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416" yWindow="30" windowWidth="10245" windowHeight="7740" tabRatio="392" activeTab="0"/>
  </bookViews>
  <sheets>
    <sheet name="第３表　人口動態総覧、実数・率（市町村・保健所別）　修正中" sheetId="1" r:id="rId1"/>
  </sheets>
  <definedNames>
    <definedName name="_xlnm.Print_Area" localSheetId="0">'第３表　人口動態総覧、実数・率（市町村・保健所別）　修正中'!$C$1:$AN$40</definedName>
    <definedName name="_xlnm.Print_Titles" localSheetId="0">'第３表　人口動態総覧、実数・率（市町村・保健所別）　修正中'!$C:$D</definedName>
  </definedNames>
  <calcPr fullCalcOnLoad="1"/>
</workbook>
</file>

<file path=xl/sharedStrings.xml><?xml version="1.0" encoding="utf-8"?>
<sst xmlns="http://schemas.openxmlformats.org/spreadsheetml/2006/main" count="120" uniqueCount="77">
  <si>
    <t>周産期死亡</t>
  </si>
  <si>
    <t>自　然</t>
  </si>
  <si>
    <t>人　工</t>
  </si>
  <si>
    <t>総　数</t>
  </si>
  <si>
    <t>22週以後</t>
  </si>
  <si>
    <t>早期新生児</t>
  </si>
  <si>
    <t>岩美郡　　</t>
  </si>
  <si>
    <t>八頭郡</t>
  </si>
  <si>
    <t>東伯郡</t>
  </si>
  <si>
    <t>西伯郡</t>
  </si>
  <si>
    <t>日野郡</t>
  </si>
  <si>
    <t>男</t>
  </si>
  <si>
    <t>女</t>
  </si>
  <si>
    <t>出生性比（女百対男）</t>
  </si>
  <si>
    <t>出生率</t>
  </si>
  <si>
    <t>（人口千対）</t>
  </si>
  <si>
    <t>死亡率</t>
  </si>
  <si>
    <t>自然増加</t>
  </si>
  <si>
    <t>実数</t>
  </si>
  <si>
    <t>自然増加率</t>
  </si>
  <si>
    <t>実数</t>
  </si>
  <si>
    <t>（出生千対）</t>
  </si>
  <si>
    <t>乳児死亡率</t>
  </si>
  <si>
    <t>新生児死亡</t>
  </si>
  <si>
    <t>乳児死亡（死亡の再掲）</t>
  </si>
  <si>
    <t>新生児死亡率</t>
  </si>
  <si>
    <t>総数</t>
  </si>
  <si>
    <t>死産率（出産千対）</t>
  </si>
  <si>
    <t>婚姻率</t>
  </si>
  <si>
    <t>離婚率</t>
  </si>
  <si>
    <t>八頭町</t>
  </si>
  <si>
    <t>北栄町</t>
  </si>
  <si>
    <t>伯耆町</t>
  </si>
  <si>
    <t>大山町</t>
  </si>
  <si>
    <t>日南町　　　</t>
  </si>
  <si>
    <t>日野町　　　</t>
  </si>
  <si>
    <t>江府町　　　</t>
  </si>
  <si>
    <t>鳥取市</t>
  </si>
  <si>
    <t>米子市</t>
  </si>
  <si>
    <t>倉吉市</t>
  </si>
  <si>
    <t>件数</t>
  </si>
  <si>
    <t>保健所</t>
  </si>
  <si>
    <t>市町村</t>
  </si>
  <si>
    <t>出生</t>
  </si>
  <si>
    <t>死亡</t>
  </si>
  <si>
    <t>死産</t>
  </si>
  <si>
    <t>婚姻</t>
  </si>
  <si>
    <t>離婚</t>
  </si>
  <si>
    <t>件数</t>
  </si>
  <si>
    <t>境港市　　　　　　　　　</t>
  </si>
  <si>
    <t>岩美町　　　</t>
  </si>
  <si>
    <t>若桜町　　　</t>
  </si>
  <si>
    <t>智頭町　　　</t>
  </si>
  <si>
    <t>三朝町　　　</t>
  </si>
  <si>
    <t>湯梨浜町</t>
  </si>
  <si>
    <t>琴浦町</t>
  </si>
  <si>
    <t>日吉津村　　</t>
  </si>
  <si>
    <t>南部町　　　</t>
  </si>
  <si>
    <t>鳥取</t>
  </si>
  <si>
    <t>倉吉</t>
  </si>
  <si>
    <t>米子　　　　　　　　　</t>
  </si>
  <si>
    <t>周産期死亡率</t>
  </si>
  <si>
    <t>合計特殊出生率</t>
  </si>
  <si>
    <t>県計</t>
  </si>
  <si>
    <t>第3表</t>
  </si>
  <si>
    <t>人口</t>
  </si>
  <si>
    <t xml:space="preserve">  -</t>
  </si>
  <si>
    <t>圏域</t>
  </si>
  <si>
    <t>鳥取</t>
  </si>
  <si>
    <t>倉吉</t>
  </si>
  <si>
    <t>米子　　　　　　　　　</t>
  </si>
  <si>
    <r>
      <t>　　平成２６年　人口動態総覧、実数・率  （市町村・保健所別）　</t>
    </r>
    <r>
      <rPr>
        <b/>
        <sz val="14"/>
        <color indexed="10"/>
        <rFont val="ＭＳ Ｐゴシック"/>
        <family val="3"/>
      </rPr>
      <t xml:space="preserve"> </t>
    </r>
  </si>
  <si>
    <t xml:space="preserve">     -</t>
  </si>
  <si>
    <t xml:space="preserve">      -</t>
  </si>
  <si>
    <t>注：１）本表の各項目の実数は、「平成２６年人口動態統計」（厚生労働省）中巻所収「総覧　第２表　人口動態総覧，都道府県；保健所・市区町村別」掲載の鳥取県内各市町村の数値を、平成２６年１０月１日現在の市町村、保健所管内単位で集計したものである。</t>
  </si>
  <si>
    <t>注：２）各項目の率の算出方法については凡例を参照のこと。なお人口千対の値を求めるに当たっては、鳥取県企画部統計課公表の「鳥取県年齢別推計人口　第３表　市町村別推計人口」掲載の人口を用いた。このため、第２表の平成２６年の各項目のうち、人口千対の率と本表の値が一致しないことがある。</t>
  </si>
  <si>
    <t>注：３）各市町村の合計特殊出生率については、厚生労働省から交付された平成２６年人口動態調査結果を基に、鳥取県福祉保健部福祉保健課が算出したものである。ただし、県計の値については、『平成２６年人口動態統計』（厚生労働省）によった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</si>
</sst>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 "/>
    <numFmt numFmtId="178" formatCode="#,##0_ "/>
    <numFmt numFmtId="179" formatCode="#,##0_);[Red]\(#,##0\)"/>
    <numFmt numFmtId="180" formatCode="#,##0.0_ "/>
    <numFmt numFmtId="181" formatCode="#,##0.0_);[Red]\(#,##0.0\)"/>
    <numFmt numFmtId="182" formatCode="#,##0.0;&quot;△ &quot;#,##0.0"/>
    <numFmt numFmtId="183" formatCode="#,##0.00_ "/>
    <numFmt numFmtId="184" formatCode="#,##0.00_);[Red]\(#,##0.00\)"/>
    <numFmt numFmtId="185" formatCode="0.00_);[Red]\(0.00\)"/>
    <numFmt numFmtId="186" formatCode="0.00;&quot;△ &quot;0.00"/>
    <numFmt numFmtId="187" formatCode="0.0_ "/>
    <numFmt numFmtId="188" formatCode="0.0_);[Red]\(0.0\)"/>
    <numFmt numFmtId="189" formatCode="_ * #,##0.0_ ;_ * \-#,##0.0_ ;_ * &quot;-&quot;?_ ;_ @_ "/>
    <numFmt numFmtId="190" formatCode="0.000_ "/>
    <numFmt numFmtId="191" formatCode="_ * #,##0.0_ ;_ * \-#,##0.0_ ;_ * &quot;-&quot;_ ;_ @_ "/>
    <numFmt numFmtId="192" formatCode="_ * #,##0.0_ ;_ * \-#,##0.0_ ;_ * &quot;-&quot;??_ ;_ @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b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600291252136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hair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hair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41" fontId="2" fillId="33" borderId="12" xfId="0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/>
    </xf>
    <xf numFmtId="41" fontId="2" fillId="33" borderId="16" xfId="0" applyNumberFormat="1" applyFont="1" applyFill="1" applyBorder="1" applyAlignment="1">
      <alignment vertical="center"/>
    </xf>
    <xf numFmtId="41" fontId="2" fillId="33" borderId="17" xfId="0" applyNumberFormat="1" applyFont="1" applyFill="1" applyBorder="1" applyAlignment="1">
      <alignment vertical="center"/>
    </xf>
    <xf numFmtId="180" fontId="2" fillId="33" borderId="15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180" fontId="2" fillId="33" borderId="19" xfId="0" applyNumberFormat="1" applyFont="1" applyFill="1" applyBorder="1" applyAlignment="1">
      <alignment vertical="center"/>
    </xf>
    <xf numFmtId="41" fontId="2" fillId="33" borderId="19" xfId="0" applyNumberFormat="1" applyFont="1" applyFill="1" applyBorder="1" applyAlignment="1">
      <alignment vertical="center"/>
    </xf>
    <xf numFmtId="0" fontId="2" fillId="33" borderId="20" xfId="0" applyFont="1" applyFill="1" applyBorder="1" applyAlignment="1">
      <alignment horizontal="center" vertical="center"/>
    </xf>
    <xf numFmtId="41" fontId="2" fillId="33" borderId="21" xfId="0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22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" fillId="33" borderId="22" xfId="0" applyFont="1" applyFill="1" applyBorder="1" applyAlignment="1">
      <alignment horizontal="distributed" vertical="center" shrinkToFit="1"/>
    </xf>
    <xf numFmtId="0" fontId="2" fillId="33" borderId="24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176" fontId="2" fillId="33" borderId="27" xfId="0" applyNumberFormat="1" applyFont="1" applyFill="1" applyBorder="1" applyAlignment="1">
      <alignment vertical="center"/>
    </xf>
    <xf numFmtId="176" fontId="2" fillId="33" borderId="17" xfId="0" applyNumberFormat="1" applyFont="1" applyFill="1" applyBorder="1" applyAlignment="1">
      <alignment vertical="center"/>
    </xf>
    <xf numFmtId="176" fontId="2" fillId="33" borderId="28" xfId="0" applyNumberFormat="1" applyFont="1" applyFill="1" applyBorder="1" applyAlignment="1">
      <alignment vertical="center"/>
    </xf>
    <xf numFmtId="180" fontId="2" fillId="33" borderId="29" xfId="0" applyNumberFormat="1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176" fontId="2" fillId="33" borderId="31" xfId="0" applyNumberFormat="1" applyFont="1" applyFill="1" applyBorder="1" applyAlignment="1">
      <alignment vertical="center"/>
    </xf>
    <xf numFmtId="0" fontId="2" fillId="33" borderId="32" xfId="0" applyFont="1" applyFill="1" applyBorder="1" applyAlignment="1">
      <alignment vertical="center"/>
    </xf>
    <xf numFmtId="176" fontId="2" fillId="33" borderId="16" xfId="0" applyNumberFormat="1" applyFont="1" applyFill="1" applyBorder="1" applyAlignment="1">
      <alignment vertical="center"/>
    </xf>
    <xf numFmtId="186" fontId="3" fillId="33" borderId="0" xfId="0" applyNumberFormat="1" applyFont="1" applyFill="1" applyAlignment="1">
      <alignment vertical="center"/>
    </xf>
    <xf numFmtId="186" fontId="2" fillId="33" borderId="0" xfId="0" applyNumberFormat="1" applyFont="1" applyFill="1" applyAlignment="1">
      <alignment vertical="center"/>
    </xf>
    <xf numFmtId="186" fontId="2" fillId="33" borderId="18" xfId="0" applyNumberFormat="1" applyFont="1" applyFill="1" applyBorder="1" applyAlignment="1">
      <alignment horizontal="center" vertical="center"/>
    </xf>
    <xf numFmtId="186" fontId="2" fillId="33" borderId="10" xfId="0" applyNumberFormat="1" applyFont="1" applyFill="1" applyBorder="1" applyAlignment="1">
      <alignment horizontal="center" vertical="center"/>
    </xf>
    <xf numFmtId="186" fontId="2" fillId="33" borderId="19" xfId="0" applyNumberFormat="1" applyFont="1" applyFill="1" applyBorder="1" applyAlignment="1">
      <alignment vertical="center"/>
    </xf>
    <xf numFmtId="186" fontId="2" fillId="33" borderId="33" xfId="0" applyNumberFormat="1" applyFont="1" applyFill="1" applyBorder="1" applyAlignment="1">
      <alignment vertical="center"/>
    </xf>
    <xf numFmtId="186" fontId="2" fillId="33" borderId="18" xfId="0" applyNumberFormat="1" applyFont="1" applyFill="1" applyBorder="1" applyAlignment="1">
      <alignment vertical="center"/>
    </xf>
    <xf numFmtId="186" fontId="2" fillId="33" borderId="14" xfId="0" applyNumberFormat="1" applyFont="1" applyFill="1" applyBorder="1" applyAlignment="1">
      <alignment vertical="center"/>
    </xf>
    <xf numFmtId="186" fontId="4" fillId="33" borderId="0" xfId="0" applyNumberFormat="1" applyFont="1" applyFill="1" applyAlignment="1">
      <alignment vertical="center"/>
    </xf>
    <xf numFmtId="186" fontId="0" fillId="33" borderId="0" xfId="0" applyNumberFormat="1" applyFill="1" applyAlignment="1">
      <alignment vertical="center"/>
    </xf>
    <xf numFmtId="188" fontId="3" fillId="33" borderId="0" xfId="0" applyNumberFormat="1" applyFont="1" applyFill="1" applyAlignment="1">
      <alignment vertical="center"/>
    </xf>
    <xf numFmtId="188" fontId="2" fillId="33" borderId="0" xfId="0" applyNumberFormat="1" applyFont="1" applyFill="1" applyAlignment="1">
      <alignment vertical="center"/>
    </xf>
    <xf numFmtId="188" fontId="2" fillId="33" borderId="13" xfId="0" applyNumberFormat="1" applyFont="1" applyFill="1" applyBorder="1" applyAlignment="1">
      <alignment horizontal="center" vertical="center"/>
    </xf>
    <xf numFmtId="188" fontId="2" fillId="33" borderId="34" xfId="0" applyNumberFormat="1" applyFont="1" applyFill="1" applyBorder="1" applyAlignment="1">
      <alignment horizontal="center" vertical="center"/>
    </xf>
    <xf numFmtId="188" fontId="2" fillId="33" borderId="14" xfId="0" applyNumberFormat="1" applyFont="1" applyFill="1" applyBorder="1" applyAlignment="1">
      <alignment horizontal="right" vertical="center"/>
    </xf>
    <xf numFmtId="188" fontId="2" fillId="33" borderId="15" xfId="0" applyNumberFormat="1" applyFont="1" applyFill="1" applyBorder="1" applyAlignment="1">
      <alignment horizontal="right" vertical="center"/>
    </xf>
    <xf numFmtId="188" fontId="2" fillId="33" borderId="13" xfId="0" applyNumberFormat="1" applyFont="1" applyFill="1" applyBorder="1" applyAlignment="1">
      <alignment horizontal="right" vertical="center"/>
    </xf>
    <xf numFmtId="188" fontId="4" fillId="33" borderId="0" xfId="0" applyNumberFormat="1" applyFont="1" applyFill="1" applyAlignment="1">
      <alignment vertical="center"/>
    </xf>
    <xf numFmtId="188" fontId="0" fillId="33" borderId="0" xfId="0" applyNumberForma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41" fontId="2" fillId="0" borderId="37" xfId="0" applyNumberFormat="1" applyFont="1" applyFill="1" applyBorder="1" applyAlignment="1">
      <alignment vertical="center"/>
    </xf>
    <xf numFmtId="41" fontId="2" fillId="0" borderId="38" xfId="0" applyNumberFormat="1" applyFont="1" applyFill="1" applyBorder="1" applyAlignment="1">
      <alignment vertical="center"/>
    </xf>
    <xf numFmtId="41" fontId="2" fillId="0" borderId="39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vertical="center"/>
    </xf>
    <xf numFmtId="41" fontId="2" fillId="0" borderId="40" xfId="0" applyNumberFormat="1" applyFont="1" applyFill="1" applyBorder="1" applyAlignment="1">
      <alignment vertical="center"/>
    </xf>
    <xf numFmtId="41" fontId="2" fillId="0" borderId="4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41" fontId="2" fillId="0" borderId="44" xfId="0" applyNumberFormat="1" applyFont="1" applyFill="1" applyBorder="1" applyAlignment="1">
      <alignment vertical="center"/>
    </xf>
    <xf numFmtId="41" fontId="2" fillId="0" borderId="45" xfId="0" applyNumberFormat="1" applyFont="1" applyFill="1" applyBorder="1" applyAlignment="1">
      <alignment vertical="center"/>
    </xf>
    <xf numFmtId="181" fontId="2" fillId="0" borderId="46" xfId="0" applyNumberFormat="1" applyFont="1" applyFill="1" applyBorder="1" applyAlignment="1">
      <alignment vertical="center"/>
    </xf>
    <xf numFmtId="181" fontId="2" fillId="0" borderId="47" xfId="0" applyNumberFormat="1" applyFont="1" applyFill="1" applyBorder="1" applyAlignment="1">
      <alignment vertical="center"/>
    </xf>
    <xf numFmtId="41" fontId="2" fillId="0" borderId="33" xfId="0" applyNumberFormat="1" applyFont="1" applyFill="1" applyBorder="1" applyAlignment="1">
      <alignment vertical="center"/>
    </xf>
    <xf numFmtId="41" fontId="2" fillId="0" borderId="48" xfId="0" applyNumberFormat="1" applyFont="1" applyFill="1" applyBorder="1" applyAlignment="1">
      <alignment vertical="center"/>
    </xf>
    <xf numFmtId="181" fontId="2" fillId="0" borderId="49" xfId="0" applyNumberFormat="1" applyFont="1" applyFill="1" applyBorder="1" applyAlignment="1">
      <alignment vertical="center"/>
    </xf>
    <xf numFmtId="181" fontId="2" fillId="0" borderId="33" xfId="0" applyNumberFormat="1" applyFont="1" applyFill="1" applyBorder="1" applyAlignment="1">
      <alignment vertical="center"/>
    </xf>
    <xf numFmtId="41" fontId="2" fillId="0" borderId="31" xfId="0" applyNumberFormat="1" applyFont="1" applyFill="1" applyBorder="1" applyAlignment="1">
      <alignment vertical="center"/>
    </xf>
    <xf numFmtId="181" fontId="2" fillId="0" borderId="50" xfId="0" applyNumberFormat="1" applyFont="1" applyFill="1" applyBorder="1" applyAlignment="1">
      <alignment vertical="center"/>
    </xf>
    <xf numFmtId="181" fontId="2" fillId="0" borderId="18" xfId="0" applyNumberFormat="1" applyFont="1" applyFill="1" applyBorder="1" applyAlignment="1">
      <alignment vertical="center"/>
    </xf>
    <xf numFmtId="41" fontId="2" fillId="0" borderId="17" xfId="0" applyNumberFormat="1" applyFont="1" applyFill="1" applyBorder="1" applyAlignment="1">
      <alignment vertical="center"/>
    </xf>
    <xf numFmtId="41" fontId="2" fillId="0" borderId="16" xfId="0" applyNumberFormat="1" applyFont="1" applyFill="1" applyBorder="1" applyAlignment="1">
      <alignment vertical="center"/>
    </xf>
    <xf numFmtId="181" fontId="2" fillId="0" borderId="51" xfId="0" applyNumberFormat="1" applyFont="1" applyFill="1" applyBorder="1" applyAlignment="1">
      <alignment vertical="center"/>
    </xf>
    <xf numFmtId="181" fontId="2" fillId="0" borderId="14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41" fontId="2" fillId="0" borderId="19" xfId="0" applyNumberFormat="1" applyFont="1" applyFill="1" applyBorder="1" applyAlignment="1">
      <alignment vertical="center"/>
    </xf>
    <xf numFmtId="41" fontId="2" fillId="0" borderId="21" xfId="0" applyNumberFormat="1" applyFont="1" applyFill="1" applyBorder="1" applyAlignment="1">
      <alignment vertical="center"/>
    </xf>
    <xf numFmtId="180" fontId="2" fillId="0" borderId="47" xfId="0" applyNumberFormat="1" applyFont="1" applyFill="1" applyBorder="1" applyAlignment="1">
      <alignment vertical="center"/>
    </xf>
    <xf numFmtId="180" fontId="2" fillId="0" borderId="15" xfId="0" applyNumberFormat="1" applyFont="1" applyFill="1" applyBorder="1" applyAlignment="1">
      <alignment vertical="center"/>
    </xf>
    <xf numFmtId="41" fontId="2" fillId="0" borderId="18" xfId="0" applyNumberFormat="1" applyFont="1" applyFill="1" applyBorder="1" applyAlignment="1">
      <alignment vertical="center"/>
    </xf>
    <xf numFmtId="41" fontId="2" fillId="0" borderId="53" xfId="0" applyNumberFormat="1" applyFont="1" applyFill="1" applyBorder="1" applyAlignment="1">
      <alignment vertical="center"/>
    </xf>
    <xf numFmtId="180" fontId="2" fillId="0" borderId="13" xfId="0" applyNumberFormat="1" applyFont="1" applyFill="1" applyBorder="1" applyAlignment="1">
      <alignment vertical="center"/>
    </xf>
    <xf numFmtId="180" fontId="2" fillId="0" borderId="14" xfId="0" applyNumberFormat="1" applyFont="1" applyFill="1" applyBorder="1" applyAlignment="1">
      <alignment vertical="center"/>
    </xf>
    <xf numFmtId="0" fontId="2" fillId="0" borderId="54" xfId="0" applyFont="1" applyFill="1" applyBorder="1" applyAlignment="1">
      <alignment horizontal="center" vertical="center"/>
    </xf>
    <xf numFmtId="41" fontId="2" fillId="0" borderId="55" xfId="0" applyNumberFormat="1" applyFont="1" applyFill="1" applyBorder="1" applyAlignment="1">
      <alignment vertical="center"/>
    </xf>
    <xf numFmtId="41" fontId="2" fillId="0" borderId="23" xfId="0" applyNumberFormat="1" applyFont="1" applyFill="1" applyBorder="1" applyAlignment="1">
      <alignment vertical="center"/>
    </xf>
    <xf numFmtId="41" fontId="2" fillId="0" borderId="56" xfId="0" applyNumberFormat="1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57" xfId="0" applyFont="1" applyFill="1" applyBorder="1" applyAlignment="1">
      <alignment horizontal="center" vertical="center"/>
    </xf>
    <xf numFmtId="180" fontId="2" fillId="0" borderId="51" xfId="0" applyNumberFormat="1" applyFont="1" applyFill="1" applyBorder="1" applyAlignment="1">
      <alignment vertical="center"/>
    </xf>
    <xf numFmtId="180" fontId="2" fillId="0" borderId="19" xfId="0" applyNumberFormat="1" applyFont="1" applyFill="1" applyBorder="1" applyAlignment="1">
      <alignment vertical="center"/>
    </xf>
    <xf numFmtId="41" fontId="2" fillId="0" borderId="33" xfId="0" applyNumberFormat="1" applyFont="1" applyFill="1" applyBorder="1" applyAlignment="1">
      <alignment horizontal="right" vertical="center"/>
    </xf>
    <xf numFmtId="41" fontId="2" fillId="0" borderId="48" xfId="0" applyNumberFormat="1" applyFont="1" applyFill="1" applyBorder="1" applyAlignment="1">
      <alignment horizontal="right" vertical="center"/>
    </xf>
    <xf numFmtId="180" fontId="2" fillId="0" borderId="58" xfId="0" applyNumberFormat="1" applyFont="1" applyFill="1" applyBorder="1" applyAlignment="1">
      <alignment vertical="center"/>
    </xf>
    <xf numFmtId="180" fontId="2" fillId="0" borderId="59" xfId="0" applyNumberFormat="1" applyFont="1" applyFill="1" applyBorder="1" applyAlignment="1">
      <alignment vertical="center"/>
    </xf>
    <xf numFmtId="180" fontId="2" fillId="0" borderId="49" xfId="0" applyNumberFormat="1" applyFont="1" applyFill="1" applyBorder="1" applyAlignment="1">
      <alignment vertical="center"/>
    </xf>
    <xf numFmtId="180" fontId="2" fillId="0" borderId="33" xfId="0" applyNumberFormat="1" applyFont="1" applyFill="1" applyBorder="1" applyAlignment="1">
      <alignment vertical="center"/>
    </xf>
    <xf numFmtId="180" fontId="2" fillId="0" borderId="60" xfId="0" applyNumberFormat="1" applyFont="1" applyFill="1" applyBorder="1" applyAlignment="1">
      <alignment vertical="center"/>
    </xf>
    <xf numFmtId="41" fontId="2" fillId="0" borderId="60" xfId="0" applyNumberFormat="1" applyFont="1" applyFill="1" applyBorder="1" applyAlignment="1">
      <alignment vertical="center"/>
    </xf>
    <xf numFmtId="180" fontId="2" fillId="0" borderId="50" xfId="0" applyNumberFormat="1" applyFont="1" applyFill="1" applyBorder="1" applyAlignment="1">
      <alignment vertical="center"/>
    </xf>
    <xf numFmtId="180" fontId="2" fillId="0" borderId="18" xfId="0" applyNumberFormat="1" applyFont="1" applyFill="1" applyBorder="1" applyAlignment="1">
      <alignment vertical="center"/>
    </xf>
    <xf numFmtId="180" fontId="2" fillId="0" borderId="61" xfId="0" applyNumberFormat="1" applyFont="1" applyFill="1" applyBorder="1" applyAlignment="1">
      <alignment vertical="center"/>
    </xf>
    <xf numFmtId="180" fontId="2" fillId="0" borderId="62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41" fontId="2" fillId="0" borderId="63" xfId="0" applyNumberFormat="1" applyFont="1" applyFill="1" applyBorder="1" applyAlignment="1">
      <alignment vertical="center"/>
    </xf>
    <xf numFmtId="180" fontId="2" fillId="0" borderId="64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horizontal="right" vertical="center"/>
    </xf>
    <xf numFmtId="41" fontId="2" fillId="0" borderId="65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66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 vertical="center"/>
    </xf>
    <xf numFmtId="187" fontId="2" fillId="0" borderId="0" xfId="0" applyNumberFormat="1" applyFont="1" applyFill="1" applyAlignment="1">
      <alignment vertical="center"/>
    </xf>
    <xf numFmtId="187" fontId="2" fillId="0" borderId="13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87" fontId="2" fillId="0" borderId="52" xfId="0" applyNumberFormat="1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187" fontId="2" fillId="0" borderId="44" xfId="0" applyNumberFormat="1" applyFont="1" applyFill="1" applyBorder="1" applyAlignment="1">
      <alignment vertical="center"/>
    </xf>
    <xf numFmtId="41" fontId="2" fillId="0" borderId="28" xfId="0" applyNumberFormat="1" applyFont="1" applyFill="1" applyBorder="1" applyAlignment="1">
      <alignment vertical="center"/>
    </xf>
    <xf numFmtId="184" fontId="2" fillId="0" borderId="19" xfId="0" applyNumberFormat="1" applyFont="1" applyFill="1" applyBorder="1" applyAlignment="1">
      <alignment vertical="center"/>
    </xf>
    <xf numFmtId="187" fontId="2" fillId="0" borderId="15" xfId="0" applyNumberFormat="1" applyFont="1" applyFill="1" applyBorder="1" applyAlignment="1">
      <alignment vertical="center"/>
    </xf>
    <xf numFmtId="184" fontId="2" fillId="0" borderId="33" xfId="0" applyNumberFormat="1" applyFont="1" applyFill="1" applyBorder="1" applyAlignment="1">
      <alignment vertical="center"/>
    </xf>
    <xf numFmtId="187" fontId="2" fillId="0" borderId="13" xfId="0" applyNumberFormat="1" applyFont="1" applyFill="1" applyBorder="1" applyAlignment="1">
      <alignment vertical="center"/>
    </xf>
    <xf numFmtId="184" fontId="2" fillId="0" borderId="18" xfId="0" applyNumberFormat="1" applyFont="1" applyFill="1" applyBorder="1" applyAlignment="1">
      <alignment vertical="center"/>
    </xf>
    <xf numFmtId="187" fontId="2" fillId="0" borderId="14" xfId="0" applyNumberFormat="1" applyFont="1" applyFill="1" applyBorder="1" applyAlignment="1">
      <alignment vertical="center"/>
    </xf>
    <xf numFmtId="184" fontId="2" fillId="0" borderId="14" xfId="0" applyNumberFormat="1" applyFont="1" applyFill="1" applyBorder="1" applyAlignment="1">
      <alignment vertical="center"/>
    </xf>
    <xf numFmtId="187" fontId="4" fillId="0" borderId="0" xfId="0" applyNumberFormat="1" applyFont="1" applyFill="1" applyAlignment="1">
      <alignment vertical="center"/>
    </xf>
    <xf numFmtId="187" fontId="0" fillId="0" borderId="0" xfId="0" applyNumberFormat="1" applyFill="1" applyAlignment="1">
      <alignment vertical="center"/>
    </xf>
    <xf numFmtId="180" fontId="2" fillId="0" borderId="39" xfId="0" applyNumberFormat="1" applyFont="1" applyFill="1" applyBorder="1" applyAlignment="1">
      <alignment vertical="center"/>
    </xf>
    <xf numFmtId="189" fontId="2" fillId="0" borderId="48" xfId="0" applyNumberFormat="1" applyFont="1" applyFill="1" applyBorder="1" applyAlignment="1">
      <alignment vertical="center"/>
    </xf>
    <xf numFmtId="41" fontId="2" fillId="0" borderId="15" xfId="0" applyNumberFormat="1" applyFont="1" applyFill="1" applyBorder="1" applyAlignment="1">
      <alignment horizontal="right" vertical="center"/>
    </xf>
    <xf numFmtId="41" fontId="2" fillId="0" borderId="17" xfId="0" applyNumberFormat="1" applyFont="1" applyFill="1" applyBorder="1" applyAlignment="1">
      <alignment horizontal="right" vertical="center"/>
    </xf>
    <xf numFmtId="41" fontId="2" fillId="0" borderId="68" xfId="0" applyNumberFormat="1" applyFont="1" applyFill="1" applyBorder="1" applyAlignment="1">
      <alignment vertical="center"/>
    </xf>
    <xf numFmtId="41" fontId="2" fillId="0" borderId="69" xfId="0" applyNumberFormat="1" applyFont="1" applyFill="1" applyBorder="1" applyAlignment="1">
      <alignment vertical="center"/>
    </xf>
    <xf numFmtId="41" fontId="2" fillId="33" borderId="70" xfId="0" applyNumberFormat="1" applyFont="1" applyFill="1" applyBorder="1" applyAlignment="1">
      <alignment vertical="center"/>
    </xf>
    <xf numFmtId="41" fontId="2" fillId="33" borderId="39" xfId="0" applyNumberFormat="1" applyFont="1" applyFill="1" applyBorder="1" applyAlignment="1">
      <alignment vertical="center"/>
    </xf>
    <xf numFmtId="41" fontId="2" fillId="0" borderId="39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184" fontId="2" fillId="0" borderId="15" xfId="0" applyNumberFormat="1" applyFont="1" applyFill="1" applyBorder="1" applyAlignment="1">
      <alignment vertical="center"/>
    </xf>
    <xf numFmtId="0" fontId="2" fillId="33" borderId="29" xfId="0" applyFont="1" applyFill="1" applyBorder="1" applyAlignment="1">
      <alignment horizontal="distributed" vertical="center"/>
    </xf>
    <xf numFmtId="180" fontId="2" fillId="0" borderId="37" xfId="0" applyNumberFormat="1" applyFont="1" applyFill="1" applyBorder="1" applyAlignment="1">
      <alignment vertical="center"/>
    </xf>
    <xf numFmtId="188" fontId="2" fillId="33" borderId="14" xfId="0" applyNumberFormat="1" applyFont="1" applyFill="1" applyBorder="1" applyAlignment="1">
      <alignment vertical="center"/>
    </xf>
    <xf numFmtId="41" fontId="2" fillId="0" borderId="64" xfId="0" applyNumberFormat="1" applyFont="1" applyFill="1" applyBorder="1" applyAlignment="1">
      <alignment vertical="center"/>
    </xf>
    <xf numFmtId="180" fontId="2" fillId="33" borderId="18" xfId="0" applyNumberFormat="1" applyFont="1" applyFill="1" applyBorder="1" applyAlignment="1">
      <alignment vertical="center"/>
    </xf>
    <xf numFmtId="180" fontId="2" fillId="33" borderId="33" xfId="0" applyNumberFormat="1" applyFont="1" applyFill="1" applyBorder="1" applyAlignment="1">
      <alignment vertical="center"/>
    </xf>
    <xf numFmtId="41" fontId="2" fillId="33" borderId="56" xfId="0" applyNumberFormat="1" applyFont="1" applyFill="1" applyBorder="1" applyAlignment="1">
      <alignment vertical="center"/>
    </xf>
    <xf numFmtId="41" fontId="2" fillId="33" borderId="23" xfId="0" applyNumberFormat="1" applyFont="1" applyFill="1" applyBorder="1" applyAlignment="1">
      <alignment vertical="center"/>
    </xf>
    <xf numFmtId="41" fontId="2" fillId="33" borderId="55" xfId="0" applyNumberFormat="1" applyFont="1" applyFill="1" applyBorder="1" applyAlignment="1">
      <alignment vertical="center"/>
    </xf>
    <xf numFmtId="41" fontId="2" fillId="33" borderId="18" xfId="0" applyNumberFormat="1" applyFont="1" applyFill="1" applyBorder="1" applyAlignment="1">
      <alignment vertical="center"/>
    </xf>
    <xf numFmtId="41" fontId="2" fillId="33" borderId="33" xfId="0" applyNumberFormat="1" applyFont="1" applyFill="1" applyBorder="1" applyAlignment="1">
      <alignment vertical="center"/>
    </xf>
    <xf numFmtId="41" fontId="2" fillId="33" borderId="53" xfId="0" applyNumberFormat="1" applyFont="1" applyFill="1" applyBorder="1" applyAlignment="1">
      <alignment vertical="center"/>
    </xf>
    <xf numFmtId="41" fontId="2" fillId="33" borderId="48" xfId="0" applyNumberFormat="1" applyFont="1" applyFill="1" applyBorder="1" applyAlignment="1">
      <alignment vertical="center"/>
    </xf>
    <xf numFmtId="185" fontId="3" fillId="0" borderId="0" xfId="0" applyNumberFormat="1" applyFont="1" applyFill="1" applyAlignment="1">
      <alignment vertical="center"/>
    </xf>
    <xf numFmtId="185" fontId="2" fillId="0" borderId="0" xfId="0" applyNumberFormat="1" applyFont="1" applyFill="1" applyAlignment="1">
      <alignment vertical="center"/>
    </xf>
    <xf numFmtId="185" fontId="2" fillId="34" borderId="32" xfId="0" applyNumberFormat="1" applyFont="1" applyFill="1" applyBorder="1" applyAlignment="1">
      <alignment vertical="center"/>
    </xf>
    <xf numFmtId="185" fontId="2" fillId="34" borderId="30" xfId="0" applyNumberFormat="1" applyFont="1" applyFill="1" applyBorder="1" applyAlignment="1">
      <alignment vertical="center"/>
    </xf>
    <xf numFmtId="185" fontId="2" fillId="34" borderId="25" xfId="0" applyNumberFormat="1" applyFont="1" applyFill="1" applyBorder="1" applyAlignment="1">
      <alignment vertical="center"/>
    </xf>
    <xf numFmtId="185" fontId="2" fillId="34" borderId="71" xfId="0" applyNumberFormat="1" applyFont="1" applyFill="1" applyBorder="1" applyAlignment="1">
      <alignment vertical="center"/>
    </xf>
    <xf numFmtId="185" fontId="2" fillId="34" borderId="22" xfId="0" applyNumberFormat="1" applyFont="1" applyFill="1" applyBorder="1" applyAlignment="1">
      <alignment vertical="center"/>
    </xf>
    <xf numFmtId="185" fontId="2" fillId="34" borderId="72" xfId="0" applyNumberFormat="1" applyFont="1" applyFill="1" applyBorder="1" applyAlignment="1">
      <alignment vertical="center"/>
    </xf>
    <xf numFmtId="185" fontId="4" fillId="0" borderId="0" xfId="0" applyNumberFormat="1" applyFont="1" applyFill="1" applyAlignment="1">
      <alignment vertical="center"/>
    </xf>
    <xf numFmtId="185" fontId="0" fillId="0" borderId="0" xfId="0" applyNumberFormat="1" applyFill="1" applyAlignment="1">
      <alignment vertical="center"/>
    </xf>
    <xf numFmtId="41" fontId="2" fillId="0" borderId="65" xfId="0" applyNumberFormat="1" applyFont="1" applyFill="1" applyBorder="1" applyAlignment="1">
      <alignment horizontal="right" vertical="center"/>
    </xf>
    <xf numFmtId="41" fontId="2" fillId="0" borderId="15" xfId="0" applyNumberFormat="1" applyFont="1" applyFill="1" applyBorder="1" applyAlignment="1">
      <alignment vertical="center"/>
    </xf>
    <xf numFmtId="41" fontId="2" fillId="0" borderId="73" xfId="0" applyNumberFormat="1" applyFont="1" applyFill="1" applyBorder="1" applyAlignment="1">
      <alignment horizontal="right" vertical="center"/>
    </xf>
    <xf numFmtId="181" fontId="2" fillId="0" borderId="15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33" borderId="74" xfId="0" applyFont="1" applyFill="1" applyBorder="1" applyAlignment="1">
      <alignment vertical="center"/>
    </xf>
    <xf numFmtId="180" fontId="2" fillId="0" borderId="74" xfId="0" applyNumberFormat="1" applyFont="1" applyFill="1" applyBorder="1" applyAlignment="1">
      <alignment vertical="center"/>
    </xf>
    <xf numFmtId="186" fontId="2" fillId="33" borderId="15" xfId="0" applyNumberFormat="1" applyFont="1" applyFill="1" applyBorder="1" applyAlignment="1">
      <alignment vertical="center"/>
    </xf>
    <xf numFmtId="188" fontId="2" fillId="33" borderId="15" xfId="0" applyNumberFormat="1" applyFont="1" applyFill="1" applyBorder="1" applyAlignment="1">
      <alignment vertical="center"/>
    </xf>
    <xf numFmtId="180" fontId="2" fillId="0" borderId="22" xfId="0" applyNumberFormat="1" applyFont="1" applyFill="1" applyBorder="1" applyAlignment="1">
      <alignment vertical="center"/>
    </xf>
    <xf numFmtId="180" fontId="2" fillId="0" borderId="70" xfId="0" applyNumberFormat="1" applyFont="1" applyFill="1" applyBorder="1" applyAlignment="1">
      <alignment vertical="center"/>
    </xf>
    <xf numFmtId="191" fontId="2" fillId="0" borderId="48" xfId="0" applyNumberFormat="1" applyFont="1" applyFill="1" applyBorder="1" applyAlignment="1">
      <alignment vertical="center"/>
    </xf>
    <xf numFmtId="180" fontId="2" fillId="0" borderId="75" xfId="0" applyNumberFormat="1" applyFont="1" applyFill="1" applyBorder="1" applyAlignment="1">
      <alignment vertical="center"/>
    </xf>
    <xf numFmtId="181" fontId="2" fillId="0" borderId="19" xfId="0" applyNumberFormat="1" applyFont="1" applyFill="1" applyBorder="1" applyAlignment="1">
      <alignment vertical="center"/>
    </xf>
    <xf numFmtId="41" fontId="2" fillId="0" borderId="22" xfId="0" applyNumberFormat="1" applyFont="1" applyFill="1" applyBorder="1" applyAlignment="1">
      <alignment vertical="center"/>
    </xf>
    <xf numFmtId="41" fontId="2" fillId="0" borderId="49" xfId="0" applyNumberFormat="1" applyFont="1" applyFill="1" applyBorder="1" applyAlignment="1">
      <alignment vertical="center"/>
    </xf>
    <xf numFmtId="41" fontId="2" fillId="0" borderId="76" xfId="0" applyNumberFormat="1" applyFont="1" applyFill="1" applyBorder="1" applyAlignment="1">
      <alignment vertical="center"/>
    </xf>
    <xf numFmtId="189" fontId="2" fillId="0" borderId="12" xfId="0" applyNumberFormat="1" applyFont="1" applyFill="1" applyBorder="1" applyAlignment="1">
      <alignment vertical="center"/>
    </xf>
    <xf numFmtId="192" fontId="2" fillId="0" borderId="12" xfId="0" applyNumberFormat="1" applyFont="1" applyFill="1" applyBorder="1" applyAlignment="1">
      <alignment vertical="center"/>
    </xf>
    <xf numFmtId="189" fontId="2" fillId="0" borderId="22" xfId="0" applyNumberFormat="1" applyFont="1" applyFill="1" applyBorder="1" applyAlignment="1">
      <alignment vertical="center"/>
    </xf>
    <xf numFmtId="41" fontId="2" fillId="0" borderId="77" xfId="0" applyNumberFormat="1" applyFont="1" applyFill="1" applyBorder="1" applyAlignment="1">
      <alignment vertical="center"/>
    </xf>
    <xf numFmtId="191" fontId="2" fillId="0" borderId="77" xfId="0" applyNumberFormat="1" applyFont="1" applyFill="1" applyBorder="1" applyAlignment="1">
      <alignment vertical="center"/>
    </xf>
    <xf numFmtId="189" fontId="2" fillId="0" borderId="77" xfId="0" applyNumberFormat="1" applyFont="1" applyFill="1" applyBorder="1" applyAlignment="1">
      <alignment vertical="center"/>
    </xf>
    <xf numFmtId="191" fontId="2" fillId="0" borderId="22" xfId="0" applyNumberFormat="1" applyFont="1" applyFill="1" applyBorder="1" applyAlignment="1">
      <alignment vertical="center"/>
    </xf>
    <xf numFmtId="41" fontId="2" fillId="0" borderId="78" xfId="0" applyNumberFormat="1" applyFont="1" applyFill="1" applyBorder="1" applyAlignment="1">
      <alignment vertical="center"/>
    </xf>
    <xf numFmtId="41" fontId="2" fillId="0" borderId="79" xfId="0" applyNumberFormat="1" applyFont="1" applyFill="1" applyBorder="1" applyAlignment="1">
      <alignment vertical="center"/>
    </xf>
    <xf numFmtId="185" fontId="0" fillId="34" borderId="25" xfId="0" applyNumberFormat="1" applyFill="1" applyBorder="1" applyAlignment="1">
      <alignment vertical="center"/>
    </xf>
    <xf numFmtId="185" fontId="0" fillId="34" borderId="80" xfId="0" applyNumberForma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58" xfId="0" applyFont="1" applyFill="1" applyBorder="1" applyAlignment="1">
      <alignment vertical="center" textRotation="255" wrapText="1"/>
    </xf>
    <xf numFmtId="0" fontId="0" fillId="0" borderId="49" xfId="0" applyBorder="1" applyAlignment="1">
      <alignment vertical="center" textRotation="255" wrapText="1"/>
    </xf>
    <xf numFmtId="0" fontId="0" fillId="0" borderId="51" xfId="0" applyBorder="1" applyAlignment="1">
      <alignment vertical="center" textRotation="255" wrapText="1"/>
    </xf>
    <xf numFmtId="0" fontId="2" fillId="33" borderId="23" xfId="0" applyFont="1" applyFill="1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/>
    </xf>
    <xf numFmtId="0" fontId="2" fillId="33" borderId="81" xfId="0" applyFont="1" applyFill="1" applyBorder="1" applyAlignment="1">
      <alignment vertical="center" wrapText="1"/>
    </xf>
    <xf numFmtId="0" fontId="2" fillId="0" borderId="8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vertical="center"/>
    </xf>
    <xf numFmtId="0" fontId="2" fillId="33" borderId="85" xfId="0" applyFont="1" applyFill="1" applyBorder="1" applyAlignment="1">
      <alignment horizontal="center" vertical="center"/>
    </xf>
    <xf numFmtId="0" fontId="2" fillId="33" borderId="86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distributed" vertical="center"/>
    </xf>
    <xf numFmtId="0" fontId="2" fillId="33" borderId="72" xfId="0" applyFont="1" applyFill="1" applyBorder="1" applyAlignment="1">
      <alignment horizontal="distributed" vertical="center"/>
    </xf>
    <xf numFmtId="0" fontId="2" fillId="33" borderId="85" xfId="0" applyFont="1" applyFill="1" applyBorder="1" applyAlignment="1">
      <alignment horizontal="distributed" vertical="center"/>
    </xf>
    <xf numFmtId="0" fontId="2" fillId="33" borderId="86" xfId="0" applyFont="1" applyFill="1" applyBorder="1" applyAlignment="1">
      <alignment horizontal="distributed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33" borderId="91" xfId="0" applyFont="1" applyFill="1" applyBorder="1" applyAlignment="1">
      <alignment horizontal="center" vertical="center"/>
    </xf>
    <xf numFmtId="0" fontId="2" fillId="33" borderId="89" xfId="0" applyFont="1" applyFill="1" applyBorder="1" applyAlignment="1">
      <alignment horizontal="center" vertical="center"/>
    </xf>
    <xf numFmtId="0" fontId="2" fillId="33" borderId="92" xfId="0" applyFont="1" applyFill="1" applyBorder="1" applyAlignment="1">
      <alignment horizontal="center" vertical="center"/>
    </xf>
    <xf numFmtId="185" fontId="2" fillId="34" borderId="93" xfId="0" applyNumberFormat="1" applyFont="1" applyFill="1" applyBorder="1" applyAlignment="1">
      <alignment horizontal="center" vertical="center" wrapText="1"/>
    </xf>
    <xf numFmtId="185" fontId="2" fillId="34" borderId="94" xfId="0" applyNumberFormat="1" applyFont="1" applyFill="1" applyBorder="1" applyAlignment="1">
      <alignment horizontal="center" vertical="center" wrapText="1"/>
    </xf>
    <xf numFmtId="185" fontId="2" fillId="34" borderId="30" xfId="0" applyNumberFormat="1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33" borderId="82" xfId="0" applyFont="1" applyFill="1" applyBorder="1" applyAlignment="1">
      <alignment horizontal="center" vertical="center"/>
    </xf>
    <xf numFmtId="0" fontId="2" fillId="33" borderId="8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showGridLines="0" tabSelected="1" zoomScale="85" zoomScaleNormal="85" zoomScaleSheetLayoutView="90" workbookViewId="0" topLeftCell="A1">
      <pane xSplit="4" topLeftCell="AE1" activePane="topRight" state="frozen"/>
      <selection pane="topLeft" activeCell="A1" sqref="A1"/>
      <selection pane="topRight" activeCell="AN8" sqref="AN8"/>
    </sheetView>
  </sheetViews>
  <sheetFormatPr defaultColWidth="9.00390625" defaultRowHeight="13.5"/>
  <cols>
    <col min="1" max="1" width="4.75390625" style="1" customWidth="1"/>
    <col min="2" max="2" width="9.375" style="1" customWidth="1"/>
    <col min="3" max="3" width="3.375" style="1" customWidth="1"/>
    <col min="4" max="4" width="12.50390625" style="1" customWidth="1"/>
    <col min="5" max="5" width="8.75390625" style="64" customWidth="1"/>
    <col min="6" max="6" width="8.00390625" style="64" customWidth="1"/>
    <col min="7" max="7" width="8.50390625" style="64" customWidth="1"/>
    <col min="8" max="8" width="12.00390625" style="64" customWidth="1"/>
    <col min="9" max="9" width="10.875" style="64" customWidth="1"/>
    <col min="10" max="10" width="8.625" style="1" hidden="1" customWidth="1"/>
    <col min="11" max="11" width="8.625" style="64" hidden="1" customWidth="1"/>
    <col min="12" max="12" width="8.875" style="64" hidden="1" customWidth="1"/>
    <col min="13" max="13" width="12.00390625" style="64" hidden="1" customWidth="1"/>
    <col min="14" max="14" width="9.625" style="1" hidden="1" customWidth="1"/>
    <col min="15" max="15" width="11.875" style="43" hidden="1" customWidth="1"/>
    <col min="16" max="16" width="8.50390625" style="64" customWidth="1"/>
    <col min="17" max="18" width="4.25390625" style="64" customWidth="1"/>
    <col min="19" max="19" width="12.00390625" style="52" customWidth="1"/>
    <col min="20" max="20" width="6.875" style="1" customWidth="1"/>
    <col min="21" max="21" width="4.50390625" style="1" customWidth="1"/>
    <col min="22" max="22" width="4.625" style="1" customWidth="1"/>
    <col min="23" max="23" width="12.375" style="1" customWidth="1"/>
    <col min="24" max="25" width="6.75390625" style="64" customWidth="1"/>
    <col min="26" max="26" width="6.625" style="64" customWidth="1"/>
    <col min="27" max="27" width="7.625" style="64" customWidth="1"/>
    <col min="28" max="28" width="9.125" style="64" customWidth="1"/>
    <col min="29" max="29" width="9.00390625" style="64" customWidth="1"/>
    <col min="30" max="30" width="9.125" style="64" customWidth="1"/>
    <col min="31" max="31" width="9.75390625" style="64" customWidth="1"/>
    <col min="32" max="32" width="10.375" style="64" customWidth="1"/>
    <col min="33" max="34" width="9.00390625" style="64" customWidth="1"/>
    <col min="35" max="35" width="12.125" style="64" customWidth="1"/>
    <col min="36" max="36" width="9.00390625" style="64" customWidth="1"/>
    <col min="37" max="37" width="11.625" style="140" customWidth="1"/>
    <col min="38" max="38" width="9.00390625" style="64" customWidth="1"/>
    <col min="39" max="39" width="11.50390625" style="64" customWidth="1"/>
    <col min="40" max="40" width="9.00390625" style="176" customWidth="1"/>
    <col min="41" max="16384" width="9.00390625" style="1" customWidth="1"/>
  </cols>
  <sheetData>
    <row r="1" spans="3:40" s="2" customFormat="1" ht="21.75" customHeight="1">
      <c r="C1" s="2" t="s">
        <v>64</v>
      </c>
      <c r="E1" s="53" t="s">
        <v>71</v>
      </c>
      <c r="F1" s="53"/>
      <c r="G1" s="53"/>
      <c r="H1" s="53"/>
      <c r="I1" s="53"/>
      <c r="K1" s="53"/>
      <c r="L1" s="53"/>
      <c r="M1" s="53"/>
      <c r="O1" s="34"/>
      <c r="P1" s="53"/>
      <c r="Q1" s="53"/>
      <c r="R1" s="53"/>
      <c r="S1" s="44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124"/>
      <c r="AL1" s="53"/>
      <c r="AM1" s="53"/>
      <c r="AN1" s="167"/>
    </row>
    <row r="2" spans="5:40" s="3" customFormat="1" ht="14.25" thickBot="1">
      <c r="E2" s="54"/>
      <c r="F2" s="54"/>
      <c r="G2" s="54"/>
      <c r="H2" s="54"/>
      <c r="I2" s="54"/>
      <c r="K2" s="54"/>
      <c r="L2" s="54"/>
      <c r="M2" s="54"/>
      <c r="O2" s="35"/>
      <c r="P2" s="54"/>
      <c r="Q2" s="54"/>
      <c r="R2" s="54"/>
      <c r="S2" s="45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125"/>
      <c r="AL2" s="54"/>
      <c r="AM2" s="54"/>
      <c r="AN2" s="168"/>
    </row>
    <row r="3" spans="2:40" s="3" customFormat="1" ht="13.5">
      <c r="B3" s="23"/>
      <c r="C3" s="216" t="s">
        <v>42</v>
      </c>
      <c r="D3" s="217"/>
      <c r="E3" s="233" t="s">
        <v>43</v>
      </c>
      <c r="F3" s="233"/>
      <c r="G3" s="233"/>
      <c r="H3" s="234"/>
      <c r="I3" s="230" t="s">
        <v>13</v>
      </c>
      <c r="J3" s="216" t="s">
        <v>44</v>
      </c>
      <c r="K3" s="215"/>
      <c r="L3" s="215"/>
      <c r="M3" s="217"/>
      <c r="N3" s="215" t="s">
        <v>17</v>
      </c>
      <c r="O3" s="215"/>
      <c r="P3" s="235" t="s">
        <v>24</v>
      </c>
      <c r="Q3" s="236"/>
      <c r="R3" s="236"/>
      <c r="S3" s="237"/>
      <c r="T3" s="221" t="s">
        <v>23</v>
      </c>
      <c r="U3" s="221"/>
      <c r="V3" s="221"/>
      <c r="W3" s="221"/>
      <c r="X3" s="250" t="s">
        <v>45</v>
      </c>
      <c r="Y3" s="221"/>
      <c r="Z3" s="221"/>
      <c r="AA3" s="221"/>
      <c r="AB3" s="221"/>
      <c r="AC3" s="251"/>
      <c r="AD3" s="221" t="s">
        <v>0</v>
      </c>
      <c r="AE3" s="221"/>
      <c r="AF3" s="221"/>
      <c r="AG3" s="221"/>
      <c r="AH3" s="221"/>
      <c r="AI3" s="221"/>
      <c r="AJ3" s="241" t="s">
        <v>46</v>
      </c>
      <c r="AK3" s="242"/>
      <c r="AL3" s="221" t="s">
        <v>47</v>
      </c>
      <c r="AM3" s="221"/>
      <c r="AN3" s="238" t="s">
        <v>62</v>
      </c>
    </row>
    <row r="4" spans="2:40" s="3" customFormat="1" ht="13.5">
      <c r="B4" s="24"/>
      <c r="C4" s="226"/>
      <c r="D4" s="227"/>
      <c r="E4" s="212" t="s">
        <v>20</v>
      </c>
      <c r="F4" s="212"/>
      <c r="G4" s="213"/>
      <c r="H4" s="65" t="s">
        <v>14</v>
      </c>
      <c r="I4" s="231"/>
      <c r="J4" s="218" t="s">
        <v>20</v>
      </c>
      <c r="K4" s="212"/>
      <c r="L4" s="212"/>
      <c r="M4" s="86" t="s">
        <v>16</v>
      </c>
      <c r="N4" s="219" t="s">
        <v>18</v>
      </c>
      <c r="O4" s="36" t="s">
        <v>19</v>
      </c>
      <c r="P4" s="218" t="s">
        <v>20</v>
      </c>
      <c r="Q4" s="212"/>
      <c r="R4" s="213"/>
      <c r="S4" s="46" t="s">
        <v>22</v>
      </c>
      <c r="T4" s="243" t="s">
        <v>20</v>
      </c>
      <c r="U4" s="243"/>
      <c r="V4" s="244"/>
      <c r="W4" s="13" t="s">
        <v>25</v>
      </c>
      <c r="X4" s="218" t="s">
        <v>18</v>
      </c>
      <c r="Y4" s="212"/>
      <c r="Z4" s="213"/>
      <c r="AA4" s="214" t="s">
        <v>27</v>
      </c>
      <c r="AB4" s="212"/>
      <c r="AC4" s="249"/>
      <c r="AD4" s="212" t="s">
        <v>18</v>
      </c>
      <c r="AE4" s="212"/>
      <c r="AF4" s="213"/>
      <c r="AG4" s="214" t="s">
        <v>61</v>
      </c>
      <c r="AH4" s="212"/>
      <c r="AI4" s="212"/>
      <c r="AJ4" s="247" t="s">
        <v>40</v>
      </c>
      <c r="AK4" s="126" t="s">
        <v>28</v>
      </c>
      <c r="AL4" s="245" t="s">
        <v>48</v>
      </c>
      <c r="AM4" s="127" t="s">
        <v>29</v>
      </c>
      <c r="AN4" s="239"/>
    </row>
    <row r="5" spans="2:40" s="3" customFormat="1" ht="15" customHeight="1" thickBot="1">
      <c r="B5" s="25" t="s">
        <v>65</v>
      </c>
      <c r="C5" s="228"/>
      <c r="D5" s="229"/>
      <c r="E5" s="66" t="s">
        <v>26</v>
      </c>
      <c r="F5" s="67" t="s">
        <v>11</v>
      </c>
      <c r="G5" s="68" t="s">
        <v>12</v>
      </c>
      <c r="H5" s="69" t="s">
        <v>15</v>
      </c>
      <c r="I5" s="232"/>
      <c r="J5" s="96" t="s">
        <v>26</v>
      </c>
      <c r="K5" s="67" t="s">
        <v>11</v>
      </c>
      <c r="L5" s="68" t="s">
        <v>12</v>
      </c>
      <c r="M5" s="87" t="s">
        <v>15</v>
      </c>
      <c r="N5" s="220"/>
      <c r="O5" s="37" t="s">
        <v>15</v>
      </c>
      <c r="P5" s="96" t="s">
        <v>26</v>
      </c>
      <c r="Q5" s="55" t="s">
        <v>11</v>
      </c>
      <c r="R5" s="56" t="s">
        <v>12</v>
      </c>
      <c r="S5" s="47" t="s">
        <v>21</v>
      </c>
      <c r="T5" s="5" t="s">
        <v>26</v>
      </c>
      <c r="U5" s="4" t="s">
        <v>11</v>
      </c>
      <c r="V5" s="16" t="s">
        <v>12</v>
      </c>
      <c r="W5" s="4" t="s">
        <v>21</v>
      </c>
      <c r="X5" s="96" t="s">
        <v>26</v>
      </c>
      <c r="Y5" s="100" t="s">
        <v>1</v>
      </c>
      <c r="Z5" s="101" t="s">
        <v>2</v>
      </c>
      <c r="AA5" s="66" t="s">
        <v>26</v>
      </c>
      <c r="AB5" s="67" t="s">
        <v>1</v>
      </c>
      <c r="AC5" s="102" t="s">
        <v>2</v>
      </c>
      <c r="AD5" s="117" t="s">
        <v>3</v>
      </c>
      <c r="AE5" s="66" t="s">
        <v>4</v>
      </c>
      <c r="AF5" s="68" t="s">
        <v>5</v>
      </c>
      <c r="AG5" s="66" t="s">
        <v>3</v>
      </c>
      <c r="AH5" s="67" t="s">
        <v>4</v>
      </c>
      <c r="AI5" s="102" t="s">
        <v>5</v>
      </c>
      <c r="AJ5" s="248"/>
      <c r="AK5" s="128" t="s">
        <v>15</v>
      </c>
      <c r="AL5" s="246"/>
      <c r="AM5" s="129" t="s">
        <v>15</v>
      </c>
      <c r="AN5" s="240"/>
    </row>
    <row r="6" spans="2:40" s="3" customFormat="1" ht="27.75" customHeight="1" thickBot="1" thickTop="1">
      <c r="B6" s="32">
        <v>571000</v>
      </c>
      <c r="C6" s="222" t="s">
        <v>63</v>
      </c>
      <c r="D6" s="223"/>
      <c r="E6" s="58">
        <v>4527</v>
      </c>
      <c r="F6" s="70">
        <v>2290</v>
      </c>
      <c r="G6" s="71">
        <v>2237</v>
      </c>
      <c r="H6" s="72">
        <f>E6/B6*1000</f>
        <v>7.928196147110333</v>
      </c>
      <c r="I6" s="73">
        <f>F6/G6*100</f>
        <v>102.36924452391595</v>
      </c>
      <c r="J6" s="58">
        <v>7076</v>
      </c>
      <c r="K6" s="58">
        <v>3511</v>
      </c>
      <c r="L6" s="58">
        <v>3565</v>
      </c>
      <c r="M6" s="90">
        <f aca="true" t="shared" si="0" ref="M6:M33">J6/B6*1000</f>
        <v>12.3922942206655</v>
      </c>
      <c r="N6" s="28">
        <f>E6-J6</f>
        <v>-2549</v>
      </c>
      <c r="O6" s="38">
        <f>N6/B6*1000</f>
        <v>-4.464098073555166</v>
      </c>
      <c r="P6" s="131">
        <v>16</v>
      </c>
      <c r="Q6" s="118">
        <v>6</v>
      </c>
      <c r="R6" s="58">
        <v>10</v>
      </c>
      <c r="S6" s="48">
        <f>P6/E6*1000</f>
        <v>3.534349458802739</v>
      </c>
      <c r="T6" s="58">
        <f>SUM(T7:T10,T11,T13,T17,T22,T27)</f>
        <v>6</v>
      </c>
      <c r="U6" s="58">
        <f>SUM(U7:U10,U11,U13,U17,U22,U27)</f>
        <v>1</v>
      </c>
      <c r="V6" s="58">
        <f>SUM(V7:V10,V11,V13,V17,V22,V27)</f>
        <v>5</v>
      </c>
      <c r="W6" s="14">
        <f>T6/E6*1000</f>
        <v>1.3253810470510272</v>
      </c>
      <c r="X6" s="97">
        <v>109</v>
      </c>
      <c r="Y6" s="157">
        <v>49</v>
      </c>
      <c r="Z6" s="71">
        <v>60</v>
      </c>
      <c r="AA6" s="103">
        <f aca="true" t="shared" si="1" ref="AA6:AA11">X6/(E6+X6)*1000</f>
        <v>23.51164797238999</v>
      </c>
      <c r="AB6" s="104">
        <f>Y6/(X6+E6)*1000</f>
        <v>10.569456427955135</v>
      </c>
      <c r="AC6" s="189">
        <f>Z6/(X6+E6)*1000</f>
        <v>12.942191544434857</v>
      </c>
      <c r="AD6" s="71">
        <f>SUM(AD7,AD8,AD9,AD10,AD11,AD13,AD17,AD22,AD27)</f>
        <v>20</v>
      </c>
      <c r="AE6" s="71">
        <f>SUM(AE7,AE8,AE9,AE10,AE11,AE13,AE17,AE22,AE27)</f>
        <v>15</v>
      </c>
      <c r="AF6" s="71">
        <f>SUM(AF7,AF8,AF9,AF10,AF11,AF13,AF17,AF22,AF27)</f>
        <v>5</v>
      </c>
      <c r="AG6" s="103">
        <f aca="true" t="shared" si="2" ref="AG6:AG11">AD6/(AE6+E6)*1000</f>
        <v>4.4033465433729635</v>
      </c>
      <c r="AH6" s="119">
        <f aca="true" t="shared" si="3" ref="AH6:AH11">AE6/(E6+AE6)*1000</f>
        <v>3.3025099075297226</v>
      </c>
      <c r="AI6" s="116">
        <f>AF6/E6*1000</f>
        <v>1.1044842058758562</v>
      </c>
      <c r="AJ6" s="71">
        <f>SUM(AJ7,AJ8,AJ9,AJ10,AJ11,AJ13,AJ17,AJ22,AJ27)</f>
        <v>2663</v>
      </c>
      <c r="AK6" s="130">
        <f>AJ6/B6*1000</f>
        <v>4.663747810858144</v>
      </c>
      <c r="AL6" s="131">
        <f>SUM(AL7,AL8,AL9,AL10,AL11,AL13,AL17,AL22,AL27)</f>
        <v>1029</v>
      </c>
      <c r="AM6" s="132">
        <f>AL6/B6*1000</f>
        <v>1.8021015761821366</v>
      </c>
      <c r="AN6" s="169">
        <v>1.6</v>
      </c>
    </row>
    <row r="7" spans="1:40" s="3" customFormat="1" ht="27.75" customHeight="1">
      <c r="A7" s="3">
        <v>201</v>
      </c>
      <c r="B7" s="24">
        <v>193395</v>
      </c>
      <c r="C7" s="224" t="s">
        <v>37</v>
      </c>
      <c r="D7" s="225"/>
      <c r="E7" s="60">
        <v>1629</v>
      </c>
      <c r="F7" s="74">
        <v>839</v>
      </c>
      <c r="G7" s="75">
        <v>790</v>
      </c>
      <c r="H7" s="76">
        <f>E7/B7*1000</f>
        <v>8.423175366477935</v>
      </c>
      <c r="I7" s="77">
        <f>F7/G7*100</f>
        <v>106.20253164556964</v>
      </c>
      <c r="J7" s="11">
        <v>2144</v>
      </c>
      <c r="K7" s="74">
        <v>1053</v>
      </c>
      <c r="L7" s="75">
        <v>1091</v>
      </c>
      <c r="M7" s="91">
        <f>J7/B7*1000</f>
        <v>11.086119082706379</v>
      </c>
      <c r="N7" s="26">
        <f>E7-J7</f>
        <v>-515</v>
      </c>
      <c r="O7" s="39">
        <f>N7/B7*1000</f>
        <v>-2.6629437162284444</v>
      </c>
      <c r="P7" s="98">
        <v>5</v>
      </c>
      <c r="Q7" s="59">
        <v>1</v>
      </c>
      <c r="R7" s="60">
        <v>4</v>
      </c>
      <c r="S7" s="49">
        <f>P7/E7*1000</f>
        <v>3.0693677102516883</v>
      </c>
      <c r="T7" s="6">
        <v>1</v>
      </c>
      <c r="U7" s="147" t="s">
        <v>66</v>
      </c>
      <c r="V7" s="6">
        <v>1</v>
      </c>
      <c r="W7" s="29">
        <f>T7/E7*1000</f>
        <v>0.6138735420503376</v>
      </c>
      <c r="X7" s="81">
        <v>31</v>
      </c>
      <c r="Y7" s="105">
        <v>15</v>
      </c>
      <c r="Z7" s="106">
        <v>16</v>
      </c>
      <c r="AA7" s="107">
        <f t="shared" si="1"/>
        <v>18.674698795180724</v>
      </c>
      <c r="AB7" s="110">
        <f>Y7/(X7+E7)*1000</f>
        <v>9.036144578313253</v>
      </c>
      <c r="AC7" s="108">
        <f>Z7/(X7+E7)*1000</f>
        <v>9.63855421686747</v>
      </c>
      <c r="AD7" s="120">
        <v>4</v>
      </c>
      <c r="AE7" s="105">
        <v>3</v>
      </c>
      <c r="AF7" s="106">
        <v>1</v>
      </c>
      <c r="AG7" s="110">
        <f t="shared" si="2"/>
        <v>2.450980392156863</v>
      </c>
      <c r="AH7" s="110">
        <f t="shared" si="3"/>
        <v>1.838235294117647</v>
      </c>
      <c r="AI7" s="108">
        <f>AF7/E7*1000</f>
        <v>0.6138735420503376</v>
      </c>
      <c r="AJ7" s="81">
        <v>917</v>
      </c>
      <c r="AK7" s="133">
        <f>AJ7/B7*1000</f>
        <v>4.74159104423589</v>
      </c>
      <c r="AL7" s="60">
        <v>346</v>
      </c>
      <c r="AM7" s="134">
        <f>AL7/B7*1000</f>
        <v>1.789084516145712</v>
      </c>
      <c r="AN7" s="203">
        <v>1.6</v>
      </c>
    </row>
    <row r="8" spans="1:40" s="20" customFormat="1" ht="27.75" customHeight="1">
      <c r="A8" s="20">
        <v>202</v>
      </c>
      <c r="B8" s="24">
        <v>147923</v>
      </c>
      <c r="C8" s="209" t="s">
        <v>38</v>
      </c>
      <c r="D8" s="210"/>
      <c r="E8" s="60">
        <v>1323</v>
      </c>
      <c r="F8" s="74">
        <v>657</v>
      </c>
      <c r="G8" s="75">
        <v>666</v>
      </c>
      <c r="H8" s="76">
        <f>E8/B8*1000</f>
        <v>8.94384240449423</v>
      </c>
      <c r="I8" s="77">
        <f aca="true" t="shared" si="4" ref="I8:I33">F8/G8*100</f>
        <v>98.64864864864865</v>
      </c>
      <c r="J8" s="11">
        <v>1597</v>
      </c>
      <c r="K8" s="74">
        <v>795</v>
      </c>
      <c r="L8" s="75">
        <v>802</v>
      </c>
      <c r="M8" s="91">
        <f t="shared" si="0"/>
        <v>10.796157460300291</v>
      </c>
      <c r="N8" s="27">
        <f aca="true" t="shared" si="5" ref="N8:N33">E8-J8</f>
        <v>-274</v>
      </c>
      <c r="O8" s="39">
        <f aca="true" t="shared" si="6" ref="O8:O33">N8/B8*1000</f>
        <v>-1.8523150558060613</v>
      </c>
      <c r="P8" s="98">
        <v>3</v>
      </c>
      <c r="Q8" s="59">
        <v>2</v>
      </c>
      <c r="R8" s="60">
        <v>1</v>
      </c>
      <c r="S8" s="49">
        <f>P8/E8*1000</f>
        <v>2.2675736961451247</v>
      </c>
      <c r="T8" s="6">
        <v>1</v>
      </c>
      <c r="U8" s="148" t="s">
        <v>66</v>
      </c>
      <c r="V8" s="6">
        <v>1</v>
      </c>
      <c r="W8" s="12">
        <f>T8/E8*1000</f>
        <v>0.7558578987150416</v>
      </c>
      <c r="X8" s="81">
        <v>44</v>
      </c>
      <c r="Y8" s="105">
        <v>21</v>
      </c>
      <c r="Z8" s="106">
        <v>23</v>
      </c>
      <c r="AA8" s="109">
        <f t="shared" si="1"/>
        <v>32.187271397220194</v>
      </c>
      <c r="AB8" s="110">
        <f>Y8/(X8+E8)*1000</f>
        <v>15.362106803218726</v>
      </c>
      <c r="AC8" s="111">
        <f>Z8/(X8+E8)*1000</f>
        <v>16.825164594001464</v>
      </c>
      <c r="AD8" s="120">
        <v>6</v>
      </c>
      <c r="AE8" s="105">
        <v>6</v>
      </c>
      <c r="AF8" s="106">
        <v>0</v>
      </c>
      <c r="AG8" s="110">
        <f t="shared" si="2"/>
        <v>4.514672686230248</v>
      </c>
      <c r="AH8" s="110">
        <f t="shared" si="3"/>
        <v>4.514672686230248</v>
      </c>
      <c r="AI8" s="112">
        <v>0</v>
      </c>
      <c r="AJ8" s="81">
        <v>921</v>
      </c>
      <c r="AK8" s="133">
        <f aca="true" t="shared" si="7" ref="AK8:AK33">AJ8/B8*1000</f>
        <v>6.226212286121834</v>
      </c>
      <c r="AL8" s="60">
        <v>306</v>
      </c>
      <c r="AM8" s="134">
        <f aca="true" t="shared" si="8" ref="AM8:AM33">AL8/B8*1000</f>
        <v>2.068643821447645</v>
      </c>
      <c r="AN8" s="203">
        <v>1.68</v>
      </c>
    </row>
    <row r="9" spans="1:40" s="20" customFormat="1" ht="27.75" customHeight="1">
      <c r="A9" s="20">
        <v>203</v>
      </c>
      <c r="B9" s="24">
        <v>49091</v>
      </c>
      <c r="C9" s="209" t="s">
        <v>39</v>
      </c>
      <c r="D9" s="210"/>
      <c r="E9" s="60">
        <v>364</v>
      </c>
      <c r="F9" s="74">
        <v>177</v>
      </c>
      <c r="G9" s="75">
        <v>187</v>
      </c>
      <c r="H9" s="76">
        <f>E9/B9*1000</f>
        <v>7.414801083701697</v>
      </c>
      <c r="I9" s="77">
        <f t="shared" si="4"/>
        <v>94.6524064171123</v>
      </c>
      <c r="J9" s="11">
        <v>700</v>
      </c>
      <c r="K9" s="74">
        <v>350</v>
      </c>
      <c r="L9" s="75">
        <v>350</v>
      </c>
      <c r="M9" s="91">
        <f t="shared" si="0"/>
        <v>14.259232853272495</v>
      </c>
      <c r="N9" s="27">
        <f t="shared" si="5"/>
        <v>-336</v>
      </c>
      <c r="O9" s="39">
        <f t="shared" si="6"/>
        <v>-6.8444317695707975</v>
      </c>
      <c r="P9" s="144">
        <v>3</v>
      </c>
      <c r="Q9" s="105">
        <v>1</v>
      </c>
      <c r="R9" s="106">
        <v>2</v>
      </c>
      <c r="S9" s="49">
        <f>P9/E9*1000</f>
        <v>8.241758241758243</v>
      </c>
      <c r="T9" s="6">
        <v>2</v>
      </c>
      <c r="U9" s="149" t="s">
        <v>66</v>
      </c>
      <c r="V9" s="6">
        <v>2</v>
      </c>
      <c r="W9" s="12">
        <f>T9/E9*1000</f>
        <v>5.4945054945054945</v>
      </c>
      <c r="X9" s="81">
        <v>11</v>
      </c>
      <c r="Y9" s="105">
        <v>4</v>
      </c>
      <c r="Z9" s="106">
        <v>7</v>
      </c>
      <c r="AA9" s="109">
        <f t="shared" si="1"/>
        <v>29.333333333333332</v>
      </c>
      <c r="AB9" s="110">
        <f aca="true" t="shared" si="9" ref="AB9:AB26">Y9/(X9+E9)*1000</f>
        <v>10.666666666666666</v>
      </c>
      <c r="AC9" s="111">
        <f aca="true" t="shared" si="10" ref="AC9:AC26">Z9/(X9+E9)*1000</f>
        <v>18.666666666666668</v>
      </c>
      <c r="AD9" s="120">
        <v>5</v>
      </c>
      <c r="AE9" s="105">
        <v>3</v>
      </c>
      <c r="AF9" s="106">
        <v>2</v>
      </c>
      <c r="AG9" s="110">
        <f t="shared" si="2"/>
        <v>13.623978201634877</v>
      </c>
      <c r="AH9" s="110">
        <f t="shared" si="3"/>
        <v>8.174386920980925</v>
      </c>
      <c r="AI9" s="111">
        <f>AF9/E9*1000</f>
        <v>5.4945054945054945</v>
      </c>
      <c r="AJ9" s="81">
        <v>207</v>
      </c>
      <c r="AK9" s="133">
        <f t="shared" si="7"/>
        <v>4.2166588580391515</v>
      </c>
      <c r="AL9" s="60">
        <v>93</v>
      </c>
      <c r="AM9" s="134">
        <f t="shared" si="8"/>
        <v>1.8944409362204886</v>
      </c>
      <c r="AN9" s="203">
        <v>1.52</v>
      </c>
    </row>
    <row r="10" spans="1:40" s="20" customFormat="1" ht="27.75" customHeight="1">
      <c r="A10" s="20">
        <v>204</v>
      </c>
      <c r="B10" s="24">
        <v>34514</v>
      </c>
      <c r="C10" s="209" t="s">
        <v>49</v>
      </c>
      <c r="D10" s="210"/>
      <c r="E10" s="60">
        <v>243</v>
      </c>
      <c r="F10" s="74">
        <v>126</v>
      </c>
      <c r="G10" s="75">
        <v>117</v>
      </c>
      <c r="H10" s="76">
        <f aca="true" t="shared" si="11" ref="H10:H33">E10/B10*1000</f>
        <v>7.040621197195341</v>
      </c>
      <c r="I10" s="77">
        <f t="shared" si="4"/>
        <v>107.6923076923077</v>
      </c>
      <c r="J10" s="11">
        <v>401</v>
      </c>
      <c r="K10" s="74">
        <v>217</v>
      </c>
      <c r="L10" s="75">
        <v>184</v>
      </c>
      <c r="M10" s="91">
        <f t="shared" si="0"/>
        <v>11.618473662861447</v>
      </c>
      <c r="N10" s="27">
        <f t="shared" si="5"/>
        <v>-158</v>
      </c>
      <c r="O10" s="39">
        <f t="shared" si="6"/>
        <v>-4.577852465666107</v>
      </c>
      <c r="P10" s="144">
        <v>1</v>
      </c>
      <c r="Q10" s="105">
        <v>1</v>
      </c>
      <c r="R10" s="106" t="s">
        <v>72</v>
      </c>
      <c r="S10" s="49">
        <f>P10/E10*1000</f>
        <v>4.11522633744856</v>
      </c>
      <c r="T10" s="122">
        <v>1</v>
      </c>
      <c r="U10" s="149">
        <v>1</v>
      </c>
      <c r="V10" s="122">
        <v>0</v>
      </c>
      <c r="W10" s="12">
        <f>T10/E10*1000</f>
        <v>4.11522633744856</v>
      </c>
      <c r="X10" s="81">
        <v>4</v>
      </c>
      <c r="Y10" s="105">
        <v>1</v>
      </c>
      <c r="Z10" s="106">
        <v>3</v>
      </c>
      <c r="AA10" s="109">
        <f t="shared" si="1"/>
        <v>16.194331983805668</v>
      </c>
      <c r="AB10" s="110">
        <f t="shared" si="9"/>
        <v>4.048582995951417</v>
      </c>
      <c r="AC10" s="111">
        <f t="shared" si="10"/>
        <v>12.145748987854251</v>
      </c>
      <c r="AD10" s="120">
        <v>1</v>
      </c>
      <c r="AE10" s="105">
        <v>0</v>
      </c>
      <c r="AF10" s="106">
        <v>1</v>
      </c>
      <c r="AG10" s="110">
        <f t="shared" si="2"/>
        <v>4.11522633744856</v>
      </c>
      <c r="AH10" s="59">
        <v>0</v>
      </c>
      <c r="AI10" s="186">
        <f>AF10/E10*1000</f>
        <v>4.11522633744856</v>
      </c>
      <c r="AJ10" s="81">
        <v>126</v>
      </c>
      <c r="AK10" s="133">
        <f t="shared" si="7"/>
        <v>3.6506924726198067</v>
      </c>
      <c r="AL10" s="60">
        <v>61</v>
      </c>
      <c r="AM10" s="134">
        <f t="shared" si="8"/>
        <v>1.7673987367445094</v>
      </c>
      <c r="AN10" s="203">
        <v>1.47</v>
      </c>
    </row>
    <row r="11" spans="2:40" s="20" customFormat="1" ht="27.75" customHeight="1">
      <c r="B11" s="24">
        <v>11655</v>
      </c>
      <c r="C11" s="209" t="s">
        <v>6</v>
      </c>
      <c r="D11" s="210"/>
      <c r="E11" s="60">
        <v>61</v>
      </c>
      <c r="F11" s="74">
        <v>36</v>
      </c>
      <c r="G11" s="75">
        <v>25</v>
      </c>
      <c r="H11" s="76">
        <f t="shared" si="11"/>
        <v>5.233805233805234</v>
      </c>
      <c r="I11" s="77">
        <f>F11/G11*100</f>
        <v>144</v>
      </c>
      <c r="J11" s="11">
        <f>SUM(J12)</f>
        <v>169</v>
      </c>
      <c r="K11" s="59">
        <f>SUM(K12)</f>
        <v>76</v>
      </c>
      <c r="L11" s="60">
        <f>SUM(L12)</f>
        <v>93</v>
      </c>
      <c r="M11" s="91">
        <f t="shared" si="0"/>
        <v>14.5002145002145</v>
      </c>
      <c r="N11" s="27">
        <f t="shared" si="5"/>
        <v>-108</v>
      </c>
      <c r="O11" s="39">
        <f t="shared" si="6"/>
        <v>-9.266409266409266</v>
      </c>
      <c r="P11" s="144">
        <f>SUM(Q11:R11)</f>
        <v>0</v>
      </c>
      <c r="Q11" s="105">
        <f>SUM(Q12)</f>
        <v>0</v>
      </c>
      <c r="R11" s="106">
        <f>SUM(R12)</f>
        <v>0</v>
      </c>
      <c r="S11" s="143">
        <v>0</v>
      </c>
      <c r="T11" s="122">
        <v>0</v>
      </c>
      <c r="U11" s="149">
        <v>0</v>
      </c>
      <c r="V11" s="106">
        <v>0</v>
      </c>
      <c r="W11" s="122">
        <v>0</v>
      </c>
      <c r="X11" s="81">
        <v>2</v>
      </c>
      <c r="Y11" s="105">
        <v>2</v>
      </c>
      <c r="Z11" s="106">
        <v>0</v>
      </c>
      <c r="AA11" s="109">
        <f t="shared" si="1"/>
        <v>31.746031746031743</v>
      </c>
      <c r="AB11" s="110">
        <f t="shared" si="9"/>
        <v>31.746031746031743</v>
      </c>
      <c r="AC11" s="112">
        <v>0</v>
      </c>
      <c r="AD11" s="120">
        <v>1</v>
      </c>
      <c r="AE11" s="105">
        <f>SUM(AE12)</f>
        <v>1</v>
      </c>
      <c r="AF11" s="106">
        <v>0</v>
      </c>
      <c r="AG11" s="110">
        <f t="shared" si="2"/>
        <v>16.129032258064516</v>
      </c>
      <c r="AH11" s="141">
        <f t="shared" si="3"/>
        <v>16.129032258064516</v>
      </c>
      <c r="AI11" s="191">
        <v>0</v>
      </c>
      <c r="AJ11" s="81">
        <v>42</v>
      </c>
      <c r="AK11" s="133">
        <f t="shared" si="7"/>
        <v>3.6036036036036037</v>
      </c>
      <c r="AL11" s="60">
        <v>21</v>
      </c>
      <c r="AM11" s="134">
        <f t="shared" si="8"/>
        <v>1.8018018018018018</v>
      </c>
      <c r="AN11" s="203">
        <v>1.22</v>
      </c>
    </row>
    <row r="12" spans="1:40" s="20" customFormat="1" ht="27.75" customHeight="1">
      <c r="A12" s="20">
        <v>302</v>
      </c>
      <c r="B12" s="24">
        <v>11655</v>
      </c>
      <c r="C12" s="21"/>
      <c r="D12" s="19" t="s">
        <v>50</v>
      </c>
      <c r="E12" s="60">
        <v>61</v>
      </c>
      <c r="F12" s="74">
        <v>36</v>
      </c>
      <c r="G12" s="75">
        <v>25</v>
      </c>
      <c r="H12" s="76">
        <f t="shared" si="11"/>
        <v>5.233805233805234</v>
      </c>
      <c r="I12" s="77">
        <f t="shared" si="4"/>
        <v>144</v>
      </c>
      <c r="J12" s="11">
        <v>169</v>
      </c>
      <c r="K12" s="59">
        <v>76</v>
      </c>
      <c r="L12" s="60">
        <v>93</v>
      </c>
      <c r="M12" s="91">
        <f t="shared" si="0"/>
        <v>14.5002145002145</v>
      </c>
      <c r="N12" s="27">
        <f t="shared" si="5"/>
        <v>-108</v>
      </c>
      <c r="O12" s="39">
        <f t="shared" si="6"/>
        <v>-9.266409266409266</v>
      </c>
      <c r="P12" s="144">
        <v>0</v>
      </c>
      <c r="Q12" s="105">
        <v>0</v>
      </c>
      <c r="R12" s="106">
        <v>0</v>
      </c>
      <c r="S12" s="143">
        <v>0</v>
      </c>
      <c r="T12" s="122">
        <v>0</v>
      </c>
      <c r="U12" s="149">
        <v>0</v>
      </c>
      <c r="V12" s="106">
        <v>0</v>
      </c>
      <c r="W12" s="122">
        <v>0</v>
      </c>
      <c r="X12" s="81">
        <v>2</v>
      </c>
      <c r="Y12" s="105">
        <v>2</v>
      </c>
      <c r="Z12" s="106">
        <v>0</v>
      </c>
      <c r="AA12" s="121">
        <v>0</v>
      </c>
      <c r="AB12" s="141">
        <f t="shared" si="9"/>
        <v>31.746031746031743</v>
      </c>
      <c r="AC12" s="112">
        <v>0</v>
      </c>
      <c r="AD12" s="120">
        <v>1</v>
      </c>
      <c r="AE12" s="105">
        <v>1</v>
      </c>
      <c r="AF12" s="106">
        <v>0</v>
      </c>
      <c r="AG12" s="188">
        <f>SUM(AH12)</f>
        <v>16.129032258064516</v>
      </c>
      <c r="AH12" s="198">
        <f>SUM(AH11)</f>
        <v>16.129032258064516</v>
      </c>
      <c r="AI12" s="191">
        <v>0</v>
      </c>
      <c r="AJ12" s="81">
        <v>42</v>
      </c>
      <c r="AK12" s="133">
        <f t="shared" si="7"/>
        <v>3.6036036036036037</v>
      </c>
      <c r="AL12" s="60">
        <v>21</v>
      </c>
      <c r="AM12" s="134">
        <f t="shared" si="8"/>
        <v>1.8018018018018018</v>
      </c>
      <c r="AN12" s="203">
        <v>1.22</v>
      </c>
    </row>
    <row r="13" spans="2:40" s="20" customFormat="1" ht="27.75" customHeight="1">
      <c r="B13" s="24">
        <f>SUM(B14:B16)</f>
        <v>27882</v>
      </c>
      <c r="C13" s="209" t="s">
        <v>7</v>
      </c>
      <c r="D13" s="210"/>
      <c r="E13" s="60">
        <f>SUM(E14:E16)</f>
        <v>167</v>
      </c>
      <c r="F13" s="74">
        <f>SUM(F14:F16)</f>
        <v>74</v>
      </c>
      <c r="G13" s="75">
        <f>SUM(G14:G16)</f>
        <v>93</v>
      </c>
      <c r="H13" s="76">
        <f t="shared" si="11"/>
        <v>5.989527293594434</v>
      </c>
      <c r="I13" s="77">
        <f t="shared" si="4"/>
        <v>79.56989247311827</v>
      </c>
      <c r="J13" s="11">
        <f>SUM(J14:J16)</f>
        <v>448</v>
      </c>
      <c r="K13" s="59">
        <f>SUM(K14:K16)</f>
        <v>233</v>
      </c>
      <c r="L13" s="60">
        <f>SUM(L14:L16)</f>
        <v>215</v>
      </c>
      <c r="M13" s="91">
        <f t="shared" si="0"/>
        <v>16.06771393730722</v>
      </c>
      <c r="N13" s="27">
        <f t="shared" si="5"/>
        <v>-281</v>
      </c>
      <c r="O13" s="39">
        <f t="shared" si="6"/>
        <v>-10.078186643712788</v>
      </c>
      <c r="P13" s="81">
        <f>SUM(P14:P16)</f>
        <v>0</v>
      </c>
      <c r="Q13" s="74">
        <f>SUM(Q14:Q16)</f>
        <v>0</v>
      </c>
      <c r="R13" s="106">
        <f>SUM(R14:R16)</f>
        <v>0</v>
      </c>
      <c r="S13" s="143">
        <v>0</v>
      </c>
      <c r="T13" s="6">
        <v>0</v>
      </c>
      <c r="U13" s="148">
        <v>0</v>
      </c>
      <c r="V13" s="106">
        <v>0</v>
      </c>
      <c r="W13" s="122">
        <v>0</v>
      </c>
      <c r="X13" s="81">
        <v>5</v>
      </c>
      <c r="Y13" s="105">
        <v>1</v>
      </c>
      <c r="Z13" s="106">
        <v>4</v>
      </c>
      <c r="AA13" s="109">
        <f aca="true" t="shared" si="12" ref="AA13:AA33">X13/(E13+X13)*1000</f>
        <v>29.069767441860463</v>
      </c>
      <c r="AB13" s="110">
        <f t="shared" si="9"/>
        <v>5.813953488372093</v>
      </c>
      <c r="AC13" s="111">
        <f t="shared" si="10"/>
        <v>23.25581395348837</v>
      </c>
      <c r="AD13" s="120">
        <f aca="true" t="shared" si="13" ref="AD13:AI13">SUM(AD14:AD16)</f>
        <v>0</v>
      </c>
      <c r="AE13" s="105">
        <f t="shared" si="13"/>
        <v>0</v>
      </c>
      <c r="AF13" s="106">
        <f>SUM(AF14:AF16)</f>
        <v>0</v>
      </c>
      <c r="AG13" s="142">
        <f t="shared" si="13"/>
        <v>0</v>
      </c>
      <c r="AH13" s="199">
        <f t="shared" si="13"/>
        <v>0</v>
      </c>
      <c r="AI13" s="196">
        <f t="shared" si="13"/>
        <v>0</v>
      </c>
      <c r="AJ13" s="81">
        <f>SUM(AJ14:AJ16)</f>
        <v>82</v>
      </c>
      <c r="AK13" s="133">
        <f t="shared" si="7"/>
        <v>2.940965497453554</v>
      </c>
      <c r="AL13" s="60">
        <f>SUM(AL14:AL16)</f>
        <v>29</v>
      </c>
      <c r="AM13" s="134">
        <f t="shared" si="8"/>
        <v>1.0400975539774766</v>
      </c>
      <c r="AN13" s="203">
        <v>1.57</v>
      </c>
    </row>
    <row r="14" spans="1:40" s="20" customFormat="1" ht="27.75" customHeight="1">
      <c r="A14" s="20">
        <v>325</v>
      </c>
      <c r="B14" s="24">
        <v>3446</v>
      </c>
      <c r="C14" s="21"/>
      <c r="D14" s="19" t="s">
        <v>51</v>
      </c>
      <c r="E14" s="60">
        <v>14</v>
      </c>
      <c r="F14" s="74">
        <v>5</v>
      </c>
      <c r="G14" s="75">
        <v>9</v>
      </c>
      <c r="H14" s="76">
        <f t="shared" si="11"/>
        <v>4.062681369704005</v>
      </c>
      <c r="I14" s="77">
        <f t="shared" si="4"/>
        <v>55.55555555555556</v>
      </c>
      <c r="J14" s="11">
        <v>82</v>
      </c>
      <c r="K14" s="74">
        <v>36</v>
      </c>
      <c r="L14" s="75">
        <v>46</v>
      </c>
      <c r="M14" s="91">
        <f t="shared" si="0"/>
        <v>23.79570516540917</v>
      </c>
      <c r="N14" s="27">
        <f t="shared" si="5"/>
        <v>-68</v>
      </c>
      <c r="O14" s="39">
        <f t="shared" si="6"/>
        <v>-19.733023795705165</v>
      </c>
      <c r="P14" s="81">
        <v>0</v>
      </c>
      <c r="Q14" s="74">
        <v>0</v>
      </c>
      <c r="R14" s="106">
        <v>0</v>
      </c>
      <c r="S14" s="143">
        <v>0</v>
      </c>
      <c r="T14" s="6">
        <v>0</v>
      </c>
      <c r="U14" s="148">
        <v>0</v>
      </c>
      <c r="V14" s="106">
        <v>0</v>
      </c>
      <c r="W14" s="122">
        <v>0</v>
      </c>
      <c r="X14" s="81">
        <v>0</v>
      </c>
      <c r="Y14" s="105">
        <v>0</v>
      </c>
      <c r="Z14" s="106">
        <v>0</v>
      </c>
      <c r="AA14" s="121">
        <v>0</v>
      </c>
      <c r="AB14" s="59">
        <v>0</v>
      </c>
      <c r="AC14" s="191">
        <v>0</v>
      </c>
      <c r="AD14" s="120">
        <v>0</v>
      </c>
      <c r="AE14" s="59">
        <v>0</v>
      </c>
      <c r="AF14" s="60">
        <v>0</v>
      </c>
      <c r="AG14" s="194">
        <f>SUM(AG15:AG17)</f>
        <v>0</v>
      </c>
      <c r="AH14" s="197">
        <v>0</v>
      </c>
      <c r="AI14" s="191">
        <f>AF14/E14*1000</f>
        <v>0</v>
      </c>
      <c r="AJ14" s="81">
        <v>3</v>
      </c>
      <c r="AK14" s="133">
        <f t="shared" si="7"/>
        <v>0.8705745792222868</v>
      </c>
      <c r="AL14" s="60">
        <v>3</v>
      </c>
      <c r="AM14" s="134">
        <f t="shared" si="8"/>
        <v>0.8705745792222868</v>
      </c>
      <c r="AN14" s="203">
        <v>1.23</v>
      </c>
    </row>
    <row r="15" spans="1:40" s="20" customFormat="1" ht="27.75" customHeight="1">
      <c r="A15" s="20">
        <v>328</v>
      </c>
      <c r="B15" s="24">
        <v>7184</v>
      </c>
      <c r="C15" s="21"/>
      <c r="D15" s="22" t="s">
        <v>52</v>
      </c>
      <c r="E15" s="60">
        <v>41</v>
      </c>
      <c r="F15" s="74">
        <v>20</v>
      </c>
      <c r="G15" s="75">
        <v>21</v>
      </c>
      <c r="H15" s="76">
        <f t="shared" si="11"/>
        <v>5.7071269487750556</v>
      </c>
      <c r="I15" s="77">
        <f t="shared" si="4"/>
        <v>95.23809523809523</v>
      </c>
      <c r="J15" s="11">
        <v>126</v>
      </c>
      <c r="K15" s="74">
        <v>66</v>
      </c>
      <c r="L15" s="75">
        <v>60</v>
      </c>
      <c r="M15" s="91">
        <f t="shared" si="0"/>
        <v>17.538975501113587</v>
      </c>
      <c r="N15" s="27">
        <f t="shared" si="5"/>
        <v>-85</v>
      </c>
      <c r="O15" s="39">
        <f t="shared" si="6"/>
        <v>-11.83184855233853</v>
      </c>
      <c r="P15" s="144">
        <v>0</v>
      </c>
      <c r="Q15" s="105">
        <v>0</v>
      </c>
      <c r="R15" s="106">
        <v>0</v>
      </c>
      <c r="S15" s="143">
        <v>0</v>
      </c>
      <c r="T15" s="6">
        <v>0</v>
      </c>
      <c r="U15" s="149">
        <v>0</v>
      </c>
      <c r="V15" s="106">
        <v>0</v>
      </c>
      <c r="W15" s="122">
        <v>0</v>
      </c>
      <c r="X15" s="81">
        <v>2</v>
      </c>
      <c r="Y15" s="105">
        <v>1</v>
      </c>
      <c r="Z15" s="106">
        <v>1</v>
      </c>
      <c r="AA15" s="109">
        <f t="shared" si="12"/>
        <v>46.51162790697674</v>
      </c>
      <c r="AB15" s="110">
        <f t="shared" si="9"/>
        <v>23.25581395348837</v>
      </c>
      <c r="AC15" s="111">
        <f t="shared" si="10"/>
        <v>23.25581395348837</v>
      </c>
      <c r="AD15" s="120">
        <v>0</v>
      </c>
      <c r="AE15" s="59">
        <v>0</v>
      </c>
      <c r="AF15" s="60">
        <v>0</v>
      </c>
      <c r="AG15" s="194">
        <f>SUM(AG16:AG18)</f>
        <v>0</v>
      </c>
      <c r="AH15" s="197">
        <v>0</v>
      </c>
      <c r="AI15" s="191">
        <f>AF15/E15*1000</f>
        <v>0</v>
      </c>
      <c r="AJ15" s="81">
        <v>18</v>
      </c>
      <c r="AK15" s="133">
        <f t="shared" si="7"/>
        <v>2.5055679287305126</v>
      </c>
      <c r="AL15" s="60">
        <v>5</v>
      </c>
      <c r="AM15" s="134">
        <f t="shared" si="8"/>
        <v>0.6959910913140311</v>
      </c>
      <c r="AN15" s="203">
        <v>1.55</v>
      </c>
    </row>
    <row r="16" spans="1:40" s="20" customFormat="1" ht="27.75" customHeight="1">
      <c r="A16" s="20">
        <v>329</v>
      </c>
      <c r="B16" s="24">
        <v>17252</v>
      </c>
      <c r="C16" s="21"/>
      <c r="D16" s="19" t="s">
        <v>30</v>
      </c>
      <c r="E16" s="60">
        <v>112</v>
      </c>
      <c r="F16" s="74">
        <v>49</v>
      </c>
      <c r="G16" s="75">
        <v>63</v>
      </c>
      <c r="H16" s="76">
        <f t="shared" si="11"/>
        <v>6.492000927428704</v>
      </c>
      <c r="I16" s="77">
        <f t="shared" si="4"/>
        <v>77.77777777777779</v>
      </c>
      <c r="J16" s="11">
        <v>240</v>
      </c>
      <c r="K16" s="74">
        <v>131</v>
      </c>
      <c r="L16" s="75">
        <v>109</v>
      </c>
      <c r="M16" s="91">
        <f t="shared" si="0"/>
        <v>13.911430558775793</v>
      </c>
      <c r="N16" s="27">
        <f t="shared" si="5"/>
        <v>-128</v>
      </c>
      <c r="O16" s="39">
        <f t="shared" si="6"/>
        <v>-7.41942963134709</v>
      </c>
      <c r="P16" s="144">
        <v>0</v>
      </c>
      <c r="Q16" s="105">
        <v>0</v>
      </c>
      <c r="R16" s="106">
        <v>0</v>
      </c>
      <c r="S16" s="143">
        <v>0</v>
      </c>
      <c r="T16" s="6">
        <v>0</v>
      </c>
      <c r="U16" s="149">
        <v>0</v>
      </c>
      <c r="V16" s="106">
        <v>0</v>
      </c>
      <c r="W16" s="122">
        <v>0</v>
      </c>
      <c r="X16" s="81">
        <v>3</v>
      </c>
      <c r="Y16" s="105">
        <v>0</v>
      </c>
      <c r="Z16" s="106">
        <v>3</v>
      </c>
      <c r="AA16" s="109">
        <f t="shared" si="12"/>
        <v>26.08695652173913</v>
      </c>
      <c r="AB16" s="59">
        <v>0</v>
      </c>
      <c r="AC16" s="111">
        <f t="shared" si="10"/>
        <v>26.08695652173913</v>
      </c>
      <c r="AD16" s="120">
        <v>0</v>
      </c>
      <c r="AE16" s="59">
        <v>0</v>
      </c>
      <c r="AF16" s="60">
        <v>0</v>
      </c>
      <c r="AG16" s="194">
        <f>SUM(AG17:AG19)</f>
        <v>0</v>
      </c>
      <c r="AH16" s="59">
        <v>0</v>
      </c>
      <c r="AI16" s="191">
        <f>AF16/E16*1000</f>
        <v>0</v>
      </c>
      <c r="AJ16" s="81">
        <v>61</v>
      </c>
      <c r="AK16" s="133">
        <f t="shared" si="7"/>
        <v>3.535821933688848</v>
      </c>
      <c r="AL16" s="60">
        <v>21</v>
      </c>
      <c r="AM16" s="134">
        <f t="shared" si="8"/>
        <v>1.2172501738928818</v>
      </c>
      <c r="AN16" s="203">
        <v>1.61</v>
      </c>
    </row>
    <row r="17" spans="2:40" s="20" customFormat="1" ht="27.75" customHeight="1">
      <c r="B17" s="24">
        <f>SUM(B18:B21)</f>
        <v>55940</v>
      </c>
      <c r="C17" s="209" t="s">
        <v>8</v>
      </c>
      <c r="D17" s="210"/>
      <c r="E17" s="60">
        <f>SUM(E18:E21)</f>
        <v>442</v>
      </c>
      <c r="F17" s="74">
        <f>SUM(F18:F21)</f>
        <v>236</v>
      </c>
      <c r="G17" s="75">
        <f>SUM(G18:G21)</f>
        <v>206</v>
      </c>
      <c r="H17" s="76">
        <f t="shared" si="11"/>
        <v>7.9013228459063285</v>
      </c>
      <c r="I17" s="77">
        <f t="shared" si="4"/>
        <v>114.5631067961165</v>
      </c>
      <c r="J17" s="11">
        <f>SUM(J18:J21)</f>
        <v>771</v>
      </c>
      <c r="K17" s="74">
        <f>SUM(K18:K21)</f>
        <v>393</v>
      </c>
      <c r="L17" s="75">
        <f>SUM(L18:L21)</f>
        <v>378</v>
      </c>
      <c r="M17" s="91">
        <f t="shared" si="0"/>
        <v>13.782624240257418</v>
      </c>
      <c r="N17" s="27">
        <f t="shared" si="5"/>
        <v>-329</v>
      </c>
      <c r="O17" s="39">
        <f t="shared" si="6"/>
        <v>-5.88130139435109</v>
      </c>
      <c r="P17" s="144">
        <f>SUM(P18:P21)</f>
        <v>3</v>
      </c>
      <c r="Q17" s="105">
        <f>SUM(Q18:Q21)</f>
        <v>1</v>
      </c>
      <c r="R17" s="106">
        <f>SUM(R18:R21)</f>
        <v>2</v>
      </c>
      <c r="S17" s="49">
        <f>P17/E17*1000</f>
        <v>6.787330316742081</v>
      </c>
      <c r="T17" s="6">
        <f>SUM(T18:T21)</f>
        <v>0</v>
      </c>
      <c r="U17" s="149">
        <f>SUM(U18:U21)</f>
        <v>0</v>
      </c>
      <c r="V17" s="106">
        <f>SUM(V18:V21)</f>
        <v>0</v>
      </c>
      <c r="W17" s="122">
        <v>0</v>
      </c>
      <c r="X17" s="81">
        <v>7</v>
      </c>
      <c r="Y17" s="105">
        <v>2</v>
      </c>
      <c r="Z17" s="106">
        <v>5</v>
      </c>
      <c r="AA17" s="109">
        <f t="shared" si="12"/>
        <v>15.590200445434299</v>
      </c>
      <c r="AB17" s="110">
        <f t="shared" si="9"/>
        <v>4.4543429844097995</v>
      </c>
      <c r="AC17" s="111">
        <f t="shared" si="10"/>
        <v>11.135857461024498</v>
      </c>
      <c r="AD17" s="120">
        <f>SUM(AD18:AD21)</f>
        <v>0</v>
      </c>
      <c r="AE17" s="149">
        <f>SUM(AE18:AE21)</f>
        <v>0</v>
      </c>
      <c r="AF17" s="120">
        <v>0</v>
      </c>
      <c r="AG17" s="120">
        <v>0</v>
      </c>
      <c r="AH17" s="149">
        <v>0</v>
      </c>
      <c r="AI17" s="191">
        <f>AF17/E17*1000</f>
        <v>0</v>
      </c>
      <c r="AJ17" s="81">
        <f>SUM(AJ18:AJ21)</f>
        <v>207</v>
      </c>
      <c r="AK17" s="133">
        <f t="shared" si="7"/>
        <v>3.700393278512692</v>
      </c>
      <c r="AL17" s="60">
        <f>SUM(AL18:AL21)</f>
        <v>97</v>
      </c>
      <c r="AM17" s="134">
        <f t="shared" si="8"/>
        <v>1.7340007150518413</v>
      </c>
      <c r="AN17" s="203">
        <v>1.91</v>
      </c>
    </row>
    <row r="18" spans="1:40" s="20" customFormat="1" ht="27.75" customHeight="1">
      <c r="A18" s="20">
        <v>364</v>
      </c>
      <c r="B18" s="24">
        <v>6618</v>
      </c>
      <c r="C18" s="21"/>
      <c r="D18" s="19" t="s">
        <v>53</v>
      </c>
      <c r="E18" s="60">
        <v>46</v>
      </c>
      <c r="F18" s="74">
        <v>24</v>
      </c>
      <c r="G18" s="75">
        <v>22</v>
      </c>
      <c r="H18" s="76">
        <f t="shared" si="11"/>
        <v>6.95074040495618</v>
      </c>
      <c r="I18" s="77">
        <f t="shared" si="4"/>
        <v>109.09090909090908</v>
      </c>
      <c r="J18" s="11">
        <v>86</v>
      </c>
      <c r="K18" s="74">
        <v>39</v>
      </c>
      <c r="L18" s="75">
        <v>47</v>
      </c>
      <c r="M18" s="91">
        <f t="shared" si="0"/>
        <v>12.994862496222424</v>
      </c>
      <c r="N18" s="27">
        <f t="shared" si="5"/>
        <v>-40</v>
      </c>
      <c r="O18" s="39">
        <f t="shared" si="6"/>
        <v>-6.044122091266243</v>
      </c>
      <c r="P18" s="144" t="s">
        <v>73</v>
      </c>
      <c r="Q18" s="105" t="s">
        <v>72</v>
      </c>
      <c r="R18" s="106" t="s">
        <v>72</v>
      </c>
      <c r="S18" s="177">
        <v>0</v>
      </c>
      <c r="T18" s="11">
        <v>0</v>
      </c>
      <c r="U18" s="149">
        <v>0</v>
      </c>
      <c r="V18" s="106">
        <v>0</v>
      </c>
      <c r="W18" s="122">
        <v>0</v>
      </c>
      <c r="X18" s="81">
        <v>2</v>
      </c>
      <c r="Y18" s="105">
        <v>1</v>
      </c>
      <c r="Z18" s="106">
        <v>1</v>
      </c>
      <c r="AA18" s="109">
        <f t="shared" si="12"/>
        <v>41.666666666666664</v>
      </c>
      <c r="AB18" s="110">
        <f t="shared" si="9"/>
        <v>20.833333333333332</v>
      </c>
      <c r="AC18" s="111">
        <f t="shared" si="10"/>
        <v>20.833333333333332</v>
      </c>
      <c r="AD18" s="120">
        <v>0</v>
      </c>
      <c r="AE18" s="59">
        <v>0</v>
      </c>
      <c r="AF18" s="60">
        <v>0</v>
      </c>
      <c r="AG18" s="120">
        <v>0</v>
      </c>
      <c r="AH18" s="197">
        <v>0</v>
      </c>
      <c r="AI18" s="191">
        <v>0</v>
      </c>
      <c r="AJ18" s="81">
        <v>16</v>
      </c>
      <c r="AK18" s="133">
        <f t="shared" si="7"/>
        <v>2.4176488365064976</v>
      </c>
      <c r="AL18" s="60">
        <v>16</v>
      </c>
      <c r="AM18" s="134">
        <f t="shared" si="8"/>
        <v>2.4176488365064976</v>
      </c>
      <c r="AN18" s="203">
        <v>1.87</v>
      </c>
    </row>
    <row r="19" spans="1:40" s="20" customFormat="1" ht="27.75" customHeight="1">
      <c r="A19" s="20">
        <v>370</v>
      </c>
      <c r="B19" s="24">
        <v>16748</v>
      </c>
      <c r="C19" s="21"/>
      <c r="D19" s="19" t="s">
        <v>54</v>
      </c>
      <c r="E19" s="60">
        <v>147</v>
      </c>
      <c r="F19" s="74">
        <v>70</v>
      </c>
      <c r="G19" s="75">
        <v>77</v>
      </c>
      <c r="H19" s="76">
        <f t="shared" si="11"/>
        <v>8.777167422975877</v>
      </c>
      <c r="I19" s="77">
        <f t="shared" si="4"/>
        <v>90.9090909090909</v>
      </c>
      <c r="J19" s="11">
        <v>213</v>
      </c>
      <c r="K19" s="74">
        <v>99</v>
      </c>
      <c r="L19" s="75">
        <v>114</v>
      </c>
      <c r="M19" s="91">
        <f t="shared" si="0"/>
        <v>12.717936470026272</v>
      </c>
      <c r="N19" s="27">
        <f t="shared" si="5"/>
        <v>-66</v>
      </c>
      <c r="O19" s="39">
        <f t="shared" si="6"/>
        <v>-3.940769047050394</v>
      </c>
      <c r="P19" s="144">
        <v>1</v>
      </c>
      <c r="Q19" s="105">
        <v>1</v>
      </c>
      <c r="R19" s="106" t="s">
        <v>72</v>
      </c>
      <c r="S19" s="49">
        <f>P19/E19*1000</f>
        <v>6.802721088435374</v>
      </c>
      <c r="T19" s="6">
        <v>0</v>
      </c>
      <c r="U19" s="149">
        <v>0</v>
      </c>
      <c r="V19" s="106">
        <v>0</v>
      </c>
      <c r="W19" s="122">
        <v>0</v>
      </c>
      <c r="X19" s="81">
        <v>3</v>
      </c>
      <c r="Y19" s="105">
        <v>1</v>
      </c>
      <c r="Z19" s="106">
        <v>2</v>
      </c>
      <c r="AA19" s="109">
        <f t="shared" si="12"/>
        <v>20</v>
      </c>
      <c r="AB19" s="110">
        <f t="shared" si="9"/>
        <v>6.666666666666667</v>
      </c>
      <c r="AC19" s="111">
        <f t="shared" si="10"/>
        <v>13.333333333333334</v>
      </c>
      <c r="AD19" s="120">
        <v>0</v>
      </c>
      <c r="AE19" s="59">
        <v>0</v>
      </c>
      <c r="AF19" s="60">
        <v>0</v>
      </c>
      <c r="AG19" s="120">
        <v>0</v>
      </c>
      <c r="AH19" s="197">
        <v>0</v>
      </c>
      <c r="AI19" s="191">
        <v>0</v>
      </c>
      <c r="AJ19" s="81">
        <v>75</v>
      </c>
      <c r="AK19" s="133">
        <f t="shared" si="7"/>
        <v>4.478146644375448</v>
      </c>
      <c r="AL19" s="60">
        <v>35</v>
      </c>
      <c r="AM19" s="134">
        <f t="shared" si="8"/>
        <v>2.089801767375209</v>
      </c>
      <c r="AN19" s="203">
        <v>2.04</v>
      </c>
    </row>
    <row r="20" spans="1:40" s="20" customFormat="1" ht="27.75" customHeight="1">
      <c r="A20" s="20">
        <v>371</v>
      </c>
      <c r="B20" s="24">
        <v>17670</v>
      </c>
      <c r="C20" s="21"/>
      <c r="D20" s="19" t="s">
        <v>55</v>
      </c>
      <c r="E20" s="60">
        <v>143</v>
      </c>
      <c r="F20" s="74">
        <v>79</v>
      </c>
      <c r="G20" s="75">
        <v>64</v>
      </c>
      <c r="H20" s="76">
        <f t="shared" si="11"/>
        <v>8.092812676853423</v>
      </c>
      <c r="I20" s="77">
        <f t="shared" si="4"/>
        <v>123.4375</v>
      </c>
      <c r="J20" s="11">
        <v>258</v>
      </c>
      <c r="K20" s="74">
        <v>133</v>
      </c>
      <c r="L20" s="75">
        <v>125</v>
      </c>
      <c r="M20" s="91">
        <f t="shared" si="0"/>
        <v>14.601018675721562</v>
      </c>
      <c r="N20" s="27">
        <f t="shared" si="5"/>
        <v>-115</v>
      </c>
      <c r="O20" s="39">
        <f t="shared" si="6"/>
        <v>-6.508205998868138</v>
      </c>
      <c r="P20" s="144" t="s">
        <v>73</v>
      </c>
      <c r="Q20" s="105" t="s">
        <v>72</v>
      </c>
      <c r="R20" s="106" t="s">
        <v>72</v>
      </c>
      <c r="S20" s="177">
        <v>0</v>
      </c>
      <c r="T20" s="11"/>
      <c r="U20" s="149">
        <v>0</v>
      </c>
      <c r="V20" s="106"/>
      <c r="W20" s="122">
        <v>0</v>
      </c>
      <c r="X20" s="81">
        <v>1</v>
      </c>
      <c r="Y20" s="105">
        <v>0</v>
      </c>
      <c r="Z20" s="106">
        <v>1</v>
      </c>
      <c r="AA20" s="109">
        <f t="shared" si="12"/>
        <v>6.944444444444444</v>
      </c>
      <c r="AB20" s="110">
        <f t="shared" si="9"/>
        <v>0</v>
      </c>
      <c r="AC20" s="111">
        <f t="shared" si="10"/>
        <v>6.944444444444444</v>
      </c>
      <c r="AD20" s="120">
        <v>0</v>
      </c>
      <c r="AE20" s="59">
        <v>0</v>
      </c>
      <c r="AF20" s="60">
        <v>0</v>
      </c>
      <c r="AG20" s="120">
        <v>0</v>
      </c>
      <c r="AH20" s="197">
        <v>0</v>
      </c>
      <c r="AI20" s="191">
        <v>0</v>
      </c>
      <c r="AJ20" s="81">
        <v>66</v>
      </c>
      <c r="AK20" s="133">
        <f t="shared" si="7"/>
        <v>3.7351443123938877</v>
      </c>
      <c r="AL20" s="60">
        <v>22</v>
      </c>
      <c r="AM20" s="134">
        <f t="shared" si="8"/>
        <v>1.245048104131296</v>
      </c>
      <c r="AN20" s="203">
        <v>2</v>
      </c>
    </row>
    <row r="21" spans="1:40" s="20" customFormat="1" ht="27.75" customHeight="1">
      <c r="A21" s="20">
        <v>372</v>
      </c>
      <c r="B21" s="24">
        <v>14904</v>
      </c>
      <c r="C21" s="21"/>
      <c r="D21" s="19" t="s">
        <v>31</v>
      </c>
      <c r="E21" s="60">
        <v>106</v>
      </c>
      <c r="F21" s="74">
        <v>63</v>
      </c>
      <c r="G21" s="75">
        <v>43</v>
      </c>
      <c r="H21" s="76">
        <f t="shared" si="11"/>
        <v>7.112184648416533</v>
      </c>
      <c r="I21" s="77">
        <f t="shared" si="4"/>
        <v>146.51162790697674</v>
      </c>
      <c r="J21" s="11">
        <v>214</v>
      </c>
      <c r="K21" s="74">
        <v>122</v>
      </c>
      <c r="L21" s="75">
        <v>92</v>
      </c>
      <c r="M21" s="91">
        <f t="shared" si="0"/>
        <v>14.358561460010735</v>
      </c>
      <c r="N21" s="27">
        <f t="shared" si="5"/>
        <v>-108</v>
      </c>
      <c r="O21" s="39">
        <f t="shared" si="6"/>
        <v>-7.246376811594203</v>
      </c>
      <c r="P21" s="144">
        <v>2</v>
      </c>
      <c r="Q21" s="105" t="s">
        <v>72</v>
      </c>
      <c r="R21" s="106">
        <v>2</v>
      </c>
      <c r="S21" s="49">
        <f>P21/E21*1000</f>
        <v>18.867924528301884</v>
      </c>
      <c r="T21" s="6">
        <v>0</v>
      </c>
      <c r="U21" s="149">
        <v>0</v>
      </c>
      <c r="V21" s="106">
        <v>0</v>
      </c>
      <c r="W21" s="122">
        <v>0</v>
      </c>
      <c r="X21" s="81">
        <v>1</v>
      </c>
      <c r="Y21" s="105">
        <v>0</v>
      </c>
      <c r="Z21" s="106">
        <v>1</v>
      </c>
      <c r="AA21" s="109">
        <f t="shared" si="12"/>
        <v>9.345794392523365</v>
      </c>
      <c r="AB21" s="110">
        <f t="shared" si="9"/>
        <v>0</v>
      </c>
      <c r="AC21" s="111">
        <f t="shared" si="10"/>
        <v>9.345794392523365</v>
      </c>
      <c r="AD21" s="120">
        <v>0</v>
      </c>
      <c r="AE21" s="59">
        <v>0</v>
      </c>
      <c r="AF21" s="60">
        <v>0</v>
      </c>
      <c r="AG21" s="120">
        <v>0</v>
      </c>
      <c r="AH21" s="197">
        <v>0</v>
      </c>
      <c r="AI21" s="191">
        <v>0</v>
      </c>
      <c r="AJ21" s="81">
        <v>50</v>
      </c>
      <c r="AK21" s="133">
        <f t="shared" si="7"/>
        <v>3.354804079441761</v>
      </c>
      <c r="AL21" s="60">
        <v>24</v>
      </c>
      <c r="AM21" s="134">
        <f t="shared" si="8"/>
        <v>1.6103059581320451</v>
      </c>
      <c r="AN21" s="203">
        <v>1.68</v>
      </c>
    </row>
    <row r="22" spans="2:40" s="20" customFormat="1" ht="27.75" customHeight="1">
      <c r="B22" s="24">
        <f>SUM(B23:B26)</f>
        <v>42237</v>
      </c>
      <c r="C22" s="209" t="s">
        <v>9</v>
      </c>
      <c r="D22" s="210"/>
      <c r="E22" s="60">
        <f>SUM(E23:E26)</f>
        <v>250</v>
      </c>
      <c r="F22" s="74">
        <f>SUM(F23:F26)</f>
        <v>123</v>
      </c>
      <c r="G22" s="75">
        <f>SUM(G23:G26)</f>
        <v>127</v>
      </c>
      <c r="H22" s="76">
        <f t="shared" si="11"/>
        <v>5.9189809882330655</v>
      </c>
      <c r="I22" s="77">
        <f t="shared" si="4"/>
        <v>96.8503937007874</v>
      </c>
      <c r="J22" s="11">
        <f>SUM(J23:J26)</f>
        <v>611</v>
      </c>
      <c r="K22" s="59">
        <f>SUM(K23:K26)</f>
        <v>286</v>
      </c>
      <c r="L22" s="60">
        <f>SUM(L23:L26)</f>
        <v>325</v>
      </c>
      <c r="M22" s="91">
        <f t="shared" si="0"/>
        <v>14.465989535241613</v>
      </c>
      <c r="N22" s="27">
        <f t="shared" si="5"/>
        <v>-361</v>
      </c>
      <c r="O22" s="39">
        <f t="shared" si="6"/>
        <v>-8.547008547008549</v>
      </c>
      <c r="P22" s="81">
        <f>SUM(P23:P26)</f>
        <v>1</v>
      </c>
      <c r="Q22" s="74">
        <f>SUM(Q23:Q26)</f>
        <v>0</v>
      </c>
      <c r="R22" s="75">
        <f>SUM(R23:R26)</f>
        <v>1</v>
      </c>
      <c r="S22" s="49">
        <f>P22/E22*1000</f>
        <v>4</v>
      </c>
      <c r="T22" s="6">
        <v>1</v>
      </c>
      <c r="U22" s="149">
        <v>0</v>
      </c>
      <c r="V22" s="122">
        <v>1</v>
      </c>
      <c r="W22" s="12">
        <f>T22/E22*1000</f>
        <v>4</v>
      </c>
      <c r="X22" s="81">
        <v>5</v>
      </c>
      <c r="Y22" s="105">
        <v>3</v>
      </c>
      <c r="Z22" s="106">
        <v>2</v>
      </c>
      <c r="AA22" s="109">
        <f t="shared" si="12"/>
        <v>19.607843137254903</v>
      </c>
      <c r="AB22" s="110">
        <f t="shared" si="9"/>
        <v>11.76470588235294</v>
      </c>
      <c r="AC22" s="111">
        <f t="shared" si="10"/>
        <v>7.8431372549019605</v>
      </c>
      <c r="AD22" s="120">
        <f>SUM(AD23:AD26)</f>
        <v>3</v>
      </c>
      <c r="AE22" s="105">
        <f>SUM(AE23:AE26)</f>
        <v>2</v>
      </c>
      <c r="AF22" s="106">
        <f>SUM(AF23:AF26)</f>
        <v>1</v>
      </c>
      <c r="AG22" s="195">
        <f>AD22/(E22+AE22)*1000</f>
        <v>11.904761904761903</v>
      </c>
      <c r="AH22" s="110">
        <f>AE22/(E22+AE22)*1000</f>
        <v>7.936507936507936</v>
      </c>
      <c r="AI22" s="112">
        <f>AF22/E22*1000</f>
        <v>4</v>
      </c>
      <c r="AJ22" s="81">
        <f>SUM(AJ23:AJ26)</f>
        <v>131</v>
      </c>
      <c r="AK22" s="133">
        <f t="shared" si="7"/>
        <v>3.1015460378341264</v>
      </c>
      <c r="AL22" s="60">
        <f>SUM(AL23:AL26)</f>
        <v>66</v>
      </c>
      <c r="AM22" s="134">
        <f t="shared" si="8"/>
        <v>1.5626109808935296</v>
      </c>
      <c r="AN22" s="203">
        <v>1.5</v>
      </c>
    </row>
    <row r="23" spans="1:40" s="20" customFormat="1" ht="27.75" customHeight="1">
      <c r="A23" s="20">
        <v>384</v>
      </c>
      <c r="B23" s="24">
        <v>3450</v>
      </c>
      <c r="C23" s="21"/>
      <c r="D23" s="19" t="s">
        <v>56</v>
      </c>
      <c r="E23" s="60">
        <v>32</v>
      </c>
      <c r="F23" s="74">
        <v>17</v>
      </c>
      <c r="G23" s="75">
        <v>15</v>
      </c>
      <c r="H23" s="76">
        <f t="shared" si="11"/>
        <v>9.27536231884058</v>
      </c>
      <c r="I23" s="77">
        <f t="shared" si="4"/>
        <v>113.33333333333333</v>
      </c>
      <c r="J23" s="11">
        <v>30</v>
      </c>
      <c r="K23" s="59">
        <v>15</v>
      </c>
      <c r="L23" s="60">
        <v>15</v>
      </c>
      <c r="M23" s="91">
        <f t="shared" si="0"/>
        <v>8.695652173913043</v>
      </c>
      <c r="N23" s="27">
        <f t="shared" si="5"/>
        <v>2</v>
      </c>
      <c r="O23" s="39">
        <f t="shared" si="6"/>
        <v>0.5797101449275363</v>
      </c>
      <c r="P23" s="144">
        <v>1</v>
      </c>
      <c r="Q23" s="105" t="s">
        <v>72</v>
      </c>
      <c r="R23" s="106">
        <v>1</v>
      </c>
      <c r="S23" s="49">
        <f>P23/E23*1000</f>
        <v>31.25</v>
      </c>
      <c r="T23" s="6">
        <v>1</v>
      </c>
      <c r="U23" s="149">
        <v>0</v>
      </c>
      <c r="V23" s="122">
        <v>1</v>
      </c>
      <c r="W23" s="12">
        <f>T23/E23*1000</f>
        <v>31.25</v>
      </c>
      <c r="X23" s="81">
        <v>0</v>
      </c>
      <c r="Y23" s="105">
        <v>0</v>
      </c>
      <c r="Z23" s="106">
        <v>0</v>
      </c>
      <c r="AA23" s="121">
        <v>0</v>
      </c>
      <c r="AB23" s="59">
        <v>0</v>
      </c>
      <c r="AC23" s="191">
        <v>0</v>
      </c>
      <c r="AD23" s="120">
        <v>1</v>
      </c>
      <c r="AE23" s="105">
        <v>0</v>
      </c>
      <c r="AF23" s="106">
        <v>1</v>
      </c>
      <c r="AG23" s="195">
        <f>AD23/(E23+AE23)*1000</f>
        <v>31.25</v>
      </c>
      <c r="AH23" s="59">
        <v>0</v>
      </c>
      <c r="AI23" s="200">
        <f>AF23/E23*1000</f>
        <v>31.25</v>
      </c>
      <c r="AJ23" s="81">
        <v>13</v>
      </c>
      <c r="AK23" s="133">
        <f t="shared" si="7"/>
        <v>3.7681159420289854</v>
      </c>
      <c r="AL23" s="60">
        <v>9</v>
      </c>
      <c r="AM23" s="134">
        <f t="shared" si="8"/>
        <v>2.608695652173913</v>
      </c>
      <c r="AN23" s="203">
        <v>1.9</v>
      </c>
    </row>
    <row r="24" spans="1:40" s="20" customFormat="1" ht="27.75" customHeight="1">
      <c r="A24" s="20">
        <v>386</v>
      </c>
      <c r="B24" s="24">
        <v>16491</v>
      </c>
      <c r="C24" s="21"/>
      <c r="D24" s="19" t="s">
        <v>33</v>
      </c>
      <c r="E24" s="60">
        <v>88</v>
      </c>
      <c r="F24" s="74">
        <v>44</v>
      </c>
      <c r="G24" s="75">
        <v>44</v>
      </c>
      <c r="H24" s="76">
        <f t="shared" si="11"/>
        <v>5.336244011885271</v>
      </c>
      <c r="I24" s="77">
        <f t="shared" si="4"/>
        <v>100</v>
      </c>
      <c r="J24" s="11">
        <v>291</v>
      </c>
      <c r="K24" s="59">
        <v>130</v>
      </c>
      <c r="L24" s="60">
        <v>161</v>
      </c>
      <c r="M24" s="91">
        <f t="shared" si="0"/>
        <v>17.645988721120613</v>
      </c>
      <c r="N24" s="27">
        <f t="shared" si="5"/>
        <v>-203</v>
      </c>
      <c r="O24" s="39">
        <f t="shared" si="6"/>
        <v>-12.30974470923534</v>
      </c>
      <c r="P24" s="144">
        <v>0</v>
      </c>
      <c r="Q24" s="105">
        <v>0</v>
      </c>
      <c r="R24" s="106">
        <v>0</v>
      </c>
      <c r="S24" s="143">
        <v>0</v>
      </c>
      <c r="T24" s="6">
        <v>0</v>
      </c>
      <c r="U24" s="149">
        <v>0</v>
      </c>
      <c r="V24" s="122">
        <v>0</v>
      </c>
      <c r="W24" s="105" t="s">
        <v>66</v>
      </c>
      <c r="X24" s="81">
        <v>1</v>
      </c>
      <c r="Y24" s="105">
        <v>1</v>
      </c>
      <c r="Z24" s="106">
        <v>0</v>
      </c>
      <c r="AA24" s="109">
        <f t="shared" si="12"/>
        <v>11.235955056179774</v>
      </c>
      <c r="AB24" s="110">
        <f t="shared" si="9"/>
        <v>11.235955056179774</v>
      </c>
      <c r="AC24" s="111">
        <f t="shared" si="10"/>
        <v>0</v>
      </c>
      <c r="AD24" s="120">
        <v>0</v>
      </c>
      <c r="AE24" s="121">
        <v>0</v>
      </c>
      <c r="AF24" s="75">
        <v>0</v>
      </c>
      <c r="AG24" s="195">
        <v>0</v>
      </c>
      <c r="AH24" s="59">
        <v>0</v>
      </c>
      <c r="AI24" s="191">
        <v>0</v>
      </c>
      <c r="AJ24" s="81">
        <v>55</v>
      </c>
      <c r="AK24" s="133">
        <f t="shared" si="7"/>
        <v>3.3351525074282944</v>
      </c>
      <c r="AL24" s="60">
        <v>27</v>
      </c>
      <c r="AM24" s="134">
        <f t="shared" si="8"/>
        <v>1.637256685464799</v>
      </c>
      <c r="AN24" s="203">
        <v>1.35</v>
      </c>
    </row>
    <row r="25" spans="1:40" s="20" customFormat="1" ht="27.75" customHeight="1">
      <c r="A25" s="20">
        <v>389</v>
      </c>
      <c r="B25" s="24">
        <v>11143</v>
      </c>
      <c r="C25" s="21"/>
      <c r="D25" s="19" t="s">
        <v>57</v>
      </c>
      <c r="E25" s="60">
        <v>61</v>
      </c>
      <c r="F25" s="74">
        <v>29</v>
      </c>
      <c r="G25" s="75">
        <v>32</v>
      </c>
      <c r="H25" s="76">
        <f t="shared" si="11"/>
        <v>5.474288791169345</v>
      </c>
      <c r="I25" s="77">
        <f t="shared" si="4"/>
        <v>90.625</v>
      </c>
      <c r="J25" s="11">
        <v>146</v>
      </c>
      <c r="K25" s="59">
        <v>66</v>
      </c>
      <c r="L25" s="60">
        <v>80</v>
      </c>
      <c r="M25" s="91">
        <f t="shared" si="0"/>
        <v>13.102396123126626</v>
      </c>
      <c r="N25" s="27">
        <f t="shared" si="5"/>
        <v>-85</v>
      </c>
      <c r="O25" s="39">
        <f t="shared" si="6"/>
        <v>-7.628107331957282</v>
      </c>
      <c r="P25" s="81">
        <v>0</v>
      </c>
      <c r="Q25" s="74">
        <v>0</v>
      </c>
      <c r="R25" s="106">
        <v>0</v>
      </c>
      <c r="S25" s="143">
        <v>0</v>
      </c>
      <c r="T25" s="6">
        <v>0</v>
      </c>
      <c r="U25" s="149">
        <v>0</v>
      </c>
      <c r="V25" s="122">
        <v>0</v>
      </c>
      <c r="W25" s="105" t="s">
        <v>66</v>
      </c>
      <c r="X25" s="81">
        <v>2</v>
      </c>
      <c r="Y25" s="105">
        <v>1</v>
      </c>
      <c r="Z25" s="106">
        <v>1</v>
      </c>
      <c r="AA25" s="109">
        <f t="shared" si="12"/>
        <v>31.746031746031743</v>
      </c>
      <c r="AB25" s="110">
        <f t="shared" si="9"/>
        <v>15.873015873015872</v>
      </c>
      <c r="AC25" s="111">
        <f t="shared" si="10"/>
        <v>15.873015873015872</v>
      </c>
      <c r="AD25" s="120">
        <v>1</v>
      </c>
      <c r="AE25" s="105">
        <v>1</v>
      </c>
      <c r="AF25" s="106">
        <v>0</v>
      </c>
      <c r="AG25" s="195">
        <f>AD25/(E25+AE25)*1000</f>
        <v>16.129032258064516</v>
      </c>
      <c r="AH25" s="110">
        <f>AE25/(E25+AE25)*1000</f>
        <v>16.129032258064516</v>
      </c>
      <c r="AI25" s="112">
        <v>0</v>
      </c>
      <c r="AJ25" s="81">
        <v>31</v>
      </c>
      <c r="AK25" s="133">
        <f t="shared" si="7"/>
        <v>2.7820156151844206</v>
      </c>
      <c r="AL25" s="60">
        <v>15</v>
      </c>
      <c r="AM25" s="134">
        <f t="shared" si="8"/>
        <v>1.3461365879924618</v>
      </c>
      <c r="AN25" s="203">
        <v>1.46</v>
      </c>
    </row>
    <row r="26" spans="1:40" s="20" customFormat="1" ht="27.75" customHeight="1">
      <c r="A26" s="20">
        <v>390</v>
      </c>
      <c r="B26" s="24">
        <v>11153</v>
      </c>
      <c r="C26" s="21"/>
      <c r="D26" s="19" t="s">
        <v>32</v>
      </c>
      <c r="E26" s="60">
        <v>69</v>
      </c>
      <c r="F26" s="74">
        <v>33</v>
      </c>
      <c r="G26" s="75">
        <v>36</v>
      </c>
      <c r="H26" s="76">
        <f t="shared" si="11"/>
        <v>6.186676230610598</v>
      </c>
      <c r="I26" s="77">
        <f t="shared" si="4"/>
        <v>91.66666666666666</v>
      </c>
      <c r="J26" s="11">
        <v>144</v>
      </c>
      <c r="K26" s="59">
        <v>75</v>
      </c>
      <c r="L26" s="60">
        <v>69</v>
      </c>
      <c r="M26" s="91">
        <f t="shared" si="0"/>
        <v>12.911324307361248</v>
      </c>
      <c r="N26" s="27">
        <f t="shared" si="5"/>
        <v>-75</v>
      </c>
      <c r="O26" s="39">
        <f t="shared" si="6"/>
        <v>-6.72464807675065</v>
      </c>
      <c r="P26" s="81">
        <v>0</v>
      </c>
      <c r="Q26" s="105">
        <v>0</v>
      </c>
      <c r="R26" s="75">
        <v>0</v>
      </c>
      <c r="S26" s="178">
        <v>0</v>
      </c>
      <c r="T26" s="6">
        <v>0</v>
      </c>
      <c r="U26" s="149">
        <v>0</v>
      </c>
      <c r="V26" s="122">
        <v>0</v>
      </c>
      <c r="W26" s="105" t="s">
        <v>66</v>
      </c>
      <c r="X26" s="81">
        <v>2</v>
      </c>
      <c r="Y26" s="105">
        <v>1</v>
      </c>
      <c r="Z26" s="106">
        <v>1</v>
      </c>
      <c r="AA26" s="109">
        <f t="shared" si="12"/>
        <v>28.169014084507044</v>
      </c>
      <c r="AB26" s="110">
        <f t="shared" si="9"/>
        <v>14.084507042253522</v>
      </c>
      <c r="AC26" s="111">
        <f t="shared" si="10"/>
        <v>14.084507042253522</v>
      </c>
      <c r="AD26" s="120">
        <v>1</v>
      </c>
      <c r="AE26" s="105">
        <v>1</v>
      </c>
      <c r="AF26" s="106">
        <v>0</v>
      </c>
      <c r="AG26" s="195">
        <f>AD26/(E26+AE26)*1000</f>
        <v>14.285714285714285</v>
      </c>
      <c r="AH26" s="110">
        <f>AE26/(E26+AE26)*1000</f>
        <v>14.285714285714285</v>
      </c>
      <c r="AI26" s="112">
        <v>0</v>
      </c>
      <c r="AJ26" s="81">
        <v>32</v>
      </c>
      <c r="AK26" s="133">
        <f t="shared" si="7"/>
        <v>2.8691831794136107</v>
      </c>
      <c r="AL26" s="60">
        <v>15</v>
      </c>
      <c r="AM26" s="134">
        <f t="shared" si="8"/>
        <v>1.34492961535013</v>
      </c>
      <c r="AN26" s="203">
        <v>1.64</v>
      </c>
    </row>
    <row r="27" spans="2:40" s="20" customFormat="1" ht="27.75" customHeight="1">
      <c r="B27" s="24">
        <f>SUM(B28:B30)</f>
        <v>11385</v>
      </c>
      <c r="C27" s="209" t="s">
        <v>10</v>
      </c>
      <c r="D27" s="210"/>
      <c r="E27" s="60">
        <f>SUM(E28:E30)</f>
        <v>48</v>
      </c>
      <c r="F27" s="74">
        <f>SUM(F28:F30)</f>
        <v>22</v>
      </c>
      <c r="G27" s="75">
        <f>SUM(G28:G30)</f>
        <v>26</v>
      </c>
      <c r="H27" s="76">
        <f t="shared" si="11"/>
        <v>4.216073781291172</v>
      </c>
      <c r="I27" s="77">
        <f t="shared" si="4"/>
        <v>84.61538461538461</v>
      </c>
      <c r="J27" s="11">
        <f>SUM(J28:J30)</f>
        <v>235</v>
      </c>
      <c r="K27" s="59">
        <f>SUM(K28:K30)</f>
        <v>108</v>
      </c>
      <c r="L27" s="60">
        <f>SUM(L28:L30)</f>
        <v>127</v>
      </c>
      <c r="M27" s="91">
        <f t="shared" si="0"/>
        <v>20.641194554238034</v>
      </c>
      <c r="N27" s="27">
        <f t="shared" si="5"/>
        <v>-187</v>
      </c>
      <c r="O27" s="39">
        <f t="shared" si="6"/>
        <v>-16.425120772946862</v>
      </c>
      <c r="P27" s="144">
        <f aca="true" t="shared" si="14" ref="P27:V27">SUM(P28:P30)</f>
        <v>0</v>
      </c>
      <c r="Q27" s="105">
        <f t="shared" si="14"/>
        <v>0</v>
      </c>
      <c r="R27" s="106">
        <f t="shared" si="14"/>
        <v>0</v>
      </c>
      <c r="S27" s="143">
        <f t="shared" si="14"/>
        <v>0</v>
      </c>
      <c r="T27" s="6">
        <f t="shared" si="14"/>
        <v>0</v>
      </c>
      <c r="U27" s="149">
        <f t="shared" si="14"/>
        <v>0</v>
      </c>
      <c r="V27" s="122">
        <f t="shared" si="14"/>
        <v>0</v>
      </c>
      <c r="W27" s="105" t="s">
        <v>66</v>
      </c>
      <c r="X27" s="81">
        <v>0</v>
      </c>
      <c r="Y27" s="105">
        <v>0</v>
      </c>
      <c r="Z27" s="106">
        <v>0</v>
      </c>
      <c r="AA27" s="192">
        <v>0</v>
      </c>
      <c r="AB27" s="59">
        <v>0</v>
      </c>
      <c r="AC27" s="191">
        <v>0</v>
      </c>
      <c r="AD27" s="120">
        <f>SUM(AD28:AD30)</f>
        <v>0</v>
      </c>
      <c r="AE27" s="105">
        <f>SUM(AE28:AE30)</f>
        <v>0</v>
      </c>
      <c r="AF27" s="106">
        <f>SUM(AF28:AF30)</f>
        <v>0</v>
      </c>
      <c r="AG27" s="60">
        <f>AD27/(AE27+E27)*1000</f>
        <v>0</v>
      </c>
      <c r="AH27" s="121">
        <v>0</v>
      </c>
      <c r="AI27" s="112">
        <v>0</v>
      </c>
      <c r="AJ27" s="81">
        <f>SUM(AJ28:AJ30)</f>
        <v>30</v>
      </c>
      <c r="AK27" s="133">
        <f t="shared" si="7"/>
        <v>2.635046113306983</v>
      </c>
      <c r="AL27" s="60">
        <f>SUM(AL28:AL30)</f>
        <v>10</v>
      </c>
      <c r="AM27" s="134">
        <f t="shared" si="8"/>
        <v>0.878348704435661</v>
      </c>
      <c r="AN27" s="203">
        <v>1.76</v>
      </c>
    </row>
    <row r="28" spans="1:40" s="20" customFormat="1" ht="27.75" customHeight="1">
      <c r="A28" s="20">
        <v>401</v>
      </c>
      <c r="B28" s="24">
        <v>4941</v>
      </c>
      <c r="C28" s="21"/>
      <c r="D28" s="19" t="s">
        <v>34</v>
      </c>
      <c r="E28" s="60">
        <v>17</v>
      </c>
      <c r="F28" s="74">
        <v>9</v>
      </c>
      <c r="G28" s="75">
        <v>8</v>
      </c>
      <c r="H28" s="76">
        <f t="shared" si="11"/>
        <v>3.4405990690143695</v>
      </c>
      <c r="I28" s="77">
        <f t="shared" si="4"/>
        <v>112.5</v>
      </c>
      <c r="J28" s="11">
        <v>110</v>
      </c>
      <c r="K28" s="59">
        <v>59</v>
      </c>
      <c r="L28" s="60">
        <v>51</v>
      </c>
      <c r="M28" s="91">
        <f t="shared" si="0"/>
        <v>22.262699858328272</v>
      </c>
      <c r="N28" s="27">
        <f t="shared" si="5"/>
        <v>-93</v>
      </c>
      <c r="O28" s="39">
        <f t="shared" si="6"/>
        <v>-18.822100789313904</v>
      </c>
      <c r="P28" s="144">
        <v>0</v>
      </c>
      <c r="Q28" s="105">
        <v>0</v>
      </c>
      <c r="R28" s="106">
        <v>0</v>
      </c>
      <c r="S28" s="143">
        <v>0</v>
      </c>
      <c r="T28" s="6">
        <v>0</v>
      </c>
      <c r="U28" s="149">
        <v>0</v>
      </c>
      <c r="V28" s="122">
        <v>0</v>
      </c>
      <c r="W28" s="105" t="s">
        <v>66</v>
      </c>
      <c r="X28" s="81">
        <v>0</v>
      </c>
      <c r="Y28" s="105">
        <v>0</v>
      </c>
      <c r="Z28" s="106">
        <v>0</v>
      </c>
      <c r="AA28" s="192">
        <v>0</v>
      </c>
      <c r="AB28" s="59">
        <v>0</v>
      </c>
      <c r="AC28" s="191">
        <v>0</v>
      </c>
      <c r="AD28" s="120">
        <v>0</v>
      </c>
      <c r="AE28" s="59">
        <v>0</v>
      </c>
      <c r="AF28" s="60">
        <v>0</v>
      </c>
      <c r="AG28" s="60">
        <v>0</v>
      </c>
      <c r="AH28" s="59">
        <v>0</v>
      </c>
      <c r="AI28" s="191">
        <v>0</v>
      </c>
      <c r="AJ28" s="81">
        <v>4</v>
      </c>
      <c r="AK28" s="133">
        <f t="shared" si="7"/>
        <v>0.8095527221210281</v>
      </c>
      <c r="AL28" s="60">
        <v>4</v>
      </c>
      <c r="AM28" s="134">
        <f t="shared" si="8"/>
        <v>0.8095527221210281</v>
      </c>
      <c r="AN28" s="203">
        <v>1.45</v>
      </c>
    </row>
    <row r="29" spans="1:40" s="20" customFormat="1" ht="27.75" customHeight="1">
      <c r="A29" s="20">
        <v>402</v>
      </c>
      <c r="B29" s="24">
        <v>3378</v>
      </c>
      <c r="C29" s="21"/>
      <c r="D29" s="19" t="s">
        <v>35</v>
      </c>
      <c r="E29" s="60">
        <v>14</v>
      </c>
      <c r="F29" s="74">
        <v>5</v>
      </c>
      <c r="G29" s="75">
        <v>9</v>
      </c>
      <c r="H29" s="76">
        <f t="shared" si="11"/>
        <v>4.144464179988159</v>
      </c>
      <c r="I29" s="77">
        <f t="shared" si="4"/>
        <v>55.55555555555556</v>
      </c>
      <c r="J29" s="11">
        <v>55</v>
      </c>
      <c r="K29" s="59">
        <v>24</v>
      </c>
      <c r="L29" s="60">
        <v>31</v>
      </c>
      <c r="M29" s="91">
        <f t="shared" si="0"/>
        <v>16.281823564239193</v>
      </c>
      <c r="N29" s="27">
        <f t="shared" si="5"/>
        <v>-41</v>
      </c>
      <c r="O29" s="39">
        <f t="shared" si="6"/>
        <v>-12.137359384251036</v>
      </c>
      <c r="P29" s="144">
        <v>0</v>
      </c>
      <c r="Q29" s="105">
        <v>0</v>
      </c>
      <c r="R29" s="106">
        <v>0</v>
      </c>
      <c r="S29" s="143">
        <v>0</v>
      </c>
      <c r="T29" s="6">
        <v>0</v>
      </c>
      <c r="U29" s="149">
        <v>0</v>
      </c>
      <c r="V29" s="122">
        <v>0</v>
      </c>
      <c r="W29" s="105" t="s">
        <v>66</v>
      </c>
      <c r="X29" s="81">
        <v>0</v>
      </c>
      <c r="Y29" s="105">
        <v>0</v>
      </c>
      <c r="Z29" s="106">
        <v>0</v>
      </c>
      <c r="AA29" s="192">
        <v>0</v>
      </c>
      <c r="AB29" s="59">
        <v>0</v>
      </c>
      <c r="AC29" s="191">
        <v>0</v>
      </c>
      <c r="AD29" s="120">
        <v>0</v>
      </c>
      <c r="AE29" s="59">
        <v>0</v>
      </c>
      <c r="AF29" s="60">
        <v>0</v>
      </c>
      <c r="AG29" s="60">
        <v>0</v>
      </c>
      <c r="AH29" s="59">
        <v>0</v>
      </c>
      <c r="AI29" s="191">
        <v>0</v>
      </c>
      <c r="AJ29" s="81">
        <v>11</v>
      </c>
      <c r="AK29" s="133">
        <f t="shared" si="7"/>
        <v>3.2563647128478386</v>
      </c>
      <c r="AL29" s="60">
        <v>5</v>
      </c>
      <c r="AM29" s="134">
        <f t="shared" si="8"/>
        <v>1.4801657785671996</v>
      </c>
      <c r="AN29" s="203">
        <v>1.95</v>
      </c>
    </row>
    <row r="30" spans="1:40" s="20" customFormat="1" ht="27.75" customHeight="1">
      <c r="A30" s="20">
        <v>403</v>
      </c>
      <c r="B30" s="24">
        <v>3066</v>
      </c>
      <c r="C30" s="21"/>
      <c r="D30" s="19" t="s">
        <v>36</v>
      </c>
      <c r="E30" s="60">
        <v>17</v>
      </c>
      <c r="F30" s="74">
        <v>8</v>
      </c>
      <c r="G30" s="75">
        <v>9</v>
      </c>
      <c r="H30" s="76">
        <f t="shared" si="11"/>
        <v>5.544683626875408</v>
      </c>
      <c r="I30" s="77">
        <f t="shared" si="4"/>
        <v>88.88888888888889</v>
      </c>
      <c r="J30" s="11">
        <v>70</v>
      </c>
      <c r="K30" s="74">
        <v>25</v>
      </c>
      <c r="L30" s="75">
        <v>45</v>
      </c>
      <c r="M30" s="91">
        <f t="shared" si="0"/>
        <v>22.831050228310502</v>
      </c>
      <c r="N30" s="27">
        <f t="shared" si="5"/>
        <v>-53</v>
      </c>
      <c r="O30" s="39">
        <f t="shared" si="6"/>
        <v>-17.286366601435095</v>
      </c>
      <c r="P30" s="144">
        <v>0</v>
      </c>
      <c r="Q30" s="105">
        <v>0</v>
      </c>
      <c r="R30" s="106">
        <v>0</v>
      </c>
      <c r="S30" s="179">
        <v>0</v>
      </c>
      <c r="T30" s="6"/>
      <c r="U30" s="149">
        <v>0</v>
      </c>
      <c r="V30" s="122"/>
      <c r="W30" s="105" t="s">
        <v>66</v>
      </c>
      <c r="X30" s="81">
        <v>0</v>
      </c>
      <c r="Y30" s="105">
        <v>0</v>
      </c>
      <c r="Z30" s="106">
        <v>0</v>
      </c>
      <c r="AA30" s="193">
        <v>0</v>
      </c>
      <c r="AB30" s="201">
        <v>0</v>
      </c>
      <c r="AC30" s="191">
        <v>0</v>
      </c>
      <c r="AD30" s="120">
        <v>0</v>
      </c>
      <c r="AE30" s="201">
        <v>0</v>
      </c>
      <c r="AF30" s="202">
        <v>0</v>
      </c>
      <c r="AG30" s="60">
        <v>0</v>
      </c>
      <c r="AH30" s="201">
        <v>0</v>
      </c>
      <c r="AI30" s="191">
        <v>0</v>
      </c>
      <c r="AJ30" s="81">
        <v>15</v>
      </c>
      <c r="AK30" s="133">
        <f t="shared" si="7"/>
        <v>4.892367906066536</v>
      </c>
      <c r="AL30" s="60">
        <v>1</v>
      </c>
      <c r="AM30" s="134">
        <f t="shared" si="8"/>
        <v>0.32615786040443573</v>
      </c>
      <c r="AN30" s="204">
        <v>2</v>
      </c>
    </row>
    <row r="31" spans="2:40" s="20" customFormat="1" ht="27.75" customHeight="1">
      <c r="B31" s="30">
        <f>SUM(B7,B11,B13)</f>
        <v>232932</v>
      </c>
      <c r="C31" s="211" t="s">
        <v>41</v>
      </c>
      <c r="D31" s="7" t="s">
        <v>58</v>
      </c>
      <c r="E31" s="99">
        <f>SUM(E7,E11,E13)</f>
        <v>1857</v>
      </c>
      <c r="F31" s="61">
        <f>SUM(F7,F11,F13)</f>
        <v>949</v>
      </c>
      <c r="G31" s="62">
        <f>SUM(G7,G11,G13)</f>
        <v>908</v>
      </c>
      <c r="H31" s="79">
        <f t="shared" si="11"/>
        <v>7.972283756632836</v>
      </c>
      <c r="I31" s="80">
        <f t="shared" si="4"/>
        <v>104.51541850220265</v>
      </c>
      <c r="J31" s="160">
        <f>SUM(J7,J11,J13)</f>
        <v>2761</v>
      </c>
      <c r="K31" s="163">
        <f>SUM(K7,K11,K13)</f>
        <v>1362</v>
      </c>
      <c r="L31" s="165">
        <f>SUM(L7,L11,L13)</f>
        <v>1399</v>
      </c>
      <c r="M31" s="94">
        <f t="shared" si="0"/>
        <v>11.85324472378205</v>
      </c>
      <c r="N31" s="31">
        <f t="shared" si="5"/>
        <v>-904</v>
      </c>
      <c r="O31" s="40">
        <f t="shared" si="6"/>
        <v>-3.880960967149211</v>
      </c>
      <c r="P31" s="78">
        <f>SUM(P7,P11,P13)</f>
        <v>5</v>
      </c>
      <c r="Q31" s="92">
        <f>SUM(Q7,Q11,Q13)</f>
        <v>1</v>
      </c>
      <c r="R31" s="93">
        <f>SUM(R7,R11,R13)</f>
        <v>4</v>
      </c>
      <c r="S31" s="50">
        <f aca="true" t="shared" si="15" ref="S31:S36">P31/E31*1000</f>
        <v>2.6925148088314486</v>
      </c>
      <c r="T31" s="62">
        <f>SUM(T7,T11,T13)</f>
        <v>1</v>
      </c>
      <c r="U31" s="61">
        <f>SUM(U7,U11,U13)</f>
        <v>0</v>
      </c>
      <c r="V31" s="145">
        <f>SUM(V7,V11,V13)</f>
        <v>1</v>
      </c>
      <c r="W31" s="158">
        <f aca="true" t="shared" si="16" ref="W31:W36">T31/E31*1000</f>
        <v>0.5385029617662898</v>
      </c>
      <c r="X31" s="99">
        <f>SUM(X7,X11,X13)</f>
        <v>38</v>
      </c>
      <c r="Y31" s="61">
        <f>SUM(Y7,Y11,Y13)</f>
        <v>18</v>
      </c>
      <c r="Z31" s="62">
        <f>SUM(Z7,Z11,Z13)</f>
        <v>20</v>
      </c>
      <c r="AA31" s="113">
        <f t="shared" si="12"/>
        <v>20.052770448548813</v>
      </c>
      <c r="AB31" s="114">
        <f>Y31/(X31+E31)*1000</f>
        <v>9.498680738786279</v>
      </c>
      <c r="AC31" s="115">
        <f>Z31/(X31+E31)*1000</f>
        <v>10.554089709762533</v>
      </c>
      <c r="AD31" s="99">
        <f>SUM(AD7,AD11,AD13)</f>
        <v>5</v>
      </c>
      <c r="AE31" s="92">
        <f>SUM(AE7,AE11,AE13)</f>
        <v>4</v>
      </c>
      <c r="AF31" s="93">
        <f>SUM(AF7,AF11,AF13)</f>
        <v>1</v>
      </c>
      <c r="AG31" s="114">
        <f aca="true" t="shared" si="17" ref="AG31:AG36">AD31/(AE31+E31)*1000</f>
        <v>2.686727565824825</v>
      </c>
      <c r="AH31" s="114">
        <f>AE31/(E31+AE31)*1000</f>
        <v>2.1493820526598606</v>
      </c>
      <c r="AI31" s="115">
        <f aca="true" t="shared" si="18" ref="AI31:AI36">AF31/E31*1000</f>
        <v>0.5385029617662898</v>
      </c>
      <c r="AJ31" s="78">
        <f>SUM(AJ7,AJ11,AJ13)</f>
        <v>1041</v>
      </c>
      <c r="AK31" s="135">
        <f t="shared" si="7"/>
        <v>4.469115450002576</v>
      </c>
      <c r="AL31" s="62">
        <f>SUM(AL7,AL11,AL13)</f>
        <v>396</v>
      </c>
      <c r="AM31" s="136">
        <f t="shared" si="8"/>
        <v>1.7000669723352737</v>
      </c>
      <c r="AN31" s="170">
        <v>1.58</v>
      </c>
    </row>
    <row r="32" spans="2:40" s="20" customFormat="1" ht="27.75" customHeight="1">
      <c r="B32" s="24">
        <f>SUM(B9,B17)</f>
        <v>105031</v>
      </c>
      <c r="C32" s="211"/>
      <c r="D32" s="9" t="s">
        <v>59</v>
      </c>
      <c r="E32" s="98">
        <f>SUM(E9,E17,)</f>
        <v>806</v>
      </c>
      <c r="F32" s="59">
        <f>SUM(F9,F17,)</f>
        <v>413</v>
      </c>
      <c r="G32" s="60">
        <f>SUM(G9,G17,)</f>
        <v>393</v>
      </c>
      <c r="H32" s="76">
        <f t="shared" si="11"/>
        <v>7.6739248412373495</v>
      </c>
      <c r="I32" s="77">
        <f t="shared" si="4"/>
        <v>105.08905852417303</v>
      </c>
      <c r="J32" s="161">
        <f>SUM(J9,J17)</f>
        <v>1471</v>
      </c>
      <c r="K32" s="164">
        <f>SUM(K9,K17)</f>
        <v>743</v>
      </c>
      <c r="L32" s="166">
        <f>SUM(L9,L17)</f>
        <v>728</v>
      </c>
      <c r="M32" s="91">
        <f t="shared" si="0"/>
        <v>14.00538888518628</v>
      </c>
      <c r="N32" s="27">
        <f t="shared" si="5"/>
        <v>-665</v>
      </c>
      <c r="O32" s="39">
        <f t="shared" si="6"/>
        <v>-6.331464043948929</v>
      </c>
      <c r="P32" s="98">
        <f>SUM(P9,P17,)</f>
        <v>6</v>
      </c>
      <c r="Q32" s="74">
        <f>SUM(Q9,Q17,)</f>
        <v>2</v>
      </c>
      <c r="R32" s="75">
        <f>SUM(R9,R17,)</f>
        <v>4</v>
      </c>
      <c r="S32" s="49">
        <f t="shared" si="15"/>
        <v>7.444168734491315</v>
      </c>
      <c r="T32" s="60">
        <f>SUM(T9,T17)</f>
        <v>2</v>
      </c>
      <c r="U32" s="59">
        <f>SUM(U9,U17,)</f>
        <v>0</v>
      </c>
      <c r="V32" s="146">
        <f>SUM(V9,V17,)</f>
        <v>2</v>
      </c>
      <c r="W32" s="159">
        <f t="shared" si="16"/>
        <v>2.4813895781637716</v>
      </c>
      <c r="X32" s="98">
        <f>SUM(X9,X17)</f>
        <v>18</v>
      </c>
      <c r="Y32" s="59">
        <f>SUM(Y9,Y17)</f>
        <v>6</v>
      </c>
      <c r="Z32" s="60">
        <f>SUM(Z9,Z17)</f>
        <v>12</v>
      </c>
      <c r="AA32" s="109">
        <f t="shared" si="12"/>
        <v>21.844660194174757</v>
      </c>
      <c r="AB32" s="110">
        <f>Y32/(X32+E32)*1000</f>
        <v>7.281553398058253</v>
      </c>
      <c r="AC32" s="111">
        <f>Z32/(X32+E32)*1000</f>
        <v>14.563106796116505</v>
      </c>
      <c r="AD32" s="98">
        <f>SUM(AD9,AD12,AD14)</f>
        <v>6</v>
      </c>
      <c r="AE32" s="74">
        <f>SUM(AE9,AE17)</f>
        <v>3</v>
      </c>
      <c r="AF32" s="106">
        <v>2</v>
      </c>
      <c r="AG32" s="110">
        <f t="shared" si="17"/>
        <v>7.416563658838072</v>
      </c>
      <c r="AH32" s="110">
        <f>AE32/(E32+AE32)*1000</f>
        <v>3.708281829419036</v>
      </c>
      <c r="AI32" s="111">
        <f t="shared" si="18"/>
        <v>2.4813895781637716</v>
      </c>
      <c r="AJ32" s="81">
        <f>SUM(AJ9,AJ17)</f>
        <v>414</v>
      </c>
      <c r="AK32" s="133">
        <f t="shared" si="7"/>
        <v>3.9416934048042958</v>
      </c>
      <c r="AL32" s="60">
        <f>SUM(AL9,AL17)</f>
        <v>190</v>
      </c>
      <c r="AM32" s="134">
        <f t="shared" si="8"/>
        <v>1.8089897268425512</v>
      </c>
      <c r="AN32" s="171">
        <v>1.71</v>
      </c>
    </row>
    <row r="33" spans="2:40" s="20" customFormat="1" ht="27.75" customHeight="1" thickBot="1">
      <c r="B33" s="24">
        <f>SUM(B8,B10,B22,B27)</f>
        <v>236059</v>
      </c>
      <c r="C33" s="211"/>
      <c r="D33" s="9" t="s">
        <v>60</v>
      </c>
      <c r="E33" s="97">
        <f>SUM(E8,E10,E22,E27)</f>
        <v>1864</v>
      </c>
      <c r="F33" s="88">
        <f>SUM(F8,F10,F22,F27)</f>
        <v>928</v>
      </c>
      <c r="G33" s="89">
        <f>SUM(G8,G10,G22,G27)</f>
        <v>936</v>
      </c>
      <c r="H33" s="83">
        <f t="shared" si="11"/>
        <v>7.896331001995264</v>
      </c>
      <c r="I33" s="190">
        <f t="shared" si="4"/>
        <v>99.14529914529915</v>
      </c>
      <c r="J33" s="162">
        <f>SUM(J8,J10,J22,J27)</f>
        <v>2844</v>
      </c>
      <c r="K33" s="15">
        <f>SUM(K8,K10,K22,K27)</f>
        <v>1406</v>
      </c>
      <c r="L33" s="17">
        <f>SUM(L8,L10,L22,L27)</f>
        <v>1438</v>
      </c>
      <c r="M33" s="95">
        <f t="shared" si="0"/>
        <v>12.04783549875243</v>
      </c>
      <c r="N33" s="33">
        <f t="shared" si="5"/>
        <v>-980</v>
      </c>
      <c r="O33" s="38">
        <f t="shared" si="6"/>
        <v>-4.151504496757167</v>
      </c>
      <c r="P33" s="97">
        <f>SUM(P8,P10,P22,P27)</f>
        <v>5</v>
      </c>
      <c r="Q33" s="88">
        <f>SUM(Q8,Q10,Q22,Q27)</f>
        <v>3</v>
      </c>
      <c r="R33" s="89">
        <f>SUM(R8,R10,R22,R27)</f>
        <v>2</v>
      </c>
      <c r="S33" s="48">
        <f t="shared" si="15"/>
        <v>2.6824034334763946</v>
      </c>
      <c r="T33" s="58">
        <f>SUM(T8,T10,T22,T27)</f>
        <v>3</v>
      </c>
      <c r="U33" s="70">
        <f>SUM(U8,U10,U22,U27)</f>
        <v>1</v>
      </c>
      <c r="V33" s="89">
        <f>SUM(V8,V10,V22,V27)</f>
        <v>2</v>
      </c>
      <c r="W33" s="14">
        <f t="shared" si="16"/>
        <v>1.609442060085837</v>
      </c>
      <c r="X33" s="97">
        <f>SUM(X8,X10,X22,X27)</f>
        <v>53</v>
      </c>
      <c r="Y33" s="57">
        <f>SUM(Y8,Y10,Y22,Y27)</f>
        <v>25</v>
      </c>
      <c r="Z33" s="89">
        <f>SUM(Z8,Z10,Z22,Z27)</f>
        <v>28</v>
      </c>
      <c r="AA33" s="103">
        <f t="shared" si="12"/>
        <v>27.64736567553469</v>
      </c>
      <c r="AB33" s="104">
        <f>Y33/(X33+E33)*1000</f>
        <v>13.041210224308816</v>
      </c>
      <c r="AC33" s="116">
        <f>Z33/(X33+E33)*1000</f>
        <v>14.606155451225874</v>
      </c>
      <c r="AD33" s="97">
        <f>SUM(AD8,AD10,AD22,AD27)</f>
        <v>10</v>
      </c>
      <c r="AE33" s="88">
        <f>SUM(AE8,AE10,AE22,AE27)</f>
        <v>8</v>
      </c>
      <c r="AF33" s="89">
        <f>SUM(AF8,AF10,AF22,AF27)</f>
        <v>2</v>
      </c>
      <c r="AG33" s="103">
        <f t="shared" si="17"/>
        <v>5.3418803418803416</v>
      </c>
      <c r="AH33" s="110">
        <f>AE33/(E33+AE33)*1000</f>
        <v>4.273504273504274</v>
      </c>
      <c r="AI33" s="116">
        <f t="shared" si="18"/>
        <v>1.0729613733905579</v>
      </c>
      <c r="AJ33" s="82">
        <f>SUM(AJ8,AJ10,AJ22,AJ27)</f>
        <v>1208</v>
      </c>
      <c r="AK33" s="137">
        <f t="shared" si="7"/>
        <v>5.117364726614957</v>
      </c>
      <c r="AL33" s="58">
        <f>SUM(AL8,AL10,AL22,AL27)</f>
        <v>443</v>
      </c>
      <c r="AM33" s="132">
        <f t="shared" si="8"/>
        <v>1.8766494816973722</v>
      </c>
      <c r="AN33" s="172">
        <v>1.62</v>
      </c>
    </row>
    <row r="34" spans="2:40" s="3" customFormat="1" ht="27.75" customHeight="1">
      <c r="B34" s="150">
        <f>SUM(B31)</f>
        <v>232932</v>
      </c>
      <c r="C34" s="206" t="s">
        <v>67</v>
      </c>
      <c r="D34" s="154" t="s">
        <v>68</v>
      </c>
      <c r="E34" s="98">
        <f aca="true" t="shared" si="19" ref="E34:G35">SUM(E31)</f>
        <v>1857</v>
      </c>
      <c r="F34" s="59">
        <f t="shared" si="19"/>
        <v>949</v>
      </c>
      <c r="G34" s="60">
        <f t="shared" si="19"/>
        <v>908</v>
      </c>
      <c r="H34" s="76">
        <f>E34/B34*1000</f>
        <v>7.972283756632836</v>
      </c>
      <c r="I34" s="180">
        <f>F34/G34*100</f>
        <v>104.51541850220265</v>
      </c>
      <c r="J34" s="11">
        <f aca="true" t="shared" si="20" ref="J34:L35">SUM(J31)</f>
        <v>2761</v>
      </c>
      <c r="K34" s="74">
        <f t="shared" si="20"/>
        <v>1362</v>
      </c>
      <c r="L34" s="75">
        <f t="shared" si="20"/>
        <v>1399</v>
      </c>
      <c r="M34" s="91">
        <f>J34/B34*1000</f>
        <v>11.85324472378205</v>
      </c>
      <c r="N34" s="27">
        <f>E34-J34</f>
        <v>-904</v>
      </c>
      <c r="O34" s="184">
        <f>N34/B34*1000</f>
        <v>-3.880960967149211</v>
      </c>
      <c r="P34" s="81">
        <f aca="true" t="shared" si="21" ref="P34:R35">SUM(P31)</f>
        <v>5</v>
      </c>
      <c r="Q34" s="74">
        <f t="shared" si="21"/>
        <v>1</v>
      </c>
      <c r="R34" s="75">
        <f t="shared" si="21"/>
        <v>4</v>
      </c>
      <c r="S34" s="49">
        <f t="shared" si="15"/>
        <v>2.6925148088314486</v>
      </c>
      <c r="T34" s="81">
        <f aca="true" t="shared" si="22" ref="T34:V35">SUM(T31)</f>
        <v>1</v>
      </c>
      <c r="U34" s="59">
        <f t="shared" si="22"/>
        <v>0</v>
      </c>
      <c r="V34" s="146">
        <f t="shared" si="22"/>
        <v>1</v>
      </c>
      <c r="W34" s="185">
        <f t="shared" si="16"/>
        <v>0.5385029617662898</v>
      </c>
      <c r="X34" s="60">
        <f aca="true" t="shared" si="23" ref="X34:Z35">SUM(X31)</f>
        <v>38</v>
      </c>
      <c r="Y34" s="59">
        <f t="shared" si="23"/>
        <v>18</v>
      </c>
      <c r="Z34" s="60">
        <f t="shared" si="23"/>
        <v>20</v>
      </c>
      <c r="AA34" s="109">
        <f>X34/(E34+X34)*1000</f>
        <v>20.052770448548813</v>
      </c>
      <c r="AB34" s="141">
        <f>Y34/(E34+X34)*1000</f>
        <v>9.498680738786279</v>
      </c>
      <c r="AC34" s="186">
        <f>Z34/(E34+X34)*1000</f>
        <v>10.554089709762533</v>
      </c>
      <c r="AD34" s="98">
        <f aca="true" t="shared" si="24" ref="AD34:AF36">SUM(AD31)</f>
        <v>5</v>
      </c>
      <c r="AE34" s="74">
        <f t="shared" si="24"/>
        <v>4</v>
      </c>
      <c r="AF34" s="75">
        <f t="shared" si="24"/>
        <v>1</v>
      </c>
      <c r="AG34" s="110">
        <f t="shared" si="17"/>
        <v>2.686727565824825</v>
      </c>
      <c r="AH34" s="187">
        <f>AE34/(AE34+E34)*1000</f>
        <v>2.1493820526598606</v>
      </c>
      <c r="AI34" s="111">
        <f t="shared" si="18"/>
        <v>0.5385029617662898</v>
      </c>
      <c r="AJ34" s="60">
        <f aca="true" t="shared" si="25" ref="AJ34:AL35">SUM(AJ31)</f>
        <v>1041</v>
      </c>
      <c r="AK34" s="133">
        <f>SUM(AK31)</f>
        <v>4.469115450002576</v>
      </c>
      <c r="AL34" s="60">
        <f t="shared" si="25"/>
        <v>396</v>
      </c>
      <c r="AM34" s="134">
        <f>SUM(AM31)</f>
        <v>1.7000669723352737</v>
      </c>
      <c r="AN34" s="171">
        <v>1.58</v>
      </c>
    </row>
    <row r="35" spans="2:40" s="3" customFormat="1" ht="27.75" customHeight="1">
      <c r="B35" s="151">
        <f>SUM(B32)</f>
        <v>105031</v>
      </c>
      <c r="C35" s="207"/>
      <c r="D35" s="9" t="s">
        <v>69</v>
      </c>
      <c r="E35" s="60">
        <f t="shared" si="19"/>
        <v>806</v>
      </c>
      <c r="F35" s="59">
        <f t="shared" si="19"/>
        <v>413</v>
      </c>
      <c r="G35" s="60">
        <f t="shared" si="19"/>
        <v>393</v>
      </c>
      <c r="H35" s="76">
        <f>E35/B35*1000</f>
        <v>7.6739248412373495</v>
      </c>
      <c r="I35" s="180">
        <f>F35/G35*100</f>
        <v>105.08905852417303</v>
      </c>
      <c r="J35" s="11">
        <f t="shared" si="20"/>
        <v>1471</v>
      </c>
      <c r="K35" s="59">
        <f t="shared" si="20"/>
        <v>743</v>
      </c>
      <c r="L35" s="60">
        <f t="shared" si="20"/>
        <v>728</v>
      </c>
      <c r="M35" s="91">
        <f>J35/B35*1000</f>
        <v>14.00538888518628</v>
      </c>
      <c r="N35" s="27">
        <f>E35-J35</f>
        <v>-665</v>
      </c>
      <c r="O35" s="184">
        <f>N35/B35*1000</f>
        <v>-6.331464043948929</v>
      </c>
      <c r="P35" s="81">
        <f>SUM(P32)</f>
        <v>6</v>
      </c>
      <c r="Q35" s="59">
        <f t="shared" si="21"/>
        <v>2</v>
      </c>
      <c r="R35" s="60">
        <f t="shared" si="21"/>
        <v>4</v>
      </c>
      <c r="S35" s="49">
        <f t="shared" si="15"/>
        <v>7.444168734491315</v>
      </c>
      <c r="T35" s="81">
        <f t="shared" si="22"/>
        <v>2</v>
      </c>
      <c r="U35" s="59">
        <f t="shared" si="22"/>
        <v>0</v>
      </c>
      <c r="V35" s="60">
        <f t="shared" si="22"/>
        <v>2</v>
      </c>
      <c r="W35" s="185">
        <f t="shared" si="16"/>
        <v>2.4813895781637716</v>
      </c>
      <c r="X35" s="60">
        <f t="shared" si="23"/>
        <v>18</v>
      </c>
      <c r="Y35" s="59">
        <f t="shared" si="23"/>
        <v>6</v>
      </c>
      <c r="Z35" s="60">
        <f t="shared" si="23"/>
        <v>12</v>
      </c>
      <c r="AA35" s="109">
        <f>X35/(E35+X35)*1000</f>
        <v>21.844660194174757</v>
      </c>
      <c r="AB35" s="141">
        <f>Y35/(E35+X35)*1000</f>
        <v>7.281553398058253</v>
      </c>
      <c r="AC35" s="111">
        <f>Z35/(E35+X35)*1000</f>
        <v>14.563106796116505</v>
      </c>
      <c r="AD35" s="98">
        <f t="shared" si="24"/>
        <v>6</v>
      </c>
      <c r="AE35" s="74">
        <f t="shared" si="24"/>
        <v>3</v>
      </c>
      <c r="AF35" s="75">
        <f t="shared" si="24"/>
        <v>2</v>
      </c>
      <c r="AG35" s="109">
        <f t="shared" si="17"/>
        <v>7.416563658838072</v>
      </c>
      <c r="AH35" s="141">
        <f>AE35/(AE35+E35)*1000</f>
        <v>3.708281829419036</v>
      </c>
      <c r="AI35" s="111">
        <f t="shared" si="18"/>
        <v>2.4813895781637716</v>
      </c>
      <c r="AJ35" s="60">
        <f t="shared" si="25"/>
        <v>414</v>
      </c>
      <c r="AK35" s="133">
        <f>SUM(AK32)</f>
        <v>3.9416934048042958</v>
      </c>
      <c r="AL35" s="60">
        <f t="shared" si="25"/>
        <v>190</v>
      </c>
      <c r="AM35" s="153">
        <f>SUM(AM32)</f>
        <v>1.8089897268425512</v>
      </c>
      <c r="AN35" s="173">
        <v>1.71</v>
      </c>
    </row>
    <row r="36" spans="2:40" s="3" customFormat="1" ht="27.75" customHeight="1" thickBot="1">
      <c r="B36" s="152">
        <f>SUM(B33:B33)</f>
        <v>236059</v>
      </c>
      <c r="C36" s="208"/>
      <c r="D36" s="8" t="s">
        <v>70</v>
      </c>
      <c r="E36" s="58">
        <f>SUM(E33)</f>
        <v>1864</v>
      </c>
      <c r="F36" s="70">
        <f>SUM(F33)</f>
        <v>928</v>
      </c>
      <c r="G36" s="89">
        <f>SUM(G33)</f>
        <v>936</v>
      </c>
      <c r="H36" s="83">
        <f>E36/B36*1000</f>
        <v>7.896331001995264</v>
      </c>
      <c r="I36" s="84">
        <f>F36/G36*100</f>
        <v>99.14529914529915</v>
      </c>
      <c r="J36" s="10">
        <f>SUM(J33:J33)</f>
        <v>2844</v>
      </c>
      <c r="K36" s="57">
        <f>SUM(K33:K33)</f>
        <v>1406</v>
      </c>
      <c r="L36" s="58">
        <f>SUM(L33:L33)</f>
        <v>1438</v>
      </c>
      <c r="M36" s="95">
        <f>J36/B36*1000</f>
        <v>12.04783549875243</v>
      </c>
      <c r="N36" s="33">
        <f>E36-J36</f>
        <v>-980</v>
      </c>
      <c r="O36" s="41">
        <f>N36/B36*1000</f>
        <v>-4.151504496757167</v>
      </c>
      <c r="P36" s="97">
        <f>SUM(P33)</f>
        <v>5</v>
      </c>
      <c r="Q36" s="57">
        <f>SUM(Q33)</f>
        <v>3</v>
      </c>
      <c r="R36" s="123">
        <f>SUM(R33)</f>
        <v>2</v>
      </c>
      <c r="S36" s="48">
        <f t="shared" si="15"/>
        <v>2.6824034334763946</v>
      </c>
      <c r="T36" s="82">
        <f>SUM(T33:T33)</f>
        <v>3</v>
      </c>
      <c r="U36" s="57">
        <f>SUM(U33:U33)</f>
        <v>1</v>
      </c>
      <c r="V36" s="58">
        <f>SUM(V33:V33)</f>
        <v>2</v>
      </c>
      <c r="W36" s="156">
        <f t="shared" si="16"/>
        <v>1.609442060085837</v>
      </c>
      <c r="X36" s="58">
        <f>SUM(X33)</f>
        <v>53</v>
      </c>
      <c r="Y36" s="57">
        <f>SUM(Y33)</f>
        <v>25</v>
      </c>
      <c r="Z36" s="58">
        <f>SUM(Z33)</f>
        <v>28</v>
      </c>
      <c r="AA36" s="103">
        <f>X36/(E36+X36)*1000</f>
        <v>27.64736567553469</v>
      </c>
      <c r="AB36" s="155">
        <f>Y36/(E36+X36)*1000</f>
        <v>13.041210224308816</v>
      </c>
      <c r="AC36" s="116">
        <f>Z36/(E36+X36)*1000</f>
        <v>14.606155451225874</v>
      </c>
      <c r="AD36" s="97">
        <f t="shared" si="24"/>
        <v>10</v>
      </c>
      <c r="AE36" s="88">
        <f t="shared" si="24"/>
        <v>8</v>
      </c>
      <c r="AF36" s="89">
        <f t="shared" si="24"/>
        <v>2</v>
      </c>
      <c r="AG36" s="103">
        <f t="shared" si="17"/>
        <v>5.3418803418803416</v>
      </c>
      <c r="AH36" s="155">
        <f>AE36/(AE36+E36)*1000</f>
        <v>4.273504273504274</v>
      </c>
      <c r="AI36" s="116">
        <f t="shared" si="18"/>
        <v>1.0729613733905579</v>
      </c>
      <c r="AJ36" s="58">
        <f>SUM(AJ33)</f>
        <v>1208</v>
      </c>
      <c r="AK36" s="137">
        <f>AJ36/B36*1000</f>
        <v>5.117364726614957</v>
      </c>
      <c r="AL36" s="58">
        <f>SUM(AL33)</f>
        <v>443</v>
      </c>
      <c r="AM36" s="138">
        <f>AL36/B36*1000</f>
        <v>1.8766494816973722</v>
      </c>
      <c r="AN36" s="174">
        <v>1.62</v>
      </c>
    </row>
    <row r="37" spans="5:40" s="3" customFormat="1" ht="13.5">
      <c r="E37" s="85"/>
      <c r="F37" s="54"/>
      <c r="G37" s="54"/>
      <c r="H37" s="54"/>
      <c r="I37" s="54"/>
      <c r="K37" s="54"/>
      <c r="L37" s="54"/>
      <c r="M37" s="183"/>
      <c r="N37" s="182"/>
      <c r="O37" s="35"/>
      <c r="P37" s="54"/>
      <c r="Q37" s="54"/>
      <c r="R37" s="54"/>
      <c r="S37" s="45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125"/>
      <c r="AL37" s="54"/>
      <c r="AM37" s="54"/>
      <c r="AN37" s="168"/>
    </row>
    <row r="38" spans="5:40" s="18" customFormat="1" ht="11.25">
      <c r="E38" s="63" t="s">
        <v>74</v>
      </c>
      <c r="F38" s="63"/>
      <c r="G38" s="63"/>
      <c r="H38" s="63"/>
      <c r="I38" s="63"/>
      <c r="K38" s="63"/>
      <c r="L38" s="63"/>
      <c r="M38" s="181"/>
      <c r="O38" s="42"/>
      <c r="P38" s="63"/>
      <c r="Q38" s="63"/>
      <c r="R38" s="63"/>
      <c r="S38" s="51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139"/>
      <c r="AL38" s="63"/>
      <c r="AM38" s="63"/>
      <c r="AN38" s="175"/>
    </row>
    <row r="39" spans="5:40" s="18" customFormat="1" ht="11.25">
      <c r="E39" s="63" t="s">
        <v>75</v>
      </c>
      <c r="F39" s="63"/>
      <c r="G39" s="63"/>
      <c r="H39" s="63"/>
      <c r="I39" s="63"/>
      <c r="K39" s="63"/>
      <c r="L39" s="63"/>
      <c r="M39" s="63"/>
      <c r="O39" s="42"/>
      <c r="P39" s="63"/>
      <c r="Q39" s="63"/>
      <c r="R39" s="63"/>
      <c r="S39" s="51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139"/>
      <c r="AL39" s="63"/>
      <c r="AM39" s="63"/>
      <c r="AN39" s="175"/>
    </row>
    <row r="40" spans="5:40" s="18" customFormat="1" ht="11.25">
      <c r="E40" s="63" t="s">
        <v>76</v>
      </c>
      <c r="F40" s="63"/>
      <c r="G40" s="63"/>
      <c r="H40" s="63"/>
      <c r="I40" s="63"/>
      <c r="K40" s="63"/>
      <c r="L40" s="63"/>
      <c r="M40" s="63"/>
      <c r="O40" s="42"/>
      <c r="P40" s="63"/>
      <c r="Q40" s="63"/>
      <c r="R40" s="63"/>
      <c r="S40" s="51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139"/>
      <c r="AL40" s="63"/>
      <c r="AM40" s="63"/>
      <c r="AN40" s="175"/>
    </row>
    <row r="41" ht="13.5">
      <c r="B41" s="205"/>
    </row>
    <row r="42" ht="13.5">
      <c r="B42" s="205"/>
    </row>
  </sheetData>
  <sheetProtection/>
  <mergeCells count="35">
    <mergeCell ref="AN3:AN5"/>
    <mergeCell ref="AJ3:AK3"/>
    <mergeCell ref="AL3:AM3"/>
    <mergeCell ref="T4:V4"/>
    <mergeCell ref="T3:W3"/>
    <mergeCell ref="X4:Z4"/>
    <mergeCell ref="AL4:AL5"/>
    <mergeCell ref="AJ4:AJ5"/>
    <mergeCell ref="AA4:AC4"/>
    <mergeCell ref="X3:AC3"/>
    <mergeCell ref="C6:D6"/>
    <mergeCell ref="C7:D7"/>
    <mergeCell ref="C8:D8"/>
    <mergeCell ref="C9:D9"/>
    <mergeCell ref="C10:D10"/>
    <mergeCell ref="P4:R4"/>
    <mergeCell ref="C3:D5"/>
    <mergeCell ref="I3:I5"/>
    <mergeCell ref="E3:H3"/>
    <mergeCell ref="P3:S3"/>
    <mergeCell ref="AD4:AF4"/>
    <mergeCell ref="AG4:AI4"/>
    <mergeCell ref="N3:O3"/>
    <mergeCell ref="E4:G4"/>
    <mergeCell ref="J3:M3"/>
    <mergeCell ref="J4:L4"/>
    <mergeCell ref="N4:N5"/>
    <mergeCell ref="AD3:AI3"/>
    <mergeCell ref="C34:C36"/>
    <mergeCell ref="C11:D11"/>
    <mergeCell ref="C13:D13"/>
    <mergeCell ref="C17:D17"/>
    <mergeCell ref="C22:D22"/>
    <mergeCell ref="C27:D27"/>
    <mergeCell ref="C31:C33"/>
  </mergeCells>
  <printOptions/>
  <pageMargins left="0.7874015748031497" right="0" top="1.1811023622047245" bottom="0.5118110236220472" header="0.5118110236220472" footer="0.5118110236220472"/>
  <pageSetup fitToHeight="1" fitToWidth="1" horizontalDpi="600" verticalDpi="600" orientation="landscape" paperSize="8" scale="68" r:id="rId1"/>
  <headerFooter alignWithMargins="0">
    <oddHeader>&amp;C&amp;P / &amp;N ページ</oddHeader>
  </headerFooter>
  <colBreaks count="1" manualBreakCount="1">
    <brk id="29" max="37" man="1"/>
  </colBreaks>
  <ignoredErrors>
    <ignoredError sqref="AK11 AK27:AK31 AK22 AK32:AK33 S31 S33 W32:W33 W31 W36 AK6 AK36 S36" formula="1"/>
    <ignoredError sqref="AK13" formula="1" formulaRange="1"/>
    <ignoredError sqref="AG31:AI31 AG36 AI36 AG33:AI33 AG32:AH3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kuratsunekouichi</dc:creator>
  <cp:keywords/>
  <dc:description/>
  <cp:lastModifiedBy>鳥取県庁</cp:lastModifiedBy>
  <cp:lastPrinted>2015-11-25T00:27:30Z</cp:lastPrinted>
  <dcterms:created xsi:type="dcterms:W3CDTF">2005-11-14T04:14:28Z</dcterms:created>
  <dcterms:modified xsi:type="dcterms:W3CDTF">2015-12-11T00:27:32Z</dcterms:modified>
  <cp:category/>
  <cp:version/>
  <cp:contentType/>
  <cp:contentStatus/>
</cp:coreProperties>
</file>