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MENU" sheetId="1" r:id="rId1"/>
    <sheet name="利用方法" sheetId="7" r:id="rId2"/>
    <sheet name="記入" sheetId="3" r:id="rId3"/>
    <sheet name="結果グラフ" sheetId="5" r:id="rId4"/>
    <sheet name="設定" sheetId="4" r:id="rId5"/>
    <sheet name="内部設定" sheetId="6" state="hidden" r:id="rId6"/>
  </sheets>
  <definedNames>
    <definedName name="OLE_LINK1" localSheetId="1">利用方法!$A$1</definedName>
    <definedName name="_xlnm.Print_Area" localSheetId="3">結果グラフ!$A$1:$R$30</definedName>
  </definedNames>
  <calcPr calcId="152511"/>
</workbook>
</file>

<file path=xl/calcChain.xml><?xml version="1.0" encoding="utf-8"?>
<calcChain xmlns="http://schemas.openxmlformats.org/spreadsheetml/2006/main">
  <c r="M8" i="6" l="1"/>
  <c r="D19" i="1" l="1"/>
  <c r="C19" i="1" l="1"/>
  <c r="E4" i="6"/>
  <c r="F4" i="6"/>
  <c r="Q28" i="6"/>
  <c r="H25" i="6"/>
  <c r="H24" i="6"/>
  <c r="M22" i="6"/>
  <c r="L22" i="6"/>
  <c r="K22" i="6"/>
  <c r="J22" i="6"/>
  <c r="I22" i="6"/>
  <c r="B22" i="5"/>
  <c r="B21" i="5"/>
  <c r="B19" i="5"/>
  <c r="A17" i="5"/>
  <c r="L2" i="6"/>
  <c r="L28" i="6" s="1"/>
  <c r="K2" i="6"/>
  <c r="K28" i="6" s="1"/>
  <c r="I2" i="6"/>
  <c r="I28" i="6" s="1"/>
  <c r="B14" i="5"/>
  <c r="B23" i="5" s="1"/>
  <c r="B11" i="5"/>
  <c r="B20" i="5" s="1"/>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25" i="6"/>
  <c r="D124" i="6"/>
  <c r="D123" i="6"/>
  <c r="D122"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6"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D137" i="6" s="1"/>
  <c r="E136" i="6"/>
  <c r="D136" i="6" s="1"/>
  <c r="E135" i="6"/>
  <c r="D135" i="6" s="1"/>
  <c r="E134" i="6"/>
  <c r="D134" i="6" s="1"/>
  <c r="E133" i="6"/>
  <c r="D133" i="6" s="1"/>
  <c r="E132" i="6"/>
  <c r="D132" i="6" s="1"/>
  <c r="E131" i="6"/>
  <c r="D131" i="6" s="1"/>
  <c r="E130" i="6"/>
  <c r="D130" i="6" s="1"/>
  <c r="E129" i="6"/>
  <c r="D129" i="6" s="1"/>
  <c r="E128" i="6"/>
  <c r="D128" i="6" s="1"/>
  <c r="E127" i="6"/>
  <c r="D127" i="6" s="1"/>
  <c r="E126" i="6"/>
  <c r="D126" i="6" s="1"/>
  <c r="E125" i="6"/>
  <c r="E124" i="6"/>
  <c r="E123" i="6"/>
  <c r="E122" i="6"/>
  <c r="E121" i="6"/>
  <c r="D121" i="6" s="1"/>
  <c r="E120" i="6"/>
  <c r="D120" i="6" s="1"/>
  <c r="E119" i="6"/>
  <c r="D119" i="6" s="1"/>
  <c r="E118" i="6"/>
  <c r="D118" i="6" s="1"/>
  <c r="E117" i="6"/>
  <c r="D117" i="6" s="1"/>
  <c r="E116" i="6"/>
  <c r="D116" i="6" s="1"/>
  <c r="E115" i="6"/>
  <c r="D115" i="6" s="1"/>
  <c r="E114" i="6"/>
  <c r="D114" i="6" s="1"/>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D7" i="6"/>
  <c r="E6" i="6"/>
  <c r="F4" i="3"/>
  <c r="M2" i="6" s="1"/>
  <c r="C4" i="3"/>
  <c r="J2" i="6" s="1"/>
  <c r="Q27" i="6" l="1"/>
  <c r="R27" i="6" s="1"/>
  <c r="G4" i="6"/>
  <c r="J28" i="6"/>
  <c r="H19" i="6"/>
  <c r="H18" i="6"/>
  <c r="H17" i="6"/>
  <c r="U27" i="6"/>
  <c r="M28" i="6"/>
  <c r="W28" i="6"/>
  <c r="R28" i="6"/>
  <c r="W27" i="6"/>
  <c r="G3" i="6"/>
  <c r="I3" i="6" s="1"/>
  <c r="D10" i="5" s="1"/>
  <c r="V27" i="6"/>
  <c r="X27" i="6"/>
  <c r="H12" i="6"/>
  <c r="L12" i="6" s="1"/>
  <c r="L33" i="6" s="1"/>
  <c r="H13" i="6"/>
  <c r="M13" i="6" s="1"/>
  <c r="M34" i="6" s="1"/>
  <c r="H15" i="6"/>
  <c r="L15" i="6" s="1"/>
  <c r="L36" i="6" s="1"/>
  <c r="D1" i="6"/>
  <c r="E1" i="6" s="1"/>
  <c r="H1" i="5" s="1"/>
  <c r="H11" i="6"/>
  <c r="H14" i="6"/>
  <c r="H9" i="6"/>
  <c r="H8" i="6"/>
  <c r="H16" i="6"/>
  <c r="H10" i="6"/>
  <c r="T28" i="6"/>
  <c r="V28" i="6"/>
  <c r="X28" i="6"/>
  <c r="S28" i="6"/>
  <c r="U28" i="6"/>
  <c r="I4" i="6" l="1"/>
  <c r="I25" i="6" s="1"/>
  <c r="M4" i="6"/>
  <c r="T27" i="6"/>
  <c r="S27" i="6"/>
  <c r="U39" i="6"/>
  <c r="U35" i="6"/>
  <c r="U32" i="6"/>
  <c r="U29" i="6"/>
  <c r="U31" i="6"/>
  <c r="U40" i="6"/>
  <c r="U36" i="6"/>
  <c r="U30" i="6"/>
  <c r="U38" i="6"/>
  <c r="U37" i="6"/>
  <c r="U33" i="6"/>
  <c r="U34" i="6"/>
  <c r="T29" i="6"/>
  <c r="T38" i="6"/>
  <c r="T34" i="6"/>
  <c r="T31" i="6"/>
  <c r="T33" i="6"/>
  <c r="T39" i="6"/>
  <c r="T35" i="6"/>
  <c r="T32" i="6"/>
  <c r="T37" i="6"/>
  <c r="T40" i="6"/>
  <c r="T36" i="6"/>
  <c r="T30" i="6"/>
  <c r="S37" i="6"/>
  <c r="S33" i="6"/>
  <c r="S38" i="6"/>
  <c r="S34" i="6"/>
  <c r="S31" i="6"/>
  <c r="S29" i="6"/>
  <c r="S40" i="6"/>
  <c r="S39" i="6"/>
  <c r="S35" i="6"/>
  <c r="S32" i="6"/>
  <c r="S36" i="6"/>
  <c r="S30" i="6"/>
  <c r="R40" i="6"/>
  <c r="R36" i="6"/>
  <c r="R33" i="6"/>
  <c r="R30" i="6"/>
  <c r="R39" i="6"/>
  <c r="R35" i="6"/>
  <c r="R37" i="6"/>
  <c r="R31" i="6"/>
  <c r="R38" i="6"/>
  <c r="R34" i="6"/>
  <c r="R29" i="6"/>
  <c r="R32" i="6"/>
  <c r="X38" i="6"/>
  <c r="X34" i="6"/>
  <c r="X31" i="6"/>
  <c r="X39" i="6"/>
  <c r="X35" i="6"/>
  <c r="X32" i="6"/>
  <c r="X29" i="6"/>
  <c r="X33" i="6"/>
  <c r="X40" i="6"/>
  <c r="X36" i="6"/>
  <c r="X30" i="6"/>
  <c r="X37" i="6"/>
  <c r="V40" i="6"/>
  <c r="V36" i="6"/>
  <c r="V30" i="6"/>
  <c r="V29" i="6"/>
  <c r="V37" i="6"/>
  <c r="V33" i="6"/>
  <c r="V35" i="6"/>
  <c r="V32" i="6"/>
  <c r="V38" i="6"/>
  <c r="V34" i="6"/>
  <c r="V31" i="6"/>
  <c r="V39" i="6"/>
  <c r="W37" i="6"/>
  <c r="W33" i="6"/>
  <c r="W40" i="6"/>
  <c r="W36" i="6"/>
  <c r="W38" i="6"/>
  <c r="W34" i="6"/>
  <c r="W31" i="6"/>
  <c r="W30" i="6"/>
  <c r="W39" i="6"/>
  <c r="W35" i="6"/>
  <c r="W32" i="6"/>
  <c r="W29" i="6"/>
  <c r="R2" i="6"/>
  <c r="I5" i="6" s="1"/>
  <c r="D19" i="5" s="1"/>
  <c r="K3" i="6"/>
  <c r="D12" i="5" s="1"/>
  <c r="L3" i="6"/>
  <c r="L24" i="6" s="1"/>
  <c r="X2" i="6"/>
  <c r="W2" i="6"/>
  <c r="M5" i="6" s="1"/>
  <c r="U2" i="6"/>
  <c r="K5" i="6" s="1"/>
  <c r="J3" i="6"/>
  <c r="M3" i="6"/>
  <c r="M24" i="6" s="1"/>
  <c r="J13" i="6"/>
  <c r="L13" i="6"/>
  <c r="L34" i="6" s="1"/>
  <c r="V2" i="6"/>
  <c r="S2" i="6"/>
  <c r="M15" i="6"/>
  <c r="M36" i="6" s="1"/>
  <c r="J15" i="6"/>
  <c r="J36" i="6" s="1"/>
  <c r="M12" i="6"/>
  <c r="M33" i="6" s="1"/>
  <c r="I12" i="6"/>
  <c r="I33" i="6" s="1"/>
  <c r="J12" i="6"/>
  <c r="K12" i="6"/>
  <c r="K33" i="6" s="1"/>
  <c r="I15" i="6"/>
  <c r="I36" i="6" s="1"/>
  <c r="K15" i="6"/>
  <c r="K36" i="6" s="1"/>
  <c r="I13" i="6"/>
  <c r="I34" i="6" s="1"/>
  <c r="K13" i="6"/>
  <c r="K34" i="6" s="1"/>
  <c r="F1" i="6"/>
  <c r="H2" i="5" s="1"/>
  <c r="I24" i="6"/>
  <c r="T2" i="6"/>
  <c r="J8" i="6"/>
  <c r="K8" i="6"/>
  <c r="K29" i="6" s="1"/>
  <c r="M29" i="6"/>
  <c r="L8" i="6"/>
  <c r="L29" i="6" s="1"/>
  <c r="I8" i="6"/>
  <c r="I29" i="6" s="1"/>
  <c r="L18" i="6"/>
  <c r="L39" i="6" s="1"/>
  <c r="K18" i="6"/>
  <c r="K39" i="6" s="1"/>
  <c r="J18" i="6"/>
  <c r="J39" i="6" s="1"/>
  <c r="I18" i="6"/>
  <c r="I39" i="6" s="1"/>
  <c r="M18" i="6"/>
  <c r="M39" i="6" s="1"/>
  <c r="J17" i="6"/>
  <c r="J38" i="6" s="1"/>
  <c r="M17" i="6"/>
  <c r="M38" i="6" s="1"/>
  <c r="L17" i="6"/>
  <c r="L38" i="6" s="1"/>
  <c r="I17" i="6"/>
  <c r="I38" i="6" s="1"/>
  <c r="K17" i="6"/>
  <c r="K38" i="6" s="1"/>
  <c r="J14" i="6"/>
  <c r="J35" i="6" s="1"/>
  <c r="M14" i="6"/>
  <c r="M35" i="6" s="1"/>
  <c r="L14" i="6"/>
  <c r="L35" i="6" s="1"/>
  <c r="I14" i="6"/>
  <c r="I35" i="6" s="1"/>
  <c r="K14" i="6"/>
  <c r="K35" i="6" s="1"/>
  <c r="K19" i="6"/>
  <c r="K40" i="6" s="1"/>
  <c r="J19" i="6"/>
  <c r="J40" i="6" s="1"/>
  <c r="L19" i="6"/>
  <c r="L40" i="6" s="1"/>
  <c r="M19" i="6"/>
  <c r="M40" i="6" s="1"/>
  <c r="I19" i="6"/>
  <c r="I40" i="6" s="1"/>
  <c r="K4" i="6"/>
  <c r="L4" i="6"/>
  <c r="J4" i="6"/>
  <c r="J9" i="6"/>
  <c r="M9" i="6"/>
  <c r="M30" i="6" s="1"/>
  <c r="L9" i="6"/>
  <c r="L30" i="6" s="1"/>
  <c r="K9" i="6"/>
  <c r="K30" i="6" s="1"/>
  <c r="I9" i="6"/>
  <c r="I30" i="6" s="1"/>
  <c r="M10" i="6"/>
  <c r="M31" i="6" s="1"/>
  <c r="I10" i="6"/>
  <c r="I31" i="6" s="1"/>
  <c r="J10" i="6"/>
  <c r="L10" i="6"/>
  <c r="L31" i="6" s="1"/>
  <c r="K10" i="6"/>
  <c r="K31" i="6" s="1"/>
  <c r="M16" i="6"/>
  <c r="M37" i="6" s="1"/>
  <c r="L16" i="6"/>
  <c r="L37" i="6" s="1"/>
  <c r="I16" i="6"/>
  <c r="I37" i="6" s="1"/>
  <c r="J16" i="6"/>
  <c r="J37" i="6" s="1"/>
  <c r="K16" i="6"/>
  <c r="K37" i="6" s="1"/>
  <c r="L11" i="6"/>
  <c r="L32" i="6" s="1"/>
  <c r="M11" i="6"/>
  <c r="M32" i="6" s="1"/>
  <c r="J11" i="6"/>
  <c r="K11" i="6"/>
  <c r="K32" i="6" s="1"/>
  <c r="I11" i="6"/>
  <c r="I32" i="6" s="1"/>
  <c r="J5" i="6" l="1"/>
  <c r="J26" i="6" s="1"/>
  <c r="N33" i="6"/>
  <c r="D23" i="5"/>
  <c r="N29" i="6"/>
  <c r="N32" i="6"/>
  <c r="N34" i="6"/>
  <c r="N31" i="6"/>
  <c r="J31" i="6"/>
  <c r="O31" i="6" s="1"/>
  <c r="N37" i="6"/>
  <c r="J30" i="6"/>
  <c r="N36" i="6"/>
  <c r="J29" i="6"/>
  <c r="N35" i="6"/>
  <c r="J32" i="6"/>
  <c r="O32" i="6" s="1"/>
  <c r="N38" i="6"/>
  <c r="J33" i="6"/>
  <c r="O33" i="6" s="1"/>
  <c r="N39" i="6"/>
  <c r="J34" i="6"/>
  <c r="N40" i="6"/>
  <c r="D11" i="5"/>
  <c r="N30" i="6"/>
  <c r="D13" i="5"/>
  <c r="K24" i="6"/>
  <c r="J24" i="6"/>
  <c r="D14" i="5"/>
  <c r="D21" i="5"/>
  <c r="K26" i="6"/>
  <c r="L5" i="6"/>
  <c r="L26" i="6" s="1"/>
  <c r="D20" i="5"/>
  <c r="I26" i="6"/>
  <c r="O36" i="6"/>
  <c r="O34" i="6"/>
  <c r="O38" i="6"/>
  <c r="O40" i="6"/>
  <c r="C10" i="5"/>
  <c r="O39" i="6"/>
  <c r="O37" i="6"/>
  <c r="O30" i="6"/>
  <c r="C13" i="5"/>
  <c r="C22" i="5" s="1"/>
  <c r="L25" i="6"/>
  <c r="M25" i="6"/>
  <c r="C14" i="5"/>
  <c r="C11" i="5"/>
  <c r="J25" i="6"/>
  <c r="C12" i="5"/>
  <c r="K25" i="6"/>
  <c r="O35" i="6"/>
  <c r="O29" i="6" l="1"/>
  <c r="N24" i="6"/>
  <c r="D15" i="5" s="1"/>
  <c r="M26" i="6"/>
  <c r="N26" i="6" s="1"/>
  <c r="D24" i="5" s="1"/>
  <c r="D22" i="5"/>
  <c r="F22" i="5" s="1"/>
  <c r="G22" i="5" s="1"/>
  <c r="F13" i="5"/>
  <c r="G13" i="5" s="1"/>
  <c r="C23" i="5"/>
  <c r="F23" i="5" s="1"/>
  <c r="G23" i="5" s="1"/>
  <c r="F14" i="5"/>
  <c r="G14" i="5" s="1"/>
  <c r="C19" i="5"/>
  <c r="F19" i="5" s="1"/>
  <c r="G19" i="5" s="1"/>
  <c r="F10" i="5"/>
  <c r="G10" i="5" s="1"/>
  <c r="C21" i="5"/>
  <c r="F21" i="5" s="1"/>
  <c r="G21" i="5" s="1"/>
  <c r="F12" i="5"/>
  <c r="G12" i="5" s="1"/>
  <c r="C20" i="5"/>
  <c r="F20" i="5" s="1"/>
  <c r="G20" i="5" s="1"/>
  <c r="F11" i="5"/>
  <c r="G11" i="5" s="1"/>
  <c r="N25" i="6"/>
  <c r="C15" i="5" s="1"/>
  <c r="C24" i="5" l="1"/>
  <c r="F24" i="5" s="1"/>
  <c r="G24" i="5" s="1"/>
  <c r="F15" i="5"/>
  <c r="G15" i="5" s="1"/>
</calcChain>
</file>

<file path=xl/sharedStrings.xml><?xml version="1.0" encoding="utf-8"?>
<sst xmlns="http://schemas.openxmlformats.org/spreadsheetml/2006/main" count="189" uniqueCount="124">
  <si>
    <t>電気</t>
    <rPh sb="0" eb="2">
      <t>デンキ</t>
    </rPh>
    <phoneticPr fontId="2"/>
  </si>
  <si>
    <t>灯油</t>
    <rPh sb="0" eb="2">
      <t>トウユ</t>
    </rPh>
    <phoneticPr fontId="2"/>
  </si>
  <si>
    <t>ガソリン</t>
  </si>
  <si>
    <t>ガソリン</t>
    <phoneticPr fontId="2"/>
  </si>
  <si>
    <t>設定</t>
    <rPh sb="0" eb="2">
      <t>セッテイ</t>
    </rPh>
    <phoneticPr fontId="2"/>
  </si>
  <si>
    <t>世帯人数</t>
    <rPh sb="0" eb="2">
      <t>セタイ</t>
    </rPh>
    <rPh sb="2" eb="4">
      <t>ニンズウ</t>
    </rPh>
    <phoneticPr fontId="2"/>
  </si>
  <si>
    <t>人</t>
    <rPh sb="0" eb="1">
      <t>ニン</t>
    </rPh>
    <phoneticPr fontId="2"/>
  </si>
  <si>
    <t>ガスの種類</t>
    <rPh sb="3" eb="5">
      <t>シュルイ</t>
    </rPh>
    <phoneticPr fontId="2"/>
  </si>
  <si>
    <t>標準との比較や、CO2算出などに用います</t>
    <rPh sb="0" eb="2">
      <t>ヒョウジュン</t>
    </rPh>
    <rPh sb="4" eb="6">
      <t>ヒカク</t>
    </rPh>
    <rPh sb="11" eb="13">
      <t>サンシュツ</t>
    </rPh>
    <rPh sb="16" eb="17">
      <t>モチ</t>
    </rPh>
    <phoneticPr fontId="2"/>
  </si>
  <si>
    <t>車燃料の種類</t>
    <rPh sb="0" eb="1">
      <t>クルマ</t>
    </rPh>
    <rPh sb="1" eb="3">
      <t>ネンリョウ</t>
    </rPh>
    <rPh sb="4" eb="6">
      <t>シュルイ</t>
    </rPh>
    <phoneticPr fontId="2"/>
  </si>
  <si>
    <t>kg/kWh</t>
    <phoneticPr fontId="2"/>
  </si>
  <si>
    <t>都市ガス</t>
    <rPh sb="0" eb="2">
      <t>トシ</t>
    </rPh>
    <phoneticPr fontId="2"/>
  </si>
  <si>
    <t>CO2排出係数の変更ができます</t>
    <rPh sb="3" eb="7">
      <t>ハイシュツケイスウ</t>
    </rPh>
    <rPh sb="8" eb="10">
      <t>ヘンコウ</t>
    </rPh>
    <phoneticPr fontId="2"/>
  </si>
  <si>
    <t>kWh</t>
    <phoneticPr fontId="2"/>
  </si>
  <si>
    <t>リットル</t>
    <phoneticPr fontId="2"/>
  </si>
  <si>
    <t>リットル</t>
    <phoneticPr fontId="2"/>
  </si>
  <si>
    <t>LPガス</t>
    <phoneticPr fontId="2"/>
  </si>
  <si>
    <t>軽油</t>
    <rPh sb="0" eb="2">
      <t>ケイユ</t>
    </rPh>
    <phoneticPr fontId="2"/>
  </si>
  <si>
    <t>水道</t>
    <rPh sb="0" eb="2">
      <t>スイドウ</t>
    </rPh>
    <phoneticPr fontId="2"/>
  </si>
  <si>
    <t>ガソリン</t>
    <phoneticPr fontId="2"/>
  </si>
  <si>
    <t>検針票には「前年同月」の値が記入されている場合があります</t>
    <rPh sb="0" eb="3">
      <t>ケンシンヒョウ</t>
    </rPh>
    <rPh sb="6" eb="10">
      <t>ゼンネンドウゲツ</t>
    </rPh>
    <rPh sb="12" eb="13">
      <t>アタイ</t>
    </rPh>
    <rPh sb="14" eb="16">
      <t>キニュウ</t>
    </rPh>
    <rPh sb="21" eb="23">
      <t>バアイ</t>
    </rPh>
    <phoneticPr fontId="2"/>
  </si>
  <si>
    <t>水道が2ヶ月分で記入されている場合は、値を半分にしてください</t>
    <rPh sb="0" eb="2">
      <t>スイドウ</t>
    </rPh>
    <rPh sb="5" eb="6">
      <t>ゲツ</t>
    </rPh>
    <rPh sb="6" eb="7">
      <t>ブン</t>
    </rPh>
    <rPh sb="8" eb="10">
      <t>キニュウ</t>
    </rPh>
    <rPh sb="15" eb="17">
      <t>バアイ</t>
    </rPh>
    <rPh sb="19" eb="20">
      <t>アタイ</t>
    </rPh>
    <rPh sb="21" eb="23">
      <t>ハンブン</t>
    </rPh>
    <phoneticPr fontId="2"/>
  </si>
  <si>
    <t>年月</t>
    <rPh sb="0" eb="2">
      <t>ネンゲツ</t>
    </rPh>
    <phoneticPr fontId="2"/>
  </si>
  <si>
    <t>表示する年</t>
    <rPh sb="0" eb="2">
      <t>ヒョウジ</t>
    </rPh>
    <rPh sb="4" eb="5">
      <t>トシ</t>
    </rPh>
    <phoneticPr fontId="2"/>
  </si>
  <si>
    <t>年</t>
    <rPh sb="0" eb="1">
      <t>ネン</t>
    </rPh>
    <phoneticPr fontId="2"/>
  </si>
  <si>
    <t>1月</t>
    <rPh sb="1" eb="2">
      <t>ガツ</t>
    </rPh>
    <phoneticPr fontId="2"/>
  </si>
  <si>
    <t>2月</t>
  </si>
  <si>
    <t>3月</t>
  </si>
  <si>
    <t>4月</t>
  </si>
  <si>
    <t>5月</t>
  </si>
  <si>
    <t>6月</t>
  </si>
  <si>
    <t>7月</t>
  </si>
  <si>
    <t>8月</t>
  </si>
  <si>
    <t>9月</t>
  </si>
  <si>
    <t>10月</t>
  </si>
  <si>
    <t>11月</t>
  </si>
  <si>
    <t>12月</t>
  </si>
  <si>
    <t>検針票等をもとに、消費量を書き写します</t>
    <rPh sb="0" eb="3">
      <t>ケンシンヒョウ</t>
    </rPh>
    <rPh sb="3" eb="4">
      <t>トウ</t>
    </rPh>
    <rPh sb="9" eb="12">
      <t>ショウヒリョウ</t>
    </rPh>
    <rPh sb="13" eb="14">
      <t>カ</t>
    </rPh>
    <rPh sb="15" eb="16">
      <t>ウツ</t>
    </rPh>
    <phoneticPr fontId="2"/>
  </si>
  <si>
    <t>▷結果をみる</t>
    <rPh sb="1" eb="3">
      <t>ケッカ</t>
    </rPh>
    <phoneticPr fontId="2"/>
  </si>
  <si>
    <t>月</t>
    <rPh sb="0" eb="1">
      <t>ガツ</t>
    </rPh>
    <phoneticPr fontId="2"/>
  </si>
  <si>
    <t>記入最新月</t>
    <rPh sb="0" eb="2">
      <t>キニュウ</t>
    </rPh>
    <rPh sb="2" eb="4">
      <t>サイシン</t>
    </rPh>
    <rPh sb="4" eb="5">
      <t>ツキ</t>
    </rPh>
    <phoneticPr fontId="2"/>
  </si>
  <si>
    <t>当月</t>
    <rPh sb="0" eb="2">
      <t>トウゲツ</t>
    </rPh>
    <phoneticPr fontId="2"/>
  </si>
  <si>
    <t>前年同月</t>
    <rPh sb="0" eb="2">
      <t>ゼンネン</t>
    </rPh>
    <rPh sb="2" eb="4">
      <t>ドウゲツ</t>
    </rPh>
    <phoneticPr fontId="2"/>
  </si>
  <si>
    <t>kWh</t>
    <phoneticPr fontId="2"/>
  </si>
  <si>
    <t>増減</t>
    <rPh sb="0" eb="2">
      <t>ゾウゲン</t>
    </rPh>
    <phoneticPr fontId="2"/>
  </si>
  <si>
    <t>※消費量は「記入」シートに記入してください。</t>
    <rPh sb="1" eb="4">
      <t>ショウヒリョウ</t>
    </rPh>
    <rPh sb="6" eb="8">
      <t>キニュウ</t>
    </rPh>
    <rPh sb="13" eb="15">
      <t>キニュウ</t>
    </rPh>
    <phoneticPr fontId="2"/>
  </si>
  <si>
    <t>前年比較</t>
    <rPh sb="0" eb="2">
      <t>ゼンンエン</t>
    </rPh>
    <rPh sb="2" eb="4">
      <t>ヒカク</t>
    </rPh>
    <phoneticPr fontId="2"/>
  </si>
  <si>
    <t>標準</t>
    <rPh sb="0" eb="2">
      <t>ヒョウジュン</t>
    </rPh>
    <phoneticPr fontId="2"/>
  </si>
  <si>
    <t>比較</t>
    <rPh sb="0" eb="2">
      <t>ヒカク</t>
    </rPh>
    <phoneticPr fontId="2"/>
  </si>
  <si>
    <t>CO2量</t>
    <rPh sb="3" eb="4">
      <t>リョウ</t>
    </rPh>
    <phoneticPr fontId="2"/>
  </si>
  <si>
    <t>kg</t>
    <phoneticPr fontId="2"/>
  </si>
  <si>
    <t>CO2係数</t>
    <rPh sb="3" eb="5">
      <t>ケイスウ</t>
    </rPh>
    <phoneticPr fontId="2"/>
  </si>
  <si>
    <t>最新算出</t>
    <rPh sb="0" eb="2">
      <t>サイシン</t>
    </rPh>
    <rPh sb="2" eb="4">
      <t>サンシュツ</t>
    </rPh>
    <phoneticPr fontId="2"/>
  </si>
  <si>
    <t>月</t>
    <rPh sb="0" eb="1">
      <t>ツキ</t>
    </rPh>
    <phoneticPr fontId="2"/>
  </si>
  <si>
    <t>該当年</t>
    <rPh sb="0" eb="2">
      <t>ガイトウ</t>
    </rPh>
    <rPh sb="2" eb="3">
      <t>ネン</t>
    </rPh>
    <phoneticPr fontId="2"/>
  </si>
  <si>
    <t>標準値</t>
    <rPh sb="0" eb="3">
      <t>ヒョウジュンチ</t>
    </rPh>
    <phoneticPr fontId="2"/>
  </si>
  <si>
    <t>kg/リットル</t>
    <phoneticPr fontId="2"/>
  </si>
  <si>
    <t>1人</t>
    <rPh sb="1" eb="2">
      <t>ニン</t>
    </rPh>
    <phoneticPr fontId="2"/>
  </si>
  <si>
    <t>2人</t>
    <rPh sb="1" eb="2">
      <t>ニン</t>
    </rPh>
    <phoneticPr fontId="2"/>
  </si>
  <si>
    <t>3人</t>
    <rPh sb="1" eb="2">
      <t>ニン</t>
    </rPh>
    <phoneticPr fontId="2"/>
  </si>
  <si>
    <t>4人</t>
    <rPh sb="1" eb="2">
      <t>ニン</t>
    </rPh>
    <phoneticPr fontId="2"/>
  </si>
  <si>
    <t>5人</t>
    <rPh sb="1" eb="2">
      <t>ニン</t>
    </rPh>
    <phoneticPr fontId="2"/>
  </si>
  <si>
    <t>6人</t>
    <rPh sb="1" eb="2">
      <t>ニン</t>
    </rPh>
    <phoneticPr fontId="2"/>
  </si>
  <si>
    <t>人数</t>
    <rPh sb="0" eb="2">
      <t>ニンズウ</t>
    </rPh>
    <phoneticPr fontId="2"/>
  </si>
  <si>
    <t>月の変化</t>
    <rPh sb="0" eb="1">
      <t>ツキ</t>
    </rPh>
    <rPh sb="2" eb="4">
      <t>ヘンカ</t>
    </rPh>
    <phoneticPr fontId="2"/>
  </si>
  <si>
    <t>▷記入シートに戻る</t>
    <rPh sb="1" eb="3">
      <t>キニュウ</t>
    </rPh>
    <rPh sb="7" eb="8">
      <t>モド</t>
    </rPh>
    <phoneticPr fontId="2"/>
  </si>
  <si>
    <t>2008年度</t>
    <rPh sb="4" eb="6">
      <t>ネンド</t>
    </rPh>
    <phoneticPr fontId="2"/>
  </si>
  <si>
    <t>kg/kWh</t>
    <phoneticPr fontId="2"/>
  </si>
  <si>
    <t>2009年度</t>
    <rPh sb="4" eb="6">
      <t>ネンド</t>
    </rPh>
    <phoneticPr fontId="2"/>
  </si>
  <si>
    <t>2010年度</t>
    <rPh sb="4" eb="6">
      <t>ネンド</t>
    </rPh>
    <phoneticPr fontId="2"/>
  </si>
  <si>
    <t>2011年度</t>
    <rPh sb="4" eb="6">
      <t>ネンド</t>
    </rPh>
    <phoneticPr fontId="2"/>
  </si>
  <si>
    <t>2012年度</t>
    <rPh sb="4" eb="6">
      <t>ネンド</t>
    </rPh>
    <phoneticPr fontId="2"/>
  </si>
  <si>
    <t>　　　　　　▷結果をみる　　　　　　</t>
    <rPh sb="7" eb="9">
      <t>ケッカ</t>
    </rPh>
    <phoneticPr fontId="2"/>
  </si>
  <si>
    <t>　　　　▷記入シートに戻る　　　　</t>
    <rPh sb="5" eb="7">
      <t>キニュウ</t>
    </rPh>
    <rPh sb="11" eb="12">
      <t>モド</t>
    </rPh>
    <phoneticPr fontId="2"/>
  </si>
  <si>
    <t>単位</t>
    <rPh sb="0" eb="2">
      <t>タンイ</t>
    </rPh>
    <phoneticPr fontId="2"/>
  </si>
  <si>
    <t>評価</t>
    <rPh sb="0" eb="2">
      <t>ヒョウカ</t>
    </rPh>
    <phoneticPr fontId="2"/>
  </si>
  <si>
    <t>　　　　▷設定を変更する　　　　</t>
    <rPh sb="5" eb="7">
      <t>セッテイ</t>
    </rPh>
    <rPh sb="8" eb="10">
      <t>ヘンコウ</t>
    </rPh>
    <phoneticPr fontId="2"/>
  </si>
  <si>
    <t>▷設定を変更する</t>
    <rPh sb="1" eb="3">
      <t>セッテイ</t>
    </rPh>
    <rPh sb="4" eb="6">
      <t>ヘンコウ</t>
    </rPh>
    <phoneticPr fontId="2"/>
  </si>
  <si>
    <t>2013年度</t>
    <rPh sb="4" eb="6">
      <t>ネンド</t>
    </rPh>
    <phoneticPr fontId="2"/>
  </si>
  <si>
    <t>参考：左記値の初期設定値</t>
    <rPh sb="0" eb="2">
      <t>サンコウ</t>
    </rPh>
    <rPh sb="3" eb="5">
      <t>サキ</t>
    </rPh>
    <rPh sb="5" eb="6">
      <t>アタイ</t>
    </rPh>
    <rPh sb="7" eb="9">
      <t>ショキ</t>
    </rPh>
    <rPh sb="9" eb="11">
      <t>セッテイ</t>
    </rPh>
    <rPh sb="11" eb="12">
      <t>チ</t>
    </rPh>
    <phoneticPr fontId="2"/>
  </si>
  <si>
    <t>（下記の環境省公表値より）</t>
    <rPh sb="1" eb="3">
      <t>カキ</t>
    </rPh>
    <rPh sb="4" eb="7">
      <t>カンキョウショウ</t>
    </rPh>
    <rPh sb="7" eb="9">
      <t>コウヒョウ</t>
    </rPh>
    <rPh sb="9" eb="10">
      <t>チ</t>
    </rPh>
    <phoneticPr fontId="2"/>
  </si>
  <si>
    <t>（地球温暖化対策法施行令より）</t>
    <rPh sb="1" eb="3">
      <t>チキュウ</t>
    </rPh>
    <rPh sb="3" eb="6">
      <t>オンダンカ</t>
    </rPh>
    <rPh sb="6" eb="8">
      <t>タイサク</t>
    </rPh>
    <rPh sb="8" eb="9">
      <t>ホウ</t>
    </rPh>
    <rPh sb="9" eb="12">
      <t>セコウレイ</t>
    </rPh>
    <phoneticPr fontId="2"/>
  </si>
  <si>
    <t>（環境省環境家計簿より）</t>
    <rPh sb="1" eb="4">
      <t>カンキョウショウ</t>
    </rPh>
    <rPh sb="4" eb="6">
      <t>カンキョウ</t>
    </rPh>
    <rPh sb="6" eb="9">
      <t>カケイボ</t>
    </rPh>
    <phoneticPr fontId="2"/>
  </si>
  <si>
    <t>　　　　　　　　　　　　</t>
  </si>
  <si>
    <t>（なお、電気消費量の入力が複数年度になる場合は年度ごとに入力できる機能はありませんので、最新の係数で設定すれば「結果」シートにおいてその値での年度比較が表示されます。）</t>
  </si>
  <si>
    <t>　　</t>
  </si>
  <si>
    <t>記入シートに戻るボタンを押し、「記入シート」に電気やガスの使用量を検針票等から該当する年月に入力します。（連続する２年の入力があれば、前年同月の比較もできます。）</t>
  </si>
  <si>
    <t>　逐次、「記入シート」にデータを追加していきます。</t>
  </si>
  <si>
    <t>　終了する場合は、上書き保存（エクセル）してから終了してください。</t>
    <phoneticPr fontId="2"/>
  </si>
  <si>
    <t>2014年度</t>
    <rPh sb="4" eb="6">
      <t>ネンド</t>
    </rPh>
    <phoneticPr fontId="2"/>
  </si>
  <si>
    <t>2015年度</t>
    <rPh sb="4" eb="6">
      <t>ネンド</t>
    </rPh>
    <phoneticPr fontId="2"/>
  </si>
  <si>
    <r>
      <t>CO</t>
    </r>
    <r>
      <rPr>
        <vertAlign val="subscript"/>
        <sz val="12"/>
        <color theme="1"/>
        <rFont val="ＭＳ Ｐゴシック"/>
        <family val="3"/>
        <charset val="128"/>
        <scheme val="minor"/>
      </rPr>
      <t>2</t>
    </r>
    <r>
      <rPr>
        <sz val="12"/>
        <color theme="1"/>
        <rFont val="ＭＳ Ｐゴシック"/>
        <family val="2"/>
        <scheme val="minor"/>
      </rPr>
      <t>排出係数の変更は、「電気」以外は初期値から変更する必要はありません。</t>
    </r>
    <phoneticPr fontId="2"/>
  </si>
  <si>
    <r>
      <t>CO</t>
    </r>
    <r>
      <rPr>
        <vertAlign val="subscript"/>
        <sz val="11"/>
        <color theme="1"/>
        <rFont val="ＭＳ Ｐゴシック"/>
        <family val="3"/>
        <charset val="128"/>
        <scheme val="minor"/>
      </rPr>
      <t>2</t>
    </r>
    <r>
      <rPr>
        <sz val="11"/>
        <color theme="1"/>
        <rFont val="ＭＳ Ｐゴシック"/>
        <family val="2"/>
        <scheme val="minor"/>
      </rPr>
      <t>量</t>
    </r>
    <rPh sb="3" eb="4">
      <t>リョウ</t>
    </rPh>
    <phoneticPr fontId="2"/>
  </si>
  <si>
    <r>
      <t>結果を見るボタンを押し、「結果グラフシート」に「表示する年」と「月」を入力するとその月の情報と、CO</t>
    </r>
    <r>
      <rPr>
        <vertAlign val="subscript"/>
        <sz val="12"/>
        <color theme="1"/>
        <rFont val="ＭＳ Ｐゴシック"/>
        <family val="3"/>
        <charset val="128"/>
        <scheme val="minor"/>
      </rPr>
      <t>2</t>
    </r>
    <r>
      <rPr>
        <sz val="12"/>
        <color theme="1"/>
        <rFont val="ＭＳ Ｐゴシック"/>
        <family val="2"/>
        <scheme val="minor"/>
      </rPr>
      <t>排出量の１月から１２月の排出量変化がグラフで表示されます。</t>
    </r>
    <phoneticPr fontId="2"/>
  </si>
  <si>
    <r>
      <t>m</t>
    </r>
    <r>
      <rPr>
        <vertAlign val="superscript"/>
        <sz val="11"/>
        <color theme="1"/>
        <rFont val="ＭＳ Ｐゴシック"/>
        <family val="3"/>
        <charset val="128"/>
        <scheme val="minor"/>
      </rPr>
      <t>3</t>
    </r>
    <phoneticPr fontId="2"/>
  </si>
  <si>
    <r>
      <t>kg/m</t>
    </r>
    <r>
      <rPr>
        <vertAlign val="superscript"/>
        <sz val="11"/>
        <color theme="1"/>
        <rFont val="ＭＳ Ｐゴシック"/>
        <family val="3"/>
        <charset val="128"/>
        <scheme val="minor"/>
      </rPr>
      <t>3</t>
    </r>
    <phoneticPr fontId="2"/>
  </si>
  <si>
    <r>
      <t>kg/m</t>
    </r>
    <r>
      <rPr>
        <vertAlign val="superscript"/>
        <sz val="11"/>
        <color theme="1"/>
        <rFont val="ＭＳ Ｐゴシック"/>
        <family val="3"/>
        <charset val="128"/>
        <scheme val="minor"/>
      </rPr>
      <t>3</t>
    </r>
    <phoneticPr fontId="2"/>
  </si>
  <si>
    <r>
      <t>kg/m</t>
    </r>
    <r>
      <rPr>
        <vertAlign val="superscript"/>
        <sz val="11"/>
        <color theme="1"/>
        <rFont val="ＭＳ Ｐゴシック"/>
        <family val="3"/>
        <charset val="128"/>
        <scheme val="minor"/>
      </rPr>
      <t>3</t>
    </r>
    <phoneticPr fontId="2"/>
  </si>
  <si>
    <t>WEB版環境家計簿「わが家のエコ録」を引き継いだ</t>
    <rPh sb="3" eb="4">
      <t>バン</t>
    </rPh>
    <rPh sb="4" eb="6">
      <t>カンキョウ</t>
    </rPh>
    <rPh sb="6" eb="9">
      <t>カケイボ</t>
    </rPh>
    <rPh sb="12" eb="13">
      <t>ヤ</t>
    </rPh>
    <rPh sb="16" eb="17">
      <t>ロク</t>
    </rPh>
    <rPh sb="19" eb="20">
      <t>ヒ</t>
    </rPh>
    <rPh sb="21" eb="22">
      <t>ツ</t>
    </rPh>
    <phoneticPr fontId="2"/>
  </si>
  <si>
    <t>自宅の二酸化炭素排出量などを調べて日々のエコ活動にお役立てください。</t>
    <phoneticPr fontId="2"/>
  </si>
  <si>
    <r>
      <t>　　利用方法</t>
    </r>
    <r>
      <rPr>
        <sz val="14"/>
        <color theme="1"/>
        <rFont val="HG丸ｺﾞｼｯｸM-PRO"/>
        <family val="3"/>
        <charset val="128"/>
      </rPr>
      <t>（EXCEL版わが家のエコ録）</t>
    </r>
    <phoneticPr fontId="2"/>
  </si>
  <si>
    <t>　　　　　　　　　　　　EXCEL版環境家計簿「わが家のエコ録」です。</t>
    <phoneticPr fontId="2"/>
  </si>
  <si>
    <r>
      <t>参考2：中国電力の年度ごとのCO</t>
    </r>
    <r>
      <rPr>
        <vertAlign val="subscript"/>
        <sz val="11"/>
        <color theme="1"/>
        <rFont val="ＭＳ Ｐゴシック"/>
        <family val="3"/>
        <charset val="128"/>
        <scheme val="minor"/>
      </rPr>
      <t>2</t>
    </r>
    <r>
      <rPr>
        <sz val="11"/>
        <color theme="1"/>
        <rFont val="ＭＳ Ｐゴシック"/>
        <family val="2"/>
        <scheme val="minor"/>
      </rPr>
      <t>係数</t>
    </r>
    <rPh sb="0" eb="2">
      <t>サンコウ</t>
    </rPh>
    <rPh sb="4" eb="6">
      <t>チュウゴク</t>
    </rPh>
    <rPh sb="6" eb="8">
      <t>デンリョク</t>
    </rPh>
    <rPh sb="7" eb="8">
      <t>カンデン</t>
    </rPh>
    <rPh sb="9" eb="11">
      <t>ネンド</t>
    </rPh>
    <rPh sb="17" eb="19">
      <t>ケイスウ</t>
    </rPh>
    <phoneticPr fontId="2"/>
  </si>
  <si>
    <t>2016年度</t>
    <rPh sb="4" eb="6">
      <t>ネンド</t>
    </rPh>
    <phoneticPr fontId="2"/>
  </si>
  <si>
    <t>LPガス</t>
    <phoneticPr fontId="2"/>
  </si>
  <si>
    <t>鳥取係数</t>
    <rPh sb="0" eb="2">
      <t>トットリ</t>
    </rPh>
    <rPh sb="2" eb="4">
      <t>ケイスウ</t>
    </rPh>
    <phoneticPr fontId="2"/>
  </si>
  <si>
    <t>軽油</t>
  </si>
  <si>
    <t>電気</t>
  </si>
  <si>
    <t>都市ガス</t>
  </si>
  <si>
    <t>LPガス</t>
  </si>
  <si>
    <t>水道</t>
  </si>
  <si>
    <t>灯油</t>
  </si>
  <si>
    <t>平均</t>
    <rPh sb="0" eb="2">
      <t>ヘイキン</t>
    </rPh>
    <phoneticPr fontId="2"/>
  </si>
  <si>
    <t>合計</t>
    <rPh sb="0" eb="2">
      <t>ゴウケイ</t>
    </rPh>
    <phoneticPr fontId="2"/>
  </si>
  <si>
    <t>太陽光等発電</t>
    <rPh sb="0" eb="3">
      <t>タイヨウコウ</t>
    </rPh>
    <rPh sb="3" eb="4">
      <t>トウ</t>
    </rPh>
    <rPh sb="4" eb="6">
      <t>ハツデン</t>
    </rPh>
    <phoneticPr fontId="2"/>
  </si>
  <si>
    <t>ごみ</t>
    <phoneticPr fontId="2"/>
  </si>
  <si>
    <t>袋（４５リットル）</t>
    <rPh sb="0" eb="1">
      <t>フクロ</t>
    </rPh>
    <phoneticPr fontId="2"/>
  </si>
  <si>
    <r>
      <t>「電気」のCO</t>
    </r>
    <r>
      <rPr>
        <vertAlign val="subscript"/>
        <sz val="12"/>
        <color theme="1"/>
        <rFont val="ＭＳ Ｐゴシック"/>
        <family val="3"/>
        <charset val="128"/>
        <scheme val="minor"/>
      </rPr>
      <t>2</t>
    </r>
    <r>
      <rPr>
        <sz val="12"/>
        <color theme="1"/>
        <rFont val="ＭＳ Ｐゴシック"/>
        <family val="3"/>
        <charset val="128"/>
        <scheme val="minor"/>
      </rPr>
      <t>排出係数は、入力する電気消費量の年度または最新の年度値（2018年度の電気消費量であれば2016年度の0.691）を「参考２」から選択して入力してください。</t>
    </r>
    <phoneticPr fontId="2"/>
  </si>
  <si>
    <r>
      <t>「太陽光等発電」「ごみ」は記録用です。CO</t>
    </r>
    <r>
      <rPr>
        <sz val="8"/>
        <color theme="1"/>
        <rFont val="ＭＳ Ｐゴシック"/>
        <family val="3"/>
        <charset val="128"/>
        <scheme val="minor"/>
      </rPr>
      <t>2</t>
    </r>
    <r>
      <rPr>
        <sz val="11"/>
        <color theme="1"/>
        <rFont val="ＭＳ Ｐゴシック"/>
        <family val="3"/>
        <charset val="128"/>
        <scheme val="minor"/>
      </rPr>
      <t>排出量には積算されません。</t>
    </r>
    <rPh sb="1" eb="4">
      <t>タイヨウコウ</t>
    </rPh>
    <rPh sb="4" eb="5">
      <t>トウ</t>
    </rPh>
    <rPh sb="5" eb="7">
      <t>ハツデン</t>
    </rPh>
    <rPh sb="13" eb="15">
      <t>キロク</t>
    </rPh>
    <rPh sb="15" eb="16">
      <t>ヨウ</t>
    </rPh>
    <rPh sb="22" eb="24">
      <t>ハイシュツ</t>
    </rPh>
    <rPh sb="24" eb="25">
      <t>リョウ</t>
    </rPh>
    <rPh sb="27" eb="29">
      <t>セキサン</t>
    </rPh>
    <phoneticPr fontId="2"/>
  </si>
  <si>
    <t>※CO2排出係数は以下のサイトでご確認ください。</t>
    <rPh sb="4" eb="6">
      <t>ハイシュツ</t>
    </rPh>
    <rPh sb="6" eb="8">
      <t>ケイスウ</t>
    </rPh>
    <rPh sb="9" eb="11">
      <t>イカ</t>
    </rPh>
    <rPh sb="17" eb="19">
      <t>カクニン</t>
    </rPh>
    <phoneticPr fontId="2"/>
  </si>
  <si>
    <t>https://ghg-santeikohyo.env.go.jp/calc</t>
    <phoneticPr fontId="2"/>
  </si>
  <si>
    <t>温室効果ガス排出量算定・報告・公表制度　（算定方法・排出係数一覧）</t>
    <rPh sb="0" eb="2">
      <t>オンシツ</t>
    </rPh>
    <rPh sb="2" eb="4">
      <t>コウカ</t>
    </rPh>
    <rPh sb="6" eb="8">
      <t>ハイシュツ</t>
    </rPh>
    <rPh sb="8" eb="9">
      <t>リョウ</t>
    </rPh>
    <rPh sb="9" eb="11">
      <t>サンテイ</t>
    </rPh>
    <rPh sb="12" eb="14">
      <t>ホウコク</t>
    </rPh>
    <rPh sb="15" eb="17">
      <t>コウヒョウ</t>
    </rPh>
    <rPh sb="17" eb="19">
      <t>セイド</t>
    </rPh>
    <phoneticPr fontId="2"/>
  </si>
  <si>
    <t>「MENU」シートから設定を変更するボタンを押し、「設定シート」に自宅の「世帯人数」、「ガスの種類」、「車燃料の種類」を選択します。</t>
    <phoneticPr fontId="2"/>
  </si>
  <si>
    <t>　※「世帯人数」、「ガスの種類」、「車燃料の種類」に変更があった際には「設定シート」を変更してください。</t>
    <rPh sb="26" eb="28">
      <t>ヘンコウ</t>
    </rPh>
    <rPh sb="32" eb="33">
      <t>サイ</t>
    </rPh>
    <rPh sb="43" eb="45">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</si>
</sst>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
    <numFmt numFmtId="177" formatCode="0.0&quot;倍&quot;"/>
    <numFmt numFmtId="178" formatCode="0%&quot;増&quot;;0%&quot;減&quot;"/>
    <numFmt numFmtId="179" formatCode="0.000"/>
  </numFmts>
  <fonts count="22"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4"/>
      <color theme="10"/>
      <name val="ＭＳ Ｐゴシック"/>
      <family val="2"/>
      <scheme val="minor"/>
    </font>
    <font>
      <sz val="14"/>
      <color theme="10"/>
      <name val="ＭＳ Ｐゴシック"/>
      <family val="3"/>
      <charset val="128"/>
      <scheme val="minor"/>
    </font>
    <font>
      <sz val="11"/>
      <color theme="10"/>
      <name val="ＭＳ Ｐゴシック"/>
      <family val="2"/>
      <scheme val="minor"/>
    </font>
    <font>
      <sz val="14"/>
      <color theme="1"/>
      <name val="HG丸ｺﾞｼｯｸM-PRO"/>
      <family val="3"/>
      <charset val="128"/>
    </font>
    <font>
      <sz val="16"/>
      <color theme="1"/>
      <name val="HG丸ｺﾞｼｯｸM-PRO"/>
      <family val="3"/>
      <charset val="128"/>
    </font>
    <font>
      <sz val="12"/>
      <color theme="1"/>
      <name val="ＭＳ Ｐゴシック"/>
      <family val="3"/>
      <charset val="128"/>
      <scheme val="minor"/>
    </font>
    <font>
      <vertAlign val="subscript"/>
      <sz val="12"/>
      <color theme="1"/>
      <name val="ＭＳ Ｐゴシック"/>
      <family val="3"/>
      <charset val="128"/>
      <scheme val="minor"/>
    </font>
    <font>
      <vertAlign val="subscript"/>
      <sz val="11"/>
      <color theme="1"/>
      <name val="ＭＳ Ｐゴシック"/>
      <family val="3"/>
      <charset val="128"/>
      <scheme val="minor"/>
    </font>
    <font>
      <vertAlign val="superscript"/>
      <sz val="11"/>
      <color theme="1"/>
      <name val="ＭＳ Ｐゴシック"/>
      <family val="3"/>
      <charset val="128"/>
      <scheme val="minor"/>
    </font>
    <font>
      <sz val="11"/>
      <color rgb="FF0070C0"/>
      <name val="ＭＳ Ｐゴシック"/>
      <family val="2"/>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E5F5FF"/>
        <bgColor indexed="64"/>
      </patternFill>
    </fill>
    <fill>
      <patternFill patternType="solid">
        <fgColor rgb="FFFFFF00"/>
        <bgColor indexed="64"/>
      </patternFill>
    </fill>
    <fill>
      <patternFill patternType="solid">
        <fgColor rgb="FFFFCCFF"/>
        <bgColor indexed="64"/>
      </patternFill>
    </fill>
    <fill>
      <patternFill patternType="solid">
        <fgColor rgb="FFFFFFCC"/>
        <bgColor indexed="64"/>
      </patternFill>
    </fill>
    <fill>
      <patternFill patternType="solid">
        <fgColor rgb="FFFFCCCC"/>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0"/>
      </left>
      <right/>
      <top style="thick">
        <color theme="0"/>
      </top>
      <bottom style="thick">
        <color rgb="FF9900FF"/>
      </bottom>
      <diagonal/>
    </border>
    <border>
      <left/>
      <right style="thick">
        <color rgb="FF9900FF"/>
      </right>
      <top style="thick">
        <color theme="0"/>
      </top>
      <bottom style="thick">
        <color rgb="FF9900FF"/>
      </bottom>
      <diagonal/>
    </border>
    <border>
      <left/>
      <right/>
      <top style="thick">
        <color theme="0"/>
      </top>
      <bottom style="thick">
        <color rgb="FF9900FF"/>
      </bottom>
      <diagonal/>
    </border>
    <border>
      <left style="medium">
        <color theme="0"/>
      </left>
      <right/>
      <top style="medium">
        <color theme="0"/>
      </top>
      <bottom style="thick">
        <color rgb="FF9900FF"/>
      </bottom>
      <diagonal/>
    </border>
    <border>
      <left/>
      <right/>
      <top style="medium">
        <color theme="0"/>
      </top>
      <bottom style="thick">
        <color rgb="FF9900FF"/>
      </bottom>
      <diagonal/>
    </border>
    <border>
      <left/>
      <right style="thick">
        <color rgb="FF9900FF"/>
      </right>
      <top style="medium">
        <color theme="0"/>
      </top>
      <bottom style="thick">
        <color rgb="FF9900FF"/>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cellStyleXfs>
  <cellXfs count="82">
    <xf numFmtId="0" fontId="0" fillId="0" borderId="0" xfId="0"/>
    <xf numFmtId="0" fontId="0" fillId="3" borderId="0" xfId="0" applyFill="1"/>
    <xf numFmtId="0" fontId="3" fillId="3" borderId="0" xfId="0" applyFont="1" applyFill="1"/>
    <xf numFmtId="55" fontId="0" fillId="0" borderId="0" xfId="0" applyNumberFormat="1"/>
    <xf numFmtId="0" fontId="0" fillId="0" borderId="0" xfId="0" applyAlignment="1">
      <alignment horizontal="right"/>
    </xf>
    <xf numFmtId="0" fontId="0" fillId="0" borderId="1" xfId="0" applyBorder="1"/>
    <xf numFmtId="0" fontId="0" fillId="4" borderId="7" xfId="0" applyFill="1" applyBorder="1"/>
    <xf numFmtId="0" fontId="0" fillId="4" borderId="8" xfId="0" applyFill="1" applyBorder="1"/>
    <xf numFmtId="0" fontId="0" fillId="4" borderId="5" xfId="0" applyFill="1" applyBorder="1" applyAlignment="1">
      <alignment horizontal="right"/>
    </xf>
    <xf numFmtId="0" fontId="0" fillId="4" borderId="8" xfId="0" applyFill="1" applyBorder="1" applyAlignment="1">
      <alignment horizontal="right"/>
    </xf>
    <xf numFmtId="0" fontId="0" fillId="4" borderId="6" xfId="0" applyFill="1" applyBorder="1" applyAlignment="1">
      <alignment horizontal="right"/>
    </xf>
    <xf numFmtId="55" fontId="0" fillId="6" borderId="0" xfId="0" applyNumberFormat="1" applyFill="1"/>
    <xf numFmtId="55" fontId="0" fillId="7" borderId="0" xfId="0" applyNumberFormat="1" applyFill="1"/>
    <xf numFmtId="0" fontId="7" fillId="3" borderId="0" xfId="0" applyFont="1" applyFill="1"/>
    <xf numFmtId="0" fontId="0" fillId="3" borderId="0" xfId="0" applyFill="1" applyAlignment="1">
      <alignment horizontal="right"/>
    </xf>
    <xf numFmtId="55" fontId="0" fillId="6" borderId="9" xfId="0" applyNumberFormat="1" applyFill="1" applyBorder="1"/>
    <xf numFmtId="55" fontId="0" fillId="7" borderId="9" xfId="0" applyNumberFormat="1" applyFill="1" applyBorder="1"/>
    <xf numFmtId="0" fontId="4" fillId="4" borderId="2" xfId="0" applyFont="1" applyFill="1" applyBorder="1"/>
    <xf numFmtId="0" fontId="5" fillId="4" borderId="7" xfId="0" applyFont="1" applyFill="1" applyBorder="1"/>
    <xf numFmtId="0" fontId="5" fillId="4" borderId="3" xfId="0" applyFont="1" applyFill="1" applyBorder="1"/>
    <xf numFmtId="0" fontId="5" fillId="4" borderId="4" xfId="0" applyFont="1" applyFill="1" applyBorder="1"/>
    <xf numFmtId="38" fontId="0" fillId="0" borderId="0" xfId="1" applyFont="1" applyAlignment="1"/>
    <xf numFmtId="0" fontId="0" fillId="4" borderId="1" xfId="0" applyFill="1" applyBorder="1"/>
    <xf numFmtId="0" fontId="0" fillId="4" borderId="1" xfId="0" applyFill="1" applyBorder="1" applyAlignment="1">
      <alignment horizontal="center"/>
    </xf>
    <xf numFmtId="176" fontId="0" fillId="0" borderId="0" xfId="0" applyNumberFormat="1"/>
    <xf numFmtId="0" fontId="0" fillId="0" borderId="0" xfId="0" applyBorder="1"/>
    <xf numFmtId="177" fontId="3" fillId="6" borderId="1" xfId="2" applyNumberFormat="1" applyFont="1" applyFill="1" applyBorder="1" applyAlignment="1">
      <alignment horizontal="center"/>
    </xf>
    <xf numFmtId="178" fontId="3" fillId="6" borderId="1" xfId="2" applyNumberFormat="1" applyFont="1" applyFill="1" applyBorder="1" applyAlignment="1">
      <alignment horizontal="center"/>
    </xf>
    <xf numFmtId="38" fontId="3" fillId="6" borderId="1" xfId="1" applyFont="1" applyFill="1" applyBorder="1" applyAlignment="1"/>
    <xf numFmtId="0" fontId="4" fillId="0" borderId="2" xfId="0" applyFont="1" applyFill="1" applyBorder="1" applyProtection="1">
      <protection locked="0"/>
    </xf>
    <xf numFmtId="0" fontId="4" fillId="0" borderId="3" xfId="0" applyFont="1" applyFill="1" applyBorder="1" applyProtection="1">
      <protection locked="0"/>
    </xf>
    <xf numFmtId="0" fontId="4" fillId="0" borderId="4" xfId="0" applyFont="1" applyFill="1" applyBorder="1" applyProtection="1">
      <protection locked="0"/>
    </xf>
    <xf numFmtId="0" fontId="4" fillId="0" borderId="19" xfId="0" applyFont="1" applyFill="1" applyBorder="1" applyProtection="1">
      <protection locked="0"/>
    </xf>
    <xf numFmtId="0" fontId="4" fillId="0" borderId="0" xfId="0" applyFont="1" applyFill="1" applyBorder="1" applyProtection="1">
      <protection locked="0"/>
    </xf>
    <xf numFmtId="0" fontId="4" fillId="0" borderId="20" xfId="0" applyFont="1" applyFill="1" applyBorder="1" applyProtection="1">
      <protection locked="0"/>
    </xf>
    <xf numFmtId="0" fontId="4" fillId="0" borderId="21" xfId="0" applyFont="1" applyFill="1" applyBorder="1" applyProtection="1">
      <protection locked="0"/>
    </xf>
    <xf numFmtId="0" fontId="4" fillId="0" borderId="9" xfId="0" applyFont="1" applyFill="1" applyBorder="1" applyProtection="1">
      <protection locked="0"/>
    </xf>
    <xf numFmtId="0" fontId="4" fillId="0" borderId="22" xfId="0" applyFont="1" applyFill="1" applyBorder="1" applyProtection="1">
      <protection locked="0"/>
    </xf>
    <xf numFmtId="0" fontId="3" fillId="2" borderId="1" xfId="0" applyFont="1" applyFill="1" applyBorder="1" applyProtection="1">
      <protection locked="0"/>
    </xf>
    <xf numFmtId="0" fontId="4" fillId="2" borderId="1" xfId="0" applyFont="1" applyFill="1" applyBorder="1" applyProtection="1">
      <protection locked="0"/>
    </xf>
    <xf numFmtId="0" fontId="0" fillId="3" borderId="0" xfId="0" applyFill="1" applyProtection="1">
      <protection locked="0"/>
    </xf>
    <xf numFmtId="0" fontId="0" fillId="3" borderId="0" xfId="0" applyFill="1"/>
    <xf numFmtId="0" fontId="0" fillId="2" borderId="0" xfId="0" applyFill="1"/>
    <xf numFmtId="0" fontId="4" fillId="3" borderId="0" xfId="0" applyFont="1" applyFill="1" applyProtection="1">
      <protection locked="0"/>
    </xf>
    <xf numFmtId="0" fontId="5" fillId="3" borderId="0" xfId="0" applyFont="1" applyFill="1" applyProtection="1">
      <protection locked="0"/>
    </xf>
    <xf numFmtId="14" fontId="0" fillId="3" borderId="0" xfId="0" applyNumberFormat="1" applyFill="1" applyProtection="1">
      <protection locked="0"/>
    </xf>
    <xf numFmtId="0" fontId="10" fillId="3" borderId="0" xfId="3" applyFont="1" applyFill="1" applyAlignment="1" applyProtection="1">
      <protection locked="0"/>
    </xf>
    <xf numFmtId="0" fontId="3" fillId="2" borderId="0" xfId="0" applyFont="1" applyFill="1"/>
    <xf numFmtId="0" fontId="13" fillId="2" borderId="0" xfId="0" applyFont="1" applyFill="1"/>
    <xf numFmtId="0" fontId="0" fillId="8" borderId="24" xfId="0" applyFill="1" applyBorder="1"/>
    <xf numFmtId="0" fontId="0" fillId="8" borderId="25" xfId="0" applyFill="1" applyBorder="1"/>
    <xf numFmtId="0" fontId="12" fillId="8" borderId="23" xfId="0" applyFont="1" applyFill="1" applyBorder="1" applyAlignment="1">
      <alignment vertical="center"/>
    </xf>
    <xf numFmtId="2" fontId="0" fillId="3" borderId="0" xfId="0" applyNumberFormat="1" applyFill="1"/>
    <xf numFmtId="2" fontId="3" fillId="2" borderId="1" xfId="0" applyNumberFormat="1" applyFont="1" applyFill="1" applyBorder="1" applyProtection="1">
      <protection locked="0"/>
    </xf>
    <xf numFmtId="0" fontId="0" fillId="3" borderId="0" xfId="0" applyFill="1" applyAlignment="1">
      <alignment horizontal="left"/>
    </xf>
    <xf numFmtId="179" fontId="0" fillId="3" borderId="0" xfId="0" applyNumberFormat="1" applyFill="1" applyAlignment="1">
      <alignment horizontal="right"/>
    </xf>
    <xf numFmtId="0" fontId="0" fillId="0" borderId="2" xfId="0" applyBorder="1"/>
    <xf numFmtId="0" fontId="0" fillId="0" borderId="3" xfId="0" applyBorder="1"/>
    <xf numFmtId="0" fontId="0" fillId="0" borderId="4" xfId="0" applyBorder="1"/>
    <xf numFmtId="0" fontId="0" fillId="0" borderId="19" xfId="0" applyBorder="1"/>
    <xf numFmtId="0" fontId="0" fillId="0" borderId="20" xfId="0" applyBorder="1"/>
    <xf numFmtId="176" fontId="0" fillId="0" borderId="19" xfId="0" applyNumberFormat="1" applyBorder="1"/>
    <xf numFmtId="176" fontId="0" fillId="0" borderId="5" xfId="0" applyNumberFormat="1" applyBorder="1"/>
    <xf numFmtId="0" fontId="17" fillId="0" borderId="0" xfId="0" applyFont="1" applyBorder="1"/>
    <xf numFmtId="0" fontId="17" fillId="0" borderId="20" xfId="0" applyFont="1" applyBorder="1"/>
    <xf numFmtId="0" fontId="17" fillId="0" borderId="26" xfId="0" applyFont="1" applyBorder="1"/>
    <xf numFmtId="0" fontId="17" fillId="0" borderId="6" xfId="0" applyFont="1" applyBorder="1"/>
    <xf numFmtId="0" fontId="21" fillId="4" borderId="7" xfId="0" applyFont="1" applyFill="1" applyBorder="1" applyAlignment="1">
      <alignment vertical="center"/>
    </xf>
    <xf numFmtId="0" fontId="18" fillId="4" borderId="8" xfId="0" applyFont="1" applyFill="1" applyBorder="1" applyAlignment="1">
      <alignment horizontal="right"/>
    </xf>
    <xf numFmtId="0" fontId="8" fillId="5" borderId="13" xfId="3" applyFont="1" applyFill="1" applyBorder="1" applyAlignment="1" applyProtection="1">
      <alignment horizontal="center" vertical="center"/>
      <protection locked="0"/>
    </xf>
    <xf numFmtId="0" fontId="9" fillId="5" borderId="15" xfId="3" applyFont="1" applyFill="1" applyBorder="1" applyAlignment="1" applyProtection="1">
      <alignment horizontal="center" vertical="center"/>
      <protection locked="0"/>
    </xf>
    <xf numFmtId="0" fontId="9" fillId="5" borderId="14" xfId="3" applyFont="1" applyFill="1" applyBorder="1" applyAlignment="1" applyProtection="1">
      <alignment horizontal="center" vertical="center"/>
      <protection locked="0"/>
    </xf>
    <xf numFmtId="0" fontId="0" fillId="3" borderId="0" xfId="0" applyFill="1" applyProtection="1">
      <protection locked="0"/>
    </xf>
    <xf numFmtId="0" fontId="0" fillId="6" borderId="10"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8" fillId="5" borderId="16" xfId="3" applyFont="1" applyFill="1" applyBorder="1" applyAlignment="1" applyProtection="1">
      <alignment horizontal="center" vertical="center"/>
      <protection locked="0"/>
    </xf>
    <xf numFmtId="0" fontId="9" fillId="5" borderId="17" xfId="3" applyFont="1" applyFill="1" applyBorder="1" applyAlignment="1" applyProtection="1">
      <alignment horizontal="center" vertical="center"/>
      <protection locked="0"/>
    </xf>
    <xf numFmtId="0" fontId="9" fillId="5" borderId="18" xfId="3" applyFont="1" applyFill="1" applyBorder="1" applyAlignment="1" applyProtection="1">
      <alignment horizontal="center" vertical="center"/>
      <protection locked="0"/>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Medium9"/>
  <colors>
    <mruColors>
      <color rgb="FFE5F5FF"/>
      <color rgb="FF00FFFF"/>
      <color rgb="FFFF00FF"/>
      <color rgb="FF0EFE0E"/>
      <color rgb="FF9900FF"/>
      <color rgb="FFFFFFCC"/>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内部設定!$I$28</c:f>
              <c:strCache>
                <c:ptCount val="1"/>
                <c:pt idx="0">
                  <c:v>電気</c:v>
                </c:pt>
              </c:strCache>
            </c:strRef>
          </c:tx>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内部設定!$I$29:$I$40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内部設定!$J$28</c:f>
              <c:strCache>
                <c:ptCount val="1"/>
                <c:pt idx="0">
                  <c:v>都市ガス</c:v>
                </c:pt>
              </c:strCache>
            </c:strRef>
          </c:tx>
          <c:spPr>
            <a:solidFill>
              <a:srgbClr val="0EFE0E"/>
            </a:solidFill>
          </c:spPr>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内部設定!$J$29:$J$40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内部設定!$K$28</c:f>
              <c:strCache>
                <c:ptCount val="1"/>
                <c:pt idx="0">
                  <c:v>水道</c:v>
                </c:pt>
              </c:strCache>
            </c:strRef>
          </c:tx>
          <c:spPr>
            <a:solidFill>
              <a:srgbClr val="00FFFF"/>
            </a:solidFill>
          </c:spPr>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内部設定!$K$29:$K$40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内部設定!$L$28</c:f>
              <c:strCache>
                <c:ptCount val="1"/>
                <c:pt idx="0">
                  <c:v>灯油</c:v>
                </c:pt>
              </c:strCache>
            </c:strRef>
          </c:tx>
          <c:spPr>
            <a:solidFill>
              <a:srgbClr val="FF0000"/>
            </a:solidFill>
          </c:spPr>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内部設定!$L$29:$L$40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内部設定!$M$28</c:f>
              <c:strCache>
                <c:ptCount val="1"/>
                <c:pt idx="0">
                  <c:v>ガソリン</c:v>
                </c:pt>
              </c:strCache>
            </c:strRef>
          </c:tx>
          <c:spPr>
            <a:solidFill>
              <a:srgbClr val="FF00FF"/>
            </a:solidFill>
          </c:spPr>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内部設定!$M$29:$M$40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8"/>
        <c:overlap val="100"/>
        <c:axId val="356695680"/>
        <c:axId val="356696856"/>
      </c:barChart>
      <c:lineChart>
        <c:grouping val="standard"/>
        <c:varyColors val="0"/>
        <c:ser>
          <c:idx val="5"/>
          <c:order val="5"/>
          <c:tx>
            <c:strRef>
              <c:f>内部設定!$N$28</c:f>
              <c:strCache>
                <c:ptCount val="1"/>
                <c:pt idx="0">
                  <c:v>平均</c:v>
                </c:pt>
              </c:strCache>
            </c:strRef>
          </c:tx>
          <c:marker>
            <c:symbol val="none"/>
          </c:marker>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内部設定!$N$29:$N$40</c:f>
              <c:numCache>
                <c:formatCode>General</c:formatCode>
                <c:ptCount val="12"/>
                <c:pt idx="0">
                  <c:v>638.63078312000005</c:v>
                </c:pt>
                <c:pt idx="1">
                  <c:v>618.15436202000001</c:v>
                </c:pt>
                <c:pt idx="2">
                  <c:v>563.67416221999997</c:v>
                </c:pt>
                <c:pt idx="3">
                  <c:v>481.58956629999994</c:v>
                </c:pt>
                <c:pt idx="4">
                  <c:v>420.68444146000002</c:v>
                </c:pt>
                <c:pt idx="5">
                  <c:v>415.71908534000005</c:v>
                </c:pt>
                <c:pt idx="6">
                  <c:v>478.81882882000002</c:v>
                </c:pt>
                <c:pt idx="7">
                  <c:v>495.49749365999992</c:v>
                </c:pt>
                <c:pt idx="8">
                  <c:v>434.25735979999996</c:v>
                </c:pt>
                <c:pt idx="9">
                  <c:v>433.61724371999998</c:v>
                </c:pt>
                <c:pt idx="10">
                  <c:v>492.22167399999995</c:v>
                </c:pt>
                <c:pt idx="11">
                  <c:v>639.65947744000005</c:v>
                </c:pt>
              </c:numCache>
            </c:numRef>
          </c:val>
          <c:smooth val="0"/>
        </c:ser>
        <c:dLbls>
          <c:showLegendKey val="0"/>
          <c:showVal val="0"/>
          <c:showCatName val="0"/>
          <c:showSerName val="0"/>
          <c:showPercent val="0"/>
          <c:showBubbleSize val="0"/>
        </c:dLbls>
        <c:marker val="1"/>
        <c:smooth val="0"/>
        <c:axId val="356695680"/>
        <c:axId val="356696856"/>
      </c:lineChart>
      <c:catAx>
        <c:axId val="356695680"/>
        <c:scaling>
          <c:orientation val="minMax"/>
        </c:scaling>
        <c:delete val="0"/>
        <c:axPos val="b"/>
        <c:numFmt formatCode="General" sourceLinked="0"/>
        <c:majorTickMark val="out"/>
        <c:minorTickMark val="none"/>
        <c:tickLblPos val="nextTo"/>
        <c:crossAx val="356696856"/>
        <c:crosses val="autoZero"/>
        <c:auto val="1"/>
        <c:lblAlgn val="ctr"/>
        <c:lblOffset val="100"/>
        <c:noMultiLvlLbl val="0"/>
      </c:catAx>
      <c:valAx>
        <c:axId val="356696856"/>
        <c:scaling>
          <c:orientation val="minMax"/>
        </c:scaling>
        <c:delete val="0"/>
        <c:axPos val="l"/>
        <c:majorGridlines/>
        <c:title>
          <c:tx>
            <c:rich>
              <a:bodyPr rot="-5400000" vert="horz"/>
              <a:lstStyle/>
              <a:p>
                <a:pPr>
                  <a:defRPr/>
                </a:pPr>
                <a:r>
                  <a:rPr lang="en-US" altLang="ja-JP"/>
                  <a:t>CO2</a:t>
                </a:r>
                <a:r>
                  <a:rPr lang="ja-JP" altLang="en-US"/>
                  <a:t>排出量（</a:t>
                </a:r>
                <a:r>
                  <a:rPr lang="en-US" altLang="ja-JP"/>
                  <a:t>kg/</a:t>
                </a:r>
                <a:r>
                  <a:rPr lang="ja-JP" altLang="en-US"/>
                  <a:t>月）</a:t>
                </a:r>
              </a:p>
            </c:rich>
          </c:tx>
          <c:layout/>
          <c:overlay val="0"/>
        </c:title>
        <c:numFmt formatCode="General" sourceLinked="1"/>
        <c:majorTickMark val="out"/>
        <c:minorTickMark val="none"/>
        <c:tickLblPos val="nextTo"/>
        <c:crossAx val="3566956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内部設定!$I$28</c:f>
              <c:strCache>
                <c:ptCount val="1"/>
                <c:pt idx="0">
                  <c:v>電気</c:v>
                </c:pt>
              </c:strCache>
            </c:strRef>
          </c:tx>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内部設定!$I$29:$I$40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内部設定!$J$28</c:f>
              <c:strCache>
                <c:ptCount val="1"/>
                <c:pt idx="0">
                  <c:v>都市ガス</c:v>
                </c:pt>
              </c:strCache>
            </c:strRef>
          </c:tx>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内部設定!$J$29:$J$40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内部設定!$K$28</c:f>
              <c:strCache>
                <c:ptCount val="1"/>
                <c:pt idx="0">
                  <c:v>水道</c:v>
                </c:pt>
              </c:strCache>
            </c:strRef>
          </c:tx>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内部設定!$K$29:$K$40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内部設定!$L$28</c:f>
              <c:strCache>
                <c:ptCount val="1"/>
                <c:pt idx="0">
                  <c:v>灯油</c:v>
                </c:pt>
              </c:strCache>
            </c:strRef>
          </c:tx>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内部設定!$L$29:$L$40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4"/>
          <c:tx>
            <c:strRef>
              <c:f>内部設定!$M$28</c:f>
              <c:strCache>
                <c:ptCount val="1"/>
                <c:pt idx="0">
                  <c:v>ガソリン</c:v>
                </c:pt>
              </c:strCache>
            </c:strRef>
          </c:tx>
          <c:invertIfNegative val="0"/>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内部設定!$M$29:$M$40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overlap val="100"/>
        <c:axId val="356693720"/>
        <c:axId val="356697640"/>
      </c:barChart>
      <c:lineChart>
        <c:grouping val="standard"/>
        <c:varyColors val="0"/>
        <c:ser>
          <c:idx val="5"/>
          <c:order val="5"/>
          <c:tx>
            <c:strRef>
              <c:f>内部設定!$N$28</c:f>
              <c:strCache>
                <c:ptCount val="1"/>
                <c:pt idx="0">
                  <c:v>平均</c:v>
                </c:pt>
              </c:strCache>
            </c:strRef>
          </c:tx>
          <c:marker>
            <c:symbol val="none"/>
          </c:marker>
          <c:cat>
            <c:strRef>
              <c:f>内部設定!$H$29:$H$40</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内部設定!$N$29:$N$40</c:f>
              <c:numCache>
                <c:formatCode>General</c:formatCode>
                <c:ptCount val="12"/>
                <c:pt idx="0">
                  <c:v>638.63078312000005</c:v>
                </c:pt>
                <c:pt idx="1">
                  <c:v>618.15436202000001</c:v>
                </c:pt>
                <c:pt idx="2">
                  <c:v>563.67416221999997</c:v>
                </c:pt>
                <c:pt idx="3">
                  <c:v>481.58956629999994</c:v>
                </c:pt>
                <c:pt idx="4">
                  <c:v>420.68444146000002</c:v>
                </c:pt>
                <c:pt idx="5">
                  <c:v>415.71908534000005</c:v>
                </c:pt>
                <c:pt idx="6">
                  <c:v>478.81882882000002</c:v>
                </c:pt>
                <c:pt idx="7">
                  <c:v>495.49749365999992</c:v>
                </c:pt>
                <c:pt idx="8">
                  <c:v>434.25735979999996</c:v>
                </c:pt>
                <c:pt idx="9">
                  <c:v>433.61724371999998</c:v>
                </c:pt>
                <c:pt idx="10">
                  <c:v>492.22167399999995</c:v>
                </c:pt>
                <c:pt idx="11">
                  <c:v>639.65947744000005</c:v>
                </c:pt>
              </c:numCache>
            </c:numRef>
          </c:val>
          <c:smooth val="0"/>
        </c:ser>
        <c:dLbls>
          <c:showLegendKey val="0"/>
          <c:showVal val="0"/>
          <c:showCatName val="0"/>
          <c:showSerName val="0"/>
          <c:showPercent val="0"/>
          <c:showBubbleSize val="0"/>
        </c:dLbls>
        <c:marker val="1"/>
        <c:smooth val="0"/>
        <c:axId val="356693720"/>
        <c:axId val="356697640"/>
      </c:lineChart>
      <c:catAx>
        <c:axId val="356693720"/>
        <c:scaling>
          <c:orientation val="minMax"/>
        </c:scaling>
        <c:delete val="0"/>
        <c:axPos val="b"/>
        <c:numFmt formatCode="General" sourceLinked="0"/>
        <c:majorTickMark val="out"/>
        <c:minorTickMark val="none"/>
        <c:tickLblPos val="nextTo"/>
        <c:crossAx val="356697640"/>
        <c:crosses val="autoZero"/>
        <c:auto val="1"/>
        <c:lblAlgn val="ctr"/>
        <c:lblOffset val="100"/>
        <c:noMultiLvlLbl val="0"/>
      </c:catAx>
      <c:valAx>
        <c:axId val="356697640"/>
        <c:scaling>
          <c:orientation val="minMax"/>
        </c:scaling>
        <c:delete val="0"/>
        <c:axPos val="l"/>
        <c:majorGridlines/>
        <c:numFmt formatCode="General" sourceLinked="1"/>
        <c:majorTickMark val="out"/>
        <c:minorTickMark val="none"/>
        <c:tickLblPos val="nextTo"/>
        <c:crossAx val="356693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8</xdr:col>
      <xdr:colOff>657225</xdr:colOff>
      <xdr:row>6</xdr:row>
      <xdr:rowOff>57745</xdr:rowOff>
    </xdr:to>
    <xdr:pic>
      <xdr:nvPicPr>
        <xdr:cNvPr id="4" name="図 3"/>
        <xdr:cNvPicPr>
          <a:picLocks noChangeAspect="1"/>
        </xdr:cNvPicPr>
      </xdr:nvPicPr>
      <xdr:blipFill>
        <a:blip xmlns:r="http://schemas.openxmlformats.org/officeDocument/2006/relationships" r:embed="rId1"/>
        <a:stretch>
          <a:fillRect/>
        </a:stretch>
      </xdr:blipFill>
      <xdr:spPr>
        <a:xfrm>
          <a:off x="57150" y="0"/>
          <a:ext cx="6153150" cy="21151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104775</xdr:colOff>
      <xdr:row>11</xdr:row>
      <xdr:rowOff>9525</xdr:rowOff>
    </xdr:from>
    <xdr:to>
      <xdr:col>3</xdr:col>
      <xdr:colOff>523875</xdr:colOff>
      <xdr:row>12</xdr:row>
      <xdr:rowOff>19050</xdr:rowOff>
    </xdr:to>
    <xdr:sp macro="" textlink="">
      <xdr:nvSpPr>
        <xdr:cNvPr id="62" name="下矢印 61"/>
        <xdr:cNvSpPr/>
      </xdr:nvSpPr>
      <xdr:spPr>
        <a:xfrm>
          <a:off x="2162175" y="2171700"/>
          <a:ext cx="419100" cy="180975"/>
        </a:xfrm>
        <a:prstGeom prst="downArrow">
          <a:avLst/>
        </a:prstGeom>
        <a:solidFill>
          <a:srgbClr val="1F497D"/>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xdr:col>
      <xdr:colOff>104775</xdr:colOff>
      <xdr:row>4</xdr:row>
      <xdr:rowOff>38100</xdr:rowOff>
    </xdr:from>
    <xdr:to>
      <xdr:col>3</xdr:col>
      <xdr:colOff>523875</xdr:colOff>
      <xdr:row>5</xdr:row>
      <xdr:rowOff>76200</xdr:rowOff>
    </xdr:to>
    <xdr:sp macro="" textlink="">
      <xdr:nvSpPr>
        <xdr:cNvPr id="63" name="下矢印 62"/>
        <xdr:cNvSpPr/>
      </xdr:nvSpPr>
      <xdr:spPr>
        <a:xfrm>
          <a:off x="3238500" y="2438400"/>
          <a:ext cx="419100" cy="209550"/>
        </a:xfrm>
        <a:prstGeom prst="downArrow">
          <a:avLst/>
        </a:prstGeom>
        <a:solidFill>
          <a:srgbClr val="1F497D"/>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xdr:col>
      <xdr:colOff>104775</xdr:colOff>
      <xdr:row>9</xdr:row>
      <xdr:rowOff>19050</xdr:rowOff>
    </xdr:from>
    <xdr:to>
      <xdr:col>3</xdr:col>
      <xdr:colOff>523875</xdr:colOff>
      <xdr:row>10</xdr:row>
      <xdr:rowOff>57150</xdr:rowOff>
    </xdr:to>
    <xdr:sp macro="" textlink="">
      <xdr:nvSpPr>
        <xdr:cNvPr id="64" name="下矢印 63"/>
        <xdr:cNvSpPr/>
      </xdr:nvSpPr>
      <xdr:spPr>
        <a:xfrm>
          <a:off x="3238500" y="4476750"/>
          <a:ext cx="419100" cy="209550"/>
        </a:xfrm>
        <a:prstGeom prst="downArrow">
          <a:avLst/>
        </a:prstGeom>
        <a:solidFill>
          <a:srgbClr val="1F497D"/>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xdr:col>
      <xdr:colOff>104775</xdr:colOff>
      <xdr:row>13</xdr:row>
      <xdr:rowOff>57150</xdr:rowOff>
    </xdr:from>
    <xdr:to>
      <xdr:col>3</xdr:col>
      <xdr:colOff>523875</xdr:colOff>
      <xdr:row>14</xdr:row>
      <xdr:rowOff>95250</xdr:rowOff>
    </xdr:to>
    <xdr:sp macro="" textlink="">
      <xdr:nvSpPr>
        <xdr:cNvPr id="65" name="下矢印 64"/>
        <xdr:cNvSpPr/>
      </xdr:nvSpPr>
      <xdr:spPr>
        <a:xfrm>
          <a:off x="2162175" y="2571750"/>
          <a:ext cx="419100" cy="209550"/>
        </a:xfrm>
        <a:prstGeom prst="downArrow">
          <a:avLst/>
        </a:prstGeom>
        <a:solidFill>
          <a:srgbClr val="1F497D"/>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276224</xdr:colOff>
      <xdr:row>8</xdr:row>
      <xdr:rowOff>9525</xdr:rowOff>
    </xdr:from>
    <xdr:to>
      <xdr:col>17</xdr:col>
      <xdr:colOff>180975</xdr:colOff>
      <xdr:row>21</xdr:row>
      <xdr:rowOff>28575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0</xdr:rowOff>
    </xdr:from>
    <xdr:to>
      <xdr:col>4</xdr:col>
      <xdr:colOff>352425</xdr:colOff>
      <xdr:row>4</xdr:row>
      <xdr:rowOff>9227</xdr:rowOff>
    </xdr:to>
    <xdr:pic>
      <xdr:nvPicPr>
        <xdr:cNvPr id="4" name="図 3"/>
        <xdr:cNvPicPr>
          <a:picLocks noChangeAspect="1"/>
        </xdr:cNvPicPr>
      </xdr:nvPicPr>
      <xdr:blipFill>
        <a:blip xmlns:r="http://schemas.openxmlformats.org/officeDocument/2006/relationships" r:embed="rId2"/>
        <a:stretch>
          <a:fillRect/>
        </a:stretch>
      </xdr:blipFill>
      <xdr:spPr>
        <a:xfrm>
          <a:off x="76200" y="0"/>
          <a:ext cx="2409825" cy="8283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xdr:colOff>
      <xdr:row>41</xdr:row>
      <xdr:rowOff>119062</xdr:rowOff>
    </xdr:from>
    <xdr:to>
      <xdr:col>13</xdr:col>
      <xdr:colOff>304800</xdr:colOff>
      <xdr:row>57</xdr:row>
      <xdr:rowOff>119062</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workbookViewId="0">
      <selection activeCell="K14" sqref="K14"/>
    </sheetView>
  </sheetViews>
  <sheetFormatPr defaultRowHeight="13.5" x14ac:dyDescent="0.15"/>
  <cols>
    <col min="1" max="2" width="9" style="1"/>
    <col min="3" max="3" width="8.375" style="1" customWidth="1"/>
    <col min="4" max="4" width="10.5" style="1" bestFit="1" customWidth="1"/>
    <col min="5" max="16384" width="9" style="1"/>
  </cols>
  <sheetData>
    <row r="1" spans="1:18" ht="27" customHeight="1" x14ac:dyDescent="0.15"/>
    <row r="2" spans="1:18" ht="27" customHeight="1" x14ac:dyDescent="0.15"/>
    <row r="3" spans="1:18" ht="27" customHeight="1" x14ac:dyDescent="0.15"/>
    <row r="4" spans="1:18" ht="27" customHeight="1" x14ac:dyDescent="0.15"/>
    <row r="5" spans="1:18" ht="27" customHeight="1" x14ac:dyDescent="0.15"/>
    <row r="6" spans="1:18" ht="27" customHeight="1" x14ac:dyDescent="0.15"/>
    <row r="7" spans="1:18" x14ac:dyDescent="0.15">
      <c r="A7" s="40"/>
      <c r="B7" s="40"/>
      <c r="C7" s="40"/>
      <c r="D7" s="40"/>
      <c r="E7" s="40"/>
      <c r="F7" s="40"/>
      <c r="G7" s="40"/>
      <c r="H7" s="40"/>
      <c r="I7" s="40"/>
      <c r="J7" s="40"/>
      <c r="K7" s="40"/>
      <c r="L7" s="40"/>
      <c r="M7" s="40"/>
      <c r="N7" s="40"/>
      <c r="O7" s="40"/>
      <c r="P7" s="40"/>
      <c r="Q7" s="40"/>
      <c r="R7" s="40"/>
    </row>
    <row r="8" spans="1:18" ht="17.25" x14ac:dyDescent="0.2">
      <c r="A8" s="43" t="s">
        <v>98</v>
      </c>
      <c r="B8" s="40"/>
      <c r="C8" s="40"/>
      <c r="D8" s="40"/>
      <c r="E8" s="40"/>
      <c r="F8" s="40"/>
      <c r="G8" s="40"/>
      <c r="H8" s="40"/>
      <c r="I8" s="40"/>
      <c r="J8" s="40"/>
      <c r="K8" s="40"/>
      <c r="L8" s="40"/>
      <c r="M8" s="40"/>
      <c r="N8" s="40"/>
      <c r="O8" s="40"/>
      <c r="P8" s="40"/>
      <c r="Q8" s="40"/>
      <c r="R8" s="40"/>
    </row>
    <row r="9" spans="1:18" ht="17.25" x14ac:dyDescent="0.2">
      <c r="A9" s="44" t="s">
        <v>101</v>
      </c>
      <c r="B9" s="40"/>
      <c r="C9" s="40"/>
      <c r="D9" s="40"/>
      <c r="E9" s="40"/>
      <c r="F9" s="40"/>
      <c r="G9" s="40"/>
      <c r="H9" s="40"/>
      <c r="I9" s="40"/>
      <c r="J9" s="40"/>
      <c r="K9" s="40"/>
      <c r="L9" s="40"/>
      <c r="M9" s="40"/>
      <c r="N9" s="40"/>
      <c r="O9" s="40"/>
      <c r="P9" s="40"/>
      <c r="Q9" s="40"/>
      <c r="R9" s="40"/>
    </row>
    <row r="10" spans="1:18" ht="17.25" x14ac:dyDescent="0.2">
      <c r="A10" s="44" t="s">
        <v>99</v>
      </c>
      <c r="B10" s="40"/>
      <c r="C10" s="40"/>
      <c r="D10" s="40"/>
      <c r="E10" s="40"/>
      <c r="F10" s="40"/>
      <c r="G10" s="40"/>
      <c r="H10" s="40"/>
      <c r="I10" s="40"/>
      <c r="J10" s="40"/>
      <c r="K10" s="40"/>
      <c r="L10" s="40"/>
      <c r="M10" s="40"/>
      <c r="N10" s="40"/>
      <c r="O10" s="40"/>
      <c r="P10" s="40"/>
      <c r="Q10" s="40"/>
      <c r="R10" s="40"/>
    </row>
    <row r="11" spans="1:18" ht="17.25" x14ac:dyDescent="0.2">
      <c r="A11" s="44"/>
      <c r="B11" s="40"/>
      <c r="C11" s="40"/>
      <c r="D11" s="40"/>
      <c r="E11" s="40"/>
      <c r="F11" s="40"/>
      <c r="G11" s="40"/>
      <c r="H11" s="40"/>
      <c r="I11" s="40"/>
      <c r="J11" s="40"/>
      <c r="K11" s="40"/>
      <c r="L11" s="40"/>
      <c r="M11" s="40"/>
      <c r="N11" s="40"/>
      <c r="O11" s="40"/>
      <c r="P11" s="40"/>
      <c r="Q11" s="40"/>
      <c r="R11" s="40"/>
    </row>
    <row r="12" spans="1:18" x14ac:dyDescent="0.15">
      <c r="A12" s="40"/>
      <c r="B12" s="40"/>
      <c r="C12" s="40"/>
      <c r="D12" s="40"/>
      <c r="E12" s="40"/>
      <c r="F12" s="40"/>
      <c r="G12" s="40"/>
      <c r="H12" s="40"/>
      <c r="I12" s="40"/>
      <c r="J12" s="40"/>
      <c r="K12" s="40"/>
      <c r="L12" s="40"/>
      <c r="M12" s="40"/>
      <c r="N12" s="40"/>
      <c r="O12" s="40"/>
      <c r="P12" s="40"/>
      <c r="Q12" s="40"/>
      <c r="R12" s="40"/>
    </row>
    <row r="13" spans="1:18" ht="14.25" thickBot="1" x14ac:dyDescent="0.2">
      <c r="A13" s="40"/>
      <c r="B13" s="40"/>
      <c r="C13" s="40"/>
      <c r="D13" s="40"/>
      <c r="E13" s="40"/>
      <c r="F13" s="40"/>
      <c r="G13" s="40"/>
      <c r="H13" s="40"/>
      <c r="I13" s="40"/>
      <c r="J13" s="40"/>
      <c r="K13" s="40"/>
      <c r="L13" s="40"/>
      <c r="M13" s="40"/>
      <c r="N13" s="40"/>
      <c r="O13" s="40"/>
      <c r="P13" s="40"/>
      <c r="Q13" s="40"/>
      <c r="R13" s="40"/>
    </row>
    <row r="14" spans="1:18" ht="21.75" customHeight="1" thickTop="1" thickBot="1" x14ac:dyDescent="0.2">
      <c r="A14" s="40"/>
      <c r="B14" s="40"/>
      <c r="C14" s="40"/>
      <c r="D14" s="69" t="s">
        <v>73</v>
      </c>
      <c r="E14" s="70"/>
      <c r="F14" s="71"/>
      <c r="G14" s="40"/>
      <c r="H14" s="40"/>
      <c r="I14" s="40"/>
      <c r="J14" s="40"/>
      <c r="K14" s="40"/>
      <c r="L14" s="40"/>
      <c r="M14" s="40"/>
      <c r="N14" s="40"/>
      <c r="O14" s="40"/>
      <c r="P14" s="40"/>
      <c r="Q14" s="40"/>
      <c r="R14" s="40"/>
    </row>
    <row r="15" spans="1:18" ht="15" thickTop="1" thickBot="1" x14ac:dyDescent="0.2">
      <c r="A15" s="40"/>
      <c r="B15" s="40"/>
      <c r="C15" s="40"/>
      <c r="D15" s="40"/>
      <c r="E15" s="40"/>
      <c r="F15" s="40"/>
      <c r="G15" s="40"/>
      <c r="H15" s="40"/>
      <c r="I15" s="40"/>
      <c r="J15" s="40"/>
      <c r="K15" s="40"/>
      <c r="L15" s="40"/>
      <c r="M15" s="40"/>
      <c r="N15" s="40"/>
      <c r="O15" s="40"/>
      <c r="P15" s="40"/>
      <c r="Q15" s="40"/>
      <c r="R15" s="40"/>
    </row>
    <row r="16" spans="1:18" ht="20.25" customHeight="1" thickTop="1" thickBot="1" x14ac:dyDescent="0.2">
      <c r="A16" s="40"/>
      <c r="B16" s="40"/>
      <c r="C16" s="40"/>
      <c r="D16" s="69" t="s">
        <v>72</v>
      </c>
      <c r="E16" s="70"/>
      <c r="F16" s="71"/>
      <c r="G16" s="40"/>
      <c r="H16" s="40"/>
      <c r="I16" s="40"/>
      <c r="J16" s="40"/>
      <c r="K16" s="40"/>
      <c r="L16" s="40"/>
      <c r="M16" s="40"/>
      <c r="N16" s="40"/>
      <c r="O16" s="40"/>
      <c r="P16" s="40"/>
      <c r="Q16" s="40"/>
      <c r="R16" s="40"/>
    </row>
    <row r="17" spans="1:18" ht="14.25" thickTop="1" x14ac:dyDescent="0.15">
      <c r="A17" s="40"/>
      <c r="B17" s="40"/>
      <c r="C17" s="40"/>
      <c r="D17" s="40"/>
      <c r="E17" s="40"/>
      <c r="F17" s="40"/>
      <c r="G17" s="40"/>
      <c r="H17" s="40"/>
      <c r="I17" s="40"/>
      <c r="J17" s="40"/>
      <c r="K17" s="40"/>
      <c r="L17" s="40"/>
      <c r="M17" s="40"/>
      <c r="N17" s="40"/>
      <c r="O17" s="40"/>
      <c r="P17" s="40"/>
      <c r="Q17" s="40"/>
      <c r="R17" s="40"/>
    </row>
    <row r="18" spans="1:18" ht="22.5" customHeight="1" x14ac:dyDescent="0.15">
      <c r="A18" s="40"/>
      <c r="B18" s="40"/>
      <c r="C18" s="40"/>
      <c r="D18" s="72"/>
      <c r="E18" s="72"/>
      <c r="F18" s="72"/>
      <c r="G18" s="40"/>
      <c r="H18" s="40"/>
      <c r="I18" s="40"/>
      <c r="J18" s="40"/>
      <c r="K18" s="40"/>
      <c r="L18" s="40"/>
      <c r="M18" s="40"/>
      <c r="N18" s="40"/>
      <c r="O18" s="40"/>
      <c r="P18" s="40"/>
      <c r="Q18" s="40"/>
      <c r="R18" s="40"/>
    </row>
    <row r="19" spans="1:18" ht="32.25" hidden="1" customHeight="1" thickTop="1" x14ac:dyDescent="0.15">
      <c r="A19" s="40"/>
      <c r="B19" s="40"/>
      <c r="C19" s="45">
        <f ca="1">TODAY()</f>
        <v>43290</v>
      </c>
      <c r="D19" s="45">
        <f>DATE(2015,3,31)</f>
        <v>42094</v>
      </c>
      <c r="E19" s="40"/>
      <c r="F19" s="40"/>
      <c r="G19" s="40"/>
      <c r="H19" s="40"/>
      <c r="I19" s="40"/>
      <c r="J19" s="40"/>
      <c r="K19" s="40"/>
      <c r="L19" s="40"/>
      <c r="M19" s="40"/>
      <c r="N19" s="40"/>
      <c r="O19" s="40"/>
      <c r="P19" s="40"/>
      <c r="Q19" s="40"/>
      <c r="R19" s="40"/>
    </row>
    <row r="20" spans="1:18" ht="17.25" customHeight="1" thickBot="1" x14ac:dyDescent="0.2">
      <c r="A20" s="40"/>
      <c r="B20" s="40"/>
      <c r="C20" s="40"/>
      <c r="D20" s="40"/>
      <c r="E20" s="40"/>
      <c r="F20" s="40"/>
      <c r="G20" s="40"/>
      <c r="H20" s="40"/>
      <c r="I20" s="40"/>
      <c r="J20" s="40"/>
      <c r="K20" s="40"/>
      <c r="L20" s="40"/>
      <c r="M20" s="40"/>
      <c r="N20" s="40"/>
      <c r="O20" s="40"/>
      <c r="P20" s="40"/>
      <c r="Q20" s="40"/>
      <c r="R20" s="40"/>
    </row>
    <row r="21" spans="1:18" ht="22.5" customHeight="1" thickTop="1" thickBot="1" x14ac:dyDescent="0.2">
      <c r="A21" s="40"/>
      <c r="B21" s="40"/>
      <c r="C21" s="40"/>
      <c r="D21" s="69" t="s">
        <v>76</v>
      </c>
      <c r="E21" s="70"/>
      <c r="F21" s="71"/>
      <c r="G21" s="40"/>
      <c r="H21" s="40"/>
      <c r="I21" s="40"/>
      <c r="J21" s="40"/>
      <c r="K21" s="40"/>
      <c r="L21" s="40"/>
      <c r="M21" s="40"/>
      <c r="N21" s="40"/>
      <c r="O21" s="40"/>
      <c r="P21" s="40"/>
      <c r="Q21" s="40"/>
      <c r="R21" s="40"/>
    </row>
    <row r="22" spans="1:18" ht="14.25" thickTop="1" x14ac:dyDescent="0.15">
      <c r="A22" s="40"/>
      <c r="B22" s="40"/>
      <c r="C22" s="46"/>
      <c r="D22" s="46"/>
      <c r="E22" s="46"/>
      <c r="F22" s="46"/>
      <c r="G22" s="46"/>
      <c r="H22" s="46"/>
      <c r="I22" s="46"/>
      <c r="J22" s="40"/>
      <c r="K22" s="40"/>
      <c r="L22" s="40"/>
      <c r="M22" s="40"/>
      <c r="N22" s="40"/>
      <c r="O22" s="40"/>
      <c r="P22" s="40"/>
      <c r="Q22" s="40"/>
      <c r="R22" s="40"/>
    </row>
    <row r="23" spans="1:18" x14ac:dyDescent="0.15">
      <c r="A23" s="40"/>
      <c r="B23" s="40"/>
      <c r="C23" s="40"/>
      <c r="D23" s="40"/>
      <c r="E23" s="40"/>
      <c r="F23" s="40"/>
      <c r="G23" s="40"/>
      <c r="H23" s="40"/>
      <c r="I23" s="40"/>
      <c r="J23" s="40"/>
      <c r="K23" s="40"/>
      <c r="L23" s="40"/>
      <c r="M23" s="40"/>
      <c r="N23" s="40"/>
      <c r="O23" s="40"/>
      <c r="P23" s="40"/>
      <c r="Q23" s="40"/>
      <c r="R23" s="40"/>
    </row>
    <row r="24" spans="1:18" x14ac:dyDescent="0.15">
      <c r="A24" s="40"/>
      <c r="B24" s="40"/>
      <c r="C24" s="40"/>
      <c r="D24" s="40"/>
      <c r="E24" s="40"/>
      <c r="F24" s="40"/>
      <c r="G24" s="40"/>
      <c r="H24" s="40"/>
      <c r="I24" s="40"/>
      <c r="J24" s="40"/>
      <c r="K24" s="40"/>
      <c r="L24" s="40"/>
      <c r="M24" s="40"/>
      <c r="N24" s="40"/>
      <c r="O24" s="40"/>
      <c r="P24" s="40"/>
      <c r="Q24" s="40"/>
      <c r="R24" s="40"/>
    </row>
    <row r="25" spans="1:18" x14ac:dyDescent="0.15">
      <c r="A25" s="40"/>
      <c r="B25" s="40"/>
      <c r="C25" s="40"/>
      <c r="D25" s="40"/>
      <c r="E25" s="40"/>
      <c r="F25" s="40"/>
      <c r="G25" s="40"/>
      <c r="H25" s="40"/>
      <c r="I25" s="40"/>
      <c r="J25" s="40"/>
      <c r="K25" s="40"/>
      <c r="L25" s="40"/>
      <c r="M25" s="40"/>
      <c r="N25" s="40"/>
      <c r="O25" s="40"/>
      <c r="P25" s="40"/>
      <c r="Q25" s="40"/>
      <c r="R25" s="40"/>
    </row>
    <row r="26" spans="1:18" x14ac:dyDescent="0.15">
      <c r="A26" s="40"/>
      <c r="B26" s="40"/>
      <c r="C26" s="40"/>
      <c r="D26" s="40"/>
      <c r="E26" s="40"/>
      <c r="F26" s="40"/>
      <c r="G26" s="40"/>
      <c r="H26" s="40"/>
      <c r="I26" s="40"/>
      <c r="J26" s="40"/>
      <c r="K26" s="40"/>
      <c r="L26" s="40"/>
      <c r="M26" s="40"/>
      <c r="N26" s="40"/>
      <c r="O26" s="40"/>
      <c r="P26" s="40"/>
      <c r="Q26" s="40"/>
      <c r="R26" s="40"/>
    </row>
    <row r="27" spans="1:18" x14ac:dyDescent="0.15">
      <c r="A27" s="40"/>
      <c r="B27" s="40"/>
      <c r="C27" s="40"/>
      <c r="D27" s="40"/>
      <c r="E27" s="40"/>
      <c r="F27" s="40"/>
      <c r="G27" s="40"/>
      <c r="H27" s="40"/>
      <c r="I27" s="40"/>
      <c r="J27" s="40"/>
      <c r="K27" s="40"/>
      <c r="L27" s="40"/>
      <c r="M27" s="40"/>
      <c r="N27" s="40"/>
      <c r="O27" s="40"/>
      <c r="P27" s="40"/>
      <c r="Q27" s="40"/>
      <c r="R27" s="40"/>
    </row>
    <row r="28" spans="1:18" x14ac:dyDescent="0.15">
      <c r="A28" s="40"/>
      <c r="B28" s="40"/>
      <c r="C28" s="40"/>
      <c r="D28" s="40"/>
      <c r="E28" s="40"/>
      <c r="F28" s="40"/>
      <c r="G28" s="40"/>
      <c r="H28" s="40"/>
      <c r="I28" s="40"/>
      <c r="J28" s="40"/>
      <c r="K28" s="40"/>
      <c r="L28" s="40"/>
      <c r="M28" s="40"/>
      <c r="N28" s="40"/>
      <c r="O28" s="40"/>
      <c r="P28" s="40"/>
      <c r="Q28" s="40"/>
      <c r="R28" s="40"/>
    </row>
    <row r="29" spans="1:18" x14ac:dyDescent="0.15">
      <c r="A29" s="40"/>
      <c r="B29" s="40"/>
      <c r="C29" s="40"/>
      <c r="D29" s="40"/>
      <c r="E29" s="40"/>
      <c r="F29" s="40"/>
      <c r="G29" s="40"/>
      <c r="H29" s="40"/>
      <c r="I29" s="40"/>
      <c r="J29" s="40"/>
      <c r="K29" s="40"/>
      <c r="L29" s="40"/>
      <c r="M29" s="40"/>
      <c r="N29" s="40"/>
      <c r="O29" s="40"/>
      <c r="P29" s="40"/>
      <c r="Q29" s="40"/>
      <c r="R29" s="40"/>
    </row>
    <row r="30" spans="1:18" x14ac:dyDescent="0.15">
      <c r="A30" s="40"/>
      <c r="B30" s="40"/>
      <c r="C30" s="40"/>
      <c r="D30" s="40"/>
      <c r="E30" s="40"/>
      <c r="F30" s="40"/>
      <c r="G30" s="40"/>
      <c r="H30" s="40"/>
      <c r="I30" s="40"/>
      <c r="J30" s="40"/>
      <c r="K30" s="40"/>
      <c r="L30" s="40"/>
      <c r="M30" s="40"/>
      <c r="N30" s="40"/>
      <c r="O30" s="40"/>
      <c r="P30" s="40"/>
      <c r="Q30" s="40"/>
      <c r="R30" s="40"/>
    </row>
  </sheetData>
  <sheetProtection sheet="1" objects="1" scenarios="1" selectLockedCells="1"/>
  <mergeCells count="4">
    <mergeCell ref="D14:F14"/>
    <mergeCell ref="D16:F16"/>
    <mergeCell ref="D18:F18"/>
    <mergeCell ref="D21:F21"/>
  </mergeCells>
  <phoneticPr fontId="2"/>
  <hyperlinks>
    <hyperlink ref="D14" location="グラフ!A1" display="▷結果をみる"/>
    <hyperlink ref="D14:F14" location="記入!A3" display="▷記入シートに戻る"/>
    <hyperlink ref="D16" location="グラフ!A1" display="▷結果をみる"/>
    <hyperlink ref="D21" location="グラフ!A1" display="▷結果をみる"/>
    <hyperlink ref="D21:F21" location="設定!A3" display="　　　　▷設定を変更する　　　　"/>
    <hyperlink ref="D16:F16" location="結果グラフ!C6" display="　　　　　　▷結果をみる　　　　　　"/>
  </hyperlink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
  <sheetViews>
    <sheetView zoomScaleNormal="100" workbookViewId="0">
      <selection activeCell="B10" sqref="B10"/>
    </sheetView>
  </sheetViews>
  <sheetFormatPr defaultRowHeight="13.5" x14ac:dyDescent="0.15"/>
  <cols>
    <col min="1" max="1" width="4.125" style="42" customWidth="1"/>
    <col min="2" max="16384" width="9" style="42"/>
  </cols>
  <sheetData>
    <row r="1" spans="2:8" ht="14.25" thickBot="1" x14ac:dyDescent="0.2"/>
    <row r="2" spans="2:8" ht="26.25" customHeight="1" thickTop="1" thickBot="1" x14ac:dyDescent="0.2">
      <c r="B2" s="51" t="s">
        <v>100</v>
      </c>
      <c r="C2" s="49"/>
      <c r="D2" s="49"/>
      <c r="E2" s="49"/>
      <c r="F2" s="49"/>
      <c r="G2" s="49"/>
      <c r="H2" s="50"/>
    </row>
    <row r="3" spans="2:8" ht="19.5" customHeight="1" thickTop="1" x14ac:dyDescent="0.15"/>
    <row r="4" spans="2:8" ht="19.5" customHeight="1" x14ac:dyDescent="0.15">
      <c r="B4" s="47" t="s">
        <v>122</v>
      </c>
    </row>
    <row r="5" spans="2:8" ht="19.5" customHeight="1" x14ac:dyDescent="0.15">
      <c r="B5" s="42" t="s">
        <v>83</v>
      </c>
    </row>
    <row r="6" spans="2:8" ht="19.5" customHeight="1" x14ac:dyDescent="0.3">
      <c r="B6" s="47" t="s">
        <v>91</v>
      </c>
    </row>
    <row r="7" spans="2:8" ht="19.5" customHeight="1" x14ac:dyDescent="0.3">
      <c r="B7" s="48" t="s">
        <v>117</v>
      </c>
    </row>
    <row r="8" spans="2:8" ht="19.5" customHeight="1" x14ac:dyDescent="0.15">
      <c r="B8" s="48" t="s">
        <v>84</v>
      </c>
    </row>
    <row r="9" spans="2:8" ht="19.5" customHeight="1" x14ac:dyDescent="0.15">
      <c r="B9" s="48" t="s">
        <v>123</v>
      </c>
    </row>
    <row r="10" spans="2:8" ht="19.5" customHeight="1" x14ac:dyDescent="0.15">
      <c r="B10" s="42" t="s">
        <v>85</v>
      </c>
    </row>
    <row r="11" spans="2:8" ht="19.5" customHeight="1" x14ac:dyDescent="0.15">
      <c r="B11" s="47" t="s">
        <v>86</v>
      </c>
    </row>
    <row r="12" spans="2:8" ht="19.5" customHeight="1" x14ac:dyDescent="0.15"/>
    <row r="13" spans="2:8" ht="19.5" customHeight="1" x14ac:dyDescent="0.3">
      <c r="B13" s="47" t="s">
        <v>93</v>
      </c>
    </row>
    <row r="14" spans="2:8" ht="19.5" customHeight="1" x14ac:dyDescent="0.15"/>
    <row r="15" spans="2:8" ht="19.5" customHeight="1" x14ac:dyDescent="0.15">
      <c r="B15" s="47" t="s">
        <v>88</v>
      </c>
    </row>
    <row r="16" spans="2:8" ht="19.5" customHeight="1" x14ac:dyDescent="0.15">
      <c r="B16" s="48" t="s">
        <v>87</v>
      </c>
    </row>
  </sheetData>
  <phoneticPr fontId="2"/>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3"/>
  <sheetViews>
    <sheetView zoomScaleNormal="100" workbookViewId="0">
      <pane ySplit="5" topLeftCell="A124" activePane="bottomLeft" state="frozen"/>
      <selection pane="bottomLeft" activeCell="B135" sqref="B135"/>
    </sheetView>
  </sheetViews>
  <sheetFormatPr defaultRowHeight="15.75" customHeight="1" x14ac:dyDescent="0.15"/>
  <cols>
    <col min="1" max="1" width="12.75" style="1" customWidth="1"/>
    <col min="2" max="5" width="11.125" style="1" customWidth="1"/>
    <col min="6" max="6" width="11.875" style="1" customWidth="1"/>
    <col min="7" max="8" width="11.875" style="41" customWidth="1"/>
    <col min="9" max="9" width="9" style="1"/>
    <col min="10" max="10" width="13" style="1" customWidth="1"/>
    <col min="11" max="16384" width="9" style="1"/>
  </cols>
  <sheetData>
    <row r="1" spans="1:11" ht="15.75" customHeight="1" x14ac:dyDescent="0.2">
      <c r="A1" s="13" t="s">
        <v>37</v>
      </c>
      <c r="E1" s="1" t="s">
        <v>20</v>
      </c>
    </row>
    <row r="2" spans="1:11" ht="15.75" customHeight="1" x14ac:dyDescent="0.15">
      <c r="E2" s="1" t="s">
        <v>21</v>
      </c>
    </row>
    <row r="3" spans="1:11" ht="15.75" customHeight="1" thickBot="1" x14ac:dyDescent="0.2">
      <c r="E3" s="1" t="s">
        <v>118</v>
      </c>
    </row>
    <row r="4" spans="1:11" ht="20.25" customHeight="1" thickTop="1" thickBot="1" x14ac:dyDescent="0.25">
      <c r="A4" s="6" t="s">
        <v>22</v>
      </c>
      <c r="B4" s="17" t="s">
        <v>0</v>
      </c>
      <c r="C4" s="18" t="str">
        <f>設定!D6</f>
        <v>都市ガス</v>
      </c>
      <c r="D4" s="19" t="s">
        <v>18</v>
      </c>
      <c r="E4" s="18" t="s">
        <v>1</v>
      </c>
      <c r="F4" s="20" t="str">
        <f>設定!D7</f>
        <v>ガソリン</v>
      </c>
      <c r="G4" s="67" t="s">
        <v>114</v>
      </c>
      <c r="H4" s="20" t="s">
        <v>115</v>
      </c>
      <c r="J4" s="69" t="s">
        <v>38</v>
      </c>
      <c r="K4" s="71"/>
    </row>
    <row r="5" spans="1:11" ht="20.25" customHeight="1" thickTop="1" thickBot="1" x14ac:dyDescent="0.2">
      <c r="A5" s="7"/>
      <c r="B5" s="8" t="s">
        <v>13</v>
      </c>
      <c r="C5" s="9" t="s">
        <v>94</v>
      </c>
      <c r="D5" s="8" t="s">
        <v>94</v>
      </c>
      <c r="E5" s="9" t="s">
        <v>14</v>
      </c>
      <c r="F5" s="10" t="s">
        <v>15</v>
      </c>
      <c r="G5" s="9" t="s">
        <v>13</v>
      </c>
      <c r="H5" s="68" t="s">
        <v>116</v>
      </c>
      <c r="J5" s="69" t="s">
        <v>77</v>
      </c>
      <c r="K5" s="71"/>
    </row>
    <row r="6" spans="1:11" ht="15.75" customHeight="1" thickTop="1" x14ac:dyDescent="0.2">
      <c r="A6" s="11">
        <v>39448</v>
      </c>
      <c r="B6" s="29"/>
      <c r="C6" s="30"/>
      <c r="D6" s="30"/>
      <c r="E6" s="30"/>
      <c r="F6" s="30"/>
      <c r="G6" s="30"/>
      <c r="H6" s="31"/>
    </row>
    <row r="7" spans="1:11" ht="15.75" customHeight="1" x14ac:dyDescent="0.2">
      <c r="A7" s="11">
        <v>39479</v>
      </c>
      <c r="B7" s="32"/>
      <c r="C7" s="33"/>
      <c r="D7" s="33"/>
      <c r="E7" s="33"/>
      <c r="F7" s="33"/>
      <c r="G7" s="33"/>
      <c r="H7" s="34"/>
    </row>
    <row r="8" spans="1:11" ht="15.75" customHeight="1" x14ac:dyDescent="0.2">
      <c r="A8" s="11">
        <v>39508</v>
      </c>
      <c r="B8" s="32"/>
      <c r="C8" s="33"/>
      <c r="D8" s="33"/>
      <c r="E8" s="33"/>
      <c r="F8" s="33"/>
      <c r="G8" s="33"/>
      <c r="H8" s="34"/>
    </row>
    <row r="9" spans="1:11" ht="15.75" customHeight="1" x14ac:dyDescent="0.2">
      <c r="A9" s="11">
        <v>39539</v>
      </c>
      <c r="B9" s="32"/>
      <c r="C9" s="33"/>
      <c r="D9" s="33"/>
      <c r="E9" s="33"/>
      <c r="F9" s="33"/>
      <c r="G9" s="33"/>
      <c r="H9" s="34"/>
    </row>
    <row r="10" spans="1:11" ht="15.75" customHeight="1" x14ac:dyDescent="0.2">
      <c r="A10" s="11">
        <v>39569</v>
      </c>
      <c r="B10" s="32"/>
      <c r="C10" s="33"/>
      <c r="D10" s="33"/>
      <c r="E10" s="33"/>
      <c r="F10" s="33"/>
      <c r="G10" s="33"/>
      <c r="H10" s="34"/>
    </row>
    <row r="11" spans="1:11" ht="15.75" customHeight="1" x14ac:dyDescent="0.2">
      <c r="A11" s="11">
        <v>39600</v>
      </c>
      <c r="B11" s="32"/>
      <c r="C11" s="33"/>
      <c r="D11" s="33"/>
      <c r="E11" s="33"/>
      <c r="F11" s="33"/>
      <c r="G11" s="33"/>
      <c r="H11" s="34"/>
    </row>
    <row r="12" spans="1:11" ht="15.75" customHeight="1" x14ac:dyDescent="0.2">
      <c r="A12" s="11">
        <v>39630</v>
      </c>
      <c r="B12" s="32"/>
      <c r="C12" s="33"/>
      <c r="D12" s="33"/>
      <c r="E12" s="33"/>
      <c r="F12" s="33"/>
      <c r="G12" s="33"/>
      <c r="H12" s="34"/>
    </row>
    <row r="13" spans="1:11" ht="15.75" customHeight="1" x14ac:dyDescent="0.2">
      <c r="A13" s="11">
        <v>39661</v>
      </c>
      <c r="B13" s="32"/>
      <c r="C13" s="33"/>
      <c r="D13" s="33"/>
      <c r="E13" s="33"/>
      <c r="F13" s="33"/>
      <c r="G13" s="33"/>
      <c r="H13" s="34"/>
    </row>
    <row r="14" spans="1:11" ht="15.75" customHeight="1" x14ac:dyDescent="0.2">
      <c r="A14" s="11">
        <v>39692</v>
      </c>
      <c r="B14" s="32"/>
      <c r="C14" s="33"/>
      <c r="D14" s="33"/>
      <c r="E14" s="33"/>
      <c r="F14" s="33"/>
      <c r="G14" s="33"/>
      <c r="H14" s="34"/>
    </row>
    <row r="15" spans="1:11" ht="15.75" customHeight="1" x14ac:dyDescent="0.2">
      <c r="A15" s="11">
        <v>39722</v>
      </c>
      <c r="B15" s="32"/>
      <c r="C15" s="33"/>
      <c r="D15" s="33"/>
      <c r="E15" s="33"/>
      <c r="F15" s="33"/>
      <c r="G15" s="33"/>
      <c r="H15" s="34"/>
    </row>
    <row r="16" spans="1:11" ht="15.75" customHeight="1" x14ac:dyDescent="0.2">
      <c r="A16" s="11">
        <v>39753</v>
      </c>
      <c r="B16" s="32"/>
      <c r="C16" s="33"/>
      <c r="D16" s="33"/>
      <c r="E16" s="33"/>
      <c r="F16" s="33"/>
      <c r="G16" s="33"/>
      <c r="H16" s="34"/>
    </row>
    <row r="17" spans="1:8" ht="15.75" customHeight="1" thickBot="1" x14ac:dyDescent="0.25">
      <c r="A17" s="15">
        <v>39783</v>
      </c>
      <c r="B17" s="32"/>
      <c r="C17" s="33"/>
      <c r="D17" s="33"/>
      <c r="E17" s="33"/>
      <c r="F17" s="33"/>
      <c r="G17" s="33"/>
      <c r="H17" s="34"/>
    </row>
    <row r="18" spans="1:8" ht="15.75" customHeight="1" x14ac:dyDescent="0.2">
      <c r="A18" s="12">
        <v>39814</v>
      </c>
      <c r="B18" s="32"/>
      <c r="C18" s="33"/>
      <c r="D18" s="33"/>
      <c r="E18" s="33"/>
      <c r="F18" s="33"/>
      <c r="G18" s="33"/>
      <c r="H18" s="34"/>
    </row>
    <row r="19" spans="1:8" ht="15.75" customHeight="1" x14ac:dyDescent="0.2">
      <c r="A19" s="12">
        <v>39845</v>
      </c>
      <c r="B19" s="32"/>
      <c r="C19" s="33"/>
      <c r="D19" s="33"/>
      <c r="E19" s="33"/>
      <c r="F19" s="33"/>
      <c r="G19" s="33"/>
      <c r="H19" s="34"/>
    </row>
    <row r="20" spans="1:8" ht="15.75" customHeight="1" x14ac:dyDescent="0.2">
      <c r="A20" s="12">
        <v>39873</v>
      </c>
      <c r="B20" s="32"/>
      <c r="C20" s="33"/>
      <c r="D20" s="33"/>
      <c r="E20" s="33"/>
      <c r="F20" s="33"/>
      <c r="G20" s="33"/>
      <c r="H20" s="34"/>
    </row>
    <row r="21" spans="1:8" ht="15.75" customHeight="1" x14ac:dyDescent="0.2">
      <c r="A21" s="12">
        <v>39904</v>
      </c>
      <c r="B21" s="32"/>
      <c r="C21" s="33"/>
      <c r="D21" s="33"/>
      <c r="E21" s="33"/>
      <c r="F21" s="33"/>
      <c r="G21" s="33"/>
      <c r="H21" s="34"/>
    </row>
    <row r="22" spans="1:8" ht="15.75" customHeight="1" x14ac:dyDescent="0.2">
      <c r="A22" s="12">
        <v>39934</v>
      </c>
      <c r="B22" s="32"/>
      <c r="C22" s="33"/>
      <c r="D22" s="33"/>
      <c r="E22" s="33"/>
      <c r="F22" s="33"/>
      <c r="G22" s="33"/>
      <c r="H22" s="34"/>
    </row>
    <row r="23" spans="1:8" ht="15.75" customHeight="1" x14ac:dyDescent="0.2">
      <c r="A23" s="12">
        <v>39965</v>
      </c>
      <c r="B23" s="32"/>
      <c r="C23" s="33"/>
      <c r="D23" s="33"/>
      <c r="E23" s="33"/>
      <c r="F23" s="33"/>
      <c r="G23" s="33"/>
      <c r="H23" s="34"/>
    </row>
    <row r="24" spans="1:8" ht="15.75" customHeight="1" x14ac:dyDescent="0.2">
      <c r="A24" s="12">
        <v>39995</v>
      </c>
      <c r="B24" s="32"/>
      <c r="C24" s="33"/>
      <c r="D24" s="33"/>
      <c r="E24" s="33"/>
      <c r="F24" s="33"/>
      <c r="G24" s="33"/>
      <c r="H24" s="34"/>
    </row>
    <row r="25" spans="1:8" ht="15.75" customHeight="1" x14ac:dyDescent="0.2">
      <c r="A25" s="12">
        <v>40026</v>
      </c>
      <c r="B25" s="32"/>
      <c r="C25" s="33"/>
      <c r="D25" s="33"/>
      <c r="E25" s="33"/>
      <c r="F25" s="33"/>
      <c r="G25" s="33"/>
      <c r="H25" s="34"/>
    </row>
    <row r="26" spans="1:8" ht="15.75" customHeight="1" x14ac:dyDescent="0.2">
      <c r="A26" s="12">
        <v>40057</v>
      </c>
      <c r="B26" s="32"/>
      <c r="C26" s="33"/>
      <c r="D26" s="33"/>
      <c r="E26" s="33"/>
      <c r="F26" s="33"/>
      <c r="G26" s="33"/>
      <c r="H26" s="34"/>
    </row>
    <row r="27" spans="1:8" ht="15.75" customHeight="1" x14ac:dyDescent="0.2">
      <c r="A27" s="12">
        <v>40087</v>
      </c>
      <c r="B27" s="32"/>
      <c r="C27" s="33"/>
      <c r="D27" s="33"/>
      <c r="E27" s="33"/>
      <c r="F27" s="33"/>
      <c r="G27" s="33"/>
      <c r="H27" s="34"/>
    </row>
    <row r="28" spans="1:8" ht="15.75" customHeight="1" x14ac:dyDescent="0.2">
      <c r="A28" s="12">
        <v>40118</v>
      </c>
      <c r="B28" s="32"/>
      <c r="C28" s="33"/>
      <c r="D28" s="33"/>
      <c r="E28" s="33"/>
      <c r="F28" s="33"/>
      <c r="G28" s="33"/>
      <c r="H28" s="34"/>
    </row>
    <row r="29" spans="1:8" ht="15.75" customHeight="1" thickBot="1" x14ac:dyDescent="0.25">
      <c r="A29" s="16">
        <v>40148</v>
      </c>
      <c r="B29" s="32"/>
      <c r="C29" s="33"/>
      <c r="D29" s="33"/>
      <c r="E29" s="33"/>
      <c r="F29" s="33"/>
      <c r="G29" s="33"/>
      <c r="H29" s="34"/>
    </row>
    <row r="30" spans="1:8" ht="15.75" customHeight="1" x14ac:dyDescent="0.2">
      <c r="A30" s="11">
        <v>40179</v>
      </c>
      <c r="B30" s="32"/>
      <c r="C30" s="33"/>
      <c r="D30" s="33"/>
      <c r="E30" s="33"/>
      <c r="F30" s="33"/>
      <c r="G30" s="33"/>
      <c r="H30" s="34"/>
    </row>
    <row r="31" spans="1:8" ht="15.75" customHeight="1" x14ac:dyDescent="0.2">
      <c r="A31" s="11">
        <v>40210</v>
      </c>
      <c r="B31" s="32"/>
      <c r="C31" s="33"/>
      <c r="D31" s="33"/>
      <c r="E31" s="33"/>
      <c r="F31" s="33"/>
      <c r="G31" s="33"/>
      <c r="H31" s="34"/>
    </row>
    <row r="32" spans="1:8" ht="15.75" customHeight="1" x14ac:dyDescent="0.2">
      <c r="A32" s="11">
        <v>40238</v>
      </c>
      <c r="B32" s="32"/>
      <c r="C32" s="33"/>
      <c r="D32" s="33"/>
      <c r="E32" s="33"/>
      <c r="F32" s="33"/>
      <c r="G32" s="33"/>
      <c r="H32" s="34"/>
    </row>
    <row r="33" spans="1:8" ht="15.75" customHeight="1" x14ac:dyDescent="0.2">
      <c r="A33" s="11">
        <v>40269</v>
      </c>
      <c r="B33" s="32"/>
      <c r="C33" s="33"/>
      <c r="D33" s="33"/>
      <c r="E33" s="33"/>
      <c r="F33" s="33"/>
      <c r="G33" s="33"/>
      <c r="H33" s="34"/>
    </row>
    <row r="34" spans="1:8" ht="15.75" customHeight="1" x14ac:dyDescent="0.2">
      <c r="A34" s="11">
        <v>40299</v>
      </c>
      <c r="B34" s="32"/>
      <c r="C34" s="33"/>
      <c r="D34" s="33"/>
      <c r="E34" s="33"/>
      <c r="F34" s="33"/>
      <c r="G34" s="33"/>
      <c r="H34" s="34"/>
    </row>
    <row r="35" spans="1:8" ht="15.75" customHeight="1" x14ac:dyDescent="0.2">
      <c r="A35" s="11">
        <v>40330</v>
      </c>
      <c r="B35" s="32"/>
      <c r="C35" s="33"/>
      <c r="D35" s="33"/>
      <c r="E35" s="33"/>
      <c r="F35" s="33"/>
      <c r="G35" s="33"/>
      <c r="H35" s="34"/>
    </row>
    <row r="36" spans="1:8" ht="15.75" customHeight="1" x14ac:dyDescent="0.2">
      <c r="A36" s="11">
        <v>40360</v>
      </c>
      <c r="B36" s="32"/>
      <c r="C36" s="33"/>
      <c r="D36" s="33"/>
      <c r="E36" s="33"/>
      <c r="F36" s="33"/>
      <c r="G36" s="33"/>
      <c r="H36" s="34"/>
    </row>
    <row r="37" spans="1:8" ht="15.75" customHeight="1" x14ac:dyDescent="0.2">
      <c r="A37" s="11">
        <v>40391</v>
      </c>
      <c r="B37" s="32"/>
      <c r="C37" s="33"/>
      <c r="D37" s="33"/>
      <c r="E37" s="33"/>
      <c r="F37" s="33"/>
      <c r="G37" s="33"/>
      <c r="H37" s="34"/>
    </row>
    <row r="38" spans="1:8" ht="15.75" customHeight="1" x14ac:dyDescent="0.2">
      <c r="A38" s="11">
        <v>40422</v>
      </c>
      <c r="B38" s="32"/>
      <c r="C38" s="33"/>
      <c r="D38" s="33"/>
      <c r="E38" s="33"/>
      <c r="F38" s="33"/>
      <c r="G38" s="33"/>
      <c r="H38" s="34"/>
    </row>
    <row r="39" spans="1:8" ht="15.75" customHeight="1" x14ac:dyDescent="0.2">
      <c r="A39" s="11">
        <v>40452</v>
      </c>
      <c r="B39" s="32"/>
      <c r="C39" s="33"/>
      <c r="D39" s="33"/>
      <c r="E39" s="33"/>
      <c r="F39" s="33"/>
      <c r="G39" s="33"/>
      <c r="H39" s="34"/>
    </row>
    <row r="40" spans="1:8" ht="15.75" customHeight="1" x14ac:dyDescent="0.2">
      <c r="A40" s="11">
        <v>40483</v>
      </c>
      <c r="B40" s="32"/>
      <c r="C40" s="33"/>
      <c r="D40" s="33"/>
      <c r="E40" s="33"/>
      <c r="F40" s="33"/>
      <c r="G40" s="33"/>
      <c r="H40" s="34"/>
    </row>
    <row r="41" spans="1:8" ht="15.75" customHeight="1" thickBot="1" x14ac:dyDescent="0.25">
      <c r="A41" s="15">
        <v>40513</v>
      </c>
      <c r="B41" s="32"/>
      <c r="C41" s="33"/>
      <c r="D41" s="33"/>
      <c r="E41" s="33"/>
      <c r="F41" s="33"/>
      <c r="G41" s="33"/>
      <c r="H41" s="34"/>
    </row>
    <row r="42" spans="1:8" ht="15.75" customHeight="1" x14ac:dyDescent="0.2">
      <c r="A42" s="12">
        <v>40544</v>
      </c>
      <c r="B42" s="32"/>
      <c r="C42" s="33"/>
      <c r="D42" s="33"/>
      <c r="E42" s="33"/>
      <c r="F42" s="33"/>
      <c r="G42" s="33"/>
      <c r="H42" s="34"/>
    </row>
    <row r="43" spans="1:8" ht="15.75" customHeight="1" x14ac:dyDescent="0.2">
      <c r="A43" s="12">
        <v>40575</v>
      </c>
      <c r="B43" s="32"/>
      <c r="C43" s="33"/>
      <c r="D43" s="33"/>
      <c r="E43" s="33"/>
      <c r="F43" s="33"/>
      <c r="G43" s="33"/>
      <c r="H43" s="34"/>
    </row>
    <row r="44" spans="1:8" ht="15.75" customHeight="1" x14ac:dyDescent="0.2">
      <c r="A44" s="12">
        <v>40603</v>
      </c>
      <c r="B44" s="32"/>
      <c r="C44" s="33"/>
      <c r="D44" s="33"/>
      <c r="E44" s="33"/>
      <c r="F44" s="33"/>
      <c r="G44" s="33"/>
      <c r="H44" s="34"/>
    </row>
    <row r="45" spans="1:8" ht="15.75" customHeight="1" x14ac:dyDescent="0.2">
      <c r="A45" s="12">
        <v>40634</v>
      </c>
      <c r="B45" s="32"/>
      <c r="C45" s="33"/>
      <c r="D45" s="33"/>
      <c r="E45" s="33"/>
      <c r="F45" s="33"/>
      <c r="G45" s="33"/>
      <c r="H45" s="34"/>
    </row>
    <row r="46" spans="1:8" ht="15.75" customHeight="1" x14ac:dyDescent="0.2">
      <c r="A46" s="12">
        <v>40664</v>
      </c>
      <c r="B46" s="32"/>
      <c r="C46" s="33"/>
      <c r="D46" s="33"/>
      <c r="E46" s="33"/>
      <c r="F46" s="33"/>
      <c r="G46" s="33"/>
      <c r="H46" s="34"/>
    </row>
    <row r="47" spans="1:8" ht="15.75" customHeight="1" x14ac:dyDescent="0.2">
      <c r="A47" s="12">
        <v>40695</v>
      </c>
      <c r="B47" s="32"/>
      <c r="C47" s="33"/>
      <c r="D47" s="33"/>
      <c r="E47" s="33"/>
      <c r="F47" s="33"/>
      <c r="G47" s="33"/>
      <c r="H47" s="34"/>
    </row>
    <row r="48" spans="1:8" ht="15.75" customHeight="1" x14ac:dyDescent="0.2">
      <c r="A48" s="12">
        <v>40725</v>
      </c>
      <c r="B48" s="32"/>
      <c r="C48" s="33"/>
      <c r="D48" s="33"/>
      <c r="E48" s="33"/>
      <c r="F48" s="33"/>
      <c r="G48" s="33"/>
      <c r="H48" s="34"/>
    </row>
    <row r="49" spans="1:8" ht="15.75" customHeight="1" x14ac:dyDescent="0.2">
      <c r="A49" s="12">
        <v>40756</v>
      </c>
      <c r="B49" s="32"/>
      <c r="C49" s="33"/>
      <c r="D49" s="33"/>
      <c r="E49" s="33"/>
      <c r="F49" s="33"/>
      <c r="G49" s="33"/>
      <c r="H49" s="34"/>
    </row>
    <row r="50" spans="1:8" ht="15.75" customHeight="1" x14ac:dyDescent="0.2">
      <c r="A50" s="12">
        <v>40787</v>
      </c>
      <c r="B50" s="32"/>
      <c r="C50" s="33"/>
      <c r="D50" s="33"/>
      <c r="E50" s="33"/>
      <c r="F50" s="33"/>
      <c r="G50" s="33"/>
      <c r="H50" s="34"/>
    </row>
    <row r="51" spans="1:8" ht="15.75" customHeight="1" x14ac:dyDescent="0.2">
      <c r="A51" s="12">
        <v>40817</v>
      </c>
      <c r="B51" s="32"/>
      <c r="C51" s="33"/>
      <c r="D51" s="33"/>
      <c r="E51" s="33"/>
      <c r="F51" s="33"/>
      <c r="G51" s="33"/>
      <c r="H51" s="34"/>
    </row>
    <row r="52" spans="1:8" ht="15.75" customHeight="1" x14ac:dyDescent="0.2">
      <c r="A52" s="12">
        <v>40848</v>
      </c>
      <c r="B52" s="32"/>
      <c r="C52" s="33"/>
      <c r="D52" s="33"/>
      <c r="E52" s="33"/>
      <c r="F52" s="33"/>
      <c r="G52" s="33"/>
      <c r="H52" s="34"/>
    </row>
    <row r="53" spans="1:8" ht="15.75" customHeight="1" thickBot="1" x14ac:dyDescent="0.25">
      <c r="A53" s="16">
        <v>40878</v>
      </c>
      <c r="B53" s="32"/>
      <c r="C53" s="33"/>
      <c r="D53" s="33"/>
      <c r="E53" s="33"/>
      <c r="F53" s="33"/>
      <c r="G53" s="33"/>
      <c r="H53" s="34"/>
    </row>
    <row r="54" spans="1:8" ht="15.75" customHeight="1" x14ac:dyDescent="0.2">
      <c r="A54" s="11">
        <v>40909</v>
      </c>
      <c r="B54" s="32"/>
      <c r="C54" s="33"/>
      <c r="D54" s="33"/>
      <c r="E54" s="33"/>
      <c r="F54" s="33"/>
      <c r="G54" s="33"/>
      <c r="H54" s="34"/>
    </row>
    <row r="55" spans="1:8" ht="15.75" customHeight="1" x14ac:dyDescent="0.2">
      <c r="A55" s="11">
        <v>40940</v>
      </c>
      <c r="B55" s="32"/>
      <c r="C55" s="33"/>
      <c r="D55" s="33"/>
      <c r="E55" s="33"/>
      <c r="F55" s="33"/>
      <c r="G55" s="33"/>
      <c r="H55" s="34"/>
    </row>
    <row r="56" spans="1:8" ht="15.75" customHeight="1" x14ac:dyDescent="0.2">
      <c r="A56" s="11">
        <v>40969</v>
      </c>
      <c r="B56" s="32"/>
      <c r="C56" s="33"/>
      <c r="D56" s="33"/>
      <c r="E56" s="33"/>
      <c r="F56" s="33"/>
      <c r="G56" s="33"/>
      <c r="H56" s="34"/>
    </row>
    <row r="57" spans="1:8" ht="15.75" customHeight="1" x14ac:dyDescent="0.2">
      <c r="A57" s="11">
        <v>41000</v>
      </c>
      <c r="B57" s="32"/>
      <c r="C57" s="33"/>
      <c r="D57" s="33"/>
      <c r="E57" s="33"/>
      <c r="F57" s="33"/>
      <c r="G57" s="33"/>
      <c r="H57" s="34"/>
    </row>
    <row r="58" spans="1:8" ht="15.75" customHeight="1" x14ac:dyDescent="0.2">
      <c r="A58" s="11">
        <v>41030</v>
      </c>
      <c r="B58" s="32"/>
      <c r="C58" s="33"/>
      <c r="D58" s="33"/>
      <c r="E58" s="33"/>
      <c r="F58" s="33"/>
      <c r="G58" s="33"/>
      <c r="H58" s="34"/>
    </row>
    <row r="59" spans="1:8" ht="15.75" customHeight="1" x14ac:dyDescent="0.2">
      <c r="A59" s="11">
        <v>41061</v>
      </c>
      <c r="B59" s="32"/>
      <c r="C59" s="33"/>
      <c r="D59" s="33"/>
      <c r="E59" s="33"/>
      <c r="F59" s="33"/>
      <c r="G59" s="33"/>
      <c r="H59" s="34"/>
    </row>
    <row r="60" spans="1:8" ht="15.75" customHeight="1" x14ac:dyDescent="0.2">
      <c r="A60" s="11">
        <v>41091</v>
      </c>
      <c r="B60" s="32"/>
      <c r="C60" s="33"/>
      <c r="D60" s="33"/>
      <c r="E60" s="33"/>
      <c r="F60" s="33"/>
      <c r="G60" s="33"/>
      <c r="H60" s="34"/>
    </row>
    <row r="61" spans="1:8" ht="15.75" customHeight="1" x14ac:dyDescent="0.2">
      <c r="A61" s="11">
        <v>41122</v>
      </c>
      <c r="B61" s="32"/>
      <c r="C61" s="33"/>
      <c r="D61" s="33"/>
      <c r="E61" s="33"/>
      <c r="F61" s="33"/>
      <c r="G61" s="33"/>
      <c r="H61" s="34"/>
    </row>
    <row r="62" spans="1:8" ht="15.75" customHeight="1" x14ac:dyDescent="0.2">
      <c r="A62" s="11">
        <v>41153</v>
      </c>
      <c r="B62" s="32"/>
      <c r="C62" s="33"/>
      <c r="D62" s="33"/>
      <c r="E62" s="33"/>
      <c r="F62" s="33"/>
      <c r="G62" s="33"/>
      <c r="H62" s="34"/>
    </row>
    <row r="63" spans="1:8" ht="15.75" customHeight="1" x14ac:dyDescent="0.2">
      <c r="A63" s="11">
        <v>41183</v>
      </c>
      <c r="B63" s="32"/>
      <c r="C63" s="33"/>
      <c r="D63" s="33"/>
      <c r="E63" s="33"/>
      <c r="F63" s="33"/>
      <c r="G63" s="33"/>
      <c r="H63" s="34"/>
    </row>
    <row r="64" spans="1:8" ht="15.75" customHeight="1" x14ac:dyDescent="0.2">
      <c r="A64" s="11">
        <v>41214</v>
      </c>
      <c r="B64" s="32"/>
      <c r="C64" s="33"/>
      <c r="D64" s="33"/>
      <c r="E64" s="33"/>
      <c r="F64" s="33"/>
      <c r="G64" s="33"/>
      <c r="H64" s="34"/>
    </row>
    <row r="65" spans="1:8" ht="15.75" customHeight="1" thickBot="1" x14ac:dyDescent="0.25">
      <c r="A65" s="15">
        <v>41244</v>
      </c>
      <c r="B65" s="32"/>
      <c r="C65" s="33"/>
      <c r="D65" s="33"/>
      <c r="E65" s="33"/>
      <c r="F65" s="33"/>
      <c r="G65" s="33"/>
      <c r="H65" s="34"/>
    </row>
    <row r="66" spans="1:8" ht="15.75" customHeight="1" x14ac:dyDescent="0.2">
      <c r="A66" s="12">
        <v>41275</v>
      </c>
      <c r="B66" s="32"/>
      <c r="C66" s="33"/>
      <c r="D66" s="33"/>
      <c r="E66" s="33"/>
      <c r="F66" s="33"/>
      <c r="G66" s="33"/>
      <c r="H66" s="34"/>
    </row>
    <row r="67" spans="1:8" ht="15.75" customHeight="1" x14ac:dyDescent="0.2">
      <c r="A67" s="12">
        <v>41306</v>
      </c>
      <c r="B67" s="32"/>
      <c r="C67" s="33"/>
      <c r="D67" s="33"/>
      <c r="E67" s="33"/>
      <c r="F67" s="33"/>
      <c r="G67" s="33"/>
      <c r="H67" s="34"/>
    </row>
    <row r="68" spans="1:8" ht="15.75" customHeight="1" x14ac:dyDescent="0.2">
      <c r="A68" s="12">
        <v>41334</v>
      </c>
      <c r="B68" s="32"/>
      <c r="C68" s="33"/>
      <c r="D68" s="33"/>
      <c r="E68" s="33"/>
      <c r="F68" s="33"/>
      <c r="G68" s="33"/>
      <c r="H68" s="34"/>
    </row>
    <row r="69" spans="1:8" ht="15.75" customHeight="1" x14ac:dyDescent="0.2">
      <c r="A69" s="12">
        <v>41365</v>
      </c>
      <c r="B69" s="32"/>
      <c r="C69" s="33"/>
      <c r="D69" s="33"/>
      <c r="E69" s="33"/>
      <c r="F69" s="33"/>
      <c r="G69" s="33"/>
      <c r="H69" s="34"/>
    </row>
    <row r="70" spans="1:8" ht="15.75" customHeight="1" x14ac:dyDescent="0.2">
      <c r="A70" s="12">
        <v>41395</v>
      </c>
      <c r="B70" s="32"/>
      <c r="C70" s="33"/>
      <c r="D70" s="33"/>
      <c r="E70" s="33"/>
      <c r="F70" s="33"/>
      <c r="G70" s="33"/>
      <c r="H70" s="34"/>
    </row>
    <row r="71" spans="1:8" ht="15.75" customHeight="1" x14ac:dyDescent="0.2">
      <c r="A71" s="12">
        <v>41426</v>
      </c>
      <c r="B71" s="32"/>
      <c r="C71" s="33"/>
      <c r="D71" s="33"/>
      <c r="E71" s="33"/>
      <c r="F71" s="33"/>
      <c r="G71" s="33"/>
      <c r="H71" s="34"/>
    </row>
    <row r="72" spans="1:8" ht="15.75" customHeight="1" x14ac:dyDescent="0.2">
      <c r="A72" s="12">
        <v>41456</v>
      </c>
      <c r="B72" s="32"/>
      <c r="C72" s="33"/>
      <c r="D72" s="33"/>
      <c r="E72" s="33"/>
      <c r="F72" s="33"/>
      <c r="G72" s="33"/>
      <c r="H72" s="34"/>
    </row>
    <row r="73" spans="1:8" ht="15.75" customHeight="1" x14ac:dyDescent="0.2">
      <c r="A73" s="12">
        <v>41487</v>
      </c>
      <c r="B73" s="32"/>
      <c r="C73" s="33"/>
      <c r="D73" s="33"/>
      <c r="E73" s="33"/>
      <c r="F73" s="33"/>
      <c r="G73" s="33"/>
      <c r="H73" s="34"/>
    </row>
    <row r="74" spans="1:8" ht="15.75" customHeight="1" x14ac:dyDescent="0.2">
      <c r="A74" s="12">
        <v>41518</v>
      </c>
      <c r="B74" s="32"/>
      <c r="C74" s="33"/>
      <c r="D74" s="33"/>
      <c r="E74" s="33"/>
      <c r="F74" s="33"/>
      <c r="G74" s="33"/>
      <c r="H74" s="34"/>
    </row>
    <row r="75" spans="1:8" ht="15.75" customHeight="1" x14ac:dyDescent="0.2">
      <c r="A75" s="12">
        <v>41548</v>
      </c>
      <c r="B75" s="32"/>
      <c r="C75" s="33"/>
      <c r="D75" s="33"/>
      <c r="E75" s="33"/>
      <c r="F75" s="33"/>
      <c r="G75" s="33"/>
      <c r="H75" s="34"/>
    </row>
    <row r="76" spans="1:8" ht="15.75" customHeight="1" x14ac:dyDescent="0.2">
      <c r="A76" s="12">
        <v>41579</v>
      </c>
      <c r="B76" s="32"/>
      <c r="C76" s="33"/>
      <c r="D76" s="33"/>
      <c r="E76" s="33"/>
      <c r="F76" s="33"/>
      <c r="G76" s="33"/>
      <c r="H76" s="34"/>
    </row>
    <row r="77" spans="1:8" ht="15.75" customHeight="1" thickBot="1" x14ac:dyDescent="0.25">
      <c r="A77" s="16">
        <v>41609</v>
      </c>
      <c r="B77" s="32"/>
      <c r="C77" s="33"/>
      <c r="D77" s="33"/>
      <c r="E77" s="33"/>
      <c r="F77" s="33"/>
      <c r="G77" s="33"/>
      <c r="H77" s="34"/>
    </row>
    <row r="78" spans="1:8" ht="15.75" customHeight="1" x14ac:dyDescent="0.2">
      <c r="A78" s="11">
        <v>41640</v>
      </c>
      <c r="B78" s="32"/>
      <c r="C78" s="33"/>
      <c r="D78" s="33"/>
      <c r="E78" s="33"/>
      <c r="F78" s="33"/>
      <c r="G78" s="33"/>
      <c r="H78" s="34"/>
    </row>
    <row r="79" spans="1:8" ht="15.75" customHeight="1" x14ac:dyDescent="0.2">
      <c r="A79" s="11">
        <v>41671</v>
      </c>
      <c r="B79" s="32"/>
      <c r="C79" s="33"/>
      <c r="D79" s="33"/>
      <c r="E79" s="33"/>
      <c r="F79" s="33"/>
      <c r="G79" s="33"/>
      <c r="H79" s="34"/>
    </row>
    <row r="80" spans="1:8" ht="15.75" customHeight="1" x14ac:dyDescent="0.2">
      <c r="A80" s="11">
        <v>41699</v>
      </c>
      <c r="B80" s="32"/>
      <c r="C80" s="33"/>
      <c r="D80" s="33"/>
      <c r="E80" s="33"/>
      <c r="F80" s="33"/>
      <c r="G80" s="33"/>
      <c r="H80" s="34"/>
    </row>
    <row r="81" spans="1:8" ht="15.75" customHeight="1" x14ac:dyDescent="0.2">
      <c r="A81" s="11">
        <v>41730</v>
      </c>
      <c r="B81" s="32"/>
      <c r="C81" s="33"/>
      <c r="D81" s="33"/>
      <c r="E81" s="33"/>
      <c r="F81" s="33"/>
      <c r="G81" s="33"/>
      <c r="H81" s="34"/>
    </row>
    <row r="82" spans="1:8" ht="15.75" customHeight="1" x14ac:dyDescent="0.2">
      <c r="A82" s="11">
        <v>41760</v>
      </c>
      <c r="B82" s="32"/>
      <c r="C82" s="33"/>
      <c r="D82" s="33"/>
      <c r="E82" s="33"/>
      <c r="F82" s="33"/>
      <c r="G82" s="33"/>
      <c r="H82" s="34"/>
    </row>
    <row r="83" spans="1:8" ht="15.75" customHeight="1" x14ac:dyDescent="0.2">
      <c r="A83" s="11">
        <v>41791</v>
      </c>
      <c r="B83" s="32"/>
      <c r="C83" s="33"/>
      <c r="D83" s="33"/>
      <c r="E83" s="33"/>
      <c r="F83" s="33"/>
      <c r="G83" s="33"/>
      <c r="H83" s="34"/>
    </row>
    <row r="84" spans="1:8" ht="15.75" customHeight="1" x14ac:dyDescent="0.2">
      <c r="A84" s="11">
        <v>41821</v>
      </c>
      <c r="B84" s="32"/>
      <c r="C84" s="33"/>
      <c r="D84" s="33"/>
      <c r="E84" s="33"/>
      <c r="F84" s="33"/>
      <c r="G84" s="33"/>
      <c r="H84" s="34"/>
    </row>
    <row r="85" spans="1:8" ht="15.75" customHeight="1" x14ac:dyDescent="0.2">
      <c r="A85" s="11">
        <v>41852</v>
      </c>
      <c r="B85" s="32"/>
      <c r="C85" s="33"/>
      <c r="D85" s="33"/>
      <c r="E85" s="33"/>
      <c r="F85" s="33"/>
      <c r="G85" s="33"/>
      <c r="H85" s="34"/>
    </row>
    <row r="86" spans="1:8" ht="15.75" customHeight="1" x14ac:dyDescent="0.2">
      <c r="A86" s="11">
        <v>41883</v>
      </c>
      <c r="B86" s="32"/>
      <c r="C86" s="33"/>
      <c r="D86" s="33"/>
      <c r="E86" s="33"/>
      <c r="F86" s="33"/>
      <c r="G86" s="33"/>
      <c r="H86" s="34"/>
    </row>
    <row r="87" spans="1:8" ht="15.75" customHeight="1" x14ac:dyDescent="0.2">
      <c r="A87" s="11">
        <v>41913</v>
      </c>
      <c r="B87" s="32"/>
      <c r="C87" s="33"/>
      <c r="D87" s="33"/>
      <c r="E87" s="33"/>
      <c r="F87" s="33"/>
      <c r="G87" s="33"/>
      <c r="H87" s="34"/>
    </row>
    <row r="88" spans="1:8" ht="15.75" customHeight="1" x14ac:dyDescent="0.2">
      <c r="A88" s="11">
        <v>41944</v>
      </c>
      <c r="B88" s="32"/>
      <c r="C88" s="33"/>
      <c r="D88" s="33"/>
      <c r="E88" s="33"/>
      <c r="F88" s="33"/>
      <c r="G88" s="33"/>
      <c r="H88" s="34"/>
    </row>
    <row r="89" spans="1:8" ht="15.75" customHeight="1" thickBot="1" x14ac:dyDescent="0.25">
      <c r="A89" s="15">
        <v>41974</v>
      </c>
      <c r="B89" s="32"/>
      <c r="C89" s="33"/>
      <c r="D89" s="33"/>
      <c r="E89" s="33"/>
      <c r="F89" s="33"/>
      <c r="G89" s="33"/>
      <c r="H89" s="34"/>
    </row>
    <row r="90" spans="1:8" ht="15.75" customHeight="1" x14ac:dyDescent="0.2">
      <c r="A90" s="12">
        <v>42005</v>
      </c>
      <c r="B90" s="32"/>
      <c r="C90" s="33"/>
      <c r="D90" s="33"/>
      <c r="E90" s="33"/>
      <c r="F90" s="33"/>
      <c r="G90" s="33"/>
      <c r="H90" s="34"/>
    </row>
    <row r="91" spans="1:8" ht="15.75" customHeight="1" x14ac:dyDescent="0.2">
      <c r="A91" s="12">
        <v>42036</v>
      </c>
      <c r="B91" s="32"/>
      <c r="C91" s="33"/>
      <c r="D91" s="33"/>
      <c r="E91" s="33"/>
      <c r="F91" s="33"/>
      <c r="G91" s="33"/>
      <c r="H91" s="34"/>
    </row>
    <row r="92" spans="1:8" ht="15.75" customHeight="1" x14ac:dyDescent="0.2">
      <c r="A92" s="12">
        <v>42064</v>
      </c>
      <c r="B92" s="32"/>
      <c r="C92" s="33"/>
      <c r="D92" s="33"/>
      <c r="E92" s="33"/>
      <c r="F92" s="33"/>
      <c r="G92" s="33"/>
      <c r="H92" s="34"/>
    </row>
    <row r="93" spans="1:8" ht="15.75" customHeight="1" x14ac:dyDescent="0.2">
      <c r="A93" s="12">
        <v>42095</v>
      </c>
      <c r="B93" s="32"/>
      <c r="C93" s="33"/>
      <c r="D93" s="33"/>
      <c r="E93" s="33"/>
      <c r="F93" s="33"/>
      <c r="G93" s="33"/>
      <c r="H93" s="34"/>
    </row>
    <row r="94" spans="1:8" ht="15.75" customHeight="1" x14ac:dyDescent="0.2">
      <c r="A94" s="12">
        <v>42125</v>
      </c>
      <c r="B94" s="32"/>
      <c r="C94" s="33"/>
      <c r="D94" s="33"/>
      <c r="E94" s="33"/>
      <c r="F94" s="33"/>
      <c r="G94" s="33"/>
      <c r="H94" s="34"/>
    </row>
    <row r="95" spans="1:8" ht="15.75" customHeight="1" x14ac:dyDescent="0.2">
      <c r="A95" s="12">
        <v>42156</v>
      </c>
      <c r="B95" s="32"/>
      <c r="C95" s="33"/>
      <c r="D95" s="33"/>
      <c r="E95" s="33"/>
      <c r="F95" s="33"/>
      <c r="G95" s="33"/>
      <c r="H95" s="34"/>
    </row>
    <row r="96" spans="1:8" ht="15.75" customHeight="1" x14ac:dyDescent="0.2">
      <c r="A96" s="12">
        <v>42186</v>
      </c>
      <c r="B96" s="32"/>
      <c r="C96" s="33"/>
      <c r="D96" s="33"/>
      <c r="E96" s="33"/>
      <c r="F96" s="33"/>
      <c r="G96" s="33"/>
      <c r="H96" s="34"/>
    </row>
    <row r="97" spans="1:8" ht="15.75" customHeight="1" x14ac:dyDescent="0.2">
      <c r="A97" s="12">
        <v>42217</v>
      </c>
      <c r="B97" s="32"/>
      <c r="C97" s="33"/>
      <c r="D97" s="33"/>
      <c r="E97" s="33"/>
      <c r="F97" s="33"/>
      <c r="G97" s="33"/>
      <c r="H97" s="34"/>
    </row>
    <row r="98" spans="1:8" ht="15.75" customHeight="1" x14ac:dyDescent="0.2">
      <c r="A98" s="12">
        <v>42248</v>
      </c>
      <c r="B98" s="32"/>
      <c r="C98" s="33"/>
      <c r="D98" s="33"/>
      <c r="E98" s="33"/>
      <c r="F98" s="33"/>
      <c r="G98" s="33"/>
      <c r="H98" s="34"/>
    </row>
    <row r="99" spans="1:8" ht="15.75" customHeight="1" x14ac:dyDescent="0.2">
      <c r="A99" s="12">
        <v>42278</v>
      </c>
      <c r="B99" s="32"/>
      <c r="C99" s="33"/>
      <c r="D99" s="33"/>
      <c r="E99" s="33"/>
      <c r="F99" s="33"/>
      <c r="G99" s="33"/>
      <c r="H99" s="34"/>
    </row>
    <row r="100" spans="1:8" ht="15.75" customHeight="1" x14ac:dyDescent="0.2">
      <c r="A100" s="12">
        <v>42309</v>
      </c>
      <c r="B100" s="32"/>
      <c r="C100" s="33"/>
      <c r="D100" s="33"/>
      <c r="E100" s="33"/>
      <c r="F100" s="33"/>
      <c r="G100" s="33"/>
      <c r="H100" s="34"/>
    </row>
    <row r="101" spans="1:8" ht="15.75" customHeight="1" thickBot="1" x14ac:dyDescent="0.25">
      <c r="A101" s="16">
        <v>42339</v>
      </c>
      <c r="B101" s="32"/>
      <c r="C101" s="33"/>
      <c r="D101" s="33"/>
      <c r="E101" s="33"/>
      <c r="F101" s="33"/>
      <c r="G101" s="33"/>
      <c r="H101" s="34"/>
    </row>
    <row r="102" spans="1:8" ht="15.75" customHeight="1" x14ac:dyDescent="0.2">
      <c r="A102" s="11">
        <v>42370</v>
      </c>
      <c r="B102" s="32"/>
      <c r="C102" s="33"/>
      <c r="D102" s="33"/>
      <c r="E102" s="33"/>
      <c r="F102" s="33"/>
      <c r="G102" s="33"/>
      <c r="H102" s="34"/>
    </row>
    <row r="103" spans="1:8" ht="15.75" customHeight="1" x14ac:dyDescent="0.2">
      <c r="A103" s="11">
        <v>42401</v>
      </c>
      <c r="B103" s="32"/>
      <c r="C103" s="33"/>
      <c r="D103" s="33"/>
      <c r="E103" s="33"/>
      <c r="F103" s="33"/>
      <c r="G103" s="33"/>
      <c r="H103" s="34"/>
    </row>
    <row r="104" spans="1:8" ht="15.75" customHeight="1" x14ac:dyDescent="0.2">
      <c r="A104" s="11">
        <v>42430</v>
      </c>
      <c r="B104" s="32"/>
      <c r="C104" s="33"/>
      <c r="D104" s="33"/>
      <c r="E104" s="33"/>
      <c r="F104" s="33"/>
      <c r="G104" s="33"/>
      <c r="H104" s="34"/>
    </row>
    <row r="105" spans="1:8" ht="15.75" customHeight="1" x14ac:dyDescent="0.2">
      <c r="A105" s="11">
        <v>42461</v>
      </c>
      <c r="B105" s="32"/>
      <c r="C105" s="33"/>
      <c r="D105" s="33"/>
      <c r="E105" s="33"/>
      <c r="F105" s="33"/>
      <c r="G105" s="33"/>
      <c r="H105" s="34"/>
    </row>
    <row r="106" spans="1:8" ht="15.75" customHeight="1" x14ac:dyDescent="0.2">
      <c r="A106" s="11">
        <v>42491</v>
      </c>
      <c r="B106" s="32"/>
      <c r="C106" s="33"/>
      <c r="D106" s="33"/>
      <c r="E106" s="33"/>
      <c r="F106" s="33"/>
      <c r="G106" s="33"/>
      <c r="H106" s="34"/>
    </row>
    <row r="107" spans="1:8" ht="15.75" customHeight="1" x14ac:dyDescent="0.2">
      <c r="A107" s="11">
        <v>42522</v>
      </c>
      <c r="B107" s="32"/>
      <c r="C107" s="33"/>
      <c r="D107" s="33"/>
      <c r="E107" s="33"/>
      <c r="F107" s="33"/>
      <c r="G107" s="33"/>
      <c r="H107" s="34"/>
    </row>
    <row r="108" spans="1:8" ht="15.75" customHeight="1" x14ac:dyDescent="0.2">
      <c r="A108" s="11">
        <v>42552</v>
      </c>
      <c r="B108" s="32"/>
      <c r="C108" s="33"/>
      <c r="D108" s="33"/>
      <c r="E108" s="33"/>
      <c r="F108" s="33"/>
      <c r="G108" s="33"/>
      <c r="H108" s="34"/>
    </row>
    <row r="109" spans="1:8" ht="15.75" customHeight="1" x14ac:dyDescent="0.2">
      <c r="A109" s="11">
        <v>42583</v>
      </c>
      <c r="B109" s="32"/>
      <c r="C109" s="33"/>
      <c r="D109" s="33"/>
      <c r="E109" s="33"/>
      <c r="F109" s="33"/>
      <c r="G109" s="33"/>
      <c r="H109" s="34"/>
    </row>
    <row r="110" spans="1:8" ht="15.75" customHeight="1" x14ac:dyDescent="0.2">
      <c r="A110" s="11">
        <v>42614</v>
      </c>
      <c r="B110" s="32"/>
      <c r="C110" s="33"/>
      <c r="D110" s="33"/>
      <c r="E110" s="33"/>
      <c r="F110" s="33"/>
      <c r="G110" s="33"/>
      <c r="H110" s="34"/>
    </row>
    <row r="111" spans="1:8" ht="15.75" customHeight="1" x14ac:dyDescent="0.2">
      <c r="A111" s="11">
        <v>42644</v>
      </c>
      <c r="B111" s="32"/>
      <c r="C111" s="33"/>
      <c r="D111" s="33"/>
      <c r="E111" s="33"/>
      <c r="F111" s="33"/>
      <c r="G111" s="33"/>
      <c r="H111" s="34"/>
    </row>
    <row r="112" spans="1:8" ht="15.75" customHeight="1" x14ac:dyDescent="0.2">
      <c r="A112" s="11">
        <v>42675</v>
      </c>
      <c r="B112" s="32"/>
      <c r="C112" s="33"/>
      <c r="D112" s="33"/>
      <c r="E112" s="33"/>
      <c r="F112" s="33"/>
      <c r="G112" s="33"/>
      <c r="H112" s="34"/>
    </row>
    <row r="113" spans="1:8" ht="15.75" customHeight="1" thickBot="1" x14ac:dyDescent="0.25">
      <c r="A113" s="15">
        <v>42705</v>
      </c>
      <c r="B113" s="32"/>
      <c r="C113" s="33"/>
      <c r="D113" s="33"/>
      <c r="E113" s="33"/>
      <c r="F113" s="33"/>
      <c r="G113" s="33"/>
      <c r="H113" s="34"/>
    </row>
    <row r="114" spans="1:8" ht="15.75" customHeight="1" x14ac:dyDescent="0.2">
      <c r="A114" s="12">
        <v>42736</v>
      </c>
      <c r="B114" s="32"/>
      <c r="C114" s="33"/>
      <c r="D114" s="33"/>
      <c r="E114" s="33"/>
      <c r="F114" s="33"/>
      <c r="G114" s="33"/>
      <c r="H114" s="34"/>
    </row>
    <row r="115" spans="1:8" ht="15.75" customHeight="1" x14ac:dyDescent="0.2">
      <c r="A115" s="12">
        <v>42767</v>
      </c>
      <c r="B115" s="32"/>
      <c r="C115" s="33"/>
      <c r="D115" s="33"/>
      <c r="E115" s="33"/>
      <c r="F115" s="33"/>
      <c r="G115" s="33"/>
      <c r="H115" s="34"/>
    </row>
    <row r="116" spans="1:8" ht="15.75" customHeight="1" x14ac:dyDescent="0.2">
      <c r="A116" s="12">
        <v>42795</v>
      </c>
      <c r="B116" s="32"/>
      <c r="C116" s="33"/>
      <c r="D116" s="33"/>
      <c r="E116" s="33"/>
      <c r="F116" s="33"/>
      <c r="G116" s="33"/>
      <c r="H116" s="34"/>
    </row>
    <row r="117" spans="1:8" ht="15.75" customHeight="1" x14ac:dyDescent="0.2">
      <c r="A117" s="12">
        <v>42826</v>
      </c>
      <c r="B117" s="32"/>
      <c r="C117" s="33"/>
      <c r="D117" s="33"/>
      <c r="E117" s="33"/>
      <c r="F117" s="33"/>
      <c r="G117" s="33"/>
      <c r="H117" s="34"/>
    </row>
    <row r="118" spans="1:8" ht="15.75" customHeight="1" x14ac:dyDescent="0.2">
      <c r="A118" s="12">
        <v>42856</v>
      </c>
      <c r="B118" s="32"/>
      <c r="C118" s="33"/>
      <c r="D118" s="33"/>
      <c r="E118" s="33"/>
      <c r="F118" s="33"/>
      <c r="G118" s="33"/>
      <c r="H118" s="34"/>
    </row>
    <row r="119" spans="1:8" ht="15.75" customHeight="1" x14ac:dyDescent="0.2">
      <c r="A119" s="12">
        <v>42887</v>
      </c>
      <c r="B119" s="32"/>
      <c r="C119" s="33"/>
      <c r="D119" s="33"/>
      <c r="E119" s="33"/>
      <c r="F119" s="33"/>
      <c r="G119" s="33"/>
      <c r="H119" s="34"/>
    </row>
    <row r="120" spans="1:8" ht="15.75" customHeight="1" x14ac:dyDescent="0.2">
      <c r="A120" s="12">
        <v>42917</v>
      </c>
      <c r="B120" s="32"/>
      <c r="C120" s="33"/>
      <c r="D120" s="33"/>
      <c r="E120" s="33"/>
      <c r="F120" s="33"/>
      <c r="G120" s="33"/>
      <c r="H120" s="34"/>
    </row>
    <row r="121" spans="1:8" ht="15.75" customHeight="1" x14ac:dyDescent="0.2">
      <c r="A121" s="12">
        <v>42948</v>
      </c>
      <c r="B121" s="32"/>
      <c r="C121" s="33"/>
      <c r="D121" s="33"/>
      <c r="E121" s="33"/>
      <c r="F121" s="33"/>
      <c r="G121" s="33"/>
      <c r="H121" s="34"/>
    </row>
    <row r="122" spans="1:8" ht="15.75" customHeight="1" x14ac:dyDescent="0.2">
      <c r="A122" s="12">
        <v>42979</v>
      </c>
      <c r="B122" s="32"/>
      <c r="C122" s="33"/>
      <c r="D122" s="33"/>
      <c r="E122" s="33"/>
      <c r="F122" s="33"/>
      <c r="G122" s="33"/>
      <c r="H122" s="34"/>
    </row>
    <row r="123" spans="1:8" ht="15.75" customHeight="1" x14ac:dyDescent="0.2">
      <c r="A123" s="12">
        <v>43009</v>
      </c>
      <c r="B123" s="32"/>
      <c r="C123" s="33"/>
      <c r="D123" s="33"/>
      <c r="E123" s="33"/>
      <c r="F123" s="33"/>
      <c r="G123" s="33"/>
      <c r="H123" s="34"/>
    </row>
    <row r="124" spans="1:8" ht="15.75" customHeight="1" x14ac:dyDescent="0.2">
      <c r="A124" s="12">
        <v>43040</v>
      </c>
      <c r="B124" s="32"/>
      <c r="C124" s="33"/>
      <c r="D124" s="33"/>
      <c r="E124" s="33"/>
      <c r="F124" s="33"/>
      <c r="G124" s="33"/>
      <c r="H124" s="34"/>
    </row>
    <row r="125" spans="1:8" ht="15.75" customHeight="1" thickBot="1" x14ac:dyDescent="0.25">
      <c r="A125" s="16">
        <v>43070</v>
      </c>
      <c r="B125" s="32"/>
      <c r="C125" s="33"/>
      <c r="D125" s="33"/>
      <c r="E125" s="33"/>
      <c r="F125" s="33"/>
      <c r="G125" s="33"/>
      <c r="H125" s="34"/>
    </row>
    <row r="126" spans="1:8" ht="15.75" customHeight="1" x14ac:dyDescent="0.2">
      <c r="A126" s="11">
        <v>43101</v>
      </c>
      <c r="B126" s="32"/>
      <c r="C126" s="33"/>
      <c r="D126" s="33"/>
      <c r="E126" s="33"/>
      <c r="F126" s="33"/>
      <c r="G126" s="33"/>
      <c r="H126" s="34"/>
    </row>
    <row r="127" spans="1:8" ht="15.75" customHeight="1" x14ac:dyDescent="0.2">
      <c r="A127" s="11">
        <v>43132</v>
      </c>
      <c r="B127" s="32"/>
      <c r="C127" s="33"/>
      <c r="D127" s="33"/>
      <c r="E127" s="33"/>
      <c r="F127" s="33"/>
      <c r="G127" s="33"/>
      <c r="H127" s="34"/>
    </row>
    <row r="128" spans="1:8" ht="15.75" customHeight="1" x14ac:dyDescent="0.2">
      <c r="A128" s="11">
        <v>43160</v>
      </c>
      <c r="B128" s="32"/>
      <c r="C128" s="33"/>
      <c r="D128" s="33"/>
      <c r="E128" s="33"/>
      <c r="F128" s="33"/>
      <c r="G128" s="33"/>
      <c r="H128" s="34"/>
    </row>
    <row r="129" spans="1:8" ht="15.75" customHeight="1" x14ac:dyDescent="0.2">
      <c r="A129" s="11">
        <v>43191</v>
      </c>
      <c r="B129" s="32"/>
      <c r="C129" s="33"/>
      <c r="D129" s="33"/>
      <c r="E129" s="33"/>
      <c r="F129" s="33"/>
      <c r="G129" s="33"/>
      <c r="H129" s="34"/>
    </row>
    <row r="130" spans="1:8" ht="15.75" customHeight="1" x14ac:dyDescent="0.2">
      <c r="A130" s="11">
        <v>43221</v>
      </c>
      <c r="B130" s="32"/>
      <c r="C130" s="33"/>
      <c r="D130" s="33"/>
      <c r="E130" s="33"/>
      <c r="F130" s="33"/>
      <c r="G130" s="33"/>
      <c r="H130" s="34"/>
    </row>
    <row r="131" spans="1:8" ht="15.75" customHeight="1" x14ac:dyDescent="0.2">
      <c r="A131" s="11">
        <v>43252</v>
      </c>
      <c r="B131" s="32"/>
      <c r="C131" s="33"/>
      <c r="D131" s="33"/>
      <c r="E131" s="33"/>
      <c r="F131" s="33"/>
      <c r="G131" s="33"/>
      <c r="H131" s="34"/>
    </row>
    <row r="132" spans="1:8" ht="15.75" customHeight="1" x14ac:dyDescent="0.2">
      <c r="A132" s="11">
        <v>43282</v>
      </c>
      <c r="B132" s="32"/>
      <c r="C132" s="33"/>
      <c r="D132" s="33"/>
      <c r="E132" s="33"/>
      <c r="F132" s="33"/>
      <c r="G132" s="33"/>
      <c r="H132" s="34"/>
    </row>
    <row r="133" spans="1:8" ht="15.75" customHeight="1" x14ac:dyDescent="0.2">
      <c r="A133" s="11">
        <v>43313</v>
      </c>
      <c r="B133" s="32"/>
      <c r="C133" s="33"/>
      <c r="D133" s="33"/>
      <c r="E133" s="33"/>
      <c r="F133" s="33"/>
      <c r="G133" s="33"/>
      <c r="H133" s="34"/>
    </row>
    <row r="134" spans="1:8" ht="15.75" customHeight="1" x14ac:dyDescent="0.2">
      <c r="A134" s="11">
        <v>43344</v>
      </c>
      <c r="B134" s="32"/>
      <c r="C134" s="33"/>
      <c r="D134" s="33"/>
      <c r="E134" s="33"/>
      <c r="F134" s="33"/>
      <c r="G134" s="33"/>
      <c r="H134" s="34"/>
    </row>
    <row r="135" spans="1:8" ht="15.75" customHeight="1" x14ac:dyDescent="0.2">
      <c r="A135" s="11">
        <v>43374</v>
      </c>
      <c r="B135" s="32"/>
      <c r="C135" s="33"/>
      <c r="D135" s="33"/>
      <c r="E135" s="33"/>
      <c r="F135" s="33"/>
      <c r="G135" s="33"/>
      <c r="H135" s="34"/>
    </row>
    <row r="136" spans="1:8" ht="15.75" customHeight="1" x14ac:dyDescent="0.2">
      <c r="A136" s="11">
        <v>43405</v>
      </c>
      <c r="B136" s="32"/>
      <c r="C136" s="33"/>
      <c r="D136" s="33"/>
      <c r="E136" s="33"/>
      <c r="F136" s="33"/>
      <c r="G136" s="33"/>
      <c r="H136" s="34"/>
    </row>
    <row r="137" spans="1:8" ht="15.75" customHeight="1" thickBot="1" x14ac:dyDescent="0.25">
      <c r="A137" s="15">
        <v>43435</v>
      </c>
      <c r="B137" s="32"/>
      <c r="C137" s="33"/>
      <c r="D137" s="33"/>
      <c r="E137" s="33"/>
      <c r="F137" s="33"/>
      <c r="G137" s="33"/>
      <c r="H137" s="34"/>
    </row>
    <row r="138" spans="1:8" ht="15.75" customHeight="1" x14ac:dyDescent="0.2">
      <c r="A138" s="12">
        <v>43466</v>
      </c>
      <c r="B138" s="32"/>
      <c r="C138" s="33"/>
      <c r="D138" s="33"/>
      <c r="E138" s="33"/>
      <c r="F138" s="33"/>
      <c r="G138" s="33"/>
      <c r="H138" s="34"/>
    </row>
    <row r="139" spans="1:8" ht="15.75" customHeight="1" x14ac:dyDescent="0.2">
      <c r="A139" s="12">
        <v>43497</v>
      </c>
      <c r="B139" s="32"/>
      <c r="C139" s="33"/>
      <c r="D139" s="33"/>
      <c r="E139" s="33"/>
      <c r="F139" s="33"/>
      <c r="G139" s="33"/>
      <c r="H139" s="34"/>
    </row>
    <row r="140" spans="1:8" ht="15.75" customHeight="1" x14ac:dyDescent="0.2">
      <c r="A140" s="12">
        <v>43525</v>
      </c>
      <c r="B140" s="32"/>
      <c r="C140" s="33"/>
      <c r="D140" s="33"/>
      <c r="E140" s="33"/>
      <c r="F140" s="33"/>
      <c r="G140" s="33"/>
      <c r="H140" s="34"/>
    </row>
    <row r="141" spans="1:8" ht="15.75" customHeight="1" x14ac:dyDescent="0.2">
      <c r="A141" s="12">
        <v>43556</v>
      </c>
      <c r="B141" s="32"/>
      <c r="C141" s="33"/>
      <c r="D141" s="33"/>
      <c r="E141" s="33"/>
      <c r="F141" s="33"/>
      <c r="G141" s="33"/>
      <c r="H141" s="34"/>
    </row>
    <row r="142" spans="1:8" ht="15.75" customHeight="1" x14ac:dyDescent="0.2">
      <c r="A142" s="12">
        <v>43586</v>
      </c>
      <c r="B142" s="32"/>
      <c r="C142" s="33"/>
      <c r="D142" s="33"/>
      <c r="E142" s="33"/>
      <c r="F142" s="33"/>
      <c r="G142" s="33"/>
      <c r="H142" s="34"/>
    </row>
    <row r="143" spans="1:8" ht="15.75" customHeight="1" x14ac:dyDescent="0.2">
      <c r="A143" s="12">
        <v>43617</v>
      </c>
      <c r="B143" s="32"/>
      <c r="C143" s="33"/>
      <c r="D143" s="33"/>
      <c r="E143" s="33"/>
      <c r="F143" s="33"/>
      <c r="G143" s="33"/>
      <c r="H143" s="34"/>
    </row>
    <row r="144" spans="1:8" ht="15.75" customHeight="1" x14ac:dyDescent="0.2">
      <c r="A144" s="12">
        <v>43647</v>
      </c>
      <c r="B144" s="32"/>
      <c r="C144" s="33"/>
      <c r="D144" s="33"/>
      <c r="E144" s="33"/>
      <c r="F144" s="33"/>
      <c r="G144" s="33"/>
      <c r="H144" s="34"/>
    </row>
    <row r="145" spans="1:8" ht="15.75" customHeight="1" x14ac:dyDescent="0.2">
      <c r="A145" s="12">
        <v>43678</v>
      </c>
      <c r="B145" s="32"/>
      <c r="C145" s="33"/>
      <c r="D145" s="33"/>
      <c r="E145" s="33"/>
      <c r="F145" s="33"/>
      <c r="G145" s="33"/>
      <c r="H145" s="34"/>
    </row>
    <row r="146" spans="1:8" ht="15.75" customHeight="1" x14ac:dyDescent="0.2">
      <c r="A146" s="12">
        <v>43709</v>
      </c>
      <c r="B146" s="32"/>
      <c r="C146" s="33"/>
      <c r="D146" s="33"/>
      <c r="E146" s="33"/>
      <c r="F146" s="33"/>
      <c r="G146" s="33"/>
      <c r="H146" s="34"/>
    </row>
    <row r="147" spans="1:8" ht="15.75" customHeight="1" x14ac:dyDescent="0.2">
      <c r="A147" s="12">
        <v>43739</v>
      </c>
      <c r="B147" s="32"/>
      <c r="C147" s="33"/>
      <c r="D147" s="33"/>
      <c r="E147" s="33"/>
      <c r="F147" s="33"/>
      <c r="G147" s="33"/>
      <c r="H147" s="34"/>
    </row>
    <row r="148" spans="1:8" ht="15.75" customHeight="1" x14ac:dyDescent="0.2">
      <c r="A148" s="12">
        <v>43770</v>
      </c>
      <c r="B148" s="32"/>
      <c r="C148" s="33"/>
      <c r="D148" s="33"/>
      <c r="E148" s="33"/>
      <c r="F148" s="33"/>
      <c r="G148" s="33"/>
      <c r="H148" s="34"/>
    </row>
    <row r="149" spans="1:8" ht="15.75" customHeight="1" thickBot="1" x14ac:dyDescent="0.25">
      <c r="A149" s="16">
        <v>43800</v>
      </c>
      <c r="B149" s="32"/>
      <c r="C149" s="33"/>
      <c r="D149" s="33"/>
      <c r="E149" s="33"/>
      <c r="F149" s="33"/>
      <c r="G149" s="33"/>
      <c r="H149" s="34"/>
    </row>
    <row r="150" spans="1:8" ht="15.75" customHeight="1" x14ac:dyDescent="0.2">
      <c r="A150" s="11">
        <v>43831</v>
      </c>
      <c r="B150" s="32"/>
      <c r="C150" s="33"/>
      <c r="D150" s="33"/>
      <c r="E150" s="33"/>
      <c r="F150" s="33"/>
      <c r="G150" s="33"/>
      <c r="H150" s="34"/>
    </row>
    <row r="151" spans="1:8" ht="15.75" customHeight="1" x14ac:dyDescent="0.2">
      <c r="A151" s="11">
        <v>43862</v>
      </c>
      <c r="B151" s="32"/>
      <c r="C151" s="33"/>
      <c r="D151" s="33"/>
      <c r="E151" s="33"/>
      <c r="F151" s="33"/>
      <c r="G151" s="33"/>
      <c r="H151" s="34"/>
    </row>
    <row r="152" spans="1:8" ht="15.75" customHeight="1" x14ac:dyDescent="0.2">
      <c r="A152" s="11">
        <v>43891</v>
      </c>
      <c r="B152" s="32"/>
      <c r="C152" s="33"/>
      <c r="D152" s="33"/>
      <c r="E152" s="33"/>
      <c r="F152" s="33"/>
      <c r="G152" s="33"/>
      <c r="H152" s="34"/>
    </row>
    <row r="153" spans="1:8" ht="15.75" customHeight="1" x14ac:dyDescent="0.2">
      <c r="A153" s="11">
        <v>43922</v>
      </c>
      <c r="B153" s="32"/>
      <c r="C153" s="33"/>
      <c r="D153" s="33"/>
      <c r="E153" s="33"/>
      <c r="F153" s="33"/>
      <c r="G153" s="33"/>
      <c r="H153" s="34"/>
    </row>
    <row r="154" spans="1:8" ht="15.75" customHeight="1" x14ac:dyDescent="0.2">
      <c r="A154" s="11">
        <v>43952</v>
      </c>
      <c r="B154" s="32"/>
      <c r="C154" s="33"/>
      <c r="D154" s="33"/>
      <c r="E154" s="33"/>
      <c r="F154" s="33"/>
      <c r="G154" s="33"/>
      <c r="H154" s="34"/>
    </row>
    <row r="155" spans="1:8" ht="15.75" customHeight="1" x14ac:dyDescent="0.2">
      <c r="A155" s="11">
        <v>43983</v>
      </c>
      <c r="B155" s="32"/>
      <c r="C155" s="33"/>
      <c r="D155" s="33"/>
      <c r="E155" s="33"/>
      <c r="F155" s="33"/>
      <c r="G155" s="33"/>
      <c r="H155" s="34"/>
    </row>
    <row r="156" spans="1:8" ht="15.75" customHeight="1" x14ac:dyDescent="0.2">
      <c r="A156" s="11">
        <v>44013</v>
      </c>
      <c r="B156" s="32"/>
      <c r="C156" s="33"/>
      <c r="D156" s="33"/>
      <c r="E156" s="33"/>
      <c r="F156" s="33"/>
      <c r="G156" s="33"/>
      <c r="H156" s="34"/>
    </row>
    <row r="157" spans="1:8" ht="15.75" customHeight="1" x14ac:dyDescent="0.2">
      <c r="A157" s="11">
        <v>44044</v>
      </c>
      <c r="B157" s="32"/>
      <c r="C157" s="33"/>
      <c r="D157" s="33"/>
      <c r="E157" s="33"/>
      <c r="F157" s="33"/>
      <c r="G157" s="33"/>
      <c r="H157" s="34"/>
    </row>
    <row r="158" spans="1:8" ht="15.75" customHeight="1" x14ac:dyDescent="0.2">
      <c r="A158" s="11">
        <v>44075</v>
      </c>
      <c r="B158" s="32"/>
      <c r="C158" s="33"/>
      <c r="D158" s="33"/>
      <c r="E158" s="33"/>
      <c r="F158" s="33"/>
      <c r="G158" s="33"/>
      <c r="H158" s="34"/>
    </row>
    <row r="159" spans="1:8" ht="15.75" customHeight="1" x14ac:dyDescent="0.2">
      <c r="A159" s="11">
        <v>44105</v>
      </c>
      <c r="B159" s="32"/>
      <c r="C159" s="33"/>
      <c r="D159" s="33"/>
      <c r="E159" s="33"/>
      <c r="F159" s="33"/>
      <c r="G159" s="33"/>
      <c r="H159" s="34"/>
    </row>
    <row r="160" spans="1:8" ht="15.75" customHeight="1" x14ac:dyDescent="0.2">
      <c r="A160" s="11">
        <v>44136</v>
      </c>
      <c r="B160" s="32"/>
      <c r="C160" s="33"/>
      <c r="D160" s="33"/>
      <c r="E160" s="33"/>
      <c r="F160" s="33"/>
      <c r="G160" s="33"/>
      <c r="H160" s="34"/>
    </row>
    <row r="161" spans="1:8" ht="15.75" customHeight="1" thickBot="1" x14ac:dyDescent="0.25">
      <c r="A161" s="15">
        <v>44166</v>
      </c>
      <c r="B161" s="32"/>
      <c r="C161" s="33"/>
      <c r="D161" s="33"/>
      <c r="E161" s="33"/>
      <c r="F161" s="33"/>
      <c r="G161" s="33"/>
      <c r="H161" s="34"/>
    </row>
    <row r="162" spans="1:8" ht="15.75" customHeight="1" x14ac:dyDescent="0.2">
      <c r="A162" s="12">
        <v>44197</v>
      </c>
      <c r="B162" s="32"/>
      <c r="C162" s="33"/>
      <c r="D162" s="33"/>
      <c r="E162" s="33"/>
      <c r="F162" s="33"/>
      <c r="G162" s="33"/>
      <c r="H162" s="34"/>
    </row>
    <row r="163" spans="1:8" ht="15.75" customHeight="1" x14ac:dyDescent="0.2">
      <c r="A163" s="12">
        <v>44228</v>
      </c>
      <c r="B163" s="32"/>
      <c r="C163" s="33"/>
      <c r="D163" s="33"/>
      <c r="E163" s="33"/>
      <c r="F163" s="33"/>
      <c r="G163" s="33"/>
      <c r="H163" s="34"/>
    </row>
    <row r="164" spans="1:8" ht="15.75" customHeight="1" x14ac:dyDescent="0.2">
      <c r="A164" s="12">
        <v>44256</v>
      </c>
      <c r="B164" s="32"/>
      <c r="C164" s="33"/>
      <c r="D164" s="33"/>
      <c r="E164" s="33"/>
      <c r="F164" s="33"/>
      <c r="G164" s="33"/>
      <c r="H164" s="34"/>
    </row>
    <row r="165" spans="1:8" ht="15.75" customHeight="1" x14ac:dyDescent="0.2">
      <c r="A165" s="12">
        <v>44287</v>
      </c>
      <c r="B165" s="32"/>
      <c r="C165" s="33"/>
      <c r="D165" s="33"/>
      <c r="E165" s="33"/>
      <c r="F165" s="33"/>
      <c r="G165" s="33"/>
      <c r="H165" s="34"/>
    </row>
    <row r="166" spans="1:8" ht="15.75" customHeight="1" x14ac:dyDescent="0.2">
      <c r="A166" s="12">
        <v>44317</v>
      </c>
      <c r="B166" s="32"/>
      <c r="C166" s="33"/>
      <c r="D166" s="33"/>
      <c r="E166" s="33"/>
      <c r="F166" s="33"/>
      <c r="G166" s="33"/>
      <c r="H166" s="34"/>
    </row>
    <row r="167" spans="1:8" ht="15.75" customHeight="1" x14ac:dyDescent="0.2">
      <c r="A167" s="12">
        <v>44348</v>
      </c>
      <c r="B167" s="32"/>
      <c r="C167" s="33"/>
      <c r="D167" s="33"/>
      <c r="E167" s="33"/>
      <c r="F167" s="33"/>
      <c r="G167" s="33"/>
      <c r="H167" s="34"/>
    </row>
    <row r="168" spans="1:8" ht="15.75" customHeight="1" x14ac:dyDescent="0.2">
      <c r="A168" s="12">
        <v>44378</v>
      </c>
      <c r="B168" s="32"/>
      <c r="C168" s="33"/>
      <c r="D168" s="33"/>
      <c r="E168" s="33"/>
      <c r="F168" s="33"/>
      <c r="G168" s="33"/>
      <c r="H168" s="34"/>
    </row>
    <row r="169" spans="1:8" ht="15.75" customHeight="1" x14ac:dyDescent="0.2">
      <c r="A169" s="12">
        <v>44409</v>
      </c>
      <c r="B169" s="32"/>
      <c r="C169" s="33"/>
      <c r="D169" s="33"/>
      <c r="E169" s="33"/>
      <c r="F169" s="33"/>
      <c r="G169" s="33"/>
      <c r="H169" s="34"/>
    </row>
    <row r="170" spans="1:8" ht="15.75" customHeight="1" x14ac:dyDescent="0.2">
      <c r="A170" s="12">
        <v>44440</v>
      </c>
      <c r="B170" s="32"/>
      <c r="C170" s="33"/>
      <c r="D170" s="33"/>
      <c r="E170" s="33"/>
      <c r="F170" s="33"/>
      <c r="G170" s="33"/>
      <c r="H170" s="34"/>
    </row>
    <row r="171" spans="1:8" ht="15.75" customHeight="1" x14ac:dyDescent="0.2">
      <c r="A171" s="12">
        <v>44470</v>
      </c>
      <c r="B171" s="32"/>
      <c r="C171" s="33"/>
      <c r="D171" s="33"/>
      <c r="E171" s="33"/>
      <c r="F171" s="33"/>
      <c r="G171" s="33"/>
      <c r="H171" s="34"/>
    </row>
    <row r="172" spans="1:8" ht="15.75" customHeight="1" x14ac:dyDescent="0.2">
      <c r="A172" s="12">
        <v>44501</v>
      </c>
      <c r="B172" s="32"/>
      <c r="C172" s="33"/>
      <c r="D172" s="33"/>
      <c r="E172" s="33"/>
      <c r="F172" s="33"/>
      <c r="G172" s="33"/>
      <c r="H172" s="34"/>
    </row>
    <row r="173" spans="1:8" ht="15.75" customHeight="1" thickBot="1" x14ac:dyDescent="0.25">
      <c r="A173" s="16">
        <v>44531</v>
      </c>
      <c r="B173" s="32"/>
      <c r="C173" s="33"/>
      <c r="D173" s="33"/>
      <c r="E173" s="33"/>
      <c r="F173" s="33"/>
      <c r="G173" s="33"/>
      <c r="H173" s="34"/>
    </row>
    <row r="174" spans="1:8" ht="15.75" customHeight="1" x14ac:dyDescent="0.2">
      <c r="A174" s="11">
        <v>44562</v>
      </c>
      <c r="B174" s="32"/>
      <c r="C174" s="33"/>
      <c r="D174" s="33"/>
      <c r="E174" s="33"/>
      <c r="F174" s="33"/>
      <c r="G174" s="33"/>
      <c r="H174" s="34"/>
    </row>
    <row r="175" spans="1:8" ht="15.75" customHeight="1" x14ac:dyDescent="0.2">
      <c r="A175" s="11">
        <v>44593</v>
      </c>
      <c r="B175" s="32"/>
      <c r="C175" s="33"/>
      <c r="D175" s="33"/>
      <c r="E175" s="33"/>
      <c r="F175" s="33"/>
      <c r="G175" s="33"/>
      <c r="H175" s="34"/>
    </row>
    <row r="176" spans="1:8" ht="15.75" customHeight="1" x14ac:dyDescent="0.2">
      <c r="A176" s="11">
        <v>44621</v>
      </c>
      <c r="B176" s="32"/>
      <c r="C176" s="33"/>
      <c r="D176" s="33"/>
      <c r="E176" s="33"/>
      <c r="F176" s="33"/>
      <c r="G176" s="33"/>
      <c r="H176" s="34"/>
    </row>
    <row r="177" spans="1:8" ht="15.75" customHeight="1" x14ac:dyDescent="0.2">
      <c r="A177" s="11">
        <v>44652</v>
      </c>
      <c r="B177" s="32"/>
      <c r="C177" s="33"/>
      <c r="D177" s="33"/>
      <c r="E177" s="33"/>
      <c r="F177" s="33"/>
      <c r="G177" s="33"/>
      <c r="H177" s="34"/>
    </row>
    <row r="178" spans="1:8" ht="15.75" customHeight="1" x14ac:dyDescent="0.2">
      <c r="A178" s="11">
        <v>44682</v>
      </c>
      <c r="B178" s="32"/>
      <c r="C178" s="33"/>
      <c r="D178" s="33"/>
      <c r="E178" s="33"/>
      <c r="F178" s="33"/>
      <c r="G178" s="33"/>
      <c r="H178" s="34"/>
    </row>
    <row r="179" spans="1:8" ht="15.75" customHeight="1" x14ac:dyDescent="0.2">
      <c r="A179" s="11">
        <v>44713</v>
      </c>
      <c r="B179" s="32"/>
      <c r="C179" s="33"/>
      <c r="D179" s="33"/>
      <c r="E179" s="33"/>
      <c r="F179" s="33"/>
      <c r="G179" s="33"/>
      <c r="H179" s="34"/>
    </row>
    <row r="180" spans="1:8" ht="15.75" customHeight="1" x14ac:dyDescent="0.2">
      <c r="A180" s="11">
        <v>44743</v>
      </c>
      <c r="B180" s="32"/>
      <c r="C180" s="33"/>
      <c r="D180" s="33"/>
      <c r="E180" s="33"/>
      <c r="F180" s="33"/>
      <c r="G180" s="33"/>
      <c r="H180" s="34"/>
    </row>
    <row r="181" spans="1:8" ht="15.75" customHeight="1" x14ac:dyDescent="0.2">
      <c r="A181" s="11">
        <v>44774</v>
      </c>
      <c r="B181" s="32"/>
      <c r="C181" s="33"/>
      <c r="D181" s="33"/>
      <c r="E181" s="33"/>
      <c r="F181" s="33"/>
      <c r="G181" s="33"/>
      <c r="H181" s="34"/>
    </row>
    <row r="182" spans="1:8" ht="15.75" customHeight="1" x14ac:dyDescent="0.2">
      <c r="A182" s="11">
        <v>44805</v>
      </c>
      <c r="B182" s="32"/>
      <c r="C182" s="33"/>
      <c r="D182" s="33"/>
      <c r="E182" s="33"/>
      <c r="F182" s="33"/>
      <c r="G182" s="33"/>
      <c r="H182" s="34"/>
    </row>
    <row r="183" spans="1:8" ht="15.75" customHeight="1" x14ac:dyDescent="0.2">
      <c r="A183" s="11">
        <v>44835</v>
      </c>
      <c r="B183" s="32"/>
      <c r="C183" s="33"/>
      <c r="D183" s="33"/>
      <c r="E183" s="33"/>
      <c r="F183" s="33"/>
      <c r="G183" s="33"/>
      <c r="H183" s="34"/>
    </row>
    <row r="184" spans="1:8" ht="15.75" customHeight="1" x14ac:dyDescent="0.2">
      <c r="A184" s="11">
        <v>44866</v>
      </c>
      <c r="B184" s="32"/>
      <c r="C184" s="33"/>
      <c r="D184" s="33"/>
      <c r="E184" s="33"/>
      <c r="F184" s="33"/>
      <c r="G184" s="33"/>
      <c r="H184" s="34"/>
    </row>
    <row r="185" spans="1:8" ht="15.75" customHeight="1" thickBot="1" x14ac:dyDescent="0.25">
      <c r="A185" s="15">
        <v>44896</v>
      </c>
      <c r="B185" s="32"/>
      <c r="C185" s="33"/>
      <c r="D185" s="33"/>
      <c r="E185" s="33"/>
      <c r="F185" s="33"/>
      <c r="G185" s="33"/>
      <c r="H185" s="34"/>
    </row>
    <row r="186" spans="1:8" ht="15.75" customHeight="1" x14ac:dyDescent="0.2">
      <c r="A186" s="12">
        <v>44927</v>
      </c>
      <c r="B186" s="32"/>
      <c r="C186" s="33"/>
      <c r="D186" s="33"/>
      <c r="E186" s="33"/>
      <c r="F186" s="33"/>
      <c r="G186" s="33"/>
      <c r="H186" s="34"/>
    </row>
    <row r="187" spans="1:8" ht="15.75" customHeight="1" x14ac:dyDescent="0.2">
      <c r="A187" s="12">
        <v>44958</v>
      </c>
      <c r="B187" s="32"/>
      <c r="C187" s="33"/>
      <c r="D187" s="33"/>
      <c r="E187" s="33"/>
      <c r="F187" s="33"/>
      <c r="G187" s="33"/>
      <c r="H187" s="34"/>
    </row>
    <row r="188" spans="1:8" ht="15.75" customHeight="1" x14ac:dyDescent="0.2">
      <c r="A188" s="12">
        <v>44986</v>
      </c>
      <c r="B188" s="32"/>
      <c r="C188" s="33"/>
      <c r="D188" s="33"/>
      <c r="E188" s="33"/>
      <c r="F188" s="33"/>
      <c r="G188" s="33"/>
      <c r="H188" s="34"/>
    </row>
    <row r="189" spans="1:8" ht="15.75" customHeight="1" x14ac:dyDescent="0.2">
      <c r="A189" s="12">
        <v>45017</v>
      </c>
      <c r="B189" s="32"/>
      <c r="C189" s="33"/>
      <c r="D189" s="33"/>
      <c r="E189" s="33"/>
      <c r="F189" s="33"/>
      <c r="G189" s="33"/>
      <c r="H189" s="34"/>
    </row>
    <row r="190" spans="1:8" ht="15.75" customHeight="1" x14ac:dyDescent="0.2">
      <c r="A190" s="12">
        <v>45047</v>
      </c>
      <c r="B190" s="32"/>
      <c r="C190" s="33"/>
      <c r="D190" s="33"/>
      <c r="E190" s="33"/>
      <c r="F190" s="33"/>
      <c r="G190" s="33"/>
      <c r="H190" s="34"/>
    </row>
    <row r="191" spans="1:8" ht="15.75" customHeight="1" x14ac:dyDescent="0.2">
      <c r="A191" s="12">
        <v>45078</v>
      </c>
      <c r="B191" s="32"/>
      <c r="C191" s="33"/>
      <c r="D191" s="33"/>
      <c r="E191" s="33"/>
      <c r="F191" s="33"/>
      <c r="G191" s="33"/>
      <c r="H191" s="34"/>
    </row>
    <row r="192" spans="1:8" ht="15.75" customHeight="1" x14ac:dyDescent="0.2">
      <c r="A192" s="12">
        <v>45108</v>
      </c>
      <c r="B192" s="32"/>
      <c r="C192" s="33"/>
      <c r="D192" s="33"/>
      <c r="E192" s="33"/>
      <c r="F192" s="33"/>
      <c r="G192" s="33"/>
      <c r="H192" s="34"/>
    </row>
    <row r="193" spans="1:8" ht="15.75" customHeight="1" x14ac:dyDescent="0.2">
      <c r="A193" s="12">
        <v>45139</v>
      </c>
      <c r="B193" s="32"/>
      <c r="C193" s="33"/>
      <c r="D193" s="33"/>
      <c r="E193" s="33"/>
      <c r="F193" s="33"/>
      <c r="G193" s="33"/>
      <c r="H193" s="34"/>
    </row>
    <row r="194" spans="1:8" ht="15.75" customHeight="1" x14ac:dyDescent="0.2">
      <c r="A194" s="12">
        <v>45170</v>
      </c>
      <c r="B194" s="32"/>
      <c r="C194" s="33"/>
      <c r="D194" s="33"/>
      <c r="E194" s="33"/>
      <c r="F194" s="33"/>
      <c r="G194" s="33"/>
      <c r="H194" s="34"/>
    </row>
    <row r="195" spans="1:8" ht="15.75" customHeight="1" x14ac:dyDescent="0.2">
      <c r="A195" s="12">
        <v>45200</v>
      </c>
      <c r="B195" s="32"/>
      <c r="C195" s="33"/>
      <c r="D195" s="33"/>
      <c r="E195" s="33"/>
      <c r="F195" s="33"/>
      <c r="G195" s="33"/>
      <c r="H195" s="34"/>
    </row>
    <row r="196" spans="1:8" ht="15.75" customHeight="1" x14ac:dyDescent="0.2">
      <c r="A196" s="12">
        <v>45231</v>
      </c>
      <c r="B196" s="32"/>
      <c r="C196" s="33"/>
      <c r="D196" s="33"/>
      <c r="E196" s="33"/>
      <c r="F196" s="33"/>
      <c r="G196" s="33"/>
      <c r="H196" s="34"/>
    </row>
    <row r="197" spans="1:8" ht="15.75" customHeight="1" thickBot="1" x14ac:dyDescent="0.25">
      <c r="A197" s="16">
        <v>45261</v>
      </c>
      <c r="B197" s="32"/>
      <c r="C197" s="33"/>
      <c r="D197" s="33"/>
      <c r="E197" s="33"/>
      <c r="F197" s="33"/>
      <c r="G197" s="33"/>
      <c r="H197" s="34"/>
    </row>
    <row r="198" spans="1:8" ht="15.75" customHeight="1" x14ac:dyDescent="0.2">
      <c r="A198" s="11">
        <v>45292</v>
      </c>
      <c r="B198" s="32"/>
      <c r="C198" s="33"/>
      <c r="D198" s="33"/>
      <c r="E198" s="33"/>
      <c r="F198" s="33"/>
      <c r="G198" s="33"/>
      <c r="H198" s="34"/>
    </row>
    <row r="199" spans="1:8" ht="15.75" customHeight="1" x14ac:dyDescent="0.2">
      <c r="A199" s="11">
        <v>45323</v>
      </c>
      <c r="B199" s="32"/>
      <c r="C199" s="33"/>
      <c r="D199" s="33"/>
      <c r="E199" s="33"/>
      <c r="F199" s="33"/>
      <c r="G199" s="33"/>
      <c r="H199" s="34"/>
    </row>
    <row r="200" spans="1:8" ht="15.75" customHeight="1" x14ac:dyDescent="0.2">
      <c r="A200" s="11">
        <v>45352</v>
      </c>
      <c r="B200" s="32"/>
      <c r="C200" s="33"/>
      <c r="D200" s="33"/>
      <c r="E200" s="33"/>
      <c r="F200" s="33"/>
      <c r="G200" s="33"/>
      <c r="H200" s="34"/>
    </row>
    <row r="201" spans="1:8" ht="15.75" customHeight="1" x14ac:dyDescent="0.2">
      <c r="A201" s="11">
        <v>45383</v>
      </c>
      <c r="B201" s="32"/>
      <c r="C201" s="33"/>
      <c r="D201" s="33"/>
      <c r="E201" s="33"/>
      <c r="F201" s="33"/>
      <c r="G201" s="33"/>
      <c r="H201" s="34"/>
    </row>
    <row r="202" spans="1:8" ht="15.75" customHeight="1" x14ac:dyDescent="0.2">
      <c r="A202" s="11">
        <v>45413</v>
      </c>
      <c r="B202" s="32"/>
      <c r="C202" s="33"/>
      <c r="D202" s="33"/>
      <c r="E202" s="33"/>
      <c r="F202" s="33"/>
      <c r="G202" s="33"/>
      <c r="H202" s="34"/>
    </row>
    <row r="203" spans="1:8" ht="15.75" customHeight="1" x14ac:dyDescent="0.2">
      <c r="A203" s="11">
        <v>45444</v>
      </c>
      <c r="B203" s="32"/>
      <c r="C203" s="33"/>
      <c r="D203" s="33"/>
      <c r="E203" s="33"/>
      <c r="F203" s="33"/>
      <c r="G203" s="33"/>
      <c r="H203" s="34"/>
    </row>
    <row r="204" spans="1:8" ht="15.75" customHeight="1" x14ac:dyDescent="0.2">
      <c r="A204" s="11">
        <v>45474</v>
      </c>
      <c r="B204" s="32"/>
      <c r="C204" s="33"/>
      <c r="D204" s="33"/>
      <c r="E204" s="33"/>
      <c r="F204" s="33"/>
      <c r="G204" s="33"/>
      <c r="H204" s="34"/>
    </row>
    <row r="205" spans="1:8" ht="15.75" customHeight="1" x14ac:dyDescent="0.2">
      <c r="A205" s="11">
        <v>45505</v>
      </c>
      <c r="B205" s="32"/>
      <c r="C205" s="33"/>
      <c r="D205" s="33"/>
      <c r="E205" s="33"/>
      <c r="F205" s="33"/>
      <c r="G205" s="33"/>
      <c r="H205" s="34"/>
    </row>
    <row r="206" spans="1:8" ht="15.75" customHeight="1" x14ac:dyDescent="0.2">
      <c r="A206" s="11">
        <v>45536</v>
      </c>
      <c r="B206" s="32"/>
      <c r="C206" s="33"/>
      <c r="D206" s="33"/>
      <c r="E206" s="33"/>
      <c r="F206" s="33"/>
      <c r="G206" s="33"/>
      <c r="H206" s="34"/>
    </row>
    <row r="207" spans="1:8" ht="15.75" customHeight="1" x14ac:dyDescent="0.2">
      <c r="A207" s="11">
        <v>45566</v>
      </c>
      <c r="B207" s="32"/>
      <c r="C207" s="33"/>
      <c r="D207" s="33"/>
      <c r="E207" s="33"/>
      <c r="F207" s="33"/>
      <c r="G207" s="33"/>
      <c r="H207" s="34"/>
    </row>
    <row r="208" spans="1:8" ht="15.75" customHeight="1" x14ac:dyDescent="0.2">
      <c r="A208" s="11">
        <v>45597</v>
      </c>
      <c r="B208" s="32"/>
      <c r="C208" s="33"/>
      <c r="D208" s="33"/>
      <c r="E208" s="33"/>
      <c r="F208" s="33"/>
      <c r="G208" s="33"/>
      <c r="H208" s="34"/>
    </row>
    <row r="209" spans="1:8" ht="15.75" customHeight="1" thickBot="1" x14ac:dyDescent="0.25">
      <c r="A209" s="15">
        <v>45627</v>
      </c>
      <c r="B209" s="32"/>
      <c r="C209" s="33"/>
      <c r="D209" s="33"/>
      <c r="E209" s="33"/>
      <c r="F209" s="33"/>
      <c r="G209" s="33"/>
      <c r="H209" s="34"/>
    </row>
    <row r="210" spans="1:8" ht="15.75" customHeight="1" x14ac:dyDescent="0.2">
      <c r="A210" s="12">
        <v>45658</v>
      </c>
      <c r="B210" s="32"/>
      <c r="C210" s="33"/>
      <c r="D210" s="33"/>
      <c r="E210" s="33"/>
      <c r="F210" s="33"/>
      <c r="G210" s="33"/>
      <c r="H210" s="34"/>
    </row>
    <row r="211" spans="1:8" ht="15.75" customHeight="1" x14ac:dyDescent="0.2">
      <c r="A211" s="12">
        <v>45689</v>
      </c>
      <c r="B211" s="32"/>
      <c r="C211" s="33"/>
      <c r="D211" s="33"/>
      <c r="E211" s="33"/>
      <c r="F211" s="33"/>
      <c r="G211" s="33"/>
      <c r="H211" s="34"/>
    </row>
    <row r="212" spans="1:8" ht="15.75" customHeight="1" x14ac:dyDescent="0.2">
      <c r="A212" s="12">
        <v>45717</v>
      </c>
      <c r="B212" s="32"/>
      <c r="C212" s="33"/>
      <c r="D212" s="33"/>
      <c r="E212" s="33"/>
      <c r="F212" s="33"/>
      <c r="G212" s="33"/>
      <c r="H212" s="34"/>
    </row>
    <row r="213" spans="1:8" ht="15.75" customHeight="1" x14ac:dyDescent="0.2">
      <c r="A213" s="12">
        <v>45748</v>
      </c>
      <c r="B213" s="32"/>
      <c r="C213" s="33"/>
      <c r="D213" s="33"/>
      <c r="E213" s="33"/>
      <c r="F213" s="33"/>
      <c r="G213" s="33"/>
      <c r="H213" s="34"/>
    </row>
    <row r="214" spans="1:8" ht="15.75" customHeight="1" x14ac:dyDescent="0.2">
      <c r="A214" s="12">
        <v>45778</v>
      </c>
      <c r="B214" s="32"/>
      <c r="C214" s="33"/>
      <c r="D214" s="33"/>
      <c r="E214" s="33"/>
      <c r="F214" s="33"/>
      <c r="G214" s="33"/>
      <c r="H214" s="34"/>
    </row>
    <row r="215" spans="1:8" ht="15.75" customHeight="1" x14ac:dyDescent="0.2">
      <c r="A215" s="12">
        <v>45809</v>
      </c>
      <c r="B215" s="32"/>
      <c r="C215" s="33"/>
      <c r="D215" s="33"/>
      <c r="E215" s="33"/>
      <c r="F215" s="33"/>
      <c r="G215" s="33"/>
      <c r="H215" s="34"/>
    </row>
    <row r="216" spans="1:8" ht="15.75" customHeight="1" x14ac:dyDescent="0.2">
      <c r="A216" s="12">
        <v>45839</v>
      </c>
      <c r="B216" s="32"/>
      <c r="C216" s="33"/>
      <c r="D216" s="33"/>
      <c r="E216" s="33"/>
      <c r="F216" s="33"/>
      <c r="G216" s="33"/>
      <c r="H216" s="34"/>
    </row>
    <row r="217" spans="1:8" ht="15.75" customHeight="1" x14ac:dyDescent="0.2">
      <c r="A217" s="12">
        <v>45870</v>
      </c>
      <c r="B217" s="32"/>
      <c r="C217" s="33"/>
      <c r="D217" s="33"/>
      <c r="E217" s="33"/>
      <c r="F217" s="33"/>
      <c r="G217" s="33"/>
      <c r="H217" s="34"/>
    </row>
    <row r="218" spans="1:8" ht="15.75" customHeight="1" x14ac:dyDescent="0.2">
      <c r="A218" s="12">
        <v>45901</v>
      </c>
      <c r="B218" s="32"/>
      <c r="C218" s="33"/>
      <c r="D218" s="33"/>
      <c r="E218" s="33"/>
      <c r="F218" s="33"/>
      <c r="G218" s="33"/>
      <c r="H218" s="34"/>
    </row>
    <row r="219" spans="1:8" ht="15.75" customHeight="1" x14ac:dyDescent="0.2">
      <c r="A219" s="12">
        <v>45931</v>
      </c>
      <c r="B219" s="32"/>
      <c r="C219" s="33"/>
      <c r="D219" s="33"/>
      <c r="E219" s="33"/>
      <c r="F219" s="33"/>
      <c r="G219" s="33"/>
      <c r="H219" s="34"/>
    </row>
    <row r="220" spans="1:8" ht="15.75" customHeight="1" x14ac:dyDescent="0.2">
      <c r="A220" s="12">
        <v>45962</v>
      </c>
      <c r="B220" s="32"/>
      <c r="C220" s="33"/>
      <c r="D220" s="33"/>
      <c r="E220" s="33"/>
      <c r="F220" s="33"/>
      <c r="G220" s="33"/>
      <c r="H220" s="34"/>
    </row>
    <row r="221" spans="1:8" ht="15.75" customHeight="1" thickBot="1" x14ac:dyDescent="0.25">
      <c r="A221" s="16">
        <v>45992</v>
      </c>
      <c r="B221" s="32"/>
      <c r="C221" s="33"/>
      <c r="D221" s="33"/>
      <c r="E221" s="33"/>
      <c r="F221" s="33"/>
      <c r="G221" s="33"/>
      <c r="H221" s="34"/>
    </row>
    <row r="222" spans="1:8" ht="15.75" customHeight="1" x14ac:dyDescent="0.2">
      <c r="A222" s="11">
        <v>46023</v>
      </c>
      <c r="B222" s="32"/>
      <c r="C222" s="33"/>
      <c r="D222" s="33"/>
      <c r="E222" s="33"/>
      <c r="F222" s="33"/>
      <c r="G222" s="33"/>
      <c r="H222" s="34"/>
    </row>
    <row r="223" spans="1:8" ht="15.75" customHeight="1" x14ac:dyDescent="0.2">
      <c r="A223" s="11">
        <v>46054</v>
      </c>
      <c r="B223" s="32"/>
      <c r="C223" s="33"/>
      <c r="D223" s="33"/>
      <c r="E223" s="33"/>
      <c r="F223" s="33"/>
      <c r="G223" s="33"/>
      <c r="H223" s="34"/>
    </row>
    <row r="224" spans="1:8" ht="15.75" customHeight="1" x14ac:dyDescent="0.2">
      <c r="A224" s="11">
        <v>46082</v>
      </c>
      <c r="B224" s="32"/>
      <c r="C224" s="33"/>
      <c r="D224" s="33"/>
      <c r="E224" s="33"/>
      <c r="F224" s="33"/>
      <c r="G224" s="33"/>
      <c r="H224" s="34"/>
    </row>
    <row r="225" spans="1:8" ht="15.75" customHeight="1" x14ac:dyDescent="0.2">
      <c r="A225" s="11">
        <v>46113</v>
      </c>
      <c r="B225" s="32"/>
      <c r="C225" s="33"/>
      <c r="D225" s="33"/>
      <c r="E225" s="33"/>
      <c r="F225" s="33"/>
      <c r="G225" s="33"/>
      <c r="H225" s="34"/>
    </row>
    <row r="226" spans="1:8" ht="15.75" customHeight="1" x14ac:dyDescent="0.2">
      <c r="A226" s="11">
        <v>46143</v>
      </c>
      <c r="B226" s="32"/>
      <c r="C226" s="33"/>
      <c r="D226" s="33"/>
      <c r="E226" s="33"/>
      <c r="F226" s="33"/>
      <c r="G226" s="33"/>
      <c r="H226" s="34"/>
    </row>
    <row r="227" spans="1:8" ht="15.75" customHeight="1" x14ac:dyDescent="0.2">
      <c r="A227" s="11">
        <v>46174</v>
      </c>
      <c r="B227" s="32"/>
      <c r="C227" s="33"/>
      <c r="D227" s="33"/>
      <c r="E227" s="33"/>
      <c r="F227" s="33"/>
      <c r="G227" s="33"/>
      <c r="H227" s="34"/>
    </row>
    <row r="228" spans="1:8" ht="15.75" customHeight="1" x14ac:dyDescent="0.2">
      <c r="A228" s="11">
        <v>46204</v>
      </c>
      <c r="B228" s="32"/>
      <c r="C228" s="33"/>
      <c r="D228" s="33"/>
      <c r="E228" s="33"/>
      <c r="F228" s="33"/>
      <c r="G228" s="33"/>
      <c r="H228" s="34"/>
    </row>
    <row r="229" spans="1:8" ht="15.75" customHeight="1" x14ac:dyDescent="0.2">
      <c r="A229" s="11">
        <v>46235</v>
      </c>
      <c r="B229" s="32"/>
      <c r="C229" s="33"/>
      <c r="D229" s="33"/>
      <c r="E229" s="33"/>
      <c r="F229" s="33"/>
      <c r="G229" s="33"/>
      <c r="H229" s="34"/>
    </row>
    <row r="230" spans="1:8" ht="15.75" customHeight="1" x14ac:dyDescent="0.2">
      <c r="A230" s="11">
        <v>46266</v>
      </c>
      <c r="B230" s="32"/>
      <c r="C230" s="33"/>
      <c r="D230" s="33"/>
      <c r="E230" s="33"/>
      <c r="F230" s="33"/>
      <c r="G230" s="33"/>
      <c r="H230" s="34"/>
    </row>
    <row r="231" spans="1:8" ht="15.75" customHeight="1" x14ac:dyDescent="0.2">
      <c r="A231" s="11">
        <v>46296</v>
      </c>
      <c r="B231" s="32"/>
      <c r="C231" s="33"/>
      <c r="D231" s="33"/>
      <c r="E231" s="33"/>
      <c r="F231" s="33"/>
      <c r="G231" s="33"/>
      <c r="H231" s="34"/>
    </row>
    <row r="232" spans="1:8" ht="15.75" customHeight="1" x14ac:dyDescent="0.2">
      <c r="A232" s="11">
        <v>46327</v>
      </c>
      <c r="B232" s="32"/>
      <c r="C232" s="33"/>
      <c r="D232" s="33"/>
      <c r="E232" s="33"/>
      <c r="F232" s="33"/>
      <c r="G232" s="33"/>
      <c r="H232" s="34"/>
    </row>
    <row r="233" spans="1:8" ht="15.75" customHeight="1" thickBot="1" x14ac:dyDescent="0.25">
      <c r="A233" s="15">
        <v>46357</v>
      </c>
      <c r="B233" s="35"/>
      <c r="C233" s="36"/>
      <c r="D233" s="36"/>
      <c r="E233" s="36"/>
      <c r="F233" s="36"/>
      <c r="G233" s="36"/>
      <c r="H233" s="37"/>
    </row>
  </sheetData>
  <sheetProtection selectLockedCells="1"/>
  <mergeCells count="2">
    <mergeCell ref="J4:K4"/>
    <mergeCell ref="J5:K5"/>
  </mergeCells>
  <phoneticPr fontId="2"/>
  <hyperlinks>
    <hyperlink ref="J4" location="グラフ!A1" display="▷結果をみる"/>
    <hyperlink ref="J5" location="グラフ!A1" display="▷結果をみる"/>
    <hyperlink ref="J5:K5" location="設定!A1" display="▷設定を変更する"/>
    <hyperlink ref="J4:K4" location="結果グラフ!C6" display="▷結果をみる"/>
  </hyperlink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workbookViewId="0">
      <pane ySplit="4" topLeftCell="A5" activePane="bottomLeft" state="frozen"/>
      <selection pane="bottomLeft" activeCell="G8" sqref="G8"/>
    </sheetView>
  </sheetViews>
  <sheetFormatPr defaultRowHeight="13.5" x14ac:dyDescent="0.15"/>
  <cols>
    <col min="1" max="1" width="3.625" style="1" customWidth="1"/>
    <col min="2" max="2" width="9" style="1"/>
    <col min="3" max="3" width="7.625" style="1" customWidth="1"/>
    <col min="4" max="4" width="7.75" style="1" customWidth="1"/>
    <col min="5" max="5" width="7.875" style="1" customWidth="1"/>
    <col min="6" max="7" width="9" style="1"/>
    <col min="8" max="8" width="7.375" style="1" customWidth="1"/>
    <col min="9" max="9" width="3.125" style="1" customWidth="1"/>
    <col min="10" max="10" width="1.875" style="1" customWidth="1"/>
    <col min="11" max="11" width="9" style="1"/>
    <col min="12" max="14" width="7.875" style="1" customWidth="1"/>
    <col min="15" max="16384" width="9" style="1"/>
  </cols>
  <sheetData>
    <row r="1" spans="1:18" x14ac:dyDescent="0.15">
      <c r="G1" s="14" t="s">
        <v>40</v>
      </c>
      <c r="H1" s="14" t="str">
        <f>IF(内部設定!E1=1900,"記入なし",内部設定!E1)</f>
        <v>記入なし</v>
      </c>
      <c r="I1" s="1" t="s">
        <v>24</v>
      </c>
    </row>
    <row r="2" spans="1:18" ht="14.25" thickBot="1" x14ac:dyDescent="0.2">
      <c r="H2" s="1">
        <f>内部設定!F1</f>
        <v>1</v>
      </c>
      <c r="I2" s="1" t="s">
        <v>39</v>
      </c>
    </row>
    <row r="3" spans="1:18" ht="18" thickBot="1" x14ac:dyDescent="0.2">
      <c r="L3" s="79" t="s">
        <v>65</v>
      </c>
      <c r="M3" s="80"/>
      <c r="N3" s="81"/>
    </row>
    <row r="4" spans="1:18" ht="18.75" thickTop="1" thickBot="1" x14ac:dyDescent="0.2">
      <c r="L4" s="69" t="s">
        <v>76</v>
      </c>
      <c r="M4" s="70"/>
      <c r="N4" s="71"/>
    </row>
    <row r="5" spans="1:18" ht="15.75" customHeight="1" thickTop="1" x14ac:dyDescent="0.15"/>
    <row r="6" spans="1:18" ht="15.75" customHeight="1" x14ac:dyDescent="0.2">
      <c r="B6" s="14" t="s">
        <v>23</v>
      </c>
      <c r="C6" s="39">
        <v>2018</v>
      </c>
      <c r="D6" s="1" t="s">
        <v>24</v>
      </c>
      <c r="E6" s="39">
        <v>7</v>
      </c>
      <c r="F6" s="1" t="s">
        <v>39</v>
      </c>
      <c r="G6" s="1" t="s">
        <v>45</v>
      </c>
    </row>
    <row r="7" spans="1:18" ht="15.75" customHeight="1" x14ac:dyDescent="0.15"/>
    <row r="8" spans="1:18" ht="15.75" customHeight="1" x14ac:dyDescent="0.15">
      <c r="A8" s="1" t="s">
        <v>46</v>
      </c>
      <c r="K8" s="1" t="s">
        <v>64</v>
      </c>
      <c r="R8" s="40"/>
    </row>
    <row r="9" spans="1:18" ht="15.75" customHeight="1" x14ac:dyDescent="0.15">
      <c r="B9" s="22"/>
      <c r="C9" s="23" t="s">
        <v>41</v>
      </c>
      <c r="D9" s="23" t="s">
        <v>42</v>
      </c>
      <c r="E9" s="23" t="s">
        <v>74</v>
      </c>
      <c r="F9" s="23" t="s">
        <v>44</v>
      </c>
      <c r="G9" s="76" t="s">
        <v>75</v>
      </c>
      <c r="H9" s="77"/>
      <c r="I9" s="78"/>
    </row>
    <row r="10" spans="1:18" ht="21" customHeight="1" x14ac:dyDescent="0.15">
      <c r="B10" s="22" t="s">
        <v>0</v>
      </c>
      <c r="C10" s="28" t="str">
        <f>内部設定!I4</f>
        <v/>
      </c>
      <c r="D10" s="28" t="str">
        <f>内部設定!I3</f>
        <v/>
      </c>
      <c r="E10" s="22" t="s">
        <v>43</v>
      </c>
      <c r="F10" s="27" t="str">
        <f>IF(AND(C10&lt;&gt;"",D10&lt;&gt;""),IF(D10=0,"-",(C10-D10)/D10),"-")</f>
        <v>-</v>
      </c>
      <c r="G10" s="73" t="str">
        <f>IF(F10="-","",IF(F10&gt;0.15,"増えすぎです",IF(F10&gt;0.05,"やや増えています",IF(F10&gt;-0.03,"変化なし",IF(F10&gt;-0.08,"少し減りました","減らしました")))))</f>
        <v/>
      </c>
      <c r="H10" s="74"/>
      <c r="I10" s="75"/>
    </row>
    <row r="11" spans="1:18" ht="21" customHeight="1" x14ac:dyDescent="0.15">
      <c r="B11" s="22" t="str">
        <f>設定!D6</f>
        <v>都市ガス</v>
      </c>
      <c r="C11" s="28" t="str">
        <f>内部設定!J4</f>
        <v/>
      </c>
      <c r="D11" s="28" t="str">
        <f>内部設定!J3</f>
        <v/>
      </c>
      <c r="E11" s="22" t="s">
        <v>94</v>
      </c>
      <c r="F11" s="27" t="str">
        <f t="shared" ref="F11:F15" si="0">IF(AND(C11&lt;&gt;"",D11&lt;&gt;""),IF(D11=0,"-",(C11-D11)/D11),"-")</f>
        <v>-</v>
      </c>
      <c r="G11" s="73" t="str">
        <f t="shared" ref="G11:G15" si="1">IF(F11="-","",IF(F11&gt;0.15,"増えすぎです",IF(F11&gt;0.05,"やや増えています",IF(F11&gt;-0.03,"変化なし",IF(F11&gt;-0.08,"少し減りました","減らしました")))))</f>
        <v/>
      </c>
      <c r="H11" s="74"/>
      <c r="I11" s="75"/>
    </row>
    <row r="12" spans="1:18" ht="21" customHeight="1" x14ac:dyDescent="0.15">
      <c r="B12" s="22" t="s">
        <v>18</v>
      </c>
      <c r="C12" s="28" t="str">
        <f>内部設定!K4</f>
        <v/>
      </c>
      <c r="D12" s="28" t="str">
        <f>内部設定!K3</f>
        <v/>
      </c>
      <c r="E12" s="22" t="s">
        <v>94</v>
      </c>
      <c r="F12" s="27" t="str">
        <f t="shared" si="0"/>
        <v>-</v>
      </c>
      <c r="G12" s="73" t="str">
        <f t="shared" si="1"/>
        <v/>
      </c>
      <c r="H12" s="74"/>
      <c r="I12" s="75"/>
    </row>
    <row r="13" spans="1:18" ht="21" customHeight="1" x14ac:dyDescent="0.15">
      <c r="B13" s="22" t="s">
        <v>1</v>
      </c>
      <c r="C13" s="28" t="str">
        <f>内部設定!L4</f>
        <v/>
      </c>
      <c r="D13" s="28" t="str">
        <f>内部設定!L3</f>
        <v/>
      </c>
      <c r="E13" s="22" t="s">
        <v>15</v>
      </c>
      <c r="F13" s="27" t="str">
        <f t="shared" si="0"/>
        <v>-</v>
      </c>
      <c r="G13" s="73" t="str">
        <f t="shared" si="1"/>
        <v/>
      </c>
      <c r="H13" s="74"/>
      <c r="I13" s="75"/>
    </row>
    <row r="14" spans="1:18" ht="21" customHeight="1" x14ac:dyDescent="0.15">
      <c r="B14" s="22" t="str">
        <f>設定!D7</f>
        <v>ガソリン</v>
      </c>
      <c r="C14" s="28" t="str">
        <f>内部設定!M4</f>
        <v/>
      </c>
      <c r="D14" s="28" t="str">
        <f>内部設定!M3</f>
        <v/>
      </c>
      <c r="E14" s="22" t="s">
        <v>15</v>
      </c>
      <c r="F14" s="27" t="str">
        <f t="shared" si="0"/>
        <v>-</v>
      </c>
      <c r="G14" s="73" t="str">
        <f t="shared" si="1"/>
        <v/>
      </c>
      <c r="H14" s="74"/>
      <c r="I14" s="75"/>
    </row>
    <row r="15" spans="1:18" ht="21" customHeight="1" x14ac:dyDescent="0.15">
      <c r="B15" s="22" t="s">
        <v>49</v>
      </c>
      <c r="C15" s="28">
        <f>内部設定!N25</f>
        <v>0</v>
      </c>
      <c r="D15" s="28">
        <f>内部設定!N24</f>
        <v>0</v>
      </c>
      <c r="E15" s="22" t="s">
        <v>50</v>
      </c>
      <c r="F15" s="27" t="str">
        <f t="shared" si="0"/>
        <v>-</v>
      </c>
      <c r="G15" s="73" t="str">
        <f t="shared" si="1"/>
        <v/>
      </c>
      <c r="H15" s="74"/>
      <c r="I15" s="75"/>
    </row>
    <row r="16" spans="1:18" ht="15.75" customHeight="1" x14ac:dyDescent="0.15"/>
    <row r="17" spans="1:9" ht="15.75" customHeight="1" x14ac:dyDescent="0.15">
      <c r="A17" s="1" t="str">
        <f>設定!D5&amp;"人世帯の標準との比較"</f>
        <v>3人世帯の標準との比較</v>
      </c>
    </row>
    <row r="18" spans="1:9" ht="15.75" customHeight="1" x14ac:dyDescent="0.15">
      <c r="B18" s="22"/>
      <c r="C18" s="23" t="s">
        <v>41</v>
      </c>
      <c r="D18" s="23" t="s">
        <v>47</v>
      </c>
      <c r="E18" s="23" t="s">
        <v>74</v>
      </c>
      <c r="F18" s="23" t="s">
        <v>48</v>
      </c>
      <c r="G18" s="76" t="s">
        <v>75</v>
      </c>
      <c r="H18" s="77"/>
      <c r="I18" s="78"/>
    </row>
    <row r="19" spans="1:9" ht="21" customHeight="1" x14ac:dyDescent="0.15">
      <c r="B19" s="22" t="str">
        <f t="shared" ref="B19:C23" si="2">B10</f>
        <v>電気</v>
      </c>
      <c r="C19" s="28" t="str">
        <f t="shared" si="2"/>
        <v/>
      </c>
      <c r="D19" s="28">
        <f>内部設定!I5</f>
        <v>474.03541999999999</v>
      </c>
      <c r="E19" s="22" t="s">
        <v>43</v>
      </c>
      <c r="F19" s="26" t="str">
        <f>IF(AND(C19&lt;&gt;"",D19&lt;&gt;""),IF(D19=0,"-",C19/D19),"-")</f>
        <v>-</v>
      </c>
      <c r="G19" s="73" t="str">
        <f>IF(F19="-","",IF(F19&gt;1.6,"とっても悪い",IF(F19&gt;1.2,"悪い",IF(F19&gt;0.9,"普通",IF(F19&gt;0.7,"良い","とっても良い")))))</f>
        <v/>
      </c>
      <c r="H19" s="74"/>
      <c r="I19" s="75"/>
    </row>
    <row r="20" spans="1:9" ht="21" customHeight="1" x14ac:dyDescent="0.15">
      <c r="B20" s="22" t="str">
        <f t="shared" si="2"/>
        <v>都市ガス</v>
      </c>
      <c r="C20" s="28" t="str">
        <f t="shared" si="2"/>
        <v/>
      </c>
      <c r="D20" s="28">
        <f>内部設定!J5</f>
        <v>16.912480000000002</v>
      </c>
      <c r="E20" s="22" t="s">
        <v>94</v>
      </c>
      <c r="F20" s="26" t="str">
        <f t="shared" ref="F20:F24" si="3">IF(AND(C20&lt;&gt;"",D20&lt;&gt;""),IF(D20=0,"-",C20/D20),"-")</f>
        <v>-</v>
      </c>
      <c r="G20" s="73" t="str">
        <f t="shared" ref="G20:G24" si="4">IF(F20="-","",IF(F20&gt;1.6,"とっても悪い",IF(F20&gt;1.2,"悪い",IF(F20&gt;0.9,"普通",IF(F20&gt;0.7,"良い","とっても良い")))))</f>
        <v/>
      </c>
      <c r="H20" s="74"/>
      <c r="I20" s="75"/>
    </row>
    <row r="21" spans="1:9" ht="21" customHeight="1" x14ac:dyDescent="0.15">
      <c r="B21" s="22" t="str">
        <f t="shared" si="2"/>
        <v>水道</v>
      </c>
      <c r="C21" s="28" t="str">
        <f t="shared" si="2"/>
        <v/>
      </c>
      <c r="D21" s="28">
        <f>内部設定!K5</f>
        <v>31.9</v>
      </c>
      <c r="E21" s="22" t="s">
        <v>94</v>
      </c>
      <c r="F21" s="26" t="str">
        <f t="shared" si="3"/>
        <v>-</v>
      </c>
      <c r="G21" s="73" t="str">
        <f t="shared" si="4"/>
        <v/>
      </c>
      <c r="H21" s="74"/>
      <c r="I21" s="75"/>
    </row>
    <row r="22" spans="1:9" ht="21" customHeight="1" x14ac:dyDescent="0.15">
      <c r="B22" s="22" t="str">
        <f t="shared" si="2"/>
        <v>灯油</v>
      </c>
      <c r="C22" s="28" t="str">
        <f t="shared" si="2"/>
        <v/>
      </c>
      <c r="D22" s="28">
        <f>内部設定!L5</f>
        <v>5.3222000000000005</v>
      </c>
      <c r="E22" s="22" t="s">
        <v>15</v>
      </c>
      <c r="F22" s="26" t="str">
        <f t="shared" si="3"/>
        <v>-</v>
      </c>
      <c r="G22" s="73" t="str">
        <f t="shared" si="4"/>
        <v/>
      </c>
      <c r="H22" s="74"/>
      <c r="I22" s="75"/>
    </row>
    <row r="23" spans="1:9" ht="21" customHeight="1" x14ac:dyDescent="0.15">
      <c r="B23" s="22" t="str">
        <f t="shared" si="2"/>
        <v>ガソリン</v>
      </c>
      <c r="C23" s="28" t="str">
        <f t="shared" si="2"/>
        <v/>
      </c>
      <c r="D23" s="28">
        <f>内部設定!M5</f>
        <v>40.603290000000008</v>
      </c>
      <c r="E23" s="22" t="s">
        <v>15</v>
      </c>
      <c r="F23" s="26" t="str">
        <f t="shared" si="3"/>
        <v>-</v>
      </c>
      <c r="G23" s="73" t="str">
        <f t="shared" si="4"/>
        <v/>
      </c>
      <c r="H23" s="74"/>
      <c r="I23" s="75"/>
    </row>
    <row r="24" spans="1:9" ht="21" customHeight="1" x14ac:dyDescent="0.25">
      <c r="B24" s="22" t="s">
        <v>92</v>
      </c>
      <c r="C24" s="28" t="str">
        <f>IF(C15=0,"",C15)</f>
        <v/>
      </c>
      <c r="D24" s="28">
        <f>内部設定!N26</f>
        <v>480.06221641999997</v>
      </c>
      <c r="E24" s="22" t="s">
        <v>50</v>
      </c>
      <c r="F24" s="26" t="str">
        <f t="shared" si="3"/>
        <v>-</v>
      </c>
      <c r="G24" s="73" t="str">
        <f t="shared" si="4"/>
        <v/>
      </c>
      <c r="H24" s="74"/>
      <c r="I24" s="75"/>
    </row>
    <row r="25" spans="1:9" ht="15.75" customHeight="1" x14ac:dyDescent="0.15"/>
    <row r="26" spans="1:9" ht="15.75" customHeight="1" x14ac:dyDescent="0.15"/>
    <row r="27" spans="1:9" ht="15.75" customHeight="1" x14ac:dyDescent="0.15"/>
    <row r="28" spans="1:9" ht="15.75" customHeight="1" x14ac:dyDescent="0.15"/>
    <row r="29" spans="1:9" ht="15.75" customHeight="1" x14ac:dyDescent="0.15"/>
    <row r="30" spans="1:9" ht="15.75" customHeight="1" x14ac:dyDescent="0.15"/>
    <row r="31" spans="1:9" ht="15.75" customHeight="1" x14ac:dyDescent="0.15"/>
    <row r="32" spans="1:9"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sheetData>
  <sheetProtection selectLockedCells="1"/>
  <mergeCells count="16">
    <mergeCell ref="G24:I24"/>
    <mergeCell ref="G18:I18"/>
    <mergeCell ref="L3:N3"/>
    <mergeCell ref="G15:I15"/>
    <mergeCell ref="G19:I19"/>
    <mergeCell ref="G20:I20"/>
    <mergeCell ref="G21:I21"/>
    <mergeCell ref="G22:I22"/>
    <mergeCell ref="G23:I23"/>
    <mergeCell ref="G9:I9"/>
    <mergeCell ref="G10:I10"/>
    <mergeCell ref="G11:I11"/>
    <mergeCell ref="G12:I12"/>
    <mergeCell ref="G13:I13"/>
    <mergeCell ref="G14:I14"/>
    <mergeCell ref="L4:N4"/>
  </mergeCells>
  <phoneticPr fontId="2"/>
  <hyperlinks>
    <hyperlink ref="L3" location="グラフ!A1" display="▷結果をみる"/>
    <hyperlink ref="L3:N3" location="記入!A3" display="▷記入シートに戻る"/>
    <hyperlink ref="L4" location="グラフ!A1" display="▷結果をみる"/>
    <hyperlink ref="L4:N4" location="設定!A3" display="　　　　▷設定を変更する　　　　"/>
  </hyperlinks>
  <pageMargins left="0.70866141732283472" right="0.70866141732283472" top="0.74803149606299213" bottom="0.74803149606299213" header="0.31496062992125984" footer="0.31496062992125984"/>
  <pageSetup paperSize="9" scale="9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内部設定!$B$6:$B$23</xm:f>
          </x14:formula1>
          <xm:sqref>C6</xm:sqref>
        </x14:dataValidation>
        <x14:dataValidation type="list" allowBlank="1" showInputMessage="1" showErrorMessage="1">
          <x14:formula1>
            <xm:f>内部設定!$A$6:$A$17</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selection activeCell="D9" sqref="D9"/>
    </sheetView>
  </sheetViews>
  <sheetFormatPr defaultRowHeight="15.75" customHeight="1" x14ac:dyDescent="0.15"/>
  <cols>
    <col min="1" max="2" width="9" style="1"/>
    <col min="3" max="3" width="12.625" style="1" customWidth="1"/>
    <col min="4" max="4" width="12.625" style="2" customWidth="1"/>
    <col min="5" max="16384" width="9" style="1"/>
  </cols>
  <sheetData>
    <row r="1" spans="1:11" ht="15.75" customHeight="1" x14ac:dyDescent="0.2">
      <c r="A1" s="13" t="s">
        <v>4</v>
      </c>
    </row>
    <row r="2" spans="1:11" ht="18.75" customHeight="1" thickBot="1" x14ac:dyDescent="0.2"/>
    <row r="3" spans="1:11" ht="19.5" customHeight="1" thickTop="1" thickBot="1" x14ac:dyDescent="0.2">
      <c r="B3" s="1" t="s">
        <v>8</v>
      </c>
      <c r="I3" s="69" t="s">
        <v>73</v>
      </c>
      <c r="J3" s="70"/>
      <c r="K3" s="71"/>
    </row>
    <row r="4" spans="1:11" ht="18.75" customHeight="1" thickTop="1" thickBot="1" x14ac:dyDescent="0.2">
      <c r="I4" s="69" t="s">
        <v>72</v>
      </c>
      <c r="J4" s="70"/>
      <c r="K4" s="71"/>
    </row>
    <row r="5" spans="1:11" ht="15.75" customHeight="1" thickTop="1" x14ac:dyDescent="0.15">
      <c r="C5" s="1" t="s">
        <v>5</v>
      </c>
      <c r="D5" s="38">
        <v>3</v>
      </c>
      <c r="E5" s="1" t="s">
        <v>6</v>
      </c>
    </row>
    <row r="6" spans="1:11" ht="15.75" customHeight="1" x14ac:dyDescent="0.15">
      <c r="C6" s="1" t="s">
        <v>7</v>
      </c>
      <c r="D6" s="38" t="s">
        <v>11</v>
      </c>
      <c r="G6" s="1" t="s">
        <v>11</v>
      </c>
      <c r="H6" s="1" t="s">
        <v>16</v>
      </c>
    </row>
    <row r="7" spans="1:11" ht="15.75" customHeight="1" x14ac:dyDescent="0.15">
      <c r="C7" s="1" t="s">
        <v>9</v>
      </c>
      <c r="D7" s="38" t="s">
        <v>2</v>
      </c>
      <c r="G7" s="1" t="s">
        <v>3</v>
      </c>
      <c r="H7" s="1" t="s">
        <v>17</v>
      </c>
    </row>
    <row r="10" spans="1:11" ht="15.75" customHeight="1" x14ac:dyDescent="0.15">
      <c r="B10" s="1" t="s">
        <v>12</v>
      </c>
    </row>
    <row r="11" spans="1:11" ht="15.75" customHeight="1" x14ac:dyDescent="0.15">
      <c r="G11" s="1" t="s">
        <v>79</v>
      </c>
    </row>
    <row r="12" spans="1:11" ht="15.75" customHeight="1" x14ac:dyDescent="0.15">
      <c r="C12" s="1" t="s">
        <v>0</v>
      </c>
      <c r="D12" s="38">
        <v>0.69099999999999995</v>
      </c>
      <c r="E12" s="1" t="s">
        <v>10</v>
      </c>
      <c r="G12" s="41">
        <v>0.50900000000000001</v>
      </c>
      <c r="H12" s="1" t="s">
        <v>80</v>
      </c>
    </row>
    <row r="13" spans="1:11" ht="15.75" customHeight="1" x14ac:dyDescent="0.15">
      <c r="C13" s="1" t="s">
        <v>11</v>
      </c>
      <c r="D13" s="38">
        <v>2.23</v>
      </c>
      <c r="E13" s="1" t="s">
        <v>95</v>
      </c>
      <c r="G13" s="41">
        <v>2.23</v>
      </c>
      <c r="H13" s="1" t="s">
        <v>81</v>
      </c>
    </row>
    <row r="14" spans="1:11" ht="15.75" customHeight="1" x14ac:dyDescent="0.15">
      <c r="C14" s="1" t="s">
        <v>104</v>
      </c>
      <c r="D14" s="53">
        <v>6.54</v>
      </c>
      <c r="E14" s="1" t="s">
        <v>96</v>
      </c>
      <c r="G14" s="52">
        <v>6.54</v>
      </c>
      <c r="H14" s="41" t="s">
        <v>81</v>
      </c>
    </row>
    <row r="15" spans="1:11" ht="15.75" customHeight="1" x14ac:dyDescent="0.15">
      <c r="C15" s="1" t="s">
        <v>18</v>
      </c>
      <c r="D15" s="38">
        <v>0.23</v>
      </c>
      <c r="E15" s="1" t="s">
        <v>97</v>
      </c>
      <c r="G15" s="1">
        <v>0.23</v>
      </c>
      <c r="H15" s="41" t="s">
        <v>82</v>
      </c>
    </row>
    <row r="16" spans="1:11" ht="15.75" customHeight="1" x14ac:dyDescent="0.15">
      <c r="C16" s="1" t="s">
        <v>1</v>
      </c>
      <c r="D16" s="38">
        <v>2.4900000000000002</v>
      </c>
      <c r="E16" s="1" t="s">
        <v>56</v>
      </c>
      <c r="G16" s="1">
        <v>2.4900000000000002</v>
      </c>
      <c r="H16" s="41" t="s">
        <v>81</v>
      </c>
    </row>
    <row r="17" spans="3:9" ht="15.75" customHeight="1" x14ac:dyDescent="0.15">
      <c r="C17" s="1" t="s">
        <v>19</v>
      </c>
      <c r="D17" s="38">
        <v>2.3199999999999998</v>
      </c>
      <c r="E17" s="1" t="s">
        <v>56</v>
      </c>
      <c r="G17" s="1">
        <v>2.3199999999999998</v>
      </c>
      <c r="H17" s="41" t="s">
        <v>81</v>
      </c>
    </row>
    <row r="18" spans="3:9" ht="15.75" customHeight="1" x14ac:dyDescent="0.15">
      <c r="C18" s="1" t="s">
        <v>17</v>
      </c>
      <c r="D18" s="38">
        <v>2.58</v>
      </c>
      <c r="E18" s="1" t="s">
        <v>56</v>
      </c>
      <c r="G18" s="1">
        <v>2.58</v>
      </c>
      <c r="H18" s="41" t="s">
        <v>81</v>
      </c>
    </row>
    <row r="20" spans="3:9" ht="15.75" customHeight="1" x14ac:dyDescent="0.25">
      <c r="G20" s="1" t="s">
        <v>102</v>
      </c>
    </row>
    <row r="21" spans="3:9" ht="15.75" customHeight="1" x14ac:dyDescent="0.15">
      <c r="G21" s="14" t="s">
        <v>66</v>
      </c>
      <c r="H21" s="1">
        <v>0.67400000000000004</v>
      </c>
      <c r="I21" s="1" t="s">
        <v>67</v>
      </c>
    </row>
    <row r="22" spans="3:9" ht="15.75" customHeight="1" x14ac:dyDescent="0.15">
      <c r="G22" s="14" t="s">
        <v>68</v>
      </c>
      <c r="H22" s="1">
        <v>0.628</v>
      </c>
      <c r="I22" s="1" t="s">
        <v>67</v>
      </c>
    </row>
    <row r="23" spans="3:9" ht="15.75" customHeight="1" x14ac:dyDescent="0.15">
      <c r="G23" s="14" t="s">
        <v>69</v>
      </c>
      <c r="H23" s="1">
        <v>0.72799999999999998</v>
      </c>
      <c r="I23" s="1" t="s">
        <v>67</v>
      </c>
    </row>
    <row r="24" spans="3:9" ht="15.75" customHeight="1" x14ac:dyDescent="0.15">
      <c r="G24" s="14" t="s">
        <v>70</v>
      </c>
      <c r="H24" s="55">
        <v>0.65700000000000003</v>
      </c>
      <c r="I24" s="1" t="s">
        <v>67</v>
      </c>
    </row>
    <row r="25" spans="3:9" ht="15.75" customHeight="1" x14ac:dyDescent="0.15">
      <c r="G25" s="14" t="s">
        <v>71</v>
      </c>
      <c r="H25" s="1">
        <v>0.73799999999999999</v>
      </c>
      <c r="I25" s="1" t="s">
        <v>67</v>
      </c>
    </row>
    <row r="26" spans="3:9" ht="15.75" customHeight="1" x14ac:dyDescent="0.15">
      <c r="G26" s="14" t="s">
        <v>78</v>
      </c>
      <c r="H26" s="1">
        <v>0.71899999999999997</v>
      </c>
      <c r="I26" s="41" t="s">
        <v>10</v>
      </c>
    </row>
    <row r="27" spans="3:9" ht="15.75" customHeight="1" x14ac:dyDescent="0.15">
      <c r="G27" s="14" t="s">
        <v>89</v>
      </c>
      <c r="H27" s="41">
        <v>0.70599999999999996</v>
      </c>
      <c r="I27" s="41" t="s">
        <v>10</v>
      </c>
    </row>
    <row r="28" spans="3:9" ht="15.75" customHeight="1" x14ac:dyDescent="0.15">
      <c r="G28" s="14" t="s">
        <v>90</v>
      </c>
      <c r="H28" s="41">
        <v>0.69699999999999995</v>
      </c>
      <c r="I28" s="41" t="s">
        <v>10</v>
      </c>
    </row>
    <row r="29" spans="3:9" s="41" customFormat="1" ht="15.75" customHeight="1" x14ac:dyDescent="0.15">
      <c r="D29" s="2"/>
      <c r="G29" s="14" t="s">
        <v>103</v>
      </c>
      <c r="H29" s="41">
        <v>0.69099999999999995</v>
      </c>
      <c r="I29" s="41" t="s">
        <v>10</v>
      </c>
    </row>
    <row r="30" spans="3:9" s="41" customFormat="1" ht="15.75" customHeight="1" x14ac:dyDescent="0.15">
      <c r="D30" s="2"/>
      <c r="G30" s="14"/>
    </row>
    <row r="31" spans="3:9" ht="15.75" customHeight="1" x14ac:dyDescent="0.15">
      <c r="G31" s="54" t="s">
        <v>119</v>
      </c>
      <c r="H31" s="41"/>
      <c r="I31" s="41"/>
    </row>
    <row r="32" spans="3:9" ht="15.75" customHeight="1" x14ac:dyDescent="0.15">
      <c r="G32" s="1" t="s">
        <v>121</v>
      </c>
    </row>
    <row r="33" spans="7:7" ht="15.75" customHeight="1" x14ac:dyDescent="0.15">
      <c r="G33" s="1" t="s">
        <v>120</v>
      </c>
    </row>
  </sheetData>
  <sheetProtection selectLockedCells="1"/>
  <mergeCells count="2">
    <mergeCell ref="I3:K3"/>
    <mergeCell ref="I4:K4"/>
  </mergeCells>
  <phoneticPr fontId="2"/>
  <dataValidations count="3">
    <dataValidation type="list" allowBlank="1" showInputMessage="1" showErrorMessage="1" sqref="D6">
      <formula1>$G$6:$H$6</formula1>
    </dataValidation>
    <dataValidation type="list" allowBlank="1" showInputMessage="1" showErrorMessage="1" sqref="D7">
      <formula1>$G$7:$H$7</formula1>
    </dataValidation>
    <dataValidation type="whole" allowBlank="1" showInputMessage="1" showErrorMessage="1" sqref="D5">
      <formula1>1</formula1>
      <formula2>10</formula2>
    </dataValidation>
  </dataValidations>
  <hyperlinks>
    <hyperlink ref="I3" location="グラフ!A1" display="▷結果をみる"/>
    <hyperlink ref="I3:K3" location="記入!A3" display="▷記入シートに戻る"/>
    <hyperlink ref="I4" location="グラフ!A1" display="▷結果をみる"/>
    <hyperlink ref="I4:K4" location="結果グラフ!C6" display="　　　　　　▷結果をみる　　　　　　"/>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3"/>
  <sheetViews>
    <sheetView view="pageBreakPreview" topLeftCell="A22" zoomScale="70" zoomScaleNormal="100" zoomScaleSheetLayoutView="70" workbookViewId="0">
      <selection activeCell="P54" sqref="P54"/>
    </sheetView>
  </sheetViews>
  <sheetFormatPr defaultRowHeight="13.5" x14ac:dyDescent="0.15"/>
  <cols>
    <col min="4" max="4" width="9.5" bestFit="1" customWidth="1"/>
    <col min="5" max="5" width="11.625" customWidth="1"/>
    <col min="8" max="8" width="11.375" bestFit="1" customWidth="1"/>
  </cols>
  <sheetData>
    <row r="1" spans="1:24" x14ac:dyDescent="0.15">
      <c r="C1" t="s">
        <v>52</v>
      </c>
      <c r="D1">
        <f>MAX(D6:D233)</f>
        <v>0</v>
      </c>
      <c r="E1" s="5">
        <f>YEAR(D1)</f>
        <v>1900</v>
      </c>
      <c r="F1" s="5">
        <f>MONTH(D1)</f>
        <v>1</v>
      </c>
      <c r="G1" s="25"/>
      <c r="I1">
        <v>2</v>
      </c>
      <c r="J1">
        <v>3</v>
      </c>
      <c r="K1">
        <v>4</v>
      </c>
      <c r="L1">
        <v>5</v>
      </c>
      <c r="M1">
        <v>6</v>
      </c>
      <c r="R1" t="s">
        <v>107</v>
      </c>
      <c r="S1" t="s">
        <v>108</v>
      </c>
      <c r="T1" t="s">
        <v>109</v>
      </c>
      <c r="U1" t="s">
        <v>110</v>
      </c>
      <c r="V1" t="s">
        <v>111</v>
      </c>
      <c r="W1" t="s">
        <v>2</v>
      </c>
      <c r="X1" t="s">
        <v>106</v>
      </c>
    </row>
    <row r="2" spans="1:24" x14ac:dyDescent="0.15">
      <c r="E2" s="4" t="s">
        <v>24</v>
      </c>
      <c r="F2" s="4" t="s">
        <v>39</v>
      </c>
      <c r="G2" s="4"/>
      <c r="I2" t="str">
        <f>記入!B4</f>
        <v>電気</v>
      </c>
      <c r="J2" t="str">
        <f>記入!C4</f>
        <v>都市ガス</v>
      </c>
      <c r="K2" t="str">
        <f>記入!D4</f>
        <v>水道</v>
      </c>
      <c r="L2" t="str">
        <f>記入!E4</f>
        <v>灯油</v>
      </c>
      <c r="M2" t="str">
        <f>記入!F4</f>
        <v>ガソリン</v>
      </c>
      <c r="Q2" t="s">
        <v>55</v>
      </c>
      <c r="R2">
        <f>R5*R27*R28</f>
        <v>474.03541999999999</v>
      </c>
      <c r="S2">
        <f t="shared" ref="S2:W2" si="0">S5*S27*S28</f>
        <v>16.912480000000002</v>
      </c>
      <c r="T2">
        <f t="shared" si="0"/>
        <v>5.7678400000000005</v>
      </c>
      <c r="U2">
        <f>U5*U27*U28</f>
        <v>31.9</v>
      </c>
      <c r="V2">
        <f t="shared" si="0"/>
        <v>5.3222000000000005</v>
      </c>
      <c r="W2">
        <f t="shared" si="0"/>
        <v>40.603290000000008</v>
      </c>
      <c r="X2">
        <f>X5*X27*X28</f>
        <v>36.026900000000005</v>
      </c>
    </row>
    <row r="3" spans="1:24" x14ac:dyDescent="0.15">
      <c r="G3" s="21">
        <f>DATE(E4-1,F4,1)</f>
        <v>42917</v>
      </c>
      <c r="H3" t="s">
        <v>42</v>
      </c>
      <c r="I3" s="5" t="str">
        <f>IF(ISERROR(VLOOKUP($G3,記入!$A6:$F232,2,FALSE)),"",IF(VLOOKUP($G3,記入!$A6:$F232,2,FALSE)="","",VLOOKUP($G3,記入!$A6:$F232,2,FALSE)))</f>
        <v/>
      </c>
      <c r="J3" s="5" t="str">
        <f>IF(ISERROR(VLOOKUP($G3,記入!$A6:$F232,3,FALSE)),"",IF(VLOOKUP($G3,記入!$A6:$F232,3,FALSE)="","",VLOOKUP($G3,記入!$A6:$F232,3,FALSE)))</f>
        <v/>
      </c>
      <c r="K3" s="5" t="str">
        <f>IF(ISERROR(VLOOKUP($G3,記入!$A6:$F232,4,FALSE)),"",IF(VLOOKUP($G3,記入!$A6:$F232,4,FALSE)="","",VLOOKUP($G3,記入!$A6:$F232,4,FALSE)))</f>
        <v/>
      </c>
      <c r="L3" s="5" t="str">
        <f>IF(ISERROR(VLOOKUP($G3,記入!$A6:$F232,5,FALSE)),"",IF(VLOOKUP($G3,記入!$A6:$F232,5,FALSE)="","",VLOOKUP($G3,記入!$A6:$F232,5,FALSE)))</f>
        <v/>
      </c>
      <c r="M3" s="5" t="str">
        <f>IF(ISERROR(VLOOKUP($G3,記入!$A6:$F232,6,FALSE)),"",IF(VLOOKUP($G3,記入!$A6:$F232,6,FALSE)="","",VLOOKUP($G3,記入!$A6:$F232,6,FALSE)))</f>
        <v/>
      </c>
    </row>
    <row r="4" spans="1:24" x14ac:dyDescent="0.15">
      <c r="E4">
        <f>結果グラフ!C6</f>
        <v>2018</v>
      </c>
      <c r="F4">
        <f>結果グラフ!E6</f>
        <v>7</v>
      </c>
      <c r="G4" s="21">
        <f>DATE(E4,F4,1)</f>
        <v>43282</v>
      </c>
      <c r="H4" t="s">
        <v>41</v>
      </c>
      <c r="I4" s="5" t="str">
        <f>IF(VLOOKUP($G4,記入!$A6:$F233,2,FALSE)="","",VLOOKUP($G4,記入!$A6:$F233,2,FALSE))</f>
        <v/>
      </c>
      <c r="J4" s="5" t="str">
        <f>IF(VLOOKUP($G4,記入!$A6:$F233,3,FALSE)="","",VLOOKUP($G4,記入!$A6:$F233,3,FALSE))</f>
        <v/>
      </c>
      <c r="K4" s="5" t="str">
        <f>IF(VLOOKUP($G4,記入!$A6:$F233,4,FALSE)="","",VLOOKUP($G4,記入!$A6:$F233,4,FALSE))</f>
        <v/>
      </c>
      <c r="L4" s="5" t="str">
        <f>IF(VLOOKUP($G4,記入!$A6:$F233,5,FALSE)="","",VLOOKUP($G4,記入!$A6:$F233,5,FALSE))</f>
        <v/>
      </c>
      <c r="M4" s="5" t="str">
        <f>IF(VLOOKUP($G4,記入!$A6:$F233,6,FALSE)="","",VLOOKUP($G4,記入!$A6:$F233,6,FALSE))</f>
        <v/>
      </c>
    </row>
    <row r="5" spans="1:24" x14ac:dyDescent="0.15">
      <c r="A5" t="s">
        <v>53</v>
      </c>
      <c r="B5" t="s">
        <v>24</v>
      </c>
      <c r="H5" t="s">
        <v>47</v>
      </c>
      <c r="I5" s="5">
        <f>R2</f>
        <v>474.03541999999999</v>
      </c>
      <c r="J5" s="5">
        <f>IF(J2="都市ガス",S2,T2)</f>
        <v>16.912480000000002</v>
      </c>
      <c r="K5" s="5">
        <f>U2</f>
        <v>31.9</v>
      </c>
      <c r="L5" s="5">
        <f>V2</f>
        <v>5.3222000000000005</v>
      </c>
      <c r="M5" s="5">
        <f>IF(M2="ガソリン",W2,X2)</f>
        <v>40.603290000000008</v>
      </c>
      <c r="Q5" s="56" t="s">
        <v>105</v>
      </c>
      <c r="R5" s="57">
        <v>0.94</v>
      </c>
      <c r="S5" s="57">
        <v>0.94</v>
      </c>
      <c r="T5" s="57">
        <v>0.94</v>
      </c>
      <c r="U5" s="57">
        <v>1</v>
      </c>
      <c r="V5" s="57">
        <v>0.92</v>
      </c>
      <c r="W5" s="57">
        <v>0.91</v>
      </c>
      <c r="X5" s="58">
        <v>0.91</v>
      </c>
    </row>
    <row r="6" spans="1:24" x14ac:dyDescent="0.15">
      <c r="A6">
        <v>1</v>
      </c>
      <c r="B6">
        <v>2008</v>
      </c>
      <c r="D6">
        <f>IF(SUM(記入!B6:F6)&gt;0,内部設定!E6,0)</f>
        <v>0</v>
      </c>
      <c r="E6" s="3">
        <f>記入!A6</f>
        <v>39448</v>
      </c>
      <c r="Q6" s="59"/>
      <c r="R6" s="25"/>
      <c r="S6" s="25"/>
      <c r="T6" s="25"/>
      <c r="U6" s="25"/>
      <c r="V6" s="25"/>
      <c r="W6" s="25"/>
      <c r="X6" s="60"/>
    </row>
    <row r="7" spans="1:24" x14ac:dyDescent="0.15">
      <c r="A7">
        <v>2</v>
      </c>
      <c r="B7">
        <v>2009</v>
      </c>
      <c r="D7">
        <f>IF(SUM(記入!B7:F7)&gt;0,内部設定!E7,0)</f>
        <v>0</v>
      </c>
      <c r="E7" s="3">
        <f>記入!A7</f>
        <v>39479</v>
      </c>
      <c r="Q7" s="61" t="s">
        <v>25</v>
      </c>
      <c r="R7" s="25">
        <v>546.79999999999995</v>
      </c>
      <c r="S7" s="25">
        <v>34.200000000000003</v>
      </c>
      <c r="T7" s="25">
        <v>11.8</v>
      </c>
      <c r="U7" s="25">
        <v>30.9</v>
      </c>
      <c r="V7" s="25">
        <v>54.8</v>
      </c>
      <c r="W7" s="25">
        <v>38.299999999999997</v>
      </c>
      <c r="X7" s="60">
        <v>34</v>
      </c>
    </row>
    <row r="8" spans="1:24" x14ac:dyDescent="0.15">
      <c r="A8">
        <v>3</v>
      </c>
      <c r="B8">
        <v>2010</v>
      </c>
      <c r="D8">
        <f>IF(SUM(記入!B8:F8)&gt;0,内部設定!E8,0)</f>
        <v>0</v>
      </c>
      <c r="E8" s="3">
        <f>記入!A8</f>
        <v>39508</v>
      </c>
      <c r="G8" t="s">
        <v>54</v>
      </c>
      <c r="H8" s="24">
        <f t="shared" ref="H8:H16" si="1">DATE(E$4,A6,1)</f>
        <v>43101</v>
      </c>
      <c r="I8">
        <f>VLOOKUP($H8,記入!$A$6:$F$234,I$1,FALSE)</f>
        <v>0</v>
      </c>
      <c r="J8">
        <f>VLOOKUP($H8,記入!$A$6:$F$234,J$1,FALSE)</f>
        <v>0</v>
      </c>
      <c r="K8">
        <f>VLOOKUP($H8,記入!$A$6:$F$234,K$1,FALSE)</f>
        <v>0</v>
      </c>
      <c r="L8">
        <f>VLOOKUP($H8,記入!$A$6:$F$234,L$1,FALSE)</f>
        <v>0</v>
      </c>
      <c r="M8">
        <f>VLOOKUP($H8,記入!$A$6:$F$234,M$1,FALSE)</f>
        <v>0</v>
      </c>
      <c r="Q8" s="61" t="s">
        <v>26</v>
      </c>
      <c r="R8" s="25">
        <v>510.3</v>
      </c>
      <c r="S8" s="25">
        <v>33.5</v>
      </c>
      <c r="T8" s="25">
        <v>11.5</v>
      </c>
      <c r="U8" s="25">
        <v>31.9</v>
      </c>
      <c r="V8" s="25">
        <v>58.3</v>
      </c>
      <c r="W8" s="25">
        <v>37.5</v>
      </c>
      <c r="X8" s="60">
        <v>33.299999999999997</v>
      </c>
    </row>
    <row r="9" spans="1:24" x14ac:dyDescent="0.15">
      <c r="A9">
        <v>4</v>
      </c>
      <c r="B9">
        <v>2011</v>
      </c>
      <c r="D9">
        <f>IF(SUM(記入!B9:F9)&gt;0,内部設定!E9,0)</f>
        <v>0</v>
      </c>
      <c r="E9" s="3">
        <f>記入!A9</f>
        <v>39539</v>
      </c>
      <c r="H9" s="24">
        <f t="shared" si="1"/>
        <v>43132</v>
      </c>
      <c r="I9">
        <f>VLOOKUP($H9,記入!$A$6:$F$234,I$1,FALSE)</f>
        <v>0</v>
      </c>
      <c r="J9">
        <f>VLOOKUP($H9,記入!$A$6:$F$234,J$1,FALSE)</f>
        <v>0</v>
      </c>
      <c r="K9">
        <f>VLOOKUP($H9,記入!$A$6:$F$234,K$1,FALSE)</f>
        <v>0</v>
      </c>
      <c r="L9">
        <f>VLOOKUP($H9,記入!$A$6:$F$234,L$1,FALSE)</f>
        <v>0</v>
      </c>
      <c r="M9">
        <f>VLOOKUP($H9,記入!$A$6:$F$234,M$1,FALSE)</f>
        <v>0</v>
      </c>
      <c r="Q9" s="61" t="s">
        <v>27</v>
      </c>
      <c r="R9" s="25">
        <v>467.3</v>
      </c>
      <c r="S9" s="25">
        <v>30.9</v>
      </c>
      <c r="T9" s="25">
        <v>10.6</v>
      </c>
      <c r="U9" s="25">
        <v>29.6</v>
      </c>
      <c r="V9" s="25">
        <v>44.8</v>
      </c>
      <c r="W9" s="25">
        <v>40.799999999999997</v>
      </c>
      <c r="X9" s="60">
        <v>36.299999999999997</v>
      </c>
    </row>
    <row r="10" spans="1:24" x14ac:dyDescent="0.15">
      <c r="A10">
        <v>5</v>
      </c>
      <c r="B10">
        <v>2012</v>
      </c>
      <c r="D10">
        <f>IF(SUM(記入!B10:F10)&gt;0,内部設定!E10,0)</f>
        <v>0</v>
      </c>
      <c r="E10" s="3">
        <f>記入!A10</f>
        <v>39569</v>
      </c>
      <c r="H10" s="24">
        <f t="shared" si="1"/>
        <v>43160</v>
      </c>
      <c r="I10">
        <f>VLOOKUP($H10,記入!$A$6:$F$234,I$1,FALSE)</f>
        <v>0</v>
      </c>
      <c r="J10">
        <f>VLOOKUP($H10,記入!$A$6:$F$234,J$1,FALSE)</f>
        <v>0</v>
      </c>
      <c r="K10">
        <f>VLOOKUP($H10,記入!$A$6:$F$234,K$1,FALSE)</f>
        <v>0</v>
      </c>
      <c r="L10">
        <f>VLOOKUP($H10,記入!$A$6:$F$234,L$1,FALSE)</f>
        <v>0</v>
      </c>
      <c r="M10">
        <f>VLOOKUP($H10,記入!$A$6:$F$234,M$1,FALSE)</f>
        <v>0</v>
      </c>
      <c r="Q10" s="61" t="s">
        <v>28</v>
      </c>
      <c r="R10" s="25">
        <v>420.5</v>
      </c>
      <c r="S10" s="25">
        <v>27.4</v>
      </c>
      <c r="T10" s="25">
        <v>9.4</v>
      </c>
      <c r="U10" s="25">
        <v>30.3</v>
      </c>
      <c r="V10" s="25">
        <v>25.5</v>
      </c>
      <c r="W10" s="25">
        <v>38.799999999999997</v>
      </c>
      <c r="X10" s="60">
        <v>34.5</v>
      </c>
    </row>
    <row r="11" spans="1:24" x14ac:dyDescent="0.15">
      <c r="A11">
        <v>6</v>
      </c>
      <c r="B11">
        <v>2013</v>
      </c>
      <c r="D11">
        <f>IF(SUM(記入!B11:F11)&gt;0,内部設定!E11,0)</f>
        <v>0</v>
      </c>
      <c r="E11" s="3">
        <f>記入!A11</f>
        <v>39600</v>
      </c>
      <c r="H11" s="24">
        <f t="shared" si="1"/>
        <v>43191</v>
      </c>
      <c r="I11">
        <f>VLOOKUP($H11,記入!$A$6:$F$234,I$1,FALSE)</f>
        <v>0</v>
      </c>
      <c r="J11">
        <f>VLOOKUP($H11,記入!$A$6:$F$234,J$1,FALSE)</f>
        <v>0</v>
      </c>
      <c r="K11">
        <f>VLOOKUP($H11,記入!$A$6:$F$234,K$1,FALSE)</f>
        <v>0</v>
      </c>
      <c r="L11">
        <f>VLOOKUP($H11,記入!$A$6:$F$234,L$1,FALSE)</f>
        <v>0</v>
      </c>
      <c r="M11">
        <f>VLOOKUP($H11,記入!$A$6:$F$234,M$1,FALSE)</f>
        <v>0</v>
      </c>
      <c r="Q11" s="61" t="s">
        <v>29</v>
      </c>
      <c r="R11" s="25">
        <v>368.9</v>
      </c>
      <c r="S11" s="25">
        <v>22.8</v>
      </c>
      <c r="T11" s="25">
        <v>7.8</v>
      </c>
      <c r="U11" s="25">
        <v>30.9</v>
      </c>
      <c r="V11" s="25">
        <v>14.1</v>
      </c>
      <c r="W11" s="25">
        <v>41.6</v>
      </c>
      <c r="X11" s="60">
        <v>37</v>
      </c>
    </row>
    <row r="12" spans="1:24" x14ac:dyDescent="0.15">
      <c r="A12">
        <v>7</v>
      </c>
      <c r="B12">
        <v>2014</v>
      </c>
      <c r="D12">
        <f>IF(SUM(記入!B12:F12)&gt;0,内部設定!E12,0)</f>
        <v>0</v>
      </c>
      <c r="E12" s="3">
        <f>記入!A12</f>
        <v>39630</v>
      </c>
      <c r="H12" s="24">
        <f t="shared" si="1"/>
        <v>43221</v>
      </c>
      <c r="I12">
        <f>VLOOKUP($H12,記入!$A$6:$F$234,I$1,FALSE)</f>
        <v>0</v>
      </c>
      <c r="J12">
        <f>VLOOKUP($H12,記入!$A$6:$F$234,J$1,FALSE)</f>
        <v>0</v>
      </c>
      <c r="K12">
        <f>VLOOKUP($H12,記入!$A$6:$F$234,K$1,FALSE)</f>
        <v>0</v>
      </c>
      <c r="L12">
        <f>VLOOKUP($H12,記入!$A$6:$F$234,L$1,FALSE)</f>
        <v>0</v>
      </c>
      <c r="M12">
        <f>VLOOKUP($H12,記入!$A$6:$F$234,M$1,FALSE)</f>
        <v>0</v>
      </c>
      <c r="Q12" s="61" t="s">
        <v>30</v>
      </c>
      <c r="R12" s="25">
        <v>398.1</v>
      </c>
      <c r="S12" s="25">
        <v>19.5</v>
      </c>
      <c r="T12" s="25">
        <v>6.7</v>
      </c>
      <c r="U12" s="25">
        <v>31.3</v>
      </c>
      <c r="V12" s="25">
        <v>9</v>
      </c>
      <c r="W12" s="25">
        <v>38.5</v>
      </c>
      <c r="X12" s="60">
        <v>34.299999999999997</v>
      </c>
    </row>
    <row r="13" spans="1:24" x14ac:dyDescent="0.15">
      <c r="A13">
        <v>8</v>
      </c>
      <c r="B13">
        <v>2015</v>
      </c>
      <c r="D13">
        <f>IF(SUM(記入!B13:F13)&gt;0,内部設定!E13,0)</f>
        <v>0</v>
      </c>
      <c r="E13" s="3">
        <f>記入!A13</f>
        <v>39661</v>
      </c>
      <c r="H13" s="24">
        <f t="shared" si="1"/>
        <v>43252</v>
      </c>
      <c r="I13">
        <f>VLOOKUP($H13,記入!$A$6:$F$234,I$1,FALSE)</f>
        <v>0</v>
      </c>
      <c r="J13">
        <f>VLOOKUP($H13,記入!$A$6:$F$234,J$1,FALSE)</f>
        <v>0</v>
      </c>
      <c r="K13">
        <f>VLOOKUP($H13,記入!$A$6:$F$234,K$1,FALSE)</f>
        <v>0</v>
      </c>
      <c r="L13">
        <f>VLOOKUP($H13,記入!$A$6:$F$234,L$1,FALSE)</f>
        <v>0</v>
      </c>
      <c r="M13">
        <f>VLOOKUP($H13,記入!$A$6:$F$234,M$1,FALSE)</f>
        <v>0</v>
      </c>
      <c r="Q13" s="61" t="s">
        <v>31</v>
      </c>
      <c r="R13" s="25">
        <v>499.3</v>
      </c>
      <c r="S13" s="25">
        <v>17.3</v>
      </c>
      <c r="T13" s="25">
        <v>5.9</v>
      </c>
      <c r="U13" s="25">
        <v>31.9</v>
      </c>
      <c r="V13" s="25">
        <v>6.5</v>
      </c>
      <c r="W13" s="25">
        <v>41.7</v>
      </c>
      <c r="X13" s="60">
        <v>37</v>
      </c>
    </row>
    <row r="14" spans="1:24" x14ac:dyDescent="0.15">
      <c r="A14">
        <v>9</v>
      </c>
      <c r="B14">
        <v>2016</v>
      </c>
      <c r="D14">
        <f>IF(SUM(記入!B14:F14)&gt;0,内部設定!E14,0)</f>
        <v>0</v>
      </c>
      <c r="E14" s="3">
        <f>記入!A14</f>
        <v>39692</v>
      </c>
      <c r="H14" s="24">
        <f t="shared" si="1"/>
        <v>43282</v>
      </c>
      <c r="I14">
        <f>VLOOKUP($H14,記入!$A$6:$F$234,I$1,FALSE)</f>
        <v>0</v>
      </c>
      <c r="J14">
        <f>VLOOKUP($H14,記入!$A$6:$F$234,J$1,FALSE)</f>
        <v>0</v>
      </c>
      <c r="K14">
        <f>VLOOKUP($H14,記入!$A$6:$F$234,K$1,FALSE)</f>
        <v>0</v>
      </c>
      <c r="L14">
        <f>VLOOKUP($H14,記入!$A$6:$F$234,L$1,FALSE)</f>
        <v>0</v>
      </c>
      <c r="M14">
        <f>VLOOKUP($H14,記入!$A$6:$F$234,M$1,FALSE)</f>
        <v>0</v>
      </c>
      <c r="Q14" s="61" t="s">
        <v>32</v>
      </c>
      <c r="R14" s="25">
        <v>505.9</v>
      </c>
      <c r="S14" s="25">
        <v>16</v>
      </c>
      <c r="T14" s="25">
        <v>5.5</v>
      </c>
      <c r="U14" s="25">
        <v>32.6</v>
      </c>
      <c r="V14" s="25">
        <v>5.6</v>
      </c>
      <c r="W14" s="25">
        <v>49</v>
      </c>
      <c r="X14" s="60">
        <v>43.6</v>
      </c>
    </row>
    <row r="15" spans="1:24" x14ac:dyDescent="0.15">
      <c r="A15">
        <v>10</v>
      </c>
      <c r="B15">
        <v>2017</v>
      </c>
      <c r="D15">
        <f>IF(SUM(記入!B15:F15)&gt;0,内部設定!E15,0)</f>
        <v>0</v>
      </c>
      <c r="E15" s="3">
        <f>記入!A15</f>
        <v>39722</v>
      </c>
      <c r="H15" s="24">
        <f t="shared" si="1"/>
        <v>43313</v>
      </c>
      <c r="I15">
        <f>VLOOKUP($H15,記入!$A$6:$F$234,I$1,FALSE)</f>
        <v>0</v>
      </c>
      <c r="J15">
        <f>VLOOKUP($H15,記入!$A$6:$F$234,J$1,FALSE)</f>
        <v>0</v>
      </c>
      <c r="K15">
        <f>VLOOKUP($H15,記入!$A$6:$F$234,K$1,FALSE)</f>
        <v>0</v>
      </c>
      <c r="L15">
        <f>VLOOKUP($H15,記入!$A$6:$F$234,L$1,FALSE)</f>
        <v>0</v>
      </c>
      <c r="M15">
        <f>VLOOKUP($H15,記入!$A$6:$F$234,M$1,FALSE)</f>
        <v>0</v>
      </c>
      <c r="Q15" s="61" t="s">
        <v>33</v>
      </c>
      <c r="R15" s="25">
        <v>429</v>
      </c>
      <c r="S15" s="25">
        <v>17.7</v>
      </c>
      <c r="T15" s="25">
        <v>6.1</v>
      </c>
      <c r="U15" s="25">
        <v>34</v>
      </c>
      <c r="V15" s="25">
        <v>6.4</v>
      </c>
      <c r="W15" s="25">
        <v>41.7</v>
      </c>
      <c r="X15" s="60">
        <v>37</v>
      </c>
    </row>
    <row r="16" spans="1:24" x14ac:dyDescent="0.15">
      <c r="A16">
        <v>11</v>
      </c>
      <c r="B16">
        <v>2018</v>
      </c>
      <c r="D16">
        <f>IF(SUM(記入!B16:F16)&gt;0,内部設定!E16,0)</f>
        <v>0</v>
      </c>
      <c r="E16" s="3">
        <f>記入!A16</f>
        <v>39753</v>
      </c>
      <c r="H16" s="24">
        <f t="shared" si="1"/>
        <v>43344</v>
      </c>
      <c r="I16">
        <f>VLOOKUP($H16,記入!$A$6:$F$234,I$1,FALSE)</f>
        <v>0</v>
      </c>
      <c r="J16">
        <f>VLOOKUP($H16,記入!$A$6:$F$234,J$1,FALSE)</f>
        <v>0</v>
      </c>
      <c r="K16">
        <f>VLOOKUP($H16,記入!$A$6:$F$234,K$1,FALSE)</f>
        <v>0</v>
      </c>
      <c r="L16">
        <f>VLOOKUP($H16,記入!$A$6:$F$234,L$1,FALSE)</f>
        <v>0</v>
      </c>
      <c r="M16">
        <f>VLOOKUP($H16,記入!$A$6:$F$234,M$1,FALSE)</f>
        <v>0</v>
      </c>
      <c r="Q16" s="61" t="s">
        <v>34</v>
      </c>
      <c r="R16" s="25">
        <v>400.8</v>
      </c>
      <c r="S16" s="25">
        <v>20.9</v>
      </c>
      <c r="T16" s="25">
        <v>7.2</v>
      </c>
      <c r="U16" s="25">
        <v>32.4</v>
      </c>
      <c r="V16" s="25">
        <v>13</v>
      </c>
      <c r="W16" s="25">
        <v>40.6</v>
      </c>
      <c r="X16" s="60">
        <v>36.1</v>
      </c>
    </row>
    <row r="17" spans="1:24" x14ac:dyDescent="0.15">
      <c r="A17">
        <v>12</v>
      </c>
      <c r="B17">
        <v>2019</v>
      </c>
      <c r="D17">
        <f>IF(SUM(記入!B17:F17)&gt;0,内部設定!E17,0)</f>
        <v>0</v>
      </c>
      <c r="E17" s="3">
        <f>記入!A17</f>
        <v>39783</v>
      </c>
      <c r="H17" s="24">
        <f>DATE(E$4,A15,1)</f>
        <v>43374</v>
      </c>
      <c r="I17">
        <f>VLOOKUP($H17,記入!$A$6:$F$234,I$1,FALSE)</f>
        <v>0</v>
      </c>
      <c r="J17">
        <f>VLOOKUP($H17,記入!$A$6:$F$234,J$1,FALSE)</f>
        <v>0</v>
      </c>
      <c r="K17">
        <f>VLOOKUP($H17,記入!$A$6:$F$234,K$1,FALSE)</f>
        <v>0</v>
      </c>
      <c r="L17">
        <f>VLOOKUP($H17,記入!$A$6:$F$234,L$1,FALSE)</f>
        <v>0</v>
      </c>
      <c r="M17">
        <f>VLOOKUP($H17,記入!$A$6:$F$234,M$1,FALSE)</f>
        <v>0</v>
      </c>
      <c r="Q17" s="61" t="s">
        <v>35</v>
      </c>
      <c r="R17" s="25">
        <v>436</v>
      </c>
      <c r="S17" s="25">
        <v>24.1</v>
      </c>
      <c r="T17" s="25">
        <v>8.3000000000000007</v>
      </c>
      <c r="U17" s="25">
        <v>32.200000000000003</v>
      </c>
      <c r="V17" s="25">
        <v>28.1</v>
      </c>
      <c r="W17" s="25">
        <v>39.6</v>
      </c>
      <c r="X17" s="60">
        <v>35.200000000000003</v>
      </c>
    </row>
    <row r="18" spans="1:24" x14ac:dyDescent="0.15">
      <c r="B18">
        <v>2020</v>
      </c>
      <c r="D18">
        <f>IF(SUM(記入!B18:F18)&gt;0,内部設定!E18,0)</f>
        <v>0</v>
      </c>
      <c r="E18" s="3">
        <f>記入!A18</f>
        <v>39814</v>
      </c>
      <c r="H18" s="24">
        <f>DATE(E$4,A16,1)</f>
        <v>43405</v>
      </c>
      <c r="I18">
        <f>VLOOKUP($H18,記入!$A$6:$F$234,I$1,FALSE)</f>
        <v>0</v>
      </c>
      <c r="J18">
        <f>VLOOKUP($H18,記入!$A$6:$F$234,J$1,FALSE)</f>
        <v>0</v>
      </c>
      <c r="K18">
        <f>VLOOKUP($H18,記入!$A$6:$F$234,K$1,FALSE)</f>
        <v>0</v>
      </c>
      <c r="L18">
        <f>VLOOKUP($H18,記入!$A$6:$F$234,L$1,FALSE)</f>
        <v>0</v>
      </c>
      <c r="M18">
        <f>VLOOKUP($H18,記入!$A$6:$F$234,M$1,FALSE)</f>
        <v>0</v>
      </c>
      <c r="Q18" s="61" t="s">
        <v>36</v>
      </c>
      <c r="R18" s="25">
        <v>533.6</v>
      </c>
      <c r="S18" s="25">
        <v>32.4</v>
      </c>
      <c r="T18" s="25">
        <v>11.1</v>
      </c>
      <c r="U18" s="25">
        <v>31.8</v>
      </c>
      <c r="V18" s="25">
        <v>55.1</v>
      </c>
      <c r="W18" s="25">
        <v>44.3</v>
      </c>
      <c r="X18" s="60">
        <v>39.4</v>
      </c>
    </row>
    <row r="19" spans="1:24" x14ac:dyDescent="0.15">
      <c r="B19">
        <v>2021</v>
      </c>
      <c r="D19">
        <f>IF(SUM(記入!B19:F19)&gt;0,内部設定!E19,0)</f>
        <v>0</v>
      </c>
      <c r="E19" s="3">
        <f>記入!A19</f>
        <v>39845</v>
      </c>
      <c r="H19" s="24">
        <f>DATE(E$4,A17,1)</f>
        <v>43435</v>
      </c>
      <c r="I19">
        <f>VLOOKUP($H19,記入!$A$6:$F$234,I$1,FALSE)</f>
        <v>0</v>
      </c>
      <c r="J19">
        <f>VLOOKUP($H19,記入!$A$6:$F$234,J$1,FALSE)</f>
        <v>0</v>
      </c>
      <c r="K19">
        <f>VLOOKUP($H19,記入!$A$6:$F$234,K$1,FALSE)</f>
        <v>0</v>
      </c>
      <c r="L19">
        <f>VLOOKUP($H19,記入!$A$6:$F$234,L$1,FALSE)</f>
        <v>0</v>
      </c>
      <c r="M19">
        <f>VLOOKUP($H19,記入!$A$6:$F$234,M$1,FALSE)</f>
        <v>0</v>
      </c>
      <c r="Q19" s="59"/>
      <c r="R19" s="25"/>
      <c r="S19" s="25"/>
      <c r="T19" s="25"/>
      <c r="U19" s="25"/>
      <c r="V19" s="25"/>
      <c r="W19" s="25"/>
      <c r="X19" s="60"/>
    </row>
    <row r="20" spans="1:24" x14ac:dyDescent="0.15">
      <c r="B20">
        <v>2022</v>
      </c>
      <c r="D20">
        <f>IF(SUM(記入!B20:F20)&gt;0,内部設定!E20,0)</f>
        <v>0</v>
      </c>
      <c r="E20" s="3">
        <f>記入!A20</f>
        <v>39873</v>
      </c>
      <c r="Q20" s="61" t="s">
        <v>57</v>
      </c>
      <c r="R20" s="63">
        <v>0.57999999999999996</v>
      </c>
      <c r="S20" s="63">
        <v>0.62</v>
      </c>
      <c r="T20" s="63">
        <v>0.62</v>
      </c>
      <c r="U20" s="63">
        <v>0.62</v>
      </c>
      <c r="V20" s="63">
        <v>0.17</v>
      </c>
      <c r="W20" s="63">
        <v>0.86</v>
      </c>
      <c r="X20" s="64">
        <v>0.86</v>
      </c>
    </row>
    <row r="21" spans="1:24" x14ac:dyDescent="0.15">
      <c r="B21">
        <v>2023</v>
      </c>
      <c r="D21">
        <f>IF(SUM(記入!B21:F21)&gt;0,内部設定!E21,0)</f>
        <v>0</v>
      </c>
      <c r="E21" s="3">
        <f>記入!A21</f>
        <v>39904</v>
      </c>
      <c r="G21" t="s">
        <v>49</v>
      </c>
      <c r="Q21" s="61" t="s">
        <v>58</v>
      </c>
      <c r="R21" s="63">
        <v>0.85</v>
      </c>
      <c r="S21" s="63">
        <v>0.75</v>
      </c>
      <c r="T21" s="63">
        <v>0.75</v>
      </c>
      <c r="U21" s="63">
        <v>0.83</v>
      </c>
      <c r="V21" s="63">
        <v>0.65</v>
      </c>
      <c r="W21" s="63">
        <v>0.88</v>
      </c>
      <c r="X21" s="64">
        <v>0.88</v>
      </c>
    </row>
    <row r="22" spans="1:24" x14ac:dyDescent="0.15">
      <c r="B22">
        <v>2024</v>
      </c>
      <c r="D22">
        <f>IF(SUM(記入!B22:F22)&gt;0,内部設定!E22,0)</f>
        <v>0</v>
      </c>
      <c r="E22" s="3">
        <f>記入!A22</f>
        <v>39934</v>
      </c>
      <c r="H22" t="s">
        <v>51</v>
      </c>
      <c r="I22">
        <f>設定!D12</f>
        <v>0.69099999999999995</v>
      </c>
      <c r="J22">
        <f>IF(設定!D6="都市ガス",設定!D13,設定!D14)</f>
        <v>2.23</v>
      </c>
      <c r="K22">
        <f>設定!D15</f>
        <v>0.23</v>
      </c>
      <c r="L22">
        <f>設定!D16</f>
        <v>2.4900000000000002</v>
      </c>
      <c r="M22">
        <f>IF(設定!D7="ガソリン",設定!D17,設定!D18)</f>
        <v>2.3199999999999998</v>
      </c>
      <c r="Q22" s="61" t="s">
        <v>59</v>
      </c>
      <c r="R22" s="63">
        <v>1.01</v>
      </c>
      <c r="S22" s="63">
        <v>1.04</v>
      </c>
      <c r="T22" s="63">
        <v>1.04</v>
      </c>
      <c r="U22" s="63">
        <v>1</v>
      </c>
      <c r="V22" s="63">
        <v>0.89</v>
      </c>
      <c r="W22" s="63">
        <v>1.07</v>
      </c>
      <c r="X22" s="64">
        <v>1.07</v>
      </c>
    </row>
    <row r="23" spans="1:24" x14ac:dyDescent="0.15">
      <c r="B23">
        <v>2025</v>
      </c>
      <c r="D23">
        <f>IF(SUM(記入!B23:F23)&gt;0,内部設定!E23,0)</f>
        <v>0</v>
      </c>
      <c r="E23" s="3">
        <f>記入!A23</f>
        <v>39965</v>
      </c>
      <c r="Q23" s="61" t="s">
        <v>60</v>
      </c>
      <c r="R23" s="63">
        <v>1.08</v>
      </c>
      <c r="S23" s="63">
        <v>1.1399999999999999</v>
      </c>
      <c r="T23" s="63">
        <v>1.1399999999999999</v>
      </c>
      <c r="U23" s="63">
        <v>1.02</v>
      </c>
      <c r="V23" s="63">
        <v>1.02</v>
      </c>
      <c r="W23" s="63">
        <v>1.1599999999999999</v>
      </c>
      <c r="X23" s="64">
        <v>1.1599999999999999</v>
      </c>
    </row>
    <row r="24" spans="1:24" x14ac:dyDescent="0.15">
      <c r="D24">
        <f>IF(SUM(記入!B24:F24)&gt;0,内部設定!E24,0)</f>
        <v>0</v>
      </c>
      <c r="E24" s="3">
        <f>記入!A24</f>
        <v>39995</v>
      </c>
      <c r="H24" t="str">
        <f>H3</f>
        <v>前年同月</v>
      </c>
      <c r="I24">
        <f>IFERROR(I3*I22,0)</f>
        <v>0</v>
      </c>
      <c r="J24">
        <f>IFERROR(J3*J22,0)</f>
        <v>0</v>
      </c>
      <c r="K24">
        <f>IFERROR(K3*K22,0)</f>
        <v>0</v>
      </c>
      <c r="L24">
        <f>IFERROR(L3*L22,0)</f>
        <v>0</v>
      </c>
      <c r="M24">
        <f>IFERROR(M3*M22,0)</f>
        <v>0</v>
      </c>
      <c r="N24">
        <f>SUM(I24:M24)</f>
        <v>0</v>
      </c>
      <c r="Q24" s="61" t="s">
        <v>61</v>
      </c>
      <c r="R24" s="63">
        <v>1.27</v>
      </c>
      <c r="S24" s="63">
        <v>1.29</v>
      </c>
      <c r="T24" s="63">
        <v>1.29</v>
      </c>
      <c r="U24" s="63">
        <v>1.22</v>
      </c>
      <c r="V24" s="63">
        <v>1.45</v>
      </c>
      <c r="W24" s="63">
        <v>1.2</v>
      </c>
      <c r="X24" s="64">
        <v>1.2</v>
      </c>
    </row>
    <row r="25" spans="1:24" x14ac:dyDescent="0.15">
      <c r="D25">
        <f>IF(SUM(記入!B25:F25)&gt;0,内部設定!E25,0)</f>
        <v>0</v>
      </c>
      <c r="E25" s="3">
        <f>記入!A25</f>
        <v>40026</v>
      </c>
      <c r="H25" t="str">
        <f>H4</f>
        <v>当月</v>
      </c>
      <c r="I25">
        <f>IFERROR(I4*I22,0)</f>
        <v>0</v>
      </c>
      <c r="J25">
        <f>IFERROR(J4*J22,0)</f>
        <v>0</v>
      </c>
      <c r="K25">
        <f>IFERROR(K4*K22,0)</f>
        <v>0</v>
      </c>
      <c r="L25">
        <f>IFERROR(L4*L22,0)</f>
        <v>0</v>
      </c>
      <c r="M25">
        <f>IFERROR(M4*M22,0)</f>
        <v>0</v>
      </c>
      <c r="N25">
        <f>SUM(I25:M25)</f>
        <v>0</v>
      </c>
      <c r="Q25" s="62" t="s">
        <v>62</v>
      </c>
      <c r="R25" s="65">
        <v>1.56</v>
      </c>
      <c r="S25" s="65">
        <v>1.4</v>
      </c>
      <c r="T25" s="65">
        <v>1.4</v>
      </c>
      <c r="U25" s="65">
        <v>1.55</v>
      </c>
      <c r="V25" s="65">
        <v>1.91</v>
      </c>
      <c r="W25" s="65">
        <v>1.24</v>
      </c>
      <c r="X25" s="66">
        <v>1.24</v>
      </c>
    </row>
    <row r="26" spans="1:24" x14ac:dyDescent="0.15">
      <c r="D26">
        <f>IF(SUM(記入!B26:F26)&gt;0,内部設定!E26,0)</f>
        <v>0</v>
      </c>
      <c r="E26" s="3">
        <f>記入!A26</f>
        <v>40057</v>
      </c>
      <c r="H26" t="s">
        <v>47</v>
      </c>
      <c r="I26">
        <f>IFERROR(I5*I22,0)</f>
        <v>327.55847521999999</v>
      </c>
      <c r="J26">
        <f t="shared" ref="J26:M26" si="2">IFERROR(J5*J22,0)</f>
        <v>37.714830400000004</v>
      </c>
      <c r="K26">
        <f t="shared" si="2"/>
        <v>7.3369999999999997</v>
      </c>
      <c r="L26">
        <f t="shared" si="2"/>
        <v>13.252278000000002</v>
      </c>
      <c r="M26">
        <f t="shared" si="2"/>
        <v>94.199632800000018</v>
      </c>
      <c r="N26">
        <f>SUM(I26:M26)</f>
        <v>480.06221641999997</v>
      </c>
    </row>
    <row r="27" spans="1:24" x14ac:dyDescent="0.15">
      <c r="D27">
        <f>IF(SUM(記入!B27:F27)&gt;0,内部設定!E27,0)</f>
        <v>0</v>
      </c>
      <c r="E27" s="3">
        <f>記入!A27</f>
        <v>40087</v>
      </c>
      <c r="P27" t="s">
        <v>53</v>
      </c>
      <c r="Q27">
        <f>F4</f>
        <v>7</v>
      </c>
      <c r="R27">
        <f>INDEX(R7:R18,$Q27)</f>
        <v>499.3</v>
      </c>
      <c r="S27">
        <f t="shared" ref="S27:X27" si="3">INDEX(S7:S18,$Q27)</f>
        <v>17.3</v>
      </c>
      <c r="T27">
        <f t="shared" si="3"/>
        <v>5.9</v>
      </c>
      <c r="U27">
        <f t="shared" si="3"/>
        <v>31.9</v>
      </c>
      <c r="V27">
        <f t="shared" si="3"/>
        <v>6.5</v>
      </c>
      <c r="W27">
        <f t="shared" si="3"/>
        <v>41.7</v>
      </c>
      <c r="X27">
        <f t="shared" si="3"/>
        <v>37</v>
      </c>
    </row>
    <row r="28" spans="1:24" x14ac:dyDescent="0.15">
      <c r="D28">
        <f>IF(SUM(記入!B28:F28)&gt;0,内部設定!E28,0)</f>
        <v>0</v>
      </c>
      <c r="E28" s="3">
        <f>記入!A28</f>
        <v>40118</v>
      </c>
      <c r="I28" t="str">
        <f>I2</f>
        <v>電気</v>
      </c>
      <c r="J28" t="str">
        <f t="shared" ref="J28:M28" si="4">J2</f>
        <v>都市ガス</v>
      </c>
      <c r="K28" t="str">
        <f t="shared" si="4"/>
        <v>水道</v>
      </c>
      <c r="L28" t="str">
        <f t="shared" si="4"/>
        <v>灯油</v>
      </c>
      <c r="M28" t="str">
        <f t="shared" si="4"/>
        <v>ガソリン</v>
      </c>
      <c r="N28" t="s">
        <v>112</v>
      </c>
      <c r="O28" t="s">
        <v>113</v>
      </c>
      <c r="P28" t="s">
        <v>63</v>
      </c>
      <c r="Q28">
        <f>IF(設定!D5&gt;6,6,設定!D5)</f>
        <v>3</v>
      </c>
      <c r="R28">
        <f>INDEX(R20:R25,$Q28)</f>
        <v>1.01</v>
      </c>
      <c r="S28">
        <f t="shared" ref="S28:X28" si="5">INDEX(S20:S25,$Q28)</f>
        <v>1.04</v>
      </c>
      <c r="T28">
        <f t="shared" si="5"/>
        <v>1.04</v>
      </c>
      <c r="U28">
        <f t="shared" si="5"/>
        <v>1</v>
      </c>
      <c r="V28">
        <f t="shared" si="5"/>
        <v>0.89</v>
      </c>
      <c r="W28">
        <f t="shared" si="5"/>
        <v>1.07</v>
      </c>
      <c r="X28">
        <f t="shared" si="5"/>
        <v>1.07</v>
      </c>
    </row>
    <row r="29" spans="1:24" x14ac:dyDescent="0.15">
      <c r="D29">
        <f>IF(SUM(記入!B29:F29)&gt;0,内部設定!E29,0)</f>
        <v>0</v>
      </c>
      <c r="E29" s="3">
        <f>記入!A29</f>
        <v>40148</v>
      </c>
      <c r="H29" s="24" t="s">
        <v>25</v>
      </c>
      <c r="I29">
        <f>I8*I$22</f>
        <v>0</v>
      </c>
      <c r="J29">
        <f t="shared" ref="I29:M40" si="6">J8*J$22</f>
        <v>0</v>
      </c>
      <c r="K29">
        <f t="shared" si="6"/>
        <v>0</v>
      </c>
      <c r="L29">
        <f t="shared" si="6"/>
        <v>0</v>
      </c>
      <c r="M29">
        <f t="shared" si="6"/>
        <v>0</v>
      </c>
      <c r="N29">
        <f>R29+IF(J2="都市ガス",S29,T29)+U29+V29+IF(M2="ガソリン",W29,X29)</f>
        <v>638.63078312000005</v>
      </c>
      <c r="O29">
        <f>SUM(I29:N29)</f>
        <v>638.63078312000005</v>
      </c>
      <c r="R29">
        <f>R7*R$5*R$28*設定!D$12</f>
        <v>358.72015671999992</v>
      </c>
      <c r="S29">
        <f>S7*S$5*S$28*設定!D$13</f>
        <v>74.557641600000011</v>
      </c>
      <c r="T29">
        <f>T7*T$5*T$28*設定!D$14</f>
        <v>75.443347200000005</v>
      </c>
      <c r="U29">
        <f>U7*U$5*U$28*設定!D$15</f>
        <v>7.1070000000000002</v>
      </c>
      <c r="V29">
        <f>V7*V$5*V$28*設定!D$16</f>
        <v>111.7268976</v>
      </c>
      <c r="W29">
        <f>W7*W$5*W$28*設定!D$17</f>
        <v>86.519087200000016</v>
      </c>
      <c r="X29">
        <f>X7*X$5*X$28*設定!D$18</f>
        <v>85.412964000000002</v>
      </c>
    </row>
    <row r="30" spans="1:24" x14ac:dyDescent="0.15">
      <c r="D30">
        <f>IF(SUM(記入!B30:F30)&gt;0,内部設定!E30,0)</f>
        <v>0</v>
      </c>
      <c r="E30" s="3">
        <f>記入!A30</f>
        <v>40179</v>
      </c>
      <c r="H30" s="24" t="s">
        <v>26</v>
      </c>
      <c r="I30">
        <f t="shared" si="6"/>
        <v>0</v>
      </c>
      <c r="J30">
        <f t="shared" si="6"/>
        <v>0</v>
      </c>
      <c r="K30">
        <f t="shared" si="6"/>
        <v>0</v>
      </c>
      <c r="L30">
        <f t="shared" si="6"/>
        <v>0</v>
      </c>
      <c r="M30">
        <f t="shared" si="6"/>
        <v>0</v>
      </c>
      <c r="N30">
        <f t="shared" ref="N30:N39" si="7">R30+IF(J3="都市ガス",S30,T30)+U30+V30+IF(M3="ガソリン",W30,X30)</f>
        <v>618.15436202000001</v>
      </c>
      <c r="O30">
        <f t="shared" ref="O30:O40" si="8">SUM(I30:M30)</f>
        <v>0</v>
      </c>
      <c r="R30">
        <f>R8*R$5*R$28*設定!D$12</f>
        <v>334.77486461999996</v>
      </c>
      <c r="S30">
        <f>S8*S$5*S$28*設定!D$13</f>
        <v>73.031608000000006</v>
      </c>
      <c r="T30">
        <f>T8*T$5*T$28*設定!D$14</f>
        <v>73.525295999999983</v>
      </c>
      <c r="U30">
        <f>U8*U$5*U$28*設定!D$15</f>
        <v>7.3369999999999997</v>
      </c>
      <c r="V30">
        <f>V8*V$5*V$28*設定!D$16</f>
        <v>118.86273960000001</v>
      </c>
      <c r="W30">
        <f>W8*W$5*W$28*設定!D$17</f>
        <v>84.7119</v>
      </c>
      <c r="X30">
        <f>X8*X$5*X$28*設定!D$18</f>
        <v>83.654461800000007</v>
      </c>
    </row>
    <row r="31" spans="1:24" x14ac:dyDescent="0.15">
      <c r="D31">
        <f>IF(SUM(記入!B31:F31)&gt;0,内部設定!E31,0)</f>
        <v>0</v>
      </c>
      <c r="E31" s="3">
        <f>記入!A31</f>
        <v>40210</v>
      </c>
      <c r="H31" s="24" t="s">
        <v>27</v>
      </c>
      <c r="I31">
        <f t="shared" si="6"/>
        <v>0</v>
      </c>
      <c r="J31">
        <f t="shared" si="6"/>
        <v>0</v>
      </c>
      <c r="K31">
        <f t="shared" si="6"/>
        <v>0</v>
      </c>
      <c r="L31">
        <f>L10*L$22</f>
        <v>0</v>
      </c>
      <c r="M31">
        <f t="shared" si="6"/>
        <v>0</v>
      </c>
      <c r="N31">
        <f t="shared" si="7"/>
        <v>563.67416221999997</v>
      </c>
      <c r="O31">
        <f t="shared" si="8"/>
        <v>0</v>
      </c>
      <c r="R31">
        <f>R9*R$5*R$28*設定!D$12</f>
        <v>306.56534241999998</v>
      </c>
      <c r="S31">
        <f>S9*S$5*S$28*設定!D$13</f>
        <v>67.36348319999999</v>
      </c>
      <c r="T31">
        <f>T9*T$5*T$28*設定!D$14</f>
        <v>67.771142399999988</v>
      </c>
      <c r="U31">
        <f>U9*U$5*U$28*設定!D$15</f>
        <v>6.8080000000000007</v>
      </c>
      <c r="V31">
        <f>V9*V$5*V$28*設定!D$16</f>
        <v>91.338777600000014</v>
      </c>
      <c r="W31">
        <f>W9*W$5*W$28*設定!D$17</f>
        <v>92.166547200000011</v>
      </c>
      <c r="X31">
        <f>X9*X$5*X$28*設定!D$18</f>
        <v>91.190899800000011</v>
      </c>
    </row>
    <row r="32" spans="1:24" x14ac:dyDescent="0.15">
      <c r="D32">
        <f>IF(SUM(記入!B32:F32)&gt;0,内部設定!E32,0)</f>
        <v>0</v>
      </c>
      <c r="E32" s="3">
        <f>記入!A32</f>
        <v>40238</v>
      </c>
      <c r="H32" s="24" t="s">
        <v>28</v>
      </c>
      <c r="I32">
        <f t="shared" si="6"/>
        <v>0</v>
      </c>
      <c r="J32">
        <f t="shared" si="6"/>
        <v>0</v>
      </c>
      <c r="K32">
        <f t="shared" si="6"/>
        <v>0</v>
      </c>
      <c r="L32">
        <f t="shared" si="6"/>
        <v>0</v>
      </c>
      <c r="M32">
        <f t="shared" si="6"/>
        <v>0</v>
      </c>
      <c r="N32">
        <f t="shared" si="7"/>
        <v>481.58956629999994</v>
      </c>
      <c r="O32">
        <f t="shared" si="8"/>
        <v>0</v>
      </c>
      <c r="R32">
        <f>R10*R$5*R$28*設定!D$12</f>
        <v>275.86288569999994</v>
      </c>
      <c r="S32">
        <f>S10*S$5*S$28*設定!D$13</f>
        <v>59.733315199999993</v>
      </c>
      <c r="T32">
        <f>T10*T$5*T$28*設定!D$14</f>
        <v>60.098937600000006</v>
      </c>
      <c r="U32">
        <f>U10*U$5*U$28*設定!D$15</f>
        <v>6.9690000000000003</v>
      </c>
      <c r="V32">
        <f>V10*V$5*V$28*設定!D$16</f>
        <v>51.989706000000005</v>
      </c>
      <c r="W32">
        <f>W10*W$5*W$28*設定!D$17</f>
        <v>87.6485792</v>
      </c>
      <c r="X32">
        <f>X10*X$5*X$28*設定!D$18</f>
        <v>86.669037000000003</v>
      </c>
    </row>
    <row r="33" spans="4:24" x14ac:dyDescent="0.15">
      <c r="D33">
        <f>IF(SUM(記入!B33:F33)&gt;0,内部設定!E33,0)</f>
        <v>0</v>
      </c>
      <c r="E33" s="3">
        <f>記入!A33</f>
        <v>40269</v>
      </c>
      <c r="H33" s="24" t="s">
        <v>29</v>
      </c>
      <c r="I33">
        <f t="shared" si="6"/>
        <v>0</v>
      </c>
      <c r="J33">
        <f t="shared" si="6"/>
        <v>0</v>
      </c>
      <c r="K33">
        <f t="shared" si="6"/>
        <v>0</v>
      </c>
      <c r="L33">
        <f>L12*L$22</f>
        <v>0</v>
      </c>
      <c r="M33">
        <f t="shared" si="6"/>
        <v>0</v>
      </c>
      <c r="N33">
        <f t="shared" si="7"/>
        <v>420.68444146000002</v>
      </c>
      <c r="O33">
        <f t="shared" si="8"/>
        <v>0</v>
      </c>
      <c r="R33">
        <f>R11*R$5*R$28*設定!D$12</f>
        <v>242.01145905999996</v>
      </c>
      <c r="S33">
        <f>S11*S$5*S$28*設定!D$13</f>
        <v>49.705094399999993</v>
      </c>
      <c r="T33">
        <f>T11*T$5*T$28*設定!D$14</f>
        <v>49.869331199999998</v>
      </c>
      <c r="U33">
        <f>U11*U$5*U$28*設定!D$15</f>
        <v>7.1070000000000002</v>
      </c>
      <c r="V33">
        <f>V11*V$5*V$28*設定!D$16</f>
        <v>28.747249200000002</v>
      </c>
      <c r="W33">
        <f>W11*W$5*W$28*設定!D$17</f>
        <v>93.973734399999998</v>
      </c>
      <c r="X33">
        <f>X11*X$5*X$28*設定!D$18</f>
        <v>92.949402000000021</v>
      </c>
    </row>
    <row r="34" spans="4:24" x14ac:dyDescent="0.15">
      <c r="D34">
        <f>IF(SUM(記入!B34:F34)&gt;0,内部設定!E34,0)</f>
        <v>0</v>
      </c>
      <c r="E34" s="3">
        <f>記入!A34</f>
        <v>40299</v>
      </c>
      <c r="H34" s="24" t="s">
        <v>30</v>
      </c>
      <c r="I34">
        <f t="shared" si="6"/>
        <v>0</v>
      </c>
      <c r="J34">
        <f t="shared" si="6"/>
        <v>0</v>
      </c>
      <c r="K34">
        <f t="shared" si="6"/>
        <v>0</v>
      </c>
      <c r="L34">
        <f t="shared" si="6"/>
        <v>0</v>
      </c>
      <c r="M34">
        <f t="shared" si="6"/>
        <v>0</v>
      </c>
      <c r="N34">
        <f t="shared" si="7"/>
        <v>415.71908534000005</v>
      </c>
      <c r="O34">
        <f t="shared" si="8"/>
        <v>0</v>
      </c>
      <c r="R34">
        <f>R12*R$5*R$28*設定!D$12</f>
        <v>261.16769274000001</v>
      </c>
      <c r="S34">
        <f>S12*S$5*S$28*設定!D$13</f>
        <v>42.510935999999994</v>
      </c>
      <c r="T34">
        <f>T12*T$5*T$28*設定!D$14</f>
        <v>42.8364768</v>
      </c>
      <c r="U34">
        <f>U12*U$5*U$28*設定!D$15</f>
        <v>7.1990000000000007</v>
      </c>
      <c r="V34">
        <f>V12*V$5*V$28*設定!D$16</f>
        <v>18.349308000000004</v>
      </c>
      <c r="W34">
        <f>W12*W$5*W$28*設定!D$17</f>
        <v>86.970883999999998</v>
      </c>
      <c r="X34">
        <f>X12*X$5*X$28*設定!D$18</f>
        <v>86.166607799999994</v>
      </c>
    </row>
    <row r="35" spans="4:24" x14ac:dyDescent="0.15">
      <c r="D35">
        <f>IF(SUM(記入!B35:F35)&gt;0,内部設定!E35,0)</f>
        <v>0</v>
      </c>
      <c r="E35" s="3">
        <f>記入!A35</f>
        <v>40330</v>
      </c>
      <c r="H35" s="24" t="s">
        <v>31</v>
      </c>
      <c r="I35">
        <f t="shared" si="6"/>
        <v>0</v>
      </c>
      <c r="J35">
        <f t="shared" si="6"/>
        <v>0</v>
      </c>
      <c r="K35">
        <f t="shared" si="6"/>
        <v>0</v>
      </c>
      <c r="L35">
        <f t="shared" si="6"/>
        <v>0</v>
      </c>
      <c r="M35">
        <f t="shared" si="6"/>
        <v>0</v>
      </c>
      <c r="N35">
        <f t="shared" si="7"/>
        <v>478.81882882000002</v>
      </c>
      <c r="O35">
        <f t="shared" si="8"/>
        <v>0</v>
      </c>
      <c r="R35">
        <f>R13*R$5*R$28*設定!D$12</f>
        <v>327.55847521999999</v>
      </c>
      <c r="S35">
        <f>S13*S$5*S$28*設定!D$13</f>
        <v>37.714830400000004</v>
      </c>
      <c r="T35">
        <f>T13*T$5*T$28*設定!D$14</f>
        <v>37.721673600000003</v>
      </c>
      <c r="U35">
        <f>U13*U$5*U$28*設定!D$15</f>
        <v>7.3369999999999997</v>
      </c>
      <c r="V35">
        <f>V13*V$5*V$28*設定!D$16</f>
        <v>13.252278000000002</v>
      </c>
      <c r="W35">
        <f>W13*W$5*W$28*設定!D$17</f>
        <v>94.199632800000018</v>
      </c>
      <c r="X35">
        <f>X13*X$5*X$28*設定!D$18</f>
        <v>92.949402000000021</v>
      </c>
    </row>
    <row r="36" spans="4:24" x14ac:dyDescent="0.15">
      <c r="D36">
        <f>IF(SUM(記入!B36:F36)&gt;0,内部設定!E36,0)</f>
        <v>0</v>
      </c>
      <c r="E36" s="3">
        <f>記入!A36</f>
        <v>40360</v>
      </c>
      <c r="H36" s="24" t="s">
        <v>32</v>
      </c>
      <c r="I36">
        <f t="shared" si="6"/>
        <v>0</v>
      </c>
      <c r="J36">
        <f t="shared" si="6"/>
        <v>0</v>
      </c>
      <c r="K36">
        <f t="shared" si="6"/>
        <v>0</v>
      </c>
      <c r="L36">
        <f t="shared" si="6"/>
        <v>0</v>
      </c>
      <c r="M36">
        <f t="shared" si="6"/>
        <v>0</v>
      </c>
      <c r="N36">
        <f t="shared" si="7"/>
        <v>495.49749365999992</v>
      </c>
      <c r="O36">
        <f t="shared" si="8"/>
        <v>0</v>
      </c>
      <c r="R36">
        <f>R14*R$5*R$28*設定!D$12</f>
        <v>331.88830885999994</v>
      </c>
      <c r="S36">
        <f>S14*S$5*S$28*設定!D$13</f>
        <v>34.880768000000003</v>
      </c>
      <c r="T36">
        <f>T14*T$5*T$28*設定!D$14</f>
        <v>35.164272000000004</v>
      </c>
      <c r="U36">
        <f>U14*U$5*U$28*設定!D$15</f>
        <v>7.4980000000000002</v>
      </c>
      <c r="V36">
        <f>V14*V$5*V$28*設定!D$16</f>
        <v>11.417347200000002</v>
      </c>
      <c r="W36">
        <f>W14*W$5*W$28*設定!D$17</f>
        <v>110.69021600000001</v>
      </c>
      <c r="X36">
        <f>X14*X$5*X$28*設定!D$18</f>
        <v>109.52956560000001</v>
      </c>
    </row>
    <row r="37" spans="4:24" x14ac:dyDescent="0.15">
      <c r="D37">
        <f>IF(SUM(記入!B37:F37)&gt;0,内部設定!E37,0)</f>
        <v>0</v>
      </c>
      <c r="E37" s="3">
        <f>記入!A37</f>
        <v>40391</v>
      </c>
      <c r="H37" s="24" t="s">
        <v>33</v>
      </c>
      <c r="I37">
        <f t="shared" si="6"/>
        <v>0</v>
      </c>
      <c r="J37">
        <f t="shared" si="6"/>
        <v>0</v>
      </c>
      <c r="K37">
        <f t="shared" si="6"/>
        <v>0</v>
      </c>
      <c r="L37">
        <f t="shared" si="6"/>
        <v>0</v>
      </c>
      <c r="M37">
        <f t="shared" si="6"/>
        <v>0</v>
      </c>
      <c r="N37">
        <f t="shared" si="7"/>
        <v>434.25735979999996</v>
      </c>
      <c r="O37">
        <f t="shared" si="8"/>
        <v>0</v>
      </c>
      <c r="R37">
        <f>R15*R$5*R$28*設定!D$12</f>
        <v>281.43918659999997</v>
      </c>
      <c r="S37">
        <f>S15*S$5*S$28*設定!D$13</f>
        <v>38.586849600000001</v>
      </c>
      <c r="T37">
        <f>T15*T$5*T$28*設定!D$14</f>
        <v>39.000374399999991</v>
      </c>
      <c r="U37">
        <f>U15*U$5*U$28*設定!D$15</f>
        <v>7.82</v>
      </c>
      <c r="V37">
        <f>V15*V$5*V$28*設定!D$16</f>
        <v>13.048396800000003</v>
      </c>
      <c r="W37">
        <f>W15*W$5*W$28*設定!D$17</f>
        <v>94.199632800000018</v>
      </c>
      <c r="X37">
        <f>X15*X$5*X$28*設定!D$18</f>
        <v>92.949402000000021</v>
      </c>
    </row>
    <row r="38" spans="4:24" x14ac:dyDescent="0.15">
      <c r="D38">
        <f>IF(SUM(記入!B38:F38)&gt;0,内部設定!E38,0)</f>
        <v>0</v>
      </c>
      <c r="E38" s="3">
        <f>記入!A38</f>
        <v>40422</v>
      </c>
      <c r="H38" s="24" t="s">
        <v>34</v>
      </c>
      <c r="I38">
        <f t="shared" si="6"/>
        <v>0</v>
      </c>
      <c r="J38">
        <f t="shared" si="6"/>
        <v>0</v>
      </c>
      <c r="K38">
        <f t="shared" si="6"/>
        <v>0</v>
      </c>
      <c r="L38">
        <f t="shared" si="6"/>
        <v>0</v>
      </c>
      <c r="M38">
        <f t="shared" si="6"/>
        <v>0</v>
      </c>
      <c r="N38">
        <f t="shared" si="7"/>
        <v>433.61724371999998</v>
      </c>
      <c r="O38">
        <f t="shared" si="8"/>
        <v>0</v>
      </c>
      <c r="R38">
        <f>R16*R$5*R$28*設定!D$12</f>
        <v>262.93898831999996</v>
      </c>
      <c r="S38">
        <f>S16*S$5*S$28*設定!D$13</f>
        <v>45.563003199999997</v>
      </c>
      <c r="T38">
        <f>T16*T$5*T$28*設定!D$14</f>
        <v>46.033228799999996</v>
      </c>
      <c r="U38">
        <f>U16*U$5*U$28*設定!D$15</f>
        <v>7.452</v>
      </c>
      <c r="V38">
        <f>V16*V$5*V$28*設定!D$16</f>
        <v>26.504556000000004</v>
      </c>
      <c r="W38">
        <f>W16*W$5*W$28*設定!D$17</f>
        <v>91.714750400000014</v>
      </c>
      <c r="X38">
        <f>X16*X$5*X$28*設定!D$18</f>
        <v>90.688470600000002</v>
      </c>
    </row>
    <row r="39" spans="4:24" x14ac:dyDescent="0.15">
      <c r="D39">
        <f>IF(SUM(記入!B39:F39)&gt;0,内部設定!E39,0)</f>
        <v>0</v>
      </c>
      <c r="E39" s="3">
        <f>記入!A39</f>
        <v>40452</v>
      </c>
      <c r="H39" s="24" t="s">
        <v>35</v>
      </c>
      <c r="I39">
        <f t="shared" si="6"/>
        <v>0</v>
      </c>
      <c r="J39">
        <f t="shared" si="6"/>
        <v>0</v>
      </c>
      <c r="K39">
        <f t="shared" si="6"/>
        <v>0</v>
      </c>
      <c r="L39">
        <f t="shared" si="6"/>
        <v>0</v>
      </c>
      <c r="M39">
        <f t="shared" si="6"/>
        <v>0</v>
      </c>
      <c r="N39">
        <f t="shared" si="7"/>
        <v>492.22167399999995</v>
      </c>
      <c r="O39">
        <f t="shared" si="8"/>
        <v>0</v>
      </c>
      <c r="R39">
        <f>R17*R$5*R$28*設定!D$12</f>
        <v>286.03143439999997</v>
      </c>
      <c r="S39">
        <f>S17*S$5*S$28*設定!D$13</f>
        <v>52.539156800000001</v>
      </c>
      <c r="T39">
        <f>T17*T$5*T$28*設定!D$14</f>
        <v>53.066083200000008</v>
      </c>
      <c r="U39">
        <f>U17*U$5*U$28*設定!D$15</f>
        <v>7.4060000000000006</v>
      </c>
      <c r="V39">
        <f>V17*V$5*V$28*設定!D$16</f>
        <v>57.290617200000014</v>
      </c>
      <c r="W39">
        <f>W17*W$5*W$28*設定!D$17</f>
        <v>89.455766400000002</v>
      </c>
      <c r="X39">
        <f>X17*X$5*X$28*設定!D$18</f>
        <v>88.427539200000012</v>
      </c>
    </row>
    <row r="40" spans="4:24" x14ac:dyDescent="0.15">
      <c r="D40">
        <f>IF(SUM(記入!B40:F40)&gt;0,内部設定!E40,0)</f>
        <v>0</v>
      </c>
      <c r="E40" s="3">
        <f>記入!A40</f>
        <v>40483</v>
      </c>
      <c r="H40" s="24" t="s">
        <v>36</v>
      </c>
      <c r="I40">
        <f t="shared" si="6"/>
        <v>0</v>
      </c>
      <c r="J40">
        <f t="shared" si="6"/>
        <v>0</v>
      </c>
      <c r="K40">
        <f t="shared" si="6"/>
        <v>0</v>
      </c>
      <c r="L40">
        <f t="shared" si="6"/>
        <v>0</v>
      </c>
      <c r="M40">
        <f t="shared" si="6"/>
        <v>0</v>
      </c>
      <c r="N40">
        <f>R40+IF(J13="都市ガス",S40,T40)+U40+V40+IF(M13="ガソリン",W40,X40)</f>
        <v>639.65947744000005</v>
      </c>
      <c r="O40">
        <f t="shared" si="8"/>
        <v>0</v>
      </c>
      <c r="R40">
        <f>R18*R$5*R$28*設定!D$12</f>
        <v>350.06048943999997</v>
      </c>
      <c r="S40">
        <f>S18*S$5*S$28*設定!D$13</f>
        <v>70.633555199999989</v>
      </c>
      <c r="T40">
        <f>T18*T$5*T$28*設定!D$14</f>
        <v>70.967894399999992</v>
      </c>
      <c r="U40">
        <f>U18*U$5*U$28*設定!D$15</f>
        <v>7.3140000000000001</v>
      </c>
      <c r="V40">
        <f>V18*V$5*V$28*設定!D$16</f>
        <v>112.33854120000002</v>
      </c>
      <c r="W40">
        <f>W18*W$5*W$28*設定!D$17</f>
        <v>100.07299119999999</v>
      </c>
      <c r="X40">
        <f>X18*X$5*X$28*設定!D$18</f>
        <v>98.978552399999998</v>
      </c>
    </row>
    <row r="41" spans="4:24" x14ac:dyDescent="0.15">
      <c r="D41">
        <f>IF(SUM(記入!B41:F41)&gt;0,内部設定!E41,0)</f>
        <v>0</v>
      </c>
      <c r="E41" s="3">
        <f>記入!A41</f>
        <v>40513</v>
      </c>
    </row>
    <row r="42" spans="4:24" x14ac:dyDescent="0.15">
      <c r="D42">
        <f>IF(SUM(記入!B42:F42)&gt;0,内部設定!E42,0)</f>
        <v>0</v>
      </c>
      <c r="E42" s="3">
        <f>記入!A42</f>
        <v>40544</v>
      </c>
    </row>
    <row r="43" spans="4:24" x14ac:dyDescent="0.15">
      <c r="D43">
        <f>IF(SUM(記入!B43:F43)&gt;0,内部設定!E43,0)</f>
        <v>0</v>
      </c>
      <c r="E43" s="3">
        <f>記入!A43</f>
        <v>40575</v>
      </c>
    </row>
    <row r="44" spans="4:24" x14ac:dyDescent="0.15">
      <c r="D44">
        <f>IF(SUM(記入!B44:F44)&gt;0,内部設定!E44,0)</f>
        <v>0</v>
      </c>
      <c r="E44" s="3">
        <f>記入!A44</f>
        <v>40603</v>
      </c>
    </row>
    <row r="45" spans="4:24" x14ac:dyDescent="0.15">
      <c r="D45">
        <f>IF(SUM(記入!B45:F45)&gt;0,内部設定!E45,0)</f>
        <v>0</v>
      </c>
      <c r="E45" s="3">
        <f>記入!A45</f>
        <v>40634</v>
      </c>
    </row>
    <row r="46" spans="4:24" x14ac:dyDescent="0.15">
      <c r="D46">
        <f>IF(SUM(記入!B46:F46)&gt;0,内部設定!E46,0)</f>
        <v>0</v>
      </c>
      <c r="E46" s="3">
        <f>記入!A46</f>
        <v>40664</v>
      </c>
    </row>
    <row r="47" spans="4:24" x14ac:dyDescent="0.15">
      <c r="D47">
        <f>IF(SUM(記入!B47:F47)&gt;0,内部設定!E47,0)</f>
        <v>0</v>
      </c>
      <c r="E47" s="3">
        <f>記入!A47</f>
        <v>40695</v>
      </c>
    </row>
    <row r="48" spans="4:24" x14ac:dyDescent="0.15">
      <c r="D48">
        <f>IF(SUM(記入!B48:F48)&gt;0,内部設定!E48,0)</f>
        <v>0</v>
      </c>
      <c r="E48" s="3">
        <f>記入!A48</f>
        <v>40725</v>
      </c>
    </row>
    <row r="49" spans="4:5" x14ac:dyDescent="0.15">
      <c r="D49">
        <f>IF(SUM(記入!B49:F49)&gt;0,内部設定!E49,0)</f>
        <v>0</v>
      </c>
      <c r="E49" s="3">
        <f>記入!A49</f>
        <v>40756</v>
      </c>
    </row>
    <row r="50" spans="4:5" x14ac:dyDescent="0.15">
      <c r="D50">
        <f>IF(SUM(記入!B50:F50)&gt;0,内部設定!E50,0)</f>
        <v>0</v>
      </c>
      <c r="E50" s="3">
        <f>記入!A50</f>
        <v>40787</v>
      </c>
    </row>
    <row r="51" spans="4:5" x14ac:dyDescent="0.15">
      <c r="D51">
        <f>IF(SUM(記入!B51:F51)&gt;0,内部設定!E51,0)</f>
        <v>0</v>
      </c>
      <c r="E51" s="3">
        <f>記入!A51</f>
        <v>40817</v>
      </c>
    </row>
    <row r="52" spans="4:5" x14ac:dyDescent="0.15">
      <c r="D52">
        <f>IF(SUM(記入!B52:F52)&gt;0,内部設定!E52,0)</f>
        <v>0</v>
      </c>
      <c r="E52" s="3">
        <f>記入!A52</f>
        <v>40848</v>
      </c>
    </row>
    <row r="53" spans="4:5" x14ac:dyDescent="0.15">
      <c r="D53">
        <f>IF(SUM(記入!B53:F53)&gt;0,内部設定!E53,0)</f>
        <v>0</v>
      </c>
      <c r="E53" s="3">
        <f>記入!A53</f>
        <v>40878</v>
      </c>
    </row>
    <row r="54" spans="4:5" x14ac:dyDescent="0.15">
      <c r="D54">
        <f>IF(SUM(記入!B54:F54)&gt;0,内部設定!E54,0)</f>
        <v>0</v>
      </c>
      <c r="E54" s="3">
        <f>記入!A54</f>
        <v>40909</v>
      </c>
    </row>
    <row r="55" spans="4:5" x14ac:dyDescent="0.15">
      <c r="D55">
        <f>IF(SUM(記入!B55:F55)&gt;0,内部設定!E55,0)</f>
        <v>0</v>
      </c>
      <c r="E55" s="3">
        <f>記入!A55</f>
        <v>40940</v>
      </c>
    </row>
    <row r="56" spans="4:5" x14ac:dyDescent="0.15">
      <c r="D56">
        <f>IF(SUM(記入!B56:F56)&gt;0,内部設定!E56,0)</f>
        <v>0</v>
      </c>
      <c r="E56" s="3">
        <f>記入!A56</f>
        <v>40969</v>
      </c>
    </row>
    <row r="57" spans="4:5" x14ac:dyDescent="0.15">
      <c r="D57">
        <f>IF(SUM(記入!B57:F57)&gt;0,内部設定!E57,0)</f>
        <v>0</v>
      </c>
      <c r="E57" s="3">
        <f>記入!A57</f>
        <v>41000</v>
      </c>
    </row>
    <row r="58" spans="4:5" x14ac:dyDescent="0.15">
      <c r="D58">
        <f>IF(SUM(記入!B58:F58)&gt;0,内部設定!E58,0)</f>
        <v>0</v>
      </c>
      <c r="E58" s="3">
        <f>記入!A58</f>
        <v>41030</v>
      </c>
    </row>
    <row r="59" spans="4:5" x14ac:dyDescent="0.15">
      <c r="D59">
        <f>IF(SUM(記入!B59:F59)&gt;0,内部設定!E59,0)</f>
        <v>0</v>
      </c>
      <c r="E59" s="3">
        <f>記入!A59</f>
        <v>41061</v>
      </c>
    </row>
    <row r="60" spans="4:5" x14ac:dyDescent="0.15">
      <c r="D60">
        <f>IF(SUM(記入!B60:F60)&gt;0,内部設定!E60,0)</f>
        <v>0</v>
      </c>
      <c r="E60" s="3">
        <f>記入!A60</f>
        <v>41091</v>
      </c>
    </row>
    <row r="61" spans="4:5" x14ac:dyDescent="0.15">
      <c r="D61">
        <f>IF(SUM(記入!B61:F61)&gt;0,内部設定!E61,0)</f>
        <v>0</v>
      </c>
      <c r="E61" s="3">
        <f>記入!A61</f>
        <v>41122</v>
      </c>
    </row>
    <row r="62" spans="4:5" x14ac:dyDescent="0.15">
      <c r="D62">
        <f>IF(SUM(記入!B62:F62)&gt;0,内部設定!E62,0)</f>
        <v>0</v>
      </c>
      <c r="E62" s="3">
        <f>記入!A62</f>
        <v>41153</v>
      </c>
    </row>
    <row r="63" spans="4:5" x14ac:dyDescent="0.15">
      <c r="D63">
        <f>IF(SUM(記入!B63:F63)&gt;0,内部設定!E63,0)</f>
        <v>0</v>
      </c>
      <c r="E63" s="3">
        <f>記入!A63</f>
        <v>41183</v>
      </c>
    </row>
    <row r="64" spans="4:5" x14ac:dyDescent="0.15">
      <c r="D64">
        <f>IF(SUM(記入!B64:F64)&gt;0,内部設定!E64,0)</f>
        <v>0</v>
      </c>
      <c r="E64" s="3">
        <f>記入!A64</f>
        <v>41214</v>
      </c>
    </row>
    <row r="65" spans="4:5" x14ac:dyDescent="0.15">
      <c r="D65">
        <f>IF(SUM(記入!B65:F65)&gt;0,内部設定!E65,0)</f>
        <v>0</v>
      </c>
      <c r="E65" s="3">
        <f>記入!A65</f>
        <v>41244</v>
      </c>
    </row>
    <row r="66" spans="4:5" x14ac:dyDescent="0.15">
      <c r="D66">
        <f>IF(SUM(記入!B66:F66)&gt;0,内部設定!E66,0)</f>
        <v>0</v>
      </c>
      <c r="E66" s="3">
        <f>記入!A66</f>
        <v>41275</v>
      </c>
    </row>
    <row r="67" spans="4:5" x14ac:dyDescent="0.15">
      <c r="D67">
        <f>IF(SUM(記入!B67:F67)&gt;0,内部設定!E67,0)</f>
        <v>0</v>
      </c>
      <c r="E67" s="3">
        <f>記入!A67</f>
        <v>41306</v>
      </c>
    </row>
    <row r="68" spans="4:5" x14ac:dyDescent="0.15">
      <c r="D68">
        <f>IF(SUM(記入!B68:F68)&gt;0,内部設定!E68,0)</f>
        <v>0</v>
      </c>
      <c r="E68" s="3">
        <f>記入!A68</f>
        <v>41334</v>
      </c>
    </row>
    <row r="69" spans="4:5" x14ac:dyDescent="0.15">
      <c r="D69">
        <f>IF(SUM(記入!B69:F69)&gt;0,内部設定!E69,0)</f>
        <v>0</v>
      </c>
      <c r="E69" s="3">
        <f>記入!A69</f>
        <v>41365</v>
      </c>
    </row>
    <row r="70" spans="4:5" x14ac:dyDescent="0.15">
      <c r="D70">
        <f>IF(SUM(記入!B70:F70)&gt;0,内部設定!E70,0)</f>
        <v>0</v>
      </c>
      <c r="E70" s="3">
        <f>記入!A70</f>
        <v>41395</v>
      </c>
    </row>
    <row r="71" spans="4:5" x14ac:dyDescent="0.15">
      <c r="D71">
        <f>IF(SUM(記入!B71:F71)&gt;0,内部設定!E71,0)</f>
        <v>0</v>
      </c>
      <c r="E71" s="3">
        <f>記入!A71</f>
        <v>41426</v>
      </c>
    </row>
    <row r="72" spans="4:5" x14ac:dyDescent="0.15">
      <c r="D72">
        <f>IF(SUM(記入!B72:F72)&gt;0,内部設定!E72,0)</f>
        <v>0</v>
      </c>
      <c r="E72" s="3">
        <f>記入!A72</f>
        <v>41456</v>
      </c>
    </row>
    <row r="73" spans="4:5" x14ac:dyDescent="0.15">
      <c r="D73">
        <f>IF(SUM(記入!B73:F73)&gt;0,内部設定!E73,0)</f>
        <v>0</v>
      </c>
      <c r="E73" s="3">
        <f>記入!A73</f>
        <v>41487</v>
      </c>
    </row>
    <row r="74" spans="4:5" x14ac:dyDescent="0.15">
      <c r="D74">
        <f>IF(SUM(記入!B74:F74)&gt;0,内部設定!E74,0)</f>
        <v>0</v>
      </c>
      <c r="E74" s="3">
        <f>記入!A74</f>
        <v>41518</v>
      </c>
    </row>
    <row r="75" spans="4:5" x14ac:dyDescent="0.15">
      <c r="D75">
        <f>IF(SUM(記入!B75:F75)&gt;0,内部設定!E75,0)</f>
        <v>0</v>
      </c>
      <c r="E75" s="3">
        <f>記入!A75</f>
        <v>41548</v>
      </c>
    </row>
    <row r="76" spans="4:5" x14ac:dyDescent="0.15">
      <c r="D76">
        <f>IF(SUM(記入!B76:F76)&gt;0,内部設定!E76,0)</f>
        <v>0</v>
      </c>
      <c r="E76" s="3">
        <f>記入!A76</f>
        <v>41579</v>
      </c>
    </row>
    <row r="77" spans="4:5" x14ac:dyDescent="0.15">
      <c r="D77">
        <f>IF(SUM(記入!B77:F77)&gt;0,内部設定!E77,0)</f>
        <v>0</v>
      </c>
      <c r="E77" s="3">
        <f>記入!A77</f>
        <v>41609</v>
      </c>
    </row>
    <row r="78" spans="4:5" x14ac:dyDescent="0.15">
      <c r="D78">
        <f>IF(SUM(記入!B78:F78)&gt;0,内部設定!E78,0)</f>
        <v>0</v>
      </c>
      <c r="E78" s="3">
        <f>記入!A78</f>
        <v>41640</v>
      </c>
    </row>
    <row r="79" spans="4:5" x14ac:dyDescent="0.15">
      <c r="D79">
        <f>IF(SUM(記入!B79:F79)&gt;0,内部設定!E79,0)</f>
        <v>0</v>
      </c>
      <c r="E79" s="3">
        <f>記入!A79</f>
        <v>41671</v>
      </c>
    </row>
    <row r="80" spans="4:5" x14ac:dyDescent="0.15">
      <c r="D80">
        <f>IF(SUM(記入!B80:F80)&gt;0,内部設定!E80,0)</f>
        <v>0</v>
      </c>
      <c r="E80" s="3">
        <f>記入!A80</f>
        <v>41699</v>
      </c>
    </row>
    <row r="81" spans="4:5" x14ac:dyDescent="0.15">
      <c r="D81">
        <f>IF(SUM(記入!B81:F81)&gt;0,内部設定!E81,0)</f>
        <v>0</v>
      </c>
      <c r="E81" s="3">
        <f>記入!A81</f>
        <v>41730</v>
      </c>
    </row>
    <row r="82" spans="4:5" x14ac:dyDescent="0.15">
      <c r="D82">
        <f>IF(SUM(記入!B82:F82)&gt;0,内部設定!E82,0)</f>
        <v>0</v>
      </c>
      <c r="E82" s="3">
        <f>記入!A82</f>
        <v>41760</v>
      </c>
    </row>
    <row r="83" spans="4:5" x14ac:dyDescent="0.15">
      <c r="D83">
        <f>IF(SUM(記入!B83:F83)&gt;0,内部設定!E83,0)</f>
        <v>0</v>
      </c>
      <c r="E83" s="3">
        <f>記入!A83</f>
        <v>41791</v>
      </c>
    </row>
    <row r="84" spans="4:5" x14ac:dyDescent="0.15">
      <c r="D84">
        <f>IF(SUM(記入!B84:F84)&gt;0,内部設定!E84,0)</f>
        <v>0</v>
      </c>
      <c r="E84" s="3">
        <f>記入!A84</f>
        <v>41821</v>
      </c>
    </row>
    <row r="85" spans="4:5" x14ac:dyDescent="0.15">
      <c r="D85">
        <f>IF(SUM(記入!B85:F85)&gt;0,内部設定!E85,0)</f>
        <v>0</v>
      </c>
      <c r="E85" s="3">
        <f>記入!A85</f>
        <v>41852</v>
      </c>
    </row>
    <row r="86" spans="4:5" x14ac:dyDescent="0.15">
      <c r="D86">
        <f>IF(SUM(記入!B86:F86)&gt;0,内部設定!E86,0)</f>
        <v>0</v>
      </c>
      <c r="E86" s="3">
        <f>記入!A86</f>
        <v>41883</v>
      </c>
    </row>
    <row r="87" spans="4:5" x14ac:dyDescent="0.15">
      <c r="D87">
        <f>IF(SUM(記入!B87:F87)&gt;0,内部設定!E87,0)</f>
        <v>0</v>
      </c>
      <c r="E87" s="3">
        <f>記入!A87</f>
        <v>41913</v>
      </c>
    </row>
    <row r="88" spans="4:5" x14ac:dyDescent="0.15">
      <c r="D88">
        <f>IF(SUM(記入!B88:F88)&gt;0,内部設定!E88,0)</f>
        <v>0</v>
      </c>
      <c r="E88" s="3">
        <f>記入!A88</f>
        <v>41944</v>
      </c>
    </row>
    <row r="89" spans="4:5" x14ac:dyDescent="0.15">
      <c r="D89">
        <f>IF(SUM(記入!B89:F89)&gt;0,内部設定!E89,0)</f>
        <v>0</v>
      </c>
      <c r="E89" s="3">
        <f>記入!A89</f>
        <v>41974</v>
      </c>
    </row>
    <row r="90" spans="4:5" x14ac:dyDescent="0.15">
      <c r="D90">
        <f>IF(SUM(記入!B90:F90)&gt;0,内部設定!E90,0)</f>
        <v>0</v>
      </c>
      <c r="E90" s="3">
        <f>記入!A90</f>
        <v>42005</v>
      </c>
    </row>
    <row r="91" spans="4:5" x14ac:dyDescent="0.15">
      <c r="D91">
        <f>IF(SUM(記入!B91:F91)&gt;0,内部設定!E91,0)</f>
        <v>0</v>
      </c>
      <c r="E91" s="3">
        <f>記入!A91</f>
        <v>42036</v>
      </c>
    </row>
    <row r="92" spans="4:5" x14ac:dyDescent="0.15">
      <c r="D92">
        <f>IF(SUM(記入!B92:F92)&gt;0,内部設定!E92,0)</f>
        <v>0</v>
      </c>
      <c r="E92" s="3">
        <f>記入!A92</f>
        <v>42064</v>
      </c>
    </row>
    <row r="93" spans="4:5" x14ac:dyDescent="0.15">
      <c r="D93">
        <f>IF(SUM(記入!B93:F93)&gt;0,内部設定!E93,0)</f>
        <v>0</v>
      </c>
      <c r="E93" s="3">
        <f>記入!A93</f>
        <v>42095</v>
      </c>
    </row>
    <row r="94" spans="4:5" x14ac:dyDescent="0.15">
      <c r="D94">
        <f>IF(SUM(記入!B94:F94)&gt;0,内部設定!E94,0)</f>
        <v>0</v>
      </c>
      <c r="E94" s="3">
        <f>記入!A94</f>
        <v>42125</v>
      </c>
    </row>
    <row r="95" spans="4:5" x14ac:dyDescent="0.15">
      <c r="D95">
        <f>IF(SUM(記入!B95:F95)&gt;0,内部設定!E95,0)</f>
        <v>0</v>
      </c>
      <c r="E95" s="3">
        <f>記入!A95</f>
        <v>42156</v>
      </c>
    </row>
    <row r="96" spans="4:5" x14ac:dyDescent="0.15">
      <c r="D96">
        <f>IF(SUM(記入!B96:F96)&gt;0,内部設定!E96,0)</f>
        <v>0</v>
      </c>
      <c r="E96" s="3">
        <f>記入!A96</f>
        <v>42186</v>
      </c>
    </row>
    <row r="97" spans="4:5" x14ac:dyDescent="0.15">
      <c r="D97">
        <f>IF(SUM(記入!B97:F97)&gt;0,内部設定!E97,0)</f>
        <v>0</v>
      </c>
      <c r="E97" s="3">
        <f>記入!A97</f>
        <v>42217</v>
      </c>
    </row>
    <row r="98" spans="4:5" x14ac:dyDescent="0.15">
      <c r="D98">
        <f>IF(SUM(記入!B98:F98)&gt;0,内部設定!E98,0)</f>
        <v>0</v>
      </c>
      <c r="E98" s="3">
        <f>記入!A98</f>
        <v>42248</v>
      </c>
    </row>
    <row r="99" spans="4:5" x14ac:dyDescent="0.15">
      <c r="D99">
        <f>IF(SUM(記入!B99:F99)&gt;0,内部設定!E99,0)</f>
        <v>0</v>
      </c>
      <c r="E99" s="3">
        <f>記入!A99</f>
        <v>42278</v>
      </c>
    </row>
    <row r="100" spans="4:5" x14ac:dyDescent="0.15">
      <c r="D100">
        <f>IF(SUM(記入!B100:F100)&gt;0,内部設定!E100,0)</f>
        <v>0</v>
      </c>
      <c r="E100" s="3">
        <f>記入!A100</f>
        <v>42309</v>
      </c>
    </row>
    <row r="101" spans="4:5" x14ac:dyDescent="0.15">
      <c r="D101">
        <f>IF(SUM(記入!B101:F101)&gt;0,内部設定!E101,0)</f>
        <v>0</v>
      </c>
      <c r="E101" s="3">
        <f>記入!A101</f>
        <v>42339</v>
      </c>
    </row>
    <row r="102" spans="4:5" x14ac:dyDescent="0.15">
      <c r="D102">
        <f>IF(SUM(記入!B102:F102)&gt;0,内部設定!E102,0)</f>
        <v>0</v>
      </c>
      <c r="E102" s="3">
        <f>記入!A102</f>
        <v>42370</v>
      </c>
    </row>
    <row r="103" spans="4:5" x14ac:dyDescent="0.15">
      <c r="D103">
        <f>IF(SUM(記入!B103:F103)&gt;0,内部設定!E103,0)</f>
        <v>0</v>
      </c>
      <c r="E103" s="3">
        <f>記入!A103</f>
        <v>42401</v>
      </c>
    </row>
    <row r="104" spans="4:5" x14ac:dyDescent="0.15">
      <c r="D104">
        <f>IF(SUM(記入!B104:F104)&gt;0,内部設定!E104,0)</f>
        <v>0</v>
      </c>
      <c r="E104" s="3">
        <f>記入!A104</f>
        <v>42430</v>
      </c>
    </row>
    <row r="105" spans="4:5" x14ac:dyDescent="0.15">
      <c r="D105">
        <f>IF(SUM(記入!B105:F105)&gt;0,内部設定!E105,0)</f>
        <v>0</v>
      </c>
      <c r="E105" s="3">
        <f>記入!A105</f>
        <v>42461</v>
      </c>
    </row>
    <row r="106" spans="4:5" x14ac:dyDescent="0.15">
      <c r="D106">
        <f>IF(SUM(記入!B106:F106)&gt;0,内部設定!E106,0)</f>
        <v>0</v>
      </c>
      <c r="E106" s="3">
        <f>記入!A106</f>
        <v>42491</v>
      </c>
    </row>
    <row r="107" spans="4:5" x14ac:dyDescent="0.15">
      <c r="D107">
        <f>IF(SUM(記入!B107:F107)&gt;0,内部設定!E107,0)</f>
        <v>0</v>
      </c>
      <c r="E107" s="3">
        <f>記入!A107</f>
        <v>42522</v>
      </c>
    </row>
    <row r="108" spans="4:5" x14ac:dyDescent="0.15">
      <c r="D108">
        <f>IF(SUM(記入!B108:F108)&gt;0,内部設定!E108,0)</f>
        <v>0</v>
      </c>
      <c r="E108" s="3">
        <f>記入!A108</f>
        <v>42552</v>
      </c>
    </row>
    <row r="109" spans="4:5" x14ac:dyDescent="0.15">
      <c r="D109">
        <f>IF(SUM(記入!B109:F109)&gt;0,内部設定!E109,0)</f>
        <v>0</v>
      </c>
      <c r="E109" s="3">
        <f>記入!A109</f>
        <v>42583</v>
      </c>
    </row>
    <row r="110" spans="4:5" x14ac:dyDescent="0.15">
      <c r="D110">
        <f>IF(SUM(記入!B110:F110)&gt;0,内部設定!E110,0)</f>
        <v>0</v>
      </c>
      <c r="E110" s="3">
        <f>記入!A110</f>
        <v>42614</v>
      </c>
    </row>
    <row r="111" spans="4:5" x14ac:dyDescent="0.15">
      <c r="D111">
        <f>IF(SUM(記入!B111:F111)&gt;0,内部設定!E111,0)</f>
        <v>0</v>
      </c>
      <c r="E111" s="3">
        <f>記入!A111</f>
        <v>42644</v>
      </c>
    </row>
    <row r="112" spans="4:5" x14ac:dyDescent="0.15">
      <c r="D112">
        <f>IF(SUM(記入!B112:F112)&gt;0,内部設定!E112,0)</f>
        <v>0</v>
      </c>
      <c r="E112" s="3">
        <f>記入!A112</f>
        <v>42675</v>
      </c>
    </row>
    <row r="113" spans="4:5" x14ac:dyDescent="0.15">
      <c r="D113">
        <f>IF(SUM(記入!B113:F113)&gt;0,内部設定!E113,0)</f>
        <v>0</v>
      </c>
      <c r="E113" s="3">
        <f>記入!A113</f>
        <v>42705</v>
      </c>
    </row>
    <row r="114" spans="4:5" x14ac:dyDescent="0.15">
      <c r="D114">
        <f>IF(SUM(記入!B114:F114)&gt;0,内部設定!E114,0)</f>
        <v>0</v>
      </c>
      <c r="E114" s="3">
        <f>記入!A114</f>
        <v>42736</v>
      </c>
    </row>
    <row r="115" spans="4:5" x14ac:dyDescent="0.15">
      <c r="D115">
        <f>IF(SUM(記入!B115:F115)&gt;0,内部設定!E115,0)</f>
        <v>0</v>
      </c>
      <c r="E115" s="3">
        <f>記入!A115</f>
        <v>42767</v>
      </c>
    </row>
    <row r="116" spans="4:5" x14ac:dyDescent="0.15">
      <c r="D116">
        <f>IF(SUM(記入!B116:F116)&gt;0,内部設定!E116,0)</f>
        <v>0</v>
      </c>
      <c r="E116" s="3">
        <f>記入!A116</f>
        <v>42795</v>
      </c>
    </row>
    <row r="117" spans="4:5" x14ac:dyDescent="0.15">
      <c r="D117">
        <f>IF(SUM(記入!B117:F117)&gt;0,内部設定!E117,0)</f>
        <v>0</v>
      </c>
      <c r="E117" s="3">
        <f>記入!A117</f>
        <v>42826</v>
      </c>
    </row>
    <row r="118" spans="4:5" x14ac:dyDescent="0.15">
      <c r="D118">
        <f>IF(SUM(記入!B118:F118)&gt;0,内部設定!E118,0)</f>
        <v>0</v>
      </c>
      <c r="E118" s="3">
        <f>記入!A118</f>
        <v>42856</v>
      </c>
    </row>
    <row r="119" spans="4:5" x14ac:dyDescent="0.15">
      <c r="D119">
        <f>IF(SUM(記入!B119:F119)&gt;0,内部設定!E119,0)</f>
        <v>0</v>
      </c>
      <c r="E119" s="3">
        <f>記入!A119</f>
        <v>42887</v>
      </c>
    </row>
    <row r="120" spans="4:5" x14ac:dyDescent="0.15">
      <c r="D120">
        <f>IF(SUM(記入!B120:F120)&gt;0,内部設定!E120,0)</f>
        <v>0</v>
      </c>
      <c r="E120" s="3">
        <f>記入!A120</f>
        <v>42917</v>
      </c>
    </row>
    <row r="121" spans="4:5" x14ac:dyDescent="0.15">
      <c r="D121">
        <f>IF(SUM(記入!B121:F121)&gt;0,内部設定!E121,0)</f>
        <v>0</v>
      </c>
      <c r="E121" s="3">
        <f>記入!A121</f>
        <v>42948</v>
      </c>
    </row>
    <row r="122" spans="4:5" x14ac:dyDescent="0.15">
      <c r="D122">
        <f>IF(SUM(記入!B122:F122)&gt;0,内部設定!E122,0)</f>
        <v>0</v>
      </c>
      <c r="E122" s="3">
        <f>記入!A122</f>
        <v>42979</v>
      </c>
    </row>
    <row r="123" spans="4:5" x14ac:dyDescent="0.15">
      <c r="D123">
        <f>IF(SUM(記入!B123:F123)&gt;0,内部設定!E123,0)</f>
        <v>0</v>
      </c>
      <c r="E123" s="3">
        <f>記入!A123</f>
        <v>43009</v>
      </c>
    </row>
    <row r="124" spans="4:5" x14ac:dyDescent="0.15">
      <c r="D124">
        <f>IF(SUM(記入!B124:F124)&gt;0,内部設定!E124,0)</f>
        <v>0</v>
      </c>
      <c r="E124" s="3">
        <f>記入!A124</f>
        <v>43040</v>
      </c>
    </row>
    <row r="125" spans="4:5" x14ac:dyDescent="0.15">
      <c r="D125">
        <f>IF(SUM(記入!B125:F125)&gt;0,内部設定!E125,0)</f>
        <v>0</v>
      </c>
      <c r="E125" s="3">
        <f>記入!A125</f>
        <v>43070</v>
      </c>
    </row>
    <row r="126" spans="4:5" x14ac:dyDescent="0.15">
      <c r="D126">
        <f>IF(SUM(記入!B126:F126)&gt;0,内部設定!E126,0)</f>
        <v>0</v>
      </c>
      <c r="E126" s="3">
        <f>記入!A126</f>
        <v>43101</v>
      </c>
    </row>
    <row r="127" spans="4:5" x14ac:dyDescent="0.15">
      <c r="D127">
        <f>IF(SUM(記入!B127:F127)&gt;0,内部設定!E127,0)</f>
        <v>0</v>
      </c>
      <c r="E127" s="3">
        <f>記入!A127</f>
        <v>43132</v>
      </c>
    </row>
    <row r="128" spans="4:5" x14ac:dyDescent="0.15">
      <c r="D128">
        <f>IF(SUM(記入!B128:F128)&gt;0,内部設定!E128,0)</f>
        <v>0</v>
      </c>
      <c r="E128" s="3">
        <f>記入!A128</f>
        <v>43160</v>
      </c>
    </row>
    <row r="129" spans="4:5" x14ac:dyDescent="0.15">
      <c r="D129">
        <f>IF(SUM(記入!B129:F129)&gt;0,内部設定!E129,0)</f>
        <v>0</v>
      </c>
      <c r="E129" s="3">
        <f>記入!A129</f>
        <v>43191</v>
      </c>
    </row>
    <row r="130" spans="4:5" x14ac:dyDescent="0.15">
      <c r="D130">
        <f>IF(SUM(記入!B130:F130)&gt;0,内部設定!E130,0)</f>
        <v>0</v>
      </c>
      <c r="E130" s="3">
        <f>記入!A130</f>
        <v>43221</v>
      </c>
    </row>
    <row r="131" spans="4:5" x14ac:dyDescent="0.15">
      <c r="D131">
        <f>IF(SUM(記入!B131:F131)&gt;0,内部設定!E131,0)</f>
        <v>0</v>
      </c>
      <c r="E131" s="3">
        <f>記入!A131</f>
        <v>43252</v>
      </c>
    </row>
    <row r="132" spans="4:5" x14ac:dyDescent="0.15">
      <c r="D132">
        <f>IF(SUM(記入!B132:F132)&gt;0,内部設定!E132,0)</f>
        <v>0</v>
      </c>
      <c r="E132" s="3">
        <f>記入!A132</f>
        <v>43282</v>
      </c>
    </row>
    <row r="133" spans="4:5" x14ac:dyDescent="0.15">
      <c r="D133">
        <f>IF(SUM(記入!B133:F133)&gt;0,内部設定!E133,0)</f>
        <v>0</v>
      </c>
      <c r="E133" s="3">
        <f>記入!A133</f>
        <v>43313</v>
      </c>
    </row>
    <row r="134" spans="4:5" x14ac:dyDescent="0.15">
      <c r="D134">
        <f>IF(SUM(記入!B134:F134)&gt;0,内部設定!E134,0)</f>
        <v>0</v>
      </c>
      <c r="E134" s="3">
        <f>記入!A134</f>
        <v>43344</v>
      </c>
    </row>
    <row r="135" spans="4:5" x14ac:dyDescent="0.15">
      <c r="D135">
        <f>IF(SUM(記入!B135:F135)&gt;0,内部設定!E135,0)</f>
        <v>0</v>
      </c>
      <c r="E135" s="3">
        <f>記入!A135</f>
        <v>43374</v>
      </c>
    </row>
    <row r="136" spans="4:5" x14ac:dyDescent="0.15">
      <c r="D136">
        <f>IF(SUM(記入!B136:F136)&gt;0,内部設定!E136,0)</f>
        <v>0</v>
      </c>
      <c r="E136" s="3">
        <f>記入!A136</f>
        <v>43405</v>
      </c>
    </row>
    <row r="137" spans="4:5" x14ac:dyDescent="0.15">
      <c r="D137">
        <f>IF(SUM(記入!B137:F137)&gt;0,内部設定!E137,0)</f>
        <v>0</v>
      </c>
      <c r="E137" s="3">
        <f>記入!A137</f>
        <v>43435</v>
      </c>
    </row>
    <row r="138" spans="4:5" x14ac:dyDescent="0.15">
      <c r="D138">
        <f>IF(SUM(記入!B138:F138)&gt;0,内部設定!E138,0)</f>
        <v>0</v>
      </c>
      <c r="E138" s="3">
        <f>記入!A138</f>
        <v>43466</v>
      </c>
    </row>
    <row r="139" spans="4:5" x14ac:dyDescent="0.15">
      <c r="D139">
        <f>IF(SUM(記入!B139:F139)&gt;0,内部設定!E139,0)</f>
        <v>0</v>
      </c>
      <c r="E139" s="3">
        <f>記入!A139</f>
        <v>43497</v>
      </c>
    </row>
    <row r="140" spans="4:5" x14ac:dyDescent="0.15">
      <c r="D140">
        <f>IF(SUM(記入!B140:F140)&gt;0,内部設定!E140,0)</f>
        <v>0</v>
      </c>
      <c r="E140" s="3">
        <f>記入!A140</f>
        <v>43525</v>
      </c>
    </row>
    <row r="141" spans="4:5" x14ac:dyDescent="0.15">
      <c r="D141">
        <f>IF(SUM(記入!B141:F141)&gt;0,内部設定!E141,0)</f>
        <v>0</v>
      </c>
      <c r="E141" s="3">
        <f>記入!A141</f>
        <v>43556</v>
      </c>
    </row>
    <row r="142" spans="4:5" x14ac:dyDescent="0.15">
      <c r="D142">
        <f>IF(SUM(記入!B142:F142)&gt;0,内部設定!E142,0)</f>
        <v>0</v>
      </c>
      <c r="E142" s="3">
        <f>記入!A142</f>
        <v>43586</v>
      </c>
    </row>
    <row r="143" spans="4:5" x14ac:dyDescent="0.15">
      <c r="D143">
        <f>IF(SUM(記入!B143:F143)&gt;0,内部設定!E143,0)</f>
        <v>0</v>
      </c>
      <c r="E143" s="3">
        <f>記入!A143</f>
        <v>43617</v>
      </c>
    </row>
    <row r="144" spans="4:5" x14ac:dyDescent="0.15">
      <c r="D144">
        <f>IF(SUM(記入!B144:F144)&gt;0,内部設定!E144,0)</f>
        <v>0</v>
      </c>
      <c r="E144" s="3">
        <f>記入!A144</f>
        <v>43647</v>
      </c>
    </row>
    <row r="145" spans="4:5" x14ac:dyDescent="0.15">
      <c r="D145">
        <f>IF(SUM(記入!B145:F145)&gt;0,内部設定!E145,0)</f>
        <v>0</v>
      </c>
      <c r="E145" s="3">
        <f>記入!A145</f>
        <v>43678</v>
      </c>
    </row>
    <row r="146" spans="4:5" x14ac:dyDescent="0.15">
      <c r="D146">
        <f>IF(SUM(記入!B146:F146)&gt;0,内部設定!E146,0)</f>
        <v>0</v>
      </c>
      <c r="E146" s="3">
        <f>記入!A146</f>
        <v>43709</v>
      </c>
    </row>
    <row r="147" spans="4:5" x14ac:dyDescent="0.15">
      <c r="D147">
        <f>IF(SUM(記入!B147:F147)&gt;0,内部設定!E147,0)</f>
        <v>0</v>
      </c>
      <c r="E147" s="3">
        <f>記入!A147</f>
        <v>43739</v>
      </c>
    </row>
    <row r="148" spans="4:5" x14ac:dyDescent="0.15">
      <c r="D148">
        <f>IF(SUM(記入!B148:F148)&gt;0,内部設定!E148,0)</f>
        <v>0</v>
      </c>
      <c r="E148" s="3">
        <f>記入!A148</f>
        <v>43770</v>
      </c>
    </row>
    <row r="149" spans="4:5" x14ac:dyDescent="0.15">
      <c r="D149">
        <f>IF(SUM(記入!B149:F149)&gt;0,内部設定!E149,0)</f>
        <v>0</v>
      </c>
      <c r="E149" s="3">
        <f>記入!A149</f>
        <v>43800</v>
      </c>
    </row>
    <row r="150" spans="4:5" x14ac:dyDescent="0.15">
      <c r="D150">
        <f>IF(SUM(記入!B150:F150)&gt;0,内部設定!E150,0)</f>
        <v>0</v>
      </c>
      <c r="E150" s="3">
        <f>記入!A150</f>
        <v>43831</v>
      </c>
    </row>
    <row r="151" spans="4:5" x14ac:dyDescent="0.15">
      <c r="D151">
        <f>IF(SUM(記入!B151:F151)&gt;0,内部設定!E151,0)</f>
        <v>0</v>
      </c>
      <c r="E151" s="3">
        <f>記入!A151</f>
        <v>43862</v>
      </c>
    </row>
    <row r="152" spans="4:5" x14ac:dyDescent="0.15">
      <c r="D152">
        <f>IF(SUM(記入!B152:F152)&gt;0,内部設定!E152,0)</f>
        <v>0</v>
      </c>
      <c r="E152" s="3">
        <f>記入!A152</f>
        <v>43891</v>
      </c>
    </row>
    <row r="153" spans="4:5" x14ac:dyDescent="0.15">
      <c r="D153">
        <f>IF(SUM(記入!B153:F153)&gt;0,内部設定!E153,0)</f>
        <v>0</v>
      </c>
      <c r="E153" s="3">
        <f>記入!A153</f>
        <v>43922</v>
      </c>
    </row>
    <row r="154" spans="4:5" x14ac:dyDescent="0.15">
      <c r="D154">
        <f>IF(SUM(記入!B154:F154)&gt;0,内部設定!E154,0)</f>
        <v>0</v>
      </c>
      <c r="E154" s="3">
        <f>記入!A154</f>
        <v>43952</v>
      </c>
    </row>
    <row r="155" spans="4:5" x14ac:dyDescent="0.15">
      <c r="D155">
        <f>IF(SUM(記入!B155:F155)&gt;0,内部設定!E155,0)</f>
        <v>0</v>
      </c>
      <c r="E155" s="3">
        <f>記入!A155</f>
        <v>43983</v>
      </c>
    </row>
    <row r="156" spans="4:5" x14ac:dyDescent="0.15">
      <c r="D156">
        <f>IF(SUM(記入!B156:F156)&gt;0,内部設定!E156,0)</f>
        <v>0</v>
      </c>
      <c r="E156" s="3">
        <f>記入!A156</f>
        <v>44013</v>
      </c>
    </row>
    <row r="157" spans="4:5" x14ac:dyDescent="0.15">
      <c r="D157">
        <f>IF(SUM(記入!B157:F157)&gt;0,内部設定!E157,0)</f>
        <v>0</v>
      </c>
      <c r="E157" s="3">
        <f>記入!A157</f>
        <v>44044</v>
      </c>
    </row>
    <row r="158" spans="4:5" x14ac:dyDescent="0.15">
      <c r="D158">
        <f>IF(SUM(記入!B158:F158)&gt;0,内部設定!E158,0)</f>
        <v>0</v>
      </c>
      <c r="E158" s="3">
        <f>記入!A158</f>
        <v>44075</v>
      </c>
    </row>
    <row r="159" spans="4:5" x14ac:dyDescent="0.15">
      <c r="D159">
        <f>IF(SUM(記入!B159:F159)&gt;0,内部設定!E159,0)</f>
        <v>0</v>
      </c>
      <c r="E159" s="3">
        <f>記入!A159</f>
        <v>44105</v>
      </c>
    </row>
    <row r="160" spans="4:5" x14ac:dyDescent="0.15">
      <c r="D160">
        <f>IF(SUM(記入!B160:F160)&gt;0,内部設定!E160,0)</f>
        <v>0</v>
      </c>
      <c r="E160" s="3">
        <f>記入!A160</f>
        <v>44136</v>
      </c>
    </row>
    <row r="161" spans="4:5" x14ac:dyDescent="0.15">
      <c r="D161">
        <f>IF(SUM(記入!B161:F161)&gt;0,内部設定!E161,0)</f>
        <v>0</v>
      </c>
      <c r="E161" s="3">
        <f>記入!A161</f>
        <v>44166</v>
      </c>
    </row>
    <row r="162" spans="4:5" x14ac:dyDescent="0.15">
      <c r="D162">
        <f>IF(SUM(記入!B162:F162)&gt;0,内部設定!E162,0)</f>
        <v>0</v>
      </c>
      <c r="E162" s="3">
        <f>記入!A162</f>
        <v>44197</v>
      </c>
    </row>
    <row r="163" spans="4:5" x14ac:dyDescent="0.15">
      <c r="D163">
        <f>IF(SUM(記入!B163:F163)&gt;0,内部設定!E163,0)</f>
        <v>0</v>
      </c>
      <c r="E163" s="3">
        <f>記入!A163</f>
        <v>44228</v>
      </c>
    </row>
    <row r="164" spans="4:5" x14ac:dyDescent="0.15">
      <c r="D164">
        <f>IF(SUM(記入!B164:F164)&gt;0,内部設定!E164,0)</f>
        <v>0</v>
      </c>
      <c r="E164" s="3">
        <f>記入!A164</f>
        <v>44256</v>
      </c>
    </row>
    <row r="165" spans="4:5" x14ac:dyDescent="0.15">
      <c r="D165">
        <f>IF(SUM(記入!B165:F165)&gt;0,内部設定!E165,0)</f>
        <v>0</v>
      </c>
      <c r="E165" s="3">
        <f>記入!A165</f>
        <v>44287</v>
      </c>
    </row>
    <row r="166" spans="4:5" x14ac:dyDescent="0.15">
      <c r="D166">
        <f>IF(SUM(記入!B166:F166)&gt;0,内部設定!E166,0)</f>
        <v>0</v>
      </c>
      <c r="E166" s="3">
        <f>記入!A166</f>
        <v>44317</v>
      </c>
    </row>
    <row r="167" spans="4:5" x14ac:dyDescent="0.15">
      <c r="D167">
        <f>IF(SUM(記入!B167:F167)&gt;0,内部設定!E167,0)</f>
        <v>0</v>
      </c>
      <c r="E167" s="3">
        <f>記入!A167</f>
        <v>44348</v>
      </c>
    </row>
    <row r="168" spans="4:5" x14ac:dyDescent="0.15">
      <c r="D168">
        <f>IF(SUM(記入!B168:F168)&gt;0,内部設定!E168,0)</f>
        <v>0</v>
      </c>
      <c r="E168" s="3">
        <f>記入!A168</f>
        <v>44378</v>
      </c>
    </row>
    <row r="169" spans="4:5" x14ac:dyDescent="0.15">
      <c r="D169">
        <f>IF(SUM(記入!B169:F169)&gt;0,内部設定!E169,0)</f>
        <v>0</v>
      </c>
      <c r="E169" s="3">
        <f>記入!A169</f>
        <v>44409</v>
      </c>
    </row>
    <row r="170" spans="4:5" x14ac:dyDescent="0.15">
      <c r="D170">
        <f>IF(SUM(記入!B170:F170)&gt;0,内部設定!E170,0)</f>
        <v>0</v>
      </c>
      <c r="E170" s="3">
        <f>記入!A170</f>
        <v>44440</v>
      </c>
    </row>
    <row r="171" spans="4:5" x14ac:dyDescent="0.15">
      <c r="D171">
        <f>IF(SUM(記入!B171:F171)&gt;0,内部設定!E171,0)</f>
        <v>0</v>
      </c>
      <c r="E171" s="3">
        <f>記入!A171</f>
        <v>44470</v>
      </c>
    </row>
    <row r="172" spans="4:5" x14ac:dyDescent="0.15">
      <c r="D172">
        <f>IF(SUM(記入!B172:F172)&gt;0,内部設定!E172,0)</f>
        <v>0</v>
      </c>
      <c r="E172" s="3">
        <f>記入!A172</f>
        <v>44501</v>
      </c>
    </row>
    <row r="173" spans="4:5" x14ac:dyDescent="0.15">
      <c r="D173">
        <f>IF(SUM(記入!B173:F173)&gt;0,内部設定!E173,0)</f>
        <v>0</v>
      </c>
      <c r="E173" s="3">
        <f>記入!A173</f>
        <v>44531</v>
      </c>
    </row>
    <row r="174" spans="4:5" x14ac:dyDescent="0.15">
      <c r="D174">
        <f>IF(SUM(記入!B174:F174)&gt;0,内部設定!E174,0)</f>
        <v>0</v>
      </c>
      <c r="E174" s="3">
        <f>記入!A174</f>
        <v>44562</v>
      </c>
    </row>
    <row r="175" spans="4:5" x14ac:dyDescent="0.15">
      <c r="D175">
        <f>IF(SUM(記入!B175:F175)&gt;0,内部設定!E175,0)</f>
        <v>0</v>
      </c>
      <c r="E175" s="3">
        <f>記入!A175</f>
        <v>44593</v>
      </c>
    </row>
    <row r="176" spans="4:5" x14ac:dyDescent="0.15">
      <c r="D176">
        <f>IF(SUM(記入!B176:F176)&gt;0,内部設定!E176,0)</f>
        <v>0</v>
      </c>
      <c r="E176" s="3">
        <f>記入!A176</f>
        <v>44621</v>
      </c>
    </row>
    <row r="177" spans="4:5" x14ac:dyDescent="0.15">
      <c r="D177">
        <f>IF(SUM(記入!B177:F177)&gt;0,内部設定!E177,0)</f>
        <v>0</v>
      </c>
      <c r="E177" s="3">
        <f>記入!A177</f>
        <v>44652</v>
      </c>
    </row>
    <row r="178" spans="4:5" x14ac:dyDescent="0.15">
      <c r="D178">
        <f>IF(SUM(記入!B178:F178)&gt;0,内部設定!E178,0)</f>
        <v>0</v>
      </c>
      <c r="E178" s="3">
        <f>記入!A178</f>
        <v>44682</v>
      </c>
    </row>
    <row r="179" spans="4:5" x14ac:dyDescent="0.15">
      <c r="D179">
        <f>IF(SUM(記入!B179:F179)&gt;0,内部設定!E179,0)</f>
        <v>0</v>
      </c>
      <c r="E179" s="3">
        <f>記入!A179</f>
        <v>44713</v>
      </c>
    </row>
    <row r="180" spans="4:5" x14ac:dyDescent="0.15">
      <c r="D180">
        <f>IF(SUM(記入!B180:F180)&gt;0,内部設定!E180,0)</f>
        <v>0</v>
      </c>
      <c r="E180" s="3">
        <f>記入!A180</f>
        <v>44743</v>
      </c>
    </row>
    <row r="181" spans="4:5" x14ac:dyDescent="0.15">
      <c r="D181">
        <f>IF(SUM(記入!B181:F181)&gt;0,内部設定!E181,0)</f>
        <v>0</v>
      </c>
      <c r="E181" s="3">
        <f>記入!A181</f>
        <v>44774</v>
      </c>
    </row>
    <row r="182" spans="4:5" x14ac:dyDescent="0.15">
      <c r="D182">
        <f>IF(SUM(記入!B182:F182)&gt;0,内部設定!E182,0)</f>
        <v>0</v>
      </c>
      <c r="E182" s="3">
        <f>記入!A182</f>
        <v>44805</v>
      </c>
    </row>
    <row r="183" spans="4:5" x14ac:dyDescent="0.15">
      <c r="D183">
        <f>IF(SUM(記入!B183:F183)&gt;0,内部設定!E183,0)</f>
        <v>0</v>
      </c>
      <c r="E183" s="3">
        <f>記入!A183</f>
        <v>44835</v>
      </c>
    </row>
    <row r="184" spans="4:5" x14ac:dyDescent="0.15">
      <c r="D184">
        <f>IF(SUM(記入!B184:F184)&gt;0,内部設定!E184,0)</f>
        <v>0</v>
      </c>
      <c r="E184" s="3">
        <f>記入!A184</f>
        <v>44866</v>
      </c>
    </row>
    <row r="185" spans="4:5" x14ac:dyDescent="0.15">
      <c r="D185">
        <f>IF(SUM(記入!B185:F185)&gt;0,内部設定!E185,0)</f>
        <v>0</v>
      </c>
      <c r="E185" s="3">
        <f>記入!A185</f>
        <v>44896</v>
      </c>
    </row>
    <row r="186" spans="4:5" x14ac:dyDescent="0.15">
      <c r="D186">
        <f>IF(SUM(記入!B186:F186)&gt;0,内部設定!E186,0)</f>
        <v>0</v>
      </c>
      <c r="E186" s="3">
        <f>記入!A186</f>
        <v>44927</v>
      </c>
    </row>
    <row r="187" spans="4:5" x14ac:dyDescent="0.15">
      <c r="D187">
        <f>IF(SUM(記入!B187:F187)&gt;0,内部設定!E187,0)</f>
        <v>0</v>
      </c>
      <c r="E187" s="3">
        <f>記入!A187</f>
        <v>44958</v>
      </c>
    </row>
    <row r="188" spans="4:5" x14ac:dyDescent="0.15">
      <c r="D188">
        <f>IF(SUM(記入!B188:F188)&gt;0,内部設定!E188,0)</f>
        <v>0</v>
      </c>
      <c r="E188" s="3">
        <f>記入!A188</f>
        <v>44986</v>
      </c>
    </row>
    <row r="189" spans="4:5" x14ac:dyDescent="0.15">
      <c r="D189">
        <f>IF(SUM(記入!B189:F189)&gt;0,内部設定!E189,0)</f>
        <v>0</v>
      </c>
      <c r="E189" s="3">
        <f>記入!A189</f>
        <v>45017</v>
      </c>
    </row>
    <row r="190" spans="4:5" x14ac:dyDescent="0.15">
      <c r="D190">
        <f>IF(SUM(記入!B190:F190)&gt;0,内部設定!E190,0)</f>
        <v>0</v>
      </c>
      <c r="E190" s="3">
        <f>記入!A190</f>
        <v>45047</v>
      </c>
    </row>
    <row r="191" spans="4:5" x14ac:dyDescent="0.15">
      <c r="D191">
        <f>IF(SUM(記入!B191:F191)&gt;0,内部設定!E191,0)</f>
        <v>0</v>
      </c>
      <c r="E191" s="3">
        <f>記入!A191</f>
        <v>45078</v>
      </c>
    </row>
    <row r="192" spans="4:5" x14ac:dyDescent="0.15">
      <c r="D192">
        <f>IF(SUM(記入!B192:F192)&gt;0,内部設定!E192,0)</f>
        <v>0</v>
      </c>
      <c r="E192" s="3">
        <f>記入!A192</f>
        <v>45108</v>
      </c>
    </row>
    <row r="193" spans="4:5" x14ac:dyDescent="0.15">
      <c r="D193">
        <f>IF(SUM(記入!B193:F193)&gt;0,内部設定!E193,0)</f>
        <v>0</v>
      </c>
      <c r="E193" s="3">
        <f>記入!A193</f>
        <v>45139</v>
      </c>
    </row>
    <row r="194" spans="4:5" x14ac:dyDescent="0.15">
      <c r="D194">
        <f>IF(SUM(記入!B194:F194)&gt;0,内部設定!E194,0)</f>
        <v>0</v>
      </c>
      <c r="E194" s="3">
        <f>記入!A194</f>
        <v>45170</v>
      </c>
    </row>
    <row r="195" spans="4:5" x14ac:dyDescent="0.15">
      <c r="D195">
        <f>IF(SUM(記入!B195:F195)&gt;0,内部設定!E195,0)</f>
        <v>0</v>
      </c>
      <c r="E195" s="3">
        <f>記入!A195</f>
        <v>45200</v>
      </c>
    </row>
    <row r="196" spans="4:5" x14ac:dyDescent="0.15">
      <c r="D196">
        <f>IF(SUM(記入!B196:F196)&gt;0,内部設定!E196,0)</f>
        <v>0</v>
      </c>
      <c r="E196" s="3">
        <f>記入!A196</f>
        <v>45231</v>
      </c>
    </row>
    <row r="197" spans="4:5" x14ac:dyDescent="0.15">
      <c r="D197">
        <f>IF(SUM(記入!B197:F197)&gt;0,内部設定!E197,0)</f>
        <v>0</v>
      </c>
      <c r="E197" s="3">
        <f>記入!A197</f>
        <v>45261</v>
      </c>
    </row>
    <row r="198" spans="4:5" x14ac:dyDescent="0.15">
      <c r="D198">
        <f>IF(SUM(記入!B198:F198)&gt;0,内部設定!E198,0)</f>
        <v>0</v>
      </c>
      <c r="E198" s="3">
        <f>記入!A198</f>
        <v>45292</v>
      </c>
    </row>
    <row r="199" spans="4:5" x14ac:dyDescent="0.15">
      <c r="D199">
        <f>IF(SUM(記入!B199:F199)&gt;0,内部設定!E199,0)</f>
        <v>0</v>
      </c>
      <c r="E199" s="3">
        <f>記入!A199</f>
        <v>45323</v>
      </c>
    </row>
    <row r="200" spans="4:5" x14ac:dyDescent="0.15">
      <c r="D200">
        <f>IF(SUM(記入!B200:F200)&gt;0,内部設定!E200,0)</f>
        <v>0</v>
      </c>
      <c r="E200" s="3">
        <f>記入!A200</f>
        <v>45352</v>
      </c>
    </row>
    <row r="201" spans="4:5" x14ac:dyDescent="0.15">
      <c r="D201">
        <f>IF(SUM(記入!B201:F201)&gt;0,内部設定!E201,0)</f>
        <v>0</v>
      </c>
      <c r="E201" s="3">
        <f>記入!A201</f>
        <v>45383</v>
      </c>
    </row>
    <row r="202" spans="4:5" x14ac:dyDescent="0.15">
      <c r="D202">
        <f>IF(SUM(記入!B202:F202)&gt;0,内部設定!E202,0)</f>
        <v>0</v>
      </c>
      <c r="E202" s="3">
        <f>記入!A202</f>
        <v>45413</v>
      </c>
    </row>
    <row r="203" spans="4:5" x14ac:dyDescent="0.15">
      <c r="D203">
        <f>IF(SUM(記入!B203:F203)&gt;0,内部設定!E203,0)</f>
        <v>0</v>
      </c>
      <c r="E203" s="3">
        <f>記入!A203</f>
        <v>45444</v>
      </c>
    </row>
    <row r="204" spans="4:5" x14ac:dyDescent="0.15">
      <c r="D204">
        <f>IF(SUM(記入!B204:F204)&gt;0,内部設定!E204,0)</f>
        <v>0</v>
      </c>
      <c r="E204" s="3">
        <f>記入!A204</f>
        <v>45474</v>
      </c>
    </row>
    <row r="205" spans="4:5" x14ac:dyDescent="0.15">
      <c r="D205">
        <f>IF(SUM(記入!B205:F205)&gt;0,内部設定!E205,0)</f>
        <v>0</v>
      </c>
      <c r="E205" s="3">
        <f>記入!A205</f>
        <v>45505</v>
      </c>
    </row>
    <row r="206" spans="4:5" x14ac:dyDescent="0.15">
      <c r="D206">
        <f>IF(SUM(記入!B206:F206)&gt;0,内部設定!E206,0)</f>
        <v>0</v>
      </c>
      <c r="E206" s="3">
        <f>記入!A206</f>
        <v>45536</v>
      </c>
    </row>
    <row r="207" spans="4:5" x14ac:dyDescent="0.15">
      <c r="D207">
        <f>IF(SUM(記入!B207:F207)&gt;0,内部設定!E207,0)</f>
        <v>0</v>
      </c>
      <c r="E207" s="3">
        <f>記入!A207</f>
        <v>45566</v>
      </c>
    </row>
    <row r="208" spans="4:5" x14ac:dyDescent="0.15">
      <c r="D208">
        <f>IF(SUM(記入!B208:F208)&gt;0,内部設定!E208,0)</f>
        <v>0</v>
      </c>
      <c r="E208" s="3">
        <f>記入!A208</f>
        <v>45597</v>
      </c>
    </row>
    <row r="209" spans="4:5" x14ac:dyDescent="0.15">
      <c r="D209">
        <f>IF(SUM(記入!B209:F209)&gt;0,内部設定!E209,0)</f>
        <v>0</v>
      </c>
      <c r="E209" s="3">
        <f>記入!A209</f>
        <v>45627</v>
      </c>
    </row>
    <row r="210" spans="4:5" x14ac:dyDescent="0.15">
      <c r="D210">
        <f>IF(SUM(記入!B210:F210)&gt;0,内部設定!E210,0)</f>
        <v>0</v>
      </c>
      <c r="E210" s="3">
        <f>記入!A210</f>
        <v>45658</v>
      </c>
    </row>
    <row r="211" spans="4:5" x14ac:dyDescent="0.15">
      <c r="D211">
        <f>IF(SUM(記入!B211:F211)&gt;0,内部設定!E211,0)</f>
        <v>0</v>
      </c>
      <c r="E211" s="3">
        <f>記入!A211</f>
        <v>45689</v>
      </c>
    </row>
    <row r="212" spans="4:5" x14ac:dyDescent="0.15">
      <c r="D212">
        <f>IF(SUM(記入!B212:F212)&gt;0,内部設定!E212,0)</f>
        <v>0</v>
      </c>
      <c r="E212" s="3">
        <f>記入!A212</f>
        <v>45717</v>
      </c>
    </row>
    <row r="213" spans="4:5" x14ac:dyDescent="0.15">
      <c r="D213">
        <f>IF(SUM(記入!B213:F213)&gt;0,内部設定!E213,0)</f>
        <v>0</v>
      </c>
      <c r="E213" s="3">
        <f>記入!A213</f>
        <v>45748</v>
      </c>
    </row>
    <row r="214" spans="4:5" x14ac:dyDescent="0.15">
      <c r="D214">
        <f>IF(SUM(記入!B214:F214)&gt;0,内部設定!E214,0)</f>
        <v>0</v>
      </c>
      <c r="E214" s="3">
        <f>記入!A214</f>
        <v>45778</v>
      </c>
    </row>
    <row r="215" spans="4:5" x14ac:dyDescent="0.15">
      <c r="D215">
        <f>IF(SUM(記入!B215:F215)&gt;0,内部設定!E215,0)</f>
        <v>0</v>
      </c>
      <c r="E215" s="3">
        <f>記入!A215</f>
        <v>45809</v>
      </c>
    </row>
    <row r="216" spans="4:5" x14ac:dyDescent="0.15">
      <c r="D216">
        <f>IF(SUM(記入!B216:F216)&gt;0,内部設定!E216,0)</f>
        <v>0</v>
      </c>
      <c r="E216" s="3">
        <f>記入!A216</f>
        <v>45839</v>
      </c>
    </row>
    <row r="217" spans="4:5" x14ac:dyDescent="0.15">
      <c r="D217">
        <f>IF(SUM(記入!B217:F217)&gt;0,内部設定!E217,0)</f>
        <v>0</v>
      </c>
      <c r="E217" s="3">
        <f>記入!A217</f>
        <v>45870</v>
      </c>
    </row>
    <row r="218" spans="4:5" x14ac:dyDescent="0.15">
      <c r="D218">
        <f>IF(SUM(記入!B218:F218)&gt;0,内部設定!E218,0)</f>
        <v>0</v>
      </c>
      <c r="E218" s="3">
        <f>記入!A218</f>
        <v>45901</v>
      </c>
    </row>
    <row r="219" spans="4:5" x14ac:dyDescent="0.15">
      <c r="D219">
        <f>IF(SUM(記入!B219:F219)&gt;0,内部設定!E219,0)</f>
        <v>0</v>
      </c>
      <c r="E219" s="3">
        <f>記入!A219</f>
        <v>45931</v>
      </c>
    </row>
    <row r="220" spans="4:5" x14ac:dyDescent="0.15">
      <c r="D220">
        <f>IF(SUM(記入!B220:F220)&gt;0,内部設定!E220,0)</f>
        <v>0</v>
      </c>
      <c r="E220" s="3">
        <f>記入!A220</f>
        <v>45962</v>
      </c>
    </row>
    <row r="221" spans="4:5" x14ac:dyDescent="0.15">
      <c r="D221">
        <f>IF(SUM(記入!B221:F221)&gt;0,内部設定!E221,0)</f>
        <v>0</v>
      </c>
      <c r="E221" s="3">
        <f>記入!A221</f>
        <v>45992</v>
      </c>
    </row>
    <row r="222" spans="4:5" x14ac:dyDescent="0.15">
      <c r="D222">
        <f>IF(SUM(記入!B222:F222)&gt;0,内部設定!E222,0)</f>
        <v>0</v>
      </c>
      <c r="E222" s="3">
        <f>記入!A222</f>
        <v>46023</v>
      </c>
    </row>
    <row r="223" spans="4:5" x14ac:dyDescent="0.15">
      <c r="D223">
        <f>IF(SUM(記入!B223:F223)&gt;0,内部設定!E223,0)</f>
        <v>0</v>
      </c>
      <c r="E223" s="3">
        <f>記入!A223</f>
        <v>46054</v>
      </c>
    </row>
    <row r="224" spans="4:5" x14ac:dyDescent="0.15">
      <c r="D224">
        <f>IF(SUM(記入!B224:F224)&gt;0,内部設定!E224,0)</f>
        <v>0</v>
      </c>
      <c r="E224" s="3">
        <f>記入!A224</f>
        <v>46082</v>
      </c>
    </row>
    <row r="225" spans="4:5" x14ac:dyDescent="0.15">
      <c r="D225">
        <f>IF(SUM(記入!B225:F225)&gt;0,内部設定!E225,0)</f>
        <v>0</v>
      </c>
      <c r="E225" s="3">
        <f>記入!A225</f>
        <v>46113</v>
      </c>
    </row>
    <row r="226" spans="4:5" x14ac:dyDescent="0.15">
      <c r="D226">
        <f>IF(SUM(記入!B226:F226)&gt;0,内部設定!E226,0)</f>
        <v>0</v>
      </c>
      <c r="E226" s="3">
        <f>記入!A226</f>
        <v>46143</v>
      </c>
    </row>
    <row r="227" spans="4:5" x14ac:dyDescent="0.15">
      <c r="D227">
        <f>IF(SUM(記入!B227:F227)&gt;0,内部設定!E227,0)</f>
        <v>0</v>
      </c>
      <c r="E227" s="3">
        <f>記入!A227</f>
        <v>46174</v>
      </c>
    </row>
    <row r="228" spans="4:5" x14ac:dyDescent="0.15">
      <c r="D228">
        <f>IF(SUM(記入!B228:F228)&gt;0,内部設定!E228,0)</f>
        <v>0</v>
      </c>
      <c r="E228" s="3">
        <f>記入!A228</f>
        <v>46204</v>
      </c>
    </row>
    <row r="229" spans="4:5" x14ac:dyDescent="0.15">
      <c r="D229">
        <f>IF(SUM(記入!B229:F229)&gt;0,内部設定!E229,0)</f>
        <v>0</v>
      </c>
      <c r="E229" s="3">
        <f>記入!A229</f>
        <v>46235</v>
      </c>
    </row>
    <row r="230" spans="4:5" x14ac:dyDescent="0.15">
      <c r="D230">
        <f>IF(SUM(記入!B230:F230)&gt;0,内部設定!E230,0)</f>
        <v>0</v>
      </c>
      <c r="E230" s="3">
        <f>記入!A230</f>
        <v>46266</v>
      </c>
    </row>
    <row r="231" spans="4:5" x14ac:dyDescent="0.15">
      <c r="D231">
        <f>IF(SUM(記入!B231:F231)&gt;0,内部設定!E231,0)</f>
        <v>0</v>
      </c>
      <c r="E231" s="3">
        <f>記入!A231</f>
        <v>46296</v>
      </c>
    </row>
    <row r="232" spans="4:5" x14ac:dyDescent="0.15">
      <c r="D232">
        <f>IF(SUM(記入!B232:F232)&gt;0,内部設定!E232,0)</f>
        <v>0</v>
      </c>
      <c r="E232" s="3">
        <f>記入!A232</f>
        <v>46327</v>
      </c>
    </row>
    <row r="233" spans="4:5" x14ac:dyDescent="0.15">
      <c r="D233">
        <f>IF(SUM(記入!B233:F233)&gt;0,内部設定!E233,0)</f>
        <v>0</v>
      </c>
      <c r="E233" s="3">
        <f>記入!A233</f>
        <v>46357</v>
      </c>
    </row>
  </sheetData>
  <phoneticPr fontId="2"/>
  <pageMargins left="0.70866141732283472" right="0.70866141732283472" top="0.74803149606299213" bottom="0.74803149606299213" header="0.31496062992125984" footer="0.31496062992125984"/>
  <pageSetup paperSize="9" scale="59" fitToHeight="0" orientation="landscape"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MENU</vt:lpstr>
      <vt:lpstr>利用方法</vt:lpstr>
      <vt:lpstr>記入</vt:lpstr>
      <vt:lpstr>結果グラフ</vt:lpstr>
      <vt:lpstr>設定</vt:lpstr>
      <vt:lpstr>内部設定</vt:lpstr>
      <vt:lpstr>利用方法!OLE_LINK1</vt:lpstr>
      <vt:lpstr>結果グラフ!Print_Area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2018-07-06T05:47:49Z</dcterms:created>
  <dcterms:modified xsi:type="dcterms:W3CDTF">2018-07-09T02:52:30Z</dcterms:modified>
</cp:coreProperties>
</file>