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(20220124)分析票修正\"/>
    </mc:Choice>
  </mc:AlternateContent>
  <workbookProtection workbookPassword="9D77" lockStructure="1"/>
  <bookViews>
    <workbookView xWindow="0" yWindow="0" windowWidth="15360" windowHeight="7640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LJ77" i="4" s="1"/>
  <c r="DW7" i="5"/>
  <c r="DV7" i="5"/>
  <c r="DJ7" i="5"/>
  <c r="DI7" i="5"/>
  <c r="CV7" i="5"/>
  <c r="CU7" i="5"/>
  <c r="CT7" i="5"/>
  <c r="LJ54" i="4" s="1"/>
  <c r="CS7" i="5"/>
  <c r="KV54" i="4" s="1"/>
  <c r="CR7" i="5"/>
  <c r="CQ7" i="5"/>
  <c r="CP7" i="5"/>
  <c r="CO7" i="5"/>
  <c r="CN7" i="5"/>
  <c r="CM7" i="5"/>
  <c r="CK7" i="5"/>
  <c r="IX54" i="4" s="1"/>
  <c r="CJ7" i="5"/>
  <c r="IJ54" i="4" s="1"/>
  <c r="CI7" i="5"/>
  <c r="CH7" i="5"/>
  <c r="CG7" i="5"/>
  <c r="CF7" i="5"/>
  <c r="CE7" i="5"/>
  <c r="CD7" i="5"/>
  <c r="CC7" i="5"/>
  <c r="HH53" i="4" s="1"/>
  <c r="CB7" i="5"/>
  <c r="GT53" i="4" s="1"/>
  <c r="BZ7" i="5"/>
  <c r="BY7" i="5"/>
  <c r="BX7" i="5"/>
  <c r="BW7" i="5"/>
  <c r="BV7" i="5"/>
  <c r="BU7" i="5"/>
  <c r="BT7" i="5"/>
  <c r="BS7" i="5"/>
  <c r="EH53" i="4" s="1"/>
  <c r="BR7" i="5"/>
  <c r="BQ7" i="5"/>
  <c r="BO7" i="5"/>
  <c r="BN7" i="5"/>
  <c r="BM7" i="5"/>
  <c r="BL7" i="5"/>
  <c r="BK7" i="5"/>
  <c r="R54" i="4" s="1"/>
  <c r="BJ7" i="5"/>
  <c r="BV53" i="4" s="1"/>
  <c r="BI7" i="5"/>
  <c r="BH7" i="5"/>
  <c r="BG7" i="5"/>
  <c r="BF7" i="5"/>
  <c r="BD7" i="5"/>
  <c r="BC7" i="5"/>
  <c r="BB7" i="5"/>
  <c r="HV32" i="4" s="1"/>
  <c r="BA7" i="5"/>
  <c r="HH32" i="4" s="1"/>
  <c r="AZ7" i="5"/>
  <c r="AY7" i="5"/>
  <c r="AX7" i="5"/>
  <c r="AW7" i="5"/>
  <c r="AV7" i="5"/>
  <c r="AU7" i="5"/>
  <c r="AS7" i="5"/>
  <c r="FJ32" i="4" s="1"/>
  <c r="AR7" i="5"/>
  <c r="EV32" i="4" s="1"/>
  <c r="AQ7" i="5"/>
  <c r="AP7" i="5"/>
  <c r="AO7" i="5"/>
  <c r="AN7" i="5"/>
  <c r="AM7" i="5"/>
  <c r="AL7" i="5"/>
  <c r="AK7" i="5"/>
  <c r="AJ7" i="5"/>
  <c r="DF31" i="4" s="1"/>
  <c r="AH7" i="5"/>
  <c r="AG7" i="5"/>
  <c r="AF7" i="5"/>
  <c r="AE7" i="5"/>
  <c r="AD7" i="5"/>
  <c r="AC7" i="5"/>
  <c r="AB7" i="5"/>
  <c r="BH31" i="4" s="1"/>
  <c r="AA7" i="5"/>
  <c r="AT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DU8" i="4" s="1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KH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ML53" i="4"/>
  <c r="LX53" i="4"/>
  <c r="LJ53" i="4"/>
  <c r="KV53" i="4"/>
  <c r="KH53" i="4"/>
  <c r="IX53" i="4"/>
  <c r="IJ53" i="4"/>
  <c r="HV53" i="4"/>
  <c r="FJ53" i="4"/>
  <c r="EV53" i="4"/>
  <c r="DT53" i="4"/>
  <c r="DF53" i="4"/>
  <c r="BH53" i="4"/>
  <c r="AT53" i="4"/>
  <c r="AF53" i="4"/>
  <c r="R53" i="4"/>
  <c r="IX32" i="4"/>
  <c r="IJ32" i="4"/>
  <c r="GT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BV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B8" i="4"/>
  <c r="B6" i="4"/>
  <c r="BV76" i="4" l="1"/>
  <c r="FJ52" i="4"/>
  <c r="IX30" i="4"/>
  <c r="BV52" i="4"/>
  <c r="FJ30" i="4"/>
  <c r="IX76" i="4"/>
  <c r="ML52" i="4"/>
  <c r="ML76" i="4"/>
  <c r="BV30" i="4"/>
  <c r="IX52" i="4"/>
  <c r="C11" i="5"/>
  <c r="D11" i="5"/>
  <c r="E11" i="5"/>
  <c r="B11" i="5"/>
  <c r="EH30" i="4" l="1"/>
  <c r="HV76" i="4"/>
  <c r="LJ52" i="4"/>
  <c r="AT30" i="4"/>
  <c r="HV52" i="4"/>
  <c r="LJ76" i="4"/>
  <c r="AT52" i="4"/>
  <c r="AT76" i="4"/>
  <c r="EH52" i="4"/>
  <c r="HV30" i="4"/>
  <c r="KV76" i="4"/>
  <c r="AF52" i="4"/>
  <c r="DT30" i="4"/>
  <c r="KV52" i="4"/>
  <c r="AF30" i="4"/>
  <c r="HH52" i="4"/>
  <c r="AF76" i="4"/>
  <c r="HH76" i="4"/>
  <c r="DT52" i="4"/>
  <c r="HH30" i="4"/>
  <c r="R76" i="4"/>
  <c r="DF52" i="4"/>
  <c r="GT30" i="4"/>
  <c r="KH76" i="4"/>
  <c r="R30" i="4"/>
  <c r="GT52" i="4"/>
  <c r="R52" i="4"/>
  <c r="DF30" i="4"/>
  <c r="GT76" i="4"/>
  <c r="KH52" i="4"/>
  <c r="BH52" i="4"/>
  <c r="EV30" i="4"/>
  <c r="IJ52" i="4"/>
  <c r="LX52" i="4"/>
  <c r="BH30" i="4"/>
  <c r="BH76" i="4"/>
  <c r="EV52" i="4"/>
  <c r="IJ30" i="4"/>
  <c r="LX76" i="4"/>
  <c r="IJ76" i="4"/>
</calcChain>
</file>

<file path=xl/sharedStrings.xml><?xml version="1.0" encoding="utf-8"?>
<sst xmlns="http://schemas.openxmlformats.org/spreadsheetml/2006/main" count="301" uniqueCount="137">
  <si>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</si>
  <si>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</si>
  <si>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</si>
  <si>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</si>
  <si>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</si>
  <si>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</si>
  <si>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</si>
  <si>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</si>
  <si>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</si>
  <si>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</si>
  <si>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</si>
  <si>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</si>
  <si>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</si>
  <si>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</si>
  <si>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</si>
  <si>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</si>
  <si>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</si>
  <si>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</si>
  <si>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</si>
  <si>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</si>
  <si>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</si>
  <si>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</si>
  <si>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</si>
  <si>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</si>
  <si>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</si>
  <si>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</si>
  <si>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</si>
  <si>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</si>
  <si>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</si>
  <si>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</si>
  <si>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</si>
  <si>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</si>
  <si>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</si>
  <si>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</si>
  <si>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</si>
  <si>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</si>
  <si>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</si>
  <si>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</si>
  <si>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</si>
  <si>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</si>
  <si>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</si>
  <si>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</si>
  <si>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</si>
  <si>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</si>
  <si>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</si>
  <si>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</si>
  <si>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</si>
  <si>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</si>
  <si>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</si>
  <si>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</si>
  <si>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</si>
  <si>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</si>
  <si>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</si>
  <si>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</si>
  <si>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</si>
  <si>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</si>
  <si>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</si>
  <si>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</si>
  <si>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</si>
  <si>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</si>
  <si>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</si>
  <si>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</si>
  <si>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</si>
  <si>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</si>
  <si>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</si>
  <si>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</si>
  <si>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</si>
  <si>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</si>
  <si>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</si>
  <si>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</si>
  <si>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</si>
  <si>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</si>
  <si>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</si>
  <si>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</si>
  <si>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</si>
  <si>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</si>
  <si>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</si>
  <si>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</si>
  <si>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</si>
  <si>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</si>
  <si>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</si>
  <si>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</si>
  <si>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</si>
  <si>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</si>
  <si>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</si>
  <si>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</si>
  <si>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</si>
  <si>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</si>
  <si>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</si>
  <si>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</si>
  <si>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</si>
  <si>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</si>
  <si>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</si>
  <si>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</si>
  <si>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</si>
  <si>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</si>
  <si>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</si>
  <si>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</si>
  <si>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</si>
  <si>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</si>
  <si>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</si>
  <si>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</si>
  <si>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</si>
  <si>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</si>
  <si>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</si>
  <si>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</si>
  <si>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</si>
  <si>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</si>
  <si>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</si>
  <si>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</si>
  <si>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</si>
  <si>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</si>
  <si>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</si>
  <si>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</si>
  <si>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</si>
  <si>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</si>
  <si>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</si>
  <si>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鳥取市</t>
  </si>
  <si>
    <t>国民宿舎　山紫苑</t>
  </si>
  <si>
    <t>法非適用</t>
  </si>
  <si>
    <t>観光施設事業</t>
  </si>
  <si>
    <t>休養宿泊施設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</si>
  <si>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</si>
  <si>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</si>
  <si>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</si>
  <si>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</si>
  <si>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</si>
  <si>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</si>
  <si>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</si>
  <si>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</si>
  <si>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</si>
  <si>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</si>
  <si>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Ａ２Ｂ２</t>
    <phoneticPr fontId="5"/>
  </si>
  <si>
    <t>山紫苑は国民保養温泉地にある宿泊施設（国民宿舎）。新型コロナウイルス感染症の影響により、①指標から収支比率は前年より悪化しいることがわかる。②指標より他会計補助金比率が増加しているのは、コロナ関連の一般会計からの繰入金の増加である。④指標より施設利用者数の激減のため、⑤指標の売上高人件費比率は激増となっている。従って、⑥、⑦指標の収益率の低さにつながっている。令和２年度に経営改善計画の策定に着手しており、新型コロナウイルス感染症の影響はあるものの、経営状況の改善に努めたい。</t>
    <rPh sb="0" eb="3">
      <t>サンシエン</t>
    </rPh>
    <rPh sb="4" eb="6">
      <t>コクミン</t>
    </rPh>
    <rPh sb="14" eb="18">
      <t>シュクハクシセツ</t>
    </rPh>
    <rPh sb="19" eb="23">
      <t>コクミンシュクシャ</t>
    </rPh>
    <rPh sb="25" eb="27">
      <t>シンガタ</t>
    </rPh>
    <rPh sb="34" eb="37">
      <t>カンセンショウ</t>
    </rPh>
    <rPh sb="38" eb="40">
      <t>エイキョウ</t>
    </rPh>
    <rPh sb="45" eb="47">
      <t>シヒョウ</t>
    </rPh>
    <rPh sb="49" eb="51">
      <t>シュウシ</t>
    </rPh>
    <rPh sb="51" eb="53">
      <t>ヒリツ</t>
    </rPh>
    <rPh sb="54" eb="56">
      <t>ゼンネン</t>
    </rPh>
    <rPh sb="58" eb="60">
      <t>アッカ</t>
    </rPh>
    <rPh sb="70" eb="73">
      <t>2シヒョウ</t>
    </rPh>
    <rPh sb="75" eb="83">
      <t>タカイケイホジョキンヒリツ</t>
    </rPh>
    <rPh sb="84" eb="86">
      <t>ゾウカ</t>
    </rPh>
    <rPh sb="96" eb="98">
      <t>カンレン</t>
    </rPh>
    <rPh sb="99" eb="103">
      <t>イッパンカイケイ</t>
    </rPh>
    <rPh sb="106" eb="109">
      <t>クリイレキン</t>
    </rPh>
    <rPh sb="110" eb="112">
      <t>ゾウカ</t>
    </rPh>
    <rPh sb="117" eb="119">
      <t>シヒョウ</t>
    </rPh>
    <rPh sb="121" eb="127">
      <t>シセツリヨウシャスウ</t>
    </rPh>
    <rPh sb="128" eb="130">
      <t>ゲキゲン</t>
    </rPh>
    <rPh sb="135" eb="137">
      <t>シヒョウ</t>
    </rPh>
    <rPh sb="138" eb="141">
      <t>ウリアゲダカ</t>
    </rPh>
    <rPh sb="141" eb="144">
      <t>ジンケンヒ</t>
    </rPh>
    <rPh sb="144" eb="146">
      <t>ヒリツ</t>
    </rPh>
    <rPh sb="147" eb="149">
      <t>ゲキゾウ</t>
    </rPh>
    <rPh sb="156" eb="157">
      <t>シタガ</t>
    </rPh>
    <rPh sb="163" eb="165">
      <t>シヒョウ</t>
    </rPh>
    <rPh sb="166" eb="169">
      <t>シュウエキリツ</t>
    </rPh>
    <rPh sb="170" eb="171">
      <t>ヒク</t>
    </rPh>
    <rPh sb="181" eb="183">
      <t>レイワ</t>
    </rPh>
    <rPh sb="184" eb="186">
      <t>ネンド</t>
    </rPh>
    <rPh sb="187" eb="191">
      <t>ケイエイカイゼン</t>
    </rPh>
    <rPh sb="191" eb="193">
      <t>ケイカク</t>
    </rPh>
    <rPh sb="194" eb="196">
      <t>サクテイ</t>
    </rPh>
    <rPh sb="197" eb="199">
      <t>チャクシュ</t>
    </rPh>
    <rPh sb="204" eb="206">
      <t>シンガタ</t>
    </rPh>
    <rPh sb="213" eb="216">
      <t>カンセンショウ</t>
    </rPh>
    <rPh sb="217" eb="219">
      <t>エイキョウ</t>
    </rPh>
    <rPh sb="226" eb="230">
      <t>ケイエイジョウキョウ</t>
    </rPh>
    <rPh sb="231" eb="233">
      <t>カイゼン</t>
    </rPh>
    <rPh sb="234" eb="235">
      <t>ツト</t>
    </rPh>
    <phoneticPr fontId="5"/>
  </si>
  <si>
    <t>建物は本館と新館に分かれており、本館は築後約50年と老朽化が進んでいる。集客増につなげるためには施設の改修も必要となるが、経営状態を見極めながら今後の対策を検討していく。</t>
    <rPh sb="0" eb="2">
      <t>タテモノ</t>
    </rPh>
    <rPh sb="3" eb="5">
      <t>ホンカン</t>
    </rPh>
    <rPh sb="6" eb="8">
      <t>シンカン</t>
    </rPh>
    <rPh sb="9" eb="10">
      <t>ワ</t>
    </rPh>
    <rPh sb="16" eb="18">
      <t>ホンカン</t>
    </rPh>
    <rPh sb="19" eb="21">
      <t>チクゴ</t>
    </rPh>
    <rPh sb="21" eb="22">
      <t>ヤク</t>
    </rPh>
    <rPh sb="24" eb="25">
      <t>ネン</t>
    </rPh>
    <rPh sb="26" eb="29">
      <t>ロウキュウカ</t>
    </rPh>
    <rPh sb="30" eb="31">
      <t>スス</t>
    </rPh>
    <rPh sb="36" eb="39">
      <t>シュウキャクゾウ</t>
    </rPh>
    <rPh sb="48" eb="50">
      <t>シセツ</t>
    </rPh>
    <rPh sb="51" eb="53">
      <t>カイシュウ</t>
    </rPh>
    <rPh sb="54" eb="56">
      <t>ヒツヨウ</t>
    </rPh>
    <rPh sb="61" eb="65">
      <t>ケイエイジョウタイ</t>
    </rPh>
    <rPh sb="66" eb="68">
      <t>ミキワ</t>
    </rPh>
    <rPh sb="72" eb="74">
      <t>コンゴ</t>
    </rPh>
    <rPh sb="75" eb="77">
      <t>タイサク</t>
    </rPh>
    <rPh sb="78" eb="80">
      <t>ケントウ</t>
    </rPh>
    <phoneticPr fontId="5"/>
  </si>
  <si>
    <t>年間利用者数は減少傾向にあり、令和２年度は新型コロナウイルス感染症の影響で激減した。
　・休憩、宿泊者数の実績
　　H29年度　30,560人（内、宿泊者数14,995人）
　　H30年度　27,219人（内、宿泊者数12,184人）
　　R元年度　24,082人（内、宿泊者数11,674人）
　　R２年度　 8,345人（内、宿泊者数 6,245人）</t>
    <rPh sb="0" eb="6">
      <t>ネンカンリヨウシャスウ</t>
    </rPh>
    <rPh sb="7" eb="11">
      <t>ゲンショウケイコウ</t>
    </rPh>
    <rPh sb="15" eb="17">
      <t>レイワ</t>
    </rPh>
    <rPh sb="18" eb="20">
      <t>ネンド</t>
    </rPh>
    <rPh sb="21" eb="23">
      <t>シンガタ</t>
    </rPh>
    <rPh sb="30" eb="33">
      <t>カンセンショウ</t>
    </rPh>
    <rPh sb="34" eb="36">
      <t>エイキョウ</t>
    </rPh>
    <rPh sb="37" eb="39">
      <t>ゲキゲン</t>
    </rPh>
    <rPh sb="46" eb="48">
      <t>キュウケイ</t>
    </rPh>
    <rPh sb="49" eb="53">
      <t>シュクハクシャスウ</t>
    </rPh>
    <rPh sb="54" eb="56">
      <t>ジッセキ</t>
    </rPh>
    <rPh sb="62" eb="64">
      <t>ネンド</t>
    </rPh>
    <rPh sb="71" eb="72">
      <t>ニン</t>
    </rPh>
    <rPh sb="73" eb="74">
      <t>ウチ</t>
    </rPh>
    <rPh sb="75" eb="79">
      <t>シュクハクシャスウ</t>
    </rPh>
    <rPh sb="85" eb="86">
      <t>ニン</t>
    </rPh>
    <rPh sb="93" eb="95">
      <t>ネンド</t>
    </rPh>
    <rPh sb="102" eb="103">
      <t>ニン</t>
    </rPh>
    <rPh sb="104" eb="105">
      <t>ウチ</t>
    </rPh>
    <rPh sb="106" eb="110">
      <t>シュクハクシャスウ</t>
    </rPh>
    <rPh sb="116" eb="117">
      <t>ニン</t>
    </rPh>
    <rPh sb="122" eb="125">
      <t>ガンネンド</t>
    </rPh>
    <rPh sb="132" eb="133">
      <t>ニン</t>
    </rPh>
    <rPh sb="134" eb="135">
      <t>ウチ</t>
    </rPh>
    <rPh sb="136" eb="140">
      <t>シュクハクシャスウ</t>
    </rPh>
    <rPh sb="146" eb="147">
      <t>ニン</t>
    </rPh>
    <rPh sb="153" eb="155">
      <t>ネンド</t>
    </rPh>
    <rPh sb="162" eb="163">
      <t>ニン</t>
    </rPh>
    <rPh sb="164" eb="165">
      <t>ウチ</t>
    </rPh>
    <rPh sb="166" eb="170">
      <t>シュクハクシャスウ</t>
    </rPh>
    <rPh sb="176" eb="177">
      <t>ニン</t>
    </rPh>
    <phoneticPr fontId="5"/>
  </si>
  <si>
    <t>新型コロナウイルス感染症の影響により、経営状況は大幅に悪化したが、経営改善にも積極的に取り組んでおり、新型コロナ終息後の早期回復を期待したい。また、施設の老朽化に伴う施設改修案件も抱えているため、効果的な改善計画を策定する必要がある。</t>
    <rPh sb="0" eb="2">
      <t>シンガタ</t>
    </rPh>
    <rPh sb="9" eb="12">
      <t>カンセンショウ</t>
    </rPh>
    <rPh sb="13" eb="15">
      <t>エイキョウ</t>
    </rPh>
    <rPh sb="19" eb="23">
      <t>ケイエイジョウキョウ</t>
    </rPh>
    <rPh sb="24" eb="26">
      <t>オオハバ</t>
    </rPh>
    <rPh sb="27" eb="29">
      <t>アッカ</t>
    </rPh>
    <rPh sb="33" eb="37">
      <t>ケイエイカイゼン</t>
    </rPh>
    <rPh sb="39" eb="42">
      <t>セッキョクテキ</t>
    </rPh>
    <rPh sb="43" eb="44">
      <t>ト</t>
    </rPh>
    <rPh sb="45" eb="46">
      <t>ク</t>
    </rPh>
    <rPh sb="51" eb="53">
      <t>シンガタ</t>
    </rPh>
    <rPh sb="56" eb="59">
      <t>シュウソクゴ</t>
    </rPh>
    <rPh sb="60" eb="62">
      <t>ソウキ</t>
    </rPh>
    <rPh sb="62" eb="64">
      <t>カイフク</t>
    </rPh>
    <rPh sb="65" eb="67">
      <t>キタイ</t>
    </rPh>
    <rPh sb="74" eb="76">
      <t>シセツ</t>
    </rPh>
    <rPh sb="77" eb="80">
      <t>ロウキュウカ</t>
    </rPh>
    <rPh sb="81" eb="82">
      <t>トモナ</t>
    </rPh>
    <rPh sb="83" eb="89">
      <t>シセツカイシュウアンケン</t>
    </rPh>
    <rPh sb="90" eb="91">
      <t>カカ</t>
    </rPh>
    <rPh sb="98" eb="101">
      <t>コウカテキ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</si>
</sst>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200</c:v>
                </c:pt>
                <c:pt idx="2">
                  <c:v>3</c:v>
                </c:pt>
                <c:pt idx="3">
                  <c:v>10</c:v>
                </c:pt>
                <c:pt idx="4">
                  <c:v>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F43-8777-850BAEC81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1143</c:v>
                </c:pt>
                <c:pt idx="1">
                  <c:v>1961</c:v>
                </c:pt>
                <c:pt idx="2">
                  <c:v>387</c:v>
                </c:pt>
                <c:pt idx="3">
                  <c:v>581</c:v>
                </c:pt>
                <c:pt idx="4">
                  <c:v>4723940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2-4F43-8777-850BAEC81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845-4B76-8D7A-0EE263D91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5-4B76-8D7A-0EE263D91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0.21360000000000001</c:v>
                </c:pt>
                <c:pt idx="1">
                  <c:v>0.19950000000000001</c:v>
                </c:pt>
                <c:pt idx="2">
                  <c:v>0.1663</c:v>
                </c:pt>
                <c:pt idx="3">
                  <c:v>0.22720000000000001</c:v>
                </c:pt>
                <c:pt idx="4">
                  <c:v>0.27510000000000001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C-4A8E-A3F3-48AD9475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1E-4</c:v>
                </c:pt>
                <c:pt idx="2">
                  <c:v>3.3999999999999998E-3</c:v>
                </c:pt>
                <c:pt idx="3">
                  <c:v>4.0000000000000001E-3</c:v>
                </c:pt>
                <c:pt idx="4">
                  <c:v>2.8999999999999998E-3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C-4A8E-A3F3-48AD9475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1.2</c:v>
                </c:pt>
                <c:pt idx="2">
                  <c:v>0</c:v>
                </c:pt>
                <c:pt idx="3">
                  <c:v>0.1</c:v>
                </c:pt>
                <c:pt idx="4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A-43C1-B6AC-192615A7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19.399999999999999</c:v>
                </c:pt>
                <c:pt idx="1">
                  <c:v>18.2</c:v>
                </c:pt>
                <c:pt idx="2">
                  <c:v>7.5</c:v>
                </c:pt>
                <c:pt idx="3">
                  <c:v>29</c:v>
                </c:pt>
                <c:pt idx="4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A-43C1-B6AC-192615A7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97.7</c:v>
                </c:pt>
                <c:pt idx="2">
                  <c:v>96.6</c:v>
                </c:pt>
                <c:pt idx="3">
                  <c:v>97.2</c:v>
                </c:pt>
                <c:pt idx="4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A10-B315-CA0F39302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85</c:v>
                </c:pt>
                <c:pt idx="2">
                  <c:v>162.80000000000001</c:v>
                </c:pt>
                <c:pt idx="3">
                  <c:v>125</c:v>
                </c:pt>
                <c:pt idx="4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D-4A10-B315-CA0F39302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-11972</c:v>
                </c:pt>
                <c:pt idx="1">
                  <c:v>-8659</c:v>
                </c:pt>
                <c:pt idx="2">
                  <c:v>-7839</c:v>
                </c:pt>
                <c:pt idx="3">
                  <c:v>-5991</c:v>
                </c:pt>
                <c:pt idx="4">
                  <c:v>-50537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E-4F84-AD8E-9C398A30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3106</c:v>
                </c:pt>
                <c:pt idx="1">
                  <c:v>-8472</c:v>
                </c:pt>
                <c:pt idx="2">
                  <c:v>8460</c:v>
                </c:pt>
                <c:pt idx="3">
                  <c:v>4951</c:v>
                </c:pt>
                <c:pt idx="4">
                  <c:v>-586097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E-4F84-AD8E-9C398A30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198</c:v>
                </c:pt>
                <c:pt idx="1">
                  <c:v>203.6</c:v>
                </c:pt>
                <c:pt idx="2">
                  <c:v>203.5</c:v>
                </c:pt>
                <c:pt idx="3">
                  <c:v>202.9</c:v>
                </c:pt>
                <c:pt idx="4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1-4BE2-85EF-8202CE4D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18.399999999999999</c:v>
                </c:pt>
                <c:pt idx="1">
                  <c:v>16.600000000000001</c:v>
                </c:pt>
                <c:pt idx="2">
                  <c:v>-292.5</c:v>
                </c:pt>
                <c:pt idx="3">
                  <c:v>15.2</c:v>
                </c:pt>
                <c:pt idx="4">
                  <c:v>-175.7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1-4BE2-85EF-8202CE4D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34.799999999999997</c:v>
                </c:pt>
                <c:pt idx="2">
                  <c:v>33.299999999999997</c:v>
                </c:pt>
                <c:pt idx="3">
                  <c:v>38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2-4FD0-A6AA-F3A81840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29.8</c:v>
                </c:pt>
                <c:pt idx="1">
                  <c:v>31.4</c:v>
                </c:pt>
                <c:pt idx="2">
                  <c:v>27.4</c:v>
                </c:pt>
                <c:pt idx="3">
                  <c:v>29.9</c:v>
                </c:pt>
                <c:pt idx="4">
                  <c:v>139.1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2-4FD0-A6AA-F3A81840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28.5</c:v>
                </c:pt>
                <c:pt idx="1">
                  <c:v>29.3</c:v>
                </c:pt>
                <c:pt idx="2">
                  <c:v>23.8</c:v>
                </c:pt>
                <c:pt idx="3">
                  <c:v>22.8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F-4EA7-832D-8B0D5173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33.9</c:v>
                </c:pt>
                <c:pt idx="2">
                  <c:v>31.7</c:v>
                </c:pt>
                <c:pt idx="3">
                  <c:v>26.8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F-4EA7-832D-8B0D5173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B-4E00-83A8-A38AA0F8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41.7</c:v>
                </c:pt>
                <c:pt idx="2">
                  <c:v>36.6</c:v>
                </c:pt>
                <c:pt idx="3">
                  <c:v>33.5</c:v>
                </c:pt>
                <c:pt idx="4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B-4E00-83A8-A38AA0F8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E0-4D28-989B-BA70AFDA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0-4D28-989B-BA70AFDA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【1,475,862】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【△29,447】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【△121.1】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【170.8】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FD1" zoomScale="70" zoomScaleNormal="70" zoomScaleSheetLayoutView="70" workbookViewId="0">
      <selection activeCell="NI66" sqref="NI66:NW82"/>
    </sheetView>
  </sheetViews>
  <sheetFormatPr defaultColWidth="2.6328125" defaultRowHeight="13" x14ac:dyDescent="0.2"/>
  <cols>
    <col min="1" max="1" width="2.6328125" customWidth="1"/>
    <col min="2" max="2" width="0.90625" customWidth="1"/>
    <col min="3" max="371" width="0.6328125" customWidth="1"/>
    <col min="373" max="387" width="3.08984375" customWidth="1"/>
  </cols>
  <sheetData>
    <row r="1" spans="1:387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2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2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2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2">
      <c r="A6" s="2"/>
      <c r="B6" s="84" t="str">
        <f>データ!H6&amp;"　"&amp;データ!I6</f>
        <v>鳥取県鳥取市　国民宿舎　山紫苑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2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2">
      <c r="A8" s="2"/>
      <c r="B8" s="93" t="str">
        <f>データ!J7</f>
        <v>法非適用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Ａ２Ｂ２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13600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利用料金制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36.700000000000003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2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2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3971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140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有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61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2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2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0"/>
      <c r="JO15" s="20"/>
      <c r="JP15" s="20"/>
      <c r="JQ15" s="20"/>
      <c r="JR15" s="20"/>
      <c r="JS15" s="20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133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2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2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2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2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2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2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2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2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2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2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2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2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2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2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2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 t="str">
        <f>データ!$B$11</f>
        <v>H28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 t="str">
        <f>データ!$C$11</f>
        <v>H29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 t="str">
        <f>データ!$D$11</f>
        <v>H30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 t="str">
        <f>データ!$E$11</f>
        <v>R01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 t="str">
        <f>データ!$F$11</f>
        <v>R02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 t="str">
        <f>データ!$B$11</f>
        <v>H28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 t="str">
        <f>データ!$C$11</f>
        <v>H29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 t="str">
        <f>データ!$D$11</f>
        <v>H30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 t="str">
        <f>データ!$E$11</f>
        <v>R01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 t="str">
        <f>データ!$F$11</f>
        <v>R02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 t="str">
        <f>データ!$B$11</f>
        <v>H28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 t="str">
        <f>データ!$C$11</f>
        <v>H29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 t="str">
        <f>データ!$D$11</f>
        <v>H30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 t="str">
        <f>データ!$E$11</f>
        <v>R01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 t="str">
        <f>データ!$F$11</f>
        <v>R02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2">
      <c r="A31" s="2"/>
      <c r="B31" s="21"/>
      <c r="C31" s="4"/>
      <c r="D31" s="4"/>
      <c r="E31" s="4"/>
      <c r="F31" s="4"/>
      <c r="I31" s="126" t="s">
        <v>27</v>
      </c>
      <c r="J31" s="126"/>
      <c r="K31" s="126"/>
      <c r="L31" s="126"/>
      <c r="M31" s="126"/>
      <c r="N31" s="126"/>
      <c r="O31" s="126"/>
      <c r="P31" s="126"/>
      <c r="Q31" s="126"/>
      <c r="R31" s="125">
        <f>データ!Y7</f>
        <v>95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>
        <f>データ!Z7</f>
        <v>97.7</v>
      </c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>
        <f>データ!AA7</f>
        <v>96.6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>
        <f>データ!AB7</f>
        <v>97.2</v>
      </c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>
        <f>データ!AC7</f>
        <v>88.7</v>
      </c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6" t="s">
        <v>27</v>
      </c>
      <c r="CX31" s="126"/>
      <c r="CY31" s="126"/>
      <c r="CZ31" s="126"/>
      <c r="DA31" s="126"/>
      <c r="DB31" s="126"/>
      <c r="DC31" s="126"/>
      <c r="DD31" s="126"/>
      <c r="DE31" s="126"/>
      <c r="DF31" s="125">
        <f>データ!AJ7</f>
        <v>0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>
        <f>データ!AK7</f>
        <v>1.2</v>
      </c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>
        <f>データ!AL7</f>
        <v>0</v>
      </c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>
        <f>データ!AM7</f>
        <v>0.1</v>
      </c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>
        <f>データ!AN7</f>
        <v>20.6</v>
      </c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6" t="s">
        <v>27</v>
      </c>
      <c r="GL31" s="126"/>
      <c r="GM31" s="126"/>
      <c r="GN31" s="126"/>
      <c r="GO31" s="126"/>
      <c r="GP31" s="126"/>
      <c r="GQ31" s="126"/>
      <c r="GR31" s="126"/>
      <c r="GS31" s="126"/>
      <c r="GT31" s="127">
        <f>データ!AU7</f>
        <v>0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200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3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10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3904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2">
      <c r="A32" s="2"/>
      <c r="B32" s="21"/>
      <c r="C32" s="4"/>
      <c r="D32" s="4"/>
      <c r="E32" s="4"/>
      <c r="F32" s="4"/>
      <c r="G32" s="4"/>
      <c r="H32" s="4"/>
      <c r="I32" s="126" t="s">
        <v>29</v>
      </c>
      <c r="J32" s="126"/>
      <c r="K32" s="126"/>
      <c r="L32" s="126"/>
      <c r="M32" s="126"/>
      <c r="N32" s="126"/>
      <c r="O32" s="126"/>
      <c r="P32" s="126"/>
      <c r="Q32" s="126"/>
      <c r="R32" s="125">
        <f>データ!AD7</f>
        <v>84</v>
      </c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>
        <f>データ!AE7</f>
        <v>85</v>
      </c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>
        <f>データ!AF7</f>
        <v>162.80000000000001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>
        <f>データ!AG7</f>
        <v>125</v>
      </c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>
        <f>データ!AH7</f>
        <v>73.599999999999994</v>
      </c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6" t="s">
        <v>29</v>
      </c>
      <c r="CX32" s="126"/>
      <c r="CY32" s="126"/>
      <c r="CZ32" s="126"/>
      <c r="DA32" s="126"/>
      <c r="DB32" s="126"/>
      <c r="DC32" s="126"/>
      <c r="DD32" s="126"/>
      <c r="DE32" s="126"/>
      <c r="DF32" s="125">
        <f>データ!AO7</f>
        <v>19.399999999999999</v>
      </c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>
        <f>データ!AP7</f>
        <v>18.2</v>
      </c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>
        <f>データ!AQ7</f>
        <v>7.5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>
        <f>データ!AR7</f>
        <v>29</v>
      </c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>
        <f>データ!AS7</f>
        <v>20.399999999999999</v>
      </c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6" t="s">
        <v>29</v>
      </c>
      <c r="GL32" s="126"/>
      <c r="GM32" s="126"/>
      <c r="GN32" s="126"/>
      <c r="GO32" s="126"/>
      <c r="GP32" s="126"/>
      <c r="GQ32" s="126"/>
      <c r="GR32" s="126"/>
      <c r="GS32" s="126"/>
      <c r="GT32" s="127">
        <f>データ!AZ7</f>
        <v>1143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1961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387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581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4723940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8" t="s">
        <v>134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2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2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2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2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2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2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2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2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2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2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2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2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2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2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2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2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2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8" t="s">
        <v>135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2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2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2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 t="str">
        <f>データ!$B$11</f>
        <v>H28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 t="str">
        <f>データ!$C$11</f>
        <v>H29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 t="str">
        <f>データ!$D$11</f>
        <v>H30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 t="str">
        <f>データ!$E$11</f>
        <v>R01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 t="str">
        <f>データ!$F$11</f>
        <v>R02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 t="str">
        <f>データ!$B$11</f>
        <v>H28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 t="str">
        <f>データ!$C$11</f>
        <v>H29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 t="str">
        <f>データ!$D$11</f>
        <v>H30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 t="str">
        <f>データ!$E$11</f>
        <v>R01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 t="str">
        <f>データ!$F$11</f>
        <v>R02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 t="str">
        <f>データ!$B$11</f>
        <v>H28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 t="str">
        <f>データ!$C$11</f>
        <v>H29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 t="str">
        <f>データ!$D$11</f>
        <v>H30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 t="str">
        <f>データ!$E$11</f>
        <v>R01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 t="str">
        <f>データ!$F$11</f>
        <v>R02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 t="str">
        <f>データ!$B$11</f>
        <v>H28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 t="str">
        <f>データ!$C$11</f>
        <v>H29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 t="str">
        <f>データ!$D$11</f>
        <v>H30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 t="str">
        <f>データ!$E$11</f>
        <v>R01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 t="str">
        <f>データ!$F$11</f>
        <v>R02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22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2">
      <c r="A53" s="2"/>
      <c r="B53" s="21"/>
      <c r="C53" s="4"/>
      <c r="D53" s="4"/>
      <c r="E53" s="4"/>
      <c r="F53" s="4"/>
      <c r="I53" s="126" t="s">
        <v>27</v>
      </c>
      <c r="J53" s="126"/>
      <c r="K53" s="126"/>
      <c r="L53" s="126"/>
      <c r="M53" s="126"/>
      <c r="N53" s="126"/>
      <c r="O53" s="126"/>
      <c r="P53" s="126"/>
      <c r="Q53" s="126"/>
      <c r="R53" s="125">
        <f>データ!BF7</f>
        <v>28.5</v>
      </c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>
        <f>データ!BG7</f>
        <v>29.3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>
        <f>データ!BH7</f>
        <v>23.8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>
        <f>データ!BI7</f>
        <v>22.8</v>
      </c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>
        <f>データ!BJ7</f>
        <v>12.2</v>
      </c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6" t="s">
        <v>27</v>
      </c>
      <c r="CX53" s="126"/>
      <c r="CY53" s="126"/>
      <c r="CZ53" s="126"/>
      <c r="DA53" s="126"/>
      <c r="DB53" s="126"/>
      <c r="DC53" s="126"/>
      <c r="DD53" s="126"/>
      <c r="DE53" s="126"/>
      <c r="DF53" s="125">
        <f>データ!BQ7</f>
        <v>35</v>
      </c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>
        <f>データ!BR7</f>
        <v>34.799999999999997</v>
      </c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>
        <f>データ!BS7</f>
        <v>33.299999999999997</v>
      </c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>
        <f>データ!BT7</f>
        <v>38</v>
      </c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>
        <f>データ!BU7</f>
        <v>73.8</v>
      </c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6" t="s">
        <v>27</v>
      </c>
      <c r="GL53" s="126"/>
      <c r="GM53" s="126"/>
      <c r="GN53" s="126"/>
      <c r="GO53" s="126"/>
      <c r="GP53" s="126"/>
      <c r="GQ53" s="126"/>
      <c r="GR53" s="126"/>
      <c r="GS53" s="126"/>
      <c r="GT53" s="125">
        <f>データ!CB7</f>
        <v>198</v>
      </c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>
        <f>データ!CC7</f>
        <v>203.6</v>
      </c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>
        <f>データ!CD7</f>
        <v>203.5</v>
      </c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  <c r="IJ53" s="125">
        <f>データ!CE7</f>
        <v>202.9</v>
      </c>
      <c r="IK53" s="125"/>
      <c r="IL53" s="125"/>
      <c r="IM53" s="125"/>
      <c r="IN53" s="125"/>
      <c r="IO53" s="125"/>
      <c r="IP53" s="125"/>
      <c r="IQ53" s="125"/>
      <c r="IR53" s="125"/>
      <c r="IS53" s="125"/>
      <c r="IT53" s="125"/>
      <c r="IU53" s="125"/>
      <c r="IV53" s="125"/>
      <c r="IW53" s="125"/>
      <c r="IX53" s="125">
        <f>データ!CF7</f>
        <v>246.8</v>
      </c>
      <c r="IY53" s="125"/>
      <c r="IZ53" s="125"/>
      <c r="JA53" s="125"/>
      <c r="JB53" s="125"/>
      <c r="JC53" s="125"/>
      <c r="JD53" s="125"/>
      <c r="JE53" s="125"/>
      <c r="JF53" s="125"/>
      <c r="JG53" s="125"/>
      <c r="JH53" s="125"/>
      <c r="JI53" s="125"/>
      <c r="JJ53" s="125"/>
      <c r="JK53" s="125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6" t="s">
        <v>27</v>
      </c>
      <c r="JZ53" s="126"/>
      <c r="KA53" s="126"/>
      <c r="KB53" s="126"/>
      <c r="KC53" s="126"/>
      <c r="KD53" s="126"/>
      <c r="KE53" s="126"/>
      <c r="KF53" s="126"/>
      <c r="KG53" s="126"/>
      <c r="KH53" s="127">
        <f>データ!CM7</f>
        <v>-11972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-8659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-7839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-5991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-50537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22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2">
      <c r="A54" s="2"/>
      <c r="B54" s="21"/>
      <c r="C54" s="4"/>
      <c r="D54" s="4"/>
      <c r="E54" s="4"/>
      <c r="F54" s="4"/>
      <c r="G54" s="4"/>
      <c r="H54" s="4"/>
      <c r="I54" s="126" t="s">
        <v>29</v>
      </c>
      <c r="J54" s="126"/>
      <c r="K54" s="126"/>
      <c r="L54" s="126"/>
      <c r="M54" s="126"/>
      <c r="N54" s="126"/>
      <c r="O54" s="126"/>
      <c r="P54" s="126"/>
      <c r="Q54" s="126"/>
      <c r="R54" s="125">
        <f>データ!BK7</f>
        <v>33.200000000000003</v>
      </c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>
        <f>データ!BL7</f>
        <v>33.9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>
        <f>データ!BM7</f>
        <v>31.7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>
        <f>データ!BN7</f>
        <v>26.8</v>
      </c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>
        <f>データ!BO7</f>
        <v>13.9</v>
      </c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6" t="s">
        <v>29</v>
      </c>
      <c r="CX54" s="126"/>
      <c r="CY54" s="126"/>
      <c r="CZ54" s="126"/>
      <c r="DA54" s="126"/>
      <c r="DB54" s="126"/>
      <c r="DC54" s="126"/>
      <c r="DD54" s="126"/>
      <c r="DE54" s="126"/>
      <c r="DF54" s="125">
        <f>データ!BV7</f>
        <v>29.8</v>
      </c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>
        <f>データ!BW7</f>
        <v>31.4</v>
      </c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>
        <f>データ!BX7</f>
        <v>27.4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>
        <f>データ!BY7</f>
        <v>29.9</v>
      </c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>
        <f>データ!BZ7</f>
        <v>139.1</v>
      </c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6" t="s">
        <v>29</v>
      </c>
      <c r="GL54" s="126"/>
      <c r="GM54" s="126"/>
      <c r="GN54" s="126"/>
      <c r="GO54" s="126"/>
      <c r="GP54" s="126"/>
      <c r="GQ54" s="126"/>
      <c r="GR54" s="126"/>
      <c r="GS54" s="126"/>
      <c r="GT54" s="125">
        <f>データ!CG7</f>
        <v>18.399999999999999</v>
      </c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>
        <f>データ!CH7</f>
        <v>16.600000000000001</v>
      </c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>
        <f>データ!CI7</f>
        <v>-292.5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>
        <f>データ!CJ7</f>
        <v>15.2</v>
      </c>
      <c r="IK54" s="125"/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>
        <f>データ!CK7</f>
        <v>-175.7</v>
      </c>
      <c r="IY54" s="125"/>
      <c r="IZ54" s="125"/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6" t="s">
        <v>29</v>
      </c>
      <c r="JZ54" s="126"/>
      <c r="KA54" s="126"/>
      <c r="KB54" s="126"/>
      <c r="KC54" s="126"/>
      <c r="KD54" s="126"/>
      <c r="KE54" s="126"/>
      <c r="KF54" s="126"/>
      <c r="KG54" s="126"/>
      <c r="KH54" s="128">
        <f>データ!CR7</f>
        <v>3106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-8472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8460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4951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-586097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22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2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2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2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2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2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2">
      <c r="A60" s="22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0"/>
      <c r="NC60" s="20"/>
      <c r="ND60" s="20"/>
      <c r="NE60" s="20"/>
      <c r="NF60" s="20"/>
      <c r="NG60" s="32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2">
      <c r="A61" s="22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0"/>
      <c r="NC61" s="20"/>
      <c r="ND61" s="20"/>
      <c r="NE61" s="20"/>
      <c r="NF61" s="20"/>
      <c r="NG61" s="32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2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2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2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2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2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8" t="s">
        <v>136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2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0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2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2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2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2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2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2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2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2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2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 t="str">
        <f>データ!$B$11</f>
        <v>H28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 t="str">
        <f>データ!$C$11</f>
        <v>H29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 t="str">
        <f>データ!$D$11</f>
        <v>H30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tr">
        <f>データ!$E$11</f>
        <v>R01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 t="str">
        <f>データ!$F$11</f>
        <v>R02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0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 t="str">
        <f>データ!$B$11</f>
        <v>H28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 t="str">
        <f>データ!$C$11</f>
        <v>H29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 t="str">
        <f>データ!$D$11</f>
        <v>H30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 t="str">
        <f>データ!$E$11</f>
        <v>R01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 t="str">
        <f>データ!$F$11</f>
        <v>R02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 t="str">
        <f>データ!$B$11</f>
        <v>H28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 t="str">
        <f>データ!$C$11</f>
        <v>H29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 t="str">
        <f>データ!$D$11</f>
        <v>H30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 t="str">
        <f>データ!$E$11</f>
        <v>R01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 t="str">
        <f>データ!$F$11</f>
        <v>R02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22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2">
      <c r="A77" s="2"/>
      <c r="B77" s="21"/>
      <c r="C77" s="4"/>
      <c r="D77" s="4"/>
      <c r="E77" s="4"/>
      <c r="F77" s="4"/>
      <c r="I77" s="126" t="s">
        <v>27</v>
      </c>
      <c r="J77" s="126"/>
      <c r="K77" s="126"/>
      <c r="L77" s="126"/>
      <c r="M77" s="126"/>
      <c r="N77" s="126"/>
      <c r="O77" s="126"/>
      <c r="P77" s="126"/>
      <c r="Q77" s="126"/>
      <c r="R77" s="133" t="str">
        <f>データ!CX7</f>
        <v xml:space="preserve"> </v>
      </c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 t="str">
        <f>データ!CY7</f>
        <v xml:space="preserve"> 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 t="str">
        <f>データ!CZ7</f>
        <v xml:space="preserve"> 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 t="str">
        <f>データ!DA7</f>
        <v xml:space="preserve"> </v>
      </c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 t="str">
        <f>データ!DB7</f>
        <v xml:space="preserve"> </v>
      </c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6" t="s">
        <v>27</v>
      </c>
      <c r="GL77" s="126"/>
      <c r="GM77" s="126"/>
      <c r="GN77" s="126"/>
      <c r="GO77" s="126"/>
      <c r="GP77" s="126"/>
      <c r="GQ77" s="126"/>
      <c r="GR77" s="126"/>
      <c r="GS77" s="126"/>
      <c r="GT77" s="133" t="str">
        <f>データ!DK7</f>
        <v xml:space="preserve"> </v>
      </c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 t="str">
        <f>データ!DL7</f>
        <v xml:space="preserve"> </v>
      </c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 t="str">
        <f>データ!DM7</f>
        <v xml:space="preserve"> </v>
      </c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 t="str">
        <f>データ!DN7</f>
        <v xml:space="preserve"> </v>
      </c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 t="str">
        <f>データ!DO7</f>
        <v xml:space="preserve"> </v>
      </c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6" t="s">
        <v>27</v>
      </c>
      <c r="JZ77" s="126"/>
      <c r="KA77" s="126"/>
      <c r="KB77" s="126"/>
      <c r="KC77" s="126"/>
      <c r="KD77" s="126"/>
      <c r="KE77" s="126"/>
      <c r="KF77" s="126"/>
      <c r="KG77" s="126"/>
      <c r="KH77" s="125">
        <f>データ!DV7</f>
        <v>0</v>
      </c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>
        <f>データ!DW7</f>
        <v>0</v>
      </c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>
        <f>データ!DX7</f>
        <v>0</v>
      </c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>
        <f>データ!DY7</f>
        <v>0</v>
      </c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>
        <f>データ!DZ7</f>
        <v>0</v>
      </c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4"/>
      <c r="NA77" s="4"/>
      <c r="NB77" s="4"/>
      <c r="NC77" s="4"/>
      <c r="ND77" s="4"/>
      <c r="NE77" s="4"/>
      <c r="NF77" s="37"/>
      <c r="NG77" s="22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2">
      <c r="A78" s="2"/>
      <c r="B78" s="21"/>
      <c r="C78" s="4"/>
      <c r="D78" s="4"/>
      <c r="E78" s="4"/>
      <c r="F78" s="4"/>
      <c r="G78" s="4"/>
      <c r="H78" s="4"/>
      <c r="I78" s="126" t="s">
        <v>29</v>
      </c>
      <c r="J78" s="126"/>
      <c r="K78" s="126"/>
      <c r="L78" s="126"/>
      <c r="M78" s="126"/>
      <c r="N78" s="126"/>
      <c r="O78" s="126"/>
      <c r="P78" s="126"/>
      <c r="Q78" s="126"/>
      <c r="R78" s="133" t="str">
        <f>データ!DC7</f>
        <v xml:space="preserve"> </v>
      </c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 t="str">
        <f>データ!DD7</f>
        <v xml:space="preserve"> </v>
      </c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 t="str">
        <f>データ!DE7</f>
        <v xml:space="preserve"> </v>
      </c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 t="str">
        <f>データ!DF7</f>
        <v xml:space="preserve"> </v>
      </c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 t="str">
        <f>データ!DG7</f>
        <v xml:space="preserve"> </v>
      </c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6" t="s">
        <v>29</v>
      </c>
      <c r="GL78" s="126"/>
      <c r="GM78" s="126"/>
      <c r="GN78" s="126"/>
      <c r="GO78" s="126"/>
      <c r="GP78" s="126"/>
      <c r="GQ78" s="126"/>
      <c r="GR78" s="126"/>
      <c r="GS78" s="126"/>
      <c r="GT78" s="133" t="str">
        <f>データ!DP7</f>
        <v xml:space="preserve"> </v>
      </c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 t="str">
        <f>データ!DQ7</f>
        <v xml:space="preserve"> </v>
      </c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 t="str">
        <f>データ!DR7</f>
        <v xml:space="preserve"> </v>
      </c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 t="str">
        <f>データ!DS7</f>
        <v xml:space="preserve"> </v>
      </c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 t="str">
        <f>データ!DT7</f>
        <v xml:space="preserve"> </v>
      </c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6" t="s">
        <v>29</v>
      </c>
      <c r="JZ78" s="126"/>
      <c r="KA78" s="126"/>
      <c r="KB78" s="126"/>
      <c r="KC78" s="126"/>
      <c r="KD78" s="126"/>
      <c r="KE78" s="126"/>
      <c r="KF78" s="126"/>
      <c r="KG78" s="126"/>
      <c r="KH78" s="125">
        <f>データ!EA7</f>
        <v>97.7</v>
      </c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>
        <f>データ!EB7</f>
        <v>41.7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>
        <f>データ!EC7</f>
        <v>36.6</v>
      </c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>
        <f>データ!ED7</f>
        <v>33.5</v>
      </c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>
        <f>データ!EE7</f>
        <v>48.5</v>
      </c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4"/>
      <c r="NA78" s="4"/>
      <c r="NB78" s="4"/>
      <c r="NC78" s="4"/>
      <c r="ND78" s="4"/>
      <c r="NE78" s="4"/>
      <c r="NF78" s="37"/>
      <c r="NG78" s="22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2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2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2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2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2">
      <c r="C83" s="2"/>
      <c r="BH83" s="2"/>
      <c r="GR83" s="2"/>
      <c r="IV83" s="2"/>
      <c r="LD83" s="2"/>
    </row>
    <row r="84" spans="1:387" x14ac:dyDescent="0.2">
      <c r="C84" s="2"/>
      <c r="BH84" s="2"/>
      <c r="GR84" s="2"/>
      <c r="IV84" s="2"/>
      <c r="LD84" s="2"/>
    </row>
    <row r="86" spans="1:387" hidden="1" x14ac:dyDescent="0.2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2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2">
      <c r="B88" s="38" t="str">
        <f>データ!AI6</f>
        <v>【86.6】</v>
      </c>
      <c r="C88" s="39" t="str">
        <f>データ!AT6</f>
        <v>【33.7】</v>
      </c>
      <c r="D88" s="39" t="str">
        <f>データ!BE6</f>
        <v>【1,475,862】</v>
      </c>
      <c r="E88" s="39" t="str">
        <f>データ!BP6</f>
        <v>【10.1】</v>
      </c>
      <c r="F88" s="39" t="str">
        <f>データ!CA6</f>
        <v>【170.8】</v>
      </c>
      <c r="G88" s="39" t="str">
        <f>データ!CL6</f>
        <v>【△121.1】</v>
      </c>
      <c r="H88" s="39" t="str">
        <f>データ!CW6</f>
        <v>【△29,447】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【107.3】</v>
      </c>
      <c r="N88" s="39" t="str">
        <f>データ!EF6</f>
        <v>【107.3】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password="9D77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>
      <selection activeCell="M9" sqref="M9"/>
    </sheetView>
  </sheetViews>
  <sheetFormatPr defaultRowHeight="13" x14ac:dyDescent="0.2"/>
  <cols>
    <col min="1" max="1" width="14.6328125" customWidth="1"/>
    <col min="2" max="112" width="11.90625" customWidth="1"/>
    <col min="113" max="114" width="15.453125" customWidth="1"/>
    <col min="115" max="135" width="11.90625" customWidth="1"/>
    <col min="136" max="136" width="10.90625" customWidth="1"/>
    <col min="137" max="146" width="11.90625" customWidth="1"/>
  </cols>
  <sheetData>
    <row r="1" spans="1:146" x14ac:dyDescent="0.2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2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2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5" t="s">
        <v>58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2">
      <c r="A4" s="42" t="s">
        <v>61</v>
      </c>
      <c r="B4" s="51"/>
      <c r="C4" s="51"/>
      <c r="D4" s="51"/>
      <c r="E4" s="51"/>
      <c r="F4" s="51"/>
      <c r="G4" s="51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 t="s">
        <v>62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34" t="s">
        <v>63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2" t="s">
        <v>64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9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4" t="s">
        <v>66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42" t="s">
        <v>67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68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9" t="s">
        <v>69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1"/>
      <c r="DI4" s="143" t="s">
        <v>70</v>
      </c>
      <c r="DJ4" s="143" t="s">
        <v>71</v>
      </c>
      <c r="DK4" s="134" t="s">
        <v>72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73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2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89</v>
      </c>
      <c r="AK5" s="56" t="s">
        <v>90</v>
      </c>
      <c r="AL5" s="56" t="s">
        <v>100</v>
      </c>
      <c r="AM5" s="56" t="s">
        <v>92</v>
      </c>
      <c r="AN5" s="56" t="s">
        <v>101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90</v>
      </c>
      <c r="AW5" s="56" t="s">
        <v>100</v>
      </c>
      <c r="AX5" s="56" t="s">
        <v>92</v>
      </c>
      <c r="AY5" s="56" t="s">
        <v>93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89</v>
      </c>
      <c r="BG5" s="56" t="s">
        <v>90</v>
      </c>
      <c r="BH5" s="56" t="s">
        <v>91</v>
      </c>
      <c r="BI5" s="56" t="s">
        <v>92</v>
      </c>
      <c r="BJ5" s="56" t="s">
        <v>101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102</v>
      </c>
      <c r="BR5" s="56" t="s">
        <v>90</v>
      </c>
      <c r="BS5" s="56" t="s">
        <v>100</v>
      </c>
      <c r="BT5" s="56" t="s">
        <v>92</v>
      </c>
      <c r="BU5" s="56" t="s">
        <v>93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90</v>
      </c>
      <c r="CD5" s="56" t="s">
        <v>100</v>
      </c>
      <c r="CE5" s="56" t="s">
        <v>92</v>
      </c>
      <c r="CF5" s="56" t="s">
        <v>93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89</v>
      </c>
      <c r="CN5" s="56" t="s">
        <v>90</v>
      </c>
      <c r="CO5" s="56" t="s">
        <v>100</v>
      </c>
      <c r="CP5" s="56" t="s">
        <v>92</v>
      </c>
      <c r="CQ5" s="56" t="s">
        <v>93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89</v>
      </c>
      <c r="CY5" s="56" t="s">
        <v>90</v>
      </c>
      <c r="CZ5" s="56" t="s">
        <v>100</v>
      </c>
      <c r="DA5" s="56" t="s">
        <v>92</v>
      </c>
      <c r="DB5" s="56" t="s">
        <v>93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44"/>
      <c r="DJ5" s="144"/>
      <c r="DK5" s="56" t="s">
        <v>89</v>
      </c>
      <c r="DL5" s="56" t="s">
        <v>90</v>
      </c>
      <c r="DM5" s="56" t="s">
        <v>100</v>
      </c>
      <c r="DN5" s="56" t="s">
        <v>92</v>
      </c>
      <c r="DO5" s="56" t="s">
        <v>93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89</v>
      </c>
      <c r="DW5" s="56" t="s">
        <v>90</v>
      </c>
      <c r="DX5" s="56" t="s">
        <v>91</v>
      </c>
      <c r="DY5" s="56" t="s">
        <v>92</v>
      </c>
      <c r="DZ5" s="56" t="s">
        <v>93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103</v>
      </c>
      <c r="EH5" s="56" t="s">
        <v>104</v>
      </c>
      <c r="EI5" s="56" t="s">
        <v>105</v>
      </c>
      <c r="EJ5" s="56" t="s">
        <v>106</v>
      </c>
      <c r="EK5" s="56" t="s">
        <v>107</v>
      </c>
      <c r="EL5" s="56" t="s">
        <v>108</v>
      </c>
      <c r="EM5" s="56" t="s">
        <v>109</v>
      </c>
      <c r="EN5" s="56" t="s">
        <v>110</v>
      </c>
      <c r="EO5" s="56" t="s">
        <v>111</v>
      </c>
      <c r="EP5" s="56" t="s">
        <v>112</v>
      </c>
    </row>
    <row r="6" spans="1:146" s="66" customFormat="1" x14ac:dyDescent="0.2">
      <c r="A6" s="42" t="s">
        <v>113</v>
      </c>
      <c r="B6" s="57">
        <f>B8</f>
        <v>2020</v>
      </c>
      <c r="C6" s="57">
        <f t="shared" ref="C6:X6" si="2">C8</f>
        <v>312011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2</v>
      </c>
      <c r="H6" s="57" t="str">
        <f>SUBSTITUTE(H8,"　","")</f>
        <v>鳥取県鳥取市</v>
      </c>
      <c r="I6" s="57" t="str">
        <f t="shared" si="2"/>
        <v>国民宿舎　山紫苑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3971</v>
      </c>
      <c r="R6" s="60">
        <f t="shared" si="2"/>
        <v>140</v>
      </c>
      <c r="S6" s="61">
        <f t="shared" si="2"/>
        <v>13600</v>
      </c>
      <c r="T6" s="62" t="str">
        <f t="shared" si="2"/>
        <v>利用料金制</v>
      </c>
      <c r="U6" s="58">
        <f t="shared" si="2"/>
        <v>36.700000000000003</v>
      </c>
      <c r="V6" s="62" t="str">
        <f t="shared" si="2"/>
        <v>有</v>
      </c>
      <c r="W6" s="63">
        <f t="shared" si="2"/>
        <v>61</v>
      </c>
      <c r="X6" s="62" t="str">
        <f t="shared" si="2"/>
        <v>有</v>
      </c>
      <c r="Y6" s="64">
        <f>IF(Y8="-",NA(),Y8)</f>
        <v>95</v>
      </c>
      <c r="Z6" s="64">
        <f t="shared" ref="Z6:AH6" si="3">IF(Z8="-",NA(),Z8)</f>
        <v>97.7</v>
      </c>
      <c r="AA6" s="64">
        <f t="shared" si="3"/>
        <v>96.6</v>
      </c>
      <c r="AB6" s="64">
        <f t="shared" si="3"/>
        <v>97.2</v>
      </c>
      <c r="AC6" s="64">
        <f t="shared" si="3"/>
        <v>88.7</v>
      </c>
      <c r="AD6" s="64">
        <f t="shared" si="3"/>
        <v>84</v>
      </c>
      <c r="AE6" s="64">
        <f t="shared" si="3"/>
        <v>85</v>
      </c>
      <c r="AF6" s="64">
        <f t="shared" si="3"/>
        <v>162.80000000000001</v>
      </c>
      <c r="AG6" s="64">
        <f t="shared" si="3"/>
        <v>125</v>
      </c>
      <c r="AH6" s="64">
        <f t="shared" si="3"/>
        <v>73.599999999999994</v>
      </c>
      <c r="AI6" s="64" t="str">
        <f>IF(AI8="-","【-】","【"&amp;SUBSTITUTE(TEXT(AI8,"#,##0.0"),"-","△")&amp;"】")</f>
        <v>【86.6】</v>
      </c>
      <c r="AJ6" s="64">
        <f>IF(AJ8="-",NA(),AJ8)</f>
        <v>0</v>
      </c>
      <c r="AK6" s="64">
        <f t="shared" ref="AK6:AS6" si="4">IF(AK8="-",NA(),AK8)</f>
        <v>1.2</v>
      </c>
      <c r="AL6" s="64">
        <f t="shared" si="4"/>
        <v>0</v>
      </c>
      <c r="AM6" s="64">
        <f t="shared" si="4"/>
        <v>0.1</v>
      </c>
      <c r="AN6" s="64">
        <f t="shared" si="4"/>
        <v>20.6</v>
      </c>
      <c r="AO6" s="64">
        <f t="shared" si="4"/>
        <v>19.399999999999999</v>
      </c>
      <c r="AP6" s="64">
        <f t="shared" si="4"/>
        <v>18.2</v>
      </c>
      <c r="AQ6" s="64">
        <f t="shared" si="4"/>
        <v>7.5</v>
      </c>
      <c r="AR6" s="64">
        <f t="shared" si="4"/>
        <v>29</v>
      </c>
      <c r="AS6" s="64">
        <f t="shared" si="4"/>
        <v>20.399999999999999</v>
      </c>
      <c r="AT6" s="64" t="str">
        <f>IF(AT8="-","【-】","【"&amp;SUBSTITUTE(TEXT(AT8,"#,##0.0"),"-","△")&amp;"】")</f>
        <v>【33.7】</v>
      </c>
      <c r="AU6" s="59">
        <f>IF(AU8="-",NA(),AU8)</f>
        <v>0</v>
      </c>
      <c r="AV6" s="59">
        <f t="shared" ref="AV6:BD6" si="5">IF(AV8="-",NA(),AV8)</f>
        <v>200</v>
      </c>
      <c r="AW6" s="59">
        <f t="shared" si="5"/>
        <v>3</v>
      </c>
      <c r="AX6" s="59">
        <f t="shared" si="5"/>
        <v>10</v>
      </c>
      <c r="AY6" s="59">
        <f t="shared" si="5"/>
        <v>3904</v>
      </c>
      <c r="AZ6" s="59">
        <f t="shared" si="5"/>
        <v>1143</v>
      </c>
      <c r="BA6" s="59">
        <f t="shared" si="5"/>
        <v>1961</v>
      </c>
      <c r="BB6" s="59">
        <f t="shared" si="5"/>
        <v>387</v>
      </c>
      <c r="BC6" s="59">
        <f t="shared" si="5"/>
        <v>581</v>
      </c>
      <c r="BD6" s="59">
        <f t="shared" si="5"/>
        <v>4723940</v>
      </c>
      <c r="BE6" s="59" t="str">
        <f>IF(BE8="-","【-】","【"&amp;SUBSTITUTE(TEXT(BE8,"#,##0"),"-","△")&amp;"】")</f>
        <v>【1,475,862】</v>
      </c>
      <c r="BF6" s="64">
        <f>IF(BF8="-",NA(),BF8)</f>
        <v>28.5</v>
      </c>
      <c r="BG6" s="64">
        <f t="shared" ref="BG6:BO6" si="6">IF(BG8="-",NA(),BG8)</f>
        <v>29.3</v>
      </c>
      <c r="BH6" s="64">
        <f t="shared" si="6"/>
        <v>23.8</v>
      </c>
      <c r="BI6" s="64">
        <f t="shared" si="6"/>
        <v>22.8</v>
      </c>
      <c r="BJ6" s="64">
        <f t="shared" si="6"/>
        <v>12.2</v>
      </c>
      <c r="BK6" s="64">
        <f t="shared" si="6"/>
        <v>33.200000000000003</v>
      </c>
      <c r="BL6" s="64">
        <f t="shared" si="6"/>
        <v>33.9</v>
      </c>
      <c r="BM6" s="64">
        <f t="shared" si="6"/>
        <v>31.7</v>
      </c>
      <c r="BN6" s="64">
        <f t="shared" si="6"/>
        <v>26.8</v>
      </c>
      <c r="BO6" s="64">
        <f t="shared" si="6"/>
        <v>13.9</v>
      </c>
      <c r="BP6" s="64" t="str">
        <f>IF(BP8="-","【-】","【"&amp;SUBSTITUTE(TEXT(BP8,"#,##0.0"),"-","△")&amp;"】")</f>
        <v>【10.1】</v>
      </c>
      <c r="BQ6" s="64">
        <f>IF(BQ8="-",NA(),BQ8)</f>
        <v>35</v>
      </c>
      <c r="BR6" s="64">
        <f t="shared" ref="BR6:BZ6" si="7">IF(BR8="-",NA(),BR8)</f>
        <v>34.799999999999997</v>
      </c>
      <c r="BS6" s="64">
        <f t="shared" si="7"/>
        <v>33.299999999999997</v>
      </c>
      <c r="BT6" s="64">
        <f t="shared" si="7"/>
        <v>38</v>
      </c>
      <c r="BU6" s="64">
        <f t="shared" si="7"/>
        <v>73.8</v>
      </c>
      <c r="BV6" s="64">
        <f t="shared" si="7"/>
        <v>29.8</v>
      </c>
      <c r="BW6" s="64">
        <f t="shared" si="7"/>
        <v>31.4</v>
      </c>
      <c r="BX6" s="64">
        <f t="shared" si="7"/>
        <v>27.4</v>
      </c>
      <c r="BY6" s="64">
        <f t="shared" si="7"/>
        <v>29.9</v>
      </c>
      <c r="BZ6" s="64">
        <f t="shared" si="7"/>
        <v>139.1</v>
      </c>
      <c r="CA6" s="64" t="str">
        <f>IF(CA8="-","【-】","【"&amp;SUBSTITUTE(TEXT(CA8,"#,##0.0"),"-","△")&amp;"】")</f>
        <v>【170.8】</v>
      </c>
      <c r="CB6" s="64">
        <f>IF(CB8="-",NA(),CB8)</f>
        <v>198</v>
      </c>
      <c r="CC6" s="64">
        <f t="shared" ref="CC6:CK6" si="8">IF(CC8="-",NA(),CC8)</f>
        <v>203.6</v>
      </c>
      <c r="CD6" s="64">
        <f t="shared" si="8"/>
        <v>203.5</v>
      </c>
      <c r="CE6" s="64">
        <f t="shared" si="8"/>
        <v>202.9</v>
      </c>
      <c r="CF6" s="64">
        <f t="shared" si="8"/>
        <v>246.8</v>
      </c>
      <c r="CG6" s="64">
        <f t="shared" si="8"/>
        <v>18.399999999999999</v>
      </c>
      <c r="CH6" s="64">
        <f t="shared" si="8"/>
        <v>16.600000000000001</v>
      </c>
      <c r="CI6" s="64">
        <f t="shared" si="8"/>
        <v>-292.5</v>
      </c>
      <c r="CJ6" s="64">
        <f t="shared" si="8"/>
        <v>15.2</v>
      </c>
      <c r="CK6" s="64">
        <f t="shared" si="8"/>
        <v>-175.7</v>
      </c>
      <c r="CL6" s="64" t="str">
        <f>IF(CL8="-","【-】","【"&amp;SUBSTITUTE(TEXT(CL8,"#,##0.0"),"-","△")&amp;"】")</f>
        <v>【△121.1】</v>
      </c>
      <c r="CM6" s="59">
        <f>IF(CM8="-",NA(),CM8)</f>
        <v>-11972</v>
      </c>
      <c r="CN6" s="59">
        <f t="shared" ref="CN6:CV6" si="9">IF(CN8="-",NA(),CN8)</f>
        <v>-8659</v>
      </c>
      <c r="CO6" s="59">
        <f t="shared" si="9"/>
        <v>-7839</v>
      </c>
      <c r="CP6" s="59">
        <f t="shared" si="9"/>
        <v>-5991</v>
      </c>
      <c r="CQ6" s="59">
        <f t="shared" si="9"/>
        <v>-50537</v>
      </c>
      <c r="CR6" s="59">
        <f t="shared" si="9"/>
        <v>3106</v>
      </c>
      <c r="CS6" s="59">
        <f t="shared" si="9"/>
        <v>-8472</v>
      </c>
      <c r="CT6" s="59">
        <f t="shared" si="9"/>
        <v>8460</v>
      </c>
      <c r="CU6" s="59">
        <f t="shared" si="9"/>
        <v>4951</v>
      </c>
      <c r="CV6" s="59">
        <f t="shared" si="9"/>
        <v>-586097</v>
      </c>
      <c r="CW6" s="59" t="str">
        <f>IF(CW8="-","【-】","【"&amp;SUBSTITUTE(TEXT(CW8,"#,##0"),"-","△")&amp;"】")</f>
        <v>【△29,447】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114</v>
      </c>
      <c r="DI6" s="60">
        <f t="shared" ref="DI6:DJ6" si="10">DI8</f>
        <v>0</v>
      </c>
      <c r="DJ6" s="60">
        <f t="shared" si="10"/>
        <v>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114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97.7</v>
      </c>
      <c r="EB6" s="64">
        <f t="shared" si="11"/>
        <v>41.7</v>
      </c>
      <c r="EC6" s="64">
        <f t="shared" si="11"/>
        <v>36.6</v>
      </c>
      <c r="ED6" s="64">
        <f t="shared" si="11"/>
        <v>33.5</v>
      </c>
      <c r="EE6" s="64">
        <f t="shared" si="11"/>
        <v>48.5</v>
      </c>
      <c r="EF6" s="64" t="str">
        <f>IF(EF8="-","【-】","【"&amp;SUBSTITUTE(TEXT(EF8,"#,##0.0"),"-","△")&amp;"】")</f>
        <v>【107.3】</v>
      </c>
      <c r="EG6" s="65">
        <f>IF(EG8="-",NA(),EG8)</f>
        <v>0</v>
      </c>
      <c r="EH6" s="65">
        <f t="shared" ref="EH6:EP6" si="12">IF(EH8="-",NA(),EH8)</f>
        <v>1E-4</v>
      </c>
      <c r="EI6" s="65">
        <f t="shared" si="12"/>
        <v>3.3999999999999998E-3</v>
      </c>
      <c r="EJ6" s="65">
        <f t="shared" si="12"/>
        <v>4.0000000000000001E-3</v>
      </c>
      <c r="EK6" s="65">
        <f t="shared" si="12"/>
        <v>2.8999999999999998E-3</v>
      </c>
      <c r="EL6" s="65">
        <f t="shared" si="12"/>
        <v>0.21360000000000001</v>
      </c>
      <c r="EM6" s="65">
        <f t="shared" si="12"/>
        <v>0.19950000000000001</v>
      </c>
      <c r="EN6" s="65">
        <f t="shared" si="12"/>
        <v>0.1663</v>
      </c>
      <c r="EO6" s="65">
        <f t="shared" si="12"/>
        <v>0.22720000000000001</v>
      </c>
      <c r="EP6" s="65">
        <f t="shared" si="12"/>
        <v>0.27510000000000001</v>
      </c>
    </row>
    <row r="7" spans="1:146" s="66" customFormat="1" x14ac:dyDescent="0.2">
      <c r="A7" s="42" t="s">
        <v>115</v>
      </c>
      <c r="B7" s="57">
        <f t="shared" ref="B7:X7" si="13">B8</f>
        <v>2020</v>
      </c>
      <c r="C7" s="57">
        <f t="shared" si="13"/>
        <v>312011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2</v>
      </c>
      <c r="H7" s="57" t="str">
        <f t="shared" si="13"/>
        <v>鳥取県　鳥取市</v>
      </c>
      <c r="I7" s="57" t="str">
        <f t="shared" si="13"/>
        <v>国民宿舎　山紫苑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3971</v>
      </c>
      <c r="R7" s="60">
        <f t="shared" si="13"/>
        <v>140</v>
      </c>
      <c r="S7" s="61">
        <f t="shared" si="13"/>
        <v>13600</v>
      </c>
      <c r="T7" s="62" t="str">
        <f t="shared" si="13"/>
        <v>利用料金制</v>
      </c>
      <c r="U7" s="58">
        <f t="shared" si="13"/>
        <v>36.700000000000003</v>
      </c>
      <c r="V7" s="62" t="str">
        <f t="shared" si="13"/>
        <v>有</v>
      </c>
      <c r="W7" s="63">
        <f t="shared" si="13"/>
        <v>61</v>
      </c>
      <c r="X7" s="62" t="str">
        <f t="shared" si="13"/>
        <v>有</v>
      </c>
      <c r="Y7" s="64">
        <f>Y8</f>
        <v>95</v>
      </c>
      <c r="Z7" s="64">
        <f t="shared" ref="Z7:AH7" si="14">Z8</f>
        <v>97.7</v>
      </c>
      <c r="AA7" s="64">
        <f t="shared" si="14"/>
        <v>96.6</v>
      </c>
      <c r="AB7" s="64">
        <f t="shared" si="14"/>
        <v>97.2</v>
      </c>
      <c r="AC7" s="64">
        <f t="shared" si="14"/>
        <v>88.7</v>
      </c>
      <c r="AD7" s="64">
        <f t="shared" si="14"/>
        <v>84</v>
      </c>
      <c r="AE7" s="64">
        <f t="shared" si="14"/>
        <v>85</v>
      </c>
      <c r="AF7" s="64">
        <f t="shared" si="14"/>
        <v>162.80000000000001</v>
      </c>
      <c r="AG7" s="64">
        <f t="shared" si="14"/>
        <v>125</v>
      </c>
      <c r="AH7" s="64">
        <f t="shared" si="14"/>
        <v>73.599999999999994</v>
      </c>
      <c r="AI7" s="64"/>
      <c r="AJ7" s="64">
        <f>AJ8</f>
        <v>0</v>
      </c>
      <c r="AK7" s="64">
        <f t="shared" ref="AK7:AS7" si="15">AK8</f>
        <v>1.2</v>
      </c>
      <c r="AL7" s="64">
        <f t="shared" si="15"/>
        <v>0</v>
      </c>
      <c r="AM7" s="64">
        <f t="shared" si="15"/>
        <v>0.1</v>
      </c>
      <c r="AN7" s="64">
        <f t="shared" si="15"/>
        <v>20.6</v>
      </c>
      <c r="AO7" s="64">
        <f t="shared" si="15"/>
        <v>19.399999999999999</v>
      </c>
      <c r="AP7" s="64">
        <f t="shared" si="15"/>
        <v>18.2</v>
      </c>
      <c r="AQ7" s="64">
        <f t="shared" si="15"/>
        <v>7.5</v>
      </c>
      <c r="AR7" s="64">
        <f t="shared" si="15"/>
        <v>29</v>
      </c>
      <c r="AS7" s="64">
        <f t="shared" si="15"/>
        <v>20.399999999999999</v>
      </c>
      <c r="AT7" s="64"/>
      <c r="AU7" s="59">
        <f>AU8</f>
        <v>0</v>
      </c>
      <c r="AV7" s="59">
        <f t="shared" ref="AV7:BD7" si="16">AV8</f>
        <v>200</v>
      </c>
      <c r="AW7" s="59">
        <f t="shared" si="16"/>
        <v>3</v>
      </c>
      <c r="AX7" s="59">
        <f t="shared" si="16"/>
        <v>10</v>
      </c>
      <c r="AY7" s="59">
        <f t="shared" si="16"/>
        <v>3904</v>
      </c>
      <c r="AZ7" s="59">
        <f t="shared" si="16"/>
        <v>1143</v>
      </c>
      <c r="BA7" s="59">
        <f t="shared" si="16"/>
        <v>1961</v>
      </c>
      <c r="BB7" s="59">
        <f t="shared" si="16"/>
        <v>387</v>
      </c>
      <c r="BC7" s="59">
        <f t="shared" si="16"/>
        <v>581</v>
      </c>
      <c r="BD7" s="59">
        <f t="shared" si="16"/>
        <v>4723940</v>
      </c>
      <c r="BE7" s="59"/>
      <c r="BF7" s="64">
        <f>BF8</f>
        <v>28.5</v>
      </c>
      <c r="BG7" s="64">
        <f t="shared" ref="BG7:BO7" si="17">BG8</f>
        <v>29.3</v>
      </c>
      <c r="BH7" s="64">
        <f t="shared" si="17"/>
        <v>23.8</v>
      </c>
      <c r="BI7" s="64">
        <f t="shared" si="17"/>
        <v>22.8</v>
      </c>
      <c r="BJ7" s="64">
        <f t="shared" si="17"/>
        <v>12.2</v>
      </c>
      <c r="BK7" s="64">
        <f t="shared" si="17"/>
        <v>33.200000000000003</v>
      </c>
      <c r="BL7" s="64">
        <f t="shared" si="17"/>
        <v>33.9</v>
      </c>
      <c r="BM7" s="64">
        <f t="shared" si="17"/>
        <v>31.7</v>
      </c>
      <c r="BN7" s="64">
        <f t="shared" si="17"/>
        <v>26.8</v>
      </c>
      <c r="BO7" s="64">
        <f t="shared" si="17"/>
        <v>13.9</v>
      </c>
      <c r="BP7" s="64"/>
      <c r="BQ7" s="64">
        <f>BQ8</f>
        <v>35</v>
      </c>
      <c r="BR7" s="64">
        <f t="shared" ref="BR7:BZ7" si="18">BR8</f>
        <v>34.799999999999997</v>
      </c>
      <c r="BS7" s="64">
        <f t="shared" si="18"/>
        <v>33.299999999999997</v>
      </c>
      <c r="BT7" s="64">
        <f t="shared" si="18"/>
        <v>38</v>
      </c>
      <c r="BU7" s="64">
        <f t="shared" si="18"/>
        <v>73.8</v>
      </c>
      <c r="BV7" s="64">
        <f t="shared" si="18"/>
        <v>29.8</v>
      </c>
      <c r="BW7" s="64">
        <f t="shared" si="18"/>
        <v>31.4</v>
      </c>
      <c r="BX7" s="64">
        <f t="shared" si="18"/>
        <v>27.4</v>
      </c>
      <c r="BY7" s="64">
        <f t="shared" si="18"/>
        <v>29.9</v>
      </c>
      <c r="BZ7" s="64">
        <f t="shared" si="18"/>
        <v>139.1</v>
      </c>
      <c r="CA7" s="64"/>
      <c r="CB7" s="64">
        <f>CB8</f>
        <v>198</v>
      </c>
      <c r="CC7" s="64">
        <f t="shared" ref="CC7:CK7" si="19">CC8</f>
        <v>203.6</v>
      </c>
      <c r="CD7" s="64">
        <f t="shared" si="19"/>
        <v>203.5</v>
      </c>
      <c r="CE7" s="64">
        <f t="shared" si="19"/>
        <v>202.9</v>
      </c>
      <c r="CF7" s="64">
        <f t="shared" si="19"/>
        <v>246.8</v>
      </c>
      <c r="CG7" s="64">
        <f t="shared" si="19"/>
        <v>18.399999999999999</v>
      </c>
      <c r="CH7" s="64">
        <f t="shared" si="19"/>
        <v>16.600000000000001</v>
      </c>
      <c r="CI7" s="64">
        <f t="shared" si="19"/>
        <v>-292.5</v>
      </c>
      <c r="CJ7" s="64">
        <f t="shared" si="19"/>
        <v>15.2</v>
      </c>
      <c r="CK7" s="64">
        <f t="shared" si="19"/>
        <v>-175.7</v>
      </c>
      <c r="CL7" s="64"/>
      <c r="CM7" s="59">
        <f>CM8</f>
        <v>-11972</v>
      </c>
      <c r="CN7" s="59">
        <f t="shared" ref="CN7:CV7" si="20">CN8</f>
        <v>-8659</v>
      </c>
      <c r="CO7" s="59">
        <f t="shared" si="20"/>
        <v>-7839</v>
      </c>
      <c r="CP7" s="59">
        <f t="shared" si="20"/>
        <v>-5991</v>
      </c>
      <c r="CQ7" s="59">
        <f t="shared" si="20"/>
        <v>-50537</v>
      </c>
      <c r="CR7" s="59">
        <f t="shared" si="20"/>
        <v>3106</v>
      </c>
      <c r="CS7" s="59">
        <f t="shared" si="20"/>
        <v>-8472</v>
      </c>
      <c r="CT7" s="59">
        <f t="shared" si="20"/>
        <v>8460</v>
      </c>
      <c r="CU7" s="59">
        <f t="shared" si="20"/>
        <v>4951</v>
      </c>
      <c r="CV7" s="59">
        <f t="shared" si="20"/>
        <v>-586097</v>
      </c>
      <c r="CW7" s="59"/>
      <c r="CX7" s="64" t="s">
        <v>116</v>
      </c>
      <c r="CY7" s="64" t="s">
        <v>116</v>
      </c>
      <c r="CZ7" s="64" t="s">
        <v>116</v>
      </c>
      <c r="DA7" s="64" t="s">
        <v>116</v>
      </c>
      <c r="DB7" s="64" t="s">
        <v>116</v>
      </c>
      <c r="DC7" s="64" t="s">
        <v>116</v>
      </c>
      <c r="DD7" s="64" t="s">
        <v>116</v>
      </c>
      <c r="DE7" s="64" t="s">
        <v>116</v>
      </c>
      <c r="DF7" s="64" t="s">
        <v>116</v>
      </c>
      <c r="DG7" s="64" t="s">
        <v>114</v>
      </c>
      <c r="DH7" s="64"/>
      <c r="DI7" s="60">
        <f>DI8</f>
        <v>0</v>
      </c>
      <c r="DJ7" s="60">
        <f>DJ8</f>
        <v>0</v>
      </c>
      <c r="DK7" s="64" t="s">
        <v>116</v>
      </c>
      <c r="DL7" s="64" t="s">
        <v>116</v>
      </c>
      <c r="DM7" s="64" t="s">
        <v>116</v>
      </c>
      <c r="DN7" s="64" t="s">
        <v>116</v>
      </c>
      <c r="DO7" s="64" t="s">
        <v>116</v>
      </c>
      <c r="DP7" s="64" t="s">
        <v>116</v>
      </c>
      <c r="DQ7" s="64" t="s">
        <v>116</v>
      </c>
      <c r="DR7" s="64" t="s">
        <v>116</v>
      </c>
      <c r="DS7" s="64" t="s">
        <v>116</v>
      </c>
      <c r="DT7" s="64" t="s">
        <v>114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97.7</v>
      </c>
      <c r="EB7" s="64">
        <f t="shared" si="21"/>
        <v>41.7</v>
      </c>
      <c r="EC7" s="64">
        <f t="shared" si="21"/>
        <v>36.6</v>
      </c>
      <c r="ED7" s="64">
        <f t="shared" si="21"/>
        <v>33.5</v>
      </c>
      <c r="EE7" s="64">
        <f t="shared" si="21"/>
        <v>48.5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2">
      <c r="A8" s="42"/>
      <c r="B8" s="67">
        <v>2020</v>
      </c>
      <c r="C8" s="67">
        <v>312011</v>
      </c>
      <c r="D8" s="67">
        <v>47</v>
      </c>
      <c r="E8" s="67">
        <v>11</v>
      </c>
      <c r="F8" s="67">
        <v>1</v>
      </c>
      <c r="G8" s="67">
        <v>2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132</v>
      </c>
      <c r="N8" s="67" t="s">
        <v>122</v>
      </c>
      <c r="O8" s="68" t="s">
        <v>123</v>
      </c>
      <c r="P8" s="68" t="s">
        <v>123</v>
      </c>
      <c r="Q8" s="69">
        <v>3971</v>
      </c>
      <c r="R8" s="69">
        <v>140</v>
      </c>
      <c r="S8" s="70">
        <v>13600</v>
      </c>
      <c r="T8" s="71" t="s">
        <v>124</v>
      </c>
      <c r="U8" s="68">
        <v>36.700000000000003</v>
      </c>
      <c r="V8" s="71" t="s">
        <v>125</v>
      </c>
      <c r="W8" s="72">
        <v>61</v>
      </c>
      <c r="X8" s="71" t="s">
        <v>125</v>
      </c>
      <c r="Y8" s="73">
        <v>95</v>
      </c>
      <c r="Z8" s="73">
        <v>97.7</v>
      </c>
      <c r="AA8" s="73">
        <v>96.6</v>
      </c>
      <c r="AB8" s="73">
        <v>97.2</v>
      </c>
      <c r="AC8" s="73">
        <v>88.7</v>
      </c>
      <c r="AD8" s="73">
        <v>84</v>
      </c>
      <c r="AE8" s="73">
        <v>85</v>
      </c>
      <c r="AF8" s="73">
        <v>162.80000000000001</v>
      </c>
      <c r="AG8" s="73">
        <v>125</v>
      </c>
      <c r="AH8" s="73">
        <v>73.599999999999994</v>
      </c>
      <c r="AI8" s="73">
        <v>86.6</v>
      </c>
      <c r="AJ8" s="73">
        <v>0</v>
      </c>
      <c r="AK8" s="73">
        <v>1.2</v>
      </c>
      <c r="AL8" s="73">
        <v>0</v>
      </c>
      <c r="AM8" s="73">
        <v>0.1</v>
      </c>
      <c r="AN8" s="73">
        <v>20.6</v>
      </c>
      <c r="AO8" s="73">
        <v>19.399999999999999</v>
      </c>
      <c r="AP8" s="73">
        <v>18.2</v>
      </c>
      <c r="AQ8" s="73">
        <v>7.5</v>
      </c>
      <c r="AR8" s="73">
        <v>29</v>
      </c>
      <c r="AS8" s="73">
        <v>20.399999999999999</v>
      </c>
      <c r="AT8" s="73">
        <v>33.700000000000003</v>
      </c>
      <c r="AU8" s="74">
        <v>0</v>
      </c>
      <c r="AV8" s="74">
        <v>200</v>
      </c>
      <c r="AW8" s="74">
        <v>3</v>
      </c>
      <c r="AX8" s="74">
        <v>10</v>
      </c>
      <c r="AY8" s="74">
        <v>3904</v>
      </c>
      <c r="AZ8" s="74">
        <v>1143</v>
      </c>
      <c r="BA8" s="74">
        <v>1961</v>
      </c>
      <c r="BB8" s="74">
        <v>387</v>
      </c>
      <c r="BC8" s="74">
        <v>581</v>
      </c>
      <c r="BD8" s="74">
        <v>4723940</v>
      </c>
      <c r="BE8" s="74">
        <v>1475862</v>
      </c>
      <c r="BF8" s="73">
        <v>28.5</v>
      </c>
      <c r="BG8" s="73">
        <v>29.3</v>
      </c>
      <c r="BH8" s="73">
        <v>23.8</v>
      </c>
      <c r="BI8" s="73">
        <v>22.8</v>
      </c>
      <c r="BJ8" s="73">
        <v>12.2</v>
      </c>
      <c r="BK8" s="73">
        <v>33.200000000000003</v>
      </c>
      <c r="BL8" s="73">
        <v>33.9</v>
      </c>
      <c r="BM8" s="73">
        <v>31.7</v>
      </c>
      <c r="BN8" s="73">
        <v>26.8</v>
      </c>
      <c r="BO8" s="73">
        <v>13.9</v>
      </c>
      <c r="BP8" s="73">
        <v>10.1</v>
      </c>
      <c r="BQ8" s="73">
        <v>35</v>
      </c>
      <c r="BR8" s="73">
        <v>34.799999999999997</v>
      </c>
      <c r="BS8" s="73">
        <v>33.299999999999997</v>
      </c>
      <c r="BT8" s="73">
        <v>38</v>
      </c>
      <c r="BU8" s="73">
        <v>73.8</v>
      </c>
      <c r="BV8" s="73">
        <v>29.8</v>
      </c>
      <c r="BW8" s="73">
        <v>31.4</v>
      </c>
      <c r="BX8" s="73">
        <v>27.4</v>
      </c>
      <c r="BY8" s="73">
        <v>29.9</v>
      </c>
      <c r="BZ8" s="73">
        <v>139.1</v>
      </c>
      <c r="CA8" s="73">
        <v>170.8</v>
      </c>
      <c r="CB8" s="73">
        <v>198</v>
      </c>
      <c r="CC8" s="73">
        <v>203.6</v>
      </c>
      <c r="CD8" s="73">
        <v>203.5</v>
      </c>
      <c r="CE8" s="75">
        <v>202.9</v>
      </c>
      <c r="CF8" s="75">
        <v>246.8</v>
      </c>
      <c r="CG8" s="73">
        <v>18.399999999999999</v>
      </c>
      <c r="CH8" s="73">
        <v>16.600000000000001</v>
      </c>
      <c r="CI8" s="73">
        <v>-292.5</v>
      </c>
      <c r="CJ8" s="73">
        <v>15.2</v>
      </c>
      <c r="CK8" s="73">
        <v>-175.7</v>
      </c>
      <c r="CL8" s="73">
        <v>-121.1</v>
      </c>
      <c r="CM8" s="74">
        <v>-11972</v>
      </c>
      <c r="CN8" s="74">
        <v>-8659</v>
      </c>
      <c r="CO8" s="74">
        <v>-7839</v>
      </c>
      <c r="CP8" s="74">
        <v>-5991</v>
      </c>
      <c r="CQ8" s="74">
        <v>-50537</v>
      </c>
      <c r="CR8" s="74">
        <v>3106</v>
      </c>
      <c r="CS8" s="74">
        <v>-8472</v>
      </c>
      <c r="CT8" s="74">
        <v>8460</v>
      </c>
      <c r="CU8" s="74">
        <v>4951</v>
      </c>
      <c r="CV8" s="74">
        <v>-586097</v>
      </c>
      <c r="CW8" s="74">
        <v>-29447</v>
      </c>
      <c r="CX8" s="73" t="s">
        <v>126</v>
      </c>
      <c r="CY8" s="73" t="s">
        <v>126</v>
      </c>
      <c r="CZ8" s="73" t="s">
        <v>126</v>
      </c>
      <c r="DA8" s="73" t="s">
        <v>126</v>
      </c>
      <c r="DB8" s="73" t="s">
        <v>126</v>
      </c>
      <c r="DC8" s="73" t="s">
        <v>126</v>
      </c>
      <c r="DD8" s="73" t="s">
        <v>126</v>
      </c>
      <c r="DE8" s="73" t="s">
        <v>126</v>
      </c>
      <c r="DF8" s="73" t="s">
        <v>126</v>
      </c>
      <c r="DG8" s="73" t="s">
        <v>126</v>
      </c>
      <c r="DH8" s="73" t="s">
        <v>126</v>
      </c>
      <c r="DI8" s="69">
        <v>0</v>
      </c>
      <c r="DJ8" s="69">
        <v>0</v>
      </c>
      <c r="DK8" s="73" t="s">
        <v>126</v>
      </c>
      <c r="DL8" s="73" t="s">
        <v>126</v>
      </c>
      <c r="DM8" s="73" t="s">
        <v>126</v>
      </c>
      <c r="DN8" s="73" t="s">
        <v>126</v>
      </c>
      <c r="DO8" s="73" t="s">
        <v>126</v>
      </c>
      <c r="DP8" s="73" t="s">
        <v>126</v>
      </c>
      <c r="DQ8" s="73" t="s">
        <v>126</v>
      </c>
      <c r="DR8" s="73" t="s">
        <v>126</v>
      </c>
      <c r="DS8" s="73" t="s">
        <v>126</v>
      </c>
      <c r="DT8" s="73" t="s">
        <v>126</v>
      </c>
      <c r="DU8" s="73" t="s">
        <v>126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97.7</v>
      </c>
      <c r="EB8" s="73">
        <v>41.7</v>
      </c>
      <c r="EC8" s="73">
        <v>36.6</v>
      </c>
      <c r="ED8" s="73">
        <v>33.5</v>
      </c>
      <c r="EE8" s="73">
        <v>48.5</v>
      </c>
      <c r="EF8" s="73">
        <v>107.3</v>
      </c>
      <c r="EG8" s="71">
        <v>0</v>
      </c>
      <c r="EH8" s="76">
        <v>1E-4</v>
      </c>
      <c r="EI8" s="76">
        <v>3.3999999999999998E-3</v>
      </c>
      <c r="EJ8" s="76">
        <v>4.0000000000000001E-3</v>
      </c>
      <c r="EK8" s="76">
        <v>2.8999999999999998E-3</v>
      </c>
      <c r="EL8" s="76">
        <v>0.21360000000000001</v>
      </c>
      <c r="EM8" s="76">
        <v>0.19950000000000001</v>
      </c>
      <c r="EN8" s="76">
        <v>0.1663</v>
      </c>
      <c r="EO8" s="76">
        <v>0.22720000000000001</v>
      </c>
      <c r="EP8" s="76">
        <v>0.27510000000000001</v>
      </c>
    </row>
    <row r="9" spans="1:146" x14ac:dyDescent="0.2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2">
      <c r="A10" s="81"/>
      <c r="B10" s="81" t="s">
        <v>127</v>
      </c>
      <c r="C10" s="81" t="s">
        <v>128</v>
      </c>
      <c r="D10" s="81" t="s">
        <v>129</v>
      </c>
      <c r="E10" s="81" t="s">
        <v>130</v>
      </c>
      <c r="F10" s="81" t="s">
        <v>131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2">
      <c r="A11" s="81" t="s">
        <v>52</v>
      </c>
      <c r="B11" s="82" t="str">
        <f>IF(VALUE($B$6)=0,"",IF(VALUE($B$6)&gt;2022,"R"&amp;TEXT(VALUE($B$6)-2022,"00"),"H"&amp;VALUE($B$6)-1992))</f>
        <v>H28</v>
      </c>
      <c r="C11" s="82" t="str">
        <f>IF(VALUE($B$6)=0,"",IF(VALUE($B$6)&gt;2021,"R"&amp;TEXT(VALUE($B$6)-2021,"00"),"H"&amp;VALUE($B$6)-1991))</f>
        <v>H29</v>
      </c>
      <c r="D11" s="82" t="str">
        <f>IF(VALUE($B$6)=0,"",IF(VALUE($B$6)&gt;2020,"R"&amp;TEXT(VALUE($B$6)-2020,"00"),"H"&amp;VALUE($B$6)-1990))</f>
        <v>H30</v>
      </c>
      <c r="E11" s="82" t="str">
        <f>IF(VALUE($B$6)=0,"",IF(VALUE($B$6)&gt;2019,"R"&amp;TEXT(VALUE($B$6)-2019,"00"),"H"&amp;VALUE($B$6)-1989))</f>
        <v>R01</v>
      </c>
      <c r="F11" s="82" t="str">
        <f>IF(VALUE($B$6)=0,"",IF(VALUE($B$6)&gt;2018,"R"&amp;TEXT(VALUE($B$6)-2018,"00"),"H"&amp;VALUE($B$6)-1988))</f>
        <v>R02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2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2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2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2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2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2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2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2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2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</cp:lastModifiedBy>
  <dcterms:created xsi:type="dcterms:W3CDTF">2021-12-16T06:43:15Z</dcterms:created>
  <dcterms:modified xsi:type="dcterms:W3CDTF">2022-01-24T09:16:36Z</dcterms:modified>
  <cp:category/>
</cp:coreProperties>
</file>