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30" windowWidth="10245" windowHeight="7740" tabRatio="392" activeTab="0"/>
  </bookViews>
  <sheets>
    <sheet name="第３表　人口動態総覧、実数・率（市町村・保健所別・二次医療圏別" sheetId="1" r:id="rId1"/>
  </sheets>
  <definedNames>
    <definedName name="_xlnm.Print_Area" localSheetId="0">'第３表　人口動態総覧、実数・率（市町村・保健所別・二次医療圏別'!$A$1:$AN$40</definedName>
    <definedName name="_xlnm.Print_Titles" localSheetId="0">'第３表　人口動態総覧、実数・率（市町村・保健所別・二次医療圏別'!$C:$D</definedName>
  </definedNames>
  <calcPr fullCalcOnLoad="1"/>
</workbook>
</file>

<file path=xl/sharedStrings.xml><?xml version="1.0" encoding="utf-8"?>
<sst xmlns="http://schemas.openxmlformats.org/spreadsheetml/2006/main" count="99" uniqueCount="76">
  <si>
    <t>周産期死亡</t>
  </si>
  <si>
    <t>自　然</t>
  </si>
  <si>
    <t>人　工</t>
  </si>
  <si>
    <t>総　数</t>
  </si>
  <si>
    <t>22週以後</t>
  </si>
  <si>
    <t>早期新生児</t>
  </si>
  <si>
    <t>岩美郡　　</t>
  </si>
  <si>
    <t>八頭郡</t>
  </si>
  <si>
    <t>東伯郡</t>
  </si>
  <si>
    <t>西伯郡</t>
  </si>
  <si>
    <t>日野郡</t>
  </si>
  <si>
    <t>男</t>
  </si>
  <si>
    <t>女</t>
  </si>
  <si>
    <t>出生率</t>
  </si>
  <si>
    <t>（人口千対）</t>
  </si>
  <si>
    <t>死亡率</t>
  </si>
  <si>
    <t>自然増加</t>
  </si>
  <si>
    <t>実数</t>
  </si>
  <si>
    <t>自然増加率</t>
  </si>
  <si>
    <t>実数</t>
  </si>
  <si>
    <t>（出生千対）</t>
  </si>
  <si>
    <t>乳児死亡率</t>
  </si>
  <si>
    <t>新生児死亡</t>
  </si>
  <si>
    <t>乳児死亡（死亡の再掲）</t>
  </si>
  <si>
    <t>新生児死亡率</t>
  </si>
  <si>
    <t>総数</t>
  </si>
  <si>
    <t>死産率（出産千対）</t>
  </si>
  <si>
    <t>婚姻率</t>
  </si>
  <si>
    <t>離婚率</t>
  </si>
  <si>
    <t>八頭町</t>
  </si>
  <si>
    <t>北栄町</t>
  </si>
  <si>
    <t>伯耆町</t>
  </si>
  <si>
    <t>大山町</t>
  </si>
  <si>
    <t>日南町　　　</t>
  </si>
  <si>
    <t>日野町　　　</t>
  </si>
  <si>
    <t>江府町　　　</t>
  </si>
  <si>
    <t>鳥取市</t>
  </si>
  <si>
    <t>米子市</t>
  </si>
  <si>
    <t>倉吉市</t>
  </si>
  <si>
    <t>件数</t>
  </si>
  <si>
    <t>保健所</t>
  </si>
  <si>
    <t>市町村</t>
  </si>
  <si>
    <t>出生</t>
  </si>
  <si>
    <t>死亡</t>
  </si>
  <si>
    <t>死産</t>
  </si>
  <si>
    <t>婚姻</t>
  </si>
  <si>
    <t>離婚</t>
  </si>
  <si>
    <t>件数</t>
  </si>
  <si>
    <t>岩美町　　　</t>
  </si>
  <si>
    <t>若桜町　　　</t>
  </si>
  <si>
    <t>智頭町　　　</t>
  </si>
  <si>
    <t>三朝町　　　</t>
  </si>
  <si>
    <t>湯梨浜町</t>
  </si>
  <si>
    <t>琴浦町</t>
  </si>
  <si>
    <t>日吉津村　　</t>
  </si>
  <si>
    <t>南部町　　　</t>
  </si>
  <si>
    <t>鳥取</t>
  </si>
  <si>
    <t>倉吉</t>
  </si>
  <si>
    <t>米子　　　　　　　　　</t>
  </si>
  <si>
    <t>合計特殊出生率</t>
  </si>
  <si>
    <t>県計</t>
  </si>
  <si>
    <t>第3表</t>
  </si>
  <si>
    <t>人口</t>
  </si>
  <si>
    <t>圏域</t>
  </si>
  <si>
    <t>出生性比
（女百対男）</t>
  </si>
  <si>
    <t>周産期死亡率
(出産千対)</t>
  </si>
  <si>
    <t>妊娠満22週以後の死産率
（出産千対）</t>
  </si>
  <si>
    <t>早期新生児死亡率
（出生千対）</t>
  </si>
  <si>
    <t>境港市　　　　　　　　　</t>
  </si>
  <si>
    <t>注：１）本表の各項目の実数は、「令和３年人口動態統計」（厚生労働省）中巻所収「総覧　第２表　人口動態総覧，都道府県；保健所・市区町村別」掲載の鳥取県内各市町村の数値を、令和３年１０月１日現在の市町村、保健所管内単位で集計したものである。</t>
  </si>
  <si>
    <t>注：２）各項目の率の算出方法については凡例を参照のこと。なお人口千対の値を求めるに当たっては、鳥取県地域振興部統計課公表の「鳥取県年齢別推計人口　第８表　市町村別　男女別　推計人口」掲載の人口を用いた。このため、第２表の令和３年の各項目のうち、人口千対の率と本表の値が一致しないことがある。</t>
  </si>
  <si>
    <t>注：３）各市町村の合計特殊出生率については、厚生労働省から交付された令和３年人口動態調査結果を基に、鳥取県福祉保健部ささえあい福祉局福祉保健課が算出したものである。ただし、県計の値については、『令和３年人口動態統計』（厚生労働省）によった。</t>
  </si>
  <si>
    <r>
      <t>　　令和３年　人口動態総覧、実数・率  （市町村・保健所別・二次医療圏別）　</t>
    </r>
    <r>
      <rPr>
        <b/>
        <sz val="14"/>
        <color indexed="10"/>
        <rFont val="ＭＳ Ｐゴシック"/>
        <family val="3"/>
      </rPr>
      <t xml:space="preserve"> </t>
    </r>
  </si>
  <si>
    <t>東部</t>
  </si>
  <si>
    <t>中部</t>
  </si>
  <si>
    <t>西部</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</si>
</sst>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_ "/>
    <numFmt numFmtId="179" formatCode="#,##0_);[Red]\(#,##0\)"/>
    <numFmt numFmtId="180" formatCode="#,##0.0_ "/>
    <numFmt numFmtId="181" formatCode="#,##0.0_);[Red]\(#,##0.0\)"/>
    <numFmt numFmtId="182" formatCode="#,##0.0;&quot;△ &quot;#,##0.0"/>
    <numFmt numFmtId="183" formatCode="#,##0.00_ "/>
    <numFmt numFmtId="184" formatCode="#,##0.00_);[Red]\(#,##0.00\)"/>
    <numFmt numFmtId="185" formatCode="0.00_);[Red]\(0.00\)"/>
    <numFmt numFmtId="186" formatCode="0.00;&quot;△ &quot;0.00"/>
    <numFmt numFmtId="187" formatCode="0.0_ "/>
    <numFmt numFmtId="188" formatCode="0.0_);[Red]\(0.0\)"/>
    <numFmt numFmtId="189" formatCode="_ * #,##0.0_ ;_ * \-#,##0.0_ ;_ * &quot;-&quot;?_ ;_ @_ "/>
    <numFmt numFmtId="190" formatCode="0.000_ "/>
    <numFmt numFmtId="191" formatCode="_ * #,##0.0_ ;_ * \-#,##0.0_ ;_ * &quot;-&quot;_ ;_ @_ "/>
    <numFmt numFmtId="192" formatCode="_ * #,##0.0_ ;_ * \-#,##0.0_ ;_ * &quot;-&quot;??_ ;_ @_ "/>
    <numFmt numFmtId="193" formatCode="0.0;&quot;△ &quot;0.0"/>
    <numFmt numFmtId="194" formatCode="_ &quot;¥&quot;* #,##0.0_ ;_ &quot;¥&quot;* \-#,##0.0_ ;_ &quot;¥&quot;* &quot;-&quot;?_ ;_ @_ "/>
    <numFmt numFmtId="195" formatCode="_ * #,##0.00_ ;_ * \-#,##0.00_ ;_ * &quot;-&quot;?_ ;_ @_ "/>
    <numFmt numFmtId="196" formatCode="_ * #,##0_ ;_ * \-#,##0_ ;_ * &quot;-&quot;?_ ;_ @_ "/>
  </numFmts>
  <fonts count="39">
    <font>
      <sz val="11"/>
      <name val="ＭＳ Ｐゴシック"/>
      <family val="3"/>
    </font>
    <font>
      <sz val="6"/>
      <name val="ＭＳ Ｐゴシック"/>
      <family val="3"/>
    </font>
    <font>
      <sz val="14"/>
      <name val="ＭＳ Ｐゴシック"/>
      <family val="3"/>
    </font>
    <font>
      <b/>
      <sz val="14"/>
      <color indexed="10"/>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theme="6" tint="0.599810004234314"/>
        <bgColor indexed="64"/>
      </patternFill>
    </fill>
    <fill>
      <patternFill patternType="solid">
        <fgColor theme="5" tint="0.7999799847602844"/>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style="medium"/>
      <top style="thin"/>
      <bottom>
        <color indexed="63"/>
      </bottom>
    </border>
    <border>
      <left style="thin"/>
      <right>
        <color indexed="63"/>
      </right>
      <top style="thin"/>
      <bottom>
        <color indexed="63"/>
      </bottom>
    </border>
    <border>
      <left style="medium"/>
      <right style="medium"/>
      <top>
        <color indexed="63"/>
      </top>
      <bottom style="double"/>
    </border>
    <border>
      <left>
        <color indexed="63"/>
      </left>
      <right>
        <color indexed="63"/>
      </right>
      <top>
        <color indexed="63"/>
      </top>
      <bottom style="double"/>
    </border>
    <border>
      <left style="thin"/>
      <right>
        <color indexed="63"/>
      </right>
      <top style="thin"/>
      <bottom style="double"/>
    </border>
    <border>
      <left style="hair"/>
      <right style="thin"/>
      <top style="thin"/>
      <bottom style="double"/>
    </border>
    <border>
      <left style="thin"/>
      <right style="thin"/>
      <top>
        <color indexed="63"/>
      </top>
      <bottom style="double"/>
    </border>
    <border>
      <left style="thin"/>
      <right style="medium"/>
      <top>
        <color indexed="63"/>
      </top>
      <bottom style="double"/>
    </border>
    <border>
      <left style="thin"/>
      <right style="hair"/>
      <top style="thin"/>
      <bottom style="double"/>
    </border>
    <border>
      <left>
        <color indexed="63"/>
      </left>
      <right style="thin"/>
      <top>
        <color indexed="63"/>
      </top>
      <bottom style="double"/>
    </border>
    <border>
      <left style="hair"/>
      <right style="medium"/>
      <top style="thin"/>
      <bottom style="double"/>
    </border>
    <border>
      <left>
        <color indexed="63"/>
      </left>
      <right style="thin"/>
      <top style="thin"/>
      <bottom style="double"/>
    </border>
    <border>
      <left style="thin"/>
      <right>
        <color indexed="63"/>
      </right>
      <top>
        <color indexed="63"/>
      </top>
      <bottom style="double"/>
    </border>
    <border>
      <left>
        <color indexed="63"/>
      </left>
      <right style="thin"/>
      <top>
        <color indexed="63"/>
      </top>
      <bottom style="medium"/>
    </border>
    <border>
      <left>
        <color indexed="63"/>
      </left>
      <right>
        <color indexed="63"/>
      </right>
      <top>
        <color indexed="63"/>
      </top>
      <bottom style="medium"/>
    </border>
    <border>
      <left style="thin"/>
      <right style="thin"/>
      <top style="double"/>
      <bottom style="medium"/>
    </border>
    <border>
      <left style="thin"/>
      <right style="medium"/>
      <top style="double"/>
      <bottom style="medium"/>
    </border>
    <border>
      <left style="medium"/>
      <right>
        <color indexed="63"/>
      </right>
      <top>
        <color indexed="63"/>
      </top>
      <bottom style="medium"/>
    </border>
    <border>
      <left style="thin"/>
      <right style="thin"/>
      <top>
        <color indexed="63"/>
      </top>
      <bottom style="medium"/>
    </border>
    <border>
      <left style="thin"/>
      <right>
        <color indexed="63"/>
      </right>
      <top>
        <color indexed="63"/>
      </top>
      <bottom style="medium"/>
    </border>
    <border>
      <left style="medium"/>
      <right style="medium"/>
      <top style="double"/>
      <bottom style="medium"/>
    </border>
    <border>
      <left style="thin"/>
      <right>
        <color indexed="63"/>
      </right>
      <top>
        <color indexed="63"/>
      </top>
      <bottom>
        <color indexed="63"/>
      </bottom>
    </border>
    <border>
      <left style="hair"/>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color indexed="63"/>
      </top>
      <bottom>
        <color indexed="63"/>
      </bottom>
    </border>
    <border>
      <left style="medium"/>
      <right style="thin"/>
      <top>
        <color indexed="63"/>
      </top>
      <bottom>
        <color indexed="63"/>
      </bottom>
    </border>
    <border>
      <left>
        <color indexed="63"/>
      </left>
      <right style="medium"/>
      <top>
        <color indexed="63"/>
      </top>
      <bottom>
        <color indexed="63"/>
      </bottom>
    </border>
    <border>
      <left style="thin"/>
      <right style="medium"/>
      <top>
        <color indexed="63"/>
      </top>
      <bottom style="thin"/>
    </border>
    <border>
      <left style="medium"/>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medium"/>
      <right style="thin"/>
      <top style="thin"/>
      <bottom>
        <color indexed="63"/>
      </bottom>
    </border>
    <border>
      <left>
        <color indexed="63"/>
      </left>
      <right style="hair"/>
      <top style="thin"/>
      <bottom>
        <color indexed="63"/>
      </bottom>
    </border>
    <border>
      <left style="medium"/>
      <right style="medium"/>
      <top style="thin"/>
      <bottom>
        <color indexed="63"/>
      </bottom>
    </border>
    <border>
      <left>
        <color indexed="63"/>
      </left>
      <right style="hair"/>
      <top>
        <color indexed="63"/>
      </top>
      <bottom>
        <color indexed="63"/>
      </bottom>
    </border>
    <border>
      <left style="medium"/>
      <right style="medium"/>
      <top>
        <color indexed="63"/>
      </top>
      <bottom>
        <color indexed="63"/>
      </bottom>
    </border>
    <border>
      <left style="thin"/>
      <right style="medium"/>
      <top>
        <color indexed="63"/>
      </top>
      <bottom style="medium"/>
    </border>
    <border>
      <left style="medium"/>
      <right style="thin"/>
      <top>
        <color indexed="63"/>
      </top>
      <bottom style="medium"/>
    </border>
    <border>
      <left style="medium"/>
      <right style="medium"/>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medium"/>
      <right style="medium"/>
      <top style="medium"/>
      <bottom>
        <color indexed="63"/>
      </bottom>
    </border>
    <border>
      <left>
        <color indexed="63"/>
      </left>
      <right style="medium"/>
      <top>
        <color indexed="63"/>
      </top>
      <bottom style="double"/>
    </border>
    <border>
      <left style="medium"/>
      <right style="thin"/>
      <top style="double"/>
      <bottom style="medium"/>
    </border>
    <border>
      <left style="medium"/>
      <right style="thin"/>
      <top style="medium"/>
      <bottom>
        <color indexed="63"/>
      </bottom>
    </border>
    <border>
      <left style="thin"/>
      <right style="medium"/>
      <top style="medium"/>
      <bottom>
        <color indexed="63"/>
      </bottom>
    </border>
    <border>
      <left style="medium"/>
      <right>
        <color indexed="63"/>
      </right>
      <top>
        <color indexed="63"/>
      </top>
      <bottom style="double"/>
    </border>
    <border>
      <left style="medium"/>
      <right style="thin"/>
      <top>
        <color indexed="63"/>
      </top>
      <bottom style="thin"/>
    </border>
    <border>
      <left style="thin"/>
      <right>
        <color indexed="63"/>
      </right>
      <top>
        <color indexed="63"/>
      </top>
      <bottom style="thin"/>
    </border>
    <border>
      <left style="thin"/>
      <right>
        <color indexed="63"/>
      </right>
      <top style="double"/>
      <bottom style="medium"/>
    </border>
    <border>
      <left style="thin"/>
      <right>
        <color indexed="63"/>
      </right>
      <top style="medium"/>
      <bottom>
        <color indexed="63"/>
      </bottom>
    </border>
    <border>
      <left style="thin"/>
      <right style="thin"/>
      <top style="medium"/>
      <bottom>
        <color indexed="63"/>
      </bottom>
    </border>
    <border>
      <left style="thin"/>
      <right style="thin"/>
      <top>
        <color indexed="63"/>
      </top>
      <bottom style="thin"/>
    </border>
    <border>
      <left>
        <color indexed="63"/>
      </left>
      <right style="thin"/>
      <top style="medium"/>
      <bottom>
        <color indexed="63"/>
      </bottom>
    </border>
    <border>
      <left>
        <color indexed="63"/>
      </left>
      <right style="medium"/>
      <top style="medium"/>
      <bottom>
        <color indexed="63"/>
      </bottom>
    </border>
    <border>
      <left style="thin"/>
      <right style="thin"/>
      <top style="thin"/>
      <bottom style="double"/>
    </border>
    <border>
      <left style="thin"/>
      <right style="medium"/>
      <top style="double"/>
      <bottom>
        <color indexed="63"/>
      </bottom>
    </border>
    <border>
      <left>
        <color indexed="63"/>
      </left>
      <right style="medium"/>
      <top style="thin"/>
      <bottom>
        <color indexed="63"/>
      </bottom>
    </border>
    <border>
      <left style="thin"/>
      <right style="thin"/>
      <top style="thin"/>
      <bottom style="thin"/>
    </border>
    <border>
      <left style="medium"/>
      <right style="medium"/>
      <top style="medium"/>
      <bottom style="thin"/>
    </border>
    <border>
      <left style="medium"/>
      <right style="medium"/>
      <top style="thin"/>
      <bottom style="thin"/>
    </border>
    <border>
      <left style="medium"/>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medium"/>
      <right style="thin"/>
      <top>
        <color indexed="63"/>
      </top>
      <bottom style="double"/>
    </border>
    <border>
      <left style="medium"/>
      <right>
        <color indexed="63"/>
      </right>
      <top style="medium"/>
      <bottom>
        <color indexed="63"/>
      </bottom>
    </border>
    <border>
      <left>
        <color indexed="63"/>
      </left>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style="medium"/>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228">
    <xf numFmtId="0" fontId="0" fillId="0" borderId="0" xfId="0" applyAlignment="1">
      <alignment vertical="center"/>
    </xf>
    <xf numFmtId="0" fontId="2" fillId="33" borderId="0" xfId="0" applyFont="1" applyFill="1" applyAlignment="1">
      <alignment vertical="center"/>
    </xf>
    <xf numFmtId="186" fontId="2" fillId="33" borderId="0" xfId="0" applyNumberFormat="1" applyFont="1" applyFill="1" applyAlignment="1">
      <alignment vertical="center"/>
    </xf>
    <xf numFmtId="188" fontId="2" fillId="33" borderId="0" xfId="0" applyNumberFormat="1" applyFont="1" applyFill="1" applyAlignment="1">
      <alignment vertical="center"/>
    </xf>
    <xf numFmtId="0" fontId="2" fillId="0" borderId="0" xfId="0" applyFont="1" applyFill="1" applyAlignment="1">
      <alignment vertical="center"/>
    </xf>
    <xf numFmtId="187" fontId="2" fillId="0" borderId="0" xfId="0" applyNumberFormat="1" applyFont="1" applyFill="1" applyAlignment="1">
      <alignment vertical="center"/>
    </xf>
    <xf numFmtId="185" fontId="2" fillId="0" borderId="0" xfId="0" applyNumberFormat="1" applyFont="1" applyFill="1" applyAlignment="1">
      <alignment vertical="center"/>
    </xf>
    <xf numFmtId="0" fontId="0" fillId="33" borderId="0" xfId="0" applyFont="1" applyFill="1" applyAlignment="1">
      <alignment vertical="center"/>
    </xf>
    <xf numFmtId="0" fontId="0" fillId="0" borderId="0" xfId="0" applyFont="1" applyFill="1" applyAlignment="1">
      <alignment vertical="center"/>
    </xf>
    <xf numFmtId="186" fontId="0" fillId="33" borderId="0" xfId="0" applyNumberFormat="1" applyFont="1" applyFill="1" applyAlignment="1">
      <alignment vertical="center"/>
    </xf>
    <xf numFmtId="188" fontId="0" fillId="33" borderId="0" xfId="0" applyNumberFormat="1" applyFont="1" applyFill="1" applyAlignment="1">
      <alignment vertical="center"/>
    </xf>
    <xf numFmtId="187" fontId="0" fillId="0" borderId="0" xfId="0" applyNumberFormat="1" applyFont="1" applyFill="1" applyAlignment="1">
      <alignment vertical="center"/>
    </xf>
    <xf numFmtId="185" fontId="0" fillId="0" borderId="0" xfId="0" applyNumberFormat="1" applyFont="1" applyFill="1" applyAlignment="1">
      <alignment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187" fontId="0" fillId="0" borderId="11" xfId="0" applyNumberFormat="1"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187" fontId="0" fillId="0" borderId="18" xfId="0" applyNumberFormat="1" applyFont="1" applyFill="1" applyBorder="1" applyAlignment="1">
      <alignment horizontal="center" vertical="center"/>
    </xf>
    <xf numFmtId="0" fontId="0" fillId="0" borderId="23" xfId="0" applyFont="1" applyFill="1" applyBorder="1" applyAlignment="1">
      <alignment horizontal="center" vertical="center"/>
    </xf>
    <xf numFmtId="41" fontId="0" fillId="0" borderId="24" xfId="0" applyNumberFormat="1" applyFont="1" applyFill="1" applyBorder="1" applyAlignment="1">
      <alignment vertical="center"/>
    </xf>
    <xf numFmtId="41" fontId="0" fillId="0" borderId="25" xfId="0" applyNumberFormat="1" applyFont="1" applyFill="1" applyBorder="1" applyAlignment="1">
      <alignment vertical="center"/>
    </xf>
    <xf numFmtId="181" fontId="0" fillId="0" borderId="26" xfId="0" applyNumberFormat="1" applyFont="1" applyFill="1" applyBorder="1" applyAlignment="1">
      <alignment vertical="center"/>
    </xf>
    <xf numFmtId="180" fontId="0" fillId="0" borderId="27" xfId="0" applyNumberFormat="1" applyFont="1" applyFill="1" applyBorder="1" applyAlignment="1">
      <alignment vertical="center"/>
    </xf>
    <xf numFmtId="41" fontId="0" fillId="0" borderId="28" xfId="0" applyNumberFormat="1" applyFont="1" applyFill="1" applyBorder="1" applyAlignment="1">
      <alignment vertical="center"/>
    </xf>
    <xf numFmtId="189" fontId="0" fillId="0" borderId="29" xfId="0" applyNumberFormat="1" applyFont="1" applyFill="1" applyBorder="1" applyAlignment="1">
      <alignment vertical="center"/>
    </xf>
    <xf numFmtId="189" fontId="0" fillId="0" borderId="30" xfId="0" applyNumberFormat="1" applyFont="1" applyFill="1" applyBorder="1" applyAlignment="1">
      <alignment vertical="center"/>
    </xf>
    <xf numFmtId="187" fontId="0" fillId="0" borderId="25" xfId="0" applyNumberFormat="1" applyFont="1" applyFill="1" applyBorder="1" applyAlignment="1">
      <alignment vertical="center"/>
    </xf>
    <xf numFmtId="184" fontId="0" fillId="0" borderId="30" xfId="0" applyNumberFormat="1" applyFont="1" applyFill="1" applyBorder="1" applyAlignment="1">
      <alignment vertical="center"/>
    </xf>
    <xf numFmtId="185" fontId="0" fillId="10" borderId="31" xfId="0" applyNumberFormat="1" applyFont="1" applyFill="1" applyBorder="1" applyAlignment="1">
      <alignment vertical="center"/>
    </xf>
    <xf numFmtId="41" fontId="0" fillId="0" borderId="10" xfId="0" applyNumberFormat="1" applyFont="1" applyFill="1" applyBorder="1" applyAlignment="1">
      <alignment vertical="center"/>
    </xf>
    <xf numFmtId="41" fontId="0" fillId="0" borderId="32" xfId="0" applyNumberFormat="1" applyFont="1" applyFill="1" applyBorder="1" applyAlignment="1">
      <alignment vertical="center"/>
    </xf>
    <xf numFmtId="41" fontId="0" fillId="0" borderId="33" xfId="0" applyNumberFormat="1" applyFont="1" applyFill="1" applyBorder="1" applyAlignment="1">
      <alignment vertical="center"/>
    </xf>
    <xf numFmtId="181" fontId="0" fillId="0" borderId="34" xfId="0" applyNumberFormat="1" applyFont="1" applyFill="1" applyBorder="1" applyAlignment="1">
      <alignment vertical="center"/>
    </xf>
    <xf numFmtId="181" fontId="0" fillId="0" borderId="32" xfId="0" applyNumberFormat="1" applyFont="1" applyFill="1" applyBorder="1" applyAlignment="1">
      <alignment vertical="center"/>
    </xf>
    <xf numFmtId="180" fontId="0" fillId="0" borderId="35" xfId="0" applyNumberFormat="1" applyFont="1" applyFill="1" applyBorder="1" applyAlignment="1">
      <alignment vertical="center"/>
    </xf>
    <xf numFmtId="41" fontId="0" fillId="0" borderId="36" xfId="0" applyNumberFormat="1" applyFont="1" applyFill="1" applyBorder="1" applyAlignment="1">
      <alignment vertical="center"/>
    </xf>
    <xf numFmtId="41" fontId="0" fillId="0" borderId="37" xfId="0" applyNumberFormat="1" applyFont="1" applyFill="1" applyBorder="1" applyAlignment="1">
      <alignment vertical="center"/>
    </xf>
    <xf numFmtId="189" fontId="0" fillId="0" borderId="32" xfId="0" applyNumberFormat="1" applyFont="1" applyFill="1" applyBorder="1" applyAlignment="1">
      <alignment vertical="center"/>
    </xf>
    <xf numFmtId="187" fontId="0" fillId="0" borderId="35" xfId="0" applyNumberFormat="1" applyFont="1" applyFill="1" applyBorder="1" applyAlignment="1">
      <alignment vertical="center"/>
    </xf>
    <xf numFmtId="184" fontId="0" fillId="0" borderId="32" xfId="0" applyNumberFormat="1" applyFont="1" applyFill="1" applyBorder="1" applyAlignment="1">
      <alignment vertical="center"/>
    </xf>
    <xf numFmtId="0" fontId="0" fillId="33" borderId="0" xfId="0" applyFont="1" applyFill="1" applyBorder="1" applyAlignment="1">
      <alignment vertical="center"/>
    </xf>
    <xf numFmtId="189" fontId="0" fillId="0" borderId="34" xfId="0" applyNumberFormat="1" applyFont="1" applyFill="1" applyBorder="1" applyAlignment="1">
      <alignment vertical="center"/>
    </xf>
    <xf numFmtId="189" fontId="0" fillId="0" borderId="38" xfId="0" applyNumberFormat="1" applyFont="1" applyFill="1" applyBorder="1" applyAlignment="1">
      <alignment vertical="center"/>
    </xf>
    <xf numFmtId="189" fontId="0" fillId="0" borderId="35" xfId="0" applyNumberFormat="1" applyFont="1" applyFill="1" applyBorder="1" applyAlignment="1">
      <alignment horizontal="right" vertical="center"/>
    </xf>
    <xf numFmtId="189" fontId="0" fillId="0" borderId="0" xfId="0" applyNumberFormat="1" applyFont="1" applyFill="1" applyBorder="1" applyAlignment="1">
      <alignment horizontal="right" vertical="center"/>
    </xf>
    <xf numFmtId="189" fontId="0" fillId="0" borderId="10" xfId="0" applyNumberFormat="1" applyFont="1" applyFill="1" applyBorder="1" applyAlignment="1">
      <alignment vertical="center"/>
    </xf>
    <xf numFmtId="189" fontId="0" fillId="0" borderId="10" xfId="0" applyNumberFormat="1" applyFont="1" applyFill="1" applyBorder="1" applyAlignment="1">
      <alignment horizontal="right" vertical="center"/>
    </xf>
    <xf numFmtId="189" fontId="0" fillId="0" borderId="35" xfId="0" applyNumberFormat="1" applyFont="1" applyFill="1" applyBorder="1" applyAlignment="1">
      <alignment vertical="center"/>
    </xf>
    <xf numFmtId="189" fontId="0" fillId="0" borderId="39" xfId="0" applyNumberFormat="1" applyFont="1" applyFill="1" applyBorder="1" applyAlignment="1">
      <alignment horizontal="right" vertical="center"/>
    </xf>
    <xf numFmtId="41" fontId="0" fillId="0" borderId="40" xfId="0" applyNumberFormat="1" applyFont="1" applyFill="1" applyBorder="1" applyAlignment="1">
      <alignment vertical="center"/>
    </xf>
    <xf numFmtId="41" fontId="0" fillId="0" borderId="41" xfId="0" applyNumberFormat="1" applyFont="1" applyFill="1" applyBorder="1" applyAlignment="1">
      <alignment vertical="center"/>
    </xf>
    <xf numFmtId="181" fontId="0" fillId="0" borderId="42" xfId="0" applyNumberFormat="1" applyFont="1" applyFill="1" applyBorder="1" applyAlignment="1">
      <alignment vertical="center"/>
    </xf>
    <xf numFmtId="181" fontId="0" fillId="0" borderId="12" xfId="0" applyNumberFormat="1" applyFont="1" applyFill="1" applyBorder="1" applyAlignment="1">
      <alignment vertical="center"/>
    </xf>
    <xf numFmtId="180" fontId="0" fillId="0" borderId="11" xfId="0" applyNumberFormat="1" applyFont="1" applyFill="1" applyBorder="1" applyAlignment="1">
      <alignment vertical="center"/>
    </xf>
    <xf numFmtId="41" fontId="0" fillId="0" borderId="43" xfId="0" applyNumberFormat="1" applyFont="1" applyFill="1" applyBorder="1" applyAlignment="1">
      <alignment vertical="center"/>
    </xf>
    <xf numFmtId="41" fontId="0" fillId="0" borderId="12" xfId="0" applyNumberFormat="1" applyFont="1" applyFill="1" applyBorder="1" applyAlignment="1">
      <alignment vertical="center"/>
    </xf>
    <xf numFmtId="41" fontId="0" fillId="0" borderId="44" xfId="0" applyNumberFormat="1" applyFont="1" applyFill="1" applyBorder="1" applyAlignment="1">
      <alignment vertical="center"/>
    </xf>
    <xf numFmtId="189" fontId="0" fillId="0" borderId="42" xfId="0" applyNumberFormat="1" applyFont="1" applyFill="1" applyBorder="1" applyAlignment="1">
      <alignment vertical="center"/>
    </xf>
    <xf numFmtId="189" fontId="0" fillId="0" borderId="12" xfId="0" applyNumberFormat="1" applyFont="1" applyFill="1" applyBorder="1" applyAlignment="1">
      <alignment vertical="center"/>
    </xf>
    <xf numFmtId="187" fontId="0" fillId="0" borderId="11" xfId="0" applyNumberFormat="1" applyFont="1" applyFill="1" applyBorder="1" applyAlignment="1">
      <alignment vertical="center"/>
    </xf>
    <xf numFmtId="184" fontId="0" fillId="0" borderId="12" xfId="0" applyNumberFormat="1" applyFont="1" applyFill="1" applyBorder="1" applyAlignment="1">
      <alignment vertical="center"/>
    </xf>
    <xf numFmtId="185" fontId="0" fillId="34" borderId="45" xfId="0" applyNumberFormat="1" applyFont="1" applyFill="1" applyBorder="1" applyAlignment="1">
      <alignment vertical="center"/>
    </xf>
    <xf numFmtId="41" fontId="0" fillId="0" borderId="46" xfId="0" applyNumberFormat="1" applyFont="1" applyFill="1" applyBorder="1" applyAlignment="1">
      <alignment vertical="center"/>
    </xf>
    <xf numFmtId="185" fontId="0" fillId="34" borderId="47" xfId="0" applyNumberFormat="1" applyFont="1" applyFill="1" applyBorder="1" applyAlignment="1">
      <alignment vertical="center"/>
    </xf>
    <xf numFmtId="41" fontId="0" fillId="0" borderId="30" xfId="0" applyNumberFormat="1" applyFont="1" applyFill="1" applyBorder="1" applyAlignment="1">
      <alignment vertical="center"/>
    </xf>
    <xf numFmtId="181" fontId="0" fillId="0" borderId="29" xfId="0" applyNumberFormat="1" applyFont="1" applyFill="1" applyBorder="1" applyAlignment="1">
      <alignment vertical="center"/>
    </xf>
    <xf numFmtId="181" fontId="0" fillId="0" borderId="30" xfId="0" applyNumberFormat="1" applyFont="1" applyFill="1" applyBorder="1" applyAlignment="1">
      <alignment vertical="center"/>
    </xf>
    <xf numFmtId="180" fontId="0" fillId="0" borderId="48" xfId="0" applyNumberFormat="1" applyFont="1" applyFill="1" applyBorder="1" applyAlignment="1">
      <alignment vertical="center"/>
    </xf>
    <xf numFmtId="41" fontId="0" fillId="0" borderId="49" xfId="0" applyNumberFormat="1" applyFont="1" applyFill="1" applyBorder="1" applyAlignment="1">
      <alignment vertical="center"/>
    </xf>
    <xf numFmtId="187" fontId="0" fillId="0" borderId="48" xfId="0" applyNumberFormat="1" applyFont="1" applyFill="1" applyBorder="1" applyAlignment="1">
      <alignment vertical="center"/>
    </xf>
    <xf numFmtId="185" fontId="0" fillId="34" borderId="50" xfId="0" applyNumberFormat="1" applyFont="1" applyFill="1" applyBorder="1" applyAlignment="1">
      <alignment vertical="center"/>
    </xf>
    <xf numFmtId="181" fontId="0" fillId="0" borderId="35" xfId="0" applyNumberFormat="1" applyFont="1" applyFill="1" applyBorder="1" applyAlignment="1">
      <alignment vertical="center"/>
    </xf>
    <xf numFmtId="184" fontId="0" fillId="0" borderId="35" xfId="0" applyNumberFormat="1" applyFont="1" applyFill="1" applyBorder="1" applyAlignment="1">
      <alignment vertical="center"/>
    </xf>
    <xf numFmtId="185" fontId="0" fillId="34" borderId="38" xfId="0" applyNumberFormat="1" applyFont="1" applyFill="1" applyBorder="1" applyAlignment="1">
      <alignment vertical="center"/>
    </xf>
    <xf numFmtId="181" fontId="0" fillId="0" borderId="48" xfId="0" applyNumberFormat="1" applyFont="1" applyFill="1" applyBorder="1" applyAlignment="1">
      <alignment vertical="center"/>
    </xf>
    <xf numFmtId="184" fontId="0" fillId="0" borderId="48" xfId="0" applyNumberFormat="1" applyFont="1" applyFill="1" applyBorder="1" applyAlignment="1">
      <alignment vertical="center"/>
    </xf>
    <xf numFmtId="185" fontId="0" fillId="34" borderId="51" xfId="0" applyNumberFormat="1" applyFont="1" applyFill="1" applyBorder="1" applyAlignment="1">
      <alignment vertical="center"/>
    </xf>
    <xf numFmtId="41" fontId="0" fillId="0" borderId="0" xfId="0" applyNumberFormat="1" applyFont="1" applyFill="1" applyAlignment="1">
      <alignment vertical="center"/>
    </xf>
    <xf numFmtId="41" fontId="0" fillId="33" borderId="0" xfId="0" applyNumberFormat="1" applyFont="1" applyFill="1" applyAlignment="1">
      <alignment vertical="center"/>
    </xf>
    <xf numFmtId="180" fontId="0" fillId="0" borderId="52" xfId="0" applyNumberFormat="1" applyFont="1" applyFill="1" applyBorder="1" applyAlignment="1">
      <alignment vertical="center"/>
    </xf>
    <xf numFmtId="0" fontId="0" fillId="33" borderId="52" xfId="0" applyFont="1" applyFill="1" applyBorder="1" applyAlignment="1">
      <alignment vertical="center"/>
    </xf>
    <xf numFmtId="0" fontId="4" fillId="33" borderId="0" xfId="0" applyFont="1" applyFill="1"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186" fontId="4" fillId="33" borderId="0" xfId="0" applyNumberFormat="1" applyFont="1" applyFill="1" applyAlignment="1">
      <alignment vertical="center"/>
    </xf>
    <xf numFmtId="188" fontId="4" fillId="33" borderId="0" xfId="0" applyNumberFormat="1" applyFont="1" applyFill="1" applyAlignment="1">
      <alignment vertical="center"/>
    </xf>
    <xf numFmtId="187" fontId="4" fillId="0" borderId="0" xfId="0" applyNumberFormat="1" applyFont="1" applyFill="1" applyAlignment="1">
      <alignment vertical="center"/>
    </xf>
    <xf numFmtId="185" fontId="4" fillId="0" borderId="0" xfId="0" applyNumberFormat="1" applyFont="1" applyFill="1" applyAlignment="1">
      <alignment vertical="center"/>
    </xf>
    <xf numFmtId="193" fontId="0" fillId="0" borderId="30" xfId="0" applyNumberFormat="1" applyFont="1" applyFill="1" applyBorder="1" applyAlignment="1">
      <alignment vertical="center"/>
    </xf>
    <xf numFmtId="0" fontId="0" fillId="0" borderId="0" xfId="0" applyFont="1" applyFill="1" applyBorder="1" applyAlignment="1">
      <alignment vertical="center"/>
    </xf>
    <xf numFmtId="41" fontId="0" fillId="0" borderId="47" xfId="0" applyNumberFormat="1" applyFont="1" applyFill="1" applyBorder="1" applyAlignment="1">
      <alignment vertical="center"/>
    </xf>
    <xf numFmtId="0" fontId="0" fillId="0" borderId="38" xfId="0" applyFont="1" applyFill="1" applyBorder="1" applyAlignment="1">
      <alignment horizontal="distributed" vertical="center"/>
    </xf>
    <xf numFmtId="176" fontId="0" fillId="0" borderId="37" xfId="0" applyNumberFormat="1" applyFont="1" applyFill="1" applyBorder="1" applyAlignment="1">
      <alignment vertical="center"/>
    </xf>
    <xf numFmtId="193" fontId="0" fillId="0" borderId="32" xfId="0" applyNumberFormat="1" applyFont="1" applyFill="1" applyBorder="1" applyAlignment="1">
      <alignment vertical="center"/>
    </xf>
    <xf numFmtId="0" fontId="0" fillId="0" borderId="53" xfId="0" applyFont="1" applyFill="1" applyBorder="1" applyAlignment="1">
      <alignment vertical="center"/>
    </xf>
    <xf numFmtId="0" fontId="0" fillId="0" borderId="47" xfId="0" applyFont="1" applyFill="1" applyBorder="1" applyAlignment="1">
      <alignment vertical="center"/>
    </xf>
    <xf numFmtId="186" fontId="0" fillId="0" borderId="12" xfId="0" applyNumberFormat="1" applyFont="1" applyFill="1" applyBorder="1" applyAlignment="1">
      <alignment horizontal="center" vertical="center"/>
    </xf>
    <xf numFmtId="188" fontId="0" fillId="0" borderId="11" xfId="0" applyNumberFormat="1" applyFont="1" applyFill="1" applyBorder="1" applyAlignment="1">
      <alignment horizontal="center" vertical="center"/>
    </xf>
    <xf numFmtId="186" fontId="0" fillId="0" borderId="14" xfId="0" applyNumberFormat="1" applyFont="1" applyFill="1" applyBorder="1" applyAlignment="1">
      <alignment horizontal="center" vertical="center"/>
    </xf>
    <xf numFmtId="188" fontId="0" fillId="0" borderId="54" xfId="0" applyNumberFormat="1" applyFont="1" applyFill="1" applyBorder="1" applyAlignment="1">
      <alignment horizontal="center" vertical="center"/>
    </xf>
    <xf numFmtId="41" fontId="0" fillId="0" borderId="31" xfId="0" applyNumberFormat="1" applyFont="1" applyFill="1" applyBorder="1" applyAlignment="1">
      <alignment vertical="center"/>
    </xf>
    <xf numFmtId="176" fontId="0" fillId="0" borderId="55" xfId="0" applyNumberFormat="1" applyFont="1" applyFill="1" applyBorder="1" applyAlignment="1">
      <alignment vertical="center"/>
    </xf>
    <xf numFmtId="188" fontId="0" fillId="0" borderId="48" xfId="0" applyNumberFormat="1" applyFont="1" applyFill="1" applyBorder="1" applyAlignment="1">
      <alignment horizontal="right" vertical="center"/>
    </xf>
    <xf numFmtId="176" fontId="0" fillId="0" borderId="56" xfId="0" applyNumberFormat="1" applyFont="1" applyFill="1" applyBorder="1" applyAlignment="1">
      <alignment vertical="center"/>
    </xf>
    <xf numFmtId="0" fontId="0" fillId="0" borderId="38" xfId="0" applyFont="1" applyFill="1" applyBorder="1" applyAlignment="1">
      <alignment horizontal="distributed" vertical="center" shrinkToFit="1"/>
    </xf>
    <xf numFmtId="41" fontId="0" fillId="0" borderId="45" xfId="0" applyNumberFormat="1" applyFont="1" applyFill="1" applyBorder="1" applyAlignment="1">
      <alignment vertical="center"/>
    </xf>
    <xf numFmtId="0" fontId="0" fillId="0" borderId="11" xfId="0" applyFont="1" applyFill="1" applyBorder="1" applyAlignment="1">
      <alignment horizontal="distributed" vertical="center"/>
    </xf>
    <xf numFmtId="176" fontId="0" fillId="0" borderId="43" xfId="0" applyNumberFormat="1" applyFont="1" applyFill="1" applyBorder="1" applyAlignment="1">
      <alignment vertical="center"/>
    </xf>
    <xf numFmtId="193" fontId="0" fillId="0" borderId="12" xfId="0" applyNumberFormat="1" applyFont="1" applyFill="1" applyBorder="1" applyAlignment="1">
      <alignment vertical="center"/>
    </xf>
    <xf numFmtId="0" fontId="0" fillId="0" borderId="35" xfId="0" applyFont="1" applyFill="1" applyBorder="1" applyAlignment="1">
      <alignment horizontal="distributed" vertical="center"/>
    </xf>
    <xf numFmtId="176" fontId="0" fillId="0" borderId="49" xfId="0" applyNumberFormat="1" applyFont="1" applyFill="1" applyBorder="1" applyAlignment="1">
      <alignment vertical="center"/>
    </xf>
    <xf numFmtId="0" fontId="0" fillId="0" borderId="57" xfId="0" applyFont="1" applyFill="1" applyBorder="1" applyAlignment="1">
      <alignment horizontal="distributed" vertical="center"/>
    </xf>
    <xf numFmtId="193" fontId="0" fillId="0" borderId="35" xfId="0" applyNumberFormat="1" applyFont="1" applyFill="1" applyBorder="1" applyAlignment="1">
      <alignment vertical="center"/>
    </xf>
    <xf numFmtId="0" fontId="0" fillId="0" borderId="48" xfId="0" applyFont="1" applyFill="1" applyBorder="1" applyAlignment="1">
      <alignment horizontal="distributed" vertical="center"/>
    </xf>
    <xf numFmtId="193" fontId="0" fillId="0" borderId="48" xfId="0" applyNumberFormat="1" applyFont="1" applyFill="1" applyBorder="1" applyAlignment="1">
      <alignment vertical="center"/>
    </xf>
    <xf numFmtId="189" fontId="0" fillId="0" borderId="48" xfId="0" applyNumberFormat="1" applyFont="1" applyFill="1" applyBorder="1" applyAlignment="1">
      <alignment vertical="center"/>
    </xf>
    <xf numFmtId="41" fontId="0" fillId="0" borderId="53" xfId="0" applyNumberFormat="1" applyFont="1" applyFill="1" applyBorder="1" applyAlignment="1">
      <alignment vertical="center"/>
    </xf>
    <xf numFmtId="41" fontId="0" fillId="0" borderId="50" xfId="0" applyNumberFormat="1" applyFont="1" applyFill="1" applyBorder="1" applyAlignment="1">
      <alignment vertical="center"/>
    </xf>
    <xf numFmtId="189" fontId="0" fillId="0" borderId="11" xfId="0" applyNumberFormat="1" applyFont="1" applyFill="1" applyBorder="1" applyAlignment="1">
      <alignment horizontal="right" vertical="center"/>
    </xf>
    <xf numFmtId="189" fontId="0" fillId="0" borderId="48" xfId="0" applyNumberFormat="1" applyFont="1" applyFill="1" applyBorder="1" applyAlignment="1">
      <alignment horizontal="right" vertical="center"/>
    </xf>
    <xf numFmtId="0" fontId="0" fillId="35" borderId="14"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15" xfId="0" applyFont="1" applyFill="1" applyBorder="1" applyAlignment="1">
      <alignment vertical="center"/>
    </xf>
    <xf numFmtId="0" fontId="0" fillId="35" borderId="16" xfId="0" applyFont="1" applyFill="1" applyBorder="1" applyAlignment="1">
      <alignment vertical="center"/>
    </xf>
    <xf numFmtId="0" fontId="0" fillId="35" borderId="16" xfId="0" applyFont="1" applyFill="1" applyBorder="1" applyAlignment="1">
      <alignment horizontal="center" vertical="center"/>
    </xf>
    <xf numFmtId="41" fontId="0" fillId="35" borderId="24" xfId="0" applyNumberFormat="1" applyFont="1" applyFill="1" applyBorder="1" applyAlignment="1">
      <alignment vertical="center"/>
    </xf>
    <xf numFmtId="41" fontId="0" fillId="0" borderId="34" xfId="0" applyNumberFormat="1" applyFont="1" applyFill="1" applyBorder="1" applyAlignment="1">
      <alignment vertical="center"/>
    </xf>
    <xf numFmtId="41" fontId="0" fillId="0" borderId="56" xfId="0" applyNumberFormat="1" applyFont="1" applyFill="1" applyBorder="1" applyAlignment="1">
      <alignment vertical="center"/>
    </xf>
    <xf numFmtId="41" fontId="0" fillId="0" borderId="59" xfId="0" applyNumberFormat="1" applyFont="1" applyFill="1" applyBorder="1" applyAlignment="1">
      <alignment vertical="center"/>
    </xf>
    <xf numFmtId="41" fontId="0" fillId="0" borderId="60" xfId="0" applyNumberFormat="1" applyFont="1" applyFill="1" applyBorder="1" applyAlignment="1">
      <alignment horizontal="right" vertical="center"/>
    </xf>
    <xf numFmtId="41" fontId="0" fillId="35" borderId="55" xfId="0" applyNumberFormat="1" applyFont="1" applyFill="1" applyBorder="1" applyAlignment="1">
      <alignment vertical="center"/>
    </xf>
    <xf numFmtId="189" fontId="0" fillId="0" borderId="0" xfId="0" applyNumberFormat="1" applyFont="1" applyFill="1" applyBorder="1" applyAlignment="1">
      <alignment vertical="center"/>
    </xf>
    <xf numFmtId="187" fontId="0" fillId="0" borderId="32" xfId="0" applyNumberFormat="1" applyFont="1" applyFill="1" applyBorder="1" applyAlignment="1">
      <alignment vertical="center"/>
    </xf>
    <xf numFmtId="181" fontId="0" fillId="0" borderId="61" xfId="0" applyNumberFormat="1" applyFont="1" applyFill="1" applyBorder="1" applyAlignment="1">
      <alignment vertical="center"/>
    </xf>
    <xf numFmtId="184" fontId="0" fillId="0" borderId="0" xfId="0" applyNumberFormat="1" applyFont="1" applyFill="1" applyBorder="1" applyAlignment="1">
      <alignment vertical="center"/>
    </xf>
    <xf numFmtId="187" fontId="0" fillId="0" borderId="62" xfId="0" applyNumberFormat="1" applyFont="1" applyFill="1" applyBorder="1" applyAlignment="1">
      <alignment vertical="center"/>
    </xf>
    <xf numFmtId="187" fontId="0" fillId="0" borderId="60" xfId="0" applyNumberFormat="1" applyFont="1" applyFill="1" applyBorder="1" applyAlignment="1">
      <alignment vertical="center"/>
    </xf>
    <xf numFmtId="41" fontId="0" fillId="0" borderId="63" xfId="0" applyNumberFormat="1" applyFont="1" applyFill="1" applyBorder="1" applyAlignment="1">
      <alignment horizontal="right" vertical="center"/>
    </xf>
    <xf numFmtId="41" fontId="0" fillId="0" borderId="34" xfId="0" applyNumberFormat="1" applyFont="1" applyFill="1" applyBorder="1" applyAlignment="1">
      <alignment horizontal="right" vertical="center"/>
    </xf>
    <xf numFmtId="41" fontId="0" fillId="0" borderId="64" xfId="0" applyNumberFormat="1" applyFont="1" applyFill="1" applyBorder="1" applyAlignment="1">
      <alignment vertical="center"/>
    </xf>
    <xf numFmtId="189" fontId="0" fillId="0" borderId="65" xfId="0" applyNumberFormat="1" applyFont="1" applyFill="1" applyBorder="1" applyAlignment="1">
      <alignment vertical="center"/>
    </xf>
    <xf numFmtId="41" fontId="0" fillId="0" borderId="64" xfId="0" applyNumberFormat="1" applyFont="1" applyFill="1" applyBorder="1" applyAlignment="1">
      <alignment horizontal="right" vertical="center"/>
    </xf>
    <xf numFmtId="189" fontId="0" fillId="0" borderId="52" xfId="0" applyNumberFormat="1" applyFont="1" applyFill="1" applyBorder="1" applyAlignment="1">
      <alignment vertical="center"/>
    </xf>
    <xf numFmtId="41" fontId="0" fillId="0" borderId="63" xfId="0" applyNumberFormat="1" applyFont="1" applyFill="1" applyBorder="1" applyAlignment="1">
      <alignment vertical="center"/>
    </xf>
    <xf numFmtId="189" fontId="0" fillId="0" borderId="66" xfId="0" applyNumberFormat="1" applyFont="1" applyFill="1" applyBorder="1" applyAlignment="1">
      <alignment horizontal="right" vertical="center"/>
    </xf>
    <xf numFmtId="189" fontId="0" fillId="0" borderId="38" xfId="0" applyNumberFormat="1" applyFont="1" applyFill="1" applyBorder="1" applyAlignment="1">
      <alignment horizontal="right" vertical="center"/>
    </xf>
    <xf numFmtId="181" fontId="0" fillId="0" borderId="10" xfId="0" applyNumberFormat="1" applyFont="1" applyFill="1" applyBorder="1" applyAlignment="1">
      <alignment vertical="center"/>
    </xf>
    <xf numFmtId="180" fontId="0" fillId="0" borderId="38" xfId="0" applyNumberFormat="1" applyFont="1" applyFill="1" applyBorder="1" applyAlignment="1">
      <alignment vertical="center"/>
    </xf>
    <xf numFmtId="0" fontId="0" fillId="0" borderId="67" xfId="0" applyFont="1" applyFill="1" applyBorder="1" applyAlignment="1">
      <alignment horizontal="center" vertical="center"/>
    </xf>
    <xf numFmtId="41" fontId="0" fillId="35" borderId="29" xfId="0" applyNumberFormat="1" applyFont="1" applyFill="1" applyBorder="1" applyAlignment="1">
      <alignment vertical="center"/>
    </xf>
    <xf numFmtId="41" fontId="0" fillId="0" borderId="42" xfId="0" applyNumberFormat="1" applyFont="1" applyFill="1" applyBorder="1" applyAlignment="1">
      <alignment vertical="center"/>
    </xf>
    <xf numFmtId="41" fontId="0" fillId="0" borderId="29" xfId="0" applyNumberFormat="1" applyFont="1" applyFill="1" applyBorder="1" applyAlignment="1">
      <alignment vertical="center"/>
    </xf>
    <xf numFmtId="189" fontId="0" fillId="0" borderId="68" xfId="0" applyNumberFormat="1" applyFont="1" applyFill="1" applyBorder="1" applyAlignment="1">
      <alignment vertical="center"/>
    </xf>
    <xf numFmtId="189" fontId="0" fillId="0" borderId="57" xfId="0" applyNumberFormat="1" applyFont="1" applyFill="1" applyBorder="1" applyAlignment="1">
      <alignment vertical="center"/>
    </xf>
    <xf numFmtId="189" fontId="0" fillId="0" borderId="11" xfId="0" applyNumberFormat="1" applyFont="1" applyFill="1" applyBorder="1" applyAlignment="1">
      <alignment vertical="center"/>
    </xf>
    <xf numFmtId="189" fontId="0" fillId="0" borderId="69" xfId="0" applyNumberFormat="1" applyFont="1" applyFill="1" applyBorder="1" applyAlignment="1">
      <alignment vertical="center"/>
    </xf>
    <xf numFmtId="189" fontId="0" fillId="0" borderId="51" xfId="0" applyNumberFormat="1" applyFont="1" applyFill="1" applyBorder="1" applyAlignment="1">
      <alignment vertical="center"/>
    </xf>
    <xf numFmtId="189" fontId="0" fillId="0" borderId="34" xfId="0" applyNumberFormat="1" applyFont="1" applyFill="1" applyBorder="1" applyAlignment="1">
      <alignment horizontal="right" vertical="center"/>
    </xf>
    <xf numFmtId="189" fontId="0" fillId="0" borderId="64" xfId="0" applyNumberFormat="1" applyFont="1" applyFill="1" applyBorder="1" applyAlignment="1">
      <alignment vertical="center"/>
    </xf>
    <xf numFmtId="189" fontId="0" fillId="0" borderId="63" xfId="0" applyNumberFormat="1" applyFont="1" applyFill="1" applyBorder="1" applyAlignment="1">
      <alignment vertical="center"/>
    </xf>
    <xf numFmtId="189" fontId="0" fillId="0" borderId="66" xfId="0" applyNumberFormat="1" applyFont="1" applyFill="1" applyBorder="1" applyAlignment="1">
      <alignment vertical="center"/>
    </xf>
    <xf numFmtId="196" fontId="0" fillId="0" borderId="43" xfId="0" applyNumberFormat="1" applyFont="1" applyFill="1" applyBorder="1" applyAlignment="1">
      <alignment vertical="center"/>
    </xf>
    <xf numFmtId="196" fontId="0" fillId="0" borderId="12" xfId="0" applyNumberFormat="1" applyFont="1" applyFill="1" applyBorder="1" applyAlignment="1">
      <alignment vertical="center"/>
    </xf>
    <xf numFmtId="196" fontId="0" fillId="0" borderId="36" xfId="0" applyNumberFormat="1" applyFont="1" applyFill="1" applyBorder="1" applyAlignment="1">
      <alignment vertical="center"/>
    </xf>
    <xf numFmtId="196" fontId="0" fillId="0" borderId="32" xfId="0" applyNumberFormat="1" applyFont="1" applyFill="1" applyBorder="1" applyAlignment="1">
      <alignment vertical="center"/>
    </xf>
    <xf numFmtId="196" fontId="0" fillId="0" borderId="28" xfId="0" applyNumberFormat="1" applyFont="1" applyFill="1" applyBorder="1" applyAlignment="1">
      <alignment vertical="center"/>
    </xf>
    <xf numFmtId="196" fontId="0" fillId="0" borderId="30" xfId="0" applyNumberFormat="1" applyFont="1" applyFill="1" applyBorder="1" applyAlignment="1">
      <alignment vertical="center"/>
    </xf>
    <xf numFmtId="196" fontId="0" fillId="0" borderId="37" xfId="0" applyNumberFormat="1" applyFont="1" applyFill="1" applyBorder="1" applyAlignment="1">
      <alignment vertical="center"/>
    </xf>
    <xf numFmtId="196" fontId="0" fillId="0" borderId="42" xfId="0" applyNumberFormat="1" applyFont="1" applyFill="1" applyBorder="1" applyAlignment="1">
      <alignment vertical="center"/>
    </xf>
    <xf numFmtId="196" fontId="0" fillId="0" borderId="34" xfId="0" applyNumberFormat="1" applyFont="1" applyFill="1" applyBorder="1" applyAlignment="1">
      <alignment vertical="center"/>
    </xf>
    <xf numFmtId="196" fontId="0" fillId="0" borderId="29" xfId="0" applyNumberFormat="1" applyFont="1" applyFill="1" applyBorder="1" applyAlignment="1">
      <alignment vertical="center"/>
    </xf>
    <xf numFmtId="41" fontId="0" fillId="0" borderId="10" xfId="0" applyNumberFormat="1" applyFont="1" applyFill="1" applyBorder="1" applyAlignment="1">
      <alignment horizontal="right" vertical="center"/>
    </xf>
    <xf numFmtId="0" fontId="0" fillId="0" borderId="70" xfId="0" applyFont="1" applyFill="1" applyBorder="1" applyAlignment="1">
      <alignment horizontal="center" vertical="center" wrapText="1"/>
    </xf>
    <xf numFmtId="0" fontId="0" fillId="0" borderId="67" xfId="0" applyFont="1" applyFill="1" applyBorder="1" applyAlignment="1">
      <alignment horizontal="center" vertical="center"/>
    </xf>
    <xf numFmtId="0" fontId="0" fillId="0" borderId="69" xfId="0" applyFont="1" applyFill="1" applyBorder="1" applyAlignment="1">
      <alignment horizontal="center" vertical="center" wrapText="1"/>
    </xf>
    <xf numFmtId="0" fontId="0" fillId="0" borderId="54" xfId="0" applyFont="1" applyFill="1" applyBorder="1" applyAlignment="1">
      <alignment horizontal="center" vertical="center"/>
    </xf>
    <xf numFmtId="185" fontId="0" fillId="10" borderId="71" xfId="0" applyNumberFormat="1" applyFont="1" applyFill="1" applyBorder="1" applyAlignment="1">
      <alignment horizontal="center" vertical="center" wrapText="1"/>
    </xf>
    <xf numFmtId="185" fontId="0" fillId="10" borderId="72" xfId="0" applyNumberFormat="1" applyFont="1" applyFill="1" applyBorder="1" applyAlignment="1">
      <alignment horizontal="center" vertical="center" wrapText="1"/>
    </xf>
    <xf numFmtId="185" fontId="0" fillId="10" borderId="45" xfId="0" applyNumberFormat="1" applyFont="1" applyFill="1" applyBorder="1" applyAlignment="1">
      <alignment horizontal="center" vertical="center" wrapText="1"/>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78" xfId="0" applyFont="1" applyFill="1" applyBorder="1" applyAlignment="1">
      <alignment horizontal="center" vertical="center"/>
    </xf>
    <xf numFmtId="0" fontId="0" fillId="0" borderId="0" xfId="0" applyFont="1" applyFill="1" applyBorder="1" applyAlignment="1">
      <alignment horizontal="distributed" vertical="center"/>
    </xf>
    <xf numFmtId="0" fontId="0" fillId="0" borderId="38" xfId="0" applyFont="1" applyFill="1" applyBorder="1" applyAlignment="1">
      <alignment horizontal="distributed" vertical="center"/>
    </xf>
    <xf numFmtId="0" fontId="0" fillId="0" borderId="79"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62"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28" xfId="0" applyFont="1" applyFill="1" applyBorder="1" applyAlignment="1">
      <alignment horizontal="distributed" vertical="center"/>
    </xf>
    <xf numFmtId="0" fontId="0" fillId="0" borderId="51" xfId="0" applyFont="1" applyFill="1" applyBorder="1" applyAlignment="1">
      <alignment horizontal="distributed" vertical="center"/>
    </xf>
    <xf numFmtId="0" fontId="0" fillId="0" borderId="52" xfId="0" applyFont="1" applyFill="1" applyBorder="1" applyAlignment="1">
      <alignment horizontal="distributed" vertical="center"/>
    </xf>
    <xf numFmtId="0" fontId="0" fillId="0" borderId="66" xfId="0" applyFont="1" applyFill="1" applyBorder="1" applyAlignment="1">
      <alignment horizontal="distributed" vertical="center"/>
    </xf>
    <xf numFmtId="0" fontId="0" fillId="0" borderId="41"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2" xfId="0" applyFont="1" applyFill="1" applyBorder="1" applyAlignment="1">
      <alignment horizontal="center" vertical="center" wrapText="1"/>
    </xf>
    <xf numFmtId="0" fontId="0" fillId="0" borderId="23"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65" xfId="0" applyFont="1" applyFill="1" applyBorder="1" applyAlignment="1">
      <alignment vertical="center" textRotation="255" wrapText="1"/>
    </xf>
    <xf numFmtId="0" fontId="0" fillId="0" borderId="10" xfId="0" applyFont="1" applyFill="1" applyBorder="1" applyAlignment="1">
      <alignment vertical="center" textRotation="255" wrapText="1"/>
    </xf>
    <xf numFmtId="0" fontId="0" fillId="0" borderId="24" xfId="0" applyFont="1" applyFill="1" applyBorder="1" applyAlignment="1">
      <alignment vertical="center" textRotation="255" wrapText="1"/>
    </xf>
    <xf numFmtId="0" fontId="0" fillId="0" borderId="4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24"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42"/>
  <sheetViews>
    <sheetView showGridLines="0" tabSelected="1" zoomScale="90" zoomScaleNormal="90" zoomScaleSheetLayoutView="90" workbookViewId="0" topLeftCell="A1">
      <pane xSplit="4" ySplit="5" topLeftCell="E6" activePane="bottomRight" state="frozen"/>
      <selection pane="topLeft" activeCell="A1" sqref="A1"/>
      <selection pane="topRight" activeCell="E1" sqref="E1"/>
      <selection pane="bottomLeft" activeCell="A6" sqref="A6"/>
      <selection pane="bottomRight" activeCell="F43" sqref="F43"/>
    </sheetView>
  </sheetViews>
  <sheetFormatPr defaultColWidth="9.00390625" defaultRowHeight="13.5"/>
  <cols>
    <col min="1" max="1" width="4.75390625" style="7" customWidth="1"/>
    <col min="2" max="2" width="9.375" style="7" customWidth="1"/>
    <col min="3" max="3" width="3.375" style="7" customWidth="1"/>
    <col min="4" max="4" width="12.50390625" style="7" customWidth="1"/>
    <col min="5" max="5" width="8.75390625" style="8" customWidth="1"/>
    <col min="6" max="6" width="8.00390625" style="8" customWidth="1"/>
    <col min="7" max="7" width="8.50390625" style="8" customWidth="1"/>
    <col min="8" max="8" width="12.00390625" style="8" customWidth="1"/>
    <col min="9" max="9" width="10.875" style="8" customWidth="1"/>
    <col min="10" max="10" width="8.625" style="7" customWidth="1"/>
    <col min="11" max="11" width="8.625" style="8" customWidth="1"/>
    <col min="12" max="12" width="8.875" style="8" customWidth="1"/>
    <col min="13" max="13" width="12.00390625" style="8" customWidth="1"/>
    <col min="14" max="14" width="9.625" style="7" customWidth="1"/>
    <col min="15" max="15" width="11.875" style="9" customWidth="1"/>
    <col min="16" max="16" width="8.50390625" style="8" customWidth="1"/>
    <col min="17" max="18" width="5.125" style="8" bestFit="1" customWidth="1"/>
    <col min="19" max="19" width="12.00390625" style="10" customWidth="1"/>
    <col min="20" max="20" width="6.875" style="7" customWidth="1"/>
    <col min="21" max="21" width="4.50390625" style="7" customWidth="1"/>
    <col min="22" max="22" width="4.625" style="7" customWidth="1"/>
    <col min="23" max="23" width="12.375" style="7" customWidth="1"/>
    <col min="24" max="25" width="6.75390625" style="8" customWidth="1"/>
    <col min="26" max="26" width="6.625" style="8" customWidth="1"/>
    <col min="27" max="27" width="7.625" style="8" customWidth="1"/>
    <col min="28" max="28" width="9.125" style="8" customWidth="1"/>
    <col min="29" max="29" width="9.00390625" style="8" customWidth="1"/>
    <col min="30" max="30" width="9.125" style="8" customWidth="1"/>
    <col min="31" max="31" width="9.75390625" style="8" customWidth="1"/>
    <col min="32" max="32" width="10.375" style="8" customWidth="1"/>
    <col min="33" max="33" width="11.625" style="8" customWidth="1"/>
    <col min="34" max="34" width="12.125" style="8" customWidth="1"/>
    <col min="35" max="35" width="11.625" style="8" customWidth="1"/>
    <col min="36" max="36" width="9.00390625" style="8" customWidth="1"/>
    <col min="37" max="37" width="11.625" style="11" customWidth="1"/>
    <col min="38" max="38" width="9.00390625" style="8" customWidth="1"/>
    <col min="39" max="39" width="11.50390625" style="8" customWidth="1"/>
    <col min="40" max="40" width="9.00390625" style="12" customWidth="1"/>
    <col min="41" max="16384" width="9.00390625" style="7" customWidth="1"/>
  </cols>
  <sheetData>
    <row r="1" spans="3:40" s="1" customFormat="1" ht="21.75" customHeight="1">
      <c r="C1" s="1" t="s">
        <v>61</v>
      </c>
      <c r="E1" s="4" t="s">
        <v>72</v>
      </c>
      <c r="F1" s="4"/>
      <c r="G1" s="4"/>
      <c r="H1" s="4"/>
      <c r="I1" s="4"/>
      <c r="K1" s="4"/>
      <c r="L1" s="4"/>
      <c r="M1" s="4"/>
      <c r="O1" s="2"/>
      <c r="P1" s="4"/>
      <c r="Q1" s="4"/>
      <c r="R1" s="4"/>
      <c r="S1" s="3"/>
      <c r="X1" s="4"/>
      <c r="Y1" s="4"/>
      <c r="Z1" s="4"/>
      <c r="AA1" s="4"/>
      <c r="AB1" s="4"/>
      <c r="AC1" s="4"/>
      <c r="AD1" s="4"/>
      <c r="AE1" s="4"/>
      <c r="AF1" s="4"/>
      <c r="AG1" s="4"/>
      <c r="AH1" s="4"/>
      <c r="AI1" s="4"/>
      <c r="AJ1" s="4"/>
      <c r="AK1" s="5"/>
      <c r="AL1" s="4"/>
      <c r="AM1" s="4"/>
      <c r="AN1" s="6"/>
    </row>
    <row r="2" ht="14.25" thickBot="1"/>
    <row r="3" spans="2:40" ht="13.5">
      <c r="B3" s="104"/>
      <c r="C3" s="202" t="s">
        <v>41</v>
      </c>
      <c r="D3" s="203"/>
      <c r="E3" s="210" t="s">
        <v>42</v>
      </c>
      <c r="F3" s="210"/>
      <c r="G3" s="210"/>
      <c r="H3" s="211"/>
      <c r="I3" s="207" t="s">
        <v>64</v>
      </c>
      <c r="J3" s="202" t="s">
        <v>43</v>
      </c>
      <c r="K3" s="192"/>
      <c r="L3" s="192"/>
      <c r="M3" s="203"/>
      <c r="N3" s="192" t="s">
        <v>16</v>
      </c>
      <c r="O3" s="192"/>
      <c r="P3" s="190" t="s">
        <v>23</v>
      </c>
      <c r="Q3" s="210"/>
      <c r="R3" s="210"/>
      <c r="S3" s="191"/>
      <c r="T3" s="192" t="s">
        <v>22</v>
      </c>
      <c r="U3" s="192"/>
      <c r="V3" s="192"/>
      <c r="W3" s="192"/>
      <c r="X3" s="202" t="s">
        <v>44</v>
      </c>
      <c r="Y3" s="192"/>
      <c r="Z3" s="192"/>
      <c r="AA3" s="192"/>
      <c r="AB3" s="192"/>
      <c r="AC3" s="203"/>
      <c r="AD3" s="192" t="s">
        <v>0</v>
      </c>
      <c r="AE3" s="192"/>
      <c r="AF3" s="192"/>
      <c r="AG3" s="192"/>
      <c r="AH3" s="192"/>
      <c r="AI3" s="192"/>
      <c r="AJ3" s="190" t="s">
        <v>45</v>
      </c>
      <c r="AK3" s="191"/>
      <c r="AL3" s="192" t="s">
        <v>46</v>
      </c>
      <c r="AM3" s="192"/>
      <c r="AN3" s="187" t="s">
        <v>59</v>
      </c>
    </row>
    <row r="4" spans="2:40" ht="24.75" customHeight="1">
      <c r="B4" s="105"/>
      <c r="C4" s="204"/>
      <c r="D4" s="205"/>
      <c r="E4" s="193" t="s">
        <v>19</v>
      </c>
      <c r="F4" s="193"/>
      <c r="G4" s="194"/>
      <c r="H4" s="13" t="s">
        <v>13</v>
      </c>
      <c r="I4" s="208"/>
      <c r="J4" s="195" t="s">
        <v>19</v>
      </c>
      <c r="K4" s="193"/>
      <c r="L4" s="193"/>
      <c r="M4" s="14" t="s">
        <v>15</v>
      </c>
      <c r="N4" s="216" t="s">
        <v>17</v>
      </c>
      <c r="O4" s="106" t="s">
        <v>18</v>
      </c>
      <c r="P4" s="195" t="s">
        <v>19</v>
      </c>
      <c r="Q4" s="193"/>
      <c r="R4" s="194"/>
      <c r="S4" s="107" t="s">
        <v>21</v>
      </c>
      <c r="T4" s="193" t="s">
        <v>19</v>
      </c>
      <c r="U4" s="193"/>
      <c r="V4" s="194"/>
      <c r="W4" s="16" t="s">
        <v>24</v>
      </c>
      <c r="X4" s="195" t="s">
        <v>17</v>
      </c>
      <c r="Y4" s="193"/>
      <c r="Z4" s="194"/>
      <c r="AA4" s="220" t="s">
        <v>26</v>
      </c>
      <c r="AB4" s="193"/>
      <c r="AC4" s="221"/>
      <c r="AD4" s="193" t="s">
        <v>17</v>
      </c>
      <c r="AE4" s="193"/>
      <c r="AF4" s="194"/>
      <c r="AG4" s="218" t="s">
        <v>65</v>
      </c>
      <c r="AH4" s="183" t="s">
        <v>66</v>
      </c>
      <c r="AI4" s="185" t="s">
        <v>67</v>
      </c>
      <c r="AJ4" s="198" t="s">
        <v>39</v>
      </c>
      <c r="AK4" s="15" t="s">
        <v>27</v>
      </c>
      <c r="AL4" s="196" t="s">
        <v>47</v>
      </c>
      <c r="AM4" s="16" t="s">
        <v>28</v>
      </c>
      <c r="AN4" s="188"/>
    </row>
    <row r="5" spans="2:40" ht="24.75" customHeight="1" thickBot="1">
      <c r="B5" s="17" t="s">
        <v>62</v>
      </c>
      <c r="C5" s="206"/>
      <c r="D5" s="186"/>
      <c r="E5" s="130" t="s">
        <v>25</v>
      </c>
      <c r="F5" s="19" t="s">
        <v>11</v>
      </c>
      <c r="G5" s="20" t="s">
        <v>12</v>
      </c>
      <c r="H5" s="21" t="s">
        <v>14</v>
      </c>
      <c r="I5" s="209"/>
      <c r="J5" s="131" t="s">
        <v>25</v>
      </c>
      <c r="K5" s="159" t="s">
        <v>11</v>
      </c>
      <c r="L5" s="26" t="s">
        <v>12</v>
      </c>
      <c r="M5" s="22" t="s">
        <v>14</v>
      </c>
      <c r="N5" s="217"/>
      <c r="O5" s="108" t="s">
        <v>14</v>
      </c>
      <c r="P5" s="131" t="s">
        <v>25</v>
      </c>
      <c r="Q5" s="23" t="s">
        <v>11</v>
      </c>
      <c r="R5" s="24" t="s">
        <v>12</v>
      </c>
      <c r="S5" s="109" t="s">
        <v>20</v>
      </c>
      <c r="T5" s="132" t="s">
        <v>25</v>
      </c>
      <c r="U5" s="18" t="s">
        <v>11</v>
      </c>
      <c r="V5" s="20" t="s">
        <v>12</v>
      </c>
      <c r="W5" s="18" t="s">
        <v>20</v>
      </c>
      <c r="X5" s="131" t="s">
        <v>25</v>
      </c>
      <c r="Y5" s="133" t="s">
        <v>1</v>
      </c>
      <c r="Z5" s="134" t="s">
        <v>2</v>
      </c>
      <c r="AA5" s="18" t="s">
        <v>25</v>
      </c>
      <c r="AB5" s="19" t="s">
        <v>1</v>
      </c>
      <c r="AC5" s="25" t="s">
        <v>2</v>
      </c>
      <c r="AD5" s="26" t="s">
        <v>3</v>
      </c>
      <c r="AE5" s="130" t="s">
        <v>4</v>
      </c>
      <c r="AF5" s="135" t="s">
        <v>5</v>
      </c>
      <c r="AG5" s="219"/>
      <c r="AH5" s="184"/>
      <c r="AI5" s="186"/>
      <c r="AJ5" s="199"/>
      <c r="AK5" s="27" t="s">
        <v>14</v>
      </c>
      <c r="AL5" s="197"/>
      <c r="AM5" s="28" t="s">
        <v>14</v>
      </c>
      <c r="AN5" s="189"/>
    </row>
    <row r="6" spans="2:40" ht="27.75" customHeight="1" thickBot="1" thickTop="1">
      <c r="B6" s="110">
        <f>SUM(B7+B8+B9+B10+B11+B13+B17+B22+B27)</f>
        <v>548562</v>
      </c>
      <c r="C6" s="212" t="s">
        <v>60</v>
      </c>
      <c r="D6" s="213"/>
      <c r="E6" s="136">
        <f>SUM(E7+E8+E9+E10+E11+E13+E17+E22+E27)</f>
        <v>3708</v>
      </c>
      <c r="F6" s="136">
        <f>SUM(F7+F8+F9+F10+F11+F13+F17+F22+F27)</f>
        <v>1926</v>
      </c>
      <c r="G6" s="136">
        <f>SUM(G7+G8+G9+G10+G11+G13+G17+G22+G27)</f>
        <v>1782</v>
      </c>
      <c r="H6" s="31">
        <f>E6/B6*1000</f>
        <v>6.759491178754635</v>
      </c>
      <c r="I6" s="144">
        <f>F6/G6*100</f>
        <v>108.08080808080808</v>
      </c>
      <c r="J6" s="141">
        <f>SUM(J7+J8+J9+J10+J11+J13+J17+J22+J27)</f>
        <v>7605</v>
      </c>
      <c r="K6" s="160">
        <f>SUM(K7+K8+K9+K10+K11+K13+K17+K22+K27)</f>
        <v>3641</v>
      </c>
      <c r="L6" s="136">
        <f>SUM(L7+L8+L9+L10+L11+L13+L17+L22+L27)</f>
        <v>3964</v>
      </c>
      <c r="M6" s="32">
        <f>J6/B6*1000</f>
        <v>13.863519529241909</v>
      </c>
      <c r="N6" s="111">
        <f>E6-J6</f>
        <v>-3897</v>
      </c>
      <c r="O6" s="98">
        <f>N6/B6*1000</f>
        <v>-7.104028350487273</v>
      </c>
      <c r="P6" s="141">
        <f>SUM(P7+P8+P9+P10+P11+P13+P17+P22+P27)</f>
        <v>7</v>
      </c>
      <c r="Q6" s="136">
        <f>SUM(Q7+Q8+Q9+Q10+Q11+Q13+Q17+Q22+Q27)</f>
        <v>5</v>
      </c>
      <c r="R6" s="136">
        <f>SUM(R7+R8+R9+R10+R11+R13+R17+R22+R27)</f>
        <v>2</v>
      </c>
      <c r="S6" s="112">
        <f>P6/E6*1000</f>
        <v>1.8878101402373249</v>
      </c>
      <c r="T6" s="136">
        <f>SUM(T7+T8+T9+T10+T11+T13+T17+T22+T27)</f>
        <v>3</v>
      </c>
      <c r="U6" s="136">
        <f>SUM(U7+U8+U9+U10+U11+U13+U17+U22+U27)</f>
        <v>2</v>
      </c>
      <c r="V6" s="136">
        <f>SUM(V7+V8+V9+V10+V11+V13+V17+V22+V27)</f>
        <v>1</v>
      </c>
      <c r="W6" s="35">
        <f aca="true" t="shared" si="0" ref="W6:W36">T6/E6*1000</f>
        <v>0.8090614886731392</v>
      </c>
      <c r="X6" s="141">
        <f>SUM(X7+X8+X9+X10+X11+X13+X17+X22+X27)</f>
        <v>76</v>
      </c>
      <c r="Y6" s="136">
        <f>SUM(Y7+Y8+Y9+Y10+Y11+Y13+Y17+Y22+Y27)</f>
        <v>45</v>
      </c>
      <c r="Z6" s="136">
        <f>SUM(Z7+Z8+Z9+Z10+Z11+Z13+Z17+Z22+Z27)</f>
        <v>31</v>
      </c>
      <c r="AA6" s="34">
        <f>X6/(E6+X6)*1000</f>
        <v>20.084566596194502</v>
      </c>
      <c r="AB6" s="35">
        <f>Y6/(X6+E6)*1000</f>
        <v>11.892177589852007</v>
      </c>
      <c r="AC6" s="163">
        <f>Z6/(X6+E6)*1000</f>
        <v>8.192389006342495</v>
      </c>
      <c r="AD6" s="136">
        <f>SUM(AD7+AD8+AD9+AD10+AD11+AD13+AD17+AD22+AD27)</f>
        <v>11</v>
      </c>
      <c r="AE6" s="136">
        <f>SUM(AE7+AE8+AE9+AE10+AE11+AE13+AE17+AE22+AE27)</f>
        <v>10</v>
      </c>
      <c r="AF6" s="136">
        <f>SUM(AF7+AF8+AF9+AF10+AF11+AF13+AF17+AF22+AF27)</f>
        <v>1</v>
      </c>
      <c r="AG6" s="34">
        <f>AD6/(E6+AE6)*1000</f>
        <v>2.9585798816568047</v>
      </c>
      <c r="AH6" s="34">
        <f>AE6/(E6+AE6)*1000</f>
        <v>2.6896180742334588</v>
      </c>
      <c r="AI6" s="167">
        <f>AF6/E6*1000</f>
        <v>0.2696871628910464</v>
      </c>
      <c r="AJ6" s="136">
        <f>SUM(AJ7+AJ8+AJ9+AJ10+AJ11+AJ13+AJ17+AJ22+AJ27)</f>
        <v>1977</v>
      </c>
      <c r="AK6" s="36">
        <f>AJ6/B6*1000</f>
        <v>3.603968193203321</v>
      </c>
      <c r="AL6" s="141">
        <f>SUM(AL7+AL8+AL9+AL10+AL11+AL13+AL17+AL22+AL27)</f>
        <v>788</v>
      </c>
      <c r="AM6" s="37">
        <f>AL6/B6*1000</f>
        <v>1.4364830228852892</v>
      </c>
      <c r="AN6" s="38">
        <v>1.51</v>
      </c>
    </row>
    <row r="7" spans="1:40" ht="27.75" customHeight="1">
      <c r="A7" s="7">
        <v>201</v>
      </c>
      <c r="B7" s="126">
        <v>187238</v>
      </c>
      <c r="C7" s="214" t="s">
        <v>36</v>
      </c>
      <c r="D7" s="215"/>
      <c r="E7" s="39">
        <v>1285</v>
      </c>
      <c r="F7" s="40">
        <v>649</v>
      </c>
      <c r="G7" s="41">
        <v>636</v>
      </c>
      <c r="H7" s="42">
        <f>E7/B7*1000</f>
        <v>6.862923124579413</v>
      </c>
      <c r="I7" s="43">
        <f>F7/G7*100</f>
        <v>102.0440251572327</v>
      </c>
      <c r="J7" s="46">
        <v>2250</v>
      </c>
      <c r="K7" s="137">
        <v>1091</v>
      </c>
      <c r="L7" s="39">
        <v>1159</v>
      </c>
      <c r="M7" s="44">
        <f>J7/B7*1000</f>
        <v>12.016791463271344</v>
      </c>
      <c r="N7" s="113">
        <f>E7-J7</f>
        <v>-965</v>
      </c>
      <c r="O7" s="103">
        <f>N7/B7*1000</f>
        <v>-5.153868338691932</v>
      </c>
      <c r="P7" s="138">
        <v>1</v>
      </c>
      <c r="Q7" s="154">
        <v>1</v>
      </c>
      <c r="R7" s="154">
        <v>0</v>
      </c>
      <c r="S7" s="155">
        <f aca="true" t="shared" si="1" ref="S7:S30">P7/E7*1000</f>
        <v>0.7782101167315175</v>
      </c>
      <c r="T7" s="138">
        <v>0</v>
      </c>
      <c r="U7" s="154">
        <v>0</v>
      </c>
      <c r="V7" s="154">
        <v>0</v>
      </c>
      <c r="W7" s="153">
        <f t="shared" si="0"/>
        <v>0</v>
      </c>
      <c r="X7" s="138">
        <v>22</v>
      </c>
      <c r="Y7" s="148">
        <v>16</v>
      </c>
      <c r="Z7" s="148">
        <v>6</v>
      </c>
      <c r="AA7" s="151">
        <f>X7/(E7+X7)*1000</f>
        <v>16.832440703902066</v>
      </c>
      <c r="AB7" s="47">
        <f>Y7/(X7+E7)*1000</f>
        <v>12.24177505738332</v>
      </c>
      <c r="AC7" s="164">
        <f>Z7/(X7+E7)*1000</f>
        <v>4.590665646518746</v>
      </c>
      <c r="AD7" s="138">
        <v>4</v>
      </c>
      <c r="AE7" s="148">
        <v>4</v>
      </c>
      <c r="AF7" s="148">
        <v>0</v>
      </c>
      <c r="AG7" s="142">
        <f>AD7/(E7+AE7)*1000</f>
        <v>3.1031807602792862</v>
      </c>
      <c r="AH7" s="51">
        <f>AE7/(E7+AE7)*1000</f>
        <v>3.1031807602792862</v>
      </c>
      <c r="AI7" s="171">
        <f>AF7/E7*1000</f>
        <v>0</v>
      </c>
      <c r="AJ7" s="45">
        <v>697</v>
      </c>
      <c r="AK7" s="146">
        <f>AJ7/B7*1000</f>
        <v>3.7225349555111675</v>
      </c>
      <c r="AL7" s="138">
        <v>267</v>
      </c>
      <c r="AM7" s="145">
        <f>AL7/B7*1000</f>
        <v>1.4259925869748662</v>
      </c>
      <c r="AN7" s="73">
        <v>1.49</v>
      </c>
    </row>
    <row r="8" spans="1:40" s="50" customFormat="1" ht="27.75" customHeight="1">
      <c r="A8" s="50">
        <v>202</v>
      </c>
      <c r="B8" s="100">
        <v>146753</v>
      </c>
      <c r="C8" s="200" t="s">
        <v>37</v>
      </c>
      <c r="D8" s="201"/>
      <c r="E8" s="46">
        <v>1176</v>
      </c>
      <c r="F8" s="137">
        <v>619</v>
      </c>
      <c r="G8" s="137">
        <v>557</v>
      </c>
      <c r="H8" s="157">
        <f>E8/B8*1000</f>
        <v>8.013464801400994</v>
      </c>
      <c r="I8" s="43">
        <f aca="true" t="shared" si="2" ref="I8:I33">F8/G8*100</f>
        <v>111.1310592459605</v>
      </c>
      <c r="J8" s="46">
        <v>1801</v>
      </c>
      <c r="K8" s="137">
        <v>874</v>
      </c>
      <c r="L8" s="39">
        <v>927</v>
      </c>
      <c r="M8" s="158">
        <f aca="true" t="shared" si="3" ref="M8:M33">J8/B8*1000</f>
        <v>12.272321519832643</v>
      </c>
      <c r="N8" s="102">
        <f aca="true" t="shared" si="4" ref="N8:N33">E8-J8</f>
        <v>-625</v>
      </c>
      <c r="O8" s="103">
        <f aca="true" t="shared" si="5" ref="O8:O33">N8/B8*1000</f>
        <v>-4.25885671843165</v>
      </c>
      <c r="P8" s="46">
        <v>4</v>
      </c>
      <c r="Q8" s="137">
        <v>4</v>
      </c>
      <c r="R8" s="137">
        <v>0</v>
      </c>
      <c r="S8" s="156">
        <f t="shared" si="1"/>
        <v>3.401360544217687</v>
      </c>
      <c r="T8" s="46">
        <v>2</v>
      </c>
      <c r="U8" s="137">
        <v>2</v>
      </c>
      <c r="V8" s="137">
        <v>0</v>
      </c>
      <c r="W8" s="142">
        <f t="shared" si="0"/>
        <v>1.7006802721088434</v>
      </c>
      <c r="X8" s="46">
        <v>24</v>
      </c>
      <c r="Y8" s="149">
        <v>12</v>
      </c>
      <c r="Z8" s="149">
        <v>12</v>
      </c>
      <c r="AA8" s="55">
        <f aca="true" t="shared" si="6" ref="AA8:AA30">X8/(E8+X8)*1000</f>
        <v>20</v>
      </c>
      <c r="AB8" s="47">
        <f aca="true" t="shared" si="7" ref="AB8:AB30">Y8/(X8+E8)*1000</f>
        <v>10</v>
      </c>
      <c r="AC8" s="57">
        <f aca="true" t="shared" si="8" ref="AC8:AC30">Z8/(X8+E8)*1000</f>
        <v>10</v>
      </c>
      <c r="AD8" s="46">
        <v>5</v>
      </c>
      <c r="AE8" s="149">
        <v>4</v>
      </c>
      <c r="AF8" s="149">
        <v>1</v>
      </c>
      <c r="AG8" s="142">
        <f>AD8/(E8+AE8)*1000</f>
        <v>4.237288135593221</v>
      </c>
      <c r="AH8" s="51">
        <f>AE8/(E8+AE8)*1000</f>
        <v>3.389830508474576</v>
      </c>
      <c r="AI8" s="52">
        <f>AF8/E8*1000</f>
        <v>0.8503401360544217</v>
      </c>
      <c r="AJ8" s="45">
        <v>659</v>
      </c>
      <c r="AK8" s="143">
        <f aca="true" t="shared" si="9" ref="AK8:AK33">AJ8/B8*1000</f>
        <v>4.490538523914332</v>
      </c>
      <c r="AL8" s="46">
        <v>245</v>
      </c>
      <c r="AM8" s="145">
        <f aca="true" t="shared" si="10" ref="AM8:AM33">AL8/B8*1000</f>
        <v>1.669471833625207</v>
      </c>
      <c r="AN8" s="73">
        <v>1.68</v>
      </c>
    </row>
    <row r="9" spans="1:40" s="50" customFormat="1" ht="27.75" customHeight="1">
      <c r="A9" s="50">
        <v>203</v>
      </c>
      <c r="B9" s="100">
        <v>45828</v>
      </c>
      <c r="C9" s="200" t="s">
        <v>38</v>
      </c>
      <c r="D9" s="201"/>
      <c r="E9" s="46">
        <v>297</v>
      </c>
      <c r="F9" s="137">
        <v>172</v>
      </c>
      <c r="G9" s="137">
        <v>125</v>
      </c>
      <c r="H9" s="157">
        <f>E9/B9*1000</f>
        <v>6.4807541241162605</v>
      </c>
      <c r="I9" s="43">
        <f t="shared" si="2"/>
        <v>137.6</v>
      </c>
      <c r="J9" s="46">
        <v>723</v>
      </c>
      <c r="K9" s="137">
        <v>335</v>
      </c>
      <c r="L9" s="39">
        <v>388</v>
      </c>
      <c r="M9" s="158">
        <f t="shared" si="3"/>
        <v>15.776381251636554</v>
      </c>
      <c r="N9" s="102">
        <f t="shared" si="4"/>
        <v>-426</v>
      </c>
      <c r="O9" s="103">
        <f t="shared" si="5"/>
        <v>-9.295627127520294</v>
      </c>
      <c r="P9" s="46">
        <v>1</v>
      </c>
      <c r="Q9" s="149">
        <v>0</v>
      </c>
      <c r="R9" s="149">
        <v>1</v>
      </c>
      <c r="S9" s="156">
        <f t="shared" si="1"/>
        <v>3.3670033670033668</v>
      </c>
      <c r="T9" s="46">
        <v>0</v>
      </c>
      <c r="U9" s="149">
        <v>0</v>
      </c>
      <c r="V9" s="137">
        <v>0</v>
      </c>
      <c r="W9" s="142">
        <f t="shared" si="0"/>
        <v>0</v>
      </c>
      <c r="X9" s="46">
        <v>6</v>
      </c>
      <c r="Y9" s="149">
        <v>3</v>
      </c>
      <c r="Z9" s="149">
        <v>3</v>
      </c>
      <c r="AA9" s="55">
        <f t="shared" si="6"/>
        <v>19.801980198019802</v>
      </c>
      <c r="AB9" s="47">
        <f t="shared" si="7"/>
        <v>9.900990099009901</v>
      </c>
      <c r="AC9" s="57">
        <f t="shared" si="8"/>
        <v>9.900990099009901</v>
      </c>
      <c r="AD9" s="46">
        <v>0</v>
      </c>
      <c r="AE9" s="149">
        <v>0</v>
      </c>
      <c r="AF9" s="149">
        <v>0</v>
      </c>
      <c r="AG9" s="142">
        <f aca="true" t="shared" si="11" ref="AG9:AG36">AD9/(E9+AE9)*1000</f>
        <v>0</v>
      </c>
      <c r="AH9" s="51">
        <f aca="true" t="shared" si="12" ref="AH9:AH36">AE9/(E9+AE9)*1000</f>
        <v>0</v>
      </c>
      <c r="AI9" s="52">
        <f aca="true" t="shared" si="13" ref="AI9:AI36">AF9/E9*1000</f>
        <v>0</v>
      </c>
      <c r="AJ9" s="45">
        <v>150</v>
      </c>
      <c r="AK9" s="143">
        <f t="shared" si="9"/>
        <v>3.273108143493061</v>
      </c>
      <c r="AL9" s="46">
        <v>61</v>
      </c>
      <c r="AM9" s="145">
        <f t="shared" si="10"/>
        <v>1.3310639783538447</v>
      </c>
      <c r="AN9" s="73">
        <v>1.57</v>
      </c>
    </row>
    <row r="10" spans="1:40" s="50" customFormat="1" ht="27.75" customHeight="1">
      <c r="A10" s="50">
        <v>204</v>
      </c>
      <c r="B10" s="100">
        <v>32401</v>
      </c>
      <c r="C10" s="200" t="s">
        <v>68</v>
      </c>
      <c r="D10" s="201"/>
      <c r="E10" s="46">
        <v>198</v>
      </c>
      <c r="F10" s="137">
        <v>100</v>
      </c>
      <c r="G10" s="137">
        <v>98</v>
      </c>
      <c r="H10" s="157">
        <f aca="true" t="shared" si="14" ref="H10:H33">E10/B10*1000</f>
        <v>6.110922502391901</v>
      </c>
      <c r="I10" s="43">
        <f t="shared" si="2"/>
        <v>102.04081632653062</v>
      </c>
      <c r="J10" s="46">
        <v>440</v>
      </c>
      <c r="K10" s="137">
        <v>226</v>
      </c>
      <c r="L10" s="39">
        <v>214</v>
      </c>
      <c r="M10" s="158">
        <f t="shared" si="3"/>
        <v>13.579827783093114</v>
      </c>
      <c r="N10" s="102">
        <f t="shared" si="4"/>
        <v>-242</v>
      </c>
      <c r="O10" s="103">
        <f t="shared" si="5"/>
        <v>-7.468905280701213</v>
      </c>
      <c r="P10" s="46">
        <v>0</v>
      </c>
      <c r="Q10" s="149">
        <v>0</v>
      </c>
      <c r="R10" s="149">
        <v>0</v>
      </c>
      <c r="S10" s="156">
        <f t="shared" si="1"/>
        <v>0</v>
      </c>
      <c r="T10" s="46">
        <v>0</v>
      </c>
      <c r="U10" s="149">
        <v>0</v>
      </c>
      <c r="V10" s="149">
        <v>0</v>
      </c>
      <c r="W10" s="142">
        <f t="shared" si="0"/>
        <v>0</v>
      </c>
      <c r="X10" s="46">
        <v>3</v>
      </c>
      <c r="Y10" s="149">
        <v>0</v>
      </c>
      <c r="Z10" s="149">
        <v>3</v>
      </c>
      <c r="AA10" s="55">
        <f t="shared" si="6"/>
        <v>14.925373134328359</v>
      </c>
      <c r="AB10" s="47">
        <f t="shared" si="7"/>
        <v>0</v>
      </c>
      <c r="AC10" s="57">
        <f t="shared" si="8"/>
        <v>14.925373134328359</v>
      </c>
      <c r="AD10" s="46">
        <v>0</v>
      </c>
      <c r="AE10" s="149">
        <v>0</v>
      </c>
      <c r="AF10" s="149">
        <v>0</v>
      </c>
      <c r="AG10" s="142">
        <f t="shared" si="11"/>
        <v>0</v>
      </c>
      <c r="AH10" s="51">
        <f t="shared" si="12"/>
        <v>0</v>
      </c>
      <c r="AI10" s="52">
        <f t="shared" si="13"/>
        <v>0</v>
      </c>
      <c r="AJ10" s="45">
        <v>133</v>
      </c>
      <c r="AK10" s="143">
        <f t="shared" si="9"/>
        <v>4.1048115798895095</v>
      </c>
      <c r="AL10" s="46">
        <v>51</v>
      </c>
      <c r="AM10" s="145">
        <f t="shared" si="10"/>
        <v>1.5740254930403383</v>
      </c>
      <c r="AN10" s="73">
        <v>1.57</v>
      </c>
    </row>
    <row r="11" spans="2:40" s="99" customFormat="1" ht="27.75" customHeight="1">
      <c r="B11" s="100">
        <v>10655</v>
      </c>
      <c r="C11" s="200" t="s">
        <v>6</v>
      </c>
      <c r="D11" s="201"/>
      <c r="E11" s="46">
        <v>78</v>
      </c>
      <c r="F11" s="137">
        <v>38</v>
      </c>
      <c r="G11" s="137">
        <v>40</v>
      </c>
      <c r="H11" s="157">
        <f t="shared" si="14"/>
        <v>7.320506804317223</v>
      </c>
      <c r="I11" s="43">
        <f>F11/G11*100</f>
        <v>95</v>
      </c>
      <c r="J11" s="46">
        <v>162</v>
      </c>
      <c r="K11" s="137">
        <v>72</v>
      </c>
      <c r="L11" s="39">
        <v>90</v>
      </c>
      <c r="M11" s="158">
        <f t="shared" si="3"/>
        <v>15.204129516658845</v>
      </c>
      <c r="N11" s="102">
        <f>E11-J11</f>
        <v>-84</v>
      </c>
      <c r="O11" s="103">
        <f t="shared" si="5"/>
        <v>-7.883622712341623</v>
      </c>
      <c r="P11" s="46">
        <v>0</v>
      </c>
      <c r="Q11" s="149">
        <v>0</v>
      </c>
      <c r="R11" s="149">
        <v>0</v>
      </c>
      <c r="S11" s="156">
        <f t="shared" si="1"/>
        <v>0</v>
      </c>
      <c r="T11" s="46">
        <v>0</v>
      </c>
      <c r="U11" s="149">
        <v>0</v>
      </c>
      <c r="V11" s="149">
        <v>0</v>
      </c>
      <c r="W11" s="142">
        <f t="shared" si="0"/>
        <v>0</v>
      </c>
      <c r="X11" s="46">
        <v>1</v>
      </c>
      <c r="Y11" s="149">
        <v>0</v>
      </c>
      <c r="Z11" s="149">
        <v>1</v>
      </c>
      <c r="AA11" s="55">
        <f t="shared" si="6"/>
        <v>12.658227848101266</v>
      </c>
      <c r="AB11" s="47">
        <f t="shared" si="7"/>
        <v>0</v>
      </c>
      <c r="AC11" s="57">
        <f t="shared" si="8"/>
        <v>12.658227848101266</v>
      </c>
      <c r="AD11" s="46">
        <v>0</v>
      </c>
      <c r="AE11" s="149">
        <v>0</v>
      </c>
      <c r="AF11" s="149">
        <v>0</v>
      </c>
      <c r="AG11" s="142">
        <f t="shared" si="11"/>
        <v>0</v>
      </c>
      <c r="AH11" s="51">
        <f t="shared" si="12"/>
        <v>0</v>
      </c>
      <c r="AI11" s="52">
        <f t="shared" si="13"/>
        <v>0</v>
      </c>
      <c r="AJ11" s="45">
        <v>21</v>
      </c>
      <c r="AK11" s="143">
        <f>AJ11/B11*1000</f>
        <v>1.9709056780854057</v>
      </c>
      <c r="AL11" s="46">
        <v>8</v>
      </c>
      <c r="AM11" s="145">
        <f t="shared" si="10"/>
        <v>0.7508212106992023</v>
      </c>
      <c r="AN11" s="73">
        <v>1.98</v>
      </c>
    </row>
    <row r="12" spans="1:91" s="50" customFormat="1" ht="27.75" customHeight="1">
      <c r="A12" s="50">
        <v>302</v>
      </c>
      <c r="B12" s="100">
        <v>10655</v>
      </c>
      <c r="C12" s="99"/>
      <c r="D12" s="101" t="s">
        <v>48</v>
      </c>
      <c r="E12" s="46">
        <v>78</v>
      </c>
      <c r="F12" s="137">
        <v>38</v>
      </c>
      <c r="G12" s="137">
        <v>40</v>
      </c>
      <c r="H12" s="157">
        <f t="shared" si="14"/>
        <v>7.320506804317223</v>
      </c>
      <c r="I12" s="43">
        <f t="shared" si="2"/>
        <v>95</v>
      </c>
      <c r="J12" s="46">
        <v>162</v>
      </c>
      <c r="K12" s="137">
        <v>72</v>
      </c>
      <c r="L12" s="39">
        <v>90</v>
      </c>
      <c r="M12" s="158">
        <f t="shared" si="3"/>
        <v>15.204129516658845</v>
      </c>
      <c r="N12" s="102">
        <f t="shared" si="4"/>
        <v>-84</v>
      </c>
      <c r="O12" s="103">
        <f t="shared" si="5"/>
        <v>-7.883622712341623</v>
      </c>
      <c r="P12" s="46">
        <v>0</v>
      </c>
      <c r="Q12" s="149">
        <v>0</v>
      </c>
      <c r="R12" s="149">
        <v>0</v>
      </c>
      <c r="S12" s="156">
        <f t="shared" si="1"/>
        <v>0</v>
      </c>
      <c r="T12" s="46">
        <v>0</v>
      </c>
      <c r="U12" s="149">
        <v>0</v>
      </c>
      <c r="V12" s="149">
        <v>0</v>
      </c>
      <c r="W12" s="54">
        <f t="shared" si="0"/>
        <v>0</v>
      </c>
      <c r="X12" s="46">
        <v>1</v>
      </c>
      <c r="Y12" s="149">
        <v>0</v>
      </c>
      <c r="Z12" s="149">
        <v>1</v>
      </c>
      <c r="AA12" s="142">
        <f t="shared" si="6"/>
        <v>12.658227848101266</v>
      </c>
      <c r="AB12" s="47">
        <f t="shared" si="7"/>
        <v>0</v>
      </c>
      <c r="AC12" s="57">
        <f t="shared" si="8"/>
        <v>12.658227848101266</v>
      </c>
      <c r="AD12" s="46">
        <v>0</v>
      </c>
      <c r="AE12" s="149">
        <v>0</v>
      </c>
      <c r="AF12" s="149">
        <v>0</v>
      </c>
      <c r="AG12" s="55">
        <f t="shared" si="11"/>
        <v>0</v>
      </c>
      <c r="AH12" s="51">
        <f t="shared" si="12"/>
        <v>0</v>
      </c>
      <c r="AI12" s="52">
        <f t="shared" si="13"/>
        <v>0</v>
      </c>
      <c r="AJ12" s="45">
        <v>21</v>
      </c>
      <c r="AK12" s="143">
        <f t="shared" si="9"/>
        <v>1.9709056780854057</v>
      </c>
      <c r="AL12" s="46">
        <v>8</v>
      </c>
      <c r="AM12" s="145">
        <f t="shared" si="10"/>
        <v>0.7508212106992023</v>
      </c>
      <c r="AN12" s="73">
        <v>1.98</v>
      </c>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99"/>
      <c r="BO12" s="99"/>
      <c r="BP12" s="99"/>
      <c r="BQ12" s="99"/>
      <c r="BR12" s="99"/>
      <c r="BS12" s="99"/>
      <c r="BT12" s="99"/>
      <c r="BU12" s="99"/>
      <c r="BV12" s="99"/>
      <c r="BW12" s="99"/>
      <c r="BX12" s="99"/>
      <c r="BY12" s="99"/>
      <c r="BZ12" s="99"/>
      <c r="CA12" s="99"/>
      <c r="CB12" s="99"/>
      <c r="CC12" s="99"/>
      <c r="CD12" s="99"/>
      <c r="CE12" s="99"/>
      <c r="CF12" s="99"/>
      <c r="CG12" s="99"/>
      <c r="CH12" s="99"/>
      <c r="CI12" s="99"/>
      <c r="CJ12" s="99"/>
      <c r="CK12" s="99"/>
      <c r="CL12" s="99"/>
      <c r="CM12" s="99"/>
    </row>
    <row r="13" spans="2:40" s="99" customFormat="1" ht="27.75" customHeight="1">
      <c r="B13" s="100">
        <f>SUM(B14+B15+B16)</f>
        <v>24636</v>
      </c>
      <c r="C13" s="200" t="s">
        <v>7</v>
      </c>
      <c r="D13" s="201"/>
      <c r="E13" s="46">
        <f>SUM(E14+E15+E16)</f>
        <v>112</v>
      </c>
      <c r="F13" s="137">
        <f>SUM(F14+F15+F16)</f>
        <v>50</v>
      </c>
      <c r="G13" s="137">
        <f>SUM(G14+G15+G16)</f>
        <v>62</v>
      </c>
      <c r="H13" s="157">
        <f t="shared" si="14"/>
        <v>4.546192563727878</v>
      </c>
      <c r="I13" s="43">
        <f t="shared" si="2"/>
        <v>80.64516129032258</v>
      </c>
      <c r="J13" s="46">
        <f>SUM(J14+J15+J16)</f>
        <v>451</v>
      </c>
      <c r="K13" s="137">
        <f>SUM(K14+K15+K16)</f>
        <v>207</v>
      </c>
      <c r="L13" s="39">
        <f>SUM(L14+L15+L16)</f>
        <v>244</v>
      </c>
      <c r="M13" s="158">
        <f t="shared" si="3"/>
        <v>18.306543270011364</v>
      </c>
      <c r="N13" s="102">
        <f t="shared" si="4"/>
        <v>-339</v>
      </c>
      <c r="O13" s="103">
        <f t="shared" si="5"/>
        <v>-13.760350706283488</v>
      </c>
      <c r="P13" s="46">
        <f>SUM(P14+P15+P16)</f>
        <v>0</v>
      </c>
      <c r="Q13" s="137">
        <f>SUM(Q14+Q15+Q16)</f>
        <v>0</v>
      </c>
      <c r="R13" s="137">
        <f>SUM(R14+R15+R16)</f>
        <v>0</v>
      </c>
      <c r="S13" s="156">
        <f t="shared" si="1"/>
        <v>0</v>
      </c>
      <c r="T13" s="46">
        <f>SUM(T14+T15+T16)</f>
        <v>0</v>
      </c>
      <c r="U13" s="137">
        <f>SUM(U14+U15+U16)</f>
        <v>0</v>
      </c>
      <c r="V13" s="137">
        <f>SUM(V14+V15+V16)</f>
        <v>0</v>
      </c>
      <c r="W13" s="54">
        <f t="shared" si="0"/>
        <v>0</v>
      </c>
      <c r="X13" s="46">
        <f>SUM(X14+X15+X16)</f>
        <v>4</v>
      </c>
      <c r="Y13" s="137">
        <f>SUM(Y14+Y15+Y16)</f>
        <v>2</v>
      </c>
      <c r="Z13" s="137">
        <f>SUM(Z14+Z15+Z16)</f>
        <v>2</v>
      </c>
      <c r="AA13" s="55">
        <f t="shared" si="6"/>
        <v>34.48275862068965</v>
      </c>
      <c r="AB13" s="47">
        <f t="shared" si="7"/>
        <v>17.241379310344826</v>
      </c>
      <c r="AC13" s="57">
        <f t="shared" si="8"/>
        <v>17.241379310344826</v>
      </c>
      <c r="AD13" s="46">
        <f>SUM(AD14+AD15+AD16)</f>
        <v>0</v>
      </c>
      <c r="AE13" s="137">
        <f>SUM(AE14+AE15+AE16)</f>
        <v>0</v>
      </c>
      <c r="AF13" s="137">
        <f>SUM(AF14+AF15+AF16)</f>
        <v>0</v>
      </c>
      <c r="AG13" s="55">
        <f t="shared" si="11"/>
        <v>0</v>
      </c>
      <c r="AH13" s="51">
        <f t="shared" si="12"/>
        <v>0</v>
      </c>
      <c r="AI13" s="52">
        <f t="shared" si="13"/>
        <v>0</v>
      </c>
      <c r="AJ13" s="45">
        <f>SUM(AJ14+AJ15+AJ16)</f>
        <v>68</v>
      </c>
      <c r="AK13" s="143">
        <f t="shared" si="9"/>
        <v>2.7601883422633544</v>
      </c>
      <c r="AL13" s="46">
        <f>SUM(AL14+AL15+AL16)</f>
        <v>29</v>
      </c>
      <c r="AM13" s="145">
        <f t="shared" si="10"/>
        <v>1.177139145965254</v>
      </c>
      <c r="AN13" s="73">
        <v>1.27</v>
      </c>
    </row>
    <row r="14" spans="1:91" s="50" customFormat="1" ht="27.75" customHeight="1">
      <c r="A14" s="50">
        <v>325</v>
      </c>
      <c r="B14" s="100">
        <v>2767</v>
      </c>
      <c r="C14" s="99"/>
      <c r="D14" s="101" t="s">
        <v>49</v>
      </c>
      <c r="E14" s="46">
        <v>2</v>
      </c>
      <c r="F14" s="137">
        <v>2</v>
      </c>
      <c r="G14" s="137">
        <v>0</v>
      </c>
      <c r="H14" s="157">
        <f t="shared" si="14"/>
        <v>0.7228044813877846</v>
      </c>
      <c r="I14" s="137">
        <v>0</v>
      </c>
      <c r="J14" s="46">
        <v>66</v>
      </c>
      <c r="K14" s="137">
        <v>29</v>
      </c>
      <c r="L14" s="39">
        <v>37</v>
      </c>
      <c r="M14" s="158">
        <f t="shared" si="3"/>
        <v>23.85254788579689</v>
      </c>
      <c r="N14" s="102">
        <f t="shared" si="4"/>
        <v>-64</v>
      </c>
      <c r="O14" s="103">
        <f t="shared" si="5"/>
        <v>-23.12974340440911</v>
      </c>
      <c r="P14" s="46">
        <v>0</v>
      </c>
      <c r="Q14" s="137">
        <v>0</v>
      </c>
      <c r="R14" s="149">
        <v>0</v>
      </c>
      <c r="S14" s="156">
        <f t="shared" si="1"/>
        <v>0</v>
      </c>
      <c r="T14" s="46">
        <v>0</v>
      </c>
      <c r="U14" s="137">
        <v>0</v>
      </c>
      <c r="V14" s="149">
        <v>0</v>
      </c>
      <c r="W14" s="54">
        <f t="shared" si="0"/>
        <v>0</v>
      </c>
      <c r="X14" s="46">
        <v>0</v>
      </c>
      <c r="Y14" s="149">
        <v>0</v>
      </c>
      <c r="Z14" s="149">
        <v>0</v>
      </c>
      <c r="AA14" s="142">
        <f t="shared" si="6"/>
        <v>0</v>
      </c>
      <c r="AB14" s="47">
        <f t="shared" si="7"/>
        <v>0</v>
      </c>
      <c r="AC14" s="57">
        <f t="shared" si="8"/>
        <v>0</v>
      </c>
      <c r="AD14" s="46">
        <v>0</v>
      </c>
      <c r="AE14" s="137">
        <v>0</v>
      </c>
      <c r="AF14" s="137">
        <v>0</v>
      </c>
      <c r="AG14" s="55">
        <f t="shared" si="11"/>
        <v>0</v>
      </c>
      <c r="AH14" s="51">
        <f t="shared" si="12"/>
        <v>0</v>
      </c>
      <c r="AI14" s="52">
        <f t="shared" si="13"/>
        <v>0</v>
      </c>
      <c r="AJ14" s="45">
        <v>3</v>
      </c>
      <c r="AK14" s="143">
        <f t="shared" si="9"/>
        <v>1.084206722081677</v>
      </c>
      <c r="AL14" s="46">
        <v>3</v>
      </c>
      <c r="AM14" s="145">
        <f t="shared" si="10"/>
        <v>1.084206722081677</v>
      </c>
      <c r="AN14" s="73">
        <v>0.19</v>
      </c>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row>
    <row r="15" spans="1:91" s="50" customFormat="1" ht="27.75" customHeight="1">
      <c r="A15" s="50">
        <v>328</v>
      </c>
      <c r="B15" s="100">
        <v>6251</v>
      </c>
      <c r="C15" s="99"/>
      <c r="D15" s="114" t="s">
        <v>50</v>
      </c>
      <c r="E15" s="46">
        <v>29</v>
      </c>
      <c r="F15" s="137">
        <v>11</v>
      </c>
      <c r="G15" s="137">
        <v>18</v>
      </c>
      <c r="H15" s="157">
        <f t="shared" si="14"/>
        <v>4.639257718764998</v>
      </c>
      <c r="I15" s="43">
        <f t="shared" si="2"/>
        <v>61.111111111111114</v>
      </c>
      <c r="J15" s="46">
        <v>123</v>
      </c>
      <c r="K15" s="137">
        <v>53</v>
      </c>
      <c r="L15" s="39">
        <v>70</v>
      </c>
      <c r="M15" s="158">
        <f t="shared" si="3"/>
        <v>19.676851703727404</v>
      </c>
      <c r="N15" s="102">
        <f t="shared" si="4"/>
        <v>-94</v>
      </c>
      <c r="O15" s="103">
        <f t="shared" si="5"/>
        <v>-15.037593984962406</v>
      </c>
      <c r="P15" s="46">
        <v>0</v>
      </c>
      <c r="Q15" s="149">
        <v>0</v>
      </c>
      <c r="R15" s="149">
        <v>0</v>
      </c>
      <c r="S15" s="156">
        <f t="shared" si="1"/>
        <v>0</v>
      </c>
      <c r="T15" s="46">
        <v>0</v>
      </c>
      <c r="U15" s="149">
        <v>0</v>
      </c>
      <c r="V15" s="149">
        <v>0</v>
      </c>
      <c r="W15" s="54">
        <f t="shared" si="0"/>
        <v>0</v>
      </c>
      <c r="X15" s="46">
        <v>1</v>
      </c>
      <c r="Y15" s="149">
        <v>0</v>
      </c>
      <c r="Z15" s="149">
        <v>1</v>
      </c>
      <c r="AA15" s="55">
        <f t="shared" si="6"/>
        <v>33.333333333333336</v>
      </c>
      <c r="AB15" s="47">
        <f t="shared" si="7"/>
        <v>0</v>
      </c>
      <c r="AC15" s="57">
        <f t="shared" si="8"/>
        <v>33.333333333333336</v>
      </c>
      <c r="AD15" s="46">
        <v>0</v>
      </c>
      <c r="AE15" s="137">
        <v>0</v>
      </c>
      <c r="AF15" s="137">
        <v>0</v>
      </c>
      <c r="AG15" s="55">
        <f t="shared" si="11"/>
        <v>0</v>
      </c>
      <c r="AH15" s="51">
        <f t="shared" si="12"/>
        <v>0</v>
      </c>
      <c r="AI15" s="52">
        <f t="shared" si="13"/>
        <v>0</v>
      </c>
      <c r="AJ15" s="45">
        <v>14</v>
      </c>
      <c r="AK15" s="143">
        <f t="shared" si="9"/>
        <v>2.2396416573348263</v>
      </c>
      <c r="AL15" s="46">
        <v>5</v>
      </c>
      <c r="AM15" s="145">
        <f t="shared" si="10"/>
        <v>0.7998720204767237</v>
      </c>
      <c r="AN15" s="73">
        <v>1.46</v>
      </c>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99"/>
      <c r="CD15" s="99"/>
      <c r="CE15" s="99"/>
      <c r="CF15" s="99"/>
      <c r="CG15" s="99"/>
      <c r="CH15" s="99"/>
      <c r="CI15" s="99"/>
      <c r="CJ15" s="99"/>
      <c r="CK15" s="99"/>
      <c r="CL15" s="99"/>
      <c r="CM15" s="99"/>
    </row>
    <row r="16" spans="1:91" s="50" customFormat="1" ht="27.75" customHeight="1">
      <c r="A16" s="50">
        <v>329</v>
      </c>
      <c r="B16" s="100">
        <v>15618</v>
      </c>
      <c r="C16" s="99"/>
      <c r="D16" s="101" t="s">
        <v>29</v>
      </c>
      <c r="E16" s="46">
        <v>81</v>
      </c>
      <c r="F16" s="137">
        <v>37</v>
      </c>
      <c r="G16" s="137">
        <v>44</v>
      </c>
      <c r="H16" s="157">
        <f t="shared" si="14"/>
        <v>5.186323472915866</v>
      </c>
      <c r="I16" s="43">
        <f t="shared" si="2"/>
        <v>84.0909090909091</v>
      </c>
      <c r="J16" s="46">
        <v>262</v>
      </c>
      <c r="K16" s="137">
        <v>125</v>
      </c>
      <c r="L16" s="39">
        <v>137</v>
      </c>
      <c r="M16" s="158">
        <f t="shared" si="3"/>
        <v>16.77551543091305</v>
      </c>
      <c r="N16" s="102">
        <f t="shared" si="4"/>
        <v>-181</v>
      </c>
      <c r="O16" s="103">
        <f t="shared" si="5"/>
        <v>-11.589191957997182</v>
      </c>
      <c r="P16" s="46">
        <v>0</v>
      </c>
      <c r="Q16" s="149">
        <v>0</v>
      </c>
      <c r="R16" s="149">
        <v>0</v>
      </c>
      <c r="S16" s="156">
        <f t="shared" si="1"/>
        <v>0</v>
      </c>
      <c r="T16" s="46">
        <v>0</v>
      </c>
      <c r="U16" s="149">
        <v>0</v>
      </c>
      <c r="V16" s="149">
        <v>0</v>
      </c>
      <c r="W16" s="54">
        <f t="shared" si="0"/>
        <v>0</v>
      </c>
      <c r="X16" s="46">
        <v>3</v>
      </c>
      <c r="Y16" s="149">
        <v>2</v>
      </c>
      <c r="Z16" s="149">
        <v>1</v>
      </c>
      <c r="AA16" s="55">
        <f t="shared" si="6"/>
        <v>35.714285714285715</v>
      </c>
      <c r="AB16" s="47">
        <f t="shared" si="7"/>
        <v>23.809523809523807</v>
      </c>
      <c r="AC16" s="57">
        <f t="shared" si="8"/>
        <v>11.904761904761903</v>
      </c>
      <c r="AD16" s="46">
        <v>0</v>
      </c>
      <c r="AE16" s="137">
        <v>0</v>
      </c>
      <c r="AF16" s="137">
        <v>0</v>
      </c>
      <c r="AG16" s="55">
        <f t="shared" si="11"/>
        <v>0</v>
      </c>
      <c r="AH16" s="51">
        <f t="shared" si="12"/>
        <v>0</v>
      </c>
      <c r="AI16" s="52">
        <f t="shared" si="13"/>
        <v>0</v>
      </c>
      <c r="AJ16" s="45">
        <v>51</v>
      </c>
      <c r="AK16" s="143">
        <f t="shared" si="9"/>
        <v>3.2654629273914715</v>
      </c>
      <c r="AL16" s="46">
        <v>21</v>
      </c>
      <c r="AM16" s="145">
        <f t="shared" si="10"/>
        <v>1.3446023818670765</v>
      </c>
      <c r="AN16" s="73">
        <v>1.34</v>
      </c>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99"/>
      <c r="CD16" s="99"/>
      <c r="CE16" s="99"/>
      <c r="CF16" s="99"/>
      <c r="CG16" s="99"/>
      <c r="CH16" s="99"/>
      <c r="CI16" s="99"/>
      <c r="CJ16" s="99"/>
      <c r="CK16" s="99"/>
      <c r="CL16" s="99"/>
      <c r="CM16" s="99"/>
    </row>
    <row r="17" spans="2:40" s="99" customFormat="1" ht="27.75" customHeight="1">
      <c r="B17" s="100">
        <f>SUM(B18+B19+B20+B21)</f>
        <v>52104</v>
      </c>
      <c r="C17" s="200" t="s">
        <v>8</v>
      </c>
      <c r="D17" s="201"/>
      <c r="E17" s="46">
        <f>SUM(E18+E19+E20+E21)</f>
        <v>349</v>
      </c>
      <c r="F17" s="137">
        <f>SUM(F18+F19+F20+F21)</f>
        <v>187</v>
      </c>
      <c r="G17" s="137">
        <f>SUM(G18+G19+G20+G21)</f>
        <v>162</v>
      </c>
      <c r="H17" s="157">
        <f t="shared" si="14"/>
        <v>6.698142177184094</v>
      </c>
      <c r="I17" s="43">
        <f t="shared" si="2"/>
        <v>115.4320987654321</v>
      </c>
      <c r="J17" s="46">
        <f>SUM(J18+J19+J20+J21)</f>
        <v>857</v>
      </c>
      <c r="K17" s="137">
        <f>SUM(K18+K19+K20+K21)</f>
        <v>422</v>
      </c>
      <c r="L17" s="39">
        <f>SUM(L18+L19+L20+L21)</f>
        <v>435</v>
      </c>
      <c r="M17" s="158">
        <f t="shared" si="3"/>
        <v>16.44787348380163</v>
      </c>
      <c r="N17" s="102">
        <f t="shared" si="4"/>
        <v>-508</v>
      </c>
      <c r="O17" s="103">
        <f t="shared" si="5"/>
        <v>-9.749731306617534</v>
      </c>
      <c r="P17" s="46">
        <f>SUM(P18+P19+P20+P21)</f>
        <v>0</v>
      </c>
      <c r="Q17" s="137">
        <f>SUM(Q18+Q19+Q20+Q21)</f>
        <v>0</v>
      </c>
      <c r="R17" s="137">
        <f>SUM(R18+R19+R20+R21)</f>
        <v>0</v>
      </c>
      <c r="S17" s="156">
        <f t="shared" si="1"/>
        <v>0</v>
      </c>
      <c r="T17" s="46">
        <f>SUM(T18+T19+T20+T21)</f>
        <v>0</v>
      </c>
      <c r="U17" s="137">
        <f>SUM(U18+U19+U20+U21)</f>
        <v>0</v>
      </c>
      <c r="V17" s="137">
        <f>SUM(V18+V19+V20+V21)</f>
        <v>0</v>
      </c>
      <c r="W17" s="54">
        <f t="shared" si="0"/>
        <v>0</v>
      </c>
      <c r="X17" s="46">
        <f>SUM(X18+X19+X20+X21)</f>
        <v>9</v>
      </c>
      <c r="Y17" s="137">
        <f>SUM(Y18+Y19+Y20+Y21)</f>
        <v>7</v>
      </c>
      <c r="Z17" s="137">
        <f>SUM(Z18+Z19+Z20+Z21)</f>
        <v>2</v>
      </c>
      <c r="AA17" s="55">
        <f t="shared" si="6"/>
        <v>25.139664804469277</v>
      </c>
      <c r="AB17" s="47">
        <f t="shared" si="7"/>
        <v>19.553072625698324</v>
      </c>
      <c r="AC17" s="57">
        <f t="shared" si="8"/>
        <v>5.58659217877095</v>
      </c>
      <c r="AD17" s="46">
        <f>SUM(AD18+AD19+AD20+AD21)</f>
        <v>0</v>
      </c>
      <c r="AE17" s="137">
        <f>SUM(AE18+AE19+AE20+AE21)</f>
        <v>0</v>
      </c>
      <c r="AF17" s="137">
        <f>SUM(AF18+AF19+AF20+AF21)</f>
        <v>0</v>
      </c>
      <c r="AG17" s="56">
        <f t="shared" si="11"/>
        <v>0</v>
      </c>
      <c r="AH17" s="168">
        <f t="shared" si="12"/>
        <v>0</v>
      </c>
      <c r="AI17" s="52">
        <f t="shared" si="13"/>
        <v>0</v>
      </c>
      <c r="AJ17" s="45">
        <f>SUM(AJ18+AJ19+AJ20+AJ21)</f>
        <v>131</v>
      </c>
      <c r="AK17" s="143">
        <f t="shared" si="9"/>
        <v>2.5142023645017657</v>
      </c>
      <c r="AL17" s="46">
        <f>SUM(AL18+AL19+AL20+AL21)</f>
        <v>67</v>
      </c>
      <c r="AM17" s="145">
        <f t="shared" si="10"/>
        <v>1.285889758943651</v>
      </c>
      <c r="AN17" s="73">
        <v>1.79</v>
      </c>
    </row>
    <row r="18" spans="1:91" s="50" customFormat="1" ht="27.75" customHeight="1">
      <c r="A18" s="50">
        <v>364</v>
      </c>
      <c r="B18" s="100">
        <v>5915</v>
      </c>
      <c r="C18" s="99"/>
      <c r="D18" s="101" t="s">
        <v>51</v>
      </c>
      <c r="E18" s="46">
        <v>22</v>
      </c>
      <c r="F18" s="137">
        <v>11</v>
      </c>
      <c r="G18" s="137">
        <v>11</v>
      </c>
      <c r="H18" s="157">
        <f t="shared" si="14"/>
        <v>3.7193575655114115</v>
      </c>
      <c r="I18" s="43">
        <f t="shared" si="2"/>
        <v>100</v>
      </c>
      <c r="J18" s="46">
        <v>137</v>
      </c>
      <c r="K18" s="137">
        <v>56</v>
      </c>
      <c r="L18" s="39">
        <v>81</v>
      </c>
      <c r="M18" s="158">
        <f t="shared" si="3"/>
        <v>23.1614539306847</v>
      </c>
      <c r="N18" s="102">
        <f t="shared" si="4"/>
        <v>-115</v>
      </c>
      <c r="O18" s="103">
        <f t="shared" si="5"/>
        <v>-19.44209636517329</v>
      </c>
      <c r="P18" s="46">
        <v>0</v>
      </c>
      <c r="Q18" s="137">
        <v>0</v>
      </c>
      <c r="R18" s="137">
        <v>0</v>
      </c>
      <c r="S18" s="156">
        <f t="shared" si="1"/>
        <v>0</v>
      </c>
      <c r="T18" s="46">
        <v>0</v>
      </c>
      <c r="U18" s="149">
        <v>0</v>
      </c>
      <c r="V18" s="149">
        <v>0</v>
      </c>
      <c r="W18" s="54">
        <f t="shared" si="0"/>
        <v>0</v>
      </c>
      <c r="X18" s="46">
        <v>0</v>
      </c>
      <c r="Y18" s="149">
        <v>0</v>
      </c>
      <c r="Z18" s="149">
        <v>0</v>
      </c>
      <c r="AA18" s="55">
        <f t="shared" si="6"/>
        <v>0</v>
      </c>
      <c r="AB18" s="47">
        <f t="shared" si="7"/>
        <v>0</v>
      </c>
      <c r="AC18" s="57">
        <f t="shared" si="8"/>
        <v>0</v>
      </c>
      <c r="AD18" s="46">
        <v>0</v>
      </c>
      <c r="AE18" s="137">
        <v>0</v>
      </c>
      <c r="AF18" s="137">
        <v>0</v>
      </c>
      <c r="AG18" s="56">
        <f t="shared" si="11"/>
        <v>0</v>
      </c>
      <c r="AH18" s="51">
        <f t="shared" si="12"/>
        <v>0</v>
      </c>
      <c r="AI18" s="52">
        <f t="shared" si="13"/>
        <v>0</v>
      </c>
      <c r="AJ18" s="45">
        <v>15</v>
      </c>
      <c r="AK18" s="143">
        <f t="shared" si="9"/>
        <v>2.53592561284869</v>
      </c>
      <c r="AL18" s="46">
        <v>6</v>
      </c>
      <c r="AM18" s="145">
        <f t="shared" si="10"/>
        <v>1.0143702451394758</v>
      </c>
      <c r="AN18" s="73">
        <v>1.4</v>
      </c>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c r="BY18" s="99"/>
      <c r="BZ18" s="99"/>
      <c r="CA18" s="99"/>
      <c r="CB18" s="99"/>
      <c r="CC18" s="99"/>
      <c r="CD18" s="99"/>
      <c r="CE18" s="99"/>
      <c r="CF18" s="99"/>
      <c r="CG18" s="99"/>
      <c r="CH18" s="99"/>
      <c r="CI18" s="99"/>
      <c r="CJ18" s="99"/>
      <c r="CK18" s="99"/>
      <c r="CL18" s="99"/>
      <c r="CM18" s="99"/>
    </row>
    <row r="19" spans="1:91" s="50" customFormat="1" ht="27.75" customHeight="1">
      <c r="A19" s="50">
        <v>370</v>
      </c>
      <c r="B19" s="100">
        <v>15945</v>
      </c>
      <c r="C19" s="99"/>
      <c r="D19" s="101" t="s">
        <v>52</v>
      </c>
      <c r="E19" s="46">
        <v>130</v>
      </c>
      <c r="F19" s="137">
        <v>76</v>
      </c>
      <c r="G19" s="137">
        <v>54</v>
      </c>
      <c r="H19" s="157">
        <f t="shared" si="14"/>
        <v>8.153026026967702</v>
      </c>
      <c r="I19" s="43">
        <f t="shared" si="2"/>
        <v>140.74074074074073</v>
      </c>
      <c r="J19" s="46">
        <v>247</v>
      </c>
      <c r="K19" s="137">
        <v>139</v>
      </c>
      <c r="L19" s="39">
        <v>108</v>
      </c>
      <c r="M19" s="158">
        <f t="shared" si="3"/>
        <v>15.490749451238633</v>
      </c>
      <c r="N19" s="102">
        <f t="shared" si="4"/>
        <v>-117</v>
      </c>
      <c r="O19" s="103">
        <f t="shared" si="5"/>
        <v>-7.337723424270932</v>
      </c>
      <c r="P19" s="46">
        <v>0</v>
      </c>
      <c r="Q19" s="149">
        <v>0</v>
      </c>
      <c r="R19" s="149">
        <v>0</v>
      </c>
      <c r="S19" s="156">
        <f t="shared" si="1"/>
        <v>0</v>
      </c>
      <c r="T19" s="46">
        <v>0</v>
      </c>
      <c r="U19" s="137">
        <v>0</v>
      </c>
      <c r="V19" s="137">
        <v>0</v>
      </c>
      <c r="W19" s="54">
        <f t="shared" si="0"/>
        <v>0</v>
      </c>
      <c r="X19" s="46">
        <v>5</v>
      </c>
      <c r="Y19" s="149">
        <v>4</v>
      </c>
      <c r="Z19" s="149">
        <v>1</v>
      </c>
      <c r="AA19" s="55">
        <f t="shared" si="6"/>
        <v>37.03703703703704</v>
      </c>
      <c r="AB19" s="47">
        <f t="shared" si="7"/>
        <v>29.62962962962963</v>
      </c>
      <c r="AC19" s="57">
        <f t="shared" si="8"/>
        <v>7.407407407407407</v>
      </c>
      <c r="AD19" s="46">
        <v>0</v>
      </c>
      <c r="AE19" s="137">
        <v>0</v>
      </c>
      <c r="AF19" s="137">
        <v>0</v>
      </c>
      <c r="AG19" s="56">
        <f t="shared" si="11"/>
        <v>0</v>
      </c>
      <c r="AH19" s="51">
        <f t="shared" si="12"/>
        <v>0</v>
      </c>
      <c r="AI19" s="52">
        <f t="shared" si="13"/>
        <v>0</v>
      </c>
      <c r="AJ19" s="45">
        <v>43</v>
      </c>
      <c r="AK19" s="143">
        <f>AJ19/B19*1000</f>
        <v>2.6967701473816246</v>
      </c>
      <c r="AL19" s="46">
        <v>28</v>
      </c>
      <c r="AM19" s="145">
        <f t="shared" si="10"/>
        <v>1.7560363750391972</v>
      </c>
      <c r="AN19" s="73">
        <v>1.88</v>
      </c>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99"/>
      <c r="CD19" s="99"/>
      <c r="CE19" s="99"/>
      <c r="CF19" s="99"/>
      <c r="CG19" s="99"/>
      <c r="CH19" s="99"/>
      <c r="CI19" s="99"/>
      <c r="CJ19" s="99"/>
      <c r="CK19" s="99"/>
      <c r="CL19" s="99"/>
      <c r="CM19" s="99"/>
    </row>
    <row r="20" spans="1:91" s="50" customFormat="1" ht="27.75" customHeight="1">
      <c r="A20" s="50">
        <v>371</v>
      </c>
      <c r="B20" s="100">
        <v>16066</v>
      </c>
      <c r="C20" s="99"/>
      <c r="D20" s="101" t="s">
        <v>53</v>
      </c>
      <c r="E20" s="46">
        <v>99</v>
      </c>
      <c r="F20" s="137">
        <v>55</v>
      </c>
      <c r="G20" s="137">
        <v>44</v>
      </c>
      <c r="H20" s="157">
        <f t="shared" si="14"/>
        <v>6.162081414166563</v>
      </c>
      <c r="I20" s="43">
        <f t="shared" si="2"/>
        <v>125</v>
      </c>
      <c r="J20" s="46">
        <v>256</v>
      </c>
      <c r="K20" s="137">
        <v>117</v>
      </c>
      <c r="L20" s="39">
        <v>139</v>
      </c>
      <c r="M20" s="158">
        <f t="shared" si="3"/>
        <v>15.934271131582225</v>
      </c>
      <c r="N20" s="102">
        <f t="shared" si="4"/>
        <v>-157</v>
      </c>
      <c r="O20" s="103">
        <f t="shared" si="5"/>
        <v>-9.77218971741566</v>
      </c>
      <c r="P20" s="46">
        <v>0</v>
      </c>
      <c r="Q20" s="149">
        <v>0</v>
      </c>
      <c r="R20" s="149">
        <v>0</v>
      </c>
      <c r="S20" s="156">
        <f t="shared" si="1"/>
        <v>0</v>
      </c>
      <c r="T20" s="46">
        <v>0</v>
      </c>
      <c r="U20" s="149">
        <v>0</v>
      </c>
      <c r="V20" s="149">
        <v>0</v>
      </c>
      <c r="W20" s="54">
        <f t="shared" si="0"/>
        <v>0</v>
      </c>
      <c r="X20" s="46">
        <v>2</v>
      </c>
      <c r="Y20" s="149">
        <v>2</v>
      </c>
      <c r="Z20" s="149"/>
      <c r="AA20" s="55">
        <f t="shared" si="6"/>
        <v>19.801980198019802</v>
      </c>
      <c r="AB20" s="47">
        <f t="shared" si="7"/>
        <v>19.801980198019802</v>
      </c>
      <c r="AC20" s="57">
        <f t="shared" si="8"/>
        <v>0</v>
      </c>
      <c r="AD20" s="46">
        <v>0</v>
      </c>
      <c r="AE20" s="137">
        <v>0</v>
      </c>
      <c r="AF20" s="137">
        <v>0</v>
      </c>
      <c r="AG20" s="56">
        <f t="shared" si="11"/>
        <v>0</v>
      </c>
      <c r="AH20" s="51">
        <f t="shared" si="12"/>
        <v>0</v>
      </c>
      <c r="AI20" s="52">
        <f t="shared" si="13"/>
        <v>0</v>
      </c>
      <c r="AJ20" s="45">
        <v>32</v>
      </c>
      <c r="AK20" s="143">
        <f t="shared" si="9"/>
        <v>1.9917838914477781</v>
      </c>
      <c r="AL20" s="46">
        <v>22</v>
      </c>
      <c r="AM20" s="145">
        <f t="shared" si="10"/>
        <v>1.3693514253703472</v>
      </c>
      <c r="AN20" s="73">
        <v>1.72</v>
      </c>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99"/>
      <c r="CD20" s="99"/>
      <c r="CE20" s="99"/>
      <c r="CF20" s="99"/>
      <c r="CG20" s="99"/>
      <c r="CH20" s="99"/>
      <c r="CI20" s="99"/>
      <c r="CJ20" s="99"/>
      <c r="CK20" s="99"/>
      <c r="CL20" s="99"/>
      <c r="CM20" s="99"/>
    </row>
    <row r="21" spans="1:91" s="50" customFormat="1" ht="27.75" customHeight="1">
      <c r="A21" s="50">
        <v>372</v>
      </c>
      <c r="B21" s="100">
        <v>14178</v>
      </c>
      <c r="C21" s="99"/>
      <c r="D21" s="101" t="s">
        <v>30</v>
      </c>
      <c r="E21" s="46">
        <v>98</v>
      </c>
      <c r="F21" s="137">
        <v>45</v>
      </c>
      <c r="G21" s="137">
        <v>53</v>
      </c>
      <c r="H21" s="157">
        <f t="shared" si="14"/>
        <v>6.912117364931584</v>
      </c>
      <c r="I21" s="43">
        <f t="shared" si="2"/>
        <v>84.90566037735849</v>
      </c>
      <c r="J21" s="46">
        <v>217</v>
      </c>
      <c r="K21" s="137">
        <v>110</v>
      </c>
      <c r="L21" s="39">
        <v>107</v>
      </c>
      <c r="M21" s="158">
        <f t="shared" si="3"/>
        <v>15.305402736634221</v>
      </c>
      <c r="N21" s="102">
        <f t="shared" si="4"/>
        <v>-119</v>
      </c>
      <c r="O21" s="103">
        <f t="shared" si="5"/>
        <v>-8.393285371702637</v>
      </c>
      <c r="P21" s="46">
        <v>0</v>
      </c>
      <c r="Q21" s="137">
        <v>0</v>
      </c>
      <c r="R21" s="137">
        <v>0</v>
      </c>
      <c r="S21" s="156">
        <f t="shared" si="1"/>
        <v>0</v>
      </c>
      <c r="T21" s="46">
        <v>0</v>
      </c>
      <c r="U21" s="137">
        <v>0</v>
      </c>
      <c r="V21" s="137">
        <v>0</v>
      </c>
      <c r="W21" s="54">
        <f t="shared" si="0"/>
        <v>0</v>
      </c>
      <c r="X21" s="46">
        <v>2</v>
      </c>
      <c r="Y21" s="149">
        <v>1</v>
      </c>
      <c r="Z21" s="149">
        <v>1</v>
      </c>
      <c r="AA21" s="55">
        <f t="shared" si="6"/>
        <v>20</v>
      </c>
      <c r="AB21" s="47">
        <f t="shared" si="7"/>
        <v>10</v>
      </c>
      <c r="AC21" s="57">
        <f t="shared" si="8"/>
        <v>10</v>
      </c>
      <c r="AD21" s="46">
        <v>0</v>
      </c>
      <c r="AE21" s="137">
        <v>0</v>
      </c>
      <c r="AF21" s="137">
        <v>0</v>
      </c>
      <c r="AG21" s="56">
        <f t="shared" si="11"/>
        <v>0</v>
      </c>
      <c r="AH21" s="51">
        <f t="shared" si="12"/>
        <v>0</v>
      </c>
      <c r="AI21" s="52">
        <f t="shared" si="13"/>
        <v>0</v>
      </c>
      <c r="AJ21" s="45">
        <v>41</v>
      </c>
      <c r="AK21" s="143">
        <f t="shared" si="9"/>
        <v>2.891804203695867</v>
      </c>
      <c r="AL21" s="46">
        <v>11</v>
      </c>
      <c r="AM21" s="145">
        <f t="shared" si="10"/>
        <v>0.7758499083086472</v>
      </c>
      <c r="AN21" s="73">
        <v>1.95</v>
      </c>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99"/>
      <c r="CD21" s="99"/>
      <c r="CE21" s="99"/>
      <c r="CF21" s="99"/>
      <c r="CG21" s="99"/>
      <c r="CH21" s="99"/>
      <c r="CI21" s="99"/>
      <c r="CJ21" s="99"/>
      <c r="CK21" s="99"/>
      <c r="CL21" s="99"/>
      <c r="CM21" s="99"/>
    </row>
    <row r="22" spans="2:40" s="99" customFormat="1" ht="27.75" customHeight="1">
      <c r="B22" s="100">
        <f>SUM(B23+B24+B25+B26)</f>
        <v>39440</v>
      </c>
      <c r="C22" s="200" t="s">
        <v>9</v>
      </c>
      <c r="D22" s="201"/>
      <c r="E22" s="46">
        <f>SUM(E23+E24+E25+E26)</f>
        <v>181</v>
      </c>
      <c r="F22" s="137">
        <f>SUM(F23+F24+F25+F26)</f>
        <v>99</v>
      </c>
      <c r="G22" s="137">
        <f>SUM(G23+G24+G25+G26)</f>
        <v>82</v>
      </c>
      <c r="H22" s="157">
        <f t="shared" si="14"/>
        <v>4.589249492900608</v>
      </c>
      <c r="I22" s="43">
        <f t="shared" si="2"/>
        <v>120.73170731707317</v>
      </c>
      <c r="J22" s="46">
        <f>SUM(J23+J24+J25+J26)</f>
        <v>666</v>
      </c>
      <c r="K22" s="137">
        <f>SUM(K23+K24+K25+K26)</f>
        <v>301</v>
      </c>
      <c r="L22" s="39">
        <f>SUM(L23+L24+L25+L26)</f>
        <v>365</v>
      </c>
      <c r="M22" s="158">
        <f t="shared" si="3"/>
        <v>16.88640973630832</v>
      </c>
      <c r="N22" s="102">
        <f t="shared" si="4"/>
        <v>-485</v>
      </c>
      <c r="O22" s="103">
        <f t="shared" si="5"/>
        <v>-12.297160243407708</v>
      </c>
      <c r="P22" s="46">
        <f>SUM(P23+P24+P25+P26)</f>
        <v>1</v>
      </c>
      <c r="Q22" s="137">
        <f>SUM(Q23+Q24+Q25+Q26)</f>
        <v>0</v>
      </c>
      <c r="R22" s="137">
        <f>SUM(R23+R24+R25+R26)</f>
        <v>1</v>
      </c>
      <c r="S22" s="156">
        <f t="shared" si="1"/>
        <v>5.524861878453039</v>
      </c>
      <c r="T22" s="46">
        <f>SUM(T23+T24+T25+T26)</f>
        <v>1</v>
      </c>
      <c r="U22" s="137">
        <f>SUM(U23+U24+U25+U26)</f>
        <v>0</v>
      </c>
      <c r="V22" s="137">
        <f>SUM(V23+V24+V25+V26)</f>
        <v>1</v>
      </c>
      <c r="W22" s="142">
        <f t="shared" si="0"/>
        <v>5.524861878453039</v>
      </c>
      <c r="X22" s="46">
        <f>SUM(X23+X24+X25+X26)</f>
        <v>5</v>
      </c>
      <c r="Y22" s="137">
        <f>SUM(Y23+Y24+Y25+Y26)</f>
        <v>3</v>
      </c>
      <c r="Z22" s="137">
        <f>SUM(Z23+Z24+Z25+Z26)</f>
        <v>2</v>
      </c>
      <c r="AA22" s="55">
        <f t="shared" si="6"/>
        <v>26.881720430107528</v>
      </c>
      <c r="AB22" s="47">
        <f t="shared" si="7"/>
        <v>16.129032258064516</v>
      </c>
      <c r="AC22" s="57">
        <f t="shared" si="8"/>
        <v>10.752688172043012</v>
      </c>
      <c r="AD22" s="46">
        <f>SUM(AD23+AD24+AD25+AD26)</f>
        <v>1</v>
      </c>
      <c r="AE22" s="137">
        <f>SUM(AE23+AE24+AE25+AE26)</f>
        <v>1</v>
      </c>
      <c r="AF22" s="137">
        <f>SUM(AF23+AF24+AF25+AF26)</f>
        <v>0</v>
      </c>
      <c r="AG22" s="55">
        <f t="shared" si="11"/>
        <v>5.4945054945054945</v>
      </c>
      <c r="AH22" s="51">
        <f t="shared" si="12"/>
        <v>5.4945054945054945</v>
      </c>
      <c r="AI22" s="52">
        <f t="shared" si="13"/>
        <v>0</v>
      </c>
      <c r="AJ22" s="45">
        <f>SUM(AJ23+AJ24+AJ25+AJ26)</f>
        <v>93</v>
      </c>
      <c r="AK22" s="143">
        <f t="shared" si="9"/>
        <v>2.3580121703853956</v>
      </c>
      <c r="AL22" s="46">
        <f>SUM(AL23+AL24+AL25+AL26)</f>
        <v>51</v>
      </c>
      <c r="AM22" s="145">
        <f t="shared" si="10"/>
        <v>1.293103448275862</v>
      </c>
      <c r="AN22" s="73">
        <v>1.29</v>
      </c>
    </row>
    <row r="23" spans="1:91" s="50" customFormat="1" ht="27.75" customHeight="1">
      <c r="A23" s="50">
        <v>384</v>
      </c>
      <c r="B23" s="100">
        <v>3532</v>
      </c>
      <c r="C23" s="99"/>
      <c r="D23" s="101" t="s">
        <v>54</v>
      </c>
      <c r="E23" s="46">
        <v>32</v>
      </c>
      <c r="F23" s="137">
        <v>19</v>
      </c>
      <c r="G23" s="137">
        <v>13</v>
      </c>
      <c r="H23" s="157">
        <f t="shared" si="14"/>
        <v>9.060022650056625</v>
      </c>
      <c r="I23" s="43">
        <f t="shared" si="2"/>
        <v>146.15384615384613</v>
      </c>
      <c r="J23" s="46">
        <v>34</v>
      </c>
      <c r="K23" s="137">
        <v>17</v>
      </c>
      <c r="L23" s="39">
        <v>17</v>
      </c>
      <c r="M23" s="158">
        <f t="shared" si="3"/>
        <v>9.626274065685164</v>
      </c>
      <c r="N23" s="102">
        <f t="shared" si="4"/>
        <v>-2</v>
      </c>
      <c r="O23" s="103">
        <f t="shared" si="5"/>
        <v>-0.5662514156285391</v>
      </c>
      <c r="P23" s="46">
        <v>0</v>
      </c>
      <c r="Q23" s="137">
        <v>0</v>
      </c>
      <c r="R23" s="137">
        <v>0</v>
      </c>
      <c r="S23" s="156">
        <f t="shared" si="1"/>
        <v>0</v>
      </c>
      <c r="T23" s="46">
        <v>0</v>
      </c>
      <c r="U23" s="149">
        <v>0</v>
      </c>
      <c r="V23" s="149">
        <v>0</v>
      </c>
      <c r="W23" s="142">
        <f t="shared" si="0"/>
        <v>0</v>
      </c>
      <c r="X23" s="46">
        <v>0</v>
      </c>
      <c r="Y23" s="149">
        <v>0</v>
      </c>
      <c r="Z23" s="149">
        <v>0</v>
      </c>
      <c r="AA23" s="142">
        <f t="shared" si="6"/>
        <v>0</v>
      </c>
      <c r="AB23" s="47">
        <f t="shared" si="7"/>
        <v>0</v>
      </c>
      <c r="AC23" s="57">
        <f t="shared" si="8"/>
        <v>0</v>
      </c>
      <c r="AD23" s="46">
        <v>0</v>
      </c>
      <c r="AE23" s="149">
        <v>0</v>
      </c>
      <c r="AF23" s="149">
        <v>0</v>
      </c>
      <c r="AG23" s="55">
        <f t="shared" si="11"/>
        <v>0</v>
      </c>
      <c r="AH23" s="51">
        <f t="shared" si="12"/>
        <v>0</v>
      </c>
      <c r="AI23" s="52">
        <f t="shared" si="13"/>
        <v>0</v>
      </c>
      <c r="AJ23" s="45">
        <v>17</v>
      </c>
      <c r="AK23" s="143">
        <f t="shared" si="9"/>
        <v>4.813137032842582</v>
      </c>
      <c r="AL23" s="46">
        <v>5</v>
      </c>
      <c r="AM23" s="145">
        <f t="shared" si="10"/>
        <v>1.4156285390713477</v>
      </c>
      <c r="AN23" s="73">
        <v>1.64</v>
      </c>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99"/>
      <c r="CD23" s="99"/>
      <c r="CE23" s="99"/>
      <c r="CF23" s="99"/>
      <c r="CG23" s="99"/>
      <c r="CH23" s="99"/>
      <c r="CI23" s="99"/>
      <c r="CJ23" s="99"/>
      <c r="CK23" s="99"/>
      <c r="CL23" s="99"/>
      <c r="CM23" s="99"/>
    </row>
    <row r="24" spans="1:91" s="50" customFormat="1" ht="27.75" customHeight="1">
      <c r="A24" s="50">
        <v>386</v>
      </c>
      <c r="B24" s="100">
        <v>15110</v>
      </c>
      <c r="C24" s="99"/>
      <c r="D24" s="101" t="s">
        <v>32</v>
      </c>
      <c r="E24" s="46">
        <v>65</v>
      </c>
      <c r="F24" s="137">
        <v>33</v>
      </c>
      <c r="G24" s="137">
        <v>32</v>
      </c>
      <c r="H24" s="157">
        <f t="shared" si="14"/>
        <v>4.301786896095302</v>
      </c>
      <c r="I24" s="43">
        <f t="shared" si="2"/>
        <v>103.125</v>
      </c>
      <c r="J24" s="46">
        <v>291</v>
      </c>
      <c r="K24" s="137">
        <v>130</v>
      </c>
      <c r="L24" s="39">
        <v>161</v>
      </c>
      <c r="M24" s="158">
        <f t="shared" si="3"/>
        <v>19.25876902713435</v>
      </c>
      <c r="N24" s="102">
        <f t="shared" si="4"/>
        <v>-226</v>
      </c>
      <c r="O24" s="103">
        <f t="shared" si="5"/>
        <v>-14.956982131039046</v>
      </c>
      <c r="P24" s="46">
        <v>0</v>
      </c>
      <c r="Q24" s="137">
        <v>0</v>
      </c>
      <c r="R24" s="137">
        <v>0</v>
      </c>
      <c r="S24" s="156">
        <f t="shared" si="1"/>
        <v>0</v>
      </c>
      <c r="T24" s="46">
        <v>0</v>
      </c>
      <c r="U24" s="149">
        <v>0</v>
      </c>
      <c r="V24" s="149">
        <v>0</v>
      </c>
      <c r="W24" s="54">
        <f t="shared" si="0"/>
        <v>0</v>
      </c>
      <c r="X24" s="46">
        <v>2</v>
      </c>
      <c r="Y24" s="149">
        <v>1</v>
      </c>
      <c r="Z24" s="149">
        <v>1</v>
      </c>
      <c r="AA24" s="55">
        <f t="shared" si="6"/>
        <v>29.850746268656717</v>
      </c>
      <c r="AB24" s="47">
        <f>Y24/(X24+E24)*1000</f>
        <v>14.925373134328359</v>
      </c>
      <c r="AC24" s="57">
        <f t="shared" si="8"/>
        <v>14.925373134328359</v>
      </c>
      <c r="AD24" s="46">
        <v>0</v>
      </c>
      <c r="AE24" s="137">
        <v>0</v>
      </c>
      <c r="AF24" s="137">
        <v>0</v>
      </c>
      <c r="AG24" s="55">
        <f t="shared" si="11"/>
        <v>0</v>
      </c>
      <c r="AH24" s="51">
        <f t="shared" si="12"/>
        <v>0</v>
      </c>
      <c r="AI24" s="52">
        <f t="shared" si="13"/>
        <v>0</v>
      </c>
      <c r="AJ24" s="45">
        <v>30</v>
      </c>
      <c r="AK24" s="143">
        <f t="shared" si="9"/>
        <v>1.985440105890139</v>
      </c>
      <c r="AL24" s="46">
        <v>16</v>
      </c>
      <c r="AM24" s="145">
        <f t="shared" si="10"/>
        <v>1.0589013898080741</v>
      </c>
      <c r="AN24" s="73">
        <v>1.35</v>
      </c>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99"/>
      <c r="CD24" s="99"/>
      <c r="CE24" s="99"/>
      <c r="CF24" s="99"/>
      <c r="CG24" s="99"/>
      <c r="CH24" s="99"/>
      <c r="CI24" s="99"/>
      <c r="CJ24" s="99"/>
      <c r="CK24" s="99"/>
      <c r="CL24" s="99"/>
      <c r="CM24" s="99"/>
    </row>
    <row r="25" spans="1:91" s="50" customFormat="1" ht="27.75" customHeight="1">
      <c r="A25" s="50">
        <v>389</v>
      </c>
      <c r="B25" s="100">
        <v>10208</v>
      </c>
      <c r="C25" s="99"/>
      <c r="D25" s="101" t="s">
        <v>55</v>
      </c>
      <c r="E25" s="46">
        <v>45</v>
      </c>
      <c r="F25" s="137">
        <v>27</v>
      </c>
      <c r="G25" s="137">
        <v>18</v>
      </c>
      <c r="H25" s="157">
        <f t="shared" si="14"/>
        <v>4.408307210031348</v>
      </c>
      <c r="I25" s="43">
        <f t="shared" si="2"/>
        <v>150</v>
      </c>
      <c r="J25" s="46">
        <v>173</v>
      </c>
      <c r="K25" s="137">
        <v>84</v>
      </c>
      <c r="L25" s="39">
        <v>89</v>
      </c>
      <c r="M25" s="158">
        <f t="shared" si="3"/>
        <v>16.947492163009407</v>
      </c>
      <c r="N25" s="102">
        <f t="shared" si="4"/>
        <v>-128</v>
      </c>
      <c r="O25" s="103">
        <f t="shared" si="5"/>
        <v>-12.539184952978056</v>
      </c>
      <c r="P25" s="46">
        <v>1</v>
      </c>
      <c r="Q25" s="137">
        <v>0</v>
      </c>
      <c r="R25" s="137">
        <v>1</v>
      </c>
      <c r="S25" s="156">
        <f t="shared" si="1"/>
        <v>22.22222222222222</v>
      </c>
      <c r="T25" s="46">
        <v>1</v>
      </c>
      <c r="U25" s="149">
        <v>0</v>
      </c>
      <c r="V25" s="149">
        <v>1</v>
      </c>
      <c r="W25" s="54">
        <f t="shared" si="0"/>
        <v>22.22222222222222</v>
      </c>
      <c r="X25" s="45">
        <v>2</v>
      </c>
      <c r="Y25" s="137">
        <v>1</v>
      </c>
      <c r="Z25" s="39">
        <v>1</v>
      </c>
      <c r="AA25" s="55">
        <f t="shared" si="6"/>
        <v>42.5531914893617</v>
      </c>
      <c r="AB25" s="47">
        <f t="shared" si="7"/>
        <v>21.27659574468085</v>
      </c>
      <c r="AC25" s="57">
        <f t="shared" si="8"/>
        <v>21.27659574468085</v>
      </c>
      <c r="AD25" s="46">
        <v>1</v>
      </c>
      <c r="AE25" s="149">
        <v>1</v>
      </c>
      <c r="AF25" s="149">
        <v>0</v>
      </c>
      <c r="AG25" s="55">
        <f t="shared" si="11"/>
        <v>21.73913043478261</v>
      </c>
      <c r="AH25" s="51">
        <f t="shared" si="12"/>
        <v>21.73913043478261</v>
      </c>
      <c r="AI25" s="52">
        <f t="shared" si="13"/>
        <v>0</v>
      </c>
      <c r="AJ25" s="45">
        <v>24</v>
      </c>
      <c r="AK25" s="143">
        <f t="shared" si="9"/>
        <v>2.3510971786833856</v>
      </c>
      <c r="AL25" s="46">
        <v>12</v>
      </c>
      <c r="AM25" s="145">
        <f t="shared" si="10"/>
        <v>1.1755485893416928</v>
      </c>
      <c r="AN25" s="73">
        <v>1.33</v>
      </c>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99"/>
      <c r="CD25" s="99"/>
      <c r="CE25" s="99"/>
      <c r="CF25" s="99"/>
      <c r="CG25" s="99"/>
      <c r="CH25" s="99"/>
      <c r="CI25" s="99"/>
      <c r="CJ25" s="99"/>
      <c r="CK25" s="99"/>
      <c r="CL25" s="99"/>
      <c r="CM25" s="99"/>
    </row>
    <row r="26" spans="1:91" s="50" customFormat="1" ht="27.75" customHeight="1">
      <c r="A26" s="50">
        <v>390</v>
      </c>
      <c r="B26" s="100">
        <v>10590</v>
      </c>
      <c r="C26" s="99"/>
      <c r="D26" s="101" t="s">
        <v>31</v>
      </c>
      <c r="E26" s="46">
        <v>39</v>
      </c>
      <c r="F26" s="137">
        <v>20</v>
      </c>
      <c r="G26" s="137">
        <v>19</v>
      </c>
      <c r="H26" s="157">
        <f t="shared" si="14"/>
        <v>3.68271954674221</v>
      </c>
      <c r="I26" s="43">
        <f t="shared" si="2"/>
        <v>105.26315789473684</v>
      </c>
      <c r="J26" s="46">
        <v>168</v>
      </c>
      <c r="K26" s="137">
        <v>70</v>
      </c>
      <c r="L26" s="39">
        <v>98</v>
      </c>
      <c r="M26" s="158">
        <f t="shared" si="3"/>
        <v>15.86402266288952</v>
      </c>
      <c r="N26" s="102">
        <f t="shared" si="4"/>
        <v>-129</v>
      </c>
      <c r="O26" s="103">
        <f t="shared" si="5"/>
        <v>-12.181303116147308</v>
      </c>
      <c r="P26" s="46">
        <v>0</v>
      </c>
      <c r="Q26" s="137">
        <v>0</v>
      </c>
      <c r="R26" s="137">
        <v>0</v>
      </c>
      <c r="S26" s="52">
        <f t="shared" si="1"/>
        <v>0</v>
      </c>
      <c r="T26" s="46">
        <v>0</v>
      </c>
      <c r="U26" s="149">
        <v>0</v>
      </c>
      <c r="V26" s="149">
        <v>0</v>
      </c>
      <c r="W26" s="54">
        <f t="shared" si="0"/>
        <v>0</v>
      </c>
      <c r="X26" s="46">
        <v>1</v>
      </c>
      <c r="Y26" s="149">
        <v>1</v>
      </c>
      <c r="Z26" s="149">
        <v>0</v>
      </c>
      <c r="AA26" s="55">
        <f t="shared" si="6"/>
        <v>25</v>
      </c>
      <c r="AB26" s="47">
        <f t="shared" si="7"/>
        <v>25</v>
      </c>
      <c r="AC26" s="57">
        <f t="shared" si="8"/>
        <v>0</v>
      </c>
      <c r="AD26" s="46">
        <v>0</v>
      </c>
      <c r="AE26" s="149">
        <v>0</v>
      </c>
      <c r="AF26" s="149">
        <v>0</v>
      </c>
      <c r="AG26" s="55">
        <f t="shared" si="11"/>
        <v>0</v>
      </c>
      <c r="AH26" s="51">
        <f t="shared" si="12"/>
        <v>0</v>
      </c>
      <c r="AI26" s="52">
        <f t="shared" si="13"/>
        <v>0</v>
      </c>
      <c r="AJ26" s="45">
        <v>22</v>
      </c>
      <c r="AK26" s="143">
        <f t="shared" si="9"/>
        <v>2.0774315391879132</v>
      </c>
      <c r="AL26" s="46">
        <v>18</v>
      </c>
      <c r="AM26" s="145">
        <f t="shared" si="10"/>
        <v>1.6997167138810199</v>
      </c>
      <c r="AN26" s="73">
        <v>0.99</v>
      </c>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99"/>
      <c r="CD26" s="99"/>
      <c r="CE26" s="99"/>
      <c r="CF26" s="99"/>
      <c r="CG26" s="99"/>
      <c r="CH26" s="99"/>
      <c r="CI26" s="99"/>
      <c r="CJ26" s="99"/>
      <c r="CK26" s="99"/>
      <c r="CL26" s="99"/>
      <c r="CM26" s="99"/>
    </row>
    <row r="27" spans="2:40" s="99" customFormat="1" ht="27.75" customHeight="1">
      <c r="B27" s="100">
        <f>SUM(B28+B29+B30)</f>
        <v>9507</v>
      </c>
      <c r="C27" s="200" t="s">
        <v>10</v>
      </c>
      <c r="D27" s="201"/>
      <c r="E27" s="46">
        <f>SUM(E28+E29+E30)</f>
        <v>32</v>
      </c>
      <c r="F27" s="137">
        <f>SUM(F28+F29+F30)</f>
        <v>12</v>
      </c>
      <c r="G27" s="137">
        <f>SUM(G28+G29+G30)</f>
        <v>20</v>
      </c>
      <c r="H27" s="157">
        <f t="shared" si="14"/>
        <v>3.3659408856631954</v>
      </c>
      <c r="I27" s="43">
        <f t="shared" si="2"/>
        <v>60</v>
      </c>
      <c r="J27" s="46">
        <f>SUM(J28+J29+J30)</f>
        <v>255</v>
      </c>
      <c r="K27" s="137">
        <f>SUM(K28+K29+K30)</f>
        <v>113</v>
      </c>
      <c r="L27" s="39">
        <f>SUM(L28+L29+L30)</f>
        <v>142</v>
      </c>
      <c r="M27" s="158">
        <f t="shared" si="3"/>
        <v>26.82234143262859</v>
      </c>
      <c r="N27" s="102">
        <f t="shared" si="4"/>
        <v>-223</v>
      </c>
      <c r="O27" s="103">
        <f t="shared" si="5"/>
        <v>-23.456400546965394</v>
      </c>
      <c r="P27" s="46">
        <f>SUM(P28+P29+P30)</f>
        <v>0</v>
      </c>
      <c r="Q27" s="137">
        <f>SUM(Q28+Q29+Q30)</f>
        <v>0</v>
      </c>
      <c r="R27" s="137">
        <f>SUM(R28+R29+R30)</f>
        <v>0</v>
      </c>
      <c r="S27" s="52">
        <f t="shared" si="1"/>
        <v>0</v>
      </c>
      <c r="T27" s="46">
        <f>SUM(T28+T29+T30)</f>
        <v>0</v>
      </c>
      <c r="U27" s="137">
        <f>SUM(U28+U29+U30)</f>
        <v>0</v>
      </c>
      <c r="V27" s="137">
        <f>SUM(V28+V29+V30)</f>
        <v>0</v>
      </c>
      <c r="W27" s="54">
        <f t="shared" si="0"/>
        <v>0</v>
      </c>
      <c r="X27" s="46">
        <f>SUM(X28+X29+X30)</f>
        <v>2</v>
      </c>
      <c r="Y27" s="137">
        <f>SUM(Y28+Y29+Y30)</f>
        <v>2</v>
      </c>
      <c r="Z27" s="137">
        <f>SUM(Z28+Z29+Z30)</f>
        <v>0</v>
      </c>
      <c r="AA27" s="55">
        <f t="shared" si="6"/>
        <v>58.8235294117647</v>
      </c>
      <c r="AB27" s="47">
        <f t="shared" si="7"/>
        <v>58.8235294117647</v>
      </c>
      <c r="AC27" s="57">
        <f t="shared" si="8"/>
        <v>0</v>
      </c>
      <c r="AD27" s="46">
        <f>SUM(AD28+AD29+AD30)</f>
        <v>1</v>
      </c>
      <c r="AE27" s="137">
        <f>SUM(AE28+AE29+AE30)</f>
        <v>1</v>
      </c>
      <c r="AF27" s="137">
        <f>SUM(AF28+AF29+AF30)</f>
        <v>0</v>
      </c>
      <c r="AG27" s="55">
        <f t="shared" si="11"/>
        <v>30.303030303030305</v>
      </c>
      <c r="AH27" s="51">
        <f t="shared" si="12"/>
        <v>30.303030303030305</v>
      </c>
      <c r="AI27" s="52">
        <f t="shared" si="13"/>
        <v>0</v>
      </c>
      <c r="AJ27" s="45">
        <f>SUM(AJ28+AJ29+AJ30)</f>
        <v>25</v>
      </c>
      <c r="AK27" s="143">
        <f t="shared" si="9"/>
        <v>2.6296413169243715</v>
      </c>
      <c r="AL27" s="46">
        <f>SUM(AL28+AL29+AL30)</f>
        <v>9</v>
      </c>
      <c r="AM27" s="145">
        <f t="shared" si="10"/>
        <v>0.9466708740927738</v>
      </c>
      <c r="AN27" s="73">
        <v>1.33</v>
      </c>
    </row>
    <row r="28" spans="1:91" s="50" customFormat="1" ht="27.75" customHeight="1">
      <c r="A28" s="50">
        <v>401</v>
      </c>
      <c r="B28" s="100">
        <v>4090</v>
      </c>
      <c r="C28" s="99"/>
      <c r="D28" s="101" t="s">
        <v>33</v>
      </c>
      <c r="E28" s="46">
        <v>13</v>
      </c>
      <c r="F28" s="137">
        <v>6</v>
      </c>
      <c r="G28" s="137">
        <v>7</v>
      </c>
      <c r="H28" s="157">
        <f t="shared" si="14"/>
        <v>3.178484107579462</v>
      </c>
      <c r="I28" s="43">
        <f t="shared" si="2"/>
        <v>85.71428571428571</v>
      </c>
      <c r="J28" s="46">
        <v>115</v>
      </c>
      <c r="K28" s="137">
        <v>47</v>
      </c>
      <c r="L28" s="39">
        <v>68</v>
      </c>
      <c r="M28" s="158">
        <f t="shared" si="3"/>
        <v>28.117359413202934</v>
      </c>
      <c r="N28" s="102">
        <f t="shared" si="4"/>
        <v>-102</v>
      </c>
      <c r="O28" s="103">
        <f t="shared" si="5"/>
        <v>-24.93887530562347</v>
      </c>
      <c r="P28" s="46">
        <v>0</v>
      </c>
      <c r="Q28" s="149">
        <v>0</v>
      </c>
      <c r="R28" s="149">
        <v>0</v>
      </c>
      <c r="S28" s="156">
        <f t="shared" si="1"/>
        <v>0</v>
      </c>
      <c r="T28" s="46">
        <v>0</v>
      </c>
      <c r="U28" s="149">
        <v>0</v>
      </c>
      <c r="V28" s="149">
        <v>0</v>
      </c>
      <c r="W28" s="54">
        <f t="shared" si="0"/>
        <v>0</v>
      </c>
      <c r="X28" s="46">
        <v>0</v>
      </c>
      <c r="Y28" s="149">
        <v>0</v>
      </c>
      <c r="Z28" s="149">
        <v>0</v>
      </c>
      <c r="AA28" s="55">
        <f t="shared" si="6"/>
        <v>0</v>
      </c>
      <c r="AB28" s="47">
        <f t="shared" si="7"/>
        <v>0</v>
      </c>
      <c r="AC28" s="57">
        <f t="shared" si="8"/>
        <v>0</v>
      </c>
      <c r="AD28" s="46">
        <v>0</v>
      </c>
      <c r="AE28" s="137">
        <v>0</v>
      </c>
      <c r="AF28" s="137">
        <v>0</v>
      </c>
      <c r="AG28" s="55">
        <f t="shared" si="11"/>
        <v>0</v>
      </c>
      <c r="AH28" s="51">
        <f t="shared" si="12"/>
        <v>0</v>
      </c>
      <c r="AI28" s="52">
        <f t="shared" si="13"/>
        <v>0</v>
      </c>
      <c r="AJ28" s="45">
        <v>12</v>
      </c>
      <c r="AK28" s="143">
        <f t="shared" si="9"/>
        <v>2.93398533007335</v>
      </c>
      <c r="AL28" s="46">
        <v>5</v>
      </c>
      <c r="AM28" s="145">
        <f t="shared" si="10"/>
        <v>1.2224938875305624</v>
      </c>
      <c r="AN28" s="73">
        <v>1.58</v>
      </c>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99"/>
      <c r="CD28" s="99"/>
      <c r="CE28" s="99"/>
      <c r="CF28" s="99"/>
      <c r="CG28" s="99"/>
      <c r="CH28" s="99"/>
      <c r="CI28" s="99"/>
      <c r="CJ28" s="99"/>
      <c r="CK28" s="99"/>
      <c r="CL28" s="99"/>
      <c r="CM28" s="99"/>
    </row>
    <row r="29" spans="1:91" s="50" customFormat="1" ht="27.75" customHeight="1">
      <c r="A29" s="50">
        <v>402</v>
      </c>
      <c r="B29" s="100">
        <v>2822</v>
      </c>
      <c r="C29" s="99"/>
      <c r="D29" s="101" t="s">
        <v>34</v>
      </c>
      <c r="E29" s="46">
        <v>9</v>
      </c>
      <c r="F29" s="137">
        <v>4</v>
      </c>
      <c r="G29" s="137">
        <v>5</v>
      </c>
      <c r="H29" s="157">
        <f t="shared" si="14"/>
        <v>3.189227498228207</v>
      </c>
      <c r="I29" s="43">
        <f t="shared" si="2"/>
        <v>80</v>
      </c>
      <c r="J29" s="46">
        <v>70</v>
      </c>
      <c r="K29" s="137">
        <v>30</v>
      </c>
      <c r="L29" s="39">
        <v>40</v>
      </c>
      <c r="M29" s="158">
        <f t="shared" si="3"/>
        <v>24.805102763997166</v>
      </c>
      <c r="N29" s="102">
        <f t="shared" si="4"/>
        <v>-61</v>
      </c>
      <c r="O29" s="103">
        <f t="shared" si="5"/>
        <v>-21.61587526576896</v>
      </c>
      <c r="P29" s="46">
        <v>0</v>
      </c>
      <c r="Q29" s="149">
        <v>0</v>
      </c>
      <c r="R29" s="149">
        <v>0</v>
      </c>
      <c r="S29" s="156">
        <f t="shared" si="1"/>
        <v>0</v>
      </c>
      <c r="T29" s="46">
        <v>0</v>
      </c>
      <c r="U29" s="149">
        <v>0</v>
      </c>
      <c r="V29" s="149">
        <v>0</v>
      </c>
      <c r="W29" s="54">
        <f t="shared" si="0"/>
        <v>0</v>
      </c>
      <c r="X29" s="46">
        <v>0</v>
      </c>
      <c r="Y29" s="149">
        <v>0</v>
      </c>
      <c r="Z29" s="149">
        <v>0</v>
      </c>
      <c r="AA29" s="55">
        <f t="shared" si="6"/>
        <v>0</v>
      </c>
      <c r="AB29" s="47">
        <f t="shared" si="7"/>
        <v>0</v>
      </c>
      <c r="AC29" s="57">
        <f t="shared" si="8"/>
        <v>0</v>
      </c>
      <c r="AD29" s="46">
        <v>0</v>
      </c>
      <c r="AE29" s="137">
        <v>0</v>
      </c>
      <c r="AF29" s="137">
        <v>0</v>
      </c>
      <c r="AG29" s="55">
        <f t="shared" si="11"/>
        <v>0</v>
      </c>
      <c r="AH29" s="51">
        <f t="shared" si="12"/>
        <v>0</v>
      </c>
      <c r="AI29" s="52">
        <f t="shared" si="13"/>
        <v>0</v>
      </c>
      <c r="AJ29" s="45">
        <v>8</v>
      </c>
      <c r="AK29" s="143">
        <f>AJ29/B29*1000</f>
        <v>2.834868887313962</v>
      </c>
      <c r="AL29" s="46">
        <v>2</v>
      </c>
      <c r="AM29" s="145">
        <f t="shared" si="10"/>
        <v>0.7087172218284905</v>
      </c>
      <c r="AN29" s="73">
        <v>1.19</v>
      </c>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99"/>
      <c r="CD29" s="99"/>
      <c r="CE29" s="99"/>
      <c r="CF29" s="99"/>
      <c r="CG29" s="99"/>
      <c r="CH29" s="99"/>
      <c r="CI29" s="99"/>
      <c r="CJ29" s="99"/>
      <c r="CK29" s="99"/>
      <c r="CL29" s="99"/>
      <c r="CM29" s="99"/>
    </row>
    <row r="30" spans="1:91" s="50" customFormat="1" ht="27.75" customHeight="1">
      <c r="A30" s="50">
        <v>403</v>
      </c>
      <c r="B30" s="100">
        <v>2595</v>
      </c>
      <c r="C30" s="99"/>
      <c r="D30" s="101" t="s">
        <v>35</v>
      </c>
      <c r="E30" s="39">
        <v>10</v>
      </c>
      <c r="F30" s="40">
        <v>2</v>
      </c>
      <c r="G30" s="137">
        <v>8</v>
      </c>
      <c r="H30" s="42">
        <f t="shared" si="14"/>
        <v>3.8535645472061657</v>
      </c>
      <c r="I30" s="43">
        <f t="shared" si="2"/>
        <v>25</v>
      </c>
      <c r="J30" s="139">
        <v>70</v>
      </c>
      <c r="K30" s="137">
        <v>36</v>
      </c>
      <c r="L30" s="39">
        <v>34</v>
      </c>
      <c r="M30" s="44">
        <f t="shared" si="3"/>
        <v>26.97495183044316</v>
      </c>
      <c r="N30" s="102">
        <f t="shared" si="4"/>
        <v>-60</v>
      </c>
      <c r="O30" s="103">
        <f t="shared" si="5"/>
        <v>-23.12138728323699</v>
      </c>
      <c r="P30" s="139">
        <v>0</v>
      </c>
      <c r="Q30" s="140">
        <v>0</v>
      </c>
      <c r="R30" s="152">
        <v>0</v>
      </c>
      <c r="S30" s="58">
        <f t="shared" si="1"/>
        <v>0</v>
      </c>
      <c r="T30" s="139">
        <v>0</v>
      </c>
      <c r="U30" s="152">
        <v>0</v>
      </c>
      <c r="V30" s="152">
        <v>0</v>
      </c>
      <c r="W30" s="54">
        <f t="shared" si="0"/>
        <v>0</v>
      </c>
      <c r="X30" s="139">
        <v>2</v>
      </c>
      <c r="Y30" s="152">
        <v>2</v>
      </c>
      <c r="Z30" s="152">
        <v>0</v>
      </c>
      <c r="AA30" s="55">
        <f t="shared" si="6"/>
        <v>166.66666666666666</v>
      </c>
      <c r="AB30" s="47">
        <f t="shared" si="7"/>
        <v>166.66666666666666</v>
      </c>
      <c r="AC30" s="57">
        <f t="shared" si="8"/>
        <v>0</v>
      </c>
      <c r="AD30" s="139">
        <v>1</v>
      </c>
      <c r="AE30" s="150">
        <v>1</v>
      </c>
      <c r="AF30" s="150">
        <v>0</v>
      </c>
      <c r="AG30" s="55">
        <f t="shared" si="11"/>
        <v>90.9090909090909</v>
      </c>
      <c r="AH30" s="169">
        <f t="shared" si="12"/>
        <v>90.9090909090909</v>
      </c>
      <c r="AI30" s="52">
        <f t="shared" si="13"/>
        <v>0</v>
      </c>
      <c r="AJ30" s="45">
        <v>5</v>
      </c>
      <c r="AK30" s="147">
        <f t="shared" si="9"/>
        <v>1.9267822736030829</v>
      </c>
      <c r="AL30" s="139">
        <v>2</v>
      </c>
      <c r="AM30" s="145">
        <f t="shared" si="10"/>
        <v>0.7707129094412332</v>
      </c>
      <c r="AN30" s="73">
        <v>1.3</v>
      </c>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99"/>
      <c r="CD30" s="99"/>
      <c r="CE30" s="99"/>
      <c r="CF30" s="99"/>
      <c r="CG30" s="99"/>
      <c r="CH30" s="99"/>
      <c r="CI30" s="99"/>
      <c r="CJ30" s="99"/>
      <c r="CK30" s="99"/>
      <c r="CL30" s="99"/>
      <c r="CM30" s="99"/>
    </row>
    <row r="31" spans="2:91" s="50" customFormat="1" ht="27.75" customHeight="1">
      <c r="B31" s="115">
        <f>SUM(B7,B11,B13)</f>
        <v>222529</v>
      </c>
      <c r="C31" s="225" t="s">
        <v>40</v>
      </c>
      <c r="D31" s="116" t="s">
        <v>56</v>
      </c>
      <c r="E31" s="59">
        <f>SUM(E7,E11,E13)</f>
        <v>1475</v>
      </c>
      <c r="F31" s="65">
        <f>SUM(F7,F11,F13)</f>
        <v>737</v>
      </c>
      <c r="G31" s="161">
        <f>SUM(G7,G11,G13)</f>
        <v>738</v>
      </c>
      <c r="H31" s="61">
        <f t="shared" si="14"/>
        <v>6.628349563427688</v>
      </c>
      <c r="I31" s="62">
        <f t="shared" si="2"/>
        <v>99.86449864498645</v>
      </c>
      <c r="J31" s="59">
        <f>SUM(J7,J11,J13)</f>
        <v>2863</v>
      </c>
      <c r="K31" s="161">
        <f>SUM(K7,K11,K13)</f>
        <v>1370</v>
      </c>
      <c r="L31" s="60">
        <f>SUM(L7,L11,L13)</f>
        <v>1493</v>
      </c>
      <c r="M31" s="63">
        <f t="shared" si="3"/>
        <v>12.865738847520998</v>
      </c>
      <c r="N31" s="117">
        <f t="shared" si="4"/>
        <v>-1388</v>
      </c>
      <c r="O31" s="118">
        <f t="shared" si="5"/>
        <v>-6.237389284093309</v>
      </c>
      <c r="P31" s="172">
        <f>SUM(P7,P11,P13)</f>
        <v>1</v>
      </c>
      <c r="Q31" s="173">
        <f>SUM(Q7,Q11,Q13)</f>
        <v>1</v>
      </c>
      <c r="R31" s="179">
        <f>SUM(R7,R11,R13)</f>
        <v>0</v>
      </c>
      <c r="S31" s="128">
        <f aca="true" t="shared" si="15" ref="S31:S36">P31/E31*1000</f>
        <v>0.6779661016949153</v>
      </c>
      <c r="T31" s="60">
        <f>SUM(T7,T11,T13)</f>
        <v>0</v>
      </c>
      <c r="U31" s="161">
        <f>SUM(U7,U11,U13)</f>
        <v>0</v>
      </c>
      <c r="V31" s="66">
        <f>SUM(V7,V11,V13)</f>
        <v>0</v>
      </c>
      <c r="W31" s="68">
        <f>T31/E31*1000</f>
        <v>0</v>
      </c>
      <c r="X31" s="59">
        <f>SUM(X7,X11,X13)</f>
        <v>27</v>
      </c>
      <c r="Y31" s="65">
        <f>SUM(Y7,Y11,Y13)</f>
        <v>18</v>
      </c>
      <c r="Z31" s="161">
        <f>SUM(Z7,Z11,Z13)</f>
        <v>9</v>
      </c>
      <c r="AA31" s="67">
        <f aca="true" t="shared" si="16" ref="AA31:AA36">X31/(E31+X31)*1000</f>
        <v>17.976031957390145</v>
      </c>
      <c r="AB31" s="68">
        <f>Y31/(X31+E31)*1000</f>
        <v>11.984021304926763</v>
      </c>
      <c r="AC31" s="165">
        <f>Z31/(X31+E31)*1000</f>
        <v>5.992010652463382</v>
      </c>
      <c r="AD31" s="59">
        <f>SUM(AD7,AD11,AD13)</f>
        <v>4</v>
      </c>
      <c r="AE31" s="161">
        <f>SUM(AE7,AE11,AE13)</f>
        <v>4</v>
      </c>
      <c r="AF31" s="60">
        <f>SUM(AF7,AF11,AF13)</f>
        <v>0</v>
      </c>
      <c r="AG31" s="68">
        <f t="shared" si="11"/>
        <v>2.704530087897228</v>
      </c>
      <c r="AH31" s="67">
        <f t="shared" si="12"/>
        <v>2.704530087897228</v>
      </c>
      <c r="AI31" s="166">
        <f t="shared" si="13"/>
        <v>0</v>
      </c>
      <c r="AJ31" s="64">
        <f>SUM(AJ7,AJ11,AJ13)</f>
        <v>786</v>
      </c>
      <c r="AK31" s="69">
        <f t="shared" si="9"/>
        <v>3.532123902951975</v>
      </c>
      <c r="AL31" s="60">
        <f>SUM(AL7,AL11,AL13)</f>
        <v>304</v>
      </c>
      <c r="AM31" s="70">
        <f t="shared" si="10"/>
        <v>1.366114079513232</v>
      </c>
      <c r="AN31" s="71">
        <v>1.49</v>
      </c>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99"/>
      <c r="CD31" s="99"/>
      <c r="CE31" s="99"/>
      <c r="CF31" s="99"/>
      <c r="CG31" s="99"/>
      <c r="CH31" s="99"/>
      <c r="CI31" s="99"/>
      <c r="CJ31" s="99"/>
      <c r="CK31" s="99"/>
      <c r="CL31" s="99"/>
      <c r="CM31" s="99"/>
    </row>
    <row r="32" spans="2:91" s="50" customFormat="1" ht="27.75" customHeight="1">
      <c r="B32" s="100">
        <f>SUM(B9,B17)</f>
        <v>97932</v>
      </c>
      <c r="C32" s="226"/>
      <c r="D32" s="119" t="s">
        <v>57</v>
      </c>
      <c r="E32" s="45">
        <f>SUM(E9,E17,)</f>
        <v>646</v>
      </c>
      <c r="F32" s="40">
        <f>SUM(F9,F17,)</f>
        <v>359</v>
      </c>
      <c r="G32" s="137">
        <f>SUM(G9,G17,)</f>
        <v>287</v>
      </c>
      <c r="H32" s="42">
        <f t="shared" si="14"/>
        <v>6.596413838173426</v>
      </c>
      <c r="I32" s="43">
        <f t="shared" si="2"/>
        <v>125.08710801393728</v>
      </c>
      <c r="J32" s="45">
        <f>SUM(J9,J17)</f>
        <v>1580</v>
      </c>
      <c r="K32" s="137">
        <f>SUM(K9,K17)</f>
        <v>757</v>
      </c>
      <c r="L32" s="39">
        <f>SUM(L9,L17)</f>
        <v>823</v>
      </c>
      <c r="M32" s="44">
        <f t="shared" si="3"/>
        <v>16.133643752808073</v>
      </c>
      <c r="N32" s="102">
        <f t="shared" si="4"/>
        <v>-934</v>
      </c>
      <c r="O32" s="103">
        <f t="shared" si="5"/>
        <v>-9.537229914634645</v>
      </c>
      <c r="P32" s="174">
        <f>SUM(P9,P17,)</f>
        <v>1</v>
      </c>
      <c r="Q32" s="175">
        <f>SUM(Q9,Q17,)</f>
        <v>0</v>
      </c>
      <c r="R32" s="180">
        <f>SUM(R9,R17,)</f>
        <v>1</v>
      </c>
      <c r="S32" s="53">
        <f t="shared" si="15"/>
        <v>1.5479876160990713</v>
      </c>
      <c r="T32" s="39">
        <f>SUM(T9,T17)</f>
        <v>0</v>
      </c>
      <c r="U32" s="137">
        <f>SUM(U9,U17,)</f>
        <v>0</v>
      </c>
      <c r="V32" s="72">
        <f>SUM(V9,V17,)</f>
        <v>0</v>
      </c>
      <c r="W32" s="47">
        <f t="shared" si="0"/>
        <v>0</v>
      </c>
      <c r="X32" s="45">
        <f>SUM(X9,X17)</f>
        <v>15</v>
      </c>
      <c r="Y32" s="40">
        <f>SUM(Y9,Y17)</f>
        <v>10</v>
      </c>
      <c r="Z32" s="137">
        <f>SUM(Z9,Z17)</f>
        <v>5</v>
      </c>
      <c r="AA32" s="51">
        <f t="shared" si="16"/>
        <v>22.692889561270803</v>
      </c>
      <c r="AB32" s="47">
        <f>Y32/(X32+E32)*1000</f>
        <v>15.128593040847202</v>
      </c>
      <c r="AC32" s="57">
        <f>Z32/(X32+E32)*1000</f>
        <v>7.564296520423601</v>
      </c>
      <c r="AD32" s="45">
        <f>SUM(AD9,AD17)</f>
        <v>0</v>
      </c>
      <c r="AE32" s="137">
        <f>SUM(AE9,AE17)</f>
        <v>0</v>
      </c>
      <c r="AF32" s="182">
        <f>SUM(AF9,AF17)</f>
        <v>0</v>
      </c>
      <c r="AG32" s="47">
        <f t="shared" si="11"/>
        <v>0</v>
      </c>
      <c r="AH32" s="51">
        <f t="shared" si="12"/>
        <v>0</v>
      </c>
      <c r="AI32" s="52">
        <f t="shared" si="13"/>
        <v>0</v>
      </c>
      <c r="AJ32" s="46">
        <f>SUM(AJ9,AJ17)</f>
        <v>281</v>
      </c>
      <c r="AK32" s="48">
        <f t="shared" si="9"/>
        <v>2.869337907936119</v>
      </c>
      <c r="AL32" s="39">
        <f>SUM(AL9,AL17)</f>
        <v>128</v>
      </c>
      <c r="AM32" s="49">
        <f t="shared" si="10"/>
        <v>1.3070293673160969</v>
      </c>
      <c r="AN32" s="73">
        <v>1.68</v>
      </c>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99"/>
      <c r="CD32" s="99"/>
      <c r="CE32" s="99"/>
      <c r="CF32" s="99"/>
      <c r="CG32" s="99"/>
      <c r="CH32" s="99"/>
      <c r="CI32" s="99"/>
      <c r="CJ32" s="99"/>
      <c r="CK32" s="99"/>
      <c r="CL32" s="99"/>
      <c r="CM32" s="99"/>
    </row>
    <row r="33" spans="2:91" s="50" customFormat="1" ht="27.75" customHeight="1" thickBot="1">
      <c r="B33" s="100">
        <f>SUM(B8,B10,B22,B27)</f>
        <v>228101</v>
      </c>
      <c r="C33" s="227"/>
      <c r="D33" s="119" t="s">
        <v>58</v>
      </c>
      <c r="E33" s="33">
        <f>SUM(E8,E10,E22,E27)</f>
        <v>1587</v>
      </c>
      <c r="F33" s="74">
        <f>SUM(F8,F10,F22,F27)</f>
        <v>830</v>
      </c>
      <c r="G33" s="162">
        <f>SUM(G8,G10,G22,G27)</f>
        <v>757</v>
      </c>
      <c r="H33" s="75">
        <f t="shared" si="14"/>
        <v>6.957444290029416</v>
      </c>
      <c r="I33" s="76">
        <f t="shared" si="2"/>
        <v>109.64332892998678</v>
      </c>
      <c r="J33" s="33">
        <f>SUM(J8,J10,J22,J27)</f>
        <v>3162</v>
      </c>
      <c r="K33" s="162">
        <f>SUM(K8,K10,K22,K27)</f>
        <v>1514</v>
      </c>
      <c r="L33" s="29">
        <f>SUM(L8,L10,L22,L27)</f>
        <v>1648</v>
      </c>
      <c r="M33" s="77">
        <f t="shared" si="3"/>
        <v>13.862280305654075</v>
      </c>
      <c r="N33" s="120">
        <f t="shared" si="4"/>
        <v>-1575</v>
      </c>
      <c r="O33" s="98">
        <f t="shared" si="5"/>
        <v>-6.904836015624657</v>
      </c>
      <c r="P33" s="176">
        <f>SUM(P8,P10,P22,P27)</f>
        <v>5</v>
      </c>
      <c r="Q33" s="177">
        <f>SUM(Q8,Q10,Q22,Q27)</f>
        <v>4</v>
      </c>
      <c r="R33" s="181">
        <f>SUM(R8,R10,R22,R27)</f>
        <v>1</v>
      </c>
      <c r="S33" s="129">
        <f t="shared" si="15"/>
        <v>3.15059861373661</v>
      </c>
      <c r="T33" s="29">
        <f>SUM(T8,T10,T22,T27)</f>
        <v>3</v>
      </c>
      <c r="U33" s="162">
        <f>SUM(U8,U10,U22,U27)</f>
        <v>2</v>
      </c>
      <c r="V33" s="29">
        <f>SUM(V8,V10,V22,V27)</f>
        <v>1</v>
      </c>
      <c r="W33" s="35">
        <f t="shared" si="0"/>
        <v>1.890359168241966</v>
      </c>
      <c r="X33" s="33">
        <f>SUM(X8,X10,X22,X27)</f>
        <v>34</v>
      </c>
      <c r="Y33" s="74">
        <f>SUM(Y8,Y10,Y22,Y27)</f>
        <v>17</v>
      </c>
      <c r="Z33" s="162">
        <f>SUM(Z8,Z10,Z22,Z27)</f>
        <v>17</v>
      </c>
      <c r="AA33" s="34">
        <f t="shared" si="16"/>
        <v>20.974706971005553</v>
      </c>
      <c r="AB33" s="35">
        <f>Y33/(X33+E33)*1000</f>
        <v>10.487353485502776</v>
      </c>
      <c r="AC33" s="125">
        <f>Z33/(X33+E33)*1000</f>
        <v>10.487353485502776</v>
      </c>
      <c r="AD33" s="33">
        <f>SUM(AD8,AD10,AD22,AD27)</f>
        <v>7</v>
      </c>
      <c r="AE33" s="162">
        <f>SUM(AE8,AE10,AE22,AE27)</f>
        <v>6</v>
      </c>
      <c r="AF33" s="29">
        <f>SUM(AF8,AF10,AF22,AF27)</f>
        <v>1</v>
      </c>
      <c r="AG33" s="34">
        <f t="shared" si="11"/>
        <v>4.394224733207784</v>
      </c>
      <c r="AH33" s="51">
        <f t="shared" si="12"/>
        <v>3.766478342749529</v>
      </c>
      <c r="AI33" s="167">
        <f t="shared" si="13"/>
        <v>0.630119722747322</v>
      </c>
      <c r="AJ33" s="78">
        <f>SUM(AJ8,AJ10,AJ22,AJ27)</f>
        <v>910</v>
      </c>
      <c r="AK33" s="79">
        <f t="shared" si="9"/>
        <v>3.9894608090275794</v>
      </c>
      <c r="AL33" s="29">
        <f>SUM(AL8,AL10,AL22,AL27)</f>
        <v>356</v>
      </c>
      <c r="AM33" s="37">
        <f t="shared" si="10"/>
        <v>1.5607121406745257</v>
      </c>
      <c r="AN33" s="80">
        <v>1.6</v>
      </c>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99"/>
      <c r="CD33" s="99"/>
      <c r="CE33" s="99"/>
      <c r="CF33" s="99"/>
      <c r="CG33" s="99"/>
      <c r="CH33" s="99"/>
      <c r="CI33" s="99"/>
      <c r="CJ33" s="99"/>
      <c r="CK33" s="99"/>
      <c r="CL33" s="99"/>
      <c r="CM33" s="99"/>
    </row>
    <row r="34" spans="2:40" ht="27.75" customHeight="1">
      <c r="B34" s="126">
        <f>SUM(B31)</f>
        <v>222529</v>
      </c>
      <c r="C34" s="222" t="s">
        <v>63</v>
      </c>
      <c r="D34" s="121" t="s">
        <v>73</v>
      </c>
      <c r="E34" s="45">
        <f>SUM(E31)</f>
        <v>1475</v>
      </c>
      <c r="F34" s="40">
        <f aca="true" t="shared" si="17" ref="E34:G35">SUM(F31)</f>
        <v>737</v>
      </c>
      <c r="G34" s="137">
        <f t="shared" si="17"/>
        <v>738</v>
      </c>
      <c r="H34" s="42">
        <f>E34/B34*1000</f>
        <v>6.628349563427688</v>
      </c>
      <c r="I34" s="81">
        <f>F34/G34*100</f>
        <v>99.86449864498645</v>
      </c>
      <c r="J34" s="46">
        <f aca="true" t="shared" si="18" ref="J34:L35">SUM(J31)</f>
        <v>2863</v>
      </c>
      <c r="K34" s="137">
        <f t="shared" si="18"/>
        <v>1370</v>
      </c>
      <c r="L34" s="39">
        <f t="shared" si="18"/>
        <v>1493</v>
      </c>
      <c r="M34" s="44">
        <f>J34/B34*1000</f>
        <v>12.865738847520998</v>
      </c>
      <c r="N34" s="102">
        <f>E34-J34</f>
        <v>-1388</v>
      </c>
      <c r="O34" s="122">
        <f>N34/B34*1000</f>
        <v>-6.237389284093309</v>
      </c>
      <c r="P34" s="178">
        <f aca="true" t="shared" si="19" ref="P34:R35">SUM(P31)</f>
        <v>1</v>
      </c>
      <c r="Q34" s="175">
        <f t="shared" si="19"/>
        <v>1</v>
      </c>
      <c r="R34" s="180">
        <f t="shared" si="19"/>
        <v>0</v>
      </c>
      <c r="S34" s="53">
        <f t="shared" si="15"/>
        <v>0.6779661016949153</v>
      </c>
      <c r="T34" s="46">
        <f aca="true" t="shared" si="20" ref="T34:V35">SUM(T31)</f>
        <v>0</v>
      </c>
      <c r="U34" s="137">
        <f t="shared" si="20"/>
        <v>0</v>
      </c>
      <c r="V34" s="72">
        <f t="shared" si="20"/>
        <v>0</v>
      </c>
      <c r="W34" s="57">
        <f t="shared" si="0"/>
        <v>0</v>
      </c>
      <c r="X34" s="39">
        <f aca="true" t="shared" si="21" ref="X34:Z35">SUM(X31)</f>
        <v>27</v>
      </c>
      <c r="Y34" s="40">
        <f t="shared" si="21"/>
        <v>18</v>
      </c>
      <c r="Z34" s="137">
        <f t="shared" si="21"/>
        <v>9</v>
      </c>
      <c r="AA34" s="51">
        <f t="shared" si="16"/>
        <v>17.976031957390145</v>
      </c>
      <c r="AB34" s="47">
        <f>Y34/(E34+X34)*1000</f>
        <v>11.984021304926763</v>
      </c>
      <c r="AC34" s="57">
        <f>Z34/(E34+X34)*1000</f>
        <v>5.992010652463382</v>
      </c>
      <c r="AD34" s="45">
        <f aca="true" t="shared" si="22" ref="AD34:AF36">SUM(AD31)</f>
        <v>4</v>
      </c>
      <c r="AE34" s="137">
        <f t="shared" si="22"/>
        <v>4</v>
      </c>
      <c r="AF34" s="39">
        <f t="shared" si="22"/>
        <v>0</v>
      </c>
      <c r="AG34" s="47">
        <f t="shared" si="11"/>
        <v>2.704530087897228</v>
      </c>
      <c r="AH34" s="170">
        <f t="shared" si="12"/>
        <v>2.704530087897228</v>
      </c>
      <c r="AI34" s="52">
        <f t="shared" si="13"/>
        <v>0</v>
      </c>
      <c r="AJ34" s="39">
        <f>SUM(AJ31)</f>
        <v>786</v>
      </c>
      <c r="AK34" s="48">
        <f>SUM(AK31)</f>
        <v>3.532123902951975</v>
      </c>
      <c r="AL34" s="39">
        <f aca="true" t="shared" si="23" ref="AJ34:AL35">SUM(AL31)</f>
        <v>304</v>
      </c>
      <c r="AM34" s="49">
        <f>SUM(AM31)</f>
        <v>1.366114079513232</v>
      </c>
      <c r="AN34" s="73">
        <v>1.49</v>
      </c>
    </row>
    <row r="35" spans="2:40" ht="27.75" customHeight="1">
      <c r="B35" s="100">
        <f>SUM(B32)</f>
        <v>97932</v>
      </c>
      <c r="C35" s="223"/>
      <c r="D35" s="119" t="s">
        <v>74</v>
      </c>
      <c r="E35" s="39">
        <f t="shared" si="17"/>
        <v>646</v>
      </c>
      <c r="F35" s="40">
        <f t="shared" si="17"/>
        <v>359</v>
      </c>
      <c r="G35" s="137">
        <f t="shared" si="17"/>
        <v>287</v>
      </c>
      <c r="H35" s="42">
        <f>E35/B35*1000</f>
        <v>6.596413838173426</v>
      </c>
      <c r="I35" s="81">
        <f>F35/G35*100</f>
        <v>125.08710801393728</v>
      </c>
      <c r="J35" s="46">
        <f t="shared" si="18"/>
        <v>1580</v>
      </c>
      <c r="K35" s="137">
        <f t="shared" si="18"/>
        <v>757</v>
      </c>
      <c r="L35" s="39">
        <f t="shared" si="18"/>
        <v>823</v>
      </c>
      <c r="M35" s="44">
        <f>J35/B35*1000</f>
        <v>16.133643752808073</v>
      </c>
      <c r="N35" s="102">
        <f>E35-J35</f>
        <v>-934</v>
      </c>
      <c r="O35" s="122">
        <f>N35/B35*1000</f>
        <v>-9.537229914634645</v>
      </c>
      <c r="P35" s="178">
        <f>SUM(P32)</f>
        <v>1</v>
      </c>
      <c r="Q35" s="175">
        <f t="shared" si="19"/>
        <v>0</v>
      </c>
      <c r="R35" s="180">
        <f t="shared" si="19"/>
        <v>1</v>
      </c>
      <c r="S35" s="53">
        <f t="shared" si="15"/>
        <v>1.5479876160990713</v>
      </c>
      <c r="T35" s="46">
        <f t="shared" si="20"/>
        <v>0</v>
      </c>
      <c r="U35" s="137">
        <f t="shared" si="20"/>
        <v>0</v>
      </c>
      <c r="V35" s="39">
        <f t="shared" si="20"/>
        <v>0</v>
      </c>
      <c r="W35" s="57">
        <f t="shared" si="0"/>
        <v>0</v>
      </c>
      <c r="X35" s="39">
        <f t="shared" si="21"/>
        <v>15</v>
      </c>
      <c r="Y35" s="40">
        <f t="shared" si="21"/>
        <v>10</v>
      </c>
      <c r="Z35" s="137">
        <f t="shared" si="21"/>
        <v>5</v>
      </c>
      <c r="AA35" s="51">
        <f t="shared" si="16"/>
        <v>22.692889561270803</v>
      </c>
      <c r="AB35" s="47">
        <f>Y35/(E35+X35)*1000</f>
        <v>15.128593040847202</v>
      </c>
      <c r="AC35" s="57">
        <f>Z35/(E35+X35)*1000</f>
        <v>7.564296520423601</v>
      </c>
      <c r="AD35" s="45">
        <f t="shared" si="22"/>
        <v>0</v>
      </c>
      <c r="AE35" s="137">
        <f t="shared" si="22"/>
        <v>0</v>
      </c>
      <c r="AF35" s="39">
        <f t="shared" si="22"/>
        <v>0</v>
      </c>
      <c r="AG35" s="51">
        <f t="shared" si="11"/>
        <v>0</v>
      </c>
      <c r="AH35" s="51">
        <f t="shared" si="12"/>
        <v>0</v>
      </c>
      <c r="AI35" s="52">
        <f t="shared" si="13"/>
        <v>0</v>
      </c>
      <c r="AJ35" s="39">
        <f t="shared" si="23"/>
        <v>281</v>
      </c>
      <c r="AK35" s="48">
        <f>SUM(AK32)</f>
        <v>2.869337907936119</v>
      </c>
      <c r="AL35" s="39">
        <f t="shared" si="23"/>
        <v>128</v>
      </c>
      <c r="AM35" s="82">
        <f>SUM(AM32)</f>
        <v>1.3070293673160969</v>
      </c>
      <c r="AN35" s="83">
        <v>1.68</v>
      </c>
    </row>
    <row r="36" spans="2:40" ht="27.75" customHeight="1" thickBot="1">
      <c r="B36" s="127">
        <f>SUM(B33:B33)</f>
        <v>228101</v>
      </c>
      <c r="C36" s="224"/>
      <c r="D36" s="123" t="s">
        <v>75</v>
      </c>
      <c r="E36" s="29">
        <f>SUM(E33)</f>
        <v>1587</v>
      </c>
      <c r="F36" s="30">
        <f>SUM(F33)</f>
        <v>830</v>
      </c>
      <c r="G36" s="162">
        <f>SUM(G33)</f>
        <v>757</v>
      </c>
      <c r="H36" s="75">
        <f>E36/B36*1000</f>
        <v>6.957444290029416</v>
      </c>
      <c r="I36" s="84">
        <f>F36/G36*100</f>
        <v>109.64332892998678</v>
      </c>
      <c r="J36" s="78">
        <f>SUM(J33:J33)</f>
        <v>3162</v>
      </c>
      <c r="K36" s="162">
        <f>SUM(K33:K33)</f>
        <v>1514</v>
      </c>
      <c r="L36" s="29">
        <f>SUM(L33:L33)</f>
        <v>1648</v>
      </c>
      <c r="M36" s="77">
        <f>J36/B36*1000</f>
        <v>13.862280305654075</v>
      </c>
      <c r="N36" s="120">
        <f>E36-J36</f>
        <v>-1575</v>
      </c>
      <c r="O36" s="124">
        <f>N36/B36*1000</f>
        <v>-6.904836015624657</v>
      </c>
      <c r="P36" s="176">
        <f>SUM(P33)</f>
        <v>5</v>
      </c>
      <c r="Q36" s="177">
        <f>SUM(Q33)</f>
        <v>4</v>
      </c>
      <c r="R36" s="181">
        <f>SUM(R33)</f>
        <v>1</v>
      </c>
      <c r="S36" s="129">
        <f t="shared" si="15"/>
        <v>3.15059861373661</v>
      </c>
      <c r="T36" s="78">
        <f>SUM(T33:T33)</f>
        <v>3</v>
      </c>
      <c r="U36" s="162">
        <f>SUM(U33:U33)</f>
        <v>2</v>
      </c>
      <c r="V36" s="29">
        <f>SUM(V33:V33)</f>
        <v>1</v>
      </c>
      <c r="W36" s="125">
        <f t="shared" si="0"/>
        <v>1.890359168241966</v>
      </c>
      <c r="X36" s="29">
        <f>SUM(X33)</f>
        <v>34</v>
      </c>
      <c r="Y36" s="74">
        <f>SUM(Y33)</f>
        <v>17</v>
      </c>
      <c r="Z36" s="162">
        <f>SUM(Z33)</f>
        <v>17</v>
      </c>
      <c r="AA36" s="34">
        <f t="shared" si="16"/>
        <v>20.974706971005553</v>
      </c>
      <c r="AB36" s="35">
        <f>Y36/(E36+X36)*1000</f>
        <v>10.487353485502776</v>
      </c>
      <c r="AC36" s="125">
        <f>Z36/(E36+X36)*1000</f>
        <v>10.487353485502776</v>
      </c>
      <c r="AD36" s="33">
        <f t="shared" si="22"/>
        <v>7</v>
      </c>
      <c r="AE36" s="162">
        <f t="shared" si="22"/>
        <v>6</v>
      </c>
      <c r="AF36" s="29">
        <f t="shared" si="22"/>
        <v>1</v>
      </c>
      <c r="AG36" s="34">
        <f t="shared" si="11"/>
        <v>4.394224733207784</v>
      </c>
      <c r="AH36" s="34">
        <f t="shared" si="12"/>
        <v>3.766478342749529</v>
      </c>
      <c r="AI36" s="167">
        <f t="shared" si="13"/>
        <v>0.630119722747322</v>
      </c>
      <c r="AJ36" s="29">
        <f>SUM(AJ33)</f>
        <v>910</v>
      </c>
      <c r="AK36" s="79">
        <f>AJ36/B36*1000</f>
        <v>3.9894608090275794</v>
      </c>
      <c r="AL36" s="29">
        <f>SUM(AL33)</f>
        <v>356</v>
      </c>
      <c r="AM36" s="85">
        <f>AL36/B36*1000</f>
        <v>1.5607121406745257</v>
      </c>
      <c r="AN36" s="86">
        <v>1.6</v>
      </c>
    </row>
    <row r="37" spans="5:14" ht="13.5">
      <c r="E37" s="87"/>
      <c r="J37" s="88"/>
      <c r="K37" s="88"/>
      <c r="L37" s="88"/>
      <c r="M37" s="89"/>
      <c r="N37" s="90"/>
    </row>
    <row r="38" spans="5:40" s="91" customFormat="1" ht="11.25">
      <c r="E38" s="92" t="s">
        <v>69</v>
      </c>
      <c r="F38" s="92"/>
      <c r="G38" s="92"/>
      <c r="H38" s="92"/>
      <c r="I38" s="92"/>
      <c r="K38" s="92"/>
      <c r="L38" s="92"/>
      <c r="M38" s="93"/>
      <c r="O38" s="94"/>
      <c r="P38" s="92"/>
      <c r="Q38" s="92"/>
      <c r="R38" s="92"/>
      <c r="S38" s="95"/>
      <c r="X38" s="92"/>
      <c r="Y38" s="92"/>
      <c r="Z38" s="92"/>
      <c r="AA38" s="92"/>
      <c r="AB38" s="92"/>
      <c r="AC38" s="92"/>
      <c r="AD38" s="92"/>
      <c r="AE38" s="92"/>
      <c r="AF38" s="92"/>
      <c r="AG38" s="92"/>
      <c r="AH38" s="92"/>
      <c r="AI38" s="92"/>
      <c r="AJ38" s="92"/>
      <c r="AK38" s="96"/>
      <c r="AL38" s="92"/>
      <c r="AM38" s="92"/>
      <c r="AN38" s="97"/>
    </row>
    <row r="39" spans="5:40" s="91" customFormat="1" ht="11.25">
      <c r="E39" s="92" t="s">
        <v>70</v>
      </c>
      <c r="F39" s="92"/>
      <c r="G39" s="92"/>
      <c r="H39" s="92"/>
      <c r="I39" s="92"/>
      <c r="K39" s="92"/>
      <c r="L39" s="92"/>
      <c r="M39" s="92"/>
      <c r="O39" s="94"/>
      <c r="P39" s="92"/>
      <c r="Q39" s="92"/>
      <c r="R39" s="92"/>
      <c r="S39" s="95"/>
      <c r="X39" s="92"/>
      <c r="Y39" s="92"/>
      <c r="Z39" s="92"/>
      <c r="AA39" s="92"/>
      <c r="AB39" s="92"/>
      <c r="AC39" s="92"/>
      <c r="AD39" s="92"/>
      <c r="AE39" s="92"/>
      <c r="AF39" s="92"/>
      <c r="AG39" s="92"/>
      <c r="AH39" s="92"/>
      <c r="AI39" s="92"/>
      <c r="AJ39" s="92"/>
      <c r="AK39" s="96"/>
      <c r="AL39" s="92"/>
      <c r="AM39" s="92"/>
      <c r="AN39" s="97"/>
    </row>
    <row r="40" spans="5:40" s="91" customFormat="1" ht="11.25">
      <c r="E40" s="92" t="s">
        <v>71</v>
      </c>
      <c r="F40" s="92"/>
      <c r="G40" s="92"/>
      <c r="H40" s="92"/>
      <c r="I40" s="92"/>
      <c r="K40" s="92"/>
      <c r="L40" s="92"/>
      <c r="M40" s="92"/>
      <c r="O40" s="94"/>
      <c r="P40" s="92"/>
      <c r="Q40" s="92"/>
      <c r="R40" s="92"/>
      <c r="S40" s="95"/>
      <c r="X40" s="92"/>
      <c r="Y40" s="92"/>
      <c r="Z40" s="92"/>
      <c r="AA40" s="92"/>
      <c r="AB40" s="92"/>
      <c r="AC40" s="92"/>
      <c r="AD40" s="92"/>
      <c r="AE40" s="92"/>
      <c r="AF40" s="92"/>
      <c r="AG40" s="92"/>
      <c r="AH40" s="92"/>
      <c r="AI40" s="92"/>
      <c r="AJ40" s="92"/>
      <c r="AK40" s="96"/>
      <c r="AL40" s="92"/>
      <c r="AM40" s="92"/>
      <c r="AN40" s="97"/>
    </row>
    <row r="41" ht="13.5">
      <c r="B41" s="50"/>
    </row>
    <row r="42" ht="13.5">
      <c r="B42" s="50"/>
    </row>
  </sheetData>
  <sheetProtection/>
  <mergeCells count="37">
    <mergeCell ref="C34:C36"/>
    <mergeCell ref="C11:D11"/>
    <mergeCell ref="C13:D13"/>
    <mergeCell ref="C17:D17"/>
    <mergeCell ref="C22:D22"/>
    <mergeCell ref="C27:D27"/>
    <mergeCell ref="C31:C33"/>
    <mergeCell ref="AD4:AF4"/>
    <mergeCell ref="N3:O3"/>
    <mergeCell ref="E4:G4"/>
    <mergeCell ref="J3:M3"/>
    <mergeCell ref="J4:L4"/>
    <mergeCell ref="N4:N5"/>
    <mergeCell ref="AD3:AI3"/>
    <mergeCell ref="AG4:AG5"/>
    <mergeCell ref="AA4:AC4"/>
    <mergeCell ref="X3:AC3"/>
    <mergeCell ref="C10:D10"/>
    <mergeCell ref="P4:R4"/>
    <mergeCell ref="C3:D5"/>
    <mergeCell ref="I3:I5"/>
    <mergeCell ref="E3:H3"/>
    <mergeCell ref="P3:S3"/>
    <mergeCell ref="C6:D6"/>
    <mergeCell ref="C7:D7"/>
    <mergeCell ref="C8:D8"/>
    <mergeCell ref="C9:D9"/>
    <mergeCell ref="AH4:AH5"/>
    <mergeCell ref="AI4:AI5"/>
    <mergeCell ref="AN3:AN5"/>
    <mergeCell ref="AJ3:AK3"/>
    <mergeCell ref="AL3:AM3"/>
    <mergeCell ref="T4:V4"/>
    <mergeCell ref="T3:W3"/>
    <mergeCell ref="X4:Z4"/>
    <mergeCell ref="AL4:AL5"/>
    <mergeCell ref="AJ4:AJ5"/>
  </mergeCells>
  <printOptions/>
  <pageMargins left="0.7874015748031497" right="0" top="1.1811023622047245" bottom="0.5118110236220472" header="0.5118110236220472" footer="0.5118110236220472"/>
  <pageSetup fitToHeight="1" fitToWidth="1" horizontalDpi="600" verticalDpi="600" orientation="landscape" paperSize="8" scale="54" r:id="rId1"/>
  <headerFooter alignWithMargins="0">
    <oddHeader>&amp;C&amp;P / &amp;N ページ</oddHeader>
  </headerFooter>
  <colBreaks count="1" manualBreakCount="1">
    <brk id="29" max="39" man="1"/>
  </colBreaks>
  <ignoredErrors>
    <ignoredError sqref="AK27:AK28 AK22 AK32:AK33 S31 S33 AK6 AK36 S36 AK17 W31:W35 AK30:AK31" formula="1"/>
    <ignoredError sqref="AK13" formula="1" formulaRange="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鳥取県</cp:lastModifiedBy>
  <cp:lastPrinted>2023-10-03T07:53:34Z</cp:lastPrinted>
  <dcterms:modified xsi:type="dcterms:W3CDTF">2023-10-03T07:57:18Z</dcterms:modified>
  <cp:category/>
  <cp:version/>
  <cp:contentType/>
  <cp:contentStatus/>
</cp:coreProperties>
</file>