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R7.3鳥取県産業未来共創条例施行要綱一部改正\様式\成長\"/>
    </mc:Choice>
  </mc:AlternateContent>
  <xr:revisionPtr revIDLastSave="0" documentId="13_ncr:1_{D906C4C3-B3A9-4788-A6AB-E73EBCCD0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Sheet1!$A$1:$S$46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O31" i="1" l="1"/>
  <c r="O15" i="1"/>
  <c r="O20" i="1" l="1"/>
  <c r="P9" i="1" l="1"/>
  <c r="F22" i="1"/>
  <c r="O21" i="1"/>
  <c r="O16" i="1"/>
  <c r="O14" i="1"/>
  <c r="J39" i="1" l="1"/>
  <c r="O37" i="1"/>
  <c r="O30" i="1"/>
  <c r="P7" i="1"/>
  <c r="F19" i="1"/>
  <c r="J23" i="1" s="1"/>
  <c r="O22" i="1" s="1"/>
  <c r="O36" i="1" l="1"/>
  <c r="O38" i="1" s="1"/>
  <c r="O46" i="1" s="1"/>
  <c r="F38" i="1"/>
  <c r="F41" i="1" s="1"/>
  <c r="O32" i="1"/>
  <c r="O33" i="1" s="1"/>
  <c r="O17" i="1"/>
  <c r="O25" i="1" s="1"/>
  <c r="O41" i="1" l="1"/>
  <c r="O45" i="1" s="1"/>
  <c r="F25" i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<sst xmlns="http://schemas.openxmlformats.org/spreadsheetml/2006/main" count="134" uniqueCount="55">
  <si>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</si>
  <si>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</si>
  <si>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</si>
  <si>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</si>
  <si>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</si>
  <si>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</si>
  <si>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</si>
  <si>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</si>
  <si>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</si>
  <si>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</si>
  <si>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</si>
  <si>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</si>
  <si>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</si>
  <si>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</si>
  <si>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</si>
  <si>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</si>
  <si>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</si>
  <si>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</si>
  <si>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</si>
  <si>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</si>
  <si>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</si>
  <si>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</si>
  <si>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</si>
  <si>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</si>
  <si>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※本様式は様式第１号の４に記載した内訳から作成してください。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</si>
  <si>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</si>
  <si>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</si>
  <si>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</si>
  <si>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</si>
  <si>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</si>
  <si>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</si>
  <si>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</si>
  <si>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</si>
  <si>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</si>
  <si>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</si>
  <si>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</si>
  <si>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</si>
  <si>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</si>
  <si>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</si>
  <si>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</si>
  <si>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10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</si>
  <si>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</si>
  <si>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</si>
  <si>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</si>
  <si>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</si>
  <si>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</si>
  <si>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</si>
  <si>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</si>
  <si>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</si>
  <si>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</si>
  <si>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</si>
  <si>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</si>
  <si>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300千円／人
（3年総額4,500千円）</t>
    <phoneticPr fontId="1"/>
  </si>
  <si>
    <t>300千円／人
（3年総額4,500千円）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</si>
  <si>
    <t>様式第１号の３（第１７条関係）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</si>
</sst>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5" fillId="3" borderId="0" xfId="0" applyFont="1" applyFill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2" borderId="3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38" fontId="5" fillId="2" borderId="54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10</xdr:col>
          <xdr:colOff>365760</xdr:colOff>
          <xdr:row>10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10</xdr:row>
          <xdr:rowOff>0</xdr:rowOff>
        </xdr:from>
        <xdr:to>
          <xdr:col>12</xdr:col>
          <xdr:colOff>251460</xdr:colOff>
          <xdr:row>10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26</xdr:row>
          <xdr:rowOff>0</xdr:rowOff>
        </xdr:from>
        <xdr:to>
          <xdr:col>10</xdr:col>
          <xdr:colOff>365760</xdr:colOff>
          <xdr:row>26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0</xdr:rowOff>
        </xdr:from>
        <xdr:to>
          <xdr:col>12</xdr:col>
          <xdr:colOff>251460</xdr:colOff>
          <xdr:row>26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Normal="100" workbookViewId="0"/>
  </sheetViews>
  <sheetFormatPr defaultColWidth="9" defaultRowHeight="20.100000000000001" customHeight="1" x14ac:dyDescent="0.45"/>
  <cols>
    <col min="1" max="19" width="5.59765625" style="1" customWidth="1"/>
    <col min="20" max="20" width="9" style="1"/>
    <col min="21" max="21" width="9" style="1" customWidth="1"/>
    <col min="22" max="16384" width="9" style="1"/>
  </cols>
  <sheetData>
    <row r="1" spans="1:22" ht="20.100000000000001" customHeight="1" x14ac:dyDescent="0.45">
      <c r="S1" s="2" t="s">
        <v>24</v>
      </c>
    </row>
    <row r="2" spans="1:22" ht="20.100000000000001" customHeight="1" x14ac:dyDescent="0.45">
      <c r="A2" s="6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2" ht="20.100000000000001" customHeight="1" x14ac:dyDescent="0.45">
      <c r="A3" s="135" t="s">
        <v>25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5" spans="1:22" ht="20.100000000000001" customHeight="1" x14ac:dyDescent="0.45">
      <c r="A5" s="6" t="s">
        <v>35</v>
      </c>
    </row>
    <row r="6" spans="1:22" ht="20.100000000000001" customHeight="1" x14ac:dyDescent="0.45">
      <c r="A6" s="1" t="s">
        <v>36</v>
      </c>
    </row>
    <row r="7" spans="1:22" ht="20.100000000000001" customHeight="1" x14ac:dyDescent="0.45">
      <c r="A7" s="1" t="s">
        <v>13</v>
      </c>
      <c r="D7" s="17"/>
      <c r="E7" s="17"/>
      <c r="F7" s="17"/>
      <c r="G7" s="1" t="s">
        <v>0</v>
      </c>
      <c r="H7" s="1" t="s">
        <v>1</v>
      </c>
      <c r="K7" s="17"/>
      <c r="L7" s="17"/>
      <c r="M7" s="17"/>
      <c r="N7" s="1" t="s">
        <v>0</v>
      </c>
      <c r="O7" s="1" t="s">
        <v>2</v>
      </c>
      <c r="P7" s="18" t="str">
        <f>IF((D7+K7)&lt;30001,"要件未達成！",D7+K7)</f>
        <v>要件未達成！</v>
      </c>
      <c r="Q7" s="19"/>
      <c r="R7" s="19"/>
      <c r="S7" s="1" t="s">
        <v>0</v>
      </c>
      <c r="T7" s="2" t="s">
        <v>22</v>
      </c>
      <c r="U7" s="7"/>
      <c r="V7" s="1" t="s">
        <v>29</v>
      </c>
    </row>
    <row r="8" spans="1:22" ht="20.100000000000001" customHeight="1" x14ac:dyDescent="0.45">
      <c r="A8" s="1" t="s">
        <v>37</v>
      </c>
      <c r="D8" s="3"/>
      <c r="E8" s="3"/>
      <c r="F8" s="3"/>
      <c r="K8" s="3"/>
      <c r="L8" s="3"/>
      <c r="M8" s="3"/>
      <c r="P8" s="4"/>
      <c r="Q8" s="5"/>
      <c r="R8" s="5"/>
      <c r="T8" s="2"/>
    </row>
    <row r="9" spans="1:22" ht="20.100000000000001" customHeight="1" x14ac:dyDescent="0.45">
      <c r="A9" s="1" t="s">
        <v>13</v>
      </c>
      <c r="D9" s="17"/>
      <c r="E9" s="17"/>
      <c r="F9" s="17"/>
      <c r="G9" s="1" t="s">
        <v>0</v>
      </c>
      <c r="H9" s="1" t="s">
        <v>1</v>
      </c>
      <c r="K9" s="17"/>
      <c r="L9" s="17"/>
      <c r="M9" s="17"/>
      <c r="N9" s="1" t="s">
        <v>0</v>
      </c>
      <c r="O9" s="1" t="s">
        <v>2</v>
      </c>
      <c r="P9" s="18">
        <f>IF((D7+K7)*0.3&gt;D9+K9,"要件未達成！",D9+K9)</f>
        <v>0</v>
      </c>
      <c r="Q9" s="19"/>
      <c r="R9" s="19"/>
      <c r="S9" s="1" t="s">
        <v>0</v>
      </c>
      <c r="T9" s="2" t="s">
        <v>22</v>
      </c>
      <c r="U9" s="7"/>
      <c r="V9" s="1" t="s">
        <v>29</v>
      </c>
    </row>
    <row r="11" spans="1:22" ht="20.100000000000001" customHeight="1" x14ac:dyDescent="0.45">
      <c r="A11" s="6" t="s">
        <v>50</v>
      </c>
      <c r="I11" s="1" t="s">
        <v>3</v>
      </c>
      <c r="K11" s="1" t="s">
        <v>4</v>
      </c>
      <c r="M11" s="2" t="s">
        <v>16</v>
      </c>
      <c r="N11" s="13" t="s">
        <v>26</v>
      </c>
      <c r="O11" s="13"/>
      <c r="P11" s="13"/>
      <c r="Q11" s="13"/>
      <c r="R11" s="13"/>
      <c r="S11" s="1" t="s">
        <v>5</v>
      </c>
      <c r="T11" s="2" t="s">
        <v>22</v>
      </c>
      <c r="U11" s="1" t="s">
        <v>27</v>
      </c>
    </row>
    <row r="13" spans="1:22" ht="20.100000000000001" customHeight="1" x14ac:dyDescent="0.45">
      <c r="F13" s="20" t="s">
        <v>6</v>
      </c>
      <c r="G13" s="21"/>
      <c r="H13" s="21"/>
      <c r="I13" s="22"/>
      <c r="J13" s="20" t="s">
        <v>7</v>
      </c>
      <c r="K13" s="21"/>
      <c r="L13" s="22"/>
      <c r="M13" s="20" t="s">
        <v>8</v>
      </c>
      <c r="N13" s="22"/>
      <c r="O13" s="20" t="s">
        <v>9</v>
      </c>
      <c r="P13" s="21"/>
      <c r="Q13" s="21"/>
      <c r="R13" s="21"/>
      <c r="S13" s="22"/>
      <c r="T13" s="2" t="s">
        <v>22</v>
      </c>
      <c r="U13" s="8"/>
      <c r="V13" s="1" t="s">
        <v>23</v>
      </c>
    </row>
    <row r="14" spans="1:22" ht="31.5" customHeight="1" x14ac:dyDescent="0.45">
      <c r="A14" s="65" t="s">
        <v>10</v>
      </c>
      <c r="B14" s="68" t="s">
        <v>38</v>
      </c>
      <c r="C14" s="69"/>
      <c r="D14" s="69"/>
      <c r="E14" s="69"/>
      <c r="F14" s="43"/>
      <c r="G14" s="44"/>
      <c r="H14" s="45"/>
      <c r="I14" s="9" t="s">
        <v>0</v>
      </c>
      <c r="J14" s="33"/>
      <c r="K14" s="34"/>
      <c r="L14" s="35"/>
      <c r="M14" s="26">
        <v>0.2</v>
      </c>
      <c r="N14" s="27"/>
      <c r="O14" s="23">
        <f>ROUNDDOWN(F14*1000*M14,0)</f>
        <v>0</v>
      </c>
      <c r="P14" s="24"/>
      <c r="Q14" s="24"/>
      <c r="R14" s="25"/>
      <c r="S14" s="9" t="s">
        <v>12</v>
      </c>
      <c r="T14" s="2" t="s">
        <v>22</v>
      </c>
      <c r="U14" s="1" t="s">
        <v>28</v>
      </c>
    </row>
    <row r="15" spans="1:22" ht="31.5" customHeight="1" x14ac:dyDescent="0.45">
      <c r="A15" s="65"/>
      <c r="B15" s="68" t="s">
        <v>39</v>
      </c>
      <c r="C15" s="69"/>
      <c r="D15" s="69"/>
      <c r="E15" s="69"/>
      <c r="F15" s="28"/>
      <c r="G15" s="29"/>
      <c r="H15" s="29"/>
      <c r="I15" s="9" t="s">
        <v>0</v>
      </c>
      <c r="J15" s="39" t="s">
        <v>40</v>
      </c>
      <c r="K15" s="15"/>
      <c r="L15" s="16"/>
      <c r="M15" s="26">
        <v>0.2</v>
      </c>
      <c r="N15" s="27"/>
      <c r="O15" s="30">
        <f>IF(ROUNDDOWN(F15*1000*M15,0)&gt;20000000,"20,000,000",ROUNDDOWN(F15*1000*M15,0))</f>
        <v>0</v>
      </c>
      <c r="P15" s="31"/>
      <c r="Q15" s="31"/>
      <c r="R15" s="32"/>
      <c r="S15" s="9" t="s">
        <v>12</v>
      </c>
      <c r="T15" s="2" t="s">
        <v>22</v>
      </c>
      <c r="U15" s="1" t="s">
        <v>28</v>
      </c>
    </row>
    <row r="16" spans="1:22" ht="20.100000000000001" customHeight="1" x14ac:dyDescent="0.45">
      <c r="A16" s="66"/>
      <c r="B16" s="67" t="s">
        <v>41</v>
      </c>
      <c r="C16" s="67"/>
      <c r="D16" s="67"/>
      <c r="E16" s="67"/>
      <c r="F16" s="43"/>
      <c r="G16" s="44"/>
      <c r="H16" s="45"/>
      <c r="I16" s="9" t="s">
        <v>0</v>
      </c>
      <c r="J16" s="36"/>
      <c r="K16" s="37"/>
      <c r="L16" s="38"/>
      <c r="M16" s="26">
        <v>0.5</v>
      </c>
      <c r="N16" s="27"/>
      <c r="O16" s="23">
        <f>ROUNDDOWN(F16*1000*M16,0)</f>
        <v>0</v>
      </c>
      <c r="P16" s="24"/>
      <c r="Q16" s="24"/>
      <c r="R16" s="25"/>
      <c r="S16" s="9" t="s">
        <v>12</v>
      </c>
      <c r="T16" s="2" t="s">
        <v>22</v>
      </c>
      <c r="U16" s="1" t="s">
        <v>28</v>
      </c>
    </row>
    <row r="17" spans="1:21" ht="20.100000000000001" customHeight="1" x14ac:dyDescent="0.45">
      <c r="A17" s="66"/>
      <c r="B17" s="67" t="s">
        <v>30</v>
      </c>
      <c r="C17" s="67"/>
      <c r="D17" s="67"/>
      <c r="E17" s="67"/>
      <c r="F17" s="40"/>
      <c r="G17" s="41"/>
      <c r="H17" s="41"/>
      <c r="I17" s="41"/>
      <c r="J17" s="49"/>
      <c r="K17" s="49"/>
      <c r="L17" s="49"/>
      <c r="M17" s="49"/>
      <c r="N17" s="50"/>
      <c r="O17" s="46">
        <f>O14+O15+O16</f>
        <v>0</v>
      </c>
      <c r="P17" s="47"/>
      <c r="Q17" s="47"/>
      <c r="R17" s="48"/>
      <c r="S17" s="9" t="s">
        <v>12</v>
      </c>
    </row>
    <row r="18" spans="1:21" ht="20.100000000000001" customHeight="1" x14ac:dyDescent="0.45">
      <c r="A18" s="66"/>
      <c r="B18" s="67" t="s">
        <v>42</v>
      </c>
      <c r="C18" s="67"/>
      <c r="D18" s="67"/>
      <c r="E18" s="67"/>
      <c r="F18" s="53"/>
      <c r="G18" s="17"/>
      <c r="H18" s="17"/>
      <c r="I18" s="12" t="s">
        <v>0</v>
      </c>
      <c r="J18" s="33"/>
      <c r="K18" s="34"/>
      <c r="L18" s="34"/>
      <c r="M18" s="34"/>
      <c r="N18" s="34"/>
      <c r="O18" s="34"/>
      <c r="P18" s="34"/>
      <c r="Q18" s="34"/>
      <c r="R18" s="34"/>
      <c r="S18" s="35"/>
    </row>
    <row r="19" spans="1:21" ht="20.100000000000001" customHeight="1" x14ac:dyDescent="0.45">
      <c r="A19" s="66"/>
      <c r="B19" s="67" t="s">
        <v>32</v>
      </c>
      <c r="C19" s="67"/>
      <c r="D19" s="67"/>
      <c r="E19" s="67"/>
      <c r="F19" s="54">
        <f>F14+F15+F18</f>
        <v>0</v>
      </c>
      <c r="G19" s="55"/>
      <c r="H19" s="55"/>
      <c r="I19" s="9" t="s">
        <v>0</v>
      </c>
      <c r="J19" s="36"/>
      <c r="K19" s="37"/>
      <c r="L19" s="37"/>
      <c r="M19" s="37"/>
      <c r="N19" s="37"/>
      <c r="O19" s="37"/>
      <c r="P19" s="37"/>
      <c r="Q19" s="37"/>
      <c r="R19" s="37"/>
      <c r="S19" s="38"/>
    </row>
    <row r="20" spans="1:21" ht="20.100000000000001" customHeight="1" x14ac:dyDescent="0.45">
      <c r="A20" s="70" t="s">
        <v>11</v>
      </c>
      <c r="B20" s="67" t="s">
        <v>43</v>
      </c>
      <c r="C20" s="67"/>
      <c r="D20" s="67"/>
      <c r="E20" s="67"/>
      <c r="F20" s="56"/>
      <c r="G20" s="57"/>
      <c r="H20" s="57"/>
      <c r="I20" s="9" t="s">
        <v>0</v>
      </c>
      <c r="J20" s="40"/>
      <c r="K20" s="41"/>
      <c r="L20" s="42"/>
      <c r="M20" s="26">
        <v>0.2</v>
      </c>
      <c r="N20" s="27"/>
      <c r="O20" s="51">
        <f>ROUNDDOWN(F20*1000*M20,0)</f>
        <v>0</v>
      </c>
      <c r="P20" s="52"/>
      <c r="Q20" s="52"/>
      <c r="R20" s="52"/>
      <c r="S20" s="9" t="s">
        <v>12</v>
      </c>
    </row>
    <row r="21" spans="1:21" ht="27.75" customHeight="1" x14ac:dyDescent="0.45">
      <c r="A21" s="70"/>
      <c r="B21" s="71" t="s">
        <v>44</v>
      </c>
      <c r="C21" s="72"/>
      <c r="D21" s="72"/>
      <c r="E21" s="73"/>
      <c r="F21" s="53"/>
      <c r="G21" s="17"/>
      <c r="H21" s="17"/>
      <c r="I21" s="12" t="s">
        <v>0</v>
      </c>
      <c r="J21" s="60" t="s">
        <v>52</v>
      </c>
      <c r="K21" s="61"/>
      <c r="L21" s="62"/>
      <c r="M21" s="63">
        <v>0.5</v>
      </c>
      <c r="N21" s="64"/>
      <c r="O21" s="58">
        <f>IF(F21&gt;3000,"限度額超過！",ROUNDDOWN(F21*1000*0.5,0))</f>
        <v>0</v>
      </c>
      <c r="P21" s="59"/>
      <c r="Q21" s="59"/>
      <c r="R21" s="59"/>
      <c r="S21" s="11" t="s">
        <v>12</v>
      </c>
    </row>
    <row r="22" spans="1:21" ht="19.5" customHeight="1" x14ac:dyDescent="0.45">
      <c r="A22" s="70"/>
      <c r="B22" s="67" t="s">
        <v>31</v>
      </c>
      <c r="C22" s="67"/>
      <c r="D22" s="67"/>
      <c r="E22" s="67"/>
      <c r="F22" s="101">
        <f>F20+F21</f>
        <v>0</v>
      </c>
      <c r="G22" s="102"/>
      <c r="H22" s="102"/>
      <c r="I22" s="86" t="s">
        <v>0</v>
      </c>
      <c r="J22" s="98" t="s">
        <v>45</v>
      </c>
      <c r="K22" s="98"/>
      <c r="L22" s="98"/>
      <c r="M22" s="100"/>
      <c r="N22" s="100"/>
      <c r="O22" s="83">
        <f>IF((O20+O21)&gt;J23,J23,O20+O21)</f>
        <v>0</v>
      </c>
      <c r="P22" s="84"/>
      <c r="Q22" s="84"/>
      <c r="R22" s="84"/>
      <c r="S22" s="86" t="s">
        <v>12</v>
      </c>
    </row>
    <row r="23" spans="1:21" ht="19.5" customHeight="1" x14ac:dyDescent="0.45">
      <c r="A23" s="70"/>
      <c r="B23" s="67"/>
      <c r="C23" s="67"/>
      <c r="D23" s="67"/>
      <c r="E23" s="67"/>
      <c r="F23" s="103"/>
      <c r="G23" s="104"/>
      <c r="H23" s="104"/>
      <c r="I23" s="87"/>
      <c r="J23" s="99">
        <f>ROUNDDOWN(F19*1000*0.05,0)</f>
        <v>0</v>
      </c>
      <c r="K23" s="99"/>
      <c r="L23" s="99"/>
      <c r="M23" s="100"/>
      <c r="N23" s="100"/>
      <c r="O23" s="85"/>
      <c r="P23" s="19"/>
      <c r="Q23" s="19"/>
      <c r="R23" s="19"/>
      <c r="S23" s="87"/>
    </row>
    <row r="24" spans="1:21" ht="20.100000000000001" customHeight="1" x14ac:dyDescent="0.45">
      <c r="A24" s="88" t="s">
        <v>15</v>
      </c>
      <c r="B24" s="88"/>
      <c r="C24" s="88"/>
      <c r="D24" s="88"/>
      <c r="E24" s="88"/>
      <c r="F24" s="89" t="s">
        <v>33</v>
      </c>
      <c r="G24" s="90"/>
      <c r="H24" s="90"/>
      <c r="I24" s="91"/>
      <c r="J24" s="89" t="s">
        <v>14</v>
      </c>
      <c r="K24" s="90"/>
      <c r="L24" s="91"/>
      <c r="M24" s="74"/>
      <c r="N24" s="75"/>
      <c r="O24" s="78" t="s">
        <v>34</v>
      </c>
      <c r="P24" s="79"/>
      <c r="Q24" s="79"/>
      <c r="R24" s="79"/>
      <c r="S24" s="80"/>
    </row>
    <row r="25" spans="1:21" ht="20.100000000000001" customHeight="1" x14ac:dyDescent="0.45">
      <c r="A25" s="88"/>
      <c r="B25" s="88"/>
      <c r="C25" s="88"/>
      <c r="D25" s="88"/>
      <c r="E25" s="88"/>
      <c r="F25" s="92">
        <f>F19+F22</f>
        <v>0</v>
      </c>
      <c r="G25" s="93"/>
      <c r="H25" s="94"/>
      <c r="I25" s="10" t="s">
        <v>0</v>
      </c>
      <c r="J25" s="95"/>
      <c r="K25" s="96"/>
      <c r="L25" s="97"/>
      <c r="M25" s="76"/>
      <c r="N25" s="77"/>
      <c r="O25" s="81">
        <f>IF((O17+O22)&gt;1000000000,"1,000,000,000",O17+O22)</f>
        <v>0</v>
      </c>
      <c r="P25" s="82"/>
      <c r="Q25" s="82"/>
      <c r="R25" s="82"/>
      <c r="S25" s="10" t="s">
        <v>12</v>
      </c>
    </row>
    <row r="27" spans="1:21" ht="20.100000000000001" customHeight="1" x14ac:dyDescent="0.45">
      <c r="A27" s="6" t="s">
        <v>51</v>
      </c>
      <c r="I27" s="1" t="s">
        <v>3</v>
      </c>
      <c r="K27" s="1" t="s">
        <v>4</v>
      </c>
      <c r="M27" s="2" t="s">
        <v>16</v>
      </c>
      <c r="N27" s="13" t="s">
        <v>26</v>
      </c>
      <c r="O27" s="13"/>
      <c r="P27" s="13"/>
      <c r="Q27" s="13"/>
      <c r="R27" s="13"/>
      <c r="S27" s="1" t="s">
        <v>5</v>
      </c>
      <c r="T27" s="2" t="s">
        <v>22</v>
      </c>
      <c r="U27" s="1" t="s">
        <v>27</v>
      </c>
    </row>
    <row r="29" spans="1:21" ht="20.100000000000001" customHeight="1" x14ac:dyDescent="0.45">
      <c r="F29" s="14" t="s">
        <v>6</v>
      </c>
      <c r="G29" s="15"/>
      <c r="H29" s="15"/>
      <c r="I29" s="16"/>
      <c r="J29" s="14" t="s">
        <v>7</v>
      </c>
      <c r="K29" s="15"/>
      <c r="L29" s="16"/>
      <c r="M29" s="14" t="s">
        <v>8</v>
      </c>
      <c r="N29" s="16"/>
      <c r="O29" s="14" t="s">
        <v>9</v>
      </c>
      <c r="P29" s="15"/>
      <c r="Q29" s="15"/>
      <c r="R29" s="15"/>
      <c r="S29" s="16"/>
    </row>
    <row r="30" spans="1:21" ht="27" customHeight="1" x14ac:dyDescent="0.45">
      <c r="A30" s="65" t="s">
        <v>10</v>
      </c>
      <c r="B30" s="68" t="s">
        <v>46</v>
      </c>
      <c r="C30" s="69"/>
      <c r="D30" s="69"/>
      <c r="E30" s="69"/>
      <c r="F30" s="53"/>
      <c r="G30" s="17"/>
      <c r="H30" s="17"/>
      <c r="I30" s="12" t="s">
        <v>0</v>
      </c>
      <c r="J30" s="33"/>
      <c r="K30" s="34"/>
      <c r="L30" s="35"/>
      <c r="M30" s="26">
        <v>0.1</v>
      </c>
      <c r="N30" s="27"/>
      <c r="O30" s="51">
        <f>ROUNDDOWN(F30*1000*M30,0)</f>
        <v>0</v>
      </c>
      <c r="P30" s="52"/>
      <c r="Q30" s="52"/>
      <c r="R30" s="52"/>
      <c r="S30" s="9" t="s">
        <v>12</v>
      </c>
      <c r="T30" s="2" t="s">
        <v>22</v>
      </c>
      <c r="U30" s="1" t="s">
        <v>28</v>
      </c>
    </row>
    <row r="31" spans="1:21" ht="30" customHeight="1" x14ac:dyDescent="0.45">
      <c r="A31" s="65"/>
      <c r="B31" s="68" t="s">
        <v>39</v>
      </c>
      <c r="C31" s="69"/>
      <c r="D31" s="69"/>
      <c r="E31" s="69"/>
      <c r="F31" s="28"/>
      <c r="G31" s="29"/>
      <c r="H31" s="29"/>
      <c r="I31" s="9" t="s">
        <v>0</v>
      </c>
      <c r="J31" s="39" t="s">
        <v>40</v>
      </c>
      <c r="K31" s="15"/>
      <c r="L31" s="16"/>
      <c r="M31" s="26">
        <v>0.1</v>
      </c>
      <c r="N31" s="27"/>
      <c r="O31" s="30">
        <f>IF(ROUNDDOWN(F31*1000*M31,0)&gt;20000000,"20,000,000",ROUNDDOWN(F31*1000*M31,0))</f>
        <v>0</v>
      </c>
      <c r="P31" s="31"/>
      <c r="Q31" s="31"/>
      <c r="R31" s="32"/>
      <c r="S31" s="9" t="s">
        <v>12</v>
      </c>
      <c r="T31" s="2" t="s">
        <v>22</v>
      </c>
      <c r="U31" s="1" t="s">
        <v>28</v>
      </c>
    </row>
    <row r="32" spans="1:21" ht="20.100000000000001" customHeight="1" x14ac:dyDescent="0.45">
      <c r="A32" s="66"/>
      <c r="B32" s="67" t="s">
        <v>41</v>
      </c>
      <c r="C32" s="67"/>
      <c r="D32" s="67"/>
      <c r="E32" s="67"/>
      <c r="F32" s="56"/>
      <c r="G32" s="57"/>
      <c r="H32" s="57"/>
      <c r="I32" s="9" t="s">
        <v>0</v>
      </c>
      <c r="J32" s="36"/>
      <c r="K32" s="37"/>
      <c r="L32" s="38"/>
      <c r="M32" s="105">
        <v>0.5</v>
      </c>
      <c r="N32" s="106"/>
      <c r="O32" s="51">
        <f>ROUNDDOWN(F32*1000*0.5,0)</f>
        <v>0</v>
      </c>
      <c r="P32" s="52"/>
      <c r="Q32" s="52"/>
      <c r="R32" s="52"/>
      <c r="S32" s="9" t="s">
        <v>12</v>
      </c>
    </row>
    <row r="33" spans="1:19" ht="20.100000000000001" customHeight="1" x14ac:dyDescent="0.45">
      <c r="A33" s="66"/>
      <c r="B33" s="67" t="s">
        <v>30</v>
      </c>
      <c r="C33" s="67"/>
      <c r="D33" s="67"/>
      <c r="E33" s="67"/>
      <c r="F33" s="131"/>
      <c r="G33" s="132"/>
      <c r="H33" s="132"/>
      <c r="I33" s="132"/>
      <c r="J33" s="132"/>
      <c r="K33" s="132"/>
      <c r="L33" s="132"/>
      <c r="M33" s="132"/>
      <c r="N33" s="133"/>
      <c r="O33" s="54">
        <f>O30+O31+O32</f>
        <v>0</v>
      </c>
      <c r="P33" s="55"/>
      <c r="Q33" s="55"/>
      <c r="R33" s="55"/>
      <c r="S33" s="9" t="s">
        <v>12</v>
      </c>
    </row>
    <row r="34" spans="1:19" ht="20.100000000000001" customHeight="1" x14ac:dyDescent="0.45">
      <c r="A34" s="66"/>
      <c r="B34" s="67" t="s">
        <v>42</v>
      </c>
      <c r="C34" s="67"/>
      <c r="D34" s="67"/>
      <c r="E34" s="67"/>
      <c r="F34" s="53"/>
      <c r="G34" s="17"/>
      <c r="H34" s="17"/>
      <c r="I34" s="12" t="s">
        <v>0</v>
      </c>
      <c r="J34" s="33"/>
      <c r="K34" s="34"/>
      <c r="L34" s="34"/>
      <c r="M34" s="34"/>
      <c r="N34" s="34"/>
      <c r="O34" s="34"/>
      <c r="P34" s="34"/>
      <c r="Q34" s="34"/>
      <c r="R34" s="34"/>
      <c r="S34" s="35"/>
    </row>
    <row r="35" spans="1:19" ht="20.100000000000001" customHeight="1" x14ac:dyDescent="0.45">
      <c r="A35" s="66"/>
      <c r="B35" s="67" t="s">
        <v>32</v>
      </c>
      <c r="C35" s="67"/>
      <c r="D35" s="67"/>
      <c r="E35" s="67"/>
      <c r="F35" s="54">
        <f>SUM(F30,F31,F34)</f>
        <v>0</v>
      </c>
      <c r="G35" s="55"/>
      <c r="H35" s="55"/>
      <c r="I35" s="9" t="s">
        <v>0</v>
      </c>
      <c r="J35" s="36"/>
      <c r="K35" s="37"/>
      <c r="L35" s="37"/>
      <c r="M35" s="37"/>
      <c r="N35" s="37"/>
      <c r="O35" s="37"/>
      <c r="P35" s="37"/>
      <c r="Q35" s="37"/>
      <c r="R35" s="37"/>
      <c r="S35" s="38"/>
    </row>
    <row r="36" spans="1:19" ht="20.100000000000001" customHeight="1" x14ac:dyDescent="0.45">
      <c r="A36" s="70" t="s">
        <v>11</v>
      </c>
      <c r="B36" s="67" t="s">
        <v>43</v>
      </c>
      <c r="C36" s="67"/>
      <c r="D36" s="67"/>
      <c r="E36" s="67"/>
      <c r="F36" s="56"/>
      <c r="G36" s="57"/>
      <c r="H36" s="57"/>
      <c r="I36" s="9" t="s">
        <v>0</v>
      </c>
      <c r="J36" s="131"/>
      <c r="K36" s="132"/>
      <c r="L36" s="133"/>
      <c r="M36" s="134">
        <v>0.1</v>
      </c>
      <c r="N36" s="134"/>
      <c r="O36" s="51">
        <f>ROUNDDOWN(F36*1000*0.1,0)</f>
        <v>0</v>
      </c>
      <c r="P36" s="52"/>
      <c r="Q36" s="52"/>
      <c r="R36" s="52"/>
      <c r="S36" s="9" t="s">
        <v>12</v>
      </c>
    </row>
    <row r="37" spans="1:19" ht="27" customHeight="1" x14ac:dyDescent="0.45">
      <c r="A37" s="70"/>
      <c r="B37" s="71" t="s">
        <v>47</v>
      </c>
      <c r="C37" s="72"/>
      <c r="D37" s="72"/>
      <c r="E37" s="73"/>
      <c r="F37" s="139"/>
      <c r="G37" s="140"/>
      <c r="H37" s="140"/>
      <c r="I37" s="12" t="s">
        <v>0</v>
      </c>
      <c r="J37" s="60" t="s">
        <v>53</v>
      </c>
      <c r="K37" s="61"/>
      <c r="L37" s="62"/>
      <c r="M37" s="63">
        <v>0.5</v>
      </c>
      <c r="N37" s="64"/>
      <c r="O37" s="58">
        <f>IF(F37&gt;1800,"限度額超過！",ROUNDDOWN(F37*1000*0.5,0))</f>
        <v>0</v>
      </c>
      <c r="P37" s="59"/>
      <c r="Q37" s="59"/>
      <c r="R37" s="59"/>
      <c r="S37" s="9" t="s">
        <v>12</v>
      </c>
    </row>
    <row r="38" spans="1:19" ht="20.100000000000001" customHeight="1" x14ac:dyDescent="0.45">
      <c r="A38" s="70"/>
      <c r="B38" s="67" t="s">
        <v>31</v>
      </c>
      <c r="C38" s="67"/>
      <c r="D38" s="67"/>
      <c r="E38" s="67"/>
      <c r="F38" s="141">
        <f>F36+F37</f>
        <v>0</v>
      </c>
      <c r="G38" s="142"/>
      <c r="H38" s="142"/>
      <c r="I38" s="143" t="s">
        <v>0</v>
      </c>
      <c r="J38" s="130" t="s">
        <v>48</v>
      </c>
      <c r="K38" s="130"/>
      <c r="L38" s="130"/>
      <c r="M38" s="100"/>
      <c r="N38" s="100"/>
      <c r="O38" s="83">
        <f>IF((O36+O37)&gt;J39,J39,O36+O37)</f>
        <v>0</v>
      </c>
      <c r="P38" s="84"/>
      <c r="Q38" s="84"/>
      <c r="R38" s="84"/>
      <c r="S38" s="86" t="s">
        <v>12</v>
      </c>
    </row>
    <row r="39" spans="1:19" ht="20.100000000000001" customHeight="1" x14ac:dyDescent="0.45">
      <c r="A39" s="70"/>
      <c r="B39" s="67"/>
      <c r="C39" s="67"/>
      <c r="D39" s="67"/>
      <c r="E39" s="67"/>
      <c r="F39" s="142"/>
      <c r="G39" s="142"/>
      <c r="H39" s="142"/>
      <c r="I39" s="143"/>
      <c r="J39" s="99">
        <f>ROUNDDOWN(F35*1000*0.05,0)</f>
        <v>0</v>
      </c>
      <c r="K39" s="99"/>
      <c r="L39" s="99"/>
      <c r="M39" s="100"/>
      <c r="N39" s="100"/>
      <c r="O39" s="85"/>
      <c r="P39" s="19"/>
      <c r="Q39" s="19"/>
      <c r="R39" s="19"/>
      <c r="S39" s="87"/>
    </row>
    <row r="40" spans="1:19" ht="20.100000000000001" customHeight="1" x14ac:dyDescent="0.45">
      <c r="A40" s="88" t="s">
        <v>21</v>
      </c>
      <c r="B40" s="88"/>
      <c r="C40" s="88"/>
      <c r="D40" s="88"/>
      <c r="E40" s="88"/>
      <c r="F40" s="117" t="s">
        <v>33</v>
      </c>
      <c r="G40" s="118"/>
      <c r="H40" s="118"/>
      <c r="I40" s="119"/>
      <c r="J40" s="136" t="s">
        <v>49</v>
      </c>
      <c r="K40" s="88"/>
      <c r="L40" s="88"/>
      <c r="M40" s="100"/>
      <c r="N40" s="100"/>
      <c r="O40" s="117" t="s">
        <v>34</v>
      </c>
      <c r="P40" s="118"/>
      <c r="Q40" s="118"/>
      <c r="R40" s="118"/>
      <c r="S40" s="119"/>
    </row>
    <row r="41" spans="1:19" ht="20.100000000000001" customHeight="1" x14ac:dyDescent="0.45">
      <c r="A41" s="88"/>
      <c r="B41" s="88"/>
      <c r="C41" s="88"/>
      <c r="D41" s="88"/>
      <c r="E41" s="88"/>
      <c r="F41" s="137">
        <f>F35+F38</f>
        <v>0</v>
      </c>
      <c r="G41" s="138"/>
      <c r="H41" s="138"/>
      <c r="I41" s="10" t="s">
        <v>0</v>
      </c>
      <c r="J41" s="88"/>
      <c r="K41" s="88"/>
      <c r="L41" s="88"/>
      <c r="M41" s="100"/>
      <c r="N41" s="100"/>
      <c r="O41" s="81">
        <f>IF((O33+O38)&gt;500000000,"500,000,000",O33+O38)</f>
        <v>0</v>
      </c>
      <c r="P41" s="82"/>
      <c r="Q41" s="82"/>
      <c r="R41" s="82"/>
      <c r="S41" s="10" t="s">
        <v>12</v>
      </c>
    </row>
    <row r="43" spans="1:19" ht="20.100000000000001" customHeight="1" x14ac:dyDescent="0.45">
      <c r="A43" s="6" t="s">
        <v>17</v>
      </c>
    </row>
    <row r="44" spans="1:19" ht="20.100000000000001" customHeight="1" x14ac:dyDescent="0.45">
      <c r="A44" s="117" t="s">
        <v>20</v>
      </c>
      <c r="B44" s="118"/>
      <c r="C44" s="118"/>
      <c r="D44" s="118"/>
      <c r="E44" s="119"/>
      <c r="F44" s="117" t="s">
        <v>18</v>
      </c>
      <c r="G44" s="118"/>
      <c r="H44" s="118"/>
      <c r="I44" s="119"/>
      <c r="J44" s="108"/>
      <c r="K44" s="109"/>
      <c r="L44" s="109"/>
      <c r="M44" s="109"/>
      <c r="N44" s="110"/>
      <c r="O44" s="117" t="s">
        <v>19</v>
      </c>
      <c r="P44" s="118"/>
      <c r="Q44" s="118"/>
      <c r="R44" s="118"/>
      <c r="S44" s="119"/>
    </row>
    <row r="45" spans="1:19" ht="20.100000000000001" customHeight="1" x14ac:dyDescent="0.45">
      <c r="A45" s="120"/>
      <c r="B45" s="121"/>
      <c r="C45" s="121"/>
      <c r="D45" s="121"/>
      <c r="E45" s="122"/>
      <c r="F45" s="126">
        <f>F25+F41</f>
        <v>0</v>
      </c>
      <c r="G45" s="127"/>
      <c r="H45" s="127"/>
      <c r="I45" s="107" t="s">
        <v>0</v>
      </c>
      <c r="J45" s="111"/>
      <c r="K45" s="112"/>
      <c r="L45" s="112"/>
      <c r="M45" s="112"/>
      <c r="N45" s="113"/>
      <c r="O45" s="128">
        <f>IF((O25+O41)&gt;1000000000,"1,000,000,000",O25+O41)</f>
        <v>0</v>
      </c>
      <c r="P45" s="129"/>
      <c r="Q45" s="129"/>
      <c r="R45" s="129"/>
      <c r="S45" s="107" t="s">
        <v>12</v>
      </c>
    </row>
    <row r="46" spans="1:19" ht="20.100000000000001" customHeight="1" x14ac:dyDescent="0.45">
      <c r="A46" s="123"/>
      <c r="B46" s="124"/>
      <c r="C46" s="124"/>
      <c r="D46" s="124"/>
      <c r="E46" s="125"/>
      <c r="F46" s="103"/>
      <c r="G46" s="104"/>
      <c r="H46" s="104"/>
      <c r="I46" s="87"/>
      <c r="J46" s="114"/>
      <c r="K46" s="115"/>
      <c r="L46" s="115"/>
      <c r="M46" s="115"/>
      <c r="N46" s="116"/>
      <c r="O46" s="85">
        <f>IF((O38+O43)&gt;500000000,"500,000,000",O38+O43)</f>
        <v>0</v>
      </c>
      <c r="P46" s="19"/>
      <c r="Q46" s="19"/>
      <c r="R46" s="19"/>
      <c r="S46" s="87"/>
    </row>
  </sheetData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N27:R27"/>
    <mergeCell ref="F29:I29"/>
    <mergeCell ref="J29:L29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 xr:uid="{00000000-0002-0000-0000-000000000000}">
      <formula1>"　,先進的な技術,DX,データセンター整備,県内資源活用,本社機能移転,国際リスク回避,災害リスク分散"</formula1>
    </dataValidation>
    <dataValidation type="list" showInputMessage="1" showErrorMessage="1" sqref="N27:R27" xr:uid="{00000000-0002-0000-0000-000001000000}">
      <formula1>"　,土地・建物取得,DX,国内回帰,災害リスク分散,データセンター整備,その他"</formula1>
    </dataValidation>
    <dataValidation type="list" allowBlank="1" showInputMessage="1" showErrorMessage="1" sqref="M30:N31" xr:uid="{00000000-0002-0000-0000-000002000000}">
      <formula1>"10%,15%"</formula1>
    </dataValidation>
    <dataValidation type="list" allowBlank="1" showInputMessage="1" showErrorMessage="1" sqref="M14:N15 M20:N20" xr:uid="{00000000-0002-0000-0000-000003000000}">
      <formula1>"20%,25%"</formula1>
    </dataValidation>
    <dataValidation type="list" allowBlank="1" showInputMessage="1" showErrorMessage="1" sqref="M16:N16" xr:uid="{00000000-0002-0000-0000-000004000000}">
      <formula1>"50%,75%"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10</xdr:col>
                    <xdr:colOff>365760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60960</xdr:colOff>
                    <xdr:row>10</xdr:row>
                    <xdr:rowOff>0</xdr:rowOff>
                  </from>
                  <to>
                    <xdr:col>12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26</xdr:row>
                    <xdr:rowOff>0</xdr:rowOff>
                  </from>
                  <to>
                    <xdr:col>10</xdr:col>
                    <xdr:colOff>365760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60960</xdr:colOff>
                    <xdr:row>26</xdr:row>
                    <xdr:rowOff>0</xdr:rowOff>
                  </from>
                  <to>
                    <xdr:col>12</xdr:col>
                    <xdr:colOff>251460</xdr:colOff>
                    <xdr:row>26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石賀 美羽</cp:lastModifiedBy>
  <cp:lastPrinted>2021-03-22T02:01:52Z</cp:lastPrinted>
  <dcterms:created xsi:type="dcterms:W3CDTF">2020-03-24T10:25:48Z</dcterms:created>
  <dcterms:modified xsi:type="dcterms:W3CDTF">2025-03-19T02:26:16Z</dcterms:modified>
</cp:coreProperties>
</file>