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5.249\Share\高校入試\☆集計・記者発表\#R7_集計・記者発表\R7_0317_合格者（一般・特色）\R7_0311_事前提供\"/>
    </mc:Choice>
  </mc:AlternateContent>
  <xr:revisionPtr revIDLastSave="0" documentId="13_ncr:1_{209A3725-4123-4114-A257-75D1089DA969}" xr6:coauthVersionLast="47" xr6:coauthVersionMax="47" xr10:uidLastSave="{00000000-0000-0000-0000-000000000000}"/>
  <bookViews>
    <workbookView xWindow="-28920" yWindow="-1740" windowWidth="29040" windowHeight="15840" xr2:uid="{00000000-000D-0000-FFFF-FFFF00000000}"/>
  </bookViews>
  <sheets>
    <sheet name="一般合格3.17" sheetId="1" r:id="rId1"/>
  </sheets>
  <definedNames>
    <definedName name="_xlnm.Print_Area" localSheetId="0">一般合格3.17!$A$1:$T$115</definedName>
  </definedNames>
  <calcPr calcId="181029"/>
</workbook>
</file>

<file path=xl/calcChain.xml><?xml version="1.0" encoding="utf-8"?>
<calcChain xmlns="http://schemas.openxmlformats.org/spreadsheetml/2006/main">
  <c r="P9" i="1" l="1"/>
  <c r="Q8" i="1"/>
  <c r="S86" i="1"/>
  <c r="R86" i="1"/>
  <c r="T11" i="1"/>
  <c r="N8" i="1"/>
  <c r="P83" i="1"/>
  <c r="N54" i="1"/>
  <c r="O74" i="1"/>
  <c r="P91" i="1" l="1"/>
  <c r="O54" i="1" l="1"/>
  <c r="O99" i="1" s="1"/>
  <c r="R74" i="1" l="1"/>
  <c r="S74" i="1"/>
  <c r="N39" i="1"/>
  <c r="O39" i="1"/>
  <c r="N44" i="1"/>
  <c r="O44" i="1"/>
  <c r="S15" i="1" l="1"/>
  <c r="T90" i="1" l="1"/>
  <c r="U90" i="1" s="1"/>
  <c r="T89" i="1"/>
  <c r="U89" i="1" s="1"/>
  <c r="T88" i="1"/>
  <c r="U88" i="1" s="1"/>
  <c r="T87" i="1"/>
  <c r="U87" i="1" s="1"/>
  <c r="T53" i="1"/>
  <c r="T52" i="1"/>
  <c r="S109" i="1"/>
  <c r="P87" i="1"/>
  <c r="P88" i="1"/>
  <c r="P85" i="1"/>
  <c r="P53" i="1"/>
  <c r="P54" i="1"/>
  <c r="P55" i="1"/>
  <c r="P56" i="1"/>
  <c r="P57" i="1"/>
  <c r="P58" i="1"/>
  <c r="P59" i="1"/>
  <c r="P61" i="1"/>
  <c r="P62" i="1"/>
  <c r="P63" i="1"/>
  <c r="P64" i="1"/>
  <c r="P65" i="1"/>
  <c r="P66" i="1"/>
  <c r="P68" i="1"/>
  <c r="P69" i="1"/>
  <c r="P70" i="1"/>
  <c r="P71" i="1"/>
  <c r="P72" i="1"/>
  <c r="P73" i="1"/>
  <c r="P75" i="1"/>
  <c r="P52" i="1"/>
  <c r="P35" i="1"/>
  <c r="P36" i="1"/>
  <c r="P37" i="1"/>
  <c r="P38" i="1"/>
  <c r="P39" i="1"/>
  <c r="P40" i="1"/>
  <c r="P41" i="1"/>
  <c r="P42" i="1"/>
  <c r="P43" i="1"/>
  <c r="P44" i="1"/>
  <c r="P45" i="1"/>
  <c r="P34" i="1"/>
  <c r="R99" i="1" l="1"/>
  <c r="O109" i="1" l="1"/>
  <c r="P10" i="1" l="1"/>
  <c r="P11" i="1"/>
  <c r="P16" i="1"/>
  <c r="P17" i="1"/>
  <c r="P18" i="1"/>
  <c r="P19" i="1"/>
  <c r="P20" i="1"/>
  <c r="P22" i="1"/>
  <c r="P23" i="1"/>
  <c r="P24" i="1"/>
  <c r="P6" i="1"/>
  <c r="P8" i="1" s="1"/>
  <c r="N109" i="1"/>
  <c r="P109" i="1" s="1"/>
  <c r="N99" i="1"/>
  <c r="N101" i="1"/>
  <c r="N103" i="1"/>
  <c r="N104" i="1"/>
  <c r="N105" i="1"/>
  <c r="N106" i="1"/>
  <c r="N107" i="1"/>
  <c r="N46" i="1"/>
  <c r="N27" i="1"/>
  <c r="N100" i="1" s="1"/>
  <c r="P99" i="1" l="1"/>
  <c r="M110" i="1"/>
  <c r="M109" i="1"/>
  <c r="M107" i="1"/>
  <c r="M106" i="1"/>
  <c r="M105" i="1"/>
  <c r="M104" i="1"/>
  <c r="M103" i="1"/>
  <c r="M102" i="1"/>
  <c r="M101" i="1"/>
  <c r="M100" i="1"/>
  <c r="M99" i="1"/>
  <c r="M46" i="1" l="1"/>
  <c r="M28" i="1"/>
  <c r="M77" i="1" s="1"/>
  <c r="S8" i="1" l="1"/>
  <c r="R39" i="1" l="1"/>
  <c r="O107" i="1" l="1"/>
  <c r="P107" i="1" s="1"/>
  <c r="O106" i="1"/>
  <c r="P106" i="1" s="1"/>
  <c r="O105" i="1"/>
  <c r="P105" i="1" s="1"/>
  <c r="O104" i="1"/>
  <c r="P104" i="1" s="1"/>
  <c r="O103" i="1"/>
  <c r="P103" i="1" s="1"/>
  <c r="O101" i="1"/>
  <c r="P101" i="1" s="1"/>
  <c r="O91" i="1" l="1"/>
  <c r="O86" i="1"/>
  <c r="O67" i="1"/>
  <c r="O60" i="1"/>
  <c r="O46" i="1"/>
  <c r="P46" i="1" s="1"/>
  <c r="O27" i="1"/>
  <c r="P25" i="1" s="1"/>
  <c r="P27" i="1" s="1"/>
  <c r="O21" i="1"/>
  <c r="O15" i="1"/>
  <c r="N91" i="1"/>
  <c r="N86" i="1"/>
  <c r="N74" i="1"/>
  <c r="P74" i="1" s="1"/>
  <c r="N67" i="1"/>
  <c r="N60" i="1"/>
  <c r="N21" i="1"/>
  <c r="N15" i="1"/>
  <c r="N102" i="1" s="1"/>
  <c r="S21" i="1"/>
  <c r="P67" i="1" l="1"/>
  <c r="P21" i="1"/>
  <c r="P15" i="1"/>
  <c r="N92" i="1"/>
  <c r="N110" i="1"/>
  <c r="N111" i="1" s="1"/>
  <c r="O110" i="1"/>
  <c r="O111" i="1" s="1"/>
  <c r="P86" i="1"/>
  <c r="P60" i="1"/>
  <c r="O28" i="1"/>
  <c r="N76" i="1"/>
  <c r="N28" i="1"/>
  <c r="O102" i="1"/>
  <c r="O100" i="1"/>
  <c r="P100" i="1" s="1"/>
  <c r="O92" i="1"/>
  <c r="O76" i="1"/>
  <c r="N108" i="1"/>
  <c r="M111" i="1"/>
  <c r="M108" i="1"/>
  <c r="S39" i="1"/>
  <c r="P92" i="1" l="1"/>
  <c r="P28" i="1"/>
  <c r="P111" i="1"/>
  <c r="P76" i="1"/>
  <c r="P110" i="1"/>
  <c r="O108" i="1"/>
  <c r="P108" i="1" s="1"/>
  <c r="P102" i="1"/>
  <c r="S100" i="1"/>
  <c r="O77" i="1"/>
  <c r="N77" i="1"/>
  <c r="N112" i="1"/>
  <c r="M112" i="1"/>
  <c r="P77" i="1" l="1"/>
  <c r="O112" i="1"/>
  <c r="P112" i="1" s="1"/>
  <c r="T24" i="1"/>
  <c r="U24" i="1" s="1"/>
  <c r="S107" i="1" l="1"/>
  <c r="S106" i="1"/>
  <c r="S105" i="1"/>
  <c r="S104" i="1"/>
  <c r="S103" i="1"/>
  <c r="S102" i="1"/>
  <c r="S101" i="1"/>
  <c r="T85" i="1"/>
  <c r="U85" i="1" s="1"/>
  <c r="T84" i="1"/>
  <c r="T83" i="1"/>
  <c r="R110" i="1"/>
  <c r="R111" i="1" s="1"/>
  <c r="A78" i="1"/>
  <c r="T75" i="1"/>
  <c r="U75" i="1" s="1"/>
  <c r="R106" i="1"/>
  <c r="T72" i="1"/>
  <c r="U72" i="1" s="1"/>
  <c r="T71" i="1"/>
  <c r="U71" i="1" s="1"/>
  <c r="T70" i="1"/>
  <c r="U70" i="1" s="1"/>
  <c r="T68" i="1"/>
  <c r="U68" i="1" s="1"/>
  <c r="S67" i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S60" i="1"/>
  <c r="T59" i="1"/>
  <c r="U59" i="1" s="1"/>
  <c r="T58" i="1"/>
  <c r="U58" i="1" s="1"/>
  <c r="T57" i="1"/>
  <c r="U57" i="1" s="1"/>
  <c r="T55" i="1"/>
  <c r="U55" i="1" s="1"/>
  <c r="S99" i="1"/>
  <c r="T54" i="1"/>
  <c r="U54" i="1" s="1"/>
  <c r="A47" i="1"/>
  <c r="T45" i="1"/>
  <c r="U45" i="1" s="1"/>
  <c r="S44" i="1"/>
  <c r="S46" i="1" s="1"/>
  <c r="T43" i="1"/>
  <c r="U43" i="1" s="1"/>
  <c r="T42" i="1"/>
  <c r="U42" i="1" s="1"/>
  <c r="T41" i="1"/>
  <c r="U41" i="1" s="1"/>
  <c r="T40" i="1"/>
  <c r="U40" i="1" s="1"/>
  <c r="R44" i="1"/>
  <c r="R46" i="1" s="1"/>
  <c r="T38" i="1"/>
  <c r="U38" i="1" s="1"/>
  <c r="T37" i="1"/>
  <c r="U37" i="1" s="1"/>
  <c r="T36" i="1"/>
  <c r="U36" i="1" s="1"/>
  <c r="R100" i="1"/>
  <c r="T35" i="1"/>
  <c r="U35" i="1" s="1"/>
  <c r="T34" i="1"/>
  <c r="U34" i="1" s="1"/>
  <c r="A29" i="1"/>
  <c r="S27" i="1"/>
  <c r="S28" i="1" s="1"/>
  <c r="R27" i="1"/>
  <c r="T26" i="1"/>
  <c r="U26" i="1" s="1"/>
  <c r="T25" i="1"/>
  <c r="T23" i="1"/>
  <c r="U23" i="1" s="1"/>
  <c r="T22" i="1"/>
  <c r="U22" i="1" s="1"/>
  <c r="T20" i="1"/>
  <c r="U20" i="1" s="1"/>
  <c r="T19" i="1"/>
  <c r="U19" i="1" s="1"/>
  <c r="T18" i="1"/>
  <c r="U18" i="1" s="1"/>
  <c r="T17" i="1"/>
  <c r="U17" i="1" s="1"/>
  <c r="T16" i="1"/>
  <c r="U16" i="1" s="1"/>
  <c r="U14" i="1"/>
  <c r="U13" i="1"/>
  <c r="U12" i="1"/>
  <c r="R15" i="1"/>
  <c r="R103" i="1"/>
  <c r="T9" i="1"/>
  <c r="U9" i="1" s="1"/>
  <c r="T6" i="1"/>
  <c r="S110" i="1" l="1"/>
  <c r="S111" i="1" s="1"/>
  <c r="T99" i="1"/>
  <c r="S92" i="1"/>
  <c r="T91" i="1"/>
  <c r="U91" i="1" s="1"/>
  <c r="T39" i="1"/>
  <c r="U39" i="1" s="1"/>
  <c r="T110" i="1"/>
  <c r="T109" i="1"/>
  <c r="T27" i="1"/>
  <c r="U27" i="1" s="1"/>
  <c r="S76" i="1"/>
  <c r="S108" i="1"/>
  <c r="T44" i="1"/>
  <c r="U44" i="1" s="1"/>
  <c r="T21" i="1"/>
  <c r="U21" i="1" s="1"/>
  <c r="T105" i="1"/>
  <c r="T60" i="1"/>
  <c r="U60" i="1" s="1"/>
  <c r="T67" i="1"/>
  <c r="U67" i="1" s="1"/>
  <c r="T104" i="1"/>
  <c r="T86" i="1"/>
  <c r="U86" i="1" s="1"/>
  <c r="R60" i="1"/>
  <c r="R67" i="1"/>
  <c r="R76" i="1" s="1"/>
  <c r="T10" i="1"/>
  <c r="U10" i="1" s="1"/>
  <c r="U11" i="1"/>
  <c r="T56" i="1"/>
  <c r="U56" i="1" s="1"/>
  <c r="T69" i="1"/>
  <c r="U69" i="1" s="1"/>
  <c r="T73" i="1"/>
  <c r="U73" i="1" s="1"/>
  <c r="R101" i="1"/>
  <c r="R102" i="1"/>
  <c r="R104" i="1"/>
  <c r="R21" i="1"/>
  <c r="R28" i="1" s="1"/>
  <c r="R105" i="1"/>
  <c r="R107" i="1"/>
  <c r="T8" i="1"/>
  <c r="U8" i="1" s="1"/>
  <c r="T100" i="1" l="1"/>
  <c r="T46" i="1"/>
  <c r="U46" i="1" s="1"/>
  <c r="S112" i="1"/>
  <c r="T92" i="1"/>
  <c r="U92" i="1" s="1"/>
  <c r="R77" i="1"/>
  <c r="T111" i="1"/>
  <c r="S77" i="1"/>
  <c r="T107" i="1"/>
  <c r="T106" i="1"/>
  <c r="T102" i="1"/>
  <c r="T15" i="1"/>
  <c r="R108" i="1"/>
  <c r="R112" i="1" s="1"/>
  <c r="R92" i="1"/>
  <c r="T101" i="1"/>
  <c r="T74" i="1"/>
  <c r="U74" i="1" s="1"/>
  <c r="T103" i="1"/>
  <c r="T28" i="1" l="1"/>
  <c r="U28" i="1" s="1"/>
  <c r="U15" i="1"/>
  <c r="T76" i="1"/>
  <c r="T108" i="1"/>
  <c r="T77" i="1" l="1"/>
  <c r="U77" i="1" s="1"/>
  <c r="U76" i="1"/>
  <c r="T112" i="1"/>
</calcChain>
</file>

<file path=xl/sharedStrings.xml><?xml version="1.0" encoding="utf-8"?>
<sst xmlns="http://schemas.openxmlformats.org/spreadsheetml/2006/main" count="227" uniqueCount="104">
  <si>
    <t>（全日制課程）</t>
    <rPh sb="1" eb="4">
      <t>ゼンニチセイ</t>
    </rPh>
    <rPh sb="4" eb="6">
      <t>カテイ</t>
    </rPh>
    <phoneticPr fontId="2"/>
  </si>
  <si>
    <t>学校名</t>
    <rPh sb="0" eb="3">
      <t>ガッコウメイ</t>
    </rPh>
    <phoneticPr fontId="2"/>
  </si>
  <si>
    <t>大学科</t>
    <rPh sb="0" eb="1">
      <t>ダイ</t>
    </rPh>
    <rPh sb="1" eb="3">
      <t>ガッカ</t>
    </rPh>
    <phoneticPr fontId="2"/>
  </si>
  <si>
    <t>小学科
（コース）</t>
    <phoneticPr fontId="2"/>
  </si>
  <si>
    <t>募集
定員</t>
    <rPh sb="0" eb="2">
      <t>ボシュウ</t>
    </rPh>
    <rPh sb="3" eb="5">
      <t>テイイン</t>
    </rPh>
    <phoneticPr fontId="2"/>
  </si>
  <si>
    <t>一　般　入　試</t>
    <rPh sb="0" eb="1">
      <t>イチ</t>
    </rPh>
    <rPh sb="2" eb="3">
      <t>パン</t>
    </rPh>
    <rPh sb="4" eb="5">
      <t>イリ</t>
    </rPh>
    <rPh sb="6" eb="7">
      <t>タメシ</t>
    </rPh>
    <phoneticPr fontId="2"/>
  </si>
  <si>
    <t>合　格　者　数</t>
    <rPh sb="0" eb="1">
      <t>ゴウ</t>
    </rPh>
    <rPh sb="2" eb="3">
      <t>カク</t>
    </rPh>
    <rPh sb="4" eb="5">
      <t>シャ</t>
    </rPh>
    <rPh sb="6" eb="7">
      <t>カズ</t>
    </rPh>
    <phoneticPr fontId="2"/>
  </si>
  <si>
    <t>実質募
集定員</t>
    <phoneticPr fontId="2"/>
  </si>
  <si>
    <t>受検
者数</t>
    <rPh sb="0" eb="2">
      <t>ジュケン</t>
    </rPh>
    <rPh sb="3" eb="4">
      <t>モノ</t>
    </rPh>
    <rPh sb="4" eb="5">
      <t>カズ</t>
    </rPh>
    <phoneticPr fontId="2"/>
  </si>
  <si>
    <t>実質競争率</t>
    <rPh sb="0" eb="2">
      <t>ジッシツ</t>
    </rPh>
    <rPh sb="2" eb="5">
      <t>キョウソウリツ</t>
    </rPh>
    <phoneticPr fontId="2"/>
  </si>
  <si>
    <t>一般
入試</t>
    <rPh sb="0" eb="2">
      <t>イッパン</t>
    </rPh>
    <rPh sb="3" eb="5">
      <t>ニュウシ</t>
    </rPh>
    <phoneticPr fontId="2"/>
  </si>
  <si>
    <t>計</t>
    <rPh sb="0" eb="1">
      <t>ケイ</t>
    </rPh>
    <phoneticPr fontId="2"/>
  </si>
  <si>
    <t>本年</t>
    <rPh sb="0" eb="2">
      <t>ホンネン</t>
    </rPh>
    <phoneticPr fontId="2"/>
  </si>
  <si>
    <t>昨年</t>
    <rPh sb="0" eb="2">
      <t>サクネン</t>
    </rPh>
    <phoneticPr fontId="2"/>
  </si>
  <si>
    <t>鳥取東</t>
    <rPh sb="0" eb="2">
      <t>トットリ</t>
    </rPh>
    <rPh sb="2" eb="3">
      <t>ヒガシ</t>
    </rPh>
    <phoneticPr fontId="2"/>
  </si>
  <si>
    <t>普通</t>
    <rPh sb="0" eb="2">
      <t>フツウ</t>
    </rPh>
    <phoneticPr fontId="2"/>
  </si>
  <si>
    <t>理数</t>
    <rPh sb="0" eb="2">
      <t>リスウ</t>
    </rPh>
    <phoneticPr fontId="2"/>
  </si>
  <si>
    <t>学　　　校　　　計</t>
    <rPh sb="0" eb="1">
      <t>ガク</t>
    </rPh>
    <rPh sb="4" eb="5">
      <t>コウ</t>
    </rPh>
    <rPh sb="8" eb="9">
      <t>ケイ</t>
    </rPh>
    <phoneticPr fontId="2"/>
  </si>
  <si>
    <t>鳥取西</t>
    <rPh sb="0" eb="2">
      <t>トットリ</t>
    </rPh>
    <rPh sb="2" eb="3">
      <t>ニシ</t>
    </rPh>
    <phoneticPr fontId="2"/>
  </si>
  <si>
    <t>鳥取商業</t>
    <rPh sb="0" eb="2">
      <t>トットリ</t>
    </rPh>
    <rPh sb="2" eb="4">
      <t>ショウギョウ</t>
    </rPh>
    <phoneticPr fontId="2"/>
  </si>
  <si>
    <t>商業</t>
    <rPh sb="0" eb="2">
      <t>ショウギョウ</t>
    </rPh>
    <phoneticPr fontId="2"/>
  </si>
  <si>
    <t>鳥取工業</t>
    <rPh sb="0" eb="2">
      <t>トットリ</t>
    </rPh>
    <rPh sb="2" eb="4">
      <t>コウギョウ</t>
    </rPh>
    <phoneticPr fontId="2"/>
  </si>
  <si>
    <t>工業</t>
    <rPh sb="0" eb="2">
      <t>コウギョウ</t>
    </rPh>
    <phoneticPr fontId="2"/>
  </si>
  <si>
    <t>機械</t>
    <rPh sb="0" eb="2">
      <t>キカイ</t>
    </rPh>
    <phoneticPr fontId="2"/>
  </si>
  <si>
    <t>電気</t>
    <rPh sb="0" eb="2">
      <t>デンキ</t>
    </rPh>
    <phoneticPr fontId="2"/>
  </si>
  <si>
    <t>建設工学</t>
    <rPh sb="0" eb="2">
      <t>ケンセツ</t>
    </rPh>
    <rPh sb="2" eb="4">
      <t>コウガク</t>
    </rPh>
    <phoneticPr fontId="2"/>
  </si>
  <si>
    <t>鳥取湖陵</t>
    <rPh sb="0" eb="2">
      <t>トットリ</t>
    </rPh>
    <rPh sb="2" eb="4">
      <t>コリョウ</t>
    </rPh>
    <phoneticPr fontId="2"/>
  </si>
  <si>
    <t>農業</t>
    <rPh sb="0" eb="2">
      <t>ノウギョウ</t>
    </rPh>
    <phoneticPr fontId="2"/>
  </si>
  <si>
    <t>食品システム</t>
    <rPh sb="0" eb="2">
      <t>ショクヒン</t>
    </rPh>
    <phoneticPr fontId="2"/>
  </si>
  <si>
    <t>緑地デザイン</t>
    <rPh sb="0" eb="2">
      <t>リョクチ</t>
    </rPh>
    <phoneticPr fontId="2"/>
  </si>
  <si>
    <t>電子機械</t>
    <rPh sb="0" eb="2">
      <t>デンシ</t>
    </rPh>
    <rPh sb="2" eb="4">
      <t>キカイ</t>
    </rPh>
    <phoneticPr fontId="2"/>
  </si>
  <si>
    <t>家庭</t>
    <rPh sb="0" eb="2">
      <t>カテイ</t>
    </rPh>
    <phoneticPr fontId="2"/>
  </si>
  <si>
    <t>人間環境</t>
    <rPh sb="0" eb="2">
      <t>ニンゲン</t>
    </rPh>
    <rPh sb="2" eb="4">
      <t>カンキョウ</t>
    </rPh>
    <phoneticPr fontId="2"/>
  </si>
  <si>
    <t>情報</t>
    <rPh sb="0" eb="2">
      <t>ジョウホウ</t>
    </rPh>
    <phoneticPr fontId="2"/>
  </si>
  <si>
    <t>情報科学</t>
    <rPh sb="0" eb="2">
      <t>ジョウホウ</t>
    </rPh>
    <rPh sb="2" eb="4">
      <t>カガク</t>
    </rPh>
    <phoneticPr fontId="2"/>
  </si>
  <si>
    <t>青谷</t>
    <rPh sb="0" eb="2">
      <t>アオヤ</t>
    </rPh>
    <phoneticPr fontId="2"/>
  </si>
  <si>
    <t>総合</t>
    <rPh sb="0" eb="2">
      <t>ソウゴウ</t>
    </rPh>
    <phoneticPr fontId="2"/>
  </si>
  <si>
    <t>岩美</t>
    <rPh sb="0" eb="2">
      <t>イワミ</t>
    </rPh>
    <phoneticPr fontId="2"/>
  </si>
  <si>
    <t>八頭</t>
    <rPh sb="0" eb="2">
      <t>ヤズ</t>
    </rPh>
    <phoneticPr fontId="2"/>
  </si>
  <si>
    <t>智頭農林</t>
    <rPh sb="0" eb="2">
      <t>チヅ</t>
    </rPh>
    <rPh sb="2" eb="4">
      <t>ノウリン</t>
    </rPh>
    <phoneticPr fontId="2"/>
  </si>
  <si>
    <t>東　　　　部</t>
    <rPh sb="0" eb="1">
      <t>ヒガシ</t>
    </rPh>
    <rPh sb="5" eb="6">
      <t>ブ</t>
    </rPh>
    <phoneticPr fontId="2"/>
  </si>
  <si>
    <t>小　　　　計</t>
    <rPh sb="0" eb="1">
      <t>ショウ</t>
    </rPh>
    <rPh sb="5" eb="6">
      <t>ケイ</t>
    </rPh>
    <phoneticPr fontId="2"/>
  </si>
  <si>
    <t>倉吉東</t>
    <rPh sb="0" eb="2">
      <t>クラヨシ</t>
    </rPh>
    <rPh sb="2" eb="3">
      <t>ヒガシ</t>
    </rPh>
    <phoneticPr fontId="2"/>
  </si>
  <si>
    <t>倉吉西</t>
    <rPh sb="0" eb="2">
      <t>クラヨシ</t>
    </rPh>
    <rPh sb="2" eb="3">
      <t>ニシ</t>
    </rPh>
    <phoneticPr fontId="2"/>
  </si>
  <si>
    <t>倉吉農業</t>
    <rPh sb="0" eb="2">
      <t>クラヨシ</t>
    </rPh>
    <rPh sb="2" eb="4">
      <t>ノウギョウ</t>
    </rPh>
    <phoneticPr fontId="2"/>
  </si>
  <si>
    <t>生物</t>
    <rPh sb="0" eb="2">
      <t>セイブツ</t>
    </rPh>
    <phoneticPr fontId="2"/>
  </si>
  <si>
    <t>食品</t>
    <rPh sb="0" eb="2">
      <t>ショクヒン</t>
    </rPh>
    <phoneticPr fontId="2"/>
  </si>
  <si>
    <t>環境</t>
    <rPh sb="0" eb="2">
      <t>カンキョウ</t>
    </rPh>
    <phoneticPr fontId="2"/>
  </si>
  <si>
    <t>倉吉総合
産業</t>
    <rPh sb="0" eb="2">
      <t>クラヨシ</t>
    </rPh>
    <rPh sb="2" eb="4">
      <t>ソウゴウ</t>
    </rPh>
    <rPh sb="5" eb="7">
      <t>サンギョウ</t>
    </rPh>
    <phoneticPr fontId="2"/>
  </si>
  <si>
    <t>ビジネス</t>
    <phoneticPr fontId="2"/>
  </si>
  <si>
    <t>生活デザイン</t>
    <rPh sb="0" eb="2">
      <t>セイカツ</t>
    </rPh>
    <phoneticPr fontId="2"/>
  </si>
  <si>
    <t>鳥取中央
育英</t>
    <rPh sb="0" eb="2">
      <t>トットリ</t>
    </rPh>
    <rPh sb="2" eb="4">
      <t>チュウオウ</t>
    </rPh>
    <rPh sb="5" eb="7">
      <t>イクエイ</t>
    </rPh>
    <phoneticPr fontId="2"/>
  </si>
  <si>
    <t>普通（普通）</t>
    <rPh sb="0" eb="2">
      <t>フツウ</t>
    </rPh>
    <rPh sb="3" eb="5">
      <t>フツウ</t>
    </rPh>
    <phoneticPr fontId="2"/>
  </si>
  <si>
    <t>中　　　　部</t>
    <rPh sb="0" eb="1">
      <t>ナカ</t>
    </rPh>
    <rPh sb="5" eb="6">
      <t>ブ</t>
    </rPh>
    <phoneticPr fontId="2"/>
  </si>
  <si>
    <t>小学科
（コース）</t>
    <phoneticPr fontId="2"/>
  </si>
  <si>
    <t>実質募
集定員</t>
    <phoneticPr fontId="2"/>
  </si>
  <si>
    <t>米子東</t>
    <rPh sb="0" eb="2">
      <t>ヨナゴ</t>
    </rPh>
    <rPh sb="2" eb="3">
      <t>ヒガシ</t>
    </rPh>
    <phoneticPr fontId="2"/>
  </si>
  <si>
    <t>普通（生命科学）</t>
    <rPh sb="0" eb="2">
      <t>フツウ</t>
    </rPh>
    <rPh sb="3" eb="5">
      <t>セイメイ</t>
    </rPh>
    <rPh sb="5" eb="7">
      <t>カガク</t>
    </rPh>
    <phoneticPr fontId="2"/>
  </si>
  <si>
    <t>米子西</t>
    <rPh sb="0" eb="2">
      <t>ヨナゴ</t>
    </rPh>
    <rPh sb="2" eb="3">
      <t>ニシ</t>
    </rPh>
    <phoneticPr fontId="2"/>
  </si>
  <si>
    <t>米子</t>
    <rPh sb="0" eb="2">
      <t>ヨナゴ</t>
    </rPh>
    <phoneticPr fontId="2"/>
  </si>
  <si>
    <t>米子南</t>
    <rPh sb="0" eb="2">
      <t>ヨナゴ</t>
    </rPh>
    <rPh sb="2" eb="3">
      <t>ミナミ</t>
    </rPh>
    <phoneticPr fontId="2"/>
  </si>
  <si>
    <t>米子工業</t>
    <rPh sb="0" eb="2">
      <t>ヨナゴ</t>
    </rPh>
    <rPh sb="2" eb="3">
      <t>コウ</t>
    </rPh>
    <rPh sb="3" eb="4">
      <t>ギョウ</t>
    </rPh>
    <phoneticPr fontId="2"/>
  </si>
  <si>
    <t>情報電子</t>
    <rPh sb="0" eb="2">
      <t>ジョウホウ</t>
    </rPh>
    <rPh sb="2" eb="4">
      <t>デンシ</t>
    </rPh>
    <phoneticPr fontId="2"/>
  </si>
  <si>
    <t>環境エネルギー</t>
    <rPh sb="0" eb="2">
      <t>カンキョウ</t>
    </rPh>
    <phoneticPr fontId="2"/>
  </si>
  <si>
    <t>建設（土木）</t>
    <rPh sb="0" eb="2">
      <t>ケンセツ</t>
    </rPh>
    <rPh sb="3" eb="5">
      <t>ドボク</t>
    </rPh>
    <phoneticPr fontId="2"/>
  </si>
  <si>
    <t>建設（建築）</t>
    <rPh sb="0" eb="2">
      <t>ケンセツ</t>
    </rPh>
    <rPh sb="3" eb="5">
      <t>ケンチク</t>
    </rPh>
    <phoneticPr fontId="2"/>
  </si>
  <si>
    <t>境</t>
    <rPh sb="0" eb="1">
      <t>サカイ</t>
    </rPh>
    <phoneticPr fontId="2"/>
  </si>
  <si>
    <t>境港総合
技術</t>
    <rPh sb="0" eb="2">
      <t>サカイミナト</t>
    </rPh>
    <rPh sb="2" eb="4">
      <t>ソウゴウ</t>
    </rPh>
    <rPh sb="5" eb="7">
      <t>ギジュツ</t>
    </rPh>
    <phoneticPr fontId="2"/>
  </si>
  <si>
    <t>水産</t>
    <rPh sb="0" eb="2">
      <t>スイサン</t>
    </rPh>
    <phoneticPr fontId="2"/>
  </si>
  <si>
    <t>海洋</t>
    <rPh sb="0" eb="2">
      <t>カイヨウ</t>
    </rPh>
    <phoneticPr fontId="2"/>
  </si>
  <si>
    <t>食品・ビジネス</t>
    <rPh sb="0" eb="2">
      <t>ショクヒン</t>
    </rPh>
    <phoneticPr fontId="2"/>
  </si>
  <si>
    <t>電気電子</t>
    <rPh sb="0" eb="2">
      <t>デンキ</t>
    </rPh>
    <rPh sb="2" eb="4">
      <t>デンシ</t>
    </rPh>
    <phoneticPr fontId="2"/>
  </si>
  <si>
    <t>福祉</t>
    <rPh sb="0" eb="2">
      <t>フクシ</t>
    </rPh>
    <phoneticPr fontId="2"/>
  </si>
  <si>
    <t>日野</t>
    <rPh sb="0" eb="2">
      <t>ヒノ</t>
    </rPh>
    <phoneticPr fontId="2"/>
  </si>
  <si>
    <t>西　　　　部</t>
    <rPh sb="0" eb="1">
      <t>ニシ</t>
    </rPh>
    <rPh sb="5" eb="6">
      <t>ブ</t>
    </rPh>
    <phoneticPr fontId="2"/>
  </si>
  <si>
    <t>県計</t>
    <rPh sb="0" eb="1">
      <t>ケン</t>
    </rPh>
    <rPh sb="1" eb="2">
      <t>ケイ</t>
    </rPh>
    <phoneticPr fontId="2"/>
  </si>
  <si>
    <t>（定時制課程）</t>
    <rPh sb="1" eb="3">
      <t>テイジ</t>
    </rPh>
    <rPh sb="3" eb="4">
      <t>セイ</t>
    </rPh>
    <rPh sb="4" eb="6">
      <t>カテイ</t>
    </rPh>
    <phoneticPr fontId="2"/>
  </si>
  <si>
    <t>小学科
（コース）</t>
    <phoneticPr fontId="2"/>
  </si>
  <si>
    <t>実質募
集定員</t>
    <phoneticPr fontId="2"/>
  </si>
  <si>
    <t>鳥取緑風</t>
    <rPh sb="0" eb="2">
      <t>トットリ</t>
    </rPh>
    <rPh sb="2" eb="4">
      <t>リョクフウ</t>
    </rPh>
    <phoneticPr fontId="2"/>
  </si>
  <si>
    <t>【午前】</t>
    <rPh sb="1" eb="3">
      <t>ゴゼン</t>
    </rPh>
    <phoneticPr fontId="2"/>
  </si>
  <si>
    <t>【午後】</t>
    <rPh sb="1" eb="3">
      <t>ゴゴ</t>
    </rPh>
    <phoneticPr fontId="2"/>
  </si>
  <si>
    <t>【夜間】</t>
    <rPh sb="1" eb="3">
      <t>ヤカン</t>
    </rPh>
    <phoneticPr fontId="2"/>
  </si>
  <si>
    <t>米子白鳳</t>
    <rPh sb="0" eb="4">
      <t>ヨナゴハクホウ</t>
    </rPh>
    <phoneticPr fontId="2"/>
  </si>
  <si>
    <t>＜全日制課程＋定時制課程＞</t>
    <rPh sb="1" eb="4">
      <t>ゼンニチセイ</t>
    </rPh>
    <rPh sb="4" eb="6">
      <t>カテイ</t>
    </rPh>
    <rPh sb="7" eb="10">
      <t>テイジセイ</t>
    </rPh>
    <rPh sb="10" eb="12">
      <t>カテイ</t>
    </rPh>
    <phoneticPr fontId="2"/>
  </si>
  <si>
    <t>課程</t>
    <rPh sb="0" eb="2">
      <t>カテイ</t>
    </rPh>
    <phoneticPr fontId="2"/>
  </si>
  <si>
    <t>大学科</t>
    <rPh sb="0" eb="1">
      <t>ダイ</t>
    </rPh>
    <phoneticPr fontId="2"/>
  </si>
  <si>
    <t>実質募
集定員</t>
    <phoneticPr fontId="2"/>
  </si>
  <si>
    <t>全日制</t>
    <rPh sb="0" eb="3">
      <t>ゼンニチセイ</t>
    </rPh>
    <phoneticPr fontId="2"/>
  </si>
  <si>
    <t>普通・理数</t>
    <rPh sb="0" eb="2">
      <t>フツウ</t>
    </rPh>
    <rPh sb="3" eb="5">
      <t>リスウ</t>
    </rPh>
    <phoneticPr fontId="2"/>
  </si>
  <si>
    <t>全日制小計</t>
    <rPh sb="0" eb="3">
      <t>ゼンニチセイ</t>
    </rPh>
    <rPh sb="3" eb="5">
      <t>コバカリ</t>
    </rPh>
    <phoneticPr fontId="2"/>
  </si>
  <si>
    <t>定時制</t>
    <rPh sb="0" eb="3">
      <t>テイジセイ</t>
    </rPh>
    <phoneticPr fontId="2"/>
  </si>
  <si>
    <t>定時制小計</t>
    <rPh sb="0" eb="3">
      <t>テイジセイ</t>
    </rPh>
    <rPh sb="3" eb="5">
      <t>コバカリ</t>
    </rPh>
    <phoneticPr fontId="2"/>
  </si>
  <si>
    <t>※　受検者数よりも合格者数が多い学科及びコースがあるのは、第二志望以下で合格した者が</t>
    <rPh sb="2" eb="4">
      <t>ジュケン</t>
    </rPh>
    <rPh sb="4" eb="5">
      <t>シャ</t>
    </rPh>
    <rPh sb="5" eb="6">
      <t>カズ</t>
    </rPh>
    <rPh sb="9" eb="12">
      <t>ゴウカクシャ</t>
    </rPh>
    <rPh sb="12" eb="13">
      <t>カズ</t>
    </rPh>
    <rPh sb="14" eb="15">
      <t>オオ</t>
    </rPh>
    <rPh sb="16" eb="18">
      <t>ガッカ</t>
    </rPh>
    <rPh sb="18" eb="19">
      <t>オヨ</t>
    </rPh>
    <rPh sb="29" eb="31">
      <t>ダイニ</t>
    </rPh>
    <rPh sb="31" eb="33">
      <t>シボウ</t>
    </rPh>
    <rPh sb="33" eb="35">
      <t>イカ</t>
    </rPh>
    <rPh sb="36" eb="38">
      <t>ゴウカク</t>
    </rPh>
    <phoneticPr fontId="9"/>
  </si>
  <si>
    <t>　　いるため。</t>
    <phoneticPr fontId="9"/>
  </si>
  <si>
    <t>特色
入試</t>
    <rPh sb="0" eb="2">
      <t>トクショク</t>
    </rPh>
    <rPh sb="3" eb="5">
      <t>ニュウシ</t>
    </rPh>
    <phoneticPr fontId="2"/>
  </si>
  <si>
    <t>ＩＴビジネス</t>
    <phoneticPr fontId="2"/>
  </si>
  <si>
    <t>生活創造（ライフデザイン）</t>
    <rPh sb="0" eb="2">
      <t>セイカツ</t>
    </rPh>
    <rPh sb="2" eb="4">
      <t>ソウゾウ</t>
    </rPh>
    <phoneticPr fontId="2"/>
  </si>
  <si>
    <t>生活創造（調理）</t>
    <rPh sb="0" eb="2">
      <t>セイカツ</t>
    </rPh>
    <rPh sb="2" eb="4">
      <t>ソウゾウ</t>
    </rPh>
    <rPh sb="5" eb="7">
      <t>チョウリ</t>
    </rPh>
    <phoneticPr fontId="2"/>
  </si>
  <si>
    <t>募集定員－合格者数（特色＋一般）</t>
    <rPh sb="0" eb="2">
      <t>ボシュウ</t>
    </rPh>
    <rPh sb="2" eb="4">
      <t>テイイン</t>
    </rPh>
    <rPh sb="5" eb="8">
      <t>ゴウカクシャ</t>
    </rPh>
    <rPh sb="8" eb="9">
      <t>スウ</t>
    </rPh>
    <rPh sb="10" eb="12">
      <t>トクショク</t>
    </rPh>
    <rPh sb="13" eb="15">
      <t>イッパン</t>
    </rPh>
    <phoneticPr fontId="2"/>
  </si>
  <si>
    <t>令和７年度　鳥取県立高等学校入学者選抜合格者数一覧</t>
    <rPh sb="0" eb="2">
      <t>レイワ</t>
    </rPh>
    <rPh sb="3" eb="5">
      <t>ネンド</t>
    </rPh>
    <rPh sb="5" eb="7">
      <t>ヘイネンド</t>
    </rPh>
    <rPh sb="6" eb="8">
      <t>トットリ</t>
    </rPh>
    <rPh sb="8" eb="10">
      <t>ケンリツ</t>
    </rPh>
    <rPh sb="10" eb="12">
      <t>コウトウ</t>
    </rPh>
    <rPh sb="12" eb="14">
      <t>ガッコウ</t>
    </rPh>
    <rPh sb="14" eb="17">
      <t>ニュウガクシャ</t>
    </rPh>
    <rPh sb="17" eb="19">
      <t>センバツ</t>
    </rPh>
    <rPh sb="19" eb="21">
      <t>ゴウカク</t>
    </rPh>
    <rPh sb="21" eb="22">
      <t>シャ</t>
    </rPh>
    <rPh sb="22" eb="23">
      <t>スウ</t>
    </rPh>
    <rPh sb="23" eb="25">
      <t>イチラン</t>
    </rPh>
    <phoneticPr fontId="2"/>
  </si>
  <si>
    <t>情報工学</t>
    <rPh sb="0" eb="2">
      <t>ジョウホウ</t>
    </rPh>
    <rPh sb="2" eb="4">
      <t>コウガク</t>
    </rPh>
    <phoneticPr fontId="2"/>
  </si>
  <si>
    <t>森林科学</t>
    <rPh sb="0" eb="4">
      <t>シンリンカガク</t>
    </rPh>
    <phoneticPr fontId="2"/>
  </si>
  <si>
    <t>生産科学</t>
    <rPh sb="0" eb="2">
      <t>セイサン</t>
    </rPh>
    <rPh sb="2" eb="4">
      <t>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</si>
</sst>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_ "/>
    <numFmt numFmtId="178" formatCode="#,##0.00_ ;[Red]\-#,##0.00\ "/>
    <numFmt numFmtId="179" formatCode="#,##0;&quot;△ &quot;#,##0"/>
    <numFmt numFmtId="180" formatCode="#,##0.00;&quot;△ &quot;#,##0.00"/>
  </numFmts>
  <fonts count="10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4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1" xfId="0" applyBorder="1">
      <alignment vertical="center"/>
    </xf>
    <xf numFmtId="0" fontId="6" fillId="0" borderId="3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>
      <alignment vertical="center"/>
    </xf>
    <xf numFmtId="0" fontId="6" fillId="0" borderId="29" xfId="0" applyFont="1" applyBorder="1">
      <alignment vertical="center"/>
    </xf>
    <xf numFmtId="0" fontId="0" fillId="0" borderId="29" xfId="0" applyBorder="1">
      <alignment vertical="center"/>
    </xf>
    <xf numFmtId="0" fontId="0" fillId="0" borderId="10" xfId="0" applyBorder="1">
      <alignment vertical="center"/>
    </xf>
    <xf numFmtId="0" fontId="6" fillId="0" borderId="11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 applyAlignment="1">
      <alignment horizontal="distributed" vertical="center"/>
    </xf>
    <xf numFmtId="0" fontId="6" fillId="0" borderId="38" xfId="0" applyFont="1" applyBorder="1">
      <alignment vertical="center"/>
    </xf>
    <xf numFmtId="0" fontId="6" fillId="0" borderId="37" xfId="0" applyFont="1" applyBorder="1">
      <alignment vertical="center"/>
    </xf>
    <xf numFmtId="0" fontId="0" fillId="0" borderId="37" xfId="0" applyBorder="1">
      <alignment vertical="center"/>
    </xf>
    <xf numFmtId="0" fontId="7" fillId="0" borderId="0" xfId="0" applyFont="1">
      <alignment vertical="center"/>
    </xf>
    <xf numFmtId="0" fontId="0" fillId="0" borderId="44" xfId="0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0" fillId="0" borderId="48" xfId="0" applyBorder="1">
      <alignment vertical="center"/>
    </xf>
    <xf numFmtId="0" fontId="6" fillId="0" borderId="55" xfId="0" applyFont="1" applyBorder="1" applyAlignment="1">
      <alignment horizontal="distributed" vertical="center"/>
    </xf>
    <xf numFmtId="0" fontId="6" fillId="0" borderId="12" xfId="0" applyFont="1" applyBorder="1">
      <alignment vertical="center"/>
    </xf>
    <xf numFmtId="0" fontId="6" fillId="0" borderId="56" xfId="0" applyFont="1" applyBorder="1">
      <alignment vertical="center"/>
    </xf>
    <xf numFmtId="0" fontId="0" fillId="0" borderId="57" xfId="0" applyBorder="1">
      <alignment vertical="center"/>
    </xf>
    <xf numFmtId="177" fontId="6" fillId="0" borderId="15" xfId="0" applyNumberFormat="1" applyFont="1" applyBorder="1" applyProtection="1">
      <alignment vertical="center"/>
      <protection locked="0"/>
    </xf>
    <xf numFmtId="0" fontId="0" fillId="0" borderId="62" xfId="0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0" fillId="0" borderId="65" xfId="0" applyBorder="1">
      <alignment vertical="center"/>
    </xf>
    <xf numFmtId="177" fontId="6" fillId="0" borderId="69" xfId="0" applyNumberFormat="1" applyFont="1" applyBorder="1" applyProtection="1">
      <alignment vertical="center"/>
      <protection locked="0"/>
    </xf>
    <xf numFmtId="0" fontId="6" fillId="0" borderId="70" xfId="0" applyFont="1" applyBorder="1">
      <alignment vertical="center"/>
    </xf>
    <xf numFmtId="177" fontId="6" fillId="0" borderId="38" xfId="0" applyNumberFormat="1" applyFont="1" applyBorder="1" applyProtection="1">
      <alignment vertical="center"/>
      <protection locked="0"/>
    </xf>
    <xf numFmtId="0" fontId="6" fillId="0" borderId="57" xfId="0" applyFont="1" applyBorder="1" applyAlignment="1">
      <alignment horizontal="distributed" vertical="center"/>
    </xf>
    <xf numFmtId="0" fontId="6" fillId="0" borderId="15" xfId="0" applyFont="1" applyBorder="1">
      <alignment vertical="center"/>
    </xf>
    <xf numFmtId="0" fontId="0" fillId="0" borderId="75" xfId="0" applyBorder="1">
      <alignment vertical="center"/>
    </xf>
    <xf numFmtId="0" fontId="6" fillId="0" borderId="76" xfId="0" applyFont="1" applyBorder="1" applyAlignment="1">
      <alignment horizontal="distributed" vertical="center"/>
    </xf>
    <xf numFmtId="0" fontId="6" fillId="0" borderId="77" xfId="0" applyFont="1" applyBorder="1">
      <alignment vertical="center"/>
    </xf>
    <xf numFmtId="0" fontId="6" fillId="0" borderId="78" xfId="0" applyFont="1" applyBorder="1">
      <alignment vertical="center"/>
    </xf>
    <xf numFmtId="0" fontId="0" fillId="0" borderId="76" xfId="0" applyBorder="1">
      <alignment vertical="center"/>
    </xf>
    <xf numFmtId="177" fontId="6" fillId="0" borderId="77" xfId="0" applyNumberFormat="1" applyFont="1" applyBorder="1" applyProtection="1">
      <alignment vertical="center"/>
      <protection locked="0"/>
    </xf>
    <xf numFmtId="0" fontId="0" fillId="0" borderId="55" xfId="0" applyBorder="1">
      <alignment vertical="center"/>
    </xf>
    <xf numFmtId="177" fontId="6" fillId="0" borderId="63" xfId="0" applyNumberFormat="1" applyFont="1" applyBorder="1" applyProtection="1">
      <alignment vertical="center"/>
      <protection locked="0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0" fillId="0" borderId="92" xfId="0" applyBorder="1">
      <alignment vertical="center"/>
    </xf>
    <xf numFmtId="0" fontId="6" fillId="0" borderId="93" xfId="0" applyFont="1" applyBorder="1">
      <alignment vertical="center"/>
    </xf>
    <xf numFmtId="0" fontId="0" fillId="0" borderId="93" xfId="0" applyBorder="1">
      <alignment vertical="center"/>
    </xf>
    <xf numFmtId="0" fontId="0" fillId="0" borderId="99" xfId="0" applyBorder="1">
      <alignment vertical="center"/>
    </xf>
    <xf numFmtId="0" fontId="6" fillId="0" borderId="100" xfId="0" applyFont="1" applyBorder="1" applyAlignment="1">
      <alignment horizontal="distributed" vertical="center"/>
    </xf>
    <xf numFmtId="0" fontId="6" fillId="0" borderId="101" xfId="0" applyFont="1" applyBorder="1">
      <alignment vertical="center"/>
    </xf>
    <xf numFmtId="0" fontId="6" fillId="0" borderId="102" xfId="0" applyFont="1" applyBorder="1">
      <alignment vertical="center"/>
    </xf>
    <xf numFmtId="0" fontId="0" fillId="0" borderId="100" xfId="0" applyBorder="1">
      <alignment vertical="center"/>
    </xf>
    <xf numFmtId="177" fontId="6" fillId="0" borderId="101" xfId="0" applyNumberFormat="1" applyFont="1" applyBorder="1" applyProtection="1">
      <alignment vertical="center"/>
      <protection locked="0"/>
    </xf>
    <xf numFmtId="177" fontId="6" fillId="0" borderId="91" xfId="0" applyNumberFormat="1" applyFont="1" applyBorder="1" applyProtection="1">
      <alignment vertical="center"/>
      <protection locked="0"/>
    </xf>
    <xf numFmtId="0" fontId="6" fillId="0" borderId="4" xfId="0" applyFont="1" applyBorder="1">
      <alignment vertical="center"/>
    </xf>
    <xf numFmtId="177" fontId="6" fillId="0" borderId="30" xfId="0" applyNumberFormat="1" applyFont="1" applyBorder="1" applyProtection="1">
      <alignment vertical="center"/>
      <protection locked="0"/>
    </xf>
    <xf numFmtId="0" fontId="6" fillId="0" borderId="114" xfId="0" applyFont="1" applyBorder="1">
      <alignment vertical="center"/>
    </xf>
    <xf numFmtId="0" fontId="0" fillId="0" borderId="74" xfId="0" applyBorder="1">
      <alignment vertical="center"/>
    </xf>
    <xf numFmtId="0" fontId="0" fillId="0" borderId="93" xfId="0" applyBorder="1" applyAlignment="1">
      <alignment horizontal="center" vertical="center"/>
    </xf>
    <xf numFmtId="0" fontId="6" fillId="0" borderId="65" xfId="0" applyFont="1" applyBorder="1" applyAlignment="1">
      <alignment horizontal="distributed" vertical="center"/>
    </xf>
    <xf numFmtId="0" fontId="0" fillId="0" borderId="116" xfId="0" applyBorder="1">
      <alignment vertical="center"/>
    </xf>
    <xf numFmtId="0" fontId="6" fillId="0" borderId="115" xfId="0" applyFont="1" applyBorder="1" applyAlignment="1">
      <alignment horizontal="center" vertical="center"/>
    </xf>
    <xf numFmtId="0" fontId="0" fillId="0" borderId="115" xfId="0" applyBorder="1">
      <alignment vertical="center"/>
    </xf>
    <xf numFmtId="177" fontId="0" fillId="0" borderId="2" xfId="0" applyNumberFormat="1" applyBorder="1">
      <alignment vertical="center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26" xfId="0" applyNumberFormat="1" applyFont="1" applyBorder="1" applyAlignment="1">
      <alignment horizontal="center" vertical="center" wrapText="1"/>
    </xf>
    <xf numFmtId="177" fontId="6" fillId="0" borderId="35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6" fontId="6" fillId="0" borderId="49" xfId="0" applyNumberFormat="1" applyFont="1" applyBorder="1">
      <alignment vertical="center"/>
    </xf>
    <xf numFmtId="176" fontId="6" fillId="0" borderId="50" xfId="0" applyNumberFormat="1" applyFont="1" applyBorder="1">
      <alignment vertical="center"/>
    </xf>
    <xf numFmtId="176" fontId="6" fillId="0" borderId="51" xfId="0" applyNumberFormat="1" applyFont="1" applyBorder="1">
      <alignment vertical="center"/>
    </xf>
    <xf numFmtId="178" fontId="6" fillId="0" borderId="51" xfId="0" applyNumberFormat="1" applyFont="1" applyBorder="1">
      <alignment vertical="center"/>
    </xf>
    <xf numFmtId="178" fontId="6" fillId="0" borderId="52" xfId="0" applyNumberFormat="1" applyFont="1" applyBorder="1">
      <alignment vertical="center"/>
    </xf>
    <xf numFmtId="177" fontId="6" fillId="0" borderId="53" xfId="0" applyNumberFormat="1" applyFont="1" applyBorder="1" applyAlignment="1">
      <alignment horizontal="right" vertical="center"/>
    </xf>
    <xf numFmtId="177" fontId="6" fillId="0" borderId="54" xfId="0" applyNumberFormat="1" applyFont="1" applyBorder="1">
      <alignment vertical="center"/>
    </xf>
    <xf numFmtId="177" fontId="6" fillId="0" borderId="52" xfId="0" applyNumberFormat="1" applyFont="1" applyBorder="1">
      <alignment vertical="center"/>
    </xf>
    <xf numFmtId="176" fontId="6" fillId="0" borderId="58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8" fontId="6" fillId="0" borderId="59" xfId="0" applyNumberFormat="1" applyFont="1" applyBorder="1">
      <alignment vertical="center"/>
    </xf>
    <xf numFmtId="178" fontId="6" fillId="0" borderId="60" xfId="0" applyNumberFormat="1" applyFont="1" applyBorder="1">
      <alignment vertical="center"/>
    </xf>
    <xf numFmtId="177" fontId="6" fillId="0" borderId="61" xfId="0" applyNumberFormat="1" applyFont="1" applyBorder="1">
      <alignment vertical="center"/>
    </xf>
    <xf numFmtId="176" fontId="6" fillId="0" borderId="66" xfId="0" applyNumberFormat="1" applyFont="1" applyBorder="1">
      <alignment vertical="center"/>
    </xf>
    <xf numFmtId="176" fontId="6" fillId="0" borderId="67" xfId="0" applyNumberFormat="1" applyFont="1" applyBorder="1">
      <alignment vertical="center"/>
    </xf>
    <xf numFmtId="176" fontId="6" fillId="0" borderId="68" xfId="0" applyNumberFormat="1" applyFont="1" applyBorder="1">
      <alignment vertical="center"/>
    </xf>
    <xf numFmtId="178" fontId="6" fillId="0" borderId="68" xfId="0" applyNumberFormat="1" applyFont="1" applyBorder="1">
      <alignment vertical="center"/>
    </xf>
    <xf numFmtId="177" fontId="6" fillId="0" borderId="67" xfId="0" applyNumberFormat="1" applyFont="1" applyBorder="1">
      <alignment vertical="center"/>
    </xf>
    <xf numFmtId="177" fontId="6" fillId="0" borderId="60" xfId="0" applyNumberFormat="1" applyFont="1" applyBorder="1">
      <alignment vertical="center"/>
    </xf>
    <xf numFmtId="177" fontId="6" fillId="0" borderId="71" xfId="0" applyNumberFormat="1" applyFont="1" applyBorder="1">
      <alignment vertical="center"/>
    </xf>
    <xf numFmtId="176" fontId="6" fillId="0" borderId="72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8" fontId="6" fillId="0" borderId="16" xfId="0" applyNumberFormat="1" applyFont="1" applyBorder="1">
      <alignment vertical="center"/>
    </xf>
    <xf numFmtId="178" fontId="6" fillId="0" borderId="73" xfId="0" applyNumberFormat="1" applyFont="1" applyBorder="1">
      <alignment vertical="center"/>
    </xf>
    <xf numFmtId="177" fontId="6" fillId="0" borderId="18" xfId="0" applyNumberFormat="1" applyFont="1" applyBorder="1">
      <alignment vertical="center"/>
    </xf>
    <xf numFmtId="177" fontId="6" fillId="0" borderId="73" xfId="0" applyNumberFormat="1" applyFont="1" applyBorder="1">
      <alignment vertical="center"/>
    </xf>
    <xf numFmtId="178" fontId="6" fillId="0" borderId="73" xfId="0" applyNumberFormat="1" applyFont="1" applyBorder="1" applyAlignment="1">
      <alignment horizontal="right" vertical="center"/>
    </xf>
    <xf numFmtId="177" fontId="6" fillId="0" borderId="50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176" fontId="6" fillId="0" borderId="79" xfId="0" applyNumberFormat="1" applyFont="1" applyBorder="1">
      <alignment vertical="center"/>
    </xf>
    <xf numFmtId="176" fontId="6" fillId="0" borderId="80" xfId="0" applyNumberFormat="1" applyFont="1" applyBorder="1">
      <alignment vertical="center"/>
    </xf>
    <xf numFmtId="176" fontId="6" fillId="0" borderId="81" xfId="0" applyNumberFormat="1" applyFont="1" applyBorder="1">
      <alignment vertical="center"/>
    </xf>
    <xf numFmtId="178" fontId="6" fillId="0" borderId="81" xfId="0" applyNumberFormat="1" applyFont="1" applyBorder="1">
      <alignment vertical="center"/>
    </xf>
    <xf numFmtId="178" fontId="6" fillId="0" borderId="82" xfId="0" applyNumberFormat="1" applyFont="1" applyBorder="1">
      <alignment vertical="center"/>
    </xf>
    <xf numFmtId="177" fontId="6" fillId="0" borderId="80" xfId="0" applyNumberFormat="1" applyFont="1" applyBorder="1">
      <alignment vertical="center"/>
    </xf>
    <xf numFmtId="177" fontId="6" fillId="0" borderId="82" xfId="0" applyNumberFormat="1" applyFont="1" applyBorder="1">
      <alignment vertical="center"/>
    </xf>
    <xf numFmtId="176" fontId="6" fillId="0" borderId="83" xfId="0" applyNumberFormat="1" applyFont="1" applyBorder="1">
      <alignment vertical="center"/>
    </xf>
    <xf numFmtId="176" fontId="6" fillId="0" borderId="71" xfId="0" applyNumberFormat="1" applyFont="1" applyBorder="1">
      <alignment vertical="center"/>
    </xf>
    <xf numFmtId="178" fontId="6" fillId="0" borderId="84" xfId="0" applyNumberFormat="1" applyFont="1" applyBorder="1">
      <alignment vertical="center"/>
    </xf>
    <xf numFmtId="177" fontId="6" fillId="0" borderId="85" xfId="0" applyNumberFormat="1" applyFont="1" applyBorder="1">
      <alignment vertical="center"/>
    </xf>
    <xf numFmtId="177" fontId="6" fillId="0" borderId="68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6" fontId="6" fillId="0" borderId="94" xfId="0" applyNumberFormat="1" applyFont="1" applyBorder="1">
      <alignment vertical="center"/>
    </xf>
    <xf numFmtId="176" fontId="6" fillId="0" borderId="95" xfId="0" applyNumberFormat="1" applyFont="1" applyBorder="1">
      <alignment vertical="center"/>
    </xf>
    <xf numFmtId="178" fontId="6" fillId="0" borderId="96" xfId="0" applyNumberFormat="1" applyFont="1" applyBorder="1">
      <alignment vertical="center"/>
    </xf>
    <xf numFmtId="178" fontId="6" fillId="0" borderId="97" xfId="0" applyNumberFormat="1" applyFont="1" applyBorder="1">
      <alignment vertical="center"/>
    </xf>
    <xf numFmtId="177" fontId="6" fillId="0" borderId="95" xfId="0" applyNumberFormat="1" applyFont="1" applyBorder="1">
      <alignment vertical="center"/>
    </xf>
    <xf numFmtId="177" fontId="6" fillId="0" borderId="96" xfId="0" applyNumberFormat="1" applyFont="1" applyBorder="1">
      <alignment vertical="center"/>
    </xf>
    <xf numFmtId="177" fontId="6" fillId="0" borderId="98" xfId="0" applyNumberFormat="1" applyFont="1" applyBorder="1">
      <alignment vertical="center"/>
    </xf>
    <xf numFmtId="176" fontId="6" fillId="0" borderId="103" xfId="0" applyNumberFormat="1" applyFont="1" applyBorder="1">
      <alignment vertical="center"/>
    </xf>
    <xf numFmtId="176" fontId="6" fillId="0" borderId="104" xfId="0" applyNumberFormat="1" applyFont="1" applyBorder="1">
      <alignment vertical="center"/>
    </xf>
    <xf numFmtId="176" fontId="6" fillId="0" borderId="105" xfId="0" applyNumberFormat="1" applyFont="1" applyBorder="1">
      <alignment vertical="center"/>
    </xf>
    <xf numFmtId="178" fontId="6" fillId="0" borderId="105" xfId="0" applyNumberFormat="1" applyFont="1" applyBorder="1">
      <alignment vertical="center"/>
    </xf>
    <xf numFmtId="178" fontId="6" fillId="0" borderId="106" xfId="0" applyNumberFormat="1" applyFont="1" applyBorder="1">
      <alignment vertical="center"/>
    </xf>
    <xf numFmtId="177" fontId="6" fillId="0" borderId="106" xfId="0" applyNumberFormat="1" applyFont="1" applyBorder="1">
      <alignment vertical="center"/>
    </xf>
    <xf numFmtId="176" fontId="6" fillId="0" borderId="107" xfId="0" applyNumberFormat="1" applyFont="1" applyBorder="1">
      <alignment vertical="center"/>
    </xf>
    <xf numFmtId="176" fontId="6" fillId="0" borderId="40" xfId="0" applyNumberFormat="1" applyFont="1" applyBorder="1">
      <alignment vertical="center"/>
    </xf>
    <xf numFmtId="176" fontId="6" fillId="0" borderId="41" xfId="0" applyNumberFormat="1" applyFont="1" applyBorder="1">
      <alignment vertical="center"/>
    </xf>
    <xf numFmtId="178" fontId="6" fillId="0" borderId="41" xfId="0" applyNumberFormat="1" applyFont="1" applyBorder="1">
      <alignment vertical="center"/>
    </xf>
    <xf numFmtId="178" fontId="6" fillId="0" borderId="108" xfId="0" applyNumberFormat="1" applyFont="1" applyBorder="1" applyAlignment="1">
      <alignment horizontal="right" vertical="center"/>
    </xf>
    <xf numFmtId="177" fontId="6" fillId="0" borderId="88" xfId="0" applyNumberFormat="1" applyFont="1" applyBorder="1">
      <alignment vertical="center"/>
    </xf>
    <xf numFmtId="177" fontId="6" fillId="0" borderId="108" xfId="0" applyNumberFormat="1" applyFont="1" applyBorder="1">
      <alignment vertical="center"/>
    </xf>
    <xf numFmtId="178" fontId="6" fillId="0" borderId="60" xfId="0" applyNumberFormat="1" applyFont="1" applyBorder="1" applyAlignment="1">
      <alignment horizontal="right" vertical="center"/>
    </xf>
    <xf numFmtId="177" fontId="6" fillId="0" borderId="109" xfId="0" applyNumberFormat="1" applyFont="1" applyBorder="1">
      <alignment vertical="center"/>
    </xf>
    <xf numFmtId="177" fontId="6" fillId="0" borderId="97" xfId="0" applyNumberFormat="1" applyFont="1" applyBorder="1">
      <alignment vertical="center"/>
    </xf>
    <xf numFmtId="176" fontId="6" fillId="0" borderId="110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8" xfId="0" applyNumberFormat="1" applyFont="1" applyBorder="1">
      <alignment vertical="center"/>
    </xf>
    <xf numFmtId="178" fontId="6" fillId="0" borderId="111" xfId="0" applyNumberFormat="1" applyFont="1" applyBorder="1">
      <alignment vertical="center"/>
    </xf>
    <xf numFmtId="177" fontId="6" fillId="0" borderId="35" xfId="0" applyNumberFormat="1" applyFont="1" applyBorder="1">
      <alignment vertical="center"/>
    </xf>
    <xf numFmtId="177" fontId="6" fillId="0" borderId="111" xfId="0" applyNumberFormat="1" applyFont="1" applyBorder="1">
      <alignment vertical="center"/>
    </xf>
    <xf numFmtId="0" fontId="0" fillId="0" borderId="43" xfId="0" applyBorder="1">
      <alignment vertical="center"/>
    </xf>
    <xf numFmtId="0" fontId="0" fillId="0" borderId="53" xfId="0" applyBorder="1">
      <alignment vertical="center"/>
    </xf>
    <xf numFmtId="177" fontId="6" fillId="0" borderId="112" xfId="0" applyNumberFormat="1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8" fontId="6" fillId="0" borderId="113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8" fontId="6" fillId="0" borderId="17" xfId="0" applyNumberFormat="1" applyFont="1" applyBorder="1">
      <alignment vertical="center"/>
    </xf>
    <xf numFmtId="178" fontId="6" fillId="0" borderId="108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1" xfId="0" applyNumberFormat="1" applyFont="1" applyBorder="1">
      <alignment vertical="center"/>
    </xf>
    <xf numFmtId="177" fontId="6" fillId="0" borderId="87" xfId="0" applyNumberFormat="1" applyFont="1" applyBorder="1" applyAlignment="1">
      <alignment horizontal="right" vertical="center"/>
    </xf>
    <xf numFmtId="178" fontId="6" fillId="0" borderId="85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8" fontId="6" fillId="0" borderId="61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6" fontId="6" fillId="0" borderId="117" xfId="0" applyNumberFormat="1" applyFont="1" applyBorder="1">
      <alignment vertical="center"/>
    </xf>
    <xf numFmtId="176" fontId="6" fillId="0" borderId="118" xfId="0" applyNumberFormat="1" applyFont="1" applyBorder="1">
      <alignment vertical="center"/>
    </xf>
    <xf numFmtId="177" fontId="6" fillId="0" borderId="119" xfId="0" applyNumberFormat="1" applyFont="1" applyBorder="1">
      <alignment vertical="center"/>
    </xf>
    <xf numFmtId="178" fontId="6" fillId="0" borderId="120" xfId="0" applyNumberFormat="1" applyFont="1" applyBorder="1">
      <alignment vertical="center"/>
    </xf>
    <xf numFmtId="178" fontId="6" fillId="0" borderId="121" xfId="0" applyNumberFormat="1" applyFont="1" applyBorder="1">
      <alignment vertical="center"/>
    </xf>
    <xf numFmtId="177" fontId="6" fillId="0" borderId="118" xfId="0" applyNumberFormat="1" applyFont="1" applyBorder="1">
      <alignment vertical="center"/>
    </xf>
    <xf numFmtId="177" fontId="6" fillId="0" borderId="121" xfId="0" applyNumberFormat="1" applyFont="1" applyBorder="1">
      <alignment vertical="center"/>
    </xf>
    <xf numFmtId="177" fontId="6" fillId="0" borderId="30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6" fillId="0" borderId="38" xfId="0" applyNumberFormat="1" applyFont="1" applyBorder="1">
      <alignment vertical="center"/>
    </xf>
    <xf numFmtId="177" fontId="6" fillId="0" borderId="17" xfId="0" applyNumberFormat="1" applyFont="1" applyBorder="1">
      <alignment vertical="center"/>
    </xf>
    <xf numFmtId="177" fontId="6" fillId="0" borderId="72" xfId="0" applyNumberFormat="1" applyFont="1" applyBorder="1">
      <alignment vertical="center"/>
    </xf>
    <xf numFmtId="177" fontId="6" fillId="0" borderId="36" xfId="0" applyNumberFormat="1" applyFont="1" applyBorder="1">
      <alignment vertical="center"/>
    </xf>
    <xf numFmtId="177" fontId="6" fillId="0" borderId="51" xfId="0" applyNumberFormat="1" applyFont="1" applyBorder="1">
      <alignment vertical="center"/>
    </xf>
    <xf numFmtId="177" fontId="6" fillId="0" borderId="122" xfId="0" applyNumberFormat="1" applyFont="1" applyBorder="1">
      <alignment vertical="center"/>
    </xf>
    <xf numFmtId="177" fontId="6" fillId="0" borderId="123" xfId="0" applyNumberFormat="1" applyFont="1" applyBorder="1" applyAlignment="1">
      <alignment horizontal="right" vertical="center"/>
    </xf>
    <xf numFmtId="177" fontId="6" fillId="0" borderId="69" xfId="0" applyNumberFormat="1" applyFont="1" applyBorder="1">
      <alignment vertical="center"/>
    </xf>
    <xf numFmtId="177" fontId="6" fillId="0" borderId="120" xfId="0" applyNumberFormat="1" applyFont="1" applyBorder="1">
      <alignment vertical="center"/>
    </xf>
    <xf numFmtId="177" fontId="6" fillId="0" borderId="124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74" xfId="0" applyFont="1" applyBorder="1">
      <alignment vertical="center"/>
    </xf>
    <xf numFmtId="178" fontId="6" fillId="0" borderId="55" xfId="0" applyNumberFormat="1" applyFont="1" applyBorder="1">
      <alignment vertical="center"/>
    </xf>
    <xf numFmtId="178" fontId="6" fillId="0" borderId="65" xfId="0" applyNumberFormat="1" applyFont="1" applyBorder="1">
      <alignment vertical="center"/>
    </xf>
    <xf numFmtId="178" fontId="6" fillId="0" borderId="37" xfId="0" applyNumberFormat="1" applyFont="1" applyBorder="1">
      <alignment vertical="center"/>
    </xf>
    <xf numFmtId="178" fontId="6" fillId="0" borderId="37" xfId="0" quotePrefix="1" applyNumberFormat="1" applyFont="1" applyBorder="1" applyAlignment="1">
      <alignment horizontal="right" vertical="center"/>
    </xf>
    <xf numFmtId="176" fontId="6" fillId="0" borderId="38" xfId="0" applyNumberFormat="1" applyFont="1" applyBorder="1">
      <alignment vertical="center"/>
    </xf>
    <xf numFmtId="0" fontId="6" fillId="0" borderId="55" xfId="0" applyFont="1" applyBorder="1" applyAlignment="1">
      <alignment horizontal="distributed" vertical="center" wrapText="1"/>
    </xf>
    <xf numFmtId="177" fontId="6" fillId="0" borderId="125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77" fontId="6" fillId="0" borderId="80" xfId="0" applyNumberFormat="1" applyFont="1" applyBorder="1" applyAlignment="1">
      <alignment horizontal="right" vertical="center"/>
    </xf>
    <xf numFmtId="177" fontId="6" fillId="0" borderId="104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123" xfId="0" applyNumberFormat="1" applyFont="1" applyBorder="1">
      <alignment vertical="center"/>
    </xf>
    <xf numFmtId="177" fontId="6" fillId="0" borderId="43" xfId="0" applyNumberFormat="1" applyFont="1" applyBorder="1">
      <alignment vertical="center"/>
    </xf>
    <xf numFmtId="177" fontId="6" fillId="0" borderId="126" xfId="0" applyNumberFormat="1" applyFont="1" applyBorder="1">
      <alignment vertical="center"/>
    </xf>
    <xf numFmtId="176" fontId="6" fillId="0" borderId="59" xfId="0" applyNumberFormat="1" applyFont="1" applyBorder="1">
      <alignment vertical="center"/>
    </xf>
    <xf numFmtId="178" fontId="6" fillId="0" borderId="127" xfId="0" applyNumberFormat="1" applyFont="1" applyBorder="1">
      <alignment vertical="center"/>
    </xf>
    <xf numFmtId="178" fontId="6" fillId="0" borderId="33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96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7" fontId="6" fillId="0" borderId="86" xfId="0" applyNumberFormat="1" applyFont="1" applyBorder="1">
      <alignment vertical="center"/>
    </xf>
    <xf numFmtId="177" fontId="6" fillId="0" borderId="89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8" fontId="6" fillId="0" borderId="84" xfId="0" applyNumberFormat="1" applyFont="1" applyBorder="1">
      <alignment vertical="center"/>
    </xf>
    <xf numFmtId="178" fontId="6" fillId="0" borderId="127" xfId="0" applyNumberFormat="1" applyFont="1" applyBorder="1">
      <alignment vertical="center"/>
    </xf>
    <xf numFmtId="178" fontId="6" fillId="0" borderId="41" xfId="0" applyNumberFormat="1" applyFont="1" applyBorder="1">
      <alignment vertical="center"/>
    </xf>
    <xf numFmtId="0" fontId="0" fillId="0" borderId="74" xfId="0" applyBorder="1" applyAlignment="1">
      <alignment horizontal="distributed" vertical="center"/>
    </xf>
    <xf numFmtId="0" fontId="6" fillId="0" borderId="115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57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76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6" fillId="0" borderId="6" xfId="0" applyNumberFormat="1" applyFont="1" applyBorder="1">
      <alignment vertical="center"/>
    </xf>
    <xf numFmtId="178" fontId="6" fillId="0" borderId="108" xfId="0" applyNumberFormat="1" applyFont="1" applyBorder="1">
      <alignment vertical="center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8" fontId="6" fillId="0" borderId="85" xfId="0" applyNumberFormat="1" applyFont="1" applyBorder="1">
      <alignment vertical="center"/>
    </xf>
    <xf numFmtId="176" fontId="6" fillId="0" borderId="83" xfId="0" applyNumberFormat="1" applyFont="1" applyBorder="1">
      <alignment vertical="center"/>
    </xf>
    <xf numFmtId="0" fontId="6" fillId="0" borderId="107" xfId="0" applyFont="1" applyBorder="1">
      <alignment vertical="center"/>
    </xf>
    <xf numFmtId="176" fontId="6" fillId="0" borderId="71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6" fillId="0" borderId="74" xfId="0" applyFont="1" applyBorder="1" applyAlignment="1">
      <alignment horizontal="distributed" vertical="center"/>
    </xf>
    <xf numFmtId="176" fontId="6" fillId="0" borderId="5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178" fontId="6" fillId="0" borderId="33" xfId="0" applyNumberFormat="1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0" fillId="0" borderId="115" xfId="0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distributed" vertical="center" wrapText="1"/>
    </xf>
    <xf numFmtId="0" fontId="6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distributed" vertical="center" wrapText="1"/>
    </xf>
    <xf numFmtId="0" fontId="6" fillId="0" borderId="100" xfId="0" applyFont="1" applyBorder="1" applyAlignment="1">
      <alignment horizontal="distributed" vertical="center"/>
    </xf>
    <xf numFmtId="178" fontId="6" fillId="0" borderId="68" xfId="0" applyNumberFormat="1" applyFont="1" applyBorder="1">
      <alignment vertical="center"/>
    </xf>
    <xf numFmtId="178" fontId="6" fillId="0" borderId="16" xfId="0" applyNumberFormat="1" applyFont="1" applyBorder="1">
      <alignment vertical="center"/>
    </xf>
    <xf numFmtId="178" fontId="6" fillId="0" borderId="86" xfId="0" applyNumberFormat="1" applyFont="1" applyBorder="1">
      <alignment vertical="center"/>
    </xf>
    <xf numFmtId="178" fontId="6" fillId="0" borderId="89" xfId="0" applyNumberFormat="1" applyFont="1" applyBorder="1">
      <alignment vertical="center"/>
    </xf>
    <xf numFmtId="176" fontId="6" fillId="0" borderId="66" xfId="0" applyNumberFormat="1" applyFont="1" applyBorder="1">
      <alignment vertical="center"/>
    </xf>
    <xf numFmtId="176" fontId="6" fillId="0" borderId="72" xfId="0" applyNumberFormat="1" applyFont="1" applyBorder="1">
      <alignment vertical="center"/>
    </xf>
    <xf numFmtId="176" fontId="6" fillId="0" borderId="6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7" fontId="6" fillId="0" borderId="33" xfId="0" applyNumberFormat="1" applyFont="1" applyBorder="1" applyAlignment="1" applyProtection="1">
      <alignment horizontal="right" vertical="center"/>
      <protection locked="0"/>
    </xf>
    <xf numFmtId="177" fontId="6" fillId="0" borderId="41" xfId="0" applyNumberFormat="1" applyFont="1" applyBorder="1" applyAlignment="1" applyProtection="1">
      <alignment horizontal="right" vertical="center"/>
      <protection locked="0"/>
    </xf>
    <xf numFmtId="176" fontId="6" fillId="0" borderId="128" xfId="0" applyNumberFormat="1" applyFont="1" applyBorder="1">
      <alignment vertical="center"/>
    </xf>
    <xf numFmtId="176" fontId="6" fillId="0" borderId="129" xfId="0" applyNumberFormat="1" applyFont="1" applyBorder="1">
      <alignment vertical="center"/>
    </xf>
    <xf numFmtId="176" fontId="6" fillId="0" borderId="39" xfId="0" applyNumberFormat="1" applyFont="1" applyBorder="1">
      <alignment vertical="center"/>
    </xf>
    <xf numFmtId="176" fontId="6" fillId="0" borderId="88" xfId="0" applyNumberFormat="1" applyFont="1" applyBorder="1">
      <alignment vertical="center"/>
    </xf>
    <xf numFmtId="176" fontId="6" fillId="0" borderId="40" xfId="0" applyNumberFormat="1" applyFont="1" applyBorder="1">
      <alignment vertical="center"/>
    </xf>
    <xf numFmtId="177" fontId="6" fillId="0" borderId="84" xfId="0" applyNumberFormat="1" applyFont="1" applyBorder="1" applyProtection="1">
      <alignment vertical="center"/>
      <protection locked="0"/>
    </xf>
    <xf numFmtId="177" fontId="6" fillId="0" borderId="127" xfId="0" applyNumberFormat="1" applyFont="1" applyBorder="1" applyProtection="1">
      <alignment vertical="center"/>
      <protection locked="0"/>
    </xf>
    <xf numFmtId="177" fontId="6" fillId="0" borderId="41" xfId="0" applyNumberFormat="1" applyFont="1" applyBorder="1" applyProtection="1">
      <alignment vertical="center"/>
      <protection locked="0"/>
    </xf>
    <xf numFmtId="177" fontId="6" fillId="0" borderId="71" xfId="0" applyNumberFormat="1" applyFont="1" applyBorder="1">
      <alignment vertical="center"/>
    </xf>
    <xf numFmtId="177" fontId="6" fillId="0" borderId="88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42" xfId="0" applyNumberFormat="1" applyFont="1" applyBorder="1" applyAlignment="1">
      <alignment horizontal="right" vertical="center"/>
    </xf>
    <xf numFmtId="176" fontId="6" fillId="0" borderId="31" xfId="0" applyNumberFormat="1" applyFont="1" applyBorder="1">
      <alignment vertical="center"/>
    </xf>
    <xf numFmtId="177" fontId="6" fillId="0" borderId="33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8" fontId="6" fillId="0" borderId="34" xfId="0" applyNumberFormat="1" applyFont="1" applyBorder="1">
      <alignment vertical="center"/>
    </xf>
    <xf numFmtId="0" fontId="0" fillId="0" borderId="4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24</xdr:row>
      <xdr:rowOff>47625</xdr:rowOff>
    </xdr:from>
    <xdr:to>
      <xdr:col>12</xdr:col>
      <xdr:colOff>114300</xdr:colOff>
      <xdr:row>25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914650" y="5762625"/>
          <a:ext cx="66675" cy="400050"/>
        </a:xfrm>
        <a:prstGeom prst="rightBrace">
          <a:avLst>
            <a:gd name="adj1" fmla="val 7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24</xdr:row>
      <xdr:rowOff>85725</xdr:rowOff>
    </xdr:from>
    <xdr:to>
      <xdr:col>13</xdr:col>
      <xdr:colOff>114300</xdr:colOff>
      <xdr:row>26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3409950" y="6991350"/>
          <a:ext cx="76200" cy="571500"/>
        </a:xfrm>
        <a:prstGeom prst="rightBrace">
          <a:avLst>
            <a:gd name="adj1" fmla="val 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82</xdr:row>
      <xdr:rowOff>104775</xdr:rowOff>
    </xdr:from>
    <xdr:to>
      <xdr:col>12</xdr:col>
      <xdr:colOff>123825</xdr:colOff>
      <xdr:row>83</xdr:row>
      <xdr:rowOff>190500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914650" y="21536025"/>
          <a:ext cx="76200" cy="323850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82</xdr:row>
      <xdr:rowOff>57150</xdr:rowOff>
    </xdr:from>
    <xdr:to>
      <xdr:col>13</xdr:col>
      <xdr:colOff>95250</xdr:colOff>
      <xdr:row>83</xdr:row>
      <xdr:rowOff>142875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3409950" y="21488400"/>
          <a:ext cx="57150" cy="323850"/>
        </a:xfrm>
        <a:prstGeom prst="rightBrace">
          <a:avLst>
            <a:gd name="adj1" fmla="val 4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88</xdr:row>
      <xdr:rowOff>76200</xdr:rowOff>
    </xdr:from>
    <xdr:to>
      <xdr:col>12</xdr:col>
      <xdr:colOff>85725</xdr:colOff>
      <xdr:row>89</xdr:row>
      <xdr:rowOff>161925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95600" y="22936200"/>
          <a:ext cx="57150" cy="323850"/>
        </a:xfrm>
        <a:prstGeom prst="rightBrace">
          <a:avLst>
            <a:gd name="adj1" fmla="val 4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88</xdr:row>
      <xdr:rowOff>85725</xdr:rowOff>
    </xdr:from>
    <xdr:to>
      <xdr:col>13</xdr:col>
      <xdr:colOff>104775</xdr:colOff>
      <xdr:row>89</xdr:row>
      <xdr:rowOff>171450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3400425" y="22945725"/>
          <a:ext cx="76200" cy="323850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47625</xdr:colOff>
      <xdr:row>24</xdr:row>
      <xdr:rowOff>57150</xdr:rowOff>
    </xdr:from>
    <xdr:to>
      <xdr:col>15</xdr:col>
      <xdr:colOff>104775</xdr:colOff>
      <xdr:row>26</xdr:row>
      <xdr:rowOff>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4429125" y="6962775"/>
          <a:ext cx="57150" cy="571500"/>
        </a:xfrm>
        <a:prstGeom prst="rightBrace">
          <a:avLst>
            <a:gd name="adj1" fmla="val 8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57150</xdr:colOff>
      <xdr:row>82</xdr:row>
      <xdr:rowOff>85725</xdr:rowOff>
    </xdr:from>
    <xdr:to>
      <xdr:col>15</xdr:col>
      <xdr:colOff>123825</xdr:colOff>
      <xdr:row>83</xdr:row>
      <xdr:rowOff>171450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4438650" y="21516975"/>
          <a:ext cx="66675" cy="323850"/>
        </a:xfrm>
        <a:prstGeom prst="rightBrace">
          <a:avLst>
            <a:gd name="adj1" fmla="val 40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88</xdr:row>
      <xdr:rowOff>76200</xdr:rowOff>
    </xdr:from>
    <xdr:to>
      <xdr:col>15</xdr:col>
      <xdr:colOff>123825</xdr:colOff>
      <xdr:row>89</xdr:row>
      <xdr:rowOff>161925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4419600" y="22936200"/>
          <a:ext cx="85725" cy="323850"/>
        </a:xfrm>
        <a:prstGeom prst="rightBrace">
          <a:avLst>
            <a:gd name="adj1" fmla="val 314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82</xdr:row>
      <xdr:rowOff>76200</xdr:rowOff>
    </xdr:from>
    <xdr:to>
      <xdr:col>16</xdr:col>
      <xdr:colOff>123825</xdr:colOff>
      <xdr:row>83</xdr:row>
      <xdr:rowOff>161925</xdr:rowOff>
    </xdr:to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933950" y="21507450"/>
          <a:ext cx="76200" cy="323850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28575</xdr:colOff>
      <xdr:row>88</xdr:row>
      <xdr:rowOff>85725</xdr:rowOff>
    </xdr:from>
    <xdr:to>
      <xdr:col>16</xdr:col>
      <xdr:colOff>95250</xdr:colOff>
      <xdr:row>89</xdr:row>
      <xdr:rowOff>171450</xdr:rowOff>
    </xdr:to>
    <xdr:sp macro="" textlink="">
      <xdr:nvSpPr>
        <xdr:cNvPr id="12" name="AutoShape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914900" y="22945725"/>
          <a:ext cx="66675" cy="323850"/>
        </a:xfrm>
        <a:prstGeom prst="rightBrace">
          <a:avLst>
            <a:gd name="adj1" fmla="val 40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57150</xdr:colOff>
      <xdr:row>24</xdr:row>
      <xdr:rowOff>47625</xdr:rowOff>
    </xdr:from>
    <xdr:to>
      <xdr:col>16</xdr:col>
      <xdr:colOff>114300</xdr:colOff>
      <xdr:row>26</xdr:row>
      <xdr:rowOff>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943475" y="6953250"/>
          <a:ext cx="57150" cy="571500"/>
        </a:xfrm>
        <a:prstGeom prst="rightBrace">
          <a:avLst>
            <a:gd name="adj1" fmla="val 8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5</xdr:row>
      <xdr:rowOff>66675</xdr:rowOff>
    </xdr:from>
    <xdr:to>
      <xdr:col>12</xdr:col>
      <xdr:colOff>129540</xdr:colOff>
      <xdr:row>6</xdr:row>
      <xdr:rowOff>190500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602230" y="1247775"/>
          <a:ext cx="110490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5</xdr:row>
      <xdr:rowOff>57150</xdr:rowOff>
    </xdr:from>
    <xdr:to>
      <xdr:col>13</xdr:col>
      <xdr:colOff>167640</xdr:colOff>
      <xdr:row>6</xdr:row>
      <xdr:rowOff>180975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3088005" y="1238250"/>
          <a:ext cx="120015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5</xdr:row>
      <xdr:rowOff>47625</xdr:rowOff>
    </xdr:from>
    <xdr:to>
      <xdr:col>14</xdr:col>
      <xdr:colOff>137160</xdr:colOff>
      <xdr:row>6</xdr:row>
      <xdr:rowOff>171450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3545205" y="1228725"/>
          <a:ext cx="89535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5</xdr:row>
      <xdr:rowOff>66675</xdr:rowOff>
    </xdr:from>
    <xdr:to>
      <xdr:col>15</xdr:col>
      <xdr:colOff>121920</xdr:colOff>
      <xdr:row>6</xdr:row>
      <xdr:rowOff>190500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3983355" y="1247775"/>
          <a:ext cx="93345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5</xdr:row>
      <xdr:rowOff>57150</xdr:rowOff>
    </xdr:from>
    <xdr:to>
      <xdr:col>16</xdr:col>
      <xdr:colOff>137160</xdr:colOff>
      <xdr:row>6</xdr:row>
      <xdr:rowOff>180975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4450080" y="1238250"/>
          <a:ext cx="99060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5</xdr:row>
      <xdr:rowOff>62865</xdr:rowOff>
    </xdr:from>
    <xdr:to>
      <xdr:col>18</xdr:col>
      <xdr:colOff>160020</xdr:colOff>
      <xdr:row>6</xdr:row>
      <xdr:rowOff>186690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364480" y="1243965"/>
          <a:ext cx="121920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5</xdr:row>
      <xdr:rowOff>57150</xdr:rowOff>
    </xdr:from>
    <xdr:to>
      <xdr:col>19</xdr:col>
      <xdr:colOff>144780</xdr:colOff>
      <xdr:row>6</xdr:row>
      <xdr:rowOff>180975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821680" y="1238250"/>
          <a:ext cx="106680" cy="360045"/>
        </a:xfrm>
        <a:prstGeom prst="rightBrace">
          <a:avLst>
            <a:gd name="adj1" fmla="val 19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115"/>
  <sheetViews>
    <sheetView tabSelected="1" view="pageBreakPreview" zoomScaleNormal="100" zoomScaleSheetLayoutView="100" workbookViewId="0">
      <pane ySplit="5" topLeftCell="A93" activePane="bottomLeft" state="frozen"/>
      <selection activeCell="AH4" sqref="AH4:AH5"/>
      <selection pane="bottomLeft" activeCell="O113" sqref="O113"/>
    </sheetView>
  </sheetViews>
  <sheetFormatPr defaultRowHeight="18.95" customHeight="1" x14ac:dyDescent="0.15"/>
  <cols>
    <col min="1" max="1" width="0.875" customWidth="1"/>
    <col min="2" max="2" width="8.125" customWidth="1"/>
    <col min="3" max="4" width="0.875" customWidth="1"/>
    <col min="5" max="5" width="8.25" customWidth="1"/>
    <col min="6" max="7" width="0.875" customWidth="1"/>
    <col min="8" max="8" width="7.125" customWidth="1"/>
    <col min="9" max="10" width="0.875" customWidth="1"/>
    <col min="11" max="11" width="7.125" customWidth="1"/>
    <col min="12" max="12" width="0.875" customWidth="1"/>
    <col min="13" max="14" width="6.625" style="2" customWidth="1"/>
    <col min="15" max="15" width="6.625" style="3" customWidth="1"/>
    <col min="16" max="17" width="6.625" style="2" customWidth="1"/>
    <col min="18" max="20" width="6.625" style="3" customWidth="1"/>
  </cols>
  <sheetData>
    <row r="1" spans="1:23" ht="18.95" customHeight="1" x14ac:dyDescent="0.15">
      <c r="A1" s="278" t="s">
        <v>100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9"/>
      <c r="S1" s="279"/>
      <c r="T1" s="279"/>
    </row>
    <row r="2" spans="1:23" ht="18.95" customHeight="1" thickBot="1" x14ac:dyDescent="0.2">
      <c r="A2" s="1" t="s">
        <v>0</v>
      </c>
    </row>
    <row r="3" spans="1:23" s="8" customFormat="1" ht="18.95" customHeight="1" thickTop="1" x14ac:dyDescent="0.15">
      <c r="A3" s="4"/>
      <c r="B3" s="235" t="s">
        <v>1</v>
      </c>
      <c r="C3" s="5"/>
      <c r="D3" s="6"/>
      <c r="E3" s="235" t="s">
        <v>2</v>
      </c>
      <c r="F3" s="5"/>
      <c r="G3" s="6"/>
      <c r="H3" s="280" t="s">
        <v>3</v>
      </c>
      <c r="I3" s="235"/>
      <c r="J3" s="235"/>
      <c r="K3" s="235"/>
      <c r="L3" s="7"/>
      <c r="M3" s="244" t="s">
        <v>4</v>
      </c>
      <c r="N3" s="244" t="s">
        <v>5</v>
      </c>
      <c r="O3" s="247"/>
      <c r="P3" s="247"/>
      <c r="Q3" s="248"/>
      <c r="R3" s="251" t="s">
        <v>6</v>
      </c>
      <c r="S3" s="252"/>
      <c r="T3" s="253"/>
    </row>
    <row r="4" spans="1:23" s="8" customFormat="1" ht="18.95" customHeight="1" x14ac:dyDescent="0.15">
      <c r="A4" s="9"/>
      <c r="B4" s="237"/>
      <c r="C4" s="10"/>
      <c r="D4" s="11"/>
      <c r="E4" s="237"/>
      <c r="F4" s="10"/>
      <c r="G4" s="11"/>
      <c r="H4" s="237"/>
      <c r="I4" s="237"/>
      <c r="J4" s="237"/>
      <c r="K4" s="237"/>
      <c r="L4" s="12"/>
      <c r="M4" s="245"/>
      <c r="N4" s="254" t="s">
        <v>7</v>
      </c>
      <c r="O4" s="256" t="s">
        <v>8</v>
      </c>
      <c r="P4" s="258" t="s">
        <v>9</v>
      </c>
      <c r="Q4" s="259"/>
      <c r="R4" s="260" t="s">
        <v>95</v>
      </c>
      <c r="S4" s="262" t="s">
        <v>10</v>
      </c>
      <c r="T4" s="264" t="s">
        <v>11</v>
      </c>
    </row>
    <row r="5" spans="1:23" s="8" customFormat="1" ht="18.95" customHeight="1" thickBot="1" x14ac:dyDescent="0.2">
      <c r="A5" s="13"/>
      <c r="B5" s="239"/>
      <c r="C5" s="14"/>
      <c r="D5" s="15"/>
      <c r="E5" s="239"/>
      <c r="F5" s="14"/>
      <c r="G5" s="15"/>
      <c r="H5" s="240"/>
      <c r="I5" s="240"/>
      <c r="J5" s="240"/>
      <c r="K5" s="240"/>
      <c r="L5" s="16"/>
      <c r="M5" s="246"/>
      <c r="N5" s="255"/>
      <c r="O5" s="257"/>
      <c r="P5" s="83" t="s">
        <v>12</v>
      </c>
      <c r="Q5" s="84" t="s">
        <v>13</v>
      </c>
      <c r="R5" s="261"/>
      <c r="S5" s="263"/>
      <c r="T5" s="265"/>
      <c r="U5" s="8" t="s">
        <v>99</v>
      </c>
    </row>
    <row r="6" spans="1:23" ht="18.95" customHeight="1" thickTop="1" x14ac:dyDescent="0.15">
      <c r="A6" s="17"/>
      <c r="B6" s="232" t="s">
        <v>14</v>
      </c>
      <c r="C6" s="18"/>
      <c r="D6" s="19"/>
      <c r="E6" s="20" t="s">
        <v>15</v>
      </c>
      <c r="F6" s="21"/>
      <c r="G6" s="22"/>
      <c r="H6" s="233" t="s">
        <v>15</v>
      </c>
      <c r="I6" s="233"/>
      <c r="J6" s="233"/>
      <c r="K6" s="233"/>
      <c r="L6" s="23"/>
      <c r="M6" s="309">
        <v>280</v>
      </c>
      <c r="N6" s="273">
        <v>280</v>
      </c>
      <c r="O6" s="310">
        <v>285</v>
      </c>
      <c r="P6" s="274">
        <f>O6/N6</f>
        <v>1.0178571428571428</v>
      </c>
      <c r="Q6" s="312">
        <v>1.06</v>
      </c>
      <c r="R6" s="85"/>
      <c r="S6" s="294"/>
      <c r="T6" s="307">
        <f>SUM(R6:S7)</f>
        <v>0</v>
      </c>
      <c r="U6" s="2"/>
    </row>
    <row r="7" spans="1:23" ht="18.95" customHeight="1" x14ac:dyDescent="0.15">
      <c r="A7" s="24"/>
      <c r="B7" s="228"/>
      <c r="C7" s="25"/>
      <c r="D7" s="26"/>
      <c r="E7" s="27" t="s">
        <v>16</v>
      </c>
      <c r="F7" s="28"/>
      <c r="G7" s="29"/>
      <c r="H7" s="225" t="s">
        <v>16</v>
      </c>
      <c r="I7" s="225"/>
      <c r="J7" s="225"/>
      <c r="K7" s="225"/>
      <c r="L7" s="30"/>
      <c r="M7" s="298"/>
      <c r="N7" s="300"/>
      <c r="O7" s="311"/>
      <c r="P7" s="222"/>
      <c r="Q7" s="313"/>
      <c r="R7" s="86"/>
      <c r="S7" s="295"/>
      <c r="T7" s="308"/>
      <c r="U7" s="2"/>
      <c r="W7" s="31"/>
    </row>
    <row r="8" spans="1:23" ht="18.95" customHeight="1" thickBot="1" x14ac:dyDescent="0.2">
      <c r="A8" s="32"/>
      <c r="B8" s="229"/>
      <c r="C8" s="33"/>
      <c r="D8" s="34"/>
      <c r="E8" s="275" t="s">
        <v>17</v>
      </c>
      <c r="F8" s="275"/>
      <c r="G8" s="275"/>
      <c r="H8" s="275"/>
      <c r="I8" s="275"/>
      <c r="J8" s="275"/>
      <c r="K8" s="275"/>
      <c r="L8" s="35"/>
      <c r="M8" s="87">
        <v>280</v>
      </c>
      <c r="N8" s="88">
        <f>N6</f>
        <v>280</v>
      </c>
      <c r="O8" s="89">
        <v>285</v>
      </c>
      <c r="P8" s="90">
        <f>P6</f>
        <v>1.0178571428571428</v>
      </c>
      <c r="Q8" s="91">
        <f>Q6</f>
        <v>1.06</v>
      </c>
      <c r="R8" s="92"/>
      <c r="S8" s="93">
        <f>SUM(S6:S7)</f>
        <v>0</v>
      </c>
      <c r="T8" s="94">
        <f>SUM(T6:T7)</f>
        <v>0</v>
      </c>
      <c r="U8" s="2">
        <f>M8-T8</f>
        <v>280</v>
      </c>
      <c r="W8" s="31"/>
    </row>
    <row r="9" spans="1:23" ht="18.95" customHeight="1" thickBot="1" x14ac:dyDescent="0.2">
      <c r="A9" s="24"/>
      <c r="B9" s="36" t="s">
        <v>18</v>
      </c>
      <c r="C9" s="25"/>
      <c r="D9" s="37"/>
      <c r="E9" s="36" t="s">
        <v>15</v>
      </c>
      <c r="F9" s="25"/>
      <c r="G9" s="38"/>
      <c r="H9" s="226" t="s">
        <v>15</v>
      </c>
      <c r="I9" s="226"/>
      <c r="J9" s="226"/>
      <c r="K9" s="226"/>
      <c r="L9" s="39"/>
      <c r="M9" s="95">
        <v>280</v>
      </c>
      <c r="N9" s="96">
        <v>272</v>
      </c>
      <c r="O9" s="58">
        <v>286</v>
      </c>
      <c r="P9" s="126">
        <f>O9/N9</f>
        <v>1.0514705882352942</v>
      </c>
      <c r="Q9" s="197">
        <v>0.96</v>
      </c>
      <c r="R9" s="205">
        <v>8</v>
      </c>
      <c r="S9" s="40"/>
      <c r="T9" s="99">
        <f>SUM(R9:S9)</f>
        <v>8</v>
      </c>
      <c r="U9" s="2">
        <f t="shared" ref="U9:U28" si="0">M9-T9</f>
        <v>272</v>
      </c>
    </row>
    <row r="10" spans="1:23" ht="18.95" customHeight="1" thickBot="1" x14ac:dyDescent="0.2">
      <c r="A10" s="41"/>
      <c r="B10" s="36" t="s">
        <v>19</v>
      </c>
      <c r="C10" s="42"/>
      <c r="D10" s="43"/>
      <c r="E10" s="36" t="s">
        <v>20</v>
      </c>
      <c r="F10" s="42"/>
      <c r="G10" s="44"/>
      <c r="H10" s="230" t="s">
        <v>20</v>
      </c>
      <c r="I10" s="230"/>
      <c r="J10" s="230"/>
      <c r="K10" s="230"/>
      <c r="L10" s="45"/>
      <c r="M10" s="100">
        <v>152</v>
      </c>
      <c r="N10" s="101">
        <v>102</v>
      </c>
      <c r="O10" s="46">
        <v>92</v>
      </c>
      <c r="P10" s="126">
        <f t="shared" ref="P10:P24" si="1">O10/N10</f>
        <v>0.90196078431372551</v>
      </c>
      <c r="Q10" s="198">
        <v>0.82</v>
      </c>
      <c r="R10" s="104">
        <v>52</v>
      </c>
      <c r="S10" s="46"/>
      <c r="T10" s="105">
        <f>R10+S10</f>
        <v>52</v>
      </c>
      <c r="U10" s="2">
        <f t="shared" si="0"/>
        <v>100</v>
      </c>
    </row>
    <row r="11" spans="1:23" ht="18.95" customHeight="1" x14ac:dyDescent="0.15">
      <c r="A11" s="41"/>
      <c r="B11" s="227" t="s">
        <v>21</v>
      </c>
      <c r="C11" s="42"/>
      <c r="D11" s="43"/>
      <c r="E11" s="227" t="s">
        <v>22</v>
      </c>
      <c r="F11" s="42"/>
      <c r="G11" s="47"/>
      <c r="H11" s="230" t="s">
        <v>23</v>
      </c>
      <c r="I11" s="230"/>
      <c r="J11" s="230"/>
      <c r="K11" s="230"/>
      <c r="L11" s="45"/>
      <c r="M11" s="296">
        <v>38</v>
      </c>
      <c r="N11" s="269">
        <v>108</v>
      </c>
      <c r="O11" s="301">
        <v>45</v>
      </c>
      <c r="P11" s="220">
        <f t="shared" si="1"/>
        <v>0.41666666666666669</v>
      </c>
      <c r="Q11" s="198">
        <v>0.47</v>
      </c>
      <c r="R11" s="304">
        <v>44</v>
      </c>
      <c r="S11" s="301"/>
      <c r="T11" s="217">
        <f>R11+S11</f>
        <v>44</v>
      </c>
      <c r="U11" s="2">
        <f t="shared" si="0"/>
        <v>-6</v>
      </c>
    </row>
    <row r="12" spans="1:23" ht="18.95" customHeight="1" x14ac:dyDescent="0.15">
      <c r="A12" s="24"/>
      <c r="B12" s="228"/>
      <c r="C12" s="25"/>
      <c r="D12" s="37"/>
      <c r="E12" s="228"/>
      <c r="F12" s="25"/>
      <c r="G12" s="26"/>
      <c r="H12" s="225" t="s">
        <v>24</v>
      </c>
      <c r="I12" s="225"/>
      <c r="J12" s="225"/>
      <c r="K12" s="225"/>
      <c r="L12" s="30"/>
      <c r="M12" s="297"/>
      <c r="N12" s="299"/>
      <c r="O12" s="302"/>
      <c r="P12" s="221"/>
      <c r="Q12" s="199">
        <v>0.14000000000000001</v>
      </c>
      <c r="R12" s="305"/>
      <c r="S12" s="302"/>
      <c r="T12" s="218"/>
      <c r="U12" s="2">
        <f t="shared" si="0"/>
        <v>0</v>
      </c>
    </row>
    <row r="13" spans="1:23" ht="18.95" customHeight="1" x14ac:dyDescent="0.15">
      <c r="A13" s="24"/>
      <c r="B13" s="228"/>
      <c r="C13" s="25"/>
      <c r="D13" s="37"/>
      <c r="E13" s="228"/>
      <c r="F13" s="25"/>
      <c r="G13" s="26"/>
      <c r="H13" s="225" t="s">
        <v>101</v>
      </c>
      <c r="I13" s="225"/>
      <c r="J13" s="225"/>
      <c r="K13" s="225"/>
      <c r="L13" s="30"/>
      <c r="M13" s="297"/>
      <c r="N13" s="299"/>
      <c r="O13" s="302"/>
      <c r="P13" s="221"/>
      <c r="Q13" s="199">
        <v>0.47</v>
      </c>
      <c r="R13" s="305"/>
      <c r="S13" s="302"/>
      <c r="T13" s="218"/>
      <c r="U13" s="2">
        <f t="shared" si="0"/>
        <v>0</v>
      </c>
    </row>
    <row r="14" spans="1:23" ht="18.95" customHeight="1" x14ac:dyDescent="0.15">
      <c r="A14" s="24"/>
      <c r="B14" s="228"/>
      <c r="C14" s="25"/>
      <c r="D14" s="37"/>
      <c r="E14" s="228"/>
      <c r="F14" s="25"/>
      <c r="G14" s="26"/>
      <c r="H14" s="225" t="s">
        <v>25</v>
      </c>
      <c r="I14" s="225"/>
      <c r="J14" s="225"/>
      <c r="K14" s="225"/>
      <c r="L14" s="30"/>
      <c r="M14" s="298"/>
      <c r="N14" s="300"/>
      <c r="O14" s="303"/>
      <c r="P14" s="222"/>
      <c r="Q14" s="200">
        <v>0.34</v>
      </c>
      <c r="R14" s="306"/>
      <c r="S14" s="303"/>
      <c r="T14" s="219"/>
      <c r="U14" s="2">
        <f t="shared" si="0"/>
        <v>0</v>
      </c>
    </row>
    <row r="15" spans="1:23" ht="18.95" customHeight="1" thickBot="1" x14ac:dyDescent="0.2">
      <c r="A15" s="32"/>
      <c r="B15" s="229"/>
      <c r="C15" s="33"/>
      <c r="D15" s="34"/>
      <c r="E15" s="275" t="s">
        <v>17</v>
      </c>
      <c r="F15" s="275"/>
      <c r="G15" s="275"/>
      <c r="H15" s="275"/>
      <c r="I15" s="275"/>
      <c r="J15" s="275"/>
      <c r="K15" s="275"/>
      <c r="L15" s="35"/>
      <c r="M15" s="87">
        <v>152</v>
      </c>
      <c r="N15" s="88">
        <f>SUM(N11:N14)</f>
        <v>108</v>
      </c>
      <c r="O15" s="89">
        <f>SUM(O11:O14)</f>
        <v>45</v>
      </c>
      <c r="P15" s="90">
        <f t="shared" si="1"/>
        <v>0.41666666666666669</v>
      </c>
      <c r="Q15" s="91">
        <v>0.35</v>
      </c>
      <c r="R15" s="115">
        <f>SUM(R11:R14)</f>
        <v>44</v>
      </c>
      <c r="S15" s="93">
        <f>SUM(S11:S14)</f>
        <v>0</v>
      </c>
      <c r="T15" s="94">
        <f>SUM(T11:T14)</f>
        <v>44</v>
      </c>
      <c r="U15" s="2">
        <f t="shared" si="0"/>
        <v>108</v>
      </c>
    </row>
    <row r="16" spans="1:23" ht="18.95" customHeight="1" x14ac:dyDescent="0.15">
      <c r="A16" s="41"/>
      <c r="B16" s="227" t="s">
        <v>26</v>
      </c>
      <c r="C16" s="42"/>
      <c r="D16" s="43"/>
      <c r="E16" s="227" t="s">
        <v>27</v>
      </c>
      <c r="F16" s="42"/>
      <c r="G16" s="47"/>
      <c r="H16" s="230" t="s">
        <v>28</v>
      </c>
      <c r="I16" s="230"/>
      <c r="J16" s="230"/>
      <c r="K16" s="230"/>
      <c r="L16" s="45"/>
      <c r="M16" s="100">
        <v>38</v>
      </c>
      <c r="N16" s="101">
        <v>21</v>
      </c>
      <c r="O16" s="102">
        <v>12</v>
      </c>
      <c r="P16" s="103">
        <f t="shared" si="1"/>
        <v>0.5714285714285714</v>
      </c>
      <c r="Q16" s="98">
        <v>0.8</v>
      </c>
      <c r="R16" s="106">
        <v>17</v>
      </c>
      <c r="S16" s="46"/>
      <c r="T16" s="105">
        <f>R16+S16</f>
        <v>17</v>
      </c>
      <c r="U16" s="2">
        <f t="shared" si="0"/>
        <v>21</v>
      </c>
    </row>
    <row r="17" spans="1:21" ht="18.95" customHeight="1" x14ac:dyDescent="0.15">
      <c r="A17" s="24"/>
      <c r="B17" s="228"/>
      <c r="C17" s="25"/>
      <c r="D17" s="37"/>
      <c r="E17" s="271"/>
      <c r="F17" s="25"/>
      <c r="G17" s="26"/>
      <c r="H17" s="225" t="s">
        <v>29</v>
      </c>
      <c r="I17" s="225"/>
      <c r="J17" s="225"/>
      <c r="K17" s="225"/>
      <c r="L17" s="30"/>
      <c r="M17" s="107">
        <v>38</v>
      </c>
      <c r="N17" s="108">
        <v>31</v>
      </c>
      <c r="O17" s="109">
        <v>4</v>
      </c>
      <c r="P17" s="110">
        <f t="shared" si="1"/>
        <v>0.12903225806451613</v>
      </c>
      <c r="Q17" s="111">
        <v>0.37</v>
      </c>
      <c r="R17" s="112">
        <v>7</v>
      </c>
      <c r="S17" s="48"/>
      <c r="T17" s="113">
        <f>R17+S17</f>
        <v>7</v>
      </c>
      <c r="U17" s="2">
        <f t="shared" si="0"/>
        <v>31</v>
      </c>
    </row>
    <row r="18" spans="1:21" ht="18.95" customHeight="1" x14ac:dyDescent="0.15">
      <c r="A18" s="24"/>
      <c r="B18" s="228"/>
      <c r="C18" s="25"/>
      <c r="D18" s="38"/>
      <c r="E18" s="49" t="s">
        <v>22</v>
      </c>
      <c r="F18" s="50"/>
      <c r="G18" s="26"/>
      <c r="H18" s="225" t="s">
        <v>30</v>
      </c>
      <c r="I18" s="225"/>
      <c r="J18" s="225"/>
      <c r="K18" s="225"/>
      <c r="L18" s="30"/>
      <c r="M18" s="107">
        <v>38</v>
      </c>
      <c r="N18" s="108">
        <v>32</v>
      </c>
      <c r="O18" s="109">
        <v>14</v>
      </c>
      <c r="P18" s="110">
        <f t="shared" si="1"/>
        <v>0.4375</v>
      </c>
      <c r="Q18" s="111">
        <v>0.32</v>
      </c>
      <c r="R18" s="112">
        <v>6</v>
      </c>
      <c r="S18" s="48"/>
      <c r="T18" s="113">
        <f>R18+S18</f>
        <v>6</v>
      </c>
      <c r="U18" s="2">
        <f t="shared" si="0"/>
        <v>32</v>
      </c>
    </row>
    <row r="19" spans="1:21" ht="18.95" customHeight="1" x14ac:dyDescent="0.15">
      <c r="A19" s="24"/>
      <c r="B19" s="228"/>
      <c r="C19" s="25"/>
      <c r="D19" s="26"/>
      <c r="E19" s="27" t="s">
        <v>31</v>
      </c>
      <c r="F19" s="28"/>
      <c r="G19" s="29"/>
      <c r="H19" s="225" t="s">
        <v>32</v>
      </c>
      <c r="I19" s="225"/>
      <c r="J19" s="225"/>
      <c r="K19" s="225"/>
      <c r="L19" s="30"/>
      <c r="M19" s="107">
        <v>38</v>
      </c>
      <c r="N19" s="108">
        <v>19</v>
      </c>
      <c r="O19" s="109">
        <v>20</v>
      </c>
      <c r="P19" s="110">
        <f t="shared" si="1"/>
        <v>1.0526315789473684</v>
      </c>
      <c r="Q19" s="111">
        <v>0.85</v>
      </c>
      <c r="R19" s="112">
        <v>19</v>
      </c>
      <c r="S19" s="48"/>
      <c r="T19" s="113">
        <f>R19+S19</f>
        <v>19</v>
      </c>
      <c r="U19" s="2">
        <f t="shared" si="0"/>
        <v>19</v>
      </c>
    </row>
    <row r="20" spans="1:21" ht="18.95" customHeight="1" x14ac:dyDescent="0.15">
      <c r="A20" s="24"/>
      <c r="B20" s="228"/>
      <c r="C20" s="25"/>
      <c r="D20" s="26"/>
      <c r="E20" s="27" t="s">
        <v>33</v>
      </c>
      <c r="F20" s="28"/>
      <c r="G20" s="29"/>
      <c r="H20" s="225" t="s">
        <v>34</v>
      </c>
      <c r="I20" s="225"/>
      <c r="J20" s="225"/>
      <c r="K20" s="225"/>
      <c r="L20" s="30"/>
      <c r="M20" s="107">
        <v>38</v>
      </c>
      <c r="N20" s="108">
        <v>22</v>
      </c>
      <c r="O20" s="109">
        <v>23</v>
      </c>
      <c r="P20" s="110">
        <f t="shared" si="1"/>
        <v>1.0454545454545454</v>
      </c>
      <c r="Q20" s="111">
        <v>1.53</v>
      </c>
      <c r="R20" s="116">
        <v>16</v>
      </c>
      <c r="S20" s="48"/>
      <c r="T20" s="113">
        <f>R20+S20</f>
        <v>16</v>
      </c>
      <c r="U20" s="2">
        <f t="shared" si="0"/>
        <v>22</v>
      </c>
    </row>
    <row r="21" spans="1:21" ht="18.95" customHeight="1" thickBot="1" x14ac:dyDescent="0.2">
      <c r="A21" s="32"/>
      <c r="B21" s="229"/>
      <c r="C21" s="33"/>
      <c r="D21" s="34"/>
      <c r="E21" s="275" t="s">
        <v>17</v>
      </c>
      <c r="F21" s="275"/>
      <c r="G21" s="275"/>
      <c r="H21" s="275"/>
      <c r="I21" s="275"/>
      <c r="J21" s="275"/>
      <c r="K21" s="275"/>
      <c r="L21" s="35"/>
      <c r="M21" s="87">
        <v>190</v>
      </c>
      <c r="N21" s="88">
        <f>SUM(N16:N20)</f>
        <v>125</v>
      </c>
      <c r="O21" s="89">
        <f>SUM(O16:O20)</f>
        <v>73</v>
      </c>
      <c r="P21" s="90">
        <f t="shared" si="1"/>
        <v>0.58399999999999996</v>
      </c>
      <c r="Q21" s="91">
        <v>0.67</v>
      </c>
      <c r="R21" s="115">
        <f>SUM(R16:R20)</f>
        <v>65</v>
      </c>
      <c r="S21" s="93">
        <f>SUM(S16:S20)</f>
        <v>0</v>
      </c>
      <c r="T21" s="94">
        <f>SUM(T16:T20)</f>
        <v>65</v>
      </c>
      <c r="U21" s="2">
        <f t="shared" si="0"/>
        <v>125</v>
      </c>
    </row>
    <row r="22" spans="1:21" ht="18.95" customHeight="1" thickBot="1" x14ac:dyDescent="0.2">
      <c r="A22" s="51"/>
      <c r="B22" s="52" t="s">
        <v>35</v>
      </c>
      <c r="C22" s="53"/>
      <c r="D22" s="54"/>
      <c r="E22" s="241" t="s">
        <v>36</v>
      </c>
      <c r="F22" s="241"/>
      <c r="G22" s="241"/>
      <c r="H22" s="241"/>
      <c r="I22" s="241"/>
      <c r="J22" s="241"/>
      <c r="K22" s="241"/>
      <c r="L22" s="55"/>
      <c r="M22" s="117">
        <v>76</v>
      </c>
      <c r="N22" s="118">
        <v>56</v>
      </c>
      <c r="O22" s="119">
        <v>21</v>
      </c>
      <c r="P22" s="126">
        <f t="shared" si="1"/>
        <v>0.375</v>
      </c>
      <c r="Q22" s="121">
        <v>0.48</v>
      </c>
      <c r="R22" s="122">
        <v>20</v>
      </c>
      <c r="S22" s="56"/>
      <c r="T22" s="123">
        <f t="shared" ref="T22:T24" si="2">R22+S22</f>
        <v>20</v>
      </c>
      <c r="U22" s="2">
        <f t="shared" si="0"/>
        <v>56</v>
      </c>
    </row>
    <row r="23" spans="1:21" ht="18.95" customHeight="1" thickBot="1" x14ac:dyDescent="0.2">
      <c r="A23" s="51"/>
      <c r="B23" s="52" t="s">
        <v>37</v>
      </c>
      <c r="C23" s="53"/>
      <c r="D23" s="54"/>
      <c r="E23" s="52" t="s">
        <v>15</v>
      </c>
      <c r="F23" s="53"/>
      <c r="G23" s="54"/>
      <c r="H23" s="241" t="s">
        <v>15</v>
      </c>
      <c r="I23" s="241"/>
      <c r="J23" s="241"/>
      <c r="K23" s="241"/>
      <c r="L23" s="55"/>
      <c r="M23" s="117">
        <v>76</v>
      </c>
      <c r="N23" s="118">
        <v>55</v>
      </c>
      <c r="O23" s="119">
        <v>34</v>
      </c>
      <c r="P23" s="126">
        <f t="shared" si="1"/>
        <v>0.61818181818181817</v>
      </c>
      <c r="Q23" s="121">
        <v>0.67</v>
      </c>
      <c r="R23" s="122">
        <v>21</v>
      </c>
      <c r="S23" s="56"/>
      <c r="T23" s="123">
        <f t="shared" si="2"/>
        <v>21</v>
      </c>
      <c r="U23" s="2">
        <f t="shared" si="0"/>
        <v>55</v>
      </c>
    </row>
    <row r="24" spans="1:21" ht="18.95" customHeight="1" thickBot="1" x14ac:dyDescent="0.2">
      <c r="A24" s="24"/>
      <c r="B24" s="195" t="s">
        <v>38</v>
      </c>
      <c r="C24" s="25"/>
      <c r="D24" s="59"/>
      <c r="E24" s="195" t="s">
        <v>15</v>
      </c>
      <c r="F24" s="60"/>
      <c r="G24" s="196"/>
      <c r="H24" s="223" t="s">
        <v>15</v>
      </c>
      <c r="I24" s="223"/>
      <c r="J24" s="223"/>
      <c r="K24" s="223"/>
      <c r="L24" s="74"/>
      <c r="M24" s="143">
        <v>240</v>
      </c>
      <c r="N24" s="144">
        <v>192</v>
      </c>
      <c r="O24" s="145">
        <v>186</v>
      </c>
      <c r="P24" s="126">
        <f t="shared" si="1"/>
        <v>0.96875</v>
      </c>
      <c r="Q24" s="147">
        <v>1.01</v>
      </c>
      <c r="R24" s="116">
        <v>50</v>
      </c>
      <c r="S24" s="70"/>
      <c r="T24" s="149">
        <f t="shared" si="2"/>
        <v>50</v>
      </c>
      <c r="U24" s="2">
        <f t="shared" si="0"/>
        <v>190</v>
      </c>
    </row>
    <row r="25" spans="1:21" ht="18.95" customHeight="1" x14ac:dyDescent="0.15">
      <c r="A25" s="41"/>
      <c r="B25" s="227" t="s">
        <v>39</v>
      </c>
      <c r="C25" s="42"/>
      <c r="D25" s="43"/>
      <c r="E25" s="227" t="s">
        <v>27</v>
      </c>
      <c r="F25" s="42"/>
      <c r="G25" s="47"/>
      <c r="H25" s="230" t="s">
        <v>103</v>
      </c>
      <c r="I25" s="230"/>
      <c r="J25" s="230"/>
      <c r="K25" s="230"/>
      <c r="L25" s="45"/>
      <c r="M25" s="290">
        <v>68</v>
      </c>
      <c r="N25" s="292">
        <v>45</v>
      </c>
      <c r="O25" s="128">
        <v>9</v>
      </c>
      <c r="P25" s="286">
        <f>O27/N27</f>
        <v>0.35555555555555557</v>
      </c>
      <c r="Q25" s="288">
        <v>0.49</v>
      </c>
      <c r="R25" s="104">
        <v>12</v>
      </c>
      <c r="S25" s="46"/>
      <c r="T25" s="105">
        <f>R25+S25</f>
        <v>12</v>
      </c>
      <c r="U25" s="2"/>
    </row>
    <row r="26" spans="1:21" ht="18.95" customHeight="1" x14ac:dyDescent="0.15">
      <c r="A26" s="24"/>
      <c r="B26" s="228"/>
      <c r="C26" s="25"/>
      <c r="D26" s="37"/>
      <c r="E26" s="228"/>
      <c r="F26" s="25"/>
      <c r="G26" s="26"/>
      <c r="H26" s="225" t="s">
        <v>102</v>
      </c>
      <c r="I26" s="225"/>
      <c r="J26" s="225"/>
      <c r="K26" s="225"/>
      <c r="L26" s="30"/>
      <c r="M26" s="291"/>
      <c r="N26" s="293"/>
      <c r="O26" s="129">
        <v>7</v>
      </c>
      <c r="P26" s="287"/>
      <c r="Q26" s="289"/>
      <c r="R26" s="112">
        <v>11</v>
      </c>
      <c r="S26" s="48"/>
      <c r="T26" s="113">
        <f>R26+S26</f>
        <v>11</v>
      </c>
      <c r="U26" s="2">
        <f t="shared" si="0"/>
        <v>-11</v>
      </c>
    </row>
    <row r="27" spans="1:21" ht="18.95" customHeight="1" thickBot="1" x14ac:dyDescent="0.2">
      <c r="A27" s="32"/>
      <c r="B27" s="229"/>
      <c r="C27" s="33"/>
      <c r="D27" s="34"/>
      <c r="E27" s="275" t="s">
        <v>17</v>
      </c>
      <c r="F27" s="275"/>
      <c r="G27" s="275"/>
      <c r="H27" s="275"/>
      <c r="I27" s="275"/>
      <c r="J27" s="275"/>
      <c r="K27" s="275"/>
      <c r="L27" s="35"/>
      <c r="M27" s="87">
        <v>68</v>
      </c>
      <c r="N27" s="88">
        <f>N25</f>
        <v>45</v>
      </c>
      <c r="O27" s="89">
        <f>SUM(O25:O26)</f>
        <v>16</v>
      </c>
      <c r="P27" s="90">
        <f>P25</f>
        <v>0.35555555555555557</v>
      </c>
      <c r="Q27" s="91">
        <v>0.49</v>
      </c>
      <c r="R27" s="115">
        <f>SUM(R25:R26)</f>
        <v>23</v>
      </c>
      <c r="S27" s="93">
        <f>SUM(S25:S26)</f>
        <v>0</v>
      </c>
      <c r="T27" s="94">
        <f>SUM(T25:T26)</f>
        <v>23</v>
      </c>
      <c r="U27" s="2">
        <f t="shared" si="0"/>
        <v>45</v>
      </c>
    </row>
    <row r="28" spans="1:21" ht="18.95" customHeight="1" thickBot="1" x14ac:dyDescent="0.2">
      <c r="A28" s="61"/>
      <c r="B28" s="276" t="s">
        <v>40</v>
      </c>
      <c r="C28" s="276"/>
      <c r="D28" s="276"/>
      <c r="E28" s="276"/>
      <c r="F28" s="62"/>
      <c r="G28" s="62"/>
      <c r="H28" s="276" t="s">
        <v>41</v>
      </c>
      <c r="I28" s="276"/>
      <c r="J28" s="276"/>
      <c r="K28" s="276"/>
      <c r="L28" s="63"/>
      <c r="M28" s="130">
        <f>SUM(M8,M9,M10,M15,M21,M22,M23,M24,M27)</f>
        <v>1514</v>
      </c>
      <c r="N28" s="131">
        <f>SUM(N8,N9,N10,N15,N21,N22,N23,N24,N27)</f>
        <v>1235</v>
      </c>
      <c r="O28" s="215">
        <f>SUM(O8,O9,O10,O15,O21,O22,O23,O24,O27)</f>
        <v>1038</v>
      </c>
      <c r="P28" s="132">
        <f>O28/N28</f>
        <v>0.84048582995951415</v>
      </c>
      <c r="Q28" s="133">
        <v>0.84</v>
      </c>
      <c r="R28" s="134">
        <f>SUM(R9,R10,R15,R21,R22:R24,R27)</f>
        <v>283</v>
      </c>
      <c r="S28" s="135">
        <f>SUM(S8,S9,S10,S15,S21,S22,S23,S24,S27)</f>
        <v>0</v>
      </c>
      <c r="T28" s="136">
        <f>T27+T24+T23+T22+T21+T15+T10+T9+T8</f>
        <v>283</v>
      </c>
      <c r="U28" s="2">
        <f t="shared" si="0"/>
        <v>1231</v>
      </c>
    </row>
    <row r="29" spans="1:21" ht="18.95" customHeight="1" thickTop="1" x14ac:dyDescent="0.15">
      <c r="A29" s="278" t="str">
        <f>A1</f>
        <v>令和７年度　鳥取県立高等学校入学者選抜合格者数一覧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9"/>
      <c r="S29" s="279"/>
      <c r="T29" s="279"/>
      <c r="U29" s="2"/>
    </row>
    <row r="30" spans="1:21" ht="18.95" customHeight="1" thickBot="1" x14ac:dyDescent="0.2">
      <c r="A30" s="1" t="s">
        <v>0</v>
      </c>
      <c r="U30" s="2"/>
    </row>
    <row r="31" spans="1:21" s="8" customFormat="1" ht="18.95" customHeight="1" thickTop="1" x14ac:dyDescent="0.15">
      <c r="A31" s="4"/>
      <c r="B31" s="235" t="s">
        <v>1</v>
      </c>
      <c r="C31" s="5"/>
      <c r="D31" s="6"/>
      <c r="E31" s="235" t="s">
        <v>2</v>
      </c>
      <c r="F31" s="5"/>
      <c r="G31" s="6"/>
      <c r="H31" s="280" t="s">
        <v>3</v>
      </c>
      <c r="I31" s="235"/>
      <c r="J31" s="235"/>
      <c r="K31" s="235"/>
      <c r="L31" s="7"/>
      <c r="M31" s="244" t="s">
        <v>4</v>
      </c>
      <c r="N31" s="244" t="s">
        <v>5</v>
      </c>
      <c r="O31" s="247"/>
      <c r="P31" s="247"/>
      <c r="Q31" s="248"/>
      <c r="R31" s="251" t="s">
        <v>6</v>
      </c>
      <c r="S31" s="252"/>
      <c r="T31" s="253"/>
      <c r="U31" s="2"/>
    </row>
    <row r="32" spans="1:21" s="8" customFormat="1" ht="18.95" customHeight="1" x14ac:dyDescent="0.15">
      <c r="A32" s="9"/>
      <c r="B32" s="237"/>
      <c r="C32" s="10"/>
      <c r="D32" s="11"/>
      <c r="E32" s="237"/>
      <c r="F32" s="10"/>
      <c r="G32" s="11"/>
      <c r="H32" s="237"/>
      <c r="I32" s="237"/>
      <c r="J32" s="237"/>
      <c r="K32" s="237"/>
      <c r="L32" s="12"/>
      <c r="M32" s="245"/>
      <c r="N32" s="254" t="s">
        <v>7</v>
      </c>
      <c r="O32" s="256" t="s">
        <v>8</v>
      </c>
      <c r="P32" s="258" t="s">
        <v>9</v>
      </c>
      <c r="Q32" s="259"/>
      <c r="R32" s="260" t="s">
        <v>95</v>
      </c>
      <c r="S32" s="262" t="s">
        <v>10</v>
      </c>
      <c r="T32" s="264" t="s">
        <v>11</v>
      </c>
      <c r="U32" s="2"/>
    </row>
    <row r="33" spans="1:21" s="8" customFormat="1" ht="18.95" customHeight="1" thickBot="1" x14ac:dyDescent="0.2">
      <c r="A33" s="13"/>
      <c r="B33" s="239"/>
      <c r="C33" s="14"/>
      <c r="D33" s="15"/>
      <c r="E33" s="239"/>
      <c r="F33" s="14"/>
      <c r="G33" s="15"/>
      <c r="H33" s="240"/>
      <c r="I33" s="240"/>
      <c r="J33" s="240"/>
      <c r="K33" s="240"/>
      <c r="L33" s="16"/>
      <c r="M33" s="246"/>
      <c r="N33" s="255"/>
      <c r="O33" s="257"/>
      <c r="P33" s="83" t="s">
        <v>12</v>
      </c>
      <c r="Q33" s="84" t="s">
        <v>13</v>
      </c>
      <c r="R33" s="261"/>
      <c r="S33" s="263"/>
      <c r="T33" s="265"/>
      <c r="U33" s="2"/>
    </row>
    <row r="34" spans="1:21" ht="18.95" customHeight="1" thickTop="1" thickBot="1" x14ac:dyDescent="0.2">
      <c r="A34" s="64"/>
      <c r="B34" s="65" t="s">
        <v>42</v>
      </c>
      <c r="C34" s="66"/>
      <c r="D34" s="67"/>
      <c r="E34" s="65" t="s">
        <v>15</v>
      </c>
      <c r="F34" s="66"/>
      <c r="G34" s="67"/>
      <c r="H34" s="285" t="s">
        <v>15</v>
      </c>
      <c r="I34" s="285"/>
      <c r="J34" s="285"/>
      <c r="K34" s="285"/>
      <c r="L34" s="68"/>
      <c r="M34" s="137">
        <v>200</v>
      </c>
      <c r="N34" s="138">
        <v>170</v>
      </c>
      <c r="O34" s="139">
        <v>169</v>
      </c>
      <c r="P34" s="140">
        <f>O34/N34</f>
        <v>0.99411764705882355</v>
      </c>
      <c r="Q34" s="141">
        <v>1.03</v>
      </c>
      <c r="R34" s="206">
        <v>30</v>
      </c>
      <c r="S34" s="69"/>
      <c r="T34" s="142">
        <f>SUM(R34:S34)</f>
        <v>30</v>
      </c>
      <c r="U34" s="2">
        <f>M34-T34</f>
        <v>170</v>
      </c>
    </row>
    <row r="35" spans="1:21" ht="18.95" customHeight="1" thickBot="1" x14ac:dyDescent="0.2">
      <c r="A35" s="51"/>
      <c r="B35" s="52" t="s">
        <v>43</v>
      </c>
      <c r="C35" s="53"/>
      <c r="D35" s="54"/>
      <c r="E35" s="52" t="s">
        <v>15</v>
      </c>
      <c r="F35" s="53"/>
      <c r="G35" s="54"/>
      <c r="H35" s="241" t="s">
        <v>15</v>
      </c>
      <c r="I35" s="241"/>
      <c r="J35" s="241"/>
      <c r="K35" s="241"/>
      <c r="L35" s="55"/>
      <c r="M35" s="117">
        <v>120</v>
      </c>
      <c r="N35" s="118">
        <v>96</v>
      </c>
      <c r="O35" s="119">
        <v>69</v>
      </c>
      <c r="P35" s="120">
        <f t="shared" ref="P35:P46" si="3">O35/N35</f>
        <v>0.71875</v>
      </c>
      <c r="Q35" s="121">
        <v>0.73</v>
      </c>
      <c r="R35" s="122">
        <v>25</v>
      </c>
      <c r="S35" s="56"/>
      <c r="T35" s="123">
        <f>R35+S35</f>
        <v>25</v>
      </c>
      <c r="U35" s="2">
        <f>M35-T35</f>
        <v>95</v>
      </c>
    </row>
    <row r="36" spans="1:21" ht="18.95" customHeight="1" x14ac:dyDescent="0.15">
      <c r="A36" s="24"/>
      <c r="B36" s="227" t="s">
        <v>44</v>
      </c>
      <c r="C36" s="25"/>
      <c r="D36" s="37"/>
      <c r="E36" s="227" t="s">
        <v>27</v>
      </c>
      <c r="F36" s="25"/>
      <c r="G36" s="47"/>
      <c r="H36" s="230" t="s">
        <v>45</v>
      </c>
      <c r="I36" s="230"/>
      <c r="J36" s="230"/>
      <c r="K36" s="230"/>
      <c r="L36" s="45"/>
      <c r="M36" s="143">
        <v>34</v>
      </c>
      <c r="N36" s="144">
        <v>24</v>
      </c>
      <c r="O36" s="145">
        <v>14</v>
      </c>
      <c r="P36" s="103">
        <f t="shared" si="3"/>
        <v>0.58333333333333337</v>
      </c>
      <c r="Q36" s="147">
        <v>0.38</v>
      </c>
      <c r="R36" s="148">
        <v>10</v>
      </c>
      <c r="S36" s="70"/>
      <c r="T36" s="149">
        <f>SUM(R36:S36)</f>
        <v>10</v>
      </c>
      <c r="U36" s="2">
        <f t="shared" ref="U36:U46" si="4">M36-T36</f>
        <v>24</v>
      </c>
    </row>
    <row r="37" spans="1:21" ht="18.95" customHeight="1" x14ac:dyDescent="0.15">
      <c r="A37" s="24"/>
      <c r="B37" s="228"/>
      <c r="C37" s="25"/>
      <c r="D37" s="37"/>
      <c r="E37" s="228"/>
      <c r="F37" s="25"/>
      <c r="G37" s="26"/>
      <c r="H37" s="225" t="s">
        <v>46</v>
      </c>
      <c r="I37" s="225"/>
      <c r="J37" s="225"/>
      <c r="K37" s="225"/>
      <c r="L37" s="30"/>
      <c r="M37" s="107">
        <v>34</v>
      </c>
      <c r="N37" s="108">
        <v>24</v>
      </c>
      <c r="O37" s="109">
        <v>20</v>
      </c>
      <c r="P37" s="110">
        <f t="shared" si="3"/>
        <v>0.83333333333333337</v>
      </c>
      <c r="Q37" s="114">
        <v>0.96</v>
      </c>
      <c r="R37" s="207">
        <v>10</v>
      </c>
      <c r="S37" s="48"/>
      <c r="T37" s="113">
        <f>SUM(R37:S37)</f>
        <v>10</v>
      </c>
      <c r="U37" s="2">
        <f t="shared" si="4"/>
        <v>24</v>
      </c>
    </row>
    <row r="38" spans="1:21" ht="18.95" customHeight="1" x14ac:dyDescent="0.15">
      <c r="A38" s="24"/>
      <c r="B38" s="228"/>
      <c r="C38" s="25"/>
      <c r="D38" s="37"/>
      <c r="E38" s="228"/>
      <c r="F38" s="25"/>
      <c r="G38" s="26"/>
      <c r="H38" s="225" t="s">
        <v>47</v>
      </c>
      <c r="I38" s="225"/>
      <c r="J38" s="225"/>
      <c r="K38" s="225"/>
      <c r="L38" s="30"/>
      <c r="M38" s="107">
        <v>34</v>
      </c>
      <c r="N38" s="108">
        <v>27</v>
      </c>
      <c r="O38" s="109">
        <v>7</v>
      </c>
      <c r="P38" s="110">
        <f t="shared" si="3"/>
        <v>0.25925925925925924</v>
      </c>
      <c r="Q38" s="114">
        <v>0.36</v>
      </c>
      <c r="R38" s="207">
        <v>7</v>
      </c>
      <c r="S38" s="48"/>
      <c r="T38" s="113">
        <f>SUM(R38:S38)</f>
        <v>7</v>
      </c>
      <c r="U38" s="2">
        <f t="shared" si="4"/>
        <v>27</v>
      </c>
    </row>
    <row r="39" spans="1:21" ht="18.95" customHeight="1" thickBot="1" x14ac:dyDescent="0.2">
      <c r="A39" s="32"/>
      <c r="B39" s="229"/>
      <c r="C39" s="33"/>
      <c r="D39" s="34"/>
      <c r="E39" s="275" t="s">
        <v>17</v>
      </c>
      <c r="F39" s="275"/>
      <c r="G39" s="275"/>
      <c r="H39" s="275"/>
      <c r="I39" s="275"/>
      <c r="J39" s="275"/>
      <c r="K39" s="275"/>
      <c r="L39" s="35"/>
      <c r="M39" s="87">
        <v>102</v>
      </c>
      <c r="N39" s="88">
        <f>SUM(N36:N38)</f>
        <v>75</v>
      </c>
      <c r="O39" s="89">
        <f>SUM(O36:O38)</f>
        <v>41</v>
      </c>
      <c r="P39" s="90">
        <f t="shared" si="3"/>
        <v>0.54666666666666663</v>
      </c>
      <c r="Q39" s="91">
        <v>0.56000000000000005</v>
      </c>
      <c r="R39" s="115">
        <f>SUM(R36:R38)</f>
        <v>27</v>
      </c>
      <c r="S39" s="93">
        <f>SUM(S36:S38)</f>
        <v>0</v>
      </c>
      <c r="T39" s="94">
        <f>SUM(T36:T38)</f>
        <v>27</v>
      </c>
      <c r="U39" s="2">
        <f t="shared" si="4"/>
        <v>75</v>
      </c>
    </row>
    <row r="40" spans="1:21" ht="18.95" customHeight="1" x14ac:dyDescent="0.15">
      <c r="A40" s="41"/>
      <c r="B40" s="242" t="s">
        <v>48</v>
      </c>
      <c r="C40" s="42"/>
      <c r="D40" s="43"/>
      <c r="E40" s="227" t="s">
        <v>22</v>
      </c>
      <c r="F40" s="42"/>
      <c r="G40" s="47"/>
      <c r="H40" s="230" t="s">
        <v>23</v>
      </c>
      <c r="I40" s="230"/>
      <c r="J40" s="230"/>
      <c r="K40" s="230"/>
      <c r="L40" s="45"/>
      <c r="M40" s="100">
        <v>38</v>
      </c>
      <c r="N40" s="101">
        <v>19</v>
      </c>
      <c r="O40" s="102">
        <v>21</v>
      </c>
      <c r="P40" s="146">
        <f t="shared" si="3"/>
        <v>1.1052631578947369</v>
      </c>
      <c r="Q40" s="150">
        <v>0.65</v>
      </c>
      <c r="R40" s="104">
        <v>19</v>
      </c>
      <c r="S40" s="46"/>
      <c r="T40" s="105">
        <f>R40+S40</f>
        <v>19</v>
      </c>
      <c r="U40" s="2">
        <f t="shared" si="4"/>
        <v>19</v>
      </c>
    </row>
    <row r="41" spans="1:21" ht="18.95" customHeight="1" x14ac:dyDescent="0.15">
      <c r="A41" s="24"/>
      <c r="B41" s="243"/>
      <c r="C41" s="25"/>
      <c r="D41" s="37"/>
      <c r="E41" s="228"/>
      <c r="F41" s="25"/>
      <c r="G41" s="26"/>
      <c r="H41" s="225" t="s">
        <v>24</v>
      </c>
      <c r="I41" s="225"/>
      <c r="J41" s="225"/>
      <c r="K41" s="225"/>
      <c r="L41" s="30"/>
      <c r="M41" s="107">
        <v>38</v>
      </c>
      <c r="N41" s="108">
        <v>19</v>
      </c>
      <c r="O41" s="109">
        <v>7</v>
      </c>
      <c r="P41" s="110">
        <f t="shared" si="3"/>
        <v>0.36842105263157893</v>
      </c>
      <c r="Q41" s="114">
        <v>0.83</v>
      </c>
      <c r="R41" s="112">
        <v>19</v>
      </c>
      <c r="S41" s="48"/>
      <c r="T41" s="113">
        <f>R41+S41</f>
        <v>19</v>
      </c>
      <c r="U41" s="2">
        <f t="shared" si="4"/>
        <v>19</v>
      </c>
    </row>
    <row r="42" spans="1:21" ht="18.95" customHeight="1" x14ac:dyDescent="0.15">
      <c r="A42" s="24"/>
      <c r="B42" s="243"/>
      <c r="C42" s="25"/>
      <c r="D42" s="26"/>
      <c r="E42" s="27" t="s">
        <v>20</v>
      </c>
      <c r="F42" s="28"/>
      <c r="G42" s="26"/>
      <c r="H42" s="225" t="s">
        <v>49</v>
      </c>
      <c r="I42" s="225"/>
      <c r="J42" s="225"/>
      <c r="K42" s="225"/>
      <c r="L42" s="30"/>
      <c r="M42" s="107">
        <v>38</v>
      </c>
      <c r="N42" s="108">
        <v>19</v>
      </c>
      <c r="O42" s="109">
        <v>15</v>
      </c>
      <c r="P42" s="110">
        <f t="shared" si="3"/>
        <v>0.78947368421052633</v>
      </c>
      <c r="Q42" s="111">
        <v>1.04</v>
      </c>
      <c r="R42" s="112">
        <v>19</v>
      </c>
      <c r="S42" s="48"/>
      <c r="T42" s="113">
        <f>R42+S42</f>
        <v>19</v>
      </c>
      <c r="U42" s="2">
        <f t="shared" si="4"/>
        <v>19</v>
      </c>
    </row>
    <row r="43" spans="1:21" ht="18.95" customHeight="1" x14ac:dyDescent="0.15">
      <c r="A43" s="24"/>
      <c r="B43" s="243"/>
      <c r="C43" s="25"/>
      <c r="D43" s="26"/>
      <c r="E43" s="27" t="s">
        <v>31</v>
      </c>
      <c r="F43" s="28"/>
      <c r="G43" s="29"/>
      <c r="H43" s="225" t="s">
        <v>50</v>
      </c>
      <c r="I43" s="225"/>
      <c r="J43" s="225"/>
      <c r="K43" s="225"/>
      <c r="L43" s="30"/>
      <c r="M43" s="107">
        <v>38</v>
      </c>
      <c r="N43" s="108">
        <v>19</v>
      </c>
      <c r="O43" s="109">
        <v>20</v>
      </c>
      <c r="P43" s="110">
        <f t="shared" si="3"/>
        <v>1.0526315789473684</v>
      </c>
      <c r="Q43" s="111">
        <v>0.87</v>
      </c>
      <c r="R43" s="112">
        <v>19</v>
      </c>
      <c r="S43" s="48"/>
      <c r="T43" s="113">
        <f>R43+S43</f>
        <v>19</v>
      </c>
      <c r="U43" s="2">
        <f t="shared" si="4"/>
        <v>19</v>
      </c>
    </row>
    <row r="44" spans="1:21" ht="18.95" customHeight="1" thickBot="1" x14ac:dyDescent="0.2">
      <c r="A44" s="32"/>
      <c r="B44" s="284"/>
      <c r="C44" s="33"/>
      <c r="D44" s="34"/>
      <c r="E44" s="275" t="s">
        <v>17</v>
      </c>
      <c r="F44" s="275"/>
      <c r="G44" s="275"/>
      <c r="H44" s="275"/>
      <c r="I44" s="275"/>
      <c r="J44" s="275"/>
      <c r="K44" s="275"/>
      <c r="L44" s="35"/>
      <c r="M44" s="87">
        <v>152</v>
      </c>
      <c r="N44" s="88">
        <f>SUM(N40:N43)</f>
        <v>76</v>
      </c>
      <c r="O44" s="89">
        <f>SUM(O40:O43)</f>
        <v>63</v>
      </c>
      <c r="P44" s="97">
        <f t="shared" si="3"/>
        <v>0.82894736842105265</v>
      </c>
      <c r="Q44" s="91">
        <v>0.85</v>
      </c>
      <c r="R44" s="115">
        <f>SUM(R40:R43)</f>
        <v>76</v>
      </c>
      <c r="S44" s="93">
        <f>SUM(S40:S43)</f>
        <v>0</v>
      </c>
      <c r="T44" s="94">
        <f>SUM(T40:T43)</f>
        <v>76</v>
      </c>
      <c r="U44" s="2">
        <f t="shared" si="4"/>
        <v>76</v>
      </c>
    </row>
    <row r="45" spans="1:21" ht="30.75" customHeight="1" thickBot="1" x14ac:dyDescent="0.2">
      <c r="A45" s="41"/>
      <c r="B45" s="202" t="s">
        <v>51</v>
      </c>
      <c r="C45" s="42"/>
      <c r="D45" s="43"/>
      <c r="E45" s="36" t="s">
        <v>15</v>
      </c>
      <c r="F45" s="42"/>
      <c r="G45" s="47"/>
      <c r="H45" s="230" t="s">
        <v>15</v>
      </c>
      <c r="I45" s="230"/>
      <c r="J45" s="230"/>
      <c r="K45" s="230"/>
      <c r="L45" s="45"/>
      <c r="M45" s="100">
        <v>120</v>
      </c>
      <c r="N45" s="101">
        <v>81</v>
      </c>
      <c r="O45" s="102">
        <v>39</v>
      </c>
      <c r="P45" s="120">
        <f t="shared" si="3"/>
        <v>0.48148148148148145</v>
      </c>
      <c r="Q45" s="98">
        <v>0.56999999999999995</v>
      </c>
      <c r="R45" s="106">
        <v>39</v>
      </c>
      <c r="S45" s="46"/>
      <c r="T45" s="105">
        <f>R45+S45</f>
        <v>39</v>
      </c>
      <c r="U45" s="2">
        <f t="shared" si="4"/>
        <v>81</v>
      </c>
    </row>
    <row r="46" spans="1:21" ht="18.95" customHeight="1" thickBot="1" x14ac:dyDescent="0.2">
      <c r="A46" s="61"/>
      <c r="B46" s="276" t="s">
        <v>53</v>
      </c>
      <c r="C46" s="276"/>
      <c r="D46" s="276"/>
      <c r="E46" s="276"/>
      <c r="F46" s="62"/>
      <c r="G46" s="62"/>
      <c r="H46" s="276" t="s">
        <v>41</v>
      </c>
      <c r="I46" s="276"/>
      <c r="J46" s="276"/>
      <c r="K46" s="276"/>
      <c r="L46" s="63"/>
      <c r="M46" s="130">
        <f>SUM(M34:M35,M39,M44,M45)</f>
        <v>694</v>
      </c>
      <c r="N46" s="131">
        <f>SUM(N34:N35,N39,N44,N45)</f>
        <v>498</v>
      </c>
      <c r="O46" s="215">
        <f>SUM(O34,O35,O39,O44,O45)</f>
        <v>381</v>
      </c>
      <c r="P46" s="132">
        <f t="shared" si="3"/>
        <v>0.76506024096385539</v>
      </c>
      <c r="Q46" s="133">
        <v>0.81</v>
      </c>
      <c r="R46" s="134">
        <f>SUM(R34:R35,R39,R44,R45)</f>
        <v>197</v>
      </c>
      <c r="S46" s="151">
        <f>SUM(S34:S35,S39,S44,S45)</f>
        <v>0</v>
      </c>
      <c r="T46" s="152">
        <f>SUM(T34:T35,T39,T44,T45)</f>
        <v>197</v>
      </c>
      <c r="U46" s="2">
        <f t="shared" si="4"/>
        <v>497</v>
      </c>
    </row>
    <row r="47" spans="1:21" ht="18.95" customHeight="1" thickTop="1" x14ac:dyDescent="0.15">
      <c r="A47" s="278" t="str">
        <f>A1</f>
        <v>令和７年度　鳥取県立高等学校入学者選抜合格者数一覧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9"/>
      <c r="S47" s="279"/>
      <c r="T47" s="279"/>
      <c r="U47" s="2"/>
    </row>
    <row r="48" spans="1:21" ht="18.95" customHeight="1" thickBot="1" x14ac:dyDescent="0.2">
      <c r="A48" s="1" t="s">
        <v>0</v>
      </c>
      <c r="U48" s="2"/>
    </row>
    <row r="49" spans="1:21" s="8" customFormat="1" ht="18.95" customHeight="1" thickTop="1" x14ac:dyDescent="0.15">
      <c r="A49" s="4"/>
      <c r="B49" s="235" t="s">
        <v>1</v>
      </c>
      <c r="C49" s="5"/>
      <c r="D49" s="6"/>
      <c r="E49" s="235" t="s">
        <v>2</v>
      </c>
      <c r="F49" s="5"/>
      <c r="G49" s="6"/>
      <c r="H49" s="280" t="s">
        <v>54</v>
      </c>
      <c r="I49" s="235"/>
      <c r="J49" s="235"/>
      <c r="K49" s="235"/>
      <c r="L49" s="7"/>
      <c r="M49" s="244" t="s">
        <v>4</v>
      </c>
      <c r="N49" s="244" t="s">
        <v>5</v>
      </c>
      <c r="O49" s="247"/>
      <c r="P49" s="247"/>
      <c r="Q49" s="248"/>
      <c r="R49" s="251" t="s">
        <v>6</v>
      </c>
      <c r="S49" s="252"/>
      <c r="T49" s="253"/>
      <c r="U49" s="2"/>
    </row>
    <row r="50" spans="1:21" s="8" customFormat="1" ht="18.95" customHeight="1" x14ac:dyDescent="0.15">
      <c r="A50" s="9"/>
      <c r="B50" s="237"/>
      <c r="C50" s="10"/>
      <c r="D50" s="11"/>
      <c r="E50" s="237"/>
      <c r="F50" s="10"/>
      <c r="G50" s="11"/>
      <c r="H50" s="237"/>
      <c r="I50" s="237"/>
      <c r="J50" s="237"/>
      <c r="K50" s="237"/>
      <c r="L50" s="12"/>
      <c r="M50" s="245"/>
      <c r="N50" s="254" t="s">
        <v>55</v>
      </c>
      <c r="O50" s="256" t="s">
        <v>8</v>
      </c>
      <c r="P50" s="258" t="s">
        <v>9</v>
      </c>
      <c r="Q50" s="259"/>
      <c r="R50" s="260" t="s">
        <v>95</v>
      </c>
      <c r="S50" s="262" t="s">
        <v>10</v>
      </c>
      <c r="T50" s="264" t="s">
        <v>11</v>
      </c>
      <c r="U50" s="2"/>
    </row>
    <row r="51" spans="1:21" s="8" customFormat="1" ht="18.95" customHeight="1" thickBot="1" x14ac:dyDescent="0.2">
      <c r="A51" s="13"/>
      <c r="B51" s="239"/>
      <c r="C51" s="14"/>
      <c r="D51" s="15"/>
      <c r="E51" s="239"/>
      <c r="F51" s="14"/>
      <c r="G51" s="15"/>
      <c r="H51" s="240"/>
      <c r="I51" s="240"/>
      <c r="J51" s="240"/>
      <c r="K51" s="240"/>
      <c r="L51" s="16"/>
      <c r="M51" s="246"/>
      <c r="N51" s="255"/>
      <c r="O51" s="257"/>
      <c r="P51" s="83" t="s">
        <v>12</v>
      </c>
      <c r="Q51" s="84" t="s">
        <v>13</v>
      </c>
      <c r="R51" s="261"/>
      <c r="S51" s="263"/>
      <c r="T51" s="265"/>
      <c r="U51" s="2"/>
    </row>
    <row r="52" spans="1:21" ht="18.95" customHeight="1" thickTop="1" x14ac:dyDescent="0.15">
      <c r="A52" s="17"/>
      <c r="B52" s="232" t="s">
        <v>56</v>
      </c>
      <c r="C52" s="18"/>
      <c r="D52" s="71"/>
      <c r="E52" s="232" t="s">
        <v>15</v>
      </c>
      <c r="F52" s="18"/>
      <c r="G52" s="22"/>
      <c r="H52" s="233" t="s">
        <v>57</v>
      </c>
      <c r="I52" s="233"/>
      <c r="J52" s="233"/>
      <c r="K52" s="233"/>
      <c r="L52" s="23"/>
      <c r="M52" s="153">
        <v>40</v>
      </c>
      <c r="N52" s="154">
        <v>40</v>
      </c>
      <c r="O52" s="155">
        <v>55</v>
      </c>
      <c r="P52" s="156">
        <f>O52/N52</f>
        <v>1.375</v>
      </c>
      <c r="Q52" s="157">
        <v>1.65</v>
      </c>
      <c r="R52" s="158"/>
      <c r="S52" s="72"/>
      <c r="T52" s="159">
        <f>S52</f>
        <v>0</v>
      </c>
      <c r="U52" s="2"/>
    </row>
    <row r="53" spans="1:21" ht="18.95" customHeight="1" x14ac:dyDescent="0.15">
      <c r="A53" s="24"/>
      <c r="B53" s="228"/>
      <c r="C53" s="25"/>
      <c r="D53" s="59"/>
      <c r="E53" s="271"/>
      <c r="F53" s="60"/>
      <c r="G53" s="29"/>
      <c r="H53" s="225" t="s">
        <v>52</v>
      </c>
      <c r="I53" s="225"/>
      <c r="J53" s="225"/>
      <c r="K53" s="225"/>
      <c r="L53" s="30"/>
      <c r="M53" s="107">
        <v>240</v>
      </c>
      <c r="N53" s="108">
        <v>240</v>
      </c>
      <c r="O53" s="109">
        <v>265</v>
      </c>
      <c r="P53" s="110">
        <f t="shared" ref="P53:P76" si="5">O53/N53</f>
        <v>1.1041666666666667</v>
      </c>
      <c r="Q53" s="111">
        <v>1.06</v>
      </c>
      <c r="R53" s="160"/>
      <c r="S53" s="48"/>
      <c r="T53" s="113">
        <f>S53</f>
        <v>0</v>
      </c>
      <c r="U53" s="2"/>
    </row>
    <row r="54" spans="1:21" ht="18.95" customHeight="1" thickBot="1" x14ac:dyDescent="0.2">
      <c r="A54" s="32"/>
      <c r="B54" s="229"/>
      <c r="C54" s="33"/>
      <c r="D54" s="34"/>
      <c r="E54" s="275" t="s">
        <v>17</v>
      </c>
      <c r="F54" s="275"/>
      <c r="G54" s="275"/>
      <c r="H54" s="275"/>
      <c r="I54" s="275"/>
      <c r="J54" s="275"/>
      <c r="K54" s="275"/>
      <c r="L54" s="35"/>
      <c r="M54" s="87">
        <v>280</v>
      </c>
      <c r="N54" s="88">
        <f>SUM(N52:N53)</f>
        <v>280</v>
      </c>
      <c r="O54" s="89">
        <f>SUM(O52:O53)</f>
        <v>320</v>
      </c>
      <c r="P54" s="97">
        <f t="shared" si="5"/>
        <v>1.1428571428571428</v>
      </c>
      <c r="Q54" s="91">
        <v>1.1499999999999999</v>
      </c>
      <c r="R54" s="161"/>
      <c r="S54" s="93"/>
      <c r="T54" s="94">
        <f>SUM(T52:T53)</f>
        <v>0</v>
      </c>
      <c r="U54" s="2">
        <f>M54-T54</f>
        <v>280</v>
      </c>
    </row>
    <row r="55" spans="1:21" ht="18.95" customHeight="1" thickBot="1" x14ac:dyDescent="0.2">
      <c r="A55" s="51"/>
      <c r="B55" s="52" t="s">
        <v>58</v>
      </c>
      <c r="C55" s="53"/>
      <c r="D55" s="54"/>
      <c r="E55" s="52" t="s">
        <v>15</v>
      </c>
      <c r="F55" s="53"/>
      <c r="G55" s="54"/>
      <c r="H55" s="241" t="s">
        <v>15</v>
      </c>
      <c r="I55" s="241"/>
      <c r="J55" s="241"/>
      <c r="K55" s="241"/>
      <c r="L55" s="55"/>
      <c r="M55" s="117">
        <v>280</v>
      </c>
      <c r="N55" s="118">
        <v>245</v>
      </c>
      <c r="O55" s="119">
        <v>279</v>
      </c>
      <c r="P55" s="120">
        <f t="shared" si="5"/>
        <v>1.1387755102040817</v>
      </c>
      <c r="Q55" s="121">
        <v>0.99</v>
      </c>
      <c r="R55" s="205">
        <v>35</v>
      </c>
      <c r="S55" s="56"/>
      <c r="T55" s="123">
        <f>SUM(R55:S55)</f>
        <v>35</v>
      </c>
      <c r="U55" s="2">
        <f t="shared" ref="U55:U77" si="6">M55-T55</f>
        <v>245</v>
      </c>
    </row>
    <row r="56" spans="1:21" ht="18.95" customHeight="1" thickBot="1" x14ac:dyDescent="0.2">
      <c r="A56" s="51"/>
      <c r="B56" s="52" t="s">
        <v>59</v>
      </c>
      <c r="C56" s="53"/>
      <c r="D56" s="54"/>
      <c r="E56" s="241" t="s">
        <v>36</v>
      </c>
      <c r="F56" s="241"/>
      <c r="G56" s="241"/>
      <c r="H56" s="241"/>
      <c r="I56" s="241"/>
      <c r="J56" s="241"/>
      <c r="K56" s="241"/>
      <c r="L56" s="55"/>
      <c r="M56" s="117">
        <v>152</v>
      </c>
      <c r="N56" s="118">
        <v>114</v>
      </c>
      <c r="O56" s="119">
        <v>112</v>
      </c>
      <c r="P56" s="120">
        <f t="shared" si="5"/>
        <v>0.98245614035087714</v>
      </c>
      <c r="Q56" s="121">
        <v>0.96</v>
      </c>
      <c r="R56" s="122">
        <v>38</v>
      </c>
      <c r="S56" s="56"/>
      <c r="T56" s="123">
        <f>R56+S56</f>
        <v>38</v>
      </c>
      <c r="U56" s="2">
        <f t="shared" si="6"/>
        <v>114</v>
      </c>
    </row>
    <row r="57" spans="1:21" ht="18.95" customHeight="1" x14ac:dyDescent="0.15">
      <c r="A57" s="41"/>
      <c r="B57" s="242" t="s">
        <v>60</v>
      </c>
      <c r="C57" s="42"/>
      <c r="D57" s="43"/>
      <c r="E57" s="36" t="s">
        <v>20</v>
      </c>
      <c r="F57" s="25"/>
      <c r="G57" s="37"/>
      <c r="H57" s="226" t="s">
        <v>96</v>
      </c>
      <c r="I57" s="226"/>
      <c r="J57" s="226"/>
      <c r="K57" s="226"/>
      <c r="M57" s="163">
        <v>114</v>
      </c>
      <c r="N57" s="96">
        <v>69</v>
      </c>
      <c r="O57" s="211">
        <v>53</v>
      </c>
      <c r="P57" s="146">
        <f t="shared" si="5"/>
        <v>0.76811594202898548</v>
      </c>
      <c r="Q57" s="164">
        <v>0.75</v>
      </c>
      <c r="R57" s="165">
        <v>45</v>
      </c>
      <c r="S57" s="40"/>
      <c r="T57" s="99">
        <f>R57+S57</f>
        <v>45</v>
      </c>
      <c r="U57" s="2">
        <f t="shared" si="6"/>
        <v>69</v>
      </c>
    </row>
    <row r="58" spans="1:21" ht="18.95" customHeight="1" x14ac:dyDescent="0.15">
      <c r="A58" s="24"/>
      <c r="B58" s="238"/>
      <c r="C58" s="25"/>
      <c r="D58" s="38"/>
      <c r="E58" s="226" t="s">
        <v>31</v>
      </c>
      <c r="F58" s="50"/>
      <c r="G58" s="26"/>
      <c r="H58" s="283" t="s">
        <v>97</v>
      </c>
      <c r="I58" s="283"/>
      <c r="J58" s="283"/>
      <c r="K58" s="283"/>
      <c r="L58" s="30"/>
      <c r="M58" s="107">
        <v>18</v>
      </c>
      <c r="N58" s="108">
        <v>11</v>
      </c>
      <c r="O58" s="109">
        <v>7</v>
      </c>
      <c r="P58" s="110">
        <f t="shared" si="5"/>
        <v>0.63636363636363635</v>
      </c>
      <c r="Q58" s="166">
        <v>1.18</v>
      </c>
      <c r="R58" s="112">
        <v>7</v>
      </c>
      <c r="S58" s="48"/>
      <c r="T58" s="113">
        <f>R58+S58</f>
        <v>7</v>
      </c>
      <c r="U58" s="2">
        <f t="shared" si="6"/>
        <v>11</v>
      </c>
    </row>
    <row r="59" spans="1:21" ht="18.95" customHeight="1" x14ac:dyDescent="0.15">
      <c r="A59" s="24"/>
      <c r="B59" s="238"/>
      <c r="C59" s="25"/>
      <c r="D59" s="59"/>
      <c r="E59" s="271"/>
      <c r="F59" s="60"/>
      <c r="G59" s="29"/>
      <c r="H59" s="225" t="s">
        <v>98</v>
      </c>
      <c r="I59" s="225"/>
      <c r="J59" s="225"/>
      <c r="K59" s="225"/>
      <c r="L59" s="30"/>
      <c r="M59" s="107">
        <v>20</v>
      </c>
      <c r="N59" s="108">
        <v>12</v>
      </c>
      <c r="O59" s="109">
        <v>22</v>
      </c>
      <c r="P59" s="110">
        <f t="shared" si="5"/>
        <v>1.8333333333333333</v>
      </c>
      <c r="Q59" s="111">
        <v>1</v>
      </c>
      <c r="R59" s="112">
        <v>8</v>
      </c>
      <c r="S59" s="48"/>
      <c r="T59" s="113">
        <f>R59+S59</f>
        <v>8</v>
      </c>
      <c r="U59" s="2">
        <f t="shared" si="6"/>
        <v>12</v>
      </c>
    </row>
    <row r="60" spans="1:21" ht="18.95" customHeight="1" thickBot="1" x14ac:dyDescent="0.2">
      <c r="A60" s="32"/>
      <c r="B60" s="282"/>
      <c r="C60" s="33"/>
      <c r="D60" s="73"/>
      <c r="E60" s="281" t="s">
        <v>17</v>
      </c>
      <c r="F60" s="275"/>
      <c r="G60" s="275"/>
      <c r="H60" s="275"/>
      <c r="I60" s="275"/>
      <c r="J60" s="275"/>
      <c r="K60" s="275"/>
      <c r="L60" s="35"/>
      <c r="M60" s="87">
        <v>152</v>
      </c>
      <c r="N60" s="88">
        <f>SUM(N57:N59)</f>
        <v>92</v>
      </c>
      <c r="O60" s="89">
        <f>SUM(O57:O59)</f>
        <v>82</v>
      </c>
      <c r="P60" s="90">
        <f t="shared" si="5"/>
        <v>0.89130434782608692</v>
      </c>
      <c r="Q60" s="91">
        <v>0.83</v>
      </c>
      <c r="R60" s="115">
        <f>SUM(R57:R59)</f>
        <v>60</v>
      </c>
      <c r="S60" s="93">
        <f>SUM(S57:S59)</f>
        <v>0</v>
      </c>
      <c r="T60" s="94">
        <f>SUM(T57:T59)</f>
        <v>60</v>
      </c>
      <c r="U60" s="2">
        <f t="shared" si="6"/>
        <v>92</v>
      </c>
    </row>
    <row r="61" spans="1:21" ht="18.95" customHeight="1" x14ac:dyDescent="0.15">
      <c r="A61" s="24"/>
      <c r="B61" s="228" t="s">
        <v>61</v>
      </c>
      <c r="C61" s="25"/>
      <c r="D61" s="37"/>
      <c r="E61" s="228" t="s">
        <v>22</v>
      </c>
      <c r="F61" s="25"/>
      <c r="G61" s="59"/>
      <c r="H61" s="271" t="s">
        <v>23</v>
      </c>
      <c r="I61" s="271"/>
      <c r="J61" s="271"/>
      <c r="K61" s="271"/>
      <c r="L61" s="74"/>
      <c r="M61" s="143">
        <v>38</v>
      </c>
      <c r="N61" s="144">
        <v>19</v>
      </c>
      <c r="O61" s="145">
        <v>26</v>
      </c>
      <c r="P61" s="146">
        <f t="shared" si="5"/>
        <v>1.368421052631579</v>
      </c>
      <c r="Q61" s="167">
        <v>0.22</v>
      </c>
      <c r="R61" s="116">
        <v>19</v>
      </c>
      <c r="S61" s="70"/>
      <c r="T61" s="149">
        <f t="shared" ref="T61:T66" si="7">R61+S61</f>
        <v>19</v>
      </c>
      <c r="U61" s="2">
        <f t="shared" si="6"/>
        <v>19</v>
      </c>
    </row>
    <row r="62" spans="1:21" ht="18.95" customHeight="1" x14ac:dyDescent="0.15">
      <c r="A62" s="24"/>
      <c r="B62" s="228"/>
      <c r="C62" s="25"/>
      <c r="D62" s="37"/>
      <c r="E62" s="228"/>
      <c r="F62" s="25"/>
      <c r="G62" s="59"/>
      <c r="H62" s="225" t="s">
        <v>24</v>
      </c>
      <c r="I62" s="225"/>
      <c r="J62" s="225"/>
      <c r="K62" s="225"/>
      <c r="L62" s="74"/>
      <c r="M62" s="107">
        <v>38</v>
      </c>
      <c r="N62" s="108">
        <v>22</v>
      </c>
      <c r="O62" s="109">
        <v>24</v>
      </c>
      <c r="P62" s="110">
        <f t="shared" si="5"/>
        <v>1.0909090909090908</v>
      </c>
      <c r="Q62" s="111">
        <v>1</v>
      </c>
      <c r="R62" s="112">
        <v>16</v>
      </c>
      <c r="S62" s="48"/>
      <c r="T62" s="113">
        <f t="shared" si="7"/>
        <v>16</v>
      </c>
      <c r="U62" s="2">
        <f t="shared" si="6"/>
        <v>22</v>
      </c>
    </row>
    <row r="63" spans="1:21" ht="18.95" customHeight="1" x14ac:dyDescent="0.15">
      <c r="A63" s="24"/>
      <c r="B63" s="228"/>
      <c r="C63" s="25"/>
      <c r="D63" s="37"/>
      <c r="E63" s="228"/>
      <c r="F63" s="25"/>
      <c r="G63" s="59"/>
      <c r="H63" s="225" t="s">
        <v>62</v>
      </c>
      <c r="I63" s="225"/>
      <c r="J63" s="225"/>
      <c r="K63" s="225"/>
      <c r="L63" s="74"/>
      <c r="M63" s="107">
        <v>38</v>
      </c>
      <c r="N63" s="108">
        <v>21</v>
      </c>
      <c r="O63" s="109">
        <v>20</v>
      </c>
      <c r="P63" s="110">
        <f t="shared" si="5"/>
        <v>0.95238095238095233</v>
      </c>
      <c r="Q63" s="111">
        <v>0.85</v>
      </c>
      <c r="R63" s="112">
        <v>17</v>
      </c>
      <c r="S63" s="48"/>
      <c r="T63" s="113">
        <f t="shared" si="7"/>
        <v>17</v>
      </c>
      <c r="U63" s="2">
        <f t="shared" si="6"/>
        <v>21</v>
      </c>
    </row>
    <row r="64" spans="1:21" ht="18.95" customHeight="1" x14ac:dyDescent="0.15">
      <c r="A64" s="24"/>
      <c r="B64" s="228"/>
      <c r="C64" s="25"/>
      <c r="D64" s="37"/>
      <c r="E64" s="228"/>
      <c r="F64" s="25"/>
      <c r="G64" s="26"/>
      <c r="H64" s="225" t="s">
        <v>63</v>
      </c>
      <c r="I64" s="225"/>
      <c r="J64" s="225"/>
      <c r="K64" s="225"/>
      <c r="L64" s="30"/>
      <c r="M64" s="107">
        <v>38</v>
      </c>
      <c r="N64" s="108">
        <v>19</v>
      </c>
      <c r="O64" s="109">
        <v>10</v>
      </c>
      <c r="P64" s="110">
        <f t="shared" si="5"/>
        <v>0.52631578947368418</v>
      </c>
      <c r="Q64" s="111">
        <v>0.67</v>
      </c>
      <c r="R64" s="112">
        <v>19</v>
      </c>
      <c r="S64" s="48"/>
      <c r="T64" s="113">
        <f t="shared" si="7"/>
        <v>19</v>
      </c>
      <c r="U64" s="2">
        <f t="shared" si="6"/>
        <v>19</v>
      </c>
    </row>
    <row r="65" spans="1:21" ht="18.95" customHeight="1" x14ac:dyDescent="0.15">
      <c r="A65" s="24"/>
      <c r="B65" s="228"/>
      <c r="C65" s="25"/>
      <c r="D65" s="37"/>
      <c r="E65" s="228"/>
      <c r="F65" s="25"/>
      <c r="G65" s="26"/>
      <c r="H65" s="225" t="s">
        <v>64</v>
      </c>
      <c r="I65" s="225"/>
      <c r="J65" s="225"/>
      <c r="K65" s="225"/>
      <c r="L65" s="30"/>
      <c r="M65" s="107">
        <v>19</v>
      </c>
      <c r="N65" s="108">
        <v>10</v>
      </c>
      <c r="O65" s="109">
        <v>10</v>
      </c>
      <c r="P65" s="110">
        <f t="shared" si="5"/>
        <v>1</v>
      </c>
      <c r="Q65" s="111">
        <v>0.36</v>
      </c>
      <c r="R65" s="112">
        <v>9</v>
      </c>
      <c r="S65" s="48"/>
      <c r="T65" s="113">
        <f t="shared" si="7"/>
        <v>9</v>
      </c>
      <c r="U65" s="2">
        <f t="shared" si="6"/>
        <v>10</v>
      </c>
    </row>
    <row r="66" spans="1:21" ht="18.95" customHeight="1" x14ac:dyDescent="0.15">
      <c r="A66" s="24"/>
      <c r="B66" s="228"/>
      <c r="C66" s="25"/>
      <c r="D66" s="37"/>
      <c r="E66" s="228"/>
      <c r="F66" s="25"/>
      <c r="G66" s="26"/>
      <c r="H66" s="225" t="s">
        <v>65</v>
      </c>
      <c r="I66" s="225"/>
      <c r="J66" s="225"/>
      <c r="K66" s="225"/>
      <c r="L66" s="30"/>
      <c r="M66" s="107">
        <v>19</v>
      </c>
      <c r="N66" s="108">
        <v>11</v>
      </c>
      <c r="O66" s="109">
        <v>5</v>
      </c>
      <c r="P66" s="110">
        <f t="shared" si="5"/>
        <v>0.45454545454545453</v>
      </c>
      <c r="Q66" s="111">
        <v>0.69</v>
      </c>
      <c r="R66" s="112">
        <v>8</v>
      </c>
      <c r="S66" s="48"/>
      <c r="T66" s="113">
        <f t="shared" si="7"/>
        <v>8</v>
      </c>
      <c r="U66" s="2">
        <f t="shared" si="6"/>
        <v>11</v>
      </c>
    </row>
    <row r="67" spans="1:21" ht="18.95" customHeight="1" thickBot="1" x14ac:dyDescent="0.2">
      <c r="A67" s="32"/>
      <c r="B67" s="229"/>
      <c r="C67" s="33"/>
      <c r="D67" s="34"/>
      <c r="E67" s="275" t="s">
        <v>17</v>
      </c>
      <c r="F67" s="275"/>
      <c r="G67" s="275"/>
      <c r="H67" s="281"/>
      <c r="I67" s="281"/>
      <c r="J67" s="281"/>
      <c r="K67" s="281"/>
      <c r="L67" s="35"/>
      <c r="M67" s="87">
        <v>190</v>
      </c>
      <c r="N67" s="88">
        <f>SUM(N61:N66)</f>
        <v>102</v>
      </c>
      <c r="O67" s="89">
        <f>SUM(O61:O66)</f>
        <v>95</v>
      </c>
      <c r="P67" s="97">
        <f t="shared" si="5"/>
        <v>0.93137254901960786</v>
      </c>
      <c r="Q67" s="91">
        <v>0.64</v>
      </c>
      <c r="R67" s="115">
        <f>SUM(R61:R66)</f>
        <v>88</v>
      </c>
      <c r="S67" s="93">
        <f>SUM(S61:S66)</f>
        <v>0</v>
      </c>
      <c r="T67" s="94">
        <f>SUM(T61:T66)</f>
        <v>88</v>
      </c>
      <c r="U67" s="2">
        <f t="shared" si="6"/>
        <v>102</v>
      </c>
    </row>
    <row r="68" spans="1:21" ht="18.95" customHeight="1" thickBot="1" x14ac:dyDescent="0.2">
      <c r="A68" s="51"/>
      <c r="B68" s="52" t="s">
        <v>66</v>
      </c>
      <c r="C68" s="53"/>
      <c r="D68" s="54"/>
      <c r="E68" s="52" t="s">
        <v>15</v>
      </c>
      <c r="F68" s="53"/>
      <c r="G68" s="54"/>
      <c r="H68" s="241" t="s">
        <v>15</v>
      </c>
      <c r="I68" s="241"/>
      <c r="J68" s="241"/>
      <c r="K68" s="241"/>
      <c r="L68" s="55"/>
      <c r="M68" s="117">
        <v>200</v>
      </c>
      <c r="N68" s="118">
        <v>150</v>
      </c>
      <c r="O68" s="119">
        <v>115</v>
      </c>
      <c r="P68" s="120">
        <f t="shared" si="5"/>
        <v>0.76666666666666672</v>
      </c>
      <c r="Q68" s="121">
        <v>0.9</v>
      </c>
      <c r="R68" s="122">
        <v>50</v>
      </c>
      <c r="S68" s="56"/>
      <c r="T68" s="123">
        <f t="shared" ref="T68:T73" si="8">R68+S68</f>
        <v>50</v>
      </c>
      <c r="U68" s="2">
        <f t="shared" si="6"/>
        <v>150</v>
      </c>
    </row>
    <row r="69" spans="1:21" ht="18.95" customHeight="1" x14ac:dyDescent="0.15">
      <c r="A69" s="41"/>
      <c r="B69" s="242" t="s">
        <v>67</v>
      </c>
      <c r="C69" s="42"/>
      <c r="D69" s="43"/>
      <c r="E69" s="227" t="s">
        <v>68</v>
      </c>
      <c r="F69" s="42"/>
      <c r="G69" s="47"/>
      <c r="H69" s="230" t="s">
        <v>69</v>
      </c>
      <c r="I69" s="230"/>
      <c r="J69" s="230"/>
      <c r="K69" s="230"/>
      <c r="L69" s="45"/>
      <c r="M69" s="100">
        <v>38</v>
      </c>
      <c r="N69" s="101">
        <v>31</v>
      </c>
      <c r="O69" s="102">
        <v>13</v>
      </c>
      <c r="P69" s="103">
        <f t="shared" si="5"/>
        <v>0.41935483870967744</v>
      </c>
      <c r="Q69" s="98">
        <v>0.34</v>
      </c>
      <c r="R69" s="104">
        <v>7</v>
      </c>
      <c r="S69" s="46"/>
      <c r="T69" s="105">
        <f t="shared" si="8"/>
        <v>7</v>
      </c>
      <c r="U69" s="2">
        <f t="shared" si="6"/>
        <v>31</v>
      </c>
    </row>
    <row r="70" spans="1:21" ht="18.95" customHeight="1" x14ac:dyDescent="0.15">
      <c r="A70" s="24"/>
      <c r="B70" s="243"/>
      <c r="C70" s="25"/>
      <c r="D70" s="37"/>
      <c r="E70" s="228"/>
      <c r="F70" s="25"/>
      <c r="G70" s="26"/>
      <c r="H70" s="225" t="s">
        <v>70</v>
      </c>
      <c r="I70" s="225"/>
      <c r="J70" s="225"/>
      <c r="K70" s="225"/>
      <c r="L70" s="30"/>
      <c r="M70" s="107">
        <v>38</v>
      </c>
      <c r="N70" s="108">
        <v>32</v>
      </c>
      <c r="O70" s="109">
        <v>20</v>
      </c>
      <c r="P70" s="110">
        <f t="shared" si="5"/>
        <v>0.625</v>
      </c>
      <c r="Q70" s="114">
        <v>0.76</v>
      </c>
      <c r="R70" s="112">
        <v>6</v>
      </c>
      <c r="S70" s="48"/>
      <c r="T70" s="113">
        <f>R70+S70</f>
        <v>6</v>
      </c>
      <c r="U70" s="2">
        <f t="shared" si="6"/>
        <v>32</v>
      </c>
    </row>
    <row r="71" spans="1:21" ht="18.95" customHeight="1" x14ac:dyDescent="0.15">
      <c r="A71" s="24"/>
      <c r="B71" s="228"/>
      <c r="C71" s="25"/>
      <c r="D71" s="38"/>
      <c r="E71" s="226" t="s">
        <v>22</v>
      </c>
      <c r="F71" s="50"/>
      <c r="G71" s="26"/>
      <c r="H71" s="225" t="s">
        <v>23</v>
      </c>
      <c r="I71" s="225"/>
      <c r="J71" s="225"/>
      <c r="K71" s="225"/>
      <c r="L71" s="30"/>
      <c r="M71" s="107">
        <v>38</v>
      </c>
      <c r="N71" s="108">
        <v>31</v>
      </c>
      <c r="O71" s="109">
        <v>16</v>
      </c>
      <c r="P71" s="110">
        <f t="shared" si="5"/>
        <v>0.5161290322580645</v>
      </c>
      <c r="Q71" s="111">
        <v>0.33</v>
      </c>
      <c r="R71" s="112">
        <v>7</v>
      </c>
      <c r="S71" s="48"/>
      <c r="T71" s="113">
        <f t="shared" si="8"/>
        <v>7</v>
      </c>
      <c r="U71" s="2">
        <f t="shared" si="6"/>
        <v>31</v>
      </c>
    </row>
    <row r="72" spans="1:21" ht="18.95" customHeight="1" x14ac:dyDescent="0.15">
      <c r="A72" s="24"/>
      <c r="B72" s="228"/>
      <c r="C72" s="25"/>
      <c r="D72" s="59"/>
      <c r="E72" s="271"/>
      <c r="F72" s="60"/>
      <c r="G72" s="29"/>
      <c r="H72" s="225" t="s">
        <v>71</v>
      </c>
      <c r="I72" s="225"/>
      <c r="J72" s="225"/>
      <c r="K72" s="225"/>
      <c r="L72" s="30"/>
      <c r="M72" s="107">
        <v>38</v>
      </c>
      <c r="N72" s="108">
        <v>37</v>
      </c>
      <c r="O72" s="109">
        <v>5</v>
      </c>
      <c r="P72" s="110">
        <f t="shared" si="5"/>
        <v>0.13513513513513514</v>
      </c>
      <c r="Q72" s="111">
        <v>0.27</v>
      </c>
      <c r="R72" s="112">
        <v>1</v>
      </c>
      <c r="S72" s="48"/>
      <c r="T72" s="113">
        <f t="shared" si="8"/>
        <v>1</v>
      </c>
      <c r="U72" s="2">
        <f t="shared" si="6"/>
        <v>37</v>
      </c>
    </row>
    <row r="73" spans="1:21" ht="18.95" customHeight="1" x14ac:dyDescent="0.15">
      <c r="A73" s="24"/>
      <c r="B73" s="228"/>
      <c r="C73" s="25"/>
      <c r="D73" s="26"/>
      <c r="E73" s="27" t="s">
        <v>72</v>
      </c>
      <c r="F73" s="28"/>
      <c r="G73" s="29"/>
      <c r="H73" s="225" t="s">
        <v>72</v>
      </c>
      <c r="I73" s="225"/>
      <c r="J73" s="225"/>
      <c r="K73" s="225"/>
      <c r="L73" s="30"/>
      <c r="M73" s="107">
        <v>38</v>
      </c>
      <c r="N73" s="108">
        <v>29</v>
      </c>
      <c r="O73" s="109">
        <v>10</v>
      </c>
      <c r="P73" s="110">
        <f t="shared" si="5"/>
        <v>0.34482758620689657</v>
      </c>
      <c r="Q73" s="111">
        <v>0.62</v>
      </c>
      <c r="R73" s="112">
        <v>9</v>
      </c>
      <c r="S73" s="48"/>
      <c r="T73" s="113">
        <f t="shared" si="8"/>
        <v>9</v>
      </c>
      <c r="U73" s="2">
        <f t="shared" si="6"/>
        <v>29</v>
      </c>
    </row>
    <row r="74" spans="1:21" ht="18.95" customHeight="1" thickBot="1" x14ac:dyDescent="0.2">
      <c r="A74" s="32"/>
      <c r="B74" s="229"/>
      <c r="C74" s="33"/>
      <c r="D74" s="34"/>
      <c r="E74" s="275" t="s">
        <v>17</v>
      </c>
      <c r="F74" s="275"/>
      <c r="G74" s="275"/>
      <c r="H74" s="275"/>
      <c r="I74" s="275"/>
      <c r="J74" s="275"/>
      <c r="K74" s="275"/>
      <c r="L74" s="35"/>
      <c r="M74" s="87">
        <v>190</v>
      </c>
      <c r="N74" s="88">
        <f>SUM(N69:N73)</f>
        <v>160</v>
      </c>
      <c r="O74" s="89">
        <f>SUM(O69:O73)</f>
        <v>64</v>
      </c>
      <c r="P74" s="90">
        <f t="shared" si="5"/>
        <v>0.4</v>
      </c>
      <c r="Q74" s="91">
        <v>0.45</v>
      </c>
      <c r="R74" s="115">
        <f>SUM(R69:R73)</f>
        <v>30</v>
      </c>
      <c r="S74" s="93">
        <f>SUM(S69:S73)</f>
        <v>0</v>
      </c>
      <c r="T74" s="94">
        <f>SUM(T69:T73)</f>
        <v>30</v>
      </c>
      <c r="U74" s="2">
        <f t="shared" si="6"/>
        <v>160</v>
      </c>
    </row>
    <row r="75" spans="1:21" ht="18.95" customHeight="1" thickBot="1" x14ac:dyDescent="0.2">
      <c r="A75" s="51"/>
      <c r="B75" s="52" t="s">
        <v>73</v>
      </c>
      <c r="C75" s="53"/>
      <c r="D75" s="54"/>
      <c r="E75" s="241" t="s">
        <v>36</v>
      </c>
      <c r="F75" s="241"/>
      <c r="G75" s="241"/>
      <c r="H75" s="241"/>
      <c r="I75" s="241"/>
      <c r="J75" s="241"/>
      <c r="K75" s="241"/>
      <c r="L75" s="55"/>
      <c r="M75" s="117">
        <v>76</v>
      </c>
      <c r="N75" s="118">
        <v>60</v>
      </c>
      <c r="O75" s="119">
        <v>18</v>
      </c>
      <c r="P75" s="212">
        <f t="shared" si="5"/>
        <v>0.3</v>
      </c>
      <c r="Q75" s="121">
        <v>0.36</v>
      </c>
      <c r="R75" s="122">
        <v>16</v>
      </c>
      <c r="S75" s="56"/>
      <c r="T75" s="123">
        <f>R75+S75</f>
        <v>16</v>
      </c>
      <c r="U75" s="2">
        <f t="shared" si="6"/>
        <v>60</v>
      </c>
    </row>
    <row r="76" spans="1:21" ht="18.95" customHeight="1" thickBot="1" x14ac:dyDescent="0.2">
      <c r="A76" s="61"/>
      <c r="B76" s="276" t="s">
        <v>74</v>
      </c>
      <c r="C76" s="276"/>
      <c r="D76" s="276"/>
      <c r="E76" s="276"/>
      <c r="F76" s="62"/>
      <c r="G76" s="62"/>
      <c r="H76" s="276" t="s">
        <v>41</v>
      </c>
      <c r="I76" s="276"/>
      <c r="J76" s="276"/>
      <c r="K76" s="276"/>
      <c r="L76" s="63"/>
      <c r="M76" s="130">
        <v>1520</v>
      </c>
      <c r="N76" s="131">
        <f>SUM(N54,N55,N56,N60,N67,N68,N74,N75)</f>
        <v>1203</v>
      </c>
      <c r="O76" s="215">
        <f>SUM(O54,O55,O56,O60,O67,O68,O74,O75)</f>
        <v>1085</v>
      </c>
      <c r="P76" s="126">
        <f t="shared" si="5"/>
        <v>0.90191188694929347</v>
      </c>
      <c r="Q76" s="133">
        <v>0.86</v>
      </c>
      <c r="R76" s="134">
        <f>SUM(R55:R56,R60,R67,R68,R74,R75)</f>
        <v>317</v>
      </c>
      <c r="S76" s="151">
        <f>SUM(S54:S56,S60,S67:S68,S74:S75)</f>
        <v>0</v>
      </c>
      <c r="T76" s="152">
        <f>SUM(T54:T56,T60,T67:T68,T74:T75)</f>
        <v>317</v>
      </c>
      <c r="U76" s="2">
        <f t="shared" si="6"/>
        <v>1203</v>
      </c>
    </row>
    <row r="77" spans="1:21" ht="18.95" customHeight="1" thickTop="1" thickBot="1" x14ac:dyDescent="0.2">
      <c r="A77" s="61"/>
      <c r="B77" s="75"/>
      <c r="C77" s="277" t="s">
        <v>75</v>
      </c>
      <c r="D77" s="277"/>
      <c r="E77" s="277"/>
      <c r="F77" s="277"/>
      <c r="G77" s="277"/>
      <c r="H77" s="277"/>
      <c r="I77" s="277"/>
      <c r="J77" s="277"/>
      <c r="K77" s="75"/>
      <c r="L77" s="63"/>
      <c r="M77" s="130">
        <f>SUM(M28,M46,M76)</f>
        <v>3728</v>
      </c>
      <c r="N77" s="131">
        <f>SUM(N28,N46,N76)</f>
        <v>2936</v>
      </c>
      <c r="O77" s="215">
        <f>SUM(O28,O46,O76)</f>
        <v>2504</v>
      </c>
      <c r="P77" s="178">
        <f>O77/N77</f>
        <v>0.85286103542234337</v>
      </c>
      <c r="Q77" s="133">
        <v>0.84</v>
      </c>
      <c r="R77" s="134">
        <f>SUM(R28,R46,R76)</f>
        <v>797</v>
      </c>
      <c r="S77" s="151">
        <f>SUM(S28,S46,S76)</f>
        <v>0</v>
      </c>
      <c r="T77" s="152">
        <f>SUM(T28,T46,T76)</f>
        <v>797</v>
      </c>
      <c r="U77" s="2">
        <f t="shared" si="6"/>
        <v>2931</v>
      </c>
    </row>
    <row r="78" spans="1:21" ht="18.95" customHeight="1" thickTop="1" x14ac:dyDescent="0.15">
      <c r="A78" s="278" t="str">
        <f>A1</f>
        <v>令和７年度　鳥取県立高等学校入学者選抜合格者数一覧</v>
      </c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9"/>
      <c r="S78" s="279"/>
      <c r="T78" s="279"/>
      <c r="U78" s="2"/>
    </row>
    <row r="79" spans="1:21" ht="18.95" customHeight="1" thickBot="1" x14ac:dyDescent="0.2">
      <c r="A79" s="1" t="s">
        <v>76</v>
      </c>
      <c r="U79" s="2"/>
    </row>
    <row r="80" spans="1:21" s="8" customFormat="1" ht="18.95" customHeight="1" thickTop="1" x14ac:dyDescent="0.15">
      <c r="A80" s="4"/>
      <c r="B80" s="235" t="s">
        <v>1</v>
      </c>
      <c r="C80" s="5"/>
      <c r="D80" s="6"/>
      <c r="E80" s="235" t="s">
        <v>2</v>
      </c>
      <c r="F80" s="5"/>
      <c r="G80" s="6"/>
      <c r="H80" s="280" t="s">
        <v>77</v>
      </c>
      <c r="I80" s="235"/>
      <c r="J80" s="235"/>
      <c r="K80" s="235"/>
      <c r="L80" s="7"/>
      <c r="M80" s="244" t="s">
        <v>4</v>
      </c>
      <c r="N80" s="244" t="s">
        <v>5</v>
      </c>
      <c r="O80" s="247"/>
      <c r="P80" s="247"/>
      <c r="Q80" s="248"/>
      <c r="R80" s="251" t="s">
        <v>6</v>
      </c>
      <c r="S80" s="252"/>
      <c r="T80" s="253"/>
      <c r="U80" s="2"/>
    </row>
    <row r="81" spans="1:21" s="8" customFormat="1" ht="18.95" customHeight="1" x14ac:dyDescent="0.15">
      <c r="A81" s="9"/>
      <c r="B81" s="237"/>
      <c r="C81" s="10"/>
      <c r="D81" s="11"/>
      <c r="E81" s="237"/>
      <c r="F81" s="10"/>
      <c r="G81" s="11"/>
      <c r="H81" s="237"/>
      <c r="I81" s="237"/>
      <c r="J81" s="237"/>
      <c r="K81" s="237"/>
      <c r="L81" s="12"/>
      <c r="M81" s="245"/>
      <c r="N81" s="254" t="s">
        <v>78</v>
      </c>
      <c r="O81" s="256" t="s">
        <v>8</v>
      </c>
      <c r="P81" s="258" t="s">
        <v>9</v>
      </c>
      <c r="Q81" s="259"/>
      <c r="R81" s="260" t="s">
        <v>95</v>
      </c>
      <c r="S81" s="262" t="s">
        <v>10</v>
      </c>
      <c r="T81" s="264" t="s">
        <v>11</v>
      </c>
      <c r="U81" s="2"/>
    </row>
    <row r="82" spans="1:21" s="8" customFormat="1" ht="18.95" customHeight="1" thickBot="1" x14ac:dyDescent="0.2">
      <c r="A82" s="13"/>
      <c r="B82" s="239"/>
      <c r="C82" s="14"/>
      <c r="D82" s="15"/>
      <c r="E82" s="239"/>
      <c r="F82" s="14"/>
      <c r="G82" s="15"/>
      <c r="H82" s="240"/>
      <c r="I82" s="240"/>
      <c r="J82" s="240"/>
      <c r="K82" s="240"/>
      <c r="L82" s="16"/>
      <c r="M82" s="246"/>
      <c r="N82" s="255"/>
      <c r="O82" s="257"/>
      <c r="P82" s="83" t="s">
        <v>12</v>
      </c>
      <c r="Q82" s="84" t="s">
        <v>13</v>
      </c>
      <c r="R82" s="261"/>
      <c r="S82" s="263"/>
      <c r="T82" s="265"/>
      <c r="U82" s="2"/>
    </row>
    <row r="83" spans="1:21" ht="18.95" customHeight="1" thickTop="1" x14ac:dyDescent="0.15">
      <c r="A83" s="17"/>
      <c r="B83" s="232" t="s">
        <v>79</v>
      </c>
      <c r="C83" s="18"/>
      <c r="D83" s="71"/>
      <c r="E83" s="232" t="s">
        <v>36</v>
      </c>
      <c r="F83" s="232"/>
      <c r="G83" s="232"/>
      <c r="H83" s="232"/>
      <c r="I83" s="18"/>
      <c r="J83" s="19"/>
      <c r="K83" s="20" t="s">
        <v>80</v>
      </c>
      <c r="L83" s="23"/>
      <c r="M83" s="272">
        <v>70</v>
      </c>
      <c r="N83" s="273">
        <v>58</v>
      </c>
      <c r="O83" s="214">
        <v>39</v>
      </c>
      <c r="P83" s="274">
        <f>(O83+O84)/N83</f>
        <v>0.98275862068965514</v>
      </c>
      <c r="Q83" s="249">
        <v>0.98</v>
      </c>
      <c r="R83" s="168">
        <v>9</v>
      </c>
      <c r="S83" s="72"/>
      <c r="T83" s="159">
        <f>R83+S83</f>
        <v>9</v>
      </c>
      <c r="U83" s="2"/>
    </row>
    <row r="84" spans="1:21" ht="18.95" customHeight="1" x14ac:dyDescent="0.15">
      <c r="A84" s="24"/>
      <c r="B84" s="228"/>
      <c r="C84" s="25"/>
      <c r="D84" s="37"/>
      <c r="E84" s="228"/>
      <c r="F84" s="228"/>
      <c r="G84" s="228"/>
      <c r="H84" s="228"/>
      <c r="I84" s="25"/>
      <c r="J84" s="26"/>
      <c r="K84" s="27" t="s">
        <v>81</v>
      </c>
      <c r="L84" s="30"/>
      <c r="M84" s="268"/>
      <c r="N84" s="270"/>
      <c r="O84" s="129">
        <v>18</v>
      </c>
      <c r="P84" s="222"/>
      <c r="Q84" s="250"/>
      <c r="R84" s="112">
        <v>3</v>
      </c>
      <c r="S84" s="48"/>
      <c r="T84" s="113">
        <f>R84+S84</f>
        <v>3</v>
      </c>
      <c r="U84" s="2"/>
    </row>
    <row r="85" spans="1:21" ht="18.95" customHeight="1" x14ac:dyDescent="0.15">
      <c r="A85" s="24"/>
      <c r="B85" s="228"/>
      <c r="C85" s="25"/>
      <c r="D85" s="59"/>
      <c r="E85" s="271"/>
      <c r="F85" s="271"/>
      <c r="G85" s="271"/>
      <c r="H85" s="271"/>
      <c r="I85" s="60"/>
      <c r="J85" s="26"/>
      <c r="K85" s="27" t="s">
        <v>82</v>
      </c>
      <c r="L85" s="30"/>
      <c r="M85" s="107">
        <v>20</v>
      </c>
      <c r="N85" s="108">
        <v>19</v>
      </c>
      <c r="O85" s="129">
        <v>1</v>
      </c>
      <c r="P85" s="110">
        <f>O85/N85</f>
        <v>5.2631578947368418E-2</v>
      </c>
      <c r="Q85" s="111">
        <v>0.2</v>
      </c>
      <c r="R85" s="112">
        <v>1</v>
      </c>
      <c r="S85" s="48"/>
      <c r="T85" s="113">
        <f>R85+S85</f>
        <v>1</v>
      </c>
      <c r="U85" s="2">
        <f>M85-T85</f>
        <v>19</v>
      </c>
    </row>
    <row r="86" spans="1:21" ht="18.95" customHeight="1" thickBot="1" x14ac:dyDescent="0.2">
      <c r="A86" s="32"/>
      <c r="B86" s="229"/>
      <c r="C86" s="33"/>
      <c r="D86" s="34"/>
      <c r="E86" s="275" t="s">
        <v>17</v>
      </c>
      <c r="F86" s="275"/>
      <c r="G86" s="275"/>
      <c r="H86" s="275"/>
      <c r="I86" s="275"/>
      <c r="J86" s="275"/>
      <c r="K86" s="275"/>
      <c r="L86" s="35"/>
      <c r="M86" s="87">
        <v>90</v>
      </c>
      <c r="N86" s="88">
        <f>SUM(N83:N85)</f>
        <v>77</v>
      </c>
      <c r="O86" s="188">
        <f>SUM(O83:O85)</f>
        <v>58</v>
      </c>
      <c r="P86" s="90">
        <f t="shared" ref="P86:P88" si="9">O86/N86</f>
        <v>0.75324675324675328</v>
      </c>
      <c r="Q86" s="91">
        <v>0.77</v>
      </c>
      <c r="R86" s="115">
        <f>SUM(R83:R85)</f>
        <v>13</v>
      </c>
      <c r="S86" s="93">
        <f>SUM(S83:S85)</f>
        <v>0</v>
      </c>
      <c r="T86" s="94">
        <f>SUM(T83:T85)</f>
        <v>13</v>
      </c>
      <c r="U86" s="2">
        <f t="shared" ref="U86:U92" si="10">M86-T86</f>
        <v>77</v>
      </c>
    </row>
    <row r="87" spans="1:21" ht="18.95" customHeight="1" thickBot="1" x14ac:dyDescent="0.2">
      <c r="A87" s="51"/>
      <c r="B87" s="52" t="s">
        <v>42</v>
      </c>
      <c r="C87" s="53"/>
      <c r="D87" s="54"/>
      <c r="E87" s="52" t="s">
        <v>15</v>
      </c>
      <c r="F87" s="53"/>
      <c r="G87" s="54"/>
      <c r="H87" s="241" t="s">
        <v>15</v>
      </c>
      <c r="I87" s="241"/>
      <c r="J87" s="241"/>
      <c r="K87" s="241"/>
      <c r="L87" s="55"/>
      <c r="M87" s="117">
        <v>40</v>
      </c>
      <c r="N87" s="118">
        <v>40</v>
      </c>
      <c r="O87" s="169">
        <v>10</v>
      </c>
      <c r="P87" s="212">
        <f t="shared" si="9"/>
        <v>0.25</v>
      </c>
      <c r="Q87" s="121">
        <v>0.18</v>
      </c>
      <c r="R87" s="170"/>
      <c r="S87" s="56"/>
      <c r="T87" s="123">
        <f>S87</f>
        <v>0</v>
      </c>
      <c r="U87" s="2">
        <f t="shared" si="10"/>
        <v>40</v>
      </c>
    </row>
    <row r="88" spans="1:21" ht="18.95" customHeight="1" thickBot="1" x14ac:dyDescent="0.2">
      <c r="A88" s="41"/>
      <c r="B88" s="36" t="s">
        <v>56</v>
      </c>
      <c r="C88" s="42"/>
      <c r="D88" s="43"/>
      <c r="E88" s="36" t="s">
        <v>15</v>
      </c>
      <c r="F88" s="42"/>
      <c r="G88" s="43"/>
      <c r="H88" s="227" t="s">
        <v>15</v>
      </c>
      <c r="I88" s="227"/>
      <c r="J88" s="227"/>
      <c r="K88" s="227"/>
      <c r="L88" s="57"/>
      <c r="M88" s="124">
        <v>30</v>
      </c>
      <c r="N88" s="125">
        <v>30</v>
      </c>
      <c r="O88" s="169">
        <v>16</v>
      </c>
      <c r="P88" s="120">
        <f t="shared" si="9"/>
        <v>0.53333333333333333</v>
      </c>
      <c r="Q88" s="171">
        <v>0.56999999999999995</v>
      </c>
      <c r="R88" s="162"/>
      <c r="S88" s="58"/>
      <c r="T88" s="127">
        <f>S88</f>
        <v>0</v>
      </c>
      <c r="U88" s="2">
        <f t="shared" si="10"/>
        <v>30</v>
      </c>
    </row>
    <row r="89" spans="1:21" ht="18.95" customHeight="1" x14ac:dyDescent="0.15">
      <c r="A89" s="41"/>
      <c r="B89" s="227" t="s">
        <v>83</v>
      </c>
      <c r="C89" s="42"/>
      <c r="D89" s="43"/>
      <c r="E89" s="227" t="s">
        <v>36</v>
      </c>
      <c r="F89" s="227"/>
      <c r="G89" s="227"/>
      <c r="H89" s="227"/>
      <c r="I89" s="42"/>
      <c r="J89" s="47"/>
      <c r="K89" s="76" t="s">
        <v>80</v>
      </c>
      <c r="L89" s="45"/>
      <c r="M89" s="267">
        <v>60</v>
      </c>
      <c r="N89" s="269">
        <v>60</v>
      </c>
      <c r="O89" s="128">
        <v>38</v>
      </c>
      <c r="P89" s="220">
        <v>0.75</v>
      </c>
      <c r="Q89" s="266">
        <v>0.78</v>
      </c>
      <c r="R89" s="208"/>
      <c r="S89" s="46"/>
      <c r="T89" s="105">
        <f>S89</f>
        <v>0</v>
      </c>
      <c r="U89" s="2">
        <f t="shared" si="10"/>
        <v>60</v>
      </c>
    </row>
    <row r="90" spans="1:21" ht="18.95" customHeight="1" x14ac:dyDescent="0.15">
      <c r="A90" s="24"/>
      <c r="B90" s="228"/>
      <c r="C90" s="25"/>
      <c r="D90" s="37"/>
      <c r="E90" s="228"/>
      <c r="F90" s="228"/>
      <c r="G90" s="228"/>
      <c r="H90" s="228"/>
      <c r="I90" s="25"/>
      <c r="J90" s="26"/>
      <c r="K90" s="27" t="s">
        <v>81</v>
      </c>
      <c r="L90" s="30"/>
      <c r="M90" s="268"/>
      <c r="N90" s="270"/>
      <c r="O90" s="129">
        <v>7</v>
      </c>
      <c r="P90" s="222"/>
      <c r="Q90" s="250"/>
      <c r="R90" s="209"/>
      <c r="S90" s="48"/>
      <c r="T90" s="113">
        <f>S90</f>
        <v>0</v>
      </c>
      <c r="U90" s="2">
        <f t="shared" si="10"/>
        <v>0</v>
      </c>
    </row>
    <row r="91" spans="1:21" ht="18.95" customHeight="1" thickBot="1" x14ac:dyDescent="0.2">
      <c r="A91" s="24"/>
      <c r="B91" s="228"/>
      <c r="C91" s="25"/>
      <c r="D91" s="38"/>
      <c r="E91" s="234" t="s">
        <v>17</v>
      </c>
      <c r="F91" s="234"/>
      <c r="G91" s="234"/>
      <c r="H91" s="234"/>
      <c r="I91" s="234"/>
      <c r="J91" s="234"/>
      <c r="K91" s="234"/>
      <c r="L91" s="39"/>
      <c r="M91" s="95">
        <v>60</v>
      </c>
      <c r="N91" s="96">
        <f>N89</f>
        <v>60</v>
      </c>
      <c r="O91" s="172">
        <f>SUM(O89:O90)</f>
        <v>45</v>
      </c>
      <c r="P91" s="97">
        <f>P89</f>
        <v>0.75</v>
      </c>
      <c r="Q91" s="173">
        <v>0.78</v>
      </c>
      <c r="R91" s="210"/>
      <c r="S91" s="174"/>
      <c r="T91" s="99">
        <f>SUM(T89:T90)</f>
        <v>0</v>
      </c>
      <c r="U91" s="2">
        <f t="shared" si="10"/>
        <v>60</v>
      </c>
    </row>
    <row r="92" spans="1:21" ht="18.95" customHeight="1" thickTop="1" thickBot="1" x14ac:dyDescent="0.2">
      <c r="A92" s="77"/>
      <c r="B92" s="78"/>
      <c r="C92" s="224" t="s">
        <v>75</v>
      </c>
      <c r="D92" s="224"/>
      <c r="E92" s="224"/>
      <c r="F92" s="224"/>
      <c r="G92" s="224"/>
      <c r="H92" s="224"/>
      <c r="I92" s="224"/>
      <c r="J92" s="224"/>
      <c r="K92" s="78"/>
      <c r="L92" s="79"/>
      <c r="M92" s="175">
        <v>220</v>
      </c>
      <c r="N92" s="176">
        <f>SUM(N86,N87,N88,N91)</f>
        <v>207</v>
      </c>
      <c r="O92" s="177">
        <f>SUM(O86,O87,O88,O91)</f>
        <v>129</v>
      </c>
      <c r="P92" s="178">
        <f>O92/N92</f>
        <v>0.62318840579710144</v>
      </c>
      <c r="Q92" s="179">
        <v>0.63</v>
      </c>
      <c r="R92" s="180">
        <f>SUM(R86:R88,R91)</f>
        <v>13</v>
      </c>
      <c r="S92" s="177">
        <f>SUM(S86:S88,S91)</f>
        <v>0</v>
      </c>
      <c r="T92" s="181">
        <f>SUM(T86:T88,T91)</f>
        <v>13</v>
      </c>
      <c r="U92" s="2">
        <f t="shared" si="10"/>
        <v>207</v>
      </c>
    </row>
    <row r="93" spans="1:21" ht="18.95" customHeight="1" thickTop="1" x14ac:dyDescent="0.15">
      <c r="O93" s="80"/>
    </row>
    <row r="95" spans="1:21" ht="18.95" customHeight="1" thickBot="1" x14ac:dyDescent="0.2">
      <c r="A95" s="1" t="s">
        <v>84</v>
      </c>
    </row>
    <row r="96" spans="1:21" s="8" customFormat="1" ht="18.95" customHeight="1" thickTop="1" x14ac:dyDescent="0.15">
      <c r="A96" s="4"/>
      <c r="B96" s="235" t="s">
        <v>85</v>
      </c>
      <c r="C96" s="236"/>
      <c r="D96" s="236"/>
      <c r="E96" s="236"/>
      <c r="F96" s="5"/>
      <c r="G96" s="6"/>
      <c r="H96" s="235" t="s">
        <v>86</v>
      </c>
      <c r="I96" s="235"/>
      <c r="J96" s="235"/>
      <c r="K96" s="235"/>
      <c r="L96" s="7"/>
      <c r="M96" s="244" t="s">
        <v>4</v>
      </c>
      <c r="N96" s="244" t="s">
        <v>5</v>
      </c>
      <c r="O96" s="247"/>
      <c r="P96" s="247"/>
      <c r="Q96" s="248"/>
      <c r="R96" s="251" t="s">
        <v>6</v>
      </c>
      <c r="S96" s="252"/>
      <c r="T96" s="253"/>
    </row>
    <row r="97" spans="1:20" s="8" customFormat="1" ht="18.95" customHeight="1" x14ac:dyDescent="0.15">
      <c r="A97" s="9"/>
      <c r="B97" s="237"/>
      <c r="C97" s="238"/>
      <c r="D97" s="238"/>
      <c r="E97" s="238"/>
      <c r="F97" s="10"/>
      <c r="G97" s="11"/>
      <c r="H97" s="237"/>
      <c r="I97" s="237"/>
      <c r="J97" s="237"/>
      <c r="K97" s="237"/>
      <c r="L97" s="12"/>
      <c r="M97" s="245"/>
      <c r="N97" s="254" t="s">
        <v>87</v>
      </c>
      <c r="O97" s="256" t="s">
        <v>8</v>
      </c>
      <c r="P97" s="258" t="s">
        <v>9</v>
      </c>
      <c r="Q97" s="259"/>
      <c r="R97" s="260" t="s">
        <v>95</v>
      </c>
      <c r="S97" s="262" t="s">
        <v>10</v>
      </c>
      <c r="T97" s="264" t="s">
        <v>11</v>
      </c>
    </row>
    <row r="98" spans="1:20" s="8" customFormat="1" ht="18.95" customHeight="1" thickBot="1" x14ac:dyDescent="0.2">
      <c r="A98" s="13"/>
      <c r="B98" s="239"/>
      <c r="C98" s="240"/>
      <c r="D98" s="240"/>
      <c r="E98" s="240"/>
      <c r="F98" s="14"/>
      <c r="G98" s="15"/>
      <c r="H98" s="240"/>
      <c r="I98" s="240"/>
      <c r="J98" s="240"/>
      <c r="K98" s="240"/>
      <c r="L98" s="16"/>
      <c r="M98" s="246"/>
      <c r="N98" s="255"/>
      <c r="O98" s="257"/>
      <c r="P98" s="83" t="s">
        <v>12</v>
      </c>
      <c r="Q98" s="84" t="s">
        <v>13</v>
      </c>
      <c r="R98" s="261"/>
      <c r="S98" s="263"/>
      <c r="T98" s="265"/>
    </row>
    <row r="99" spans="1:20" ht="18.95" customHeight="1" thickTop="1" x14ac:dyDescent="0.15">
      <c r="A99" s="17"/>
      <c r="B99" s="232" t="s">
        <v>88</v>
      </c>
      <c r="C99" s="232"/>
      <c r="D99" s="232"/>
      <c r="E99" s="232"/>
      <c r="F99" s="18"/>
      <c r="G99" s="19"/>
      <c r="H99" s="233" t="s">
        <v>89</v>
      </c>
      <c r="I99" s="233"/>
      <c r="J99" s="233"/>
      <c r="K99" s="233"/>
      <c r="L99" s="23"/>
      <c r="M99" s="153">
        <f>SUM(M8,M9,M23,M24,M34,M35,M45,M54,M55,M68)</f>
        <v>2076</v>
      </c>
      <c r="N99" s="154">
        <f>SUM(N8,N9,N23,N24,N34,N35,N45,N54,N55,N68)</f>
        <v>1821</v>
      </c>
      <c r="O99" s="216">
        <f>SUM(O8,O9,O23,O24,O34,O35,O45,O55,O54,O68)</f>
        <v>1782</v>
      </c>
      <c r="P99" s="213">
        <f>O99/N99</f>
        <v>0.97858319604612853</v>
      </c>
      <c r="Q99" s="157">
        <v>0.98</v>
      </c>
      <c r="R99" s="168">
        <f>SUM(R9,R23,R24,R34:R35,R45,R55,R68)</f>
        <v>258</v>
      </c>
      <c r="S99" s="182">
        <f>SUM(S8,S9,S23,S24,S34,S35,S45,S54,S55,S68)</f>
        <v>0</v>
      </c>
      <c r="T99" s="183">
        <f>SUM(T6,T9:T9,T23:T23,T24:T24,T34,T35,T45:T45,T52:T53,T55,T68)</f>
        <v>258</v>
      </c>
    </row>
    <row r="100" spans="1:20" ht="18.95" customHeight="1" x14ac:dyDescent="0.15">
      <c r="A100" s="24"/>
      <c r="B100" s="228"/>
      <c r="C100" s="228"/>
      <c r="D100" s="228"/>
      <c r="E100" s="228"/>
      <c r="F100" s="25"/>
      <c r="G100" s="26"/>
      <c r="H100" s="225" t="s">
        <v>27</v>
      </c>
      <c r="I100" s="225"/>
      <c r="J100" s="225"/>
      <c r="K100" s="225"/>
      <c r="L100" s="30"/>
      <c r="M100" s="107">
        <f>SUM(M16:M17,M27,M39)</f>
        <v>246</v>
      </c>
      <c r="N100" s="108">
        <f>SUM(N16:N17,N27,N39)</f>
        <v>172</v>
      </c>
      <c r="O100" s="201">
        <f>O16+O17+O27+O39</f>
        <v>73</v>
      </c>
      <c r="P100" s="110">
        <f t="shared" ref="P100:P112" si="11">O100/N100</f>
        <v>0.42441860465116277</v>
      </c>
      <c r="Q100" s="111">
        <v>0.53</v>
      </c>
      <c r="R100" s="112">
        <f>SUM(R16:R17,R25:R26,R39,)</f>
        <v>74</v>
      </c>
      <c r="S100" s="184">
        <f>SUM(S16:S17,S25:S26,S39,)</f>
        <v>0</v>
      </c>
      <c r="T100" s="185">
        <f>SUM(T16:T17,T25:T26,T39,)</f>
        <v>74</v>
      </c>
    </row>
    <row r="101" spans="1:20" ht="18.95" customHeight="1" x14ac:dyDescent="0.15">
      <c r="A101" s="24"/>
      <c r="B101" s="228"/>
      <c r="C101" s="228"/>
      <c r="D101" s="228"/>
      <c r="E101" s="228"/>
      <c r="F101" s="25"/>
      <c r="G101" s="26"/>
      <c r="H101" s="225" t="s">
        <v>68</v>
      </c>
      <c r="I101" s="225"/>
      <c r="J101" s="225"/>
      <c r="K101" s="225"/>
      <c r="L101" s="30"/>
      <c r="M101" s="107">
        <f>SUM(M69:M70)</f>
        <v>76</v>
      </c>
      <c r="N101" s="108">
        <f>SUM(N69:N70)</f>
        <v>63</v>
      </c>
      <c r="O101" s="201">
        <f>O69+O70</f>
        <v>33</v>
      </c>
      <c r="P101" s="110">
        <f t="shared" si="11"/>
        <v>0.52380952380952384</v>
      </c>
      <c r="Q101" s="111">
        <v>0.55000000000000004</v>
      </c>
      <c r="R101" s="112">
        <f>SUM(R69:R70)</f>
        <v>13</v>
      </c>
      <c r="S101" s="184">
        <f>SUM(S69:S70)</f>
        <v>0</v>
      </c>
      <c r="T101" s="185">
        <f>SUM(T69:T70)</f>
        <v>13</v>
      </c>
    </row>
    <row r="102" spans="1:20" ht="18.95" customHeight="1" x14ac:dyDescent="0.15">
      <c r="A102" s="24"/>
      <c r="B102" s="228"/>
      <c r="C102" s="228"/>
      <c r="D102" s="228"/>
      <c r="E102" s="228"/>
      <c r="F102" s="25"/>
      <c r="G102" s="26"/>
      <c r="H102" s="225" t="s">
        <v>22</v>
      </c>
      <c r="I102" s="225"/>
      <c r="J102" s="225"/>
      <c r="K102" s="225"/>
      <c r="L102" s="30"/>
      <c r="M102" s="107">
        <f>SUM(M15,M18,M40:M41,M67,M71:M72)</f>
        <v>532</v>
      </c>
      <c r="N102" s="108">
        <f>SUM(N15,N18,N40:N41,N67,N71:N72)</f>
        <v>348</v>
      </c>
      <c r="O102" s="201">
        <f>O15+O18+O40+O41+O67+O71+O72</f>
        <v>203</v>
      </c>
      <c r="P102" s="146">
        <f t="shared" si="11"/>
        <v>0.58333333333333337</v>
      </c>
      <c r="Q102" s="111">
        <v>0.47</v>
      </c>
      <c r="R102" s="112">
        <f>SUM(R11:R14,R18,R40:R41,R61:R66,R71:R72)</f>
        <v>184</v>
      </c>
      <c r="S102" s="184">
        <f>SUM(S11:S14,S18,S40:S41,S61:S66,S71:S72)</f>
        <v>0</v>
      </c>
      <c r="T102" s="185">
        <f>SUM(T11:T14,T18,T40:T41,T61:T66,T71:T72)</f>
        <v>184</v>
      </c>
    </row>
    <row r="103" spans="1:20" ht="18.95" customHeight="1" x14ac:dyDescent="0.15">
      <c r="A103" s="24"/>
      <c r="B103" s="228"/>
      <c r="C103" s="228"/>
      <c r="D103" s="228"/>
      <c r="E103" s="228"/>
      <c r="F103" s="25"/>
      <c r="G103" s="26"/>
      <c r="H103" s="225" t="s">
        <v>20</v>
      </c>
      <c r="I103" s="225"/>
      <c r="J103" s="225"/>
      <c r="K103" s="225"/>
      <c r="L103" s="30"/>
      <c r="M103" s="107">
        <f>SUM(M10,M42,M57)</f>
        <v>304</v>
      </c>
      <c r="N103" s="108">
        <f>SUM(N10,N42,N57)</f>
        <v>190</v>
      </c>
      <c r="O103" s="201">
        <f>O10+O42+O57</f>
        <v>160</v>
      </c>
      <c r="P103" s="110">
        <f t="shared" si="11"/>
        <v>0.84210526315789469</v>
      </c>
      <c r="Q103" s="111">
        <v>0.82</v>
      </c>
      <c r="R103" s="112">
        <f>SUM(R10,R42,R57,)</f>
        <v>116</v>
      </c>
      <c r="S103" s="184">
        <f>SUM(S10,S42,S57,)</f>
        <v>0</v>
      </c>
      <c r="T103" s="185">
        <f>SUM(T10,T42,T57,)</f>
        <v>116</v>
      </c>
    </row>
    <row r="104" spans="1:20" ht="18.95" customHeight="1" x14ac:dyDescent="0.15">
      <c r="A104" s="24"/>
      <c r="B104" s="228"/>
      <c r="C104" s="228"/>
      <c r="D104" s="228"/>
      <c r="E104" s="228"/>
      <c r="F104" s="25"/>
      <c r="G104" s="26"/>
      <c r="H104" s="225" t="s">
        <v>31</v>
      </c>
      <c r="I104" s="225"/>
      <c r="J104" s="225"/>
      <c r="K104" s="225"/>
      <c r="L104" s="30"/>
      <c r="M104" s="107">
        <f>SUM(M19,M43,M58:M59)</f>
        <v>114</v>
      </c>
      <c r="N104" s="108">
        <f>SUM(N19,N43,N58:N59)</f>
        <v>61</v>
      </c>
      <c r="O104" s="201">
        <f>O19+O43+O58+O59</f>
        <v>69</v>
      </c>
      <c r="P104" s="110">
        <f t="shared" si="11"/>
        <v>1.1311475409836065</v>
      </c>
      <c r="Q104" s="111">
        <v>0.94</v>
      </c>
      <c r="R104" s="112">
        <f>SUM(R19,R43,R58:R59,)</f>
        <v>53</v>
      </c>
      <c r="S104" s="184">
        <f>SUM(S19,S43,S58:S59,)</f>
        <v>0</v>
      </c>
      <c r="T104" s="185">
        <f>SUM(T19,T43,T58:T59,)</f>
        <v>53</v>
      </c>
    </row>
    <row r="105" spans="1:20" ht="18.95" customHeight="1" x14ac:dyDescent="0.15">
      <c r="A105" s="24"/>
      <c r="B105" s="228"/>
      <c r="C105" s="228"/>
      <c r="D105" s="228"/>
      <c r="E105" s="228"/>
      <c r="F105" s="25"/>
      <c r="G105" s="26"/>
      <c r="H105" s="225" t="s">
        <v>33</v>
      </c>
      <c r="I105" s="225"/>
      <c r="J105" s="225"/>
      <c r="K105" s="225"/>
      <c r="L105" s="30"/>
      <c r="M105" s="107">
        <f>M20</f>
        <v>38</v>
      </c>
      <c r="N105" s="108">
        <f>N20</f>
        <v>22</v>
      </c>
      <c r="O105" s="201">
        <f>O20</f>
        <v>23</v>
      </c>
      <c r="P105" s="110">
        <f t="shared" si="11"/>
        <v>1.0454545454545454</v>
      </c>
      <c r="Q105" s="111">
        <v>1.53</v>
      </c>
      <c r="R105" s="186">
        <f>R20</f>
        <v>16</v>
      </c>
      <c r="S105" s="187">
        <f>S20</f>
        <v>0</v>
      </c>
      <c r="T105" s="185">
        <f>T20</f>
        <v>16</v>
      </c>
    </row>
    <row r="106" spans="1:20" ht="18.95" customHeight="1" x14ac:dyDescent="0.15">
      <c r="A106" s="24"/>
      <c r="B106" s="228"/>
      <c r="C106" s="228"/>
      <c r="D106" s="228"/>
      <c r="E106" s="228"/>
      <c r="F106" s="25"/>
      <c r="G106" s="26"/>
      <c r="H106" s="225" t="s">
        <v>72</v>
      </c>
      <c r="I106" s="225"/>
      <c r="J106" s="225"/>
      <c r="K106" s="225"/>
      <c r="L106" s="30"/>
      <c r="M106" s="107">
        <f>M73</f>
        <v>38</v>
      </c>
      <c r="N106" s="108">
        <f>N73</f>
        <v>29</v>
      </c>
      <c r="O106" s="201">
        <f>O73</f>
        <v>10</v>
      </c>
      <c r="P106" s="110">
        <f t="shared" si="11"/>
        <v>0.34482758620689657</v>
      </c>
      <c r="Q106" s="111">
        <v>0.62</v>
      </c>
      <c r="R106" s="112">
        <f>R73</f>
        <v>9</v>
      </c>
      <c r="S106" s="184">
        <f>S73</f>
        <v>0</v>
      </c>
      <c r="T106" s="185">
        <f>T73</f>
        <v>9</v>
      </c>
    </row>
    <row r="107" spans="1:20" ht="18.95" customHeight="1" x14ac:dyDescent="0.15">
      <c r="A107" s="24"/>
      <c r="B107" s="228"/>
      <c r="C107" s="228"/>
      <c r="D107" s="228"/>
      <c r="E107" s="228"/>
      <c r="F107" s="25"/>
      <c r="G107" s="26"/>
      <c r="H107" s="225" t="s">
        <v>36</v>
      </c>
      <c r="I107" s="225"/>
      <c r="J107" s="225"/>
      <c r="K107" s="225"/>
      <c r="L107" s="30"/>
      <c r="M107" s="107">
        <f>SUM(M22,M56,M75)</f>
        <v>304</v>
      </c>
      <c r="N107" s="108">
        <f>SUM(N22,N56,N75)</f>
        <v>230</v>
      </c>
      <c r="O107" s="201">
        <f>O22+O56+O75</f>
        <v>151</v>
      </c>
      <c r="P107" s="110">
        <f t="shared" si="11"/>
        <v>0.65652173913043477</v>
      </c>
      <c r="Q107" s="111">
        <v>0.68</v>
      </c>
      <c r="R107" s="112">
        <f>SUM(R22,R56,R75)</f>
        <v>74</v>
      </c>
      <c r="S107" s="184">
        <f>SUM(S22,S56,S75)</f>
        <v>0</v>
      </c>
      <c r="T107" s="185">
        <f>SUM(T22,T56,T75)</f>
        <v>74</v>
      </c>
    </row>
    <row r="108" spans="1:20" ht="18.95" customHeight="1" thickBot="1" x14ac:dyDescent="0.2">
      <c r="A108" s="32"/>
      <c r="B108" s="229"/>
      <c r="C108" s="229"/>
      <c r="D108" s="229"/>
      <c r="E108" s="229"/>
      <c r="F108" s="33"/>
      <c r="G108" s="38"/>
      <c r="H108" s="226" t="s">
        <v>90</v>
      </c>
      <c r="I108" s="226"/>
      <c r="J108" s="226"/>
      <c r="K108" s="226"/>
      <c r="L108" s="39"/>
      <c r="M108" s="95">
        <f>SUM(M99:M107)</f>
        <v>3728</v>
      </c>
      <c r="N108" s="96">
        <f>SUM(N99:N107)</f>
        <v>2936</v>
      </c>
      <c r="O108" s="188">
        <f>SUM(O99:O107)</f>
        <v>2504</v>
      </c>
      <c r="P108" s="90">
        <f t="shared" si="11"/>
        <v>0.85286103542234337</v>
      </c>
      <c r="Q108" s="173">
        <v>0.84</v>
      </c>
      <c r="R108" s="165">
        <f>SUM(R99:R107)</f>
        <v>797</v>
      </c>
      <c r="S108" s="174">
        <f>SUM(S99:S107)</f>
        <v>0</v>
      </c>
      <c r="T108" s="189">
        <f>SUM(T99:T107)</f>
        <v>797</v>
      </c>
    </row>
    <row r="109" spans="1:20" ht="18.95" customHeight="1" x14ac:dyDescent="0.15">
      <c r="A109" s="41"/>
      <c r="B109" s="227" t="s">
        <v>91</v>
      </c>
      <c r="C109" s="227"/>
      <c r="D109" s="227"/>
      <c r="E109" s="227"/>
      <c r="F109" s="42"/>
      <c r="G109" s="47"/>
      <c r="H109" s="230" t="s">
        <v>15</v>
      </c>
      <c r="I109" s="230"/>
      <c r="J109" s="230"/>
      <c r="K109" s="230"/>
      <c r="L109" s="45"/>
      <c r="M109" s="100">
        <f>SUM(M87:M88)</f>
        <v>70</v>
      </c>
      <c r="N109" s="101">
        <f>SUM(N87:N88)</f>
        <v>70</v>
      </c>
      <c r="O109" s="191">
        <f>SUM(O87:O88)</f>
        <v>26</v>
      </c>
      <c r="P109" s="212">
        <f t="shared" si="11"/>
        <v>0.37142857142857144</v>
      </c>
      <c r="Q109" s="98">
        <v>0.34</v>
      </c>
      <c r="R109" s="190"/>
      <c r="S109" s="191">
        <f>SUM(S87,S88)</f>
        <v>0</v>
      </c>
      <c r="T109" s="105">
        <f>SUM(T87,T88)</f>
        <v>0</v>
      </c>
    </row>
    <row r="110" spans="1:20" ht="18.95" customHeight="1" x14ac:dyDescent="0.15">
      <c r="A110" s="24"/>
      <c r="B110" s="228"/>
      <c r="C110" s="228"/>
      <c r="D110" s="228"/>
      <c r="E110" s="228"/>
      <c r="F110" s="25"/>
      <c r="G110" s="26"/>
      <c r="H110" s="225" t="s">
        <v>36</v>
      </c>
      <c r="I110" s="225"/>
      <c r="J110" s="225"/>
      <c r="K110" s="225"/>
      <c r="L110" s="30"/>
      <c r="M110" s="107">
        <f>SUM(M86,M91)</f>
        <v>150</v>
      </c>
      <c r="N110" s="108">
        <f>SUM(N86,N91)</f>
        <v>137</v>
      </c>
      <c r="O110" s="184">
        <f>SUM(O86,O91)</f>
        <v>103</v>
      </c>
      <c r="P110" s="110">
        <f t="shared" si="11"/>
        <v>0.75182481751824815</v>
      </c>
      <c r="Q110" s="111">
        <v>0.78</v>
      </c>
      <c r="R110" s="116">
        <f>SUM(R83:R85,R89:R90)</f>
        <v>13</v>
      </c>
      <c r="S110" s="184">
        <f>SUM(S86,S91)</f>
        <v>0</v>
      </c>
      <c r="T110" s="113">
        <f>SUM(T83:T85,T89:T90)</f>
        <v>13</v>
      </c>
    </row>
    <row r="111" spans="1:20" ht="18.95" customHeight="1" thickBot="1" x14ac:dyDescent="0.2">
      <c r="A111" s="32"/>
      <c r="B111" s="229"/>
      <c r="C111" s="229"/>
      <c r="D111" s="229"/>
      <c r="E111" s="229"/>
      <c r="F111" s="33"/>
      <c r="G111" s="34"/>
      <c r="H111" s="231" t="s">
        <v>92</v>
      </c>
      <c r="I111" s="231"/>
      <c r="J111" s="231"/>
      <c r="K111" s="231"/>
      <c r="L111" s="35"/>
      <c r="M111" s="87">
        <f>SUM(M109:M110)</f>
        <v>220</v>
      </c>
      <c r="N111" s="204">
        <f>SUM(N109:N110)</f>
        <v>207</v>
      </c>
      <c r="O111" s="203">
        <f>SUM(O109:O110)</f>
        <v>129</v>
      </c>
      <c r="P111" s="146">
        <f t="shared" si="11"/>
        <v>0.62318840579710144</v>
      </c>
      <c r="Q111" s="91">
        <v>0.63</v>
      </c>
      <c r="R111" s="115">
        <f>SUM(R109:R110)</f>
        <v>13</v>
      </c>
      <c r="S111" s="93">
        <f>SUM(S109:S110)</f>
        <v>0</v>
      </c>
      <c r="T111" s="94">
        <f>SUM(T109:T110)</f>
        <v>13</v>
      </c>
    </row>
    <row r="112" spans="1:20" ht="18.95" customHeight="1" thickTop="1" thickBot="1" x14ac:dyDescent="0.2">
      <c r="A112" s="77"/>
      <c r="B112" s="78"/>
      <c r="C112" s="224" t="s">
        <v>75</v>
      </c>
      <c r="D112" s="224"/>
      <c r="E112" s="224"/>
      <c r="F112" s="224"/>
      <c r="G112" s="224"/>
      <c r="H112" s="224"/>
      <c r="I112" s="224"/>
      <c r="J112" s="224"/>
      <c r="K112" s="78"/>
      <c r="L112" s="79"/>
      <c r="M112" s="175">
        <f>M108+M111</f>
        <v>3948</v>
      </c>
      <c r="N112" s="176">
        <f>N111+N108</f>
        <v>3143</v>
      </c>
      <c r="O112" s="177">
        <f>O111+O108</f>
        <v>2633</v>
      </c>
      <c r="P112" s="178">
        <f t="shared" si="11"/>
        <v>0.83773464842507162</v>
      </c>
      <c r="Q112" s="179">
        <v>0.83</v>
      </c>
      <c r="R112" s="180">
        <f>SUM(R108,R111)</f>
        <v>810</v>
      </c>
      <c r="S112" s="192">
        <f>SUM(S108,S111)</f>
        <v>0</v>
      </c>
      <c r="T112" s="193">
        <f>SUM(T108,T111)</f>
        <v>810</v>
      </c>
    </row>
    <row r="113" spans="2:18" ht="18.95" customHeight="1" thickTop="1" x14ac:dyDescent="0.15">
      <c r="B113" s="81"/>
      <c r="C113" s="81"/>
      <c r="D113" s="81"/>
      <c r="E113" s="81"/>
      <c r="F113" s="81"/>
      <c r="G113" s="81"/>
      <c r="H113" s="81"/>
      <c r="I113" s="81"/>
      <c r="J113" s="81"/>
      <c r="K113" s="82"/>
      <c r="L113" s="82"/>
      <c r="M113" s="82"/>
      <c r="N113" s="194"/>
      <c r="O113" s="194"/>
      <c r="P113" s="82"/>
      <c r="Q113" s="82"/>
      <c r="R113" s="82"/>
    </row>
    <row r="114" spans="2:18" ht="18.95" customHeight="1" x14ac:dyDescent="0.15">
      <c r="B114" s="81" t="s">
        <v>93</v>
      </c>
      <c r="C114" s="81"/>
      <c r="D114" s="81"/>
      <c r="E114" s="81"/>
      <c r="F114" s="81"/>
      <c r="G114" s="81"/>
      <c r="H114" s="81"/>
      <c r="I114" s="81"/>
      <c r="J114" s="81"/>
      <c r="K114" s="82"/>
      <c r="L114" s="82"/>
      <c r="M114" s="82"/>
      <c r="N114" s="194"/>
      <c r="O114" s="194"/>
      <c r="P114" s="82"/>
      <c r="Q114" s="82"/>
      <c r="R114" s="82"/>
    </row>
    <row r="115" spans="2:18" ht="18.95" customHeight="1" x14ac:dyDescent="0.15">
      <c r="B115" s="81" t="s">
        <v>94</v>
      </c>
    </row>
  </sheetData>
  <mergeCells count="199">
    <mergeCell ref="A1:T1"/>
    <mergeCell ref="B3:B5"/>
    <mergeCell ref="E3:E5"/>
    <mergeCell ref="H3:K5"/>
    <mergeCell ref="M3:M5"/>
    <mergeCell ref="N3:Q3"/>
    <mergeCell ref="R3:T3"/>
    <mergeCell ref="N4:N5"/>
    <mergeCell ref="O4:O5"/>
    <mergeCell ref="P4:Q4"/>
    <mergeCell ref="T6:T7"/>
    <mergeCell ref="H7:K7"/>
    <mergeCell ref="E8:K8"/>
    <mergeCell ref="H9:K9"/>
    <mergeCell ref="H10:K10"/>
    <mergeCell ref="R4:R5"/>
    <mergeCell ref="S4:S5"/>
    <mergeCell ref="T4:T5"/>
    <mergeCell ref="B6:B8"/>
    <mergeCell ref="H6:K6"/>
    <mergeCell ref="M6:M7"/>
    <mergeCell ref="N6:N7"/>
    <mergeCell ref="O6:O7"/>
    <mergeCell ref="P6:P7"/>
    <mergeCell ref="Q6:Q7"/>
    <mergeCell ref="B11:B15"/>
    <mergeCell ref="E11:E14"/>
    <mergeCell ref="H11:K11"/>
    <mergeCell ref="H12:K12"/>
    <mergeCell ref="H13:K13"/>
    <mergeCell ref="H14:K14"/>
    <mergeCell ref="E15:K15"/>
    <mergeCell ref="S6:S7"/>
    <mergeCell ref="E22:K22"/>
    <mergeCell ref="M11:M14"/>
    <mergeCell ref="N11:N14"/>
    <mergeCell ref="O11:O14"/>
    <mergeCell ref="R11:R14"/>
    <mergeCell ref="S11:S14"/>
    <mergeCell ref="H23:K23"/>
    <mergeCell ref="B16:B21"/>
    <mergeCell ref="E16:E17"/>
    <mergeCell ref="H16:K16"/>
    <mergeCell ref="H17:K17"/>
    <mergeCell ref="H18:K18"/>
    <mergeCell ref="H19:K19"/>
    <mergeCell ref="H20:K20"/>
    <mergeCell ref="E21:K21"/>
    <mergeCell ref="P25:P26"/>
    <mergeCell ref="Q25:Q26"/>
    <mergeCell ref="H26:K26"/>
    <mergeCell ref="E27:K27"/>
    <mergeCell ref="B28:E28"/>
    <mergeCell ref="H28:K28"/>
    <mergeCell ref="B25:B27"/>
    <mergeCell ref="E25:E26"/>
    <mergeCell ref="H25:K25"/>
    <mergeCell ref="M25:M26"/>
    <mergeCell ref="N25:N26"/>
    <mergeCell ref="H34:K34"/>
    <mergeCell ref="H35:K35"/>
    <mergeCell ref="B36:B39"/>
    <mergeCell ref="E36:E38"/>
    <mergeCell ref="H36:K36"/>
    <mergeCell ref="H37:K37"/>
    <mergeCell ref="H38:K38"/>
    <mergeCell ref="H45:K45"/>
    <mergeCell ref="A29:T29"/>
    <mergeCell ref="B31:B33"/>
    <mergeCell ref="E31:E33"/>
    <mergeCell ref="H31:K33"/>
    <mergeCell ref="M31:M33"/>
    <mergeCell ref="N31:Q31"/>
    <mergeCell ref="R31:T31"/>
    <mergeCell ref="N32:N33"/>
    <mergeCell ref="O32:O33"/>
    <mergeCell ref="P32:Q32"/>
    <mergeCell ref="R32:R33"/>
    <mergeCell ref="S32:S33"/>
    <mergeCell ref="T32:T33"/>
    <mergeCell ref="B46:E46"/>
    <mergeCell ref="H46:K46"/>
    <mergeCell ref="E39:K39"/>
    <mergeCell ref="B40:B44"/>
    <mergeCell ref="E40:E41"/>
    <mergeCell ref="H40:K40"/>
    <mergeCell ref="H41:K41"/>
    <mergeCell ref="H42:K42"/>
    <mergeCell ref="H43:K43"/>
    <mergeCell ref="E44:K44"/>
    <mergeCell ref="S50:S51"/>
    <mergeCell ref="T50:T51"/>
    <mergeCell ref="B52:B54"/>
    <mergeCell ref="E52:E53"/>
    <mergeCell ref="H52:K52"/>
    <mergeCell ref="H53:K53"/>
    <mergeCell ref="E54:K54"/>
    <mergeCell ref="A47:T47"/>
    <mergeCell ref="B49:B51"/>
    <mergeCell ref="E49:E51"/>
    <mergeCell ref="H49:K51"/>
    <mergeCell ref="M49:M51"/>
    <mergeCell ref="N49:Q49"/>
    <mergeCell ref="R49:T49"/>
    <mergeCell ref="N50:N51"/>
    <mergeCell ref="O50:O51"/>
    <mergeCell ref="P50:Q50"/>
    <mergeCell ref="H55:K55"/>
    <mergeCell ref="E56:K56"/>
    <mergeCell ref="B57:B60"/>
    <mergeCell ref="H57:K57"/>
    <mergeCell ref="E58:E59"/>
    <mergeCell ref="H58:K58"/>
    <mergeCell ref="H59:K59"/>
    <mergeCell ref="E60:K60"/>
    <mergeCell ref="R50:R51"/>
    <mergeCell ref="B61:B67"/>
    <mergeCell ref="E61:E66"/>
    <mergeCell ref="H61:K61"/>
    <mergeCell ref="H62:K62"/>
    <mergeCell ref="H63:K63"/>
    <mergeCell ref="H64:K64"/>
    <mergeCell ref="H65:K65"/>
    <mergeCell ref="H66:K66"/>
    <mergeCell ref="E67:K67"/>
    <mergeCell ref="H69:K69"/>
    <mergeCell ref="H70:K70"/>
    <mergeCell ref="E71:E72"/>
    <mergeCell ref="H71:K71"/>
    <mergeCell ref="H72:K72"/>
    <mergeCell ref="H73:K73"/>
    <mergeCell ref="E74:K74"/>
    <mergeCell ref="E69:E70"/>
    <mergeCell ref="E75:K75"/>
    <mergeCell ref="M89:M90"/>
    <mergeCell ref="N89:N90"/>
    <mergeCell ref="B83:B86"/>
    <mergeCell ref="E83:H85"/>
    <mergeCell ref="M83:M84"/>
    <mergeCell ref="N83:N84"/>
    <mergeCell ref="P83:P84"/>
    <mergeCell ref="E86:K86"/>
    <mergeCell ref="H76:K76"/>
    <mergeCell ref="C77:J77"/>
    <mergeCell ref="A78:T78"/>
    <mergeCell ref="B80:B82"/>
    <mergeCell ref="E80:E82"/>
    <mergeCell ref="H80:K82"/>
    <mergeCell ref="M80:M82"/>
    <mergeCell ref="N80:Q80"/>
    <mergeCell ref="B76:E76"/>
    <mergeCell ref="B69:B74"/>
    <mergeCell ref="B89:B91"/>
    <mergeCell ref="M96:M98"/>
    <mergeCell ref="N96:Q96"/>
    <mergeCell ref="H87:K87"/>
    <mergeCell ref="H88:K88"/>
    <mergeCell ref="Q83:Q84"/>
    <mergeCell ref="R80:T80"/>
    <mergeCell ref="N81:N82"/>
    <mergeCell ref="O81:O82"/>
    <mergeCell ref="P81:Q81"/>
    <mergeCell ref="R81:R82"/>
    <mergeCell ref="S81:S82"/>
    <mergeCell ref="T81:T82"/>
    <mergeCell ref="R96:T96"/>
    <mergeCell ref="N97:N98"/>
    <mergeCell ref="O97:O98"/>
    <mergeCell ref="P97:Q97"/>
    <mergeCell ref="R97:R98"/>
    <mergeCell ref="S97:S98"/>
    <mergeCell ref="T97:T98"/>
    <mergeCell ref="P89:P90"/>
    <mergeCell ref="Q89:Q90"/>
    <mergeCell ref="E89:H90"/>
    <mergeCell ref="T11:T14"/>
    <mergeCell ref="P11:P14"/>
    <mergeCell ref="H24:K24"/>
    <mergeCell ref="C112:J112"/>
    <mergeCell ref="H107:K107"/>
    <mergeCell ref="H108:K108"/>
    <mergeCell ref="B109:E111"/>
    <mergeCell ref="H109:K109"/>
    <mergeCell ref="H110:K110"/>
    <mergeCell ref="H111:K111"/>
    <mergeCell ref="B99:E108"/>
    <mergeCell ref="H99:K99"/>
    <mergeCell ref="H100:K100"/>
    <mergeCell ref="H101:K101"/>
    <mergeCell ref="H102:K102"/>
    <mergeCell ref="H103:K103"/>
    <mergeCell ref="H104:K104"/>
    <mergeCell ref="H105:K105"/>
    <mergeCell ref="H106:K106"/>
    <mergeCell ref="E91:K91"/>
    <mergeCell ref="C92:J92"/>
    <mergeCell ref="B96:E98"/>
    <mergeCell ref="H96:K98"/>
    <mergeCell ref="H68:K68"/>
  </mergeCells>
  <phoneticPr fontId="2"/>
  <printOptions horizontalCentered="1"/>
  <pageMargins left="0.59055118110236227" right="0.59055118110236227" top="0.78740157480314965" bottom="0.59055118110236227" header="0.59055118110236227" footer="0.31496062992125984"/>
  <pageSetup paperSize="9" scale="95" firstPageNumber="2" orientation="portrait" cellComments="asDisplayed" r:id="rId1"/>
  <headerFooter alignWithMargins="0">
    <oddHeader>&amp;C&amp;A</oddHeader>
    <oddFooter>&amp;C－&amp;P －</oddFooter>
  </headerFooter>
  <rowBreaks count="3" manualBreakCount="3">
    <brk id="28" max="16383" man="1"/>
    <brk id="46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一般合格3.17</vt:lpstr>
      <vt:lpstr>一般合格3.17!Print_Area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西田 太郎</cp:lastModifiedBy>
  <cp:lastPrinted>2025-03-11T13:58:40Z</cp:lastPrinted>
  <dcterms:created xsi:type="dcterms:W3CDTF">2018-03-14T02:17:02Z</dcterms:created>
  <dcterms:modified xsi:type="dcterms:W3CDTF">2025-03-11T14:00:29Z</dcterms:modified>
</cp:coreProperties>
</file>