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ottori-sfilesv\section\教育センター\教育DX推進課\01_デジタル基盤整備担当\04_GIGA基金\（R7.1.29）第１回審査会\iPad\修正資料（評価委員会後）\調達公告用\HP公開用\"/>
    </mc:Choice>
  </mc:AlternateContent>
  <xr:revisionPtr revIDLastSave="0" documentId="13_ncr:1_{DEE09062-ADD5-45BD-9DFD-0EBA5DCE031B}" xr6:coauthVersionLast="47" xr6:coauthVersionMax="47" xr10:uidLastSave="{00000000-0000-0000-0000-000000000000}"/>
  <bookViews>
    <workbookView xWindow="-120" yWindow="-120" windowWidth="29040" windowHeight="15840" xr2:uid="{00000000-000D-0000-FFFF-FFFF00000000}"/>
  </bookViews>
  <sheets>
    <sheet name="見積内訳書（iPad）" sheetId="4" r:id="rId1"/>
  </sheets>
  <definedNames>
    <definedName name="_xlnm._FilterDatabase" localSheetId="0">'見積内訳書（iPad）'!$A$5:$F$84</definedName>
    <definedName name="_xlnm.Print_Area" localSheetId="0">'見積内訳書（iPad）'!$A$1:$H$118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4" l="1"/>
  <c r="G44" i="4" s="1"/>
  <c r="E37" i="4"/>
  <c r="G37" i="4" s="1"/>
  <c r="G77" i="4"/>
  <c r="G78" i="4"/>
  <c r="G79" i="4"/>
  <c r="G80" i="4"/>
  <c r="G81" i="4"/>
  <c r="G82" i="4"/>
  <c r="G83" i="4"/>
  <c r="G76" i="4"/>
  <c r="E67" i="4"/>
  <c r="E56" i="4"/>
  <c r="E46" i="4" l="1"/>
  <c r="G46" i="4" s="1"/>
  <c r="E45" i="4"/>
  <c r="G45" i="4" s="1"/>
  <c r="E43" i="4"/>
  <c r="G43" i="4" s="1"/>
  <c r="E42" i="4"/>
  <c r="G42" i="4" s="1"/>
  <c r="E41" i="4"/>
  <c r="G41" i="4" s="1"/>
  <c r="E40" i="4"/>
  <c r="G40" i="4" s="1"/>
  <c r="E75" i="4"/>
  <c r="E74" i="4"/>
  <c r="E73" i="4"/>
  <c r="E72" i="4"/>
  <c r="E71" i="4"/>
  <c r="E70" i="4"/>
  <c r="E69" i="4"/>
  <c r="E68" i="4"/>
  <c r="E66" i="4"/>
  <c r="G67" i="4"/>
  <c r="E65" i="4"/>
  <c r="G65" i="4" s="1"/>
  <c r="E64" i="4"/>
  <c r="E63" i="4"/>
  <c r="E62" i="4"/>
  <c r="E61" i="4"/>
  <c r="E60" i="4"/>
  <c r="E58" i="4"/>
  <c r="E57" i="4"/>
  <c r="E55" i="4"/>
  <c r="E54" i="4"/>
  <c r="E53" i="4"/>
  <c r="E52" i="4"/>
  <c r="E51" i="4"/>
  <c r="E50" i="4"/>
  <c r="E49" i="4"/>
  <c r="E48" i="4"/>
  <c r="E47" i="4"/>
  <c r="G47" i="4" s="1"/>
  <c r="E39" i="4"/>
  <c r="E38" i="4"/>
  <c r="E36" i="4"/>
  <c r="E35" i="4"/>
  <c r="E34" i="4"/>
  <c r="E33" i="4"/>
  <c r="E32" i="4"/>
  <c r="E31" i="4"/>
  <c r="E30" i="4"/>
  <c r="E29" i="4"/>
  <c r="E28" i="4"/>
  <c r="E27" i="4"/>
  <c r="G27" i="4" s="1"/>
  <c r="E26" i="4"/>
  <c r="E25" i="4"/>
  <c r="E24" i="4"/>
  <c r="E23" i="4"/>
  <c r="E22" i="4"/>
  <c r="E21" i="4"/>
  <c r="E20" i="4"/>
  <c r="E19" i="4"/>
  <c r="E18" i="4"/>
  <c r="E17" i="4"/>
  <c r="G17" i="4" s="1"/>
  <c r="G49" i="4" l="1"/>
  <c r="G69" i="4"/>
  <c r="G48" i="4"/>
  <c r="G71" i="4"/>
  <c r="G72" i="4"/>
  <c r="G58" i="4"/>
  <c r="G74" i="4"/>
  <c r="G68" i="4"/>
  <c r="G26" i="4"/>
  <c r="G34" i="4"/>
  <c r="G39" i="4"/>
  <c r="G15" i="4"/>
  <c r="B97" i="4" s="1"/>
  <c r="G9" i="4"/>
  <c r="B91" i="4" s="1"/>
  <c r="G8" i="4"/>
  <c r="G16" i="4"/>
  <c r="B98" i="4" s="1"/>
  <c r="G35" i="4"/>
  <c r="G70" i="4"/>
  <c r="G24" i="4"/>
  <c r="G36" i="4"/>
  <c r="G38" i="4"/>
  <c r="G23" i="4"/>
  <c r="G22" i="4"/>
  <c r="G33" i="4"/>
  <c r="G66" i="4"/>
  <c r="G73" i="4"/>
  <c r="G50" i="4"/>
  <c r="G30" i="4"/>
  <c r="G75" i="4"/>
  <c r="G53" i="4"/>
  <c r="G61" i="4"/>
  <c r="G62" i="4"/>
  <c r="G54" i="4"/>
  <c r="G63" i="4"/>
  <c r="G56" i="4"/>
  <c r="G64" i="4"/>
  <c r="G55" i="4"/>
  <c r="G57" i="4"/>
  <c r="G60" i="4"/>
  <c r="G59" i="4"/>
  <c r="G10" i="4"/>
  <c r="B92" i="4" s="1"/>
  <c r="G11" i="4"/>
  <c r="B93" i="4" s="1"/>
  <c r="G18" i="4"/>
  <c r="G12" i="4"/>
  <c r="G25" i="4"/>
  <c r="G20" i="4"/>
  <c r="G21" i="4"/>
  <c r="G6" i="4"/>
  <c r="B88" i="4" s="1"/>
  <c r="G14" i="4"/>
  <c r="B96" i="4" s="1"/>
  <c r="G13" i="4"/>
  <c r="B95" i="4" s="1"/>
  <c r="G19" i="4"/>
  <c r="G7" i="4"/>
  <c r="B89" i="4" s="1"/>
  <c r="B94" i="4" l="1"/>
  <c r="B90" i="4"/>
  <c r="C89" i="4"/>
  <c r="D89" i="4" s="1"/>
  <c r="C88" i="4"/>
  <c r="C98" i="4"/>
  <c r="D98" i="4" s="1"/>
  <c r="C95" i="4"/>
  <c r="D95" i="4" s="1"/>
  <c r="C92" i="4"/>
  <c r="D92" i="4" s="1"/>
  <c r="G29" i="4"/>
  <c r="G52" i="4"/>
  <c r="G51" i="4"/>
  <c r="G28" i="4"/>
  <c r="G32" i="4"/>
  <c r="G31" i="4"/>
  <c r="F103" i="4" l="1"/>
  <c r="D88" i="4"/>
  <c r="B102" i="4" s="1"/>
  <c r="B103" i="4"/>
  <c r="C103" i="4"/>
  <c r="D103" i="4"/>
  <c r="E103" i="4"/>
  <c r="G103" i="4"/>
  <c r="E92" i="4"/>
  <c r="C106" i="4" s="1"/>
  <c r="F89" i="4"/>
  <c r="G89" i="4" s="1"/>
  <c r="E95" i="4"/>
  <c r="C109" i="4" s="1"/>
  <c r="H103" i="4"/>
  <c r="E98" i="4"/>
  <c r="C112" i="4" s="1"/>
  <c r="C91" i="4"/>
  <c r="D91" i="4" s="1"/>
  <c r="C93" i="4"/>
  <c r="D93" i="4" s="1"/>
  <c r="C97" i="4"/>
  <c r="D97" i="4" s="1"/>
  <c r="C94" i="4"/>
  <c r="D94" i="4" s="1"/>
  <c r="C96" i="4"/>
  <c r="D96" i="4" s="1"/>
  <c r="E102" i="4" l="1"/>
  <c r="F102" i="4"/>
  <c r="G102" i="4"/>
  <c r="D102" i="4"/>
  <c r="G92" i="4"/>
  <c r="H102" i="4"/>
  <c r="E105" i="4"/>
  <c r="F88" i="4"/>
  <c r="G88" i="4" s="1"/>
  <c r="C102" i="4"/>
  <c r="F91" i="4"/>
  <c r="G91" i="4" s="1"/>
  <c r="E93" i="4"/>
  <c r="C107" i="4" s="1"/>
  <c r="B105" i="4"/>
  <c r="D105" i="4"/>
  <c r="F105" i="4"/>
  <c r="H105" i="4"/>
  <c r="E97" i="4"/>
  <c r="C111" i="4" s="1"/>
  <c r="G98" i="4"/>
  <c r="G105" i="4"/>
  <c r="G95" i="4"/>
  <c r="C105" i="4"/>
  <c r="E94" i="4"/>
  <c r="C108" i="4" s="1"/>
  <c r="E96" i="4"/>
  <c r="C110" i="4" s="1"/>
  <c r="C90" i="4"/>
  <c r="D90" i="4" s="1"/>
  <c r="E90" i="4" s="1"/>
  <c r="G90" i="4" l="1"/>
  <c r="G96" i="4"/>
  <c r="G97" i="4"/>
  <c r="G93" i="4"/>
  <c r="G94" i="4"/>
  <c r="C104" i="4" l="1"/>
  <c r="B113" i="4" s="1"/>
</calcChain>
</file>

<file path=xl/sharedStrings.xml><?xml version="1.0" encoding="utf-8"?>
<sst xmlns="http://schemas.openxmlformats.org/spreadsheetml/2006/main" count="239" uniqueCount="89">
  <si>
    <t>No</t>
    <phoneticPr fontId="2"/>
  </si>
  <si>
    <t>品名</t>
    <rPh sb="0" eb="2">
      <t>ヒンメイ</t>
    </rPh>
    <phoneticPr fontId="2"/>
  </si>
  <si>
    <t>型番</t>
    <rPh sb="0" eb="2">
      <t>カタバン</t>
    </rPh>
    <phoneticPr fontId="2"/>
  </si>
  <si>
    <t>端末本体</t>
    <rPh sb="0" eb="2">
      <t>タンマツ</t>
    </rPh>
    <rPh sb="2" eb="4">
      <t>ホンタイ</t>
    </rPh>
    <phoneticPr fontId="2"/>
  </si>
  <si>
    <t>4-1</t>
    <phoneticPr fontId="2"/>
  </si>
  <si>
    <t>自治体</t>
    <rPh sb="0" eb="3">
      <t>ジチタイ</t>
    </rPh>
    <phoneticPr fontId="2"/>
  </si>
  <si>
    <t>※端末1台あたりの単価を記入すること（消費税込み）</t>
    <rPh sb="1" eb="3">
      <t>タンマツ</t>
    </rPh>
    <rPh sb="4" eb="5">
      <t>ダイ</t>
    </rPh>
    <rPh sb="9" eb="11">
      <t>タンカ</t>
    </rPh>
    <rPh sb="12" eb="14">
      <t>キニュウ</t>
    </rPh>
    <rPh sb="19" eb="23">
      <t>ショウヒゼイコ</t>
    </rPh>
    <phoneticPr fontId="2"/>
  </si>
  <si>
    <t>数量</t>
    <rPh sb="0" eb="2">
      <t>スウリョウ</t>
    </rPh>
    <phoneticPr fontId="2"/>
  </si>
  <si>
    <t>画面保護フィルム（貼り付け含む）</t>
    <rPh sb="0" eb="2">
      <t>ガメン</t>
    </rPh>
    <rPh sb="2" eb="4">
      <t>ホゴ</t>
    </rPh>
    <rPh sb="9" eb="10">
      <t>ハ</t>
    </rPh>
    <rPh sb="11" eb="12">
      <t>ツ</t>
    </rPh>
    <rPh sb="13" eb="14">
      <t>フク</t>
    </rPh>
    <phoneticPr fontId="2"/>
  </si>
  <si>
    <t>小計</t>
    <rPh sb="0" eb="2">
      <t>ショウケイ</t>
    </rPh>
    <phoneticPr fontId="2"/>
  </si>
  <si>
    <t>鳥取県</t>
    <rPh sb="0" eb="3">
      <t>トットリケン</t>
    </rPh>
    <phoneticPr fontId="2"/>
  </si>
  <si>
    <t>鳥取市</t>
  </si>
  <si>
    <t>岩美町</t>
  </si>
  <si>
    <t>三朝町</t>
    <rPh sb="2" eb="3">
      <t>チョウ</t>
    </rPh>
    <phoneticPr fontId="2"/>
  </si>
  <si>
    <t>湯梨浜町</t>
    <rPh sb="0" eb="4">
      <t>ユリハマチョウ</t>
    </rPh>
    <phoneticPr fontId="2"/>
  </si>
  <si>
    <t>琴浦町</t>
  </si>
  <si>
    <t>北栄町</t>
    <rPh sb="0" eb="3">
      <t>ホクエイチョウ</t>
    </rPh>
    <phoneticPr fontId="2"/>
  </si>
  <si>
    <t>日吉津村</t>
    <rPh sb="0" eb="4">
      <t>ヒエヅソン</t>
    </rPh>
    <phoneticPr fontId="2"/>
  </si>
  <si>
    <t>日南町</t>
    <rPh sb="2" eb="3">
      <t>チョウ</t>
    </rPh>
    <phoneticPr fontId="2"/>
  </si>
  <si>
    <t>日野町</t>
    <rPh sb="0" eb="3">
      <t>ヒノチョウ</t>
    </rPh>
    <phoneticPr fontId="2"/>
  </si>
  <si>
    <t>江府町</t>
    <rPh sb="0" eb="3">
      <t>コウフチョウ</t>
    </rPh>
    <phoneticPr fontId="2"/>
  </si>
  <si>
    <t>三朝町</t>
    <rPh sb="0" eb="2">
      <t>ミササチョウ</t>
    </rPh>
    <phoneticPr fontId="2"/>
  </si>
  <si>
    <t>湯梨浜町</t>
    <phoneticPr fontId="2"/>
  </si>
  <si>
    <t>北栄町</t>
    <phoneticPr fontId="2"/>
  </si>
  <si>
    <t>日吉津村</t>
    <phoneticPr fontId="2"/>
  </si>
  <si>
    <t>鳥取市</t>
    <phoneticPr fontId="2"/>
  </si>
  <si>
    <t>琴浦町</t>
    <phoneticPr fontId="2"/>
  </si>
  <si>
    <t>日南町</t>
    <rPh sb="0" eb="2">
      <t>ニチナンチョウ</t>
    </rPh>
    <phoneticPr fontId="2"/>
  </si>
  <si>
    <t>日野町</t>
    <rPh sb="0" eb="2">
      <t>ヒノチョウ</t>
    </rPh>
    <phoneticPr fontId="2"/>
  </si>
  <si>
    <t>江府町</t>
    <rPh sb="0" eb="2">
      <t>コウフチョウ</t>
    </rPh>
    <phoneticPr fontId="2"/>
  </si>
  <si>
    <t>鳥取県</t>
    <rPh sb="0" eb="1">
      <t>トットリケン</t>
    </rPh>
    <phoneticPr fontId="2"/>
  </si>
  <si>
    <t>湯梨浜町</t>
    <rPh sb="0" eb="3">
      <t>ユリハマチョウ</t>
    </rPh>
    <phoneticPr fontId="2"/>
  </si>
  <si>
    <t>岩美町</t>
    <phoneticPr fontId="2"/>
  </si>
  <si>
    <t>タッチペン</t>
  </si>
  <si>
    <t>月額リース料率（リース期間60ヵ月）</t>
    <rPh sb="0" eb="2">
      <t>ゲツガク</t>
    </rPh>
    <rPh sb="5" eb="6">
      <t>リョウ</t>
    </rPh>
    <rPh sb="6" eb="7">
      <t>リツ</t>
    </rPh>
    <rPh sb="11" eb="13">
      <t>キカン</t>
    </rPh>
    <rPh sb="16" eb="17">
      <t>ゲツ</t>
    </rPh>
    <phoneticPr fontId="2"/>
  </si>
  <si>
    <t>自治体名</t>
    <rPh sb="0" eb="4">
      <t>ジチタイメイ</t>
    </rPh>
    <phoneticPr fontId="2"/>
  </si>
  <si>
    <t>補助対象内外</t>
    <rPh sb="0" eb="4">
      <t>ホジョタイショウ</t>
    </rPh>
    <rPh sb="4" eb="6">
      <t>ナイガイ</t>
    </rPh>
    <phoneticPr fontId="2"/>
  </si>
  <si>
    <t>補助対象内</t>
    <rPh sb="0" eb="4">
      <t>ホジョタイショウ</t>
    </rPh>
    <rPh sb="4" eb="5">
      <t>ナイ</t>
    </rPh>
    <phoneticPr fontId="2"/>
  </si>
  <si>
    <t>補助対象内</t>
    <phoneticPr fontId="2"/>
  </si>
  <si>
    <t>年度別支出予定額</t>
    <rPh sb="0" eb="2">
      <t>ネンド</t>
    </rPh>
    <rPh sb="2" eb="3">
      <t>ベツ</t>
    </rPh>
    <rPh sb="3" eb="5">
      <t>シシュツ</t>
    </rPh>
    <rPh sb="5" eb="7">
      <t>ヨテイ</t>
    </rPh>
    <rPh sb="7" eb="8">
      <t>ガク</t>
    </rPh>
    <phoneticPr fontId="2"/>
  </si>
  <si>
    <t>R7</t>
    <phoneticPr fontId="2"/>
  </si>
  <si>
    <t>R8</t>
    <phoneticPr fontId="2"/>
  </si>
  <si>
    <t>R9</t>
    <phoneticPr fontId="2"/>
  </si>
  <si>
    <t>R10</t>
    <phoneticPr fontId="2"/>
  </si>
  <si>
    <t>R11</t>
    <phoneticPr fontId="2"/>
  </si>
  <si>
    <t>R12</t>
    <phoneticPr fontId="2"/>
  </si>
  <si>
    <t>Cisco Meraki</t>
    <phoneticPr fontId="2"/>
  </si>
  <si>
    <t>Jamf Pro</t>
    <phoneticPr fontId="2"/>
  </si>
  <si>
    <t>8</t>
    <phoneticPr fontId="2"/>
  </si>
  <si>
    <t>iPad 第6世代</t>
    <phoneticPr fontId="2"/>
  </si>
  <si>
    <t>iPad 第7世代</t>
    <phoneticPr fontId="2"/>
  </si>
  <si>
    <t>iPad 第8世代</t>
    <phoneticPr fontId="2"/>
  </si>
  <si>
    <t>三朝町</t>
    <rPh sb="0" eb="3">
      <t>ミササチョウ</t>
    </rPh>
    <phoneticPr fontId="2"/>
  </si>
  <si>
    <t>日南町</t>
    <rPh sb="0" eb="3">
      <t>ニチナンチョウ</t>
    </rPh>
    <phoneticPr fontId="2"/>
  </si>
  <si>
    <t>（様式第７号）見積内訳書（iPad）</t>
    <rPh sb="1" eb="3">
      <t>ヨウシキ</t>
    </rPh>
    <rPh sb="3" eb="4">
      <t>ダイ</t>
    </rPh>
    <rPh sb="5" eb="6">
      <t>ゴウ</t>
    </rPh>
    <rPh sb="7" eb="9">
      <t>ミツモリ</t>
    </rPh>
    <rPh sb="9" eb="12">
      <t>ウチワケショ</t>
    </rPh>
    <phoneticPr fontId="2"/>
  </si>
  <si>
    <t>見積単価</t>
  </si>
  <si>
    <t>オプション</t>
    <phoneticPr fontId="2"/>
  </si>
  <si>
    <t>Logicool　Logicool® Rugged Combo 4 for iPad (10th gen)</t>
    <phoneticPr fontId="2"/>
  </si>
  <si>
    <t>サンワサプライ　 SKB-IP7GIGA</t>
    <phoneticPr fontId="2"/>
  </si>
  <si>
    <t>端末管理機能（MDM）</t>
    <rPh sb="0" eb="2">
      <t>タンマツ</t>
    </rPh>
    <rPh sb="2" eb="4">
      <t>カンリ</t>
    </rPh>
    <rPh sb="4" eb="6">
      <t>キノウ</t>
    </rPh>
    <phoneticPr fontId="2"/>
  </si>
  <si>
    <t>4-2</t>
    <phoneticPr fontId="2"/>
  </si>
  <si>
    <t>4-3</t>
    <phoneticPr fontId="2"/>
  </si>
  <si>
    <t>4-1の延長保証</t>
    <phoneticPr fontId="2"/>
  </si>
  <si>
    <t>4-2の延長保証</t>
    <phoneticPr fontId="2"/>
  </si>
  <si>
    <t>キーボード一体型ケース【指定品：サンワサプライ】（日野町）</t>
    <phoneticPr fontId="2"/>
  </si>
  <si>
    <t>下取り</t>
    <rPh sb="0" eb="2">
      <t>シタド</t>
    </rPh>
    <phoneticPr fontId="2"/>
  </si>
  <si>
    <t>※本項目は評価に含めない
4-1の延長保証による総保証年数と追加必要経費（4-1との差額）を記載すること。</t>
    <rPh sb="16" eb="18">
      <t>エンチョウ</t>
    </rPh>
    <rPh sb="18" eb="20">
      <t>ホショウ</t>
    </rPh>
    <rPh sb="23" eb="24">
      <t>ソウ</t>
    </rPh>
    <rPh sb="24" eb="26">
      <t>ホショウ</t>
    </rPh>
    <rPh sb="26" eb="28">
      <t>ネンスウ</t>
    </rPh>
    <rPh sb="29" eb="33">
      <t>ツイカヒツヨウ</t>
    </rPh>
    <rPh sb="33" eb="35">
      <t>ケイヒ</t>
    </rPh>
    <rPh sb="41" eb="43">
      <t>サガク</t>
    </rPh>
    <rPh sb="45" eb="47">
      <t>キサイ</t>
    </rPh>
    <phoneticPr fontId="2"/>
  </si>
  <si>
    <t>※本項目は評価に含めない
4-2の延長保証による総保証年数と追加必要経費（4-2との差額）を記載すること</t>
    <rPh sb="16" eb="18">
      <t>エンチョウ</t>
    </rPh>
    <rPh sb="18" eb="20">
      <t>ホショウ</t>
    </rPh>
    <rPh sb="23" eb="24">
      <t>ソウ</t>
    </rPh>
    <rPh sb="24" eb="26">
      <t>ホショウ</t>
    </rPh>
    <rPh sb="26" eb="28">
      <t>ネンスウ</t>
    </rPh>
    <rPh sb="29" eb="33">
      <t>ツイカヒツヨウ</t>
    </rPh>
    <rPh sb="33" eb="35">
      <t>ケイヒ</t>
    </rPh>
    <rPh sb="41" eb="43">
      <t>サガク</t>
    </rPh>
    <rPh sb="45" eb="47">
      <t>キサイ</t>
    </rPh>
    <phoneticPr fontId="2"/>
  </si>
  <si>
    <t>鳥取県
鳥取市
三朝町</t>
    <rPh sb="0" eb="3">
      <t>トットリケン</t>
    </rPh>
    <rPh sb="4" eb="7">
      <t>トットリシ</t>
    </rPh>
    <rPh sb="8" eb="11">
      <t>ミササチョウ</t>
    </rPh>
    <phoneticPr fontId="2"/>
  </si>
  <si>
    <t>495
15,354
451</t>
    <phoneticPr fontId="2"/>
  </si>
  <si>
    <t>端末単価
【補助対象外、下取り、リース料含む】
※円未満切上</t>
    <rPh sb="12" eb="14">
      <t>シタド</t>
    </rPh>
    <rPh sb="19" eb="20">
      <t>リョウ</t>
    </rPh>
    <rPh sb="20" eb="21">
      <t>フク</t>
    </rPh>
    <phoneticPr fontId="2"/>
  </si>
  <si>
    <t>キッティング・納入作業</t>
    <phoneticPr fontId="2"/>
  </si>
  <si>
    <t>キーボード一体型ケース【指定品：Logicool】（北栄町、日吉津村、江府町）</t>
    <phoneticPr fontId="2"/>
  </si>
  <si>
    <t>リース事業者への補助金（※）</t>
    <rPh sb="3" eb="6">
      <t>ジギョウシャ</t>
    </rPh>
    <rPh sb="8" eb="11">
      <t>ホジョキン</t>
    </rPh>
    <phoneticPr fontId="2"/>
  </si>
  <si>
    <t>…各自治体の契約予定額</t>
    <rPh sb="1" eb="5">
      <t>カクジチタイ</t>
    </rPh>
    <rPh sb="6" eb="8">
      <t>ケイヤク</t>
    </rPh>
    <rPh sb="8" eb="10">
      <t>ヨテイ</t>
    </rPh>
    <rPh sb="10" eb="11">
      <t>ガク</t>
    </rPh>
    <phoneticPr fontId="2"/>
  </si>
  <si>
    <t>※補助金を受けるための交付申請を行う際には、消費税等仕入控除税額に相当する額を減額して申請する必要があるので注意すること。詳細は仕様書の別紙３を参照。</t>
    <rPh sb="61" eb="63">
      <t>ショウサイ</t>
    </rPh>
    <rPh sb="64" eb="67">
      <t>シヨウショ</t>
    </rPh>
    <rPh sb="68" eb="70">
      <t>ベッシ</t>
    </rPh>
    <rPh sb="72" eb="74">
      <t>サンショウ</t>
    </rPh>
    <phoneticPr fontId="2"/>
  </si>
  <si>
    <t>　黄色のセルに必要事項を記入してください。なお、行が不足する場合には行を追加してください。</t>
    <rPh sb="1" eb="3">
      <t>キイロ</t>
    </rPh>
    <rPh sb="7" eb="11">
      <t>ヒツヨウジコウ</t>
    </rPh>
    <rPh sb="12" eb="14">
      <t>キニュウ</t>
    </rPh>
    <rPh sb="24" eb="25">
      <t>ギョウ</t>
    </rPh>
    <rPh sb="26" eb="28">
      <t>フソク</t>
    </rPh>
    <rPh sb="30" eb="32">
      <t>バアイ</t>
    </rPh>
    <rPh sb="34" eb="35">
      <t>ギョウ</t>
    </rPh>
    <rPh sb="36" eb="38">
      <t>ツイカ</t>
    </rPh>
    <phoneticPr fontId="2"/>
  </si>
  <si>
    <r>
      <t xml:space="preserve">既存端末の下取り
</t>
    </r>
    <r>
      <rPr>
        <sz val="10"/>
        <color rgb="FFFF0000"/>
        <rFont val="メイリオ"/>
        <family val="3"/>
        <charset val="128"/>
      </rPr>
      <t>※下取り額にマイナスをつけて入力すること。（下取り額が1,000円の場合は「-1,000」と入力）</t>
    </r>
    <rPh sb="31" eb="33">
      <t>シタド</t>
    </rPh>
    <rPh sb="34" eb="35">
      <t>ガク</t>
    </rPh>
    <phoneticPr fontId="2"/>
  </si>
  <si>
    <t>計</t>
    <rPh sb="0" eb="1">
      <t>ケイ</t>
    </rPh>
    <phoneticPr fontId="2"/>
  </si>
  <si>
    <t>…見積額</t>
    <rPh sb="1" eb="3">
      <t>ミツモリ</t>
    </rPh>
    <rPh sb="3" eb="4">
      <t>ガク</t>
    </rPh>
    <phoneticPr fontId="2"/>
  </si>
  <si>
    <r>
      <t>端末単価上限
【補助対象外、下取り</t>
    </r>
    <r>
      <rPr>
        <sz val="10"/>
        <color rgb="FFFF0000"/>
        <rFont val="メイリオ"/>
        <family val="3"/>
        <charset val="128"/>
      </rPr>
      <t>、リース料</t>
    </r>
    <r>
      <rPr>
        <sz val="10"/>
        <color theme="1"/>
        <rFont val="メイリオ"/>
        <family val="3"/>
        <charset val="128"/>
      </rPr>
      <t>含む】</t>
    </r>
    <rPh sb="2" eb="4">
      <t>タンカ</t>
    </rPh>
    <rPh sb="4" eb="6">
      <t>ジョウゲン</t>
    </rPh>
    <phoneticPr fontId="2"/>
  </si>
  <si>
    <t>キーボード一体型ケース（鳥取県、鳥取市、岩美町、三朝町、湯梨浜町、琴浦町、日南町）</t>
    <rPh sb="28" eb="32">
      <t>ユリハマチョウ</t>
    </rPh>
    <phoneticPr fontId="2"/>
  </si>
  <si>
    <t>iPad（第〇世代）</t>
    <phoneticPr fontId="2"/>
  </si>
  <si>
    <t>補助金充当額
（Bと55千円のうちの低い方×台数×2/3）（C）
※千円未満切捨</t>
    <rPh sb="0" eb="3">
      <t>ホジョキン</t>
    </rPh>
    <rPh sb="3" eb="6">
      <t>ジュウトウガク</t>
    </rPh>
    <rPh sb="12" eb="13">
      <t>セン</t>
    </rPh>
    <rPh sb="13" eb="14">
      <t>エン</t>
    </rPh>
    <rPh sb="18" eb="19">
      <t>ヒク</t>
    </rPh>
    <rPh sb="20" eb="21">
      <t>ホウ</t>
    </rPh>
    <rPh sb="22" eb="24">
      <t>ダイスウ</t>
    </rPh>
    <rPh sb="34" eb="36">
      <t>センエン</t>
    </rPh>
    <rPh sb="36" eb="38">
      <t>ミマン</t>
    </rPh>
    <rPh sb="38" eb="39">
      <t>キ</t>
    </rPh>
    <rPh sb="39" eb="40">
      <t>ス</t>
    </rPh>
    <phoneticPr fontId="2"/>
  </si>
  <si>
    <t>自治体負担額
（A－C＋補助対象外経費－下取り額）（D）</t>
    <rPh sb="0" eb="3">
      <t>ジチタイ</t>
    </rPh>
    <rPh sb="3" eb="5">
      <t>フタン</t>
    </rPh>
    <rPh sb="5" eb="6">
      <t>ガク</t>
    </rPh>
    <rPh sb="12" eb="14">
      <t>ホジョ</t>
    </rPh>
    <rPh sb="14" eb="16">
      <t>タイショウ</t>
    </rPh>
    <rPh sb="16" eb="17">
      <t>ガイ</t>
    </rPh>
    <rPh sb="17" eb="19">
      <t>ケイヒ</t>
    </rPh>
    <rPh sb="20" eb="22">
      <t>シタド</t>
    </rPh>
    <rPh sb="23" eb="24">
      <t>ガク</t>
    </rPh>
    <phoneticPr fontId="2"/>
  </si>
  <si>
    <t>自治体負担額
（（A－C＋補助対象外経費－下取り額）×月額リース料率×60）</t>
    <rPh sb="0" eb="3">
      <t>ジチタイ</t>
    </rPh>
    <rPh sb="3" eb="5">
      <t>フタン</t>
    </rPh>
    <rPh sb="5" eb="6">
      <t>ガク</t>
    </rPh>
    <rPh sb="13" eb="15">
      <t>ホジョ</t>
    </rPh>
    <rPh sb="15" eb="17">
      <t>タイショウ</t>
    </rPh>
    <rPh sb="17" eb="18">
      <t>ガイ</t>
    </rPh>
    <rPh sb="18" eb="20">
      <t>ケイヒ</t>
    </rPh>
    <rPh sb="27" eb="28">
      <t>ゲツ</t>
    </rPh>
    <rPh sb="28" eb="29">
      <t>ガク</t>
    </rPh>
    <rPh sb="32" eb="34">
      <t>リョウリツ</t>
    </rPh>
    <phoneticPr fontId="2"/>
  </si>
  <si>
    <r>
      <t>補助対象内経費</t>
    </r>
    <r>
      <rPr>
        <sz val="10"/>
        <color theme="1"/>
        <rFont val="メイリオ"/>
        <family val="3"/>
        <charset val="128"/>
      </rPr>
      <t>（A）</t>
    </r>
    <phoneticPr fontId="2"/>
  </si>
  <si>
    <r>
      <t>端末単価【補助対象内経費</t>
    </r>
    <r>
      <rPr>
        <sz val="10"/>
        <color theme="1"/>
        <rFont val="メイリオ"/>
        <family val="3"/>
        <charset val="128"/>
      </rPr>
      <t>】（B）
※円未満切捨</t>
    </r>
    <rPh sb="0" eb="2">
      <t>タンマツ</t>
    </rPh>
    <rPh sb="2" eb="4">
      <t>タンカ</t>
    </rPh>
    <rPh sb="5" eb="7">
      <t>ホジョ</t>
    </rPh>
    <rPh sb="7" eb="9">
      <t>タイショウ</t>
    </rPh>
    <rPh sb="9" eb="10">
      <t>ナイ</t>
    </rPh>
    <rPh sb="10" eb="12">
      <t>ケイヒ</t>
    </rPh>
    <rPh sb="18" eb="19">
      <t>エン</t>
    </rPh>
    <rPh sb="19" eb="21">
      <t>ミマン</t>
    </rPh>
    <rPh sb="21" eb="22">
      <t>キリ</t>
    </rPh>
    <rPh sb="22" eb="23">
      <t>シャ</t>
    </rPh>
    <phoneticPr fontId="2"/>
  </si>
  <si>
    <t>月額リース料率を記載してください。</t>
    <rPh sb="0" eb="2">
      <t>ゲツガク</t>
    </rPh>
    <rPh sb="5" eb="7">
      <t>リョウリツ</t>
    </rPh>
    <rPh sb="8" eb="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</si>
</sst>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メイリオ"/>
      <family val="3"/>
      <charset val="128"/>
    </font>
    <font>
      <b/>
      <sz val="14"/>
      <name val="メイリオ"/>
      <family val="3"/>
      <charset val="128"/>
    </font>
    <font>
      <sz val="10"/>
      <color rgb="FF000000"/>
      <name val="メイリオ"/>
      <family val="3"/>
      <charset val="128"/>
    </font>
    <font>
      <sz val="10"/>
      <name val="メイリオ"/>
      <family val="3"/>
      <charset val="128"/>
    </font>
    <font>
      <sz val="10"/>
      <color rgb="FFFF0000"/>
      <name val="メイリオ"/>
      <family val="3"/>
      <charset val="128"/>
    </font>
    <font>
      <sz val="10"/>
      <color rgb="FF0070C0"/>
      <name val="メイリオ"/>
      <family val="3"/>
      <charset val="128"/>
    </font>
    <font>
      <sz val="10"/>
      <color rgb="FF00B050"/>
      <name val="メイリオ"/>
      <family val="3"/>
      <charset val="128"/>
    </font>
    <font>
      <sz val="11"/>
      <color rgb="FFFF0000"/>
      <name val="メイリオ"/>
      <family val="3"/>
      <charset val="128"/>
    </font>
    <font>
      <sz val="11"/>
      <name val="メイリオ"/>
      <family val="3"/>
      <charset val="128"/>
    </font>
    <font>
      <b/>
      <sz val="11"/>
      <color theme="1"/>
      <name val="メイリオ"/>
      <family val="3"/>
      <charset val="128"/>
    </font>
    <font>
      <b/>
      <u/>
      <sz val="11"/>
      <color theme="1"/>
      <name val="メイリオ"/>
      <family val="3"/>
      <charset val="128"/>
    </font>
    <font>
      <b/>
      <sz val="10"/>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rgb="FF0070C0"/>
      </left>
      <right style="thick">
        <color rgb="FF0070C0"/>
      </right>
      <top style="thick">
        <color rgb="FF0070C0"/>
      </top>
      <bottom style="thick">
        <color rgb="FF0070C0"/>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0070C0"/>
      </left>
      <right/>
      <top/>
      <bottom/>
      <diagonal/>
    </border>
    <border>
      <left style="thick">
        <color rgb="FF0070C0"/>
      </left>
      <right style="thick">
        <color rgb="FF0070C0"/>
      </right>
      <top/>
      <bottom style="thick">
        <color rgb="FF0070C0"/>
      </bottom>
      <diagonal/>
    </border>
    <border>
      <left/>
      <right style="thin">
        <color indexed="64"/>
      </right>
      <top/>
      <bottom/>
      <diagonal/>
    </border>
    <border>
      <left style="thin">
        <color indexed="64"/>
      </left>
      <right style="thick">
        <color rgb="FF0070C0"/>
      </right>
      <top style="thin">
        <color indexed="64"/>
      </top>
      <bottom style="thin">
        <color indexed="64"/>
      </bottom>
      <diagonal/>
    </border>
    <border>
      <left style="thin">
        <color indexed="64"/>
      </left>
      <right style="thick">
        <color rgb="FF0070C0"/>
      </right>
      <top style="thin">
        <color indexed="64"/>
      </top>
      <bottom style="thick">
        <color rgb="FF0070C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0" borderId="1" xfId="0" quotePrefix="1" applyFont="1" applyBorder="1" applyAlignment="1">
      <alignment horizontal="center" vertical="center"/>
    </xf>
    <xf numFmtId="0" fontId="3" fillId="0" borderId="1" xfId="0" quotePrefix="1" applyFont="1" applyBorder="1" applyAlignment="1">
      <alignment horizontal="center" vertical="center" wrapText="1"/>
    </xf>
    <xf numFmtId="0" fontId="3" fillId="0" borderId="0" xfId="0" applyFont="1" applyAlignment="1">
      <alignment horizontal="center" vertical="center"/>
    </xf>
    <xf numFmtId="38" fontId="3" fillId="0" borderId="0" xfId="1" applyFont="1" applyFill="1" applyBorder="1" applyAlignment="1">
      <alignment horizontal="right"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3" fillId="0" borderId="1" xfId="0" applyNumberFormat="1" applyFont="1" applyBorder="1">
      <alignment vertical="center"/>
    </xf>
    <xf numFmtId="176" fontId="3" fillId="0" borderId="1" xfId="0" applyNumberFormat="1" applyFont="1" applyBorder="1" applyAlignment="1">
      <alignment horizontal="center" vertical="center"/>
    </xf>
    <xf numFmtId="0" fontId="4" fillId="0" borderId="0" xfId="0" applyFont="1" applyAlignment="1">
      <alignment horizontal="left" vertical="center"/>
    </xf>
    <xf numFmtId="177" fontId="3" fillId="0" borderId="1" xfId="0" applyNumberFormat="1" applyFont="1" applyBorder="1" applyAlignment="1">
      <alignment horizontal="center" vertical="center"/>
    </xf>
    <xf numFmtId="177" fontId="3" fillId="4" borderId="1" xfId="0" applyNumberFormat="1" applyFont="1" applyFill="1" applyBorder="1" applyAlignment="1">
      <alignment horizontal="center" vertical="center"/>
    </xf>
    <xf numFmtId="38" fontId="6" fillId="0" borderId="1" xfId="1"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wrapText="1"/>
    </xf>
    <xf numFmtId="38" fontId="3" fillId="0" borderId="1" xfId="0" applyNumberFormat="1" applyFont="1" applyBorder="1" applyAlignment="1">
      <alignment horizontal="center" vertical="center" wrapText="1"/>
    </xf>
    <xf numFmtId="38" fontId="3" fillId="0" borderId="1" xfId="0" applyNumberFormat="1" applyFont="1" applyBorder="1" applyAlignment="1">
      <alignment horizontal="center" vertical="center"/>
    </xf>
    <xf numFmtId="0" fontId="3" fillId="0" borderId="1" xfId="0" applyFont="1" applyBorder="1" applyAlignment="1">
      <alignment vertical="center" wrapText="1"/>
    </xf>
    <xf numFmtId="56" fontId="3" fillId="0" borderId="1" xfId="0" quotePrefix="1" applyNumberFormat="1" applyFont="1" applyBorder="1" applyAlignment="1">
      <alignment horizontal="center" vertical="center"/>
    </xf>
    <xf numFmtId="0" fontId="6" fillId="0" borderId="1" xfId="0" quotePrefix="1" applyFont="1" applyBorder="1" applyAlignment="1">
      <alignment horizontal="center" vertical="center" wrapText="1"/>
    </xf>
    <xf numFmtId="0" fontId="7" fillId="0" borderId="0" xfId="0" applyFont="1">
      <alignment vertical="center"/>
    </xf>
    <xf numFmtId="176" fontId="3" fillId="0" borderId="1" xfId="0" applyNumberFormat="1" applyFont="1" applyBorder="1" applyAlignment="1">
      <alignment horizontal="right" vertical="center"/>
    </xf>
    <xf numFmtId="177" fontId="3" fillId="2" borderId="1" xfId="0" applyNumberFormat="1" applyFont="1" applyFill="1" applyBorder="1" applyAlignment="1">
      <alignment horizontal="center" vertical="center" wrapText="1"/>
    </xf>
    <xf numFmtId="178" fontId="6" fillId="3" borderId="2"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7" fontId="3" fillId="4" borderId="1" xfId="0" applyNumberFormat="1" applyFont="1" applyFill="1" applyBorder="1">
      <alignment vertical="center"/>
    </xf>
    <xf numFmtId="0" fontId="3" fillId="2" borderId="5" xfId="0" applyFont="1" applyFill="1" applyBorder="1" applyAlignment="1">
      <alignment horizontal="center" vertical="center" wrapText="1"/>
    </xf>
    <xf numFmtId="0" fontId="8" fillId="0" borderId="3" xfId="0" applyFont="1" applyBorder="1" applyAlignment="1">
      <alignment horizontal="center" vertical="center"/>
    </xf>
    <xf numFmtId="38" fontId="6" fillId="0" borderId="1" xfId="0" applyNumberFormat="1" applyFont="1" applyBorder="1" applyAlignment="1">
      <alignment horizontal="center" vertical="center"/>
    </xf>
    <xf numFmtId="176" fontId="8" fillId="0" borderId="1" xfId="0" applyNumberFormat="1" applyFont="1" applyBorder="1">
      <alignment vertical="center"/>
    </xf>
    <xf numFmtId="3" fontId="6" fillId="3" borderId="1" xfId="1" applyNumberFormat="1" applyFont="1" applyFill="1" applyBorder="1" applyAlignment="1">
      <alignment horizontal="center" vertical="center"/>
    </xf>
    <xf numFmtId="0" fontId="9" fillId="0" borderId="1" xfId="0" applyFont="1" applyBorder="1" applyAlignment="1">
      <alignment horizontal="center" vertical="center" wrapText="1"/>
    </xf>
    <xf numFmtId="38" fontId="9" fillId="0" borderId="1" xfId="1" applyFont="1" applyFill="1" applyBorder="1" applyAlignment="1">
      <alignment horizontal="right" vertical="center"/>
    </xf>
    <xf numFmtId="176" fontId="9" fillId="0" borderId="1" xfId="0" applyNumberFormat="1" applyFont="1" applyBorder="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10" fontId="3" fillId="0" borderId="2" xfId="0" applyNumberFormat="1" applyFont="1" applyBorder="1" applyAlignment="1">
      <alignment horizontal="center" vertical="center" wrapText="1"/>
    </xf>
    <xf numFmtId="38" fontId="3" fillId="0" borderId="6" xfId="1" applyFont="1" applyFill="1" applyBorder="1" applyAlignment="1">
      <alignment horizontal="right" vertical="center"/>
    </xf>
    <xf numFmtId="0" fontId="7" fillId="0" borderId="6" xfId="0" applyFont="1" applyBorder="1" applyAlignment="1">
      <alignment horizontal="center" vertical="center"/>
    </xf>
    <xf numFmtId="0" fontId="10" fillId="0" borderId="0" xfId="0" applyFont="1" applyAlignment="1">
      <alignment vertical="center" wrapText="1"/>
    </xf>
    <xf numFmtId="0" fontId="3" fillId="2" borderId="3" xfId="0" applyFont="1" applyFill="1" applyBorder="1" applyAlignment="1">
      <alignment horizontal="center" vertical="center"/>
    </xf>
    <xf numFmtId="177" fontId="3" fillId="0" borderId="8" xfId="0" applyNumberFormat="1" applyFont="1" applyBorder="1">
      <alignment vertical="center"/>
    </xf>
    <xf numFmtId="177" fontId="3" fillId="0" borderId="9" xfId="0" applyNumberFormat="1" applyFont="1" applyBorder="1">
      <alignment vertical="center"/>
    </xf>
    <xf numFmtId="177" fontId="3" fillId="0" borderId="10" xfId="0" applyNumberFormat="1" applyFont="1" applyBorder="1">
      <alignment vertical="center"/>
    </xf>
    <xf numFmtId="177" fontId="3" fillId="0" borderId="7" xfId="0" applyNumberFormat="1" applyFont="1" applyBorder="1">
      <alignment vertical="center"/>
    </xf>
    <xf numFmtId="0" fontId="3" fillId="4" borderId="11" xfId="0" applyFont="1" applyFill="1" applyBorder="1" applyAlignment="1">
      <alignment horizontal="center" vertical="center" wrapText="1"/>
    </xf>
    <xf numFmtId="177" fontId="3" fillId="4" borderId="5" xfId="0" applyNumberFormat="1" applyFont="1" applyFill="1" applyBorder="1">
      <alignment vertical="center"/>
    </xf>
    <xf numFmtId="177" fontId="3" fillId="4" borderId="2" xfId="0" applyNumberFormat="1" applyFont="1" applyFill="1" applyBorder="1">
      <alignment vertical="center"/>
    </xf>
    <xf numFmtId="177" fontId="3" fillId="4" borderId="12" xfId="0" applyNumberFormat="1" applyFont="1" applyFill="1" applyBorder="1">
      <alignment vertical="center"/>
    </xf>
    <xf numFmtId="177" fontId="3" fillId="0" borderId="13" xfId="0" applyNumberFormat="1" applyFont="1" applyBorder="1">
      <alignment vertical="center"/>
    </xf>
    <xf numFmtId="0" fontId="5" fillId="4"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0" fillId="0" borderId="7" xfId="0" applyFont="1" applyBorder="1" applyAlignment="1">
      <alignment vertical="center" wrapText="1"/>
    </xf>
    <xf numFmtId="0" fontId="13" fillId="0" borderId="0" xfId="0" applyFont="1" applyAlignment="1">
      <alignment horizontal="center" vertical="center"/>
    </xf>
    <xf numFmtId="176" fontId="13" fillId="0" borderId="0" xfId="0" applyNumberFormat="1" applyFont="1">
      <alignment vertical="center"/>
    </xf>
    <xf numFmtId="0" fontId="12" fillId="0" borderId="0" xfId="0" applyFont="1">
      <alignment vertical="center"/>
    </xf>
    <xf numFmtId="0" fontId="14" fillId="2" borderId="1" xfId="0" applyFont="1" applyFill="1" applyBorder="1" applyAlignment="1">
      <alignment horizontal="center" vertical="center" wrapText="1"/>
    </xf>
    <xf numFmtId="0" fontId="6" fillId="0" borderId="2" xfId="0" applyFont="1" applyBorder="1" applyAlignment="1">
      <alignment horizontal="right" vertical="center" wrapText="1"/>
    </xf>
    <xf numFmtId="176" fontId="6" fillId="0" borderId="1" xfId="0" applyNumberFormat="1" applyFont="1" applyBorder="1">
      <alignment vertical="center"/>
    </xf>
    <xf numFmtId="0" fontId="6" fillId="0" borderId="1" xfId="0" applyFont="1" applyBorder="1" applyAlignment="1">
      <alignment horizontal="center" vertical="center"/>
    </xf>
    <xf numFmtId="177" fontId="3" fillId="0" borderId="15" xfId="0" applyNumberFormat="1" applyFont="1" applyBorder="1">
      <alignment vertical="center"/>
    </xf>
    <xf numFmtId="177" fontId="3" fillId="4" borderId="16" xfId="0" applyNumberFormat="1" applyFont="1" applyFill="1" applyBorder="1">
      <alignment vertical="center"/>
    </xf>
    <xf numFmtId="177" fontId="3" fillId="4" borderId="4" xfId="0" applyNumberFormat="1" applyFont="1" applyFill="1" applyBorder="1">
      <alignment vertical="center"/>
    </xf>
    <xf numFmtId="176" fontId="5" fillId="0" borderId="17" xfId="0" applyNumberFormat="1" applyFont="1" applyBorder="1" applyAlignment="1">
      <alignment horizontal="center" vertical="center" wrapText="1"/>
    </xf>
    <xf numFmtId="177" fontId="3" fillId="0" borderId="18" xfId="0" applyNumberFormat="1" applyFont="1" applyBorder="1">
      <alignment vertical="center"/>
    </xf>
    <xf numFmtId="3"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38" fontId="9" fillId="3" borderId="1" xfId="0" applyNumberFormat="1" applyFont="1" applyFill="1" applyBorder="1" applyAlignment="1">
      <alignment horizontal="center" vertical="center" wrapText="1"/>
    </xf>
    <xf numFmtId="38" fontId="6" fillId="0" borderId="1" xfId="0" applyNumberFormat="1" applyFont="1" applyBorder="1" applyAlignment="1">
      <alignment horizontal="center" vertical="center"/>
    </xf>
    <xf numFmtId="3" fontId="6" fillId="3" borderId="1" xfId="1" applyNumberFormat="1" applyFont="1" applyFill="1" applyBorder="1" applyAlignment="1">
      <alignment horizontal="center" vertical="center"/>
    </xf>
    <xf numFmtId="0" fontId="3" fillId="0" borderId="1" xfId="0" quotePrefix="1" applyFont="1" applyBorder="1" applyAlignment="1">
      <alignment horizontal="center" vertical="center"/>
    </xf>
    <xf numFmtId="0" fontId="6" fillId="0" borderId="1" xfId="0" applyFont="1" applyBorder="1" applyAlignment="1">
      <alignment horizontal="center" vertical="center" wrapText="1"/>
    </xf>
    <xf numFmtId="3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38" fontId="3" fillId="3" borderId="1"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38" fontId="6" fillId="0" borderId="3" xfId="0" applyNumberFormat="1" applyFont="1" applyBorder="1" applyAlignment="1">
      <alignment horizontal="center" vertical="center"/>
    </xf>
    <xf numFmtId="38" fontId="6" fillId="0" borderId="4" xfId="0" applyNumberFormat="1" applyFont="1" applyBorder="1" applyAlignment="1">
      <alignment horizontal="center" vertical="center"/>
    </xf>
    <xf numFmtId="38" fontId="6" fillId="0" borderId="2" xfId="0" applyNumberFormat="1" applyFont="1" applyBorder="1" applyAlignment="1">
      <alignment horizontal="center" vertical="center"/>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2" xfId="0" quotePrefix="1" applyFont="1" applyBorder="1" applyAlignment="1">
      <alignment horizontal="center" vertical="center"/>
    </xf>
    <xf numFmtId="38" fontId="3" fillId="0" borderId="1" xfId="0"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38"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1C97-4100-41CD-9C75-8A573944B0F1}">
  <sheetPr>
    <pageSetUpPr fitToPage="1"/>
  </sheetPr>
  <dimension ref="A1:K117"/>
  <sheetViews>
    <sheetView tabSelected="1" view="pageBreakPreview" zoomScale="85" zoomScaleNormal="70" zoomScaleSheetLayoutView="85" workbookViewId="0">
      <selection activeCell="E71" sqref="E71:E83"/>
    </sheetView>
  </sheetViews>
  <sheetFormatPr defaultColWidth="8.75" defaultRowHeight="16.5" x14ac:dyDescent="0.4"/>
  <cols>
    <col min="1" max="1" width="9.375" style="6" customWidth="1"/>
    <col min="2" max="2" width="22.25" style="1" customWidth="1"/>
    <col min="3" max="3" width="18.625" style="1" customWidth="1"/>
    <col min="4" max="8" width="18.75" style="1" customWidth="1"/>
    <col min="9" max="9" width="16.25" style="1" customWidth="1"/>
    <col min="10" max="10" width="21.25" style="1" customWidth="1"/>
    <col min="11" max="11" width="17.375" style="1" customWidth="1"/>
    <col min="12" max="12" width="13.75" style="1" customWidth="1"/>
    <col min="13" max="16384" width="8.75" style="1"/>
  </cols>
  <sheetData>
    <row r="1" spans="1:8" ht="22.5" x14ac:dyDescent="0.4">
      <c r="A1" s="14" t="s">
        <v>54</v>
      </c>
    </row>
    <row r="2" spans="1:8" x14ac:dyDescent="0.4">
      <c r="A2" s="1" t="s">
        <v>76</v>
      </c>
    </row>
    <row r="4" spans="1:8" x14ac:dyDescent="0.4">
      <c r="A4" s="2"/>
      <c r="F4" s="27" t="s">
        <v>6</v>
      </c>
    </row>
    <row r="5" spans="1:8" x14ac:dyDescent="0.4">
      <c r="A5" s="3" t="s">
        <v>0</v>
      </c>
      <c r="B5" s="3" t="s">
        <v>1</v>
      </c>
      <c r="C5" s="3" t="s">
        <v>2</v>
      </c>
      <c r="D5" s="3" t="s">
        <v>5</v>
      </c>
      <c r="E5" s="3" t="s">
        <v>7</v>
      </c>
      <c r="F5" s="3" t="s">
        <v>55</v>
      </c>
      <c r="G5" s="3" t="s">
        <v>9</v>
      </c>
      <c r="H5" s="3" t="s">
        <v>36</v>
      </c>
    </row>
    <row r="6" spans="1:8" x14ac:dyDescent="0.4">
      <c r="A6" s="78">
        <v>1</v>
      </c>
      <c r="B6" s="95" t="s">
        <v>3</v>
      </c>
      <c r="C6" s="82" t="s">
        <v>82</v>
      </c>
      <c r="D6" s="9" t="s">
        <v>10</v>
      </c>
      <c r="E6" s="17">
        <v>495</v>
      </c>
      <c r="F6" s="77"/>
      <c r="G6" s="12">
        <f t="shared" ref="G6:G16" si="0">E6*F$6</f>
        <v>0</v>
      </c>
      <c r="H6" s="8" t="s">
        <v>37</v>
      </c>
    </row>
    <row r="7" spans="1:8" x14ac:dyDescent="0.4">
      <c r="A7" s="78"/>
      <c r="B7" s="95"/>
      <c r="C7" s="82"/>
      <c r="D7" s="10" t="s">
        <v>11</v>
      </c>
      <c r="E7" s="17">
        <v>15354</v>
      </c>
      <c r="F7" s="77"/>
      <c r="G7" s="12">
        <f t="shared" si="0"/>
        <v>0</v>
      </c>
      <c r="H7" s="8" t="s">
        <v>37</v>
      </c>
    </row>
    <row r="8" spans="1:8" x14ac:dyDescent="0.4">
      <c r="A8" s="78"/>
      <c r="B8" s="95"/>
      <c r="C8" s="82"/>
      <c r="D8" s="10" t="s">
        <v>12</v>
      </c>
      <c r="E8" s="17">
        <v>730</v>
      </c>
      <c r="F8" s="77"/>
      <c r="G8" s="12">
        <f t="shared" si="0"/>
        <v>0</v>
      </c>
      <c r="H8" s="8" t="s">
        <v>37</v>
      </c>
    </row>
    <row r="9" spans="1:8" x14ac:dyDescent="0.4">
      <c r="A9" s="78"/>
      <c r="B9" s="95"/>
      <c r="C9" s="82"/>
      <c r="D9" s="10" t="s">
        <v>13</v>
      </c>
      <c r="E9" s="17">
        <v>451</v>
      </c>
      <c r="F9" s="77"/>
      <c r="G9" s="12">
        <f t="shared" si="0"/>
        <v>0</v>
      </c>
      <c r="H9" s="8" t="s">
        <v>37</v>
      </c>
    </row>
    <row r="10" spans="1:8" x14ac:dyDescent="0.4">
      <c r="A10" s="78"/>
      <c r="B10" s="95"/>
      <c r="C10" s="82"/>
      <c r="D10" s="10" t="s">
        <v>14</v>
      </c>
      <c r="E10" s="17">
        <v>1554</v>
      </c>
      <c r="F10" s="77"/>
      <c r="G10" s="12">
        <f t="shared" si="0"/>
        <v>0</v>
      </c>
      <c r="H10" s="8" t="s">
        <v>37</v>
      </c>
    </row>
    <row r="11" spans="1:8" x14ac:dyDescent="0.4">
      <c r="A11" s="78"/>
      <c r="B11" s="95"/>
      <c r="C11" s="82"/>
      <c r="D11" s="9" t="s">
        <v>15</v>
      </c>
      <c r="E11" s="17">
        <v>1324</v>
      </c>
      <c r="F11" s="77"/>
      <c r="G11" s="12">
        <f t="shared" si="0"/>
        <v>0</v>
      </c>
      <c r="H11" s="8" t="s">
        <v>37</v>
      </c>
    </row>
    <row r="12" spans="1:8" x14ac:dyDescent="0.4">
      <c r="A12" s="78"/>
      <c r="B12" s="95"/>
      <c r="C12" s="82"/>
      <c r="D12" s="10" t="s">
        <v>16</v>
      </c>
      <c r="E12" s="17">
        <v>1045</v>
      </c>
      <c r="F12" s="77"/>
      <c r="G12" s="12">
        <f t="shared" si="0"/>
        <v>0</v>
      </c>
      <c r="H12" s="8" t="s">
        <v>37</v>
      </c>
    </row>
    <row r="13" spans="1:8" x14ac:dyDescent="0.4">
      <c r="A13" s="78"/>
      <c r="B13" s="95"/>
      <c r="C13" s="82"/>
      <c r="D13" s="10" t="s">
        <v>17</v>
      </c>
      <c r="E13" s="17">
        <v>255</v>
      </c>
      <c r="F13" s="77"/>
      <c r="G13" s="12">
        <f t="shared" si="0"/>
        <v>0</v>
      </c>
      <c r="H13" s="8" t="s">
        <v>37</v>
      </c>
    </row>
    <row r="14" spans="1:8" x14ac:dyDescent="0.4">
      <c r="A14" s="78"/>
      <c r="B14" s="95"/>
      <c r="C14" s="82"/>
      <c r="D14" s="11" t="s">
        <v>18</v>
      </c>
      <c r="E14" s="17">
        <v>182</v>
      </c>
      <c r="F14" s="77"/>
      <c r="G14" s="12">
        <f t="shared" si="0"/>
        <v>0</v>
      </c>
      <c r="H14" s="8" t="s">
        <v>37</v>
      </c>
    </row>
    <row r="15" spans="1:8" x14ac:dyDescent="0.4">
      <c r="A15" s="78"/>
      <c r="B15" s="95"/>
      <c r="C15" s="82"/>
      <c r="D15" s="10" t="s">
        <v>19</v>
      </c>
      <c r="E15" s="17">
        <v>50</v>
      </c>
      <c r="F15" s="77"/>
      <c r="G15" s="12">
        <f t="shared" si="0"/>
        <v>0</v>
      </c>
      <c r="H15" s="8" t="s">
        <v>37</v>
      </c>
    </row>
    <row r="16" spans="1:8" x14ac:dyDescent="0.4">
      <c r="A16" s="78"/>
      <c r="B16" s="95"/>
      <c r="C16" s="82"/>
      <c r="D16" s="10" t="s">
        <v>20</v>
      </c>
      <c r="E16" s="17">
        <v>87</v>
      </c>
      <c r="F16" s="77"/>
      <c r="G16" s="12">
        <f t="shared" si="0"/>
        <v>0</v>
      </c>
      <c r="H16" s="8" t="s">
        <v>37</v>
      </c>
    </row>
    <row r="17" spans="1:8" x14ac:dyDescent="0.4">
      <c r="A17" s="78">
        <v>2</v>
      </c>
      <c r="B17" s="95" t="s">
        <v>59</v>
      </c>
      <c r="C17" s="23" t="s">
        <v>46</v>
      </c>
      <c r="D17" s="5" t="s">
        <v>22</v>
      </c>
      <c r="E17" s="17">
        <f t="shared" ref="E17:E67" si="1">VLOOKUP(D17,D$6:E$16,2,FALSE)</f>
        <v>1554</v>
      </c>
      <c r="F17" s="38"/>
      <c r="G17" s="12">
        <f>E17*F$17</f>
        <v>0</v>
      </c>
      <c r="H17" s="8" t="s">
        <v>38</v>
      </c>
    </row>
    <row r="18" spans="1:8" ht="18.75" customHeight="1" x14ac:dyDescent="0.4">
      <c r="A18" s="78"/>
      <c r="B18" s="95"/>
      <c r="C18" s="80" t="s">
        <v>47</v>
      </c>
      <c r="D18" s="4" t="s">
        <v>30</v>
      </c>
      <c r="E18" s="17">
        <f t="shared" si="1"/>
        <v>495</v>
      </c>
      <c r="F18" s="38"/>
      <c r="G18" s="12">
        <f t="shared" ref="G18:G27" si="2">E18*F18</f>
        <v>0</v>
      </c>
      <c r="H18" s="8" t="s">
        <v>38</v>
      </c>
    </row>
    <row r="19" spans="1:8" ht="16.5" customHeight="1" x14ac:dyDescent="0.4">
      <c r="A19" s="78"/>
      <c r="B19" s="95"/>
      <c r="C19" s="80"/>
      <c r="D19" s="5" t="s">
        <v>25</v>
      </c>
      <c r="E19" s="17">
        <f t="shared" si="1"/>
        <v>15354</v>
      </c>
      <c r="F19" s="38"/>
      <c r="G19" s="12">
        <f t="shared" si="2"/>
        <v>0</v>
      </c>
      <c r="H19" s="8" t="s">
        <v>38</v>
      </c>
    </row>
    <row r="20" spans="1:8" ht="16.5" customHeight="1" x14ac:dyDescent="0.4">
      <c r="A20" s="78"/>
      <c r="B20" s="95"/>
      <c r="C20" s="80"/>
      <c r="D20" s="5" t="s">
        <v>32</v>
      </c>
      <c r="E20" s="17">
        <f t="shared" si="1"/>
        <v>730</v>
      </c>
      <c r="F20" s="38"/>
      <c r="G20" s="12">
        <f t="shared" si="2"/>
        <v>0</v>
      </c>
      <c r="H20" s="8" t="s">
        <v>38</v>
      </c>
    </row>
    <row r="21" spans="1:8" ht="16.5" customHeight="1" x14ac:dyDescent="0.4">
      <c r="A21" s="78"/>
      <c r="B21" s="95"/>
      <c r="C21" s="80"/>
      <c r="D21" s="5" t="s">
        <v>21</v>
      </c>
      <c r="E21" s="17">
        <f>VLOOKUP(D21,D$6:E$16,2,FALSE)</f>
        <v>451</v>
      </c>
      <c r="F21" s="38"/>
      <c r="G21" s="12">
        <f t="shared" si="2"/>
        <v>0</v>
      </c>
      <c r="H21" s="8" t="s">
        <v>38</v>
      </c>
    </row>
    <row r="22" spans="1:8" x14ac:dyDescent="0.4">
      <c r="A22" s="78"/>
      <c r="B22" s="95"/>
      <c r="C22" s="80"/>
      <c r="D22" s="5" t="s">
        <v>26</v>
      </c>
      <c r="E22" s="17">
        <f t="shared" si="1"/>
        <v>1324</v>
      </c>
      <c r="F22" s="38"/>
      <c r="G22" s="12">
        <f t="shared" si="2"/>
        <v>0</v>
      </c>
      <c r="H22" s="8" t="s">
        <v>38</v>
      </c>
    </row>
    <row r="23" spans="1:8" x14ac:dyDescent="0.4">
      <c r="A23" s="78"/>
      <c r="B23" s="95"/>
      <c r="C23" s="80"/>
      <c r="D23" s="5" t="s">
        <v>23</v>
      </c>
      <c r="E23" s="17">
        <f t="shared" si="1"/>
        <v>1045</v>
      </c>
      <c r="F23" s="38"/>
      <c r="G23" s="12">
        <f t="shared" si="2"/>
        <v>0</v>
      </c>
      <c r="H23" s="8" t="s">
        <v>38</v>
      </c>
    </row>
    <row r="24" spans="1:8" x14ac:dyDescent="0.4">
      <c r="A24" s="78"/>
      <c r="B24" s="95"/>
      <c r="C24" s="80"/>
      <c r="D24" s="5" t="s">
        <v>24</v>
      </c>
      <c r="E24" s="17">
        <f>VLOOKUP(D24,D$6:E$16,2,FALSE)</f>
        <v>255</v>
      </c>
      <c r="F24" s="38"/>
      <c r="G24" s="12">
        <f t="shared" si="2"/>
        <v>0</v>
      </c>
      <c r="H24" s="8" t="s">
        <v>38</v>
      </c>
    </row>
    <row r="25" spans="1:8" x14ac:dyDescent="0.4">
      <c r="A25" s="78"/>
      <c r="B25" s="95"/>
      <c r="C25" s="80"/>
      <c r="D25" s="5" t="s">
        <v>27</v>
      </c>
      <c r="E25" s="17">
        <f t="shared" si="1"/>
        <v>182</v>
      </c>
      <c r="F25" s="38"/>
      <c r="G25" s="12">
        <f t="shared" si="2"/>
        <v>0</v>
      </c>
      <c r="H25" s="8" t="s">
        <v>38</v>
      </c>
    </row>
    <row r="26" spans="1:8" x14ac:dyDescent="0.4">
      <c r="A26" s="78"/>
      <c r="B26" s="95"/>
      <c r="C26" s="80"/>
      <c r="D26" s="5" t="s">
        <v>28</v>
      </c>
      <c r="E26" s="17">
        <f t="shared" si="1"/>
        <v>50</v>
      </c>
      <c r="F26" s="38"/>
      <c r="G26" s="12">
        <f t="shared" si="2"/>
        <v>0</v>
      </c>
      <c r="H26" s="8" t="s">
        <v>38</v>
      </c>
    </row>
    <row r="27" spans="1:8" x14ac:dyDescent="0.4">
      <c r="A27" s="78"/>
      <c r="B27" s="95"/>
      <c r="C27" s="80"/>
      <c r="D27" s="5" t="s">
        <v>29</v>
      </c>
      <c r="E27" s="17">
        <f t="shared" si="1"/>
        <v>87</v>
      </c>
      <c r="F27" s="38"/>
      <c r="G27" s="12">
        <f t="shared" si="2"/>
        <v>0</v>
      </c>
      <c r="H27" s="8" t="s">
        <v>38</v>
      </c>
    </row>
    <row r="28" spans="1:8" x14ac:dyDescent="0.4">
      <c r="A28" s="78">
        <v>3</v>
      </c>
      <c r="B28" s="81" t="s">
        <v>8</v>
      </c>
      <c r="C28" s="82"/>
      <c r="D28" s="5" t="s">
        <v>32</v>
      </c>
      <c r="E28" s="17">
        <f t="shared" si="1"/>
        <v>730</v>
      </c>
      <c r="F28" s="77"/>
      <c r="G28" s="12">
        <f>E28*F$28</f>
        <v>0</v>
      </c>
      <c r="H28" s="8" t="s">
        <v>38</v>
      </c>
    </row>
    <row r="29" spans="1:8" x14ac:dyDescent="0.4">
      <c r="A29" s="78"/>
      <c r="B29" s="81"/>
      <c r="C29" s="82"/>
      <c r="D29" s="5" t="s">
        <v>21</v>
      </c>
      <c r="E29" s="17">
        <f t="shared" si="1"/>
        <v>451</v>
      </c>
      <c r="F29" s="77"/>
      <c r="G29" s="12">
        <f>E29*F$28</f>
        <v>0</v>
      </c>
      <c r="H29" s="8" t="s">
        <v>38</v>
      </c>
    </row>
    <row r="30" spans="1:8" x14ac:dyDescent="0.4">
      <c r="A30" s="78"/>
      <c r="B30" s="81"/>
      <c r="C30" s="82"/>
      <c r="D30" s="5" t="s">
        <v>31</v>
      </c>
      <c r="E30" s="17">
        <f t="shared" si="1"/>
        <v>1554</v>
      </c>
      <c r="F30" s="77"/>
      <c r="G30" s="12">
        <f>E30*F$28</f>
        <v>0</v>
      </c>
      <c r="H30" s="8" t="s">
        <v>38</v>
      </c>
    </row>
    <row r="31" spans="1:8" x14ac:dyDescent="0.4">
      <c r="A31" s="78"/>
      <c r="B31" s="81"/>
      <c r="C31" s="82"/>
      <c r="D31" s="5" t="s">
        <v>27</v>
      </c>
      <c r="E31" s="17">
        <f t="shared" si="1"/>
        <v>182</v>
      </c>
      <c r="F31" s="77"/>
      <c r="G31" s="12">
        <f>E31*F$28</f>
        <v>0</v>
      </c>
      <c r="H31" s="8" t="s">
        <v>38</v>
      </c>
    </row>
    <row r="32" spans="1:8" x14ac:dyDescent="0.4">
      <c r="A32" s="78"/>
      <c r="B32" s="81"/>
      <c r="C32" s="82"/>
      <c r="D32" s="26" t="s">
        <v>28</v>
      </c>
      <c r="E32" s="17">
        <f t="shared" si="1"/>
        <v>50</v>
      </c>
      <c r="F32" s="77"/>
      <c r="G32" s="12">
        <f>E32*F$28</f>
        <v>0</v>
      </c>
      <c r="H32" s="8" t="s">
        <v>38</v>
      </c>
    </row>
    <row r="33" spans="1:8" ht="16.5" customHeight="1" x14ac:dyDescent="0.4">
      <c r="A33" s="78" t="s">
        <v>4</v>
      </c>
      <c r="B33" s="79" t="s">
        <v>81</v>
      </c>
      <c r="C33" s="99"/>
      <c r="D33" s="11" t="s">
        <v>10</v>
      </c>
      <c r="E33" s="17">
        <f t="shared" si="1"/>
        <v>495</v>
      </c>
      <c r="F33" s="77"/>
      <c r="G33" s="66">
        <f t="shared" ref="G33:G39" si="3">E33*F$33</f>
        <v>0</v>
      </c>
      <c r="H33" s="67" t="s">
        <v>38</v>
      </c>
    </row>
    <row r="34" spans="1:8" ht="16.5" customHeight="1" x14ac:dyDescent="0.4">
      <c r="A34" s="78"/>
      <c r="B34" s="79"/>
      <c r="C34" s="99"/>
      <c r="D34" s="11" t="s">
        <v>11</v>
      </c>
      <c r="E34" s="17">
        <f t="shared" si="1"/>
        <v>15354</v>
      </c>
      <c r="F34" s="77"/>
      <c r="G34" s="66">
        <f t="shared" si="3"/>
        <v>0</v>
      </c>
      <c r="H34" s="67" t="s">
        <v>38</v>
      </c>
    </row>
    <row r="35" spans="1:8" ht="16.5" customHeight="1" x14ac:dyDescent="0.4">
      <c r="A35" s="78"/>
      <c r="B35" s="79"/>
      <c r="C35" s="99"/>
      <c r="D35" s="11" t="s">
        <v>12</v>
      </c>
      <c r="E35" s="17">
        <f t="shared" si="1"/>
        <v>730</v>
      </c>
      <c r="F35" s="77"/>
      <c r="G35" s="66">
        <f t="shared" si="3"/>
        <v>0</v>
      </c>
      <c r="H35" s="67" t="s">
        <v>38</v>
      </c>
    </row>
    <row r="36" spans="1:8" ht="16.5" customHeight="1" x14ac:dyDescent="0.4">
      <c r="A36" s="78"/>
      <c r="B36" s="79"/>
      <c r="C36" s="99"/>
      <c r="D36" s="11" t="s">
        <v>13</v>
      </c>
      <c r="E36" s="17">
        <f t="shared" si="1"/>
        <v>451</v>
      </c>
      <c r="F36" s="77"/>
      <c r="G36" s="66">
        <f t="shared" si="3"/>
        <v>0</v>
      </c>
      <c r="H36" s="67" t="s">
        <v>38</v>
      </c>
    </row>
    <row r="37" spans="1:8" ht="16.5" customHeight="1" x14ac:dyDescent="0.4">
      <c r="A37" s="78"/>
      <c r="B37" s="79"/>
      <c r="C37" s="99"/>
      <c r="D37" s="11" t="s">
        <v>22</v>
      </c>
      <c r="E37" s="17">
        <f t="shared" si="1"/>
        <v>1554</v>
      </c>
      <c r="F37" s="77"/>
      <c r="G37" s="66">
        <f t="shared" si="3"/>
        <v>0</v>
      </c>
      <c r="H37" s="67" t="s">
        <v>38</v>
      </c>
    </row>
    <row r="38" spans="1:8" x14ac:dyDescent="0.4">
      <c r="A38" s="78"/>
      <c r="B38" s="79"/>
      <c r="C38" s="99"/>
      <c r="D38" s="11" t="s">
        <v>26</v>
      </c>
      <c r="E38" s="17">
        <f t="shared" si="1"/>
        <v>1324</v>
      </c>
      <c r="F38" s="77"/>
      <c r="G38" s="66">
        <f t="shared" si="3"/>
        <v>0</v>
      </c>
      <c r="H38" s="67" t="s">
        <v>38</v>
      </c>
    </row>
    <row r="39" spans="1:8" x14ac:dyDescent="0.4">
      <c r="A39" s="78"/>
      <c r="B39" s="79"/>
      <c r="C39" s="99"/>
      <c r="D39" s="11" t="s">
        <v>18</v>
      </c>
      <c r="E39" s="17">
        <f t="shared" si="1"/>
        <v>182</v>
      </c>
      <c r="F39" s="77"/>
      <c r="G39" s="66">
        <f t="shared" si="3"/>
        <v>0</v>
      </c>
      <c r="H39" s="67" t="s">
        <v>38</v>
      </c>
    </row>
    <row r="40" spans="1:8" ht="16.5" customHeight="1" x14ac:dyDescent="0.4">
      <c r="A40" s="93" t="s">
        <v>62</v>
      </c>
      <c r="B40" s="93" t="s">
        <v>66</v>
      </c>
      <c r="C40" s="75"/>
      <c r="D40" s="39" t="s">
        <v>10</v>
      </c>
      <c r="E40" s="40">
        <f t="shared" ref="E40:E46" si="4">VLOOKUP(D40,D$6:E$16,2,FALSE)</f>
        <v>495</v>
      </c>
      <c r="F40" s="77"/>
      <c r="G40" s="41">
        <f t="shared" ref="G40:G46" si="5">E40*F$40</f>
        <v>0</v>
      </c>
      <c r="H40" s="42" t="s">
        <v>56</v>
      </c>
    </row>
    <row r="41" spans="1:8" ht="16.5" customHeight="1" x14ac:dyDescent="0.4">
      <c r="A41" s="93"/>
      <c r="B41" s="94"/>
      <c r="C41" s="75"/>
      <c r="D41" s="39" t="s">
        <v>11</v>
      </c>
      <c r="E41" s="40">
        <f t="shared" si="4"/>
        <v>15354</v>
      </c>
      <c r="F41" s="77"/>
      <c r="G41" s="41">
        <f t="shared" si="5"/>
        <v>0</v>
      </c>
      <c r="H41" s="42" t="s">
        <v>56</v>
      </c>
    </row>
    <row r="42" spans="1:8" ht="16.5" customHeight="1" x14ac:dyDescent="0.4">
      <c r="A42" s="93"/>
      <c r="B42" s="94"/>
      <c r="C42" s="75"/>
      <c r="D42" s="39" t="s">
        <v>12</v>
      </c>
      <c r="E42" s="40">
        <f t="shared" si="4"/>
        <v>730</v>
      </c>
      <c r="F42" s="77"/>
      <c r="G42" s="41">
        <f t="shared" si="5"/>
        <v>0</v>
      </c>
      <c r="H42" s="42" t="s">
        <v>56</v>
      </c>
    </row>
    <row r="43" spans="1:8" ht="16.5" customHeight="1" x14ac:dyDescent="0.4">
      <c r="A43" s="93"/>
      <c r="B43" s="94"/>
      <c r="C43" s="75"/>
      <c r="D43" s="39" t="s">
        <v>13</v>
      </c>
      <c r="E43" s="40">
        <f t="shared" si="4"/>
        <v>451</v>
      </c>
      <c r="F43" s="77"/>
      <c r="G43" s="41">
        <f t="shared" si="5"/>
        <v>0</v>
      </c>
      <c r="H43" s="42" t="s">
        <v>56</v>
      </c>
    </row>
    <row r="44" spans="1:8" ht="16.5" customHeight="1" x14ac:dyDescent="0.4">
      <c r="A44" s="93"/>
      <c r="B44" s="94"/>
      <c r="C44" s="75"/>
      <c r="D44" s="39" t="s">
        <v>22</v>
      </c>
      <c r="E44" s="40">
        <f t="shared" si="4"/>
        <v>1554</v>
      </c>
      <c r="F44" s="77"/>
      <c r="G44" s="41">
        <f t="shared" si="5"/>
        <v>0</v>
      </c>
      <c r="H44" s="42" t="s">
        <v>56</v>
      </c>
    </row>
    <row r="45" spans="1:8" x14ac:dyDescent="0.4">
      <c r="A45" s="93"/>
      <c r="B45" s="94"/>
      <c r="C45" s="75"/>
      <c r="D45" s="39" t="s">
        <v>26</v>
      </c>
      <c r="E45" s="40">
        <f t="shared" si="4"/>
        <v>1324</v>
      </c>
      <c r="F45" s="77"/>
      <c r="G45" s="41">
        <f t="shared" si="5"/>
        <v>0</v>
      </c>
      <c r="H45" s="42" t="s">
        <v>56</v>
      </c>
    </row>
    <row r="46" spans="1:8" x14ac:dyDescent="0.4">
      <c r="A46" s="93"/>
      <c r="B46" s="94"/>
      <c r="C46" s="75"/>
      <c r="D46" s="39" t="s">
        <v>18</v>
      </c>
      <c r="E46" s="40">
        <f t="shared" si="4"/>
        <v>182</v>
      </c>
      <c r="F46" s="77"/>
      <c r="G46" s="41">
        <f t="shared" si="5"/>
        <v>0</v>
      </c>
      <c r="H46" s="42" t="s">
        <v>56</v>
      </c>
    </row>
    <row r="47" spans="1:8" ht="49.5" customHeight="1" x14ac:dyDescent="0.4">
      <c r="A47" s="78" t="s">
        <v>60</v>
      </c>
      <c r="B47" s="81" t="s">
        <v>72</v>
      </c>
      <c r="C47" s="92" t="s">
        <v>57</v>
      </c>
      <c r="D47" s="10" t="s">
        <v>16</v>
      </c>
      <c r="E47" s="17">
        <f t="shared" si="1"/>
        <v>1045</v>
      </c>
      <c r="F47" s="77"/>
      <c r="G47" s="28">
        <f>E47*F$47</f>
        <v>0</v>
      </c>
      <c r="H47" s="8" t="s">
        <v>38</v>
      </c>
    </row>
    <row r="48" spans="1:8" x14ac:dyDescent="0.4">
      <c r="A48" s="78"/>
      <c r="B48" s="81"/>
      <c r="C48" s="92"/>
      <c r="D48" s="10" t="s">
        <v>17</v>
      </c>
      <c r="E48" s="17">
        <f t="shared" si="1"/>
        <v>255</v>
      </c>
      <c r="F48" s="77"/>
      <c r="G48" s="28">
        <f>E48*F$47</f>
        <v>0</v>
      </c>
      <c r="H48" s="8" t="s">
        <v>38</v>
      </c>
    </row>
    <row r="49" spans="1:8" x14ac:dyDescent="0.4">
      <c r="A49" s="78"/>
      <c r="B49" s="81"/>
      <c r="C49" s="92"/>
      <c r="D49" s="10" t="s">
        <v>20</v>
      </c>
      <c r="E49" s="17">
        <f t="shared" si="1"/>
        <v>87</v>
      </c>
      <c r="F49" s="77"/>
      <c r="G49" s="28">
        <f>E49*F$47</f>
        <v>0</v>
      </c>
      <c r="H49" s="8" t="s">
        <v>38</v>
      </c>
    </row>
    <row r="50" spans="1:8" x14ac:dyDescent="0.4">
      <c r="A50" s="93" t="s">
        <v>63</v>
      </c>
      <c r="B50" s="93" t="s">
        <v>67</v>
      </c>
      <c r="C50" s="75"/>
      <c r="D50" s="39" t="s">
        <v>16</v>
      </c>
      <c r="E50" s="40">
        <f t="shared" si="1"/>
        <v>1045</v>
      </c>
      <c r="F50" s="77"/>
      <c r="G50" s="43">
        <f>E50*F$50</f>
        <v>0</v>
      </c>
      <c r="H50" s="42" t="s">
        <v>56</v>
      </c>
    </row>
    <row r="51" spans="1:8" x14ac:dyDescent="0.4">
      <c r="A51" s="93"/>
      <c r="B51" s="93"/>
      <c r="C51" s="75"/>
      <c r="D51" s="39" t="s">
        <v>17</v>
      </c>
      <c r="E51" s="40">
        <f t="shared" si="1"/>
        <v>255</v>
      </c>
      <c r="F51" s="77"/>
      <c r="G51" s="43">
        <f>E51*F$50</f>
        <v>0</v>
      </c>
      <c r="H51" s="42" t="s">
        <v>56</v>
      </c>
    </row>
    <row r="52" spans="1:8" x14ac:dyDescent="0.4">
      <c r="A52" s="93"/>
      <c r="B52" s="93"/>
      <c r="C52" s="75"/>
      <c r="D52" s="39" t="s">
        <v>20</v>
      </c>
      <c r="E52" s="40">
        <f t="shared" si="1"/>
        <v>87</v>
      </c>
      <c r="F52" s="77"/>
      <c r="G52" s="43">
        <f>E52*F$50</f>
        <v>0</v>
      </c>
      <c r="H52" s="42" t="s">
        <v>56</v>
      </c>
    </row>
    <row r="53" spans="1:8" ht="49.5" x14ac:dyDescent="0.4">
      <c r="A53" s="25" t="s">
        <v>61</v>
      </c>
      <c r="B53" s="24" t="s">
        <v>64</v>
      </c>
      <c r="C53" s="22" t="s">
        <v>58</v>
      </c>
      <c r="D53" s="11" t="s">
        <v>19</v>
      </c>
      <c r="E53" s="17">
        <f t="shared" si="1"/>
        <v>50</v>
      </c>
      <c r="F53" s="38"/>
      <c r="G53" s="12">
        <f>E53*F53</f>
        <v>0</v>
      </c>
      <c r="H53" s="8" t="s">
        <v>38</v>
      </c>
    </row>
    <row r="54" spans="1:8" x14ac:dyDescent="0.4">
      <c r="A54" s="78">
        <v>5</v>
      </c>
      <c r="B54" s="81" t="s">
        <v>33</v>
      </c>
      <c r="C54" s="82"/>
      <c r="D54" s="9" t="s">
        <v>10</v>
      </c>
      <c r="E54" s="17">
        <f t="shared" si="1"/>
        <v>495</v>
      </c>
      <c r="F54" s="77"/>
      <c r="G54" s="12">
        <f t="shared" ref="G54:G64" si="6">E54*F$54</f>
        <v>0</v>
      </c>
      <c r="H54" s="8" t="s">
        <v>37</v>
      </c>
    </row>
    <row r="55" spans="1:8" x14ac:dyDescent="0.4">
      <c r="A55" s="78"/>
      <c r="B55" s="81"/>
      <c r="C55" s="82"/>
      <c r="D55" s="10" t="s">
        <v>11</v>
      </c>
      <c r="E55" s="17">
        <f t="shared" si="1"/>
        <v>15354</v>
      </c>
      <c r="F55" s="77"/>
      <c r="G55" s="12">
        <f t="shared" si="6"/>
        <v>0</v>
      </c>
      <c r="H55" s="8" t="s">
        <v>37</v>
      </c>
    </row>
    <row r="56" spans="1:8" x14ac:dyDescent="0.4">
      <c r="A56" s="78"/>
      <c r="B56" s="81"/>
      <c r="C56" s="82"/>
      <c r="D56" s="10" t="s">
        <v>12</v>
      </c>
      <c r="E56" s="17">
        <f t="shared" si="1"/>
        <v>730</v>
      </c>
      <c r="F56" s="77"/>
      <c r="G56" s="12">
        <f t="shared" si="6"/>
        <v>0</v>
      </c>
      <c r="H56" s="8" t="s">
        <v>37</v>
      </c>
    </row>
    <row r="57" spans="1:8" x14ac:dyDescent="0.4">
      <c r="A57" s="78"/>
      <c r="B57" s="81"/>
      <c r="C57" s="82"/>
      <c r="D57" s="10" t="s">
        <v>13</v>
      </c>
      <c r="E57" s="17">
        <f t="shared" si="1"/>
        <v>451</v>
      </c>
      <c r="F57" s="77"/>
      <c r="G57" s="12">
        <f t="shared" si="6"/>
        <v>0</v>
      </c>
      <c r="H57" s="8" t="s">
        <v>37</v>
      </c>
    </row>
    <row r="58" spans="1:8" x14ac:dyDescent="0.4">
      <c r="A58" s="78"/>
      <c r="B58" s="81"/>
      <c r="C58" s="82"/>
      <c r="D58" s="10" t="s">
        <v>14</v>
      </c>
      <c r="E58" s="17">
        <f t="shared" si="1"/>
        <v>1554</v>
      </c>
      <c r="F58" s="77"/>
      <c r="G58" s="12">
        <f t="shared" si="6"/>
        <v>0</v>
      </c>
      <c r="H58" s="8" t="s">
        <v>37</v>
      </c>
    </row>
    <row r="59" spans="1:8" x14ac:dyDescent="0.4">
      <c r="A59" s="78"/>
      <c r="B59" s="81"/>
      <c r="C59" s="82"/>
      <c r="D59" s="10" t="s">
        <v>26</v>
      </c>
      <c r="E59" s="17">
        <v>395</v>
      </c>
      <c r="F59" s="77"/>
      <c r="G59" s="12">
        <f t="shared" si="6"/>
        <v>0</v>
      </c>
      <c r="H59" s="8" t="s">
        <v>37</v>
      </c>
    </row>
    <row r="60" spans="1:8" x14ac:dyDescent="0.4">
      <c r="A60" s="78"/>
      <c r="B60" s="81"/>
      <c r="C60" s="82"/>
      <c r="D60" s="10" t="s">
        <v>16</v>
      </c>
      <c r="E60" s="17">
        <f t="shared" si="1"/>
        <v>1045</v>
      </c>
      <c r="F60" s="77"/>
      <c r="G60" s="12">
        <f t="shared" si="6"/>
        <v>0</v>
      </c>
      <c r="H60" s="8" t="s">
        <v>37</v>
      </c>
    </row>
    <row r="61" spans="1:8" x14ac:dyDescent="0.4">
      <c r="A61" s="78"/>
      <c r="B61" s="81"/>
      <c r="C61" s="82"/>
      <c r="D61" s="10" t="s">
        <v>17</v>
      </c>
      <c r="E61" s="17">
        <f t="shared" si="1"/>
        <v>255</v>
      </c>
      <c r="F61" s="77"/>
      <c r="G61" s="12">
        <f t="shared" si="6"/>
        <v>0</v>
      </c>
      <c r="H61" s="8" t="s">
        <v>37</v>
      </c>
    </row>
    <row r="62" spans="1:8" x14ac:dyDescent="0.4">
      <c r="A62" s="78"/>
      <c r="B62" s="81"/>
      <c r="C62" s="82"/>
      <c r="D62" s="11" t="s">
        <v>18</v>
      </c>
      <c r="E62" s="17">
        <f t="shared" si="1"/>
        <v>182</v>
      </c>
      <c r="F62" s="77"/>
      <c r="G62" s="12">
        <f t="shared" si="6"/>
        <v>0</v>
      </c>
      <c r="H62" s="8" t="s">
        <v>37</v>
      </c>
    </row>
    <row r="63" spans="1:8" x14ac:dyDescent="0.4">
      <c r="A63" s="78"/>
      <c r="B63" s="81"/>
      <c r="C63" s="82"/>
      <c r="D63" s="10" t="s">
        <v>19</v>
      </c>
      <c r="E63" s="17">
        <f t="shared" si="1"/>
        <v>50</v>
      </c>
      <c r="F63" s="77"/>
      <c r="G63" s="12">
        <f t="shared" si="6"/>
        <v>0</v>
      </c>
      <c r="H63" s="8" t="s">
        <v>37</v>
      </c>
    </row>
    <row r="64" spans="1:8" x14ac:dyDescent="0.4">
      <c r="A64" s="78"/>
      <c r="B64" s="81"/>
      <c r="C64" s="82"/>
      <c r="D64" s="10" t="s">
        <v>20</v>
      </c>
      <c r="E64" s="17">
        <f t="shared" si="1"/>
        <v>87</v>
      </c>
      <c r="F64" s="77"/>
      <c r="G64" s="12">
        <f t="shared" si="6"/>
        <v>0</v>
      </c>
      <c r="H64" s="8" t="s">
        <v>37</v>
      </c>
    </row>
    <row r="65" spans="1:8" x14ac:dyDescent="0.4">
      <c r="A65" s="78">
        <v>6</v>
      </c>
      <c r="B65" s="79" t="s">
        <v>71</v>
      </c>
      <c r="C65" s="80"/>
      <c r="D65" s="9" t="s">
        <v>10</v>
      </c>
      <c r="E65" s="17">
        <f t="shared" si="1"/>
        <v>495</v>
      </c>
      <c r="F65" s="77"/>
      <c r="G65" s="12">
        <f t="shared" ref="G65:G75" si="7">E65*F$65</f>
        <v>0</v>
      </c>
      <c r="H65" s="8" t="s">
        <v>38</v>
      </c>
    </row>
    <row r="66" spans="1:8" x14ac:dyDescent="0.4">
      <c r="A66" s="78"/>
      <c r="B66" s="79"/>
      <c r="C66" s="80"/>
      <c r="D66" s="10" t="s">
        <v>11</v>
      </c>
      <c r="E66" s="17">
        <f t="shared" si="1"/>
        <v>15354</v>
      </c>
      <c r="F66" s="77"/>
      <c r="G66" s="12">
        <f t="shared" si="7"/>
        <v>0</v>
      </c>
      <c r="H66" s="8" t="s">
        <v>38</v>
      </c>
    </row>
    <row r="67" spans="1:8" x14ac:dyDescent="0.4">
      <c r="A67" s="78"/>
      <c r="B67" s="79"/>
      <c r="C67" s="80"/>
      <c r="D67" s="10" t="s">
        <v>12</v>
      </c>
      <c r="E67" s="17">
        <f t="shared" si="1"/>
        <v>730</v>
      </c>
      <c r="F67" s="77"/>
      <c r="G67" s="12">
        <f t="shared" si="7"/>
        <v>0</v>
      </c>
      <c r="H67" s="8" t="s">
        <v>38</v>
      </c>
    </row>
    <row r="68" spans="1:8" x14ac:dyDescent="0.4">
      <c r="A68" s="78"/>
      <c r="B68" s="79"/>
      <c r="C68" s="80"/>
      <c r="D68" s="10" t="s">
        <v>13</v>
      </c>
      <c r="E68" s="17">
        <f t="shared" ref="E68:E75" si="8">VLOOKUP(D68,D$6:E$16,2,FALSE)</f>
        <v>451</v>
      </c>
      <c r="F68" s="77"/>
      <c r="G68" s="12">
        <f t="shared" si="7"/>
        <v>0</v>
      </c>
      <c r="H68" s="8" t="s">
        <v>38</v>
      </c>
    </row>
    <row r="69" spans="1:8" x14ac:dyDescent="0.4">
      <c r="A69" s="78"/>
      <c r="B69" s="79"/>
      <c r="C69" s="80"/>
      <c r="D69" s="10" t="s">
        <v>14</v>
      </c>
      <c r="E69" s="17">
        <f t="shared" si="8"/>
        <v>1554</v>
      </c>
      <c r="F69" s="77"/>
      <c r="G69" s="12">
        <f t="shared" si="7"/>
        <v>0</v>
      </c>
      <c r="H69" s="8" t="s">
        <v>38</v>
      </c>
    </row>
    <row r="70" spans="1:8" x14ac:dyDescent="0.4">
      <c r="A70" s="78"/>
      <c r="B70" s="79"/>
      <c r="C70" s="80"/>
      <c r="D70" s="9" t="s">
        <v>15</v>
      </c>
      <c r="E70" s="17">
        <f t="shared" si="8"/>
        <v>1324</v>
      </c>
      <c r="F70" s="77"/>
      <c r="G70" s="12">
        <f t="shared" si="7"/>
        <v>0</v>
      </c>
      <c r="H70" s="8" t="s">
        <v>38</v>
      </c>
    </row>
    <row r="71" spans="1:8" x14ac:dyDescent="0.4">
      <c r="A71" s="78"/>
      <c r="B71" s="79"/>
      <c r="C71" s="80"/>
      <c r="D71" s="10" t="s">
        <v>16</v>
      </c>
      <c r="E71" s="17">
        <f t="shared" si="8"/>
        <v>1045</v>
      </c>
      <c r="F71" s="77"/>
      <c r="G71" s="12">
        <f t="shared" si="7"/>
        <v>0</v>
      </c>
      <c r="H71" s="8" t="s">
        <v>38</v>
      </c>
    </row>
    <row r="72" spans="1:8" x14ac:dyDescent="0.4">
      <c r="A72" s="78"/>
      <c r="B72" s="79"/>
      <c r="C72" s="80"/>
      <c r="D72" s="10" t="s">
        <v>17</v>
      </c>
      <c r="E72" s="17">
        <f t="shared" si="8"/>
        <v>255</v>
      </c>
      <c r="F72" s="77"/>
      <c r="G72" s="12">
        <f t="shared" si="7"/>
        <v>0</v>
      </c>
      <c r="H72" s="8" t="s">
        <v>38</v>
      </c>
    </row>
    <row r="73" spans="1:8" x14ac:dyDescent="0.4">
      <c r="A73" s="78"/>
      <c r="B73" s="79"/>
      <c r="C73" s="80"/>
      <c r="D73" s="11" t="s">
        <v>18</v>
      </c>
      <c r="E73" s="17">
        <f t="shared" si="8"/>
        <v>182</v>
      </c>
      <c r="F73" s="77"/>
      <c r="G73" s="12">
        <f t="shared" si="7"/>
        <v>0</v>
      </c>
      <c r="H73" s="8" t="s">
        <v>38</v>
      </c>
    </row>
    <row r="74" spans="1:8" x14ac:dyDescent="0.4">
      <c r="A74" s="78"/>
      <c r="B74" s="79"/>
      <c r="C74" s="80"/>
      <c r="D74" s="10" t="s">
        <v>19</v>
      </c>
      <c r="E74" s="17">
        <f t="shared" si="8"/>
        <v>50</v>
      </c>
      <c r="F74" s="77"/>
      <c r="G74" s="12">
        <f t="shared" si="7"/>
        <v>0</v>
      </c>
      <c r="H74" s="8" t="s">
        <v>38</v>
      </c>
    </row>
    <row r="75" spans="1:8" x14ac:dyDescent="0.4">
      <c r="A75" s="78"/>
      <c r="B75" s="79"/>
      <c r="C75" s="80"/>
      <c r="D75" s="10" t="s">
        <v>20</v>
      </c>
      <c r="E75" s="17">
        <f t="shared" si="8"/>
        <v>87</v>
      </c>
      <c r="F75" s="77"/>
      <c r="G75" s="12">
        <f t="shared" si="7"/>
        <v>0</v>
      </c>
      <c r="H75" s="8" t="s">
        <v>38</v>
      </c>
    </row>
    <row r="76" spans="1:8" x14ac:dyDescent="0.4">
      <c r="A76" s="89">
        <v>7</v>
      </c>
      <c r="B76" s="83" t="s">
        <v>77</v>
      </c>
      <c r="C76" s="36" t="s">
        <v>49</v>
      </c>
      <c r="D76" s="11" t="s">
        <v>32</v>
      </c>
      <c r="E76" s="17">
        <v>24</v>
      </c>
      <c r="F76" s="38"/>
      <c r="G76" s="37">
        <f>E76*F76</f>
        <v>0</v>
      </c>
      <c r="H76" s="35" t="s">
        <v>65</v>
      </c>
    </row>
    <row r="77" spans="1:8" x14ac:dyDescent="0.4">
      <c r="A77" s="90"/>
      <c r="B77" s="84"/>
      <c r="C77" s="76" t="s">
        <v>50</v>
      </c>
      <c r="D77" s="11" t="s">
        <v>32</v>
      </c>
      <c r="E77" s="17">
        <v>389</v>
      </c>
      <c r="F77" s="38"/>
      <c r="G77" s="37">
        <f t="shared" ref="G77:G83" si="9">E77*F77</f>
        <v>0</v>
      </c>
      <c r="H77" s="35" t="s">
        <v>65</v>
      </c>
    </row>
    <row r="78" spans="1:8" x14ac:dyDescent="0.4">
      <c r="A78" s="90"/>
      <c r="B78" s="84"/>
      <c r="C78" s="76"/>
      <c r="D78" s="11" t="s">
        <v>15</v>
      </c>
      <c r="E78" s="17">
        <v>1031</v>
      </c>
      <c r="F78" s="38"/>
      <c r="G78" s="37">
        <f t="shared" si="9"/>
        <v>0</v>
      </c>
      <c r="H78" s="35" t="s">
        <v>65</v>
      </c>
    </row>
    <row r="79" spans="1:8" x14ac:dyDescent="0.4">
      <c r="A79" s="90"/>
      <c r="B79" s="84"/>
      <c r="C79" s="76"/>
      <c r="D79" s="11" t="s">
        <v>17</v>
      </c>
      <c r="E79" s="17">
        <v>70</v>
      </c>
      <c r="F79" s="38"/>
      <c r="G79" s="37">
        <f t="shared" si="9"/>
        <v>0</v>
      </c>
      <c r="H79" s="35" t="s">
        <v>65</v>
      </c>
    </row>
    <row r="80" spans="1:8" x14ac:dyDescent="0.4">
      <c r="A80" s="90"/>
      <c r="B80" s="84"/>
      <c r="C80" s="86" t="s">
        <v>51</v>
      </c>
      <c r="D80" s="11" t="s">
        <v>52</v>
      </c>
      <c r="E80" s="17">
        <v>363</v>
      </c>
      <c r="F80" s="38"/>
      <c r="G80" s="37">
        <f t="shared" si="9"/>
        <v>0</v>
      </c>
      <c r="H80" s="35" t="s">
        <v>65</v>
      </c>
    </row>
    <row r="81" spans="1:11" x14ac:dyDescent="0.4">
      <c r="A81" s="90"/>
      <c r="B81" s="84"/>
      <c r="C81" s="87"/>
      <c r="D81" s="11" t="s">
        <v>22</v>
      </c>
      <c r="E81" s="17">
        <v>1455</v>
      </c>
      <c r="F81" s="38"/>
      <c r="G81" s="37">
        <f t="shared" si="9"/>
        <v>0</v>
      </c>
      <c r="H81" s="35" t="s">
        <v>65</v>
      </c>
    </row>
    <row r="82" spans="1:11" x14ac:dyDescent="0.4">
      <c r="A82" s="90"/>
      <c r="B82" s="84"/>
      <c r="C82" s="87"/>
      <c r="D82" s="11" t="s">
        <v>16</v>
      </c>
      <c r="E82" s="17">
        <v>900</v>
      </c>
      <c r="F82" s="38"/>
      <c r="G82" s="37">
        <f t="shared" si="9"/>
        <v>0</v>
      </c>
      <c r="H82" s="35" t="s">
        <v>65</v>
      </c>
    </row>
    <row r="83" spans="1:11" x14ac:dyDescent="0.4">
      <c r="A83" s="91"/>
      <c r="B83" s="85"/>
      <c r="C83" s="88"/>
      <c r="D83" s="11" t="s">
        <v>53</v>
      </c>
      <c r="E83" s="17">
        <v>190</v>
      </c>
      <c r="F83" s="38"/>
      <c r="G83" s="37">
        <f t="shared" si="9"/>
        <v>0</v>
      </c>
      <c r="H83" s="35" t="s">
        <v>65</v>
      </c>
    </row>
    <row r="84" spans="1:11" ht="49.5" x14ac:dyDescent="0.4">
      <c r="A84" s="4" t="s">
        <v>48</v>
      </c>
      <c r="B84" s="24" t="s">
        <v>34</v>
      </c>
      <c r="C84" s="24" t="s">
        <v>88</v>
      </c>
      <c r="D84" s="44" t="s">
        <v>68</v>
      </c>
      <c r="E84" s="65" t="s">
        <v>69</v>
      </c>
      <c r="F84" s="30"/>
      <c r="G84" s="45"/>
      <c r="H84" s="46"/>
    </row>
    <row r="85" spans="1:11" x14ac:dyDescent="0.4">
      <c r="E85" s="18"/>
      <c r="F85" s="18"/>
      <c r="G85" s="19"/>
      <c r="H85" s="20"/>
      <c r="I85" s="21"/>
      <c r="J85" s="20"/>
      <c r="K85" s="7"/>
    </row>
    <row r="87" spans="1:11" ht="66" x14ac:dyDescent="0.4">
      <c r="A87" s="3" t="s">
        <v>35</v>
      </c>
      <c r="B87" s="3" t="s">
        <v>86</v>
      </c>
      <c r="C87" s="31" t="s">
        <v>87</v>
      </c>
      <c r="D87" s="29" t="s">
        <v>83</v>
      </c>
      <c r="E87" s="64" t="s">
        <v>84</v>
      </c>
      <c r="F87" s="64" t="s">
        <v>85</v>
      </c>
      <c r="G87" s="31" t="s">
        <v>70</v>
      </c>
      <c r="H87" s="34" t="s">
        <v>80</v>
      </c>
    </row>
    <row r="88" spans="1:11" x14ac:dyDescent="0.4">
      <c r="A88" s="9" t="s">
        <v>10</v>
      </c>
      <c r="B88" s="13">
        <f>SUMIFS(G$6:G$83,H$6:H$83,"補助対象内",D$6:D$83,A88)</f>
        <v>0</v>
      </c>
      <c r="C88" s="13">
        <f t="shared" ref="C88:C98" si="10">ROUNDDOWN(B88/E6,0)</f>
        <v>0</v>
      </c>
      <c r="D88" s="13">
        <f t="shared" ref="D88:D98" si="11">IF(C88&lt;=55000,ROUNDDOWN(C88*E6*2/3,-3),ROUNDDOWN(55000*E6*2/3,-3))</f>
        <v>0</v>
      </c>
      <c r="E88" s="16"/>
      <c r="F88" s="15">
        <f>ROUNDUP((B88-D88+SUMIFS(G$6:G$83,H$6:H$83,"補助対象外",D$6:D$83,A88)+SUMIFS(G$6:G$83,H$6:H$83,"下取り",D$6:D$83,A88))*F$84,0)*60</f>
        <v>0</v>
      </c>
      <c r="G88" s="13">
        <f>ROUNDUP((D88+F88)/E6,0)</f>
        <v>0</v>
      </c>
      <c r="H88" s="73">
        <v>71000</v>
      </c>
    </row>
    <row r="89" spans="1:11" x14ac:dyDescent="0.4">
      <c r="A89" s="10" t="s">
        <v>11</v>
      </c>
      <c r="B89" s="13">
        <f t="shared" ref="B89:B98" si="12">SUMIFS(G$6:G$83,H$6:H$83,"補助対象内",D$6:D$83,A89)</f>
        <v>0</v>
      </c>
      <c r="C89" s="13">
        <f t="shared" si="10"/>
        <v>0</v>
      </c>
      <c r="D89" s="13">
        <f t="shared" si="11"/>
        <v>0</v>
      </c>
      <c r="E89" s="16"/>
      <c r="F89" s="15">
        <f>ROUNDUP((B89-D89+SUMIFS(G$6:G$83,H$6:H$83,"補助対象外",D$6:D$83,A89)+SUMIFS(G$6:G$83,H$6:H$83,"下取り",D$6:D$83,A89))*F$84,0)*60</f>
        <v>0</v>
      </c>
      <c r="G89" s="13">
        <f>ROUNDUP((D89+F89)/E7,0)</f>
        <v>0</v>
      </c>
      <c r="H89" s="73">
        <v>67000</v>
      </c>
    </row>
    <row r="90" spans="1:11" x14ac:dyDescent="0.4">
      <c r="A90" s="10" t="s">
        <v>12</v>
      </c>
      <c r="B90" s="13">
        <f t="shared" si="12"/>
        <v>0</v>
      </c>
      <c r="C90" s="13">
        <f t="shared" si="10"/>
        <v>0</v>
      </c>
      <c r="D90" s="13">
        <f t="shared" si="11"/>
        <v>0</v>
      </c>
      <c r="E90" s="15">
        <f>B90-D90+SUMIFS(G$6:G$83,H$6:H$83,"補助対象外",D$6:D$83,A90)+SUMIFS(G$6:G$83,H$6:H$83,"下取り",D$6:D$83,A90)</f>
        <v>0</v>
      </c>
      <c r="F90" s="16"/>
      <c r="G90" s="13">
        <f>ROUNDUP((D90+E90)/E8,0)</f>
        <v>0</v>
      </c>
      <c r="H90" s="73">
        <v>64000</v>
      </c>
    </row>
    <row r="91" spans="1:11" x14ac:dyDescent="0.4">
      <c r="A91" s="10" t="s">
        <v>13</v>
      </c>
      <c r="B91" s="13">
        <f t="shared" si="12"/>
        <v>0</v>
      </c>
      <c r="C91" s="13">
        <f t="shared" si="10"/>
        <v>0</v>
      </c>
      <c r="D91" s="13">
        <f t="shared" si="11"/>
        <v>0</v>
      </c>
      <c r="E91" s="16"/>
      <c r="F91" s="15">
        <f>ROUNDUP((B91-D91+SUMIFS(G$6:G$83,H$6:H$83,"補助対象外",D$6:D$83,A91)+SUMIFS(G$6:G$83,H$6:H$83,"下取り",D$6:D$83,A91))*F$84,0)*60</f>
        <v>0</v>
      </c>
      <c r="G91" s="13">
        <f>ROUNDUP((D91+F91)/E9,0)</f>
        <v>0</v>
      </c>
      <c r="H91" s="73">
        <v>66000</v>
      </c>
    </row>
    <row r="92" spans="1:11" x14ac:dyDescent="0.4">
      <c r="A92" s="10" t="s">
        <v>14</v>
      </c>
      <c r="B92" s="13">
        <f t="shared" si="12"/>
        <v>0</v>
      </c>
      <c r="C92" s="13">
        <f t="shared" si="10"/>
        <v>0</v>
      </c>
      <c r="D92" s="13">
        <f t="shared" si="11"/>
        <v>0</v>
      </c>
      <c r="E92" s="15">
        <f t="shared" ref="E92:E98" si="13">B92-D92+SUMIFS(G$6:G$83,H$6:H$83,"補助対象外",D$6:D$83,A92)+SUMIFS(G$6:G$83,H$6:H$83,"下取り",D$6:D$83,A92)</f>
        <v>0</v>
      </c>
      <c r="F92" s="16"/>
      <c r="G92" s="13">
        <f t="shared" ref="G92:G98" si="14">ROUNDUP((D92+E92)/E10,0)</f>
        <v>0</v>
      </c>
      <c r="H92" s="73">
        <v>61000</v>
      </c>
    </row>
    <row r="93" spans="1:11" x14ac:dyDescent="0.4">
      <c r="A93" s="9" t="s">
        <v>15</v>
      </c>
      <c r="B93" s="13">
        <f t="shared" si="12"/>
        <v>0</v>
      </c>
      <c r="C93" s="13">
        <f t="shared" si="10"/>
        <v>0</v>
      </c>
      <c r="D93" s="13">
        <f t="shared" si="11"/>
        <v>0</v>
      </c>
      <c r="E93" s="15">
        <f t="shared" si="13"/>
        <v>0</v>
      </c>
      <c r="F93" s="16"/>
      <c r="G93" s="13">
        <f t="shared" si="14"/>
        <v>0</v>
      </c>
      <c r="H93" s="73">
        <v>59000</v>
      </c>
    </row>
    <row r="94" spans="1:11" x14ac:dyDescent="0.4">
      <c r="A94" s="10" t="s">
        <v>16</v>
      </c>
      <c r="B94" s="13">
        <f t="shared" si="12"/>
        <v>0</v>
      </c>
      <c r="C94" s="13">
        <f t="shared" si="10"/>
        <v>0</v>
      </c>
      <c r="D94" s="13">
        <f t="shared" si="11"/>
        <v>0</v>
      </c>
      <c r="E94" s="15">
        <f t="shared" si="13"/>
        <v>0</v>
      </c>
      <c r="F94" s="16"/>
      <c r="G94" s="13">
        <f t="shared" si="14"/>
        <v>0</v>
      </c>
      <c r="H94" s="73">
        <v>61000</v>
      </c>
    </row>
    <row r="95" spans="1:11" x14ac:dyDescent="0.4">
      <c r="A95" s="10" t="s">
        <v>17</v>
      </c>
      <c r="B95" s="13">
        <f t="shared" si="12"/>
        <v>0</v>
      </c>
      <c r="C95" s="13">
        <f t="shared" si="10"/>
        <v>0</v>
      </c>
      <c r="D95" s="13">
        <f t="shared" si="11"/>
        <v>0</v>
      </c>
      <c r="E95" s="15">
        <f t="shared" si="13"/>
        <v>0</v>
      </c>
      <c r="F95" s="16"/>
      <c r="G95" s="13">
        <f t="shared" si="14"/>
        <v>0</v>
      </c>
      <c r="H95" s="73">
        <v>65000</v>
      </c>
    </row>
    <row r="96" spans="1:11" x14ac:dyDescent="0.4">
      <c r="A96" s="11" t="s">
        <v>18</v>
      </c>
      <c r="B96" s="13">
        <f t="shared" si="12"/>
        <v>0</v>
      </c>
      <c r="C96" s="13">
        <f t="shared" si="10"/>
        <v>0</v>
      </c>
      <c r="D96" s="13">
        <f t="shared" si="11"/>
        <v>0</v>
      </c>
      <c r="E96" s="15">
        <f t="shared" si="13"/>
        <v>0</v>
      </c>
      <c r="F96" s="16"/>
      <c r="G96" s="13">
        <f t="shared" si="14"/>
        <v>0</v>
      </c>
      <c r="H96" s="73">
        <v>60000</v>
      </c>
    </row>
    <row r="97" spans="1:8" x14ac:dyDescent="0.4">
      <c r="A97" s="10" t="s">
        <v>19</v>
      </c>
      <c r="B97" s="13">
        <f t="shared" si="12"/>
        <v>0</v>
      </c>
      <c r="C97" s="13">
        <f t="shared" si="10"/>
        <v>0</v>
      </c>
      <c r="D97" s="13">
        <f t="shared" si="11"/>
        <v>0</v>
      </c>
      <c r="E97" s="15">
        <f t="shared" si="13"/>
        <v>0</v>
      </c>
      <c r="F97" s="16"/>
      <c r="G97" s="13">
        <f t="shared" si="14"/>
        <v>0</v>
      </c>
      <c r="H97" s="73">
        <v>67000</v>
      </c>
    </row>
    <row r="98" spans="1:8" x14ac:dyDescent="0.4">
      <c r="A98" s="10" t="s">
        <v>20</v>
      </c>
      <c r="B98" s="13">
        <f t="shared" si="12"/>
        <v>0</v>
      </c>
      <c r="C98" s="13">
        <f t="shared" si="10"/>
        <v>0</v>
      </c>
      <c r="D98" s="13">
        <f t="shared" si="11"/>
        <v>0</v>
      </c>
      <c r="E98" s="15">
        <f t="shared" si="13"/>
        <v>0</v>
      </c>
      <c r="F98" s="16"/>
      <c r="G98" s="13">
        <f t="shared" si="14"/>
        <v>0</v>
      </c>
      <c r="H98" s="73">
        <v>65000</v>
      </c>
    </row>
    <row r="100" spans="1:8" ht="18.75" customHeight="1" x14ac:dyDescent="0.4">
      <c r="A100" s="74" t="s">
        <v>35</v>
      </c>
      <c r="B100" s="100" t="s">
        <v>73</v>
      </c>
      <c r="C100" s="74" t="s">
        <v>39</v>
      </c>
      <c r="D100" s="74"/>
      <c r="E100" s="74"/>
      <c r="F100" s="74"/>
      <c r="G100" s="74"/>
      <c r="H100" s="74"/>
    </row>
    <row r="101" spans="1:8" ht="17.25" thickBot="1" x14ac:dyDescent="0.45">
      <c r="A101" s="74"/>
      <c r="B101" s="74"/>
      <c r="C101" s="3" t="s">
        <v>40</v>
      </c>
      <c r="D101" s="48" t="s">
        <v>41</v>
      </c>
      <c r="E101" s="48" t="s">
        <v>42</v>
      </c>
      <c r="F101" s="48" t="s">
        <v>43</v>
      </c>
      <c r="G101" s="48" t="s">
        <v>44</v>
      </c>
      <c r="H101" s="48" t="s">
        <v>45</v>
      </c>
    </row>
    <row r="102" spans="1:8" ht="18" thickTop="1" thickBot="1" x14ac:dyDescent="0.45">
      <c r="A102" s="9" t="s">
        <v>10</v>
      </c>
      <c r="B102" s="32">
        <f>D88</f>
        <v>0</v>
      </c>
      <c r="C102" s="72">
        <f>ROUNDUP(($B88-$D88+SUMIFS($G$6:$G$83,$H$6:$H$83,"補助対象外",$D$6:$D$83,$A88)+SUMIFS($G$6:$G$83,$H$6:$H$83,"下取り",$D$6:$D$83,$A88))*$F$84,0)*0</f>
        <v>0</v>
      </c>
      <c r="D102" s="49">
        <f>ROUNDUP(($B88-$D88+SUMIFS($G$6:$G$83,$H$6:$H$83,"補助対象外",$D$6:$D$83,$A88)+SUMIFS($G$6:$G$83,$H$6:$H$83,"下取り",$D$6:$D$83,$A88))*$F$84,0)*12</f>
        <v>0</v>
      </c>
      <c r="E102" s="50">
        <f>ROUNDUP(($B88-$D88+SUMIFS($G$6:$G$83,$H$6:$H$83,"補助対象外",$D$6:$D$83,$A88)+SUMIFS($G$6:$G$83,$H$6:$H$83,"下取り",$D$6:$D$83,$A88))*$F$84,0)*12</f>
        <v>0</v>
      </c>
      <c r="F102" s="50">
        <f>ROUNDUP(($B88-$D88+SUMIFS($G$6:$G$83,$H$6:$H$83,"補助対象外",$D$6:$D$83,$A88)+SUMIFS($G$6:$G$83,$H$6:$H$83,"下取り",$D$6:$D$83,$A88))*$F$84,0)*12</f>
        <v>0</v>
      </c>
      <c r="G102" s="50">
        <f>ROUNDUP(($B88-$D88+SUMIFS($G$6:$G$83,$H$6:$H$83,"補助対象外",$D$6:$D$83,$A88)+SUMIFS($G$6:$G$83,$H$6:$H$83,"下取り",$D$6:$D$83,$A88))*$F$84,0)*12</f>
        <v>0</v>
      </c>
      <c r="H102" s="51">
        <f>ROUNDUP(($B88-$D88+SUMIFS($G$6:$G$83,$H$6:$H$83,"補助対象外",$D$6:$D$83,$A88)+SUMIFS($G$6:$G$83,$H$6:$H$83,"下取り",$D$6:$D$83,$A88))*$F$84,0)*12</f>
        <v>0</v>
      </c>
    </row>
    <row r="103" spans="1:8" ht="18" thickTop="1" thickBot="1" x14ac:dyDescent="0.45">
      <c r="A103" s="10" t="s">
        <v>11</v>
      </c>
      <c r="B103" s="71">
        <f>D89</f>
        <v>0</v>
      </c>
      <c r="C103" s="49">
        <f>ROUNDUP(($B89-$D89+SUMIFS($G$6:$G$83,$H$6:$H$83,"補助対象外",$D$6:$D$83,$A89)+SUMIFS($G$6:$G$83,$H$6:$H$83,"下取り",$D$6:$D$83,$A89))*$F$84,0)*1</f>
        <v>0</v>
      </c>
      <c r="D103" s="50">
        <f>ROUNDUP(($B89-$D89+SUMIFS($G$6:$G$83,$H$6:$H$83,"補助対象外",$D$6:$D$83,$A89)+SUMIFS($G$6:$G$83,$H$6:$H$83,"下取り",$D$6:$D$83,$A89))*$F$84,0)*12</f>
        <v>0</v>
      </c>
      <c r="E103" s="50">
        <f>ROUNDUP(($B89-$D89+SUMIFS($G$6:$G$83,$H$6:$H$83,"補助対象外",$D$6:$D$83,$A89)+SUMIFS($G$6:$G$83,$H$6:$H$83,"下取り",$D$6:$D$83,$A89))*$F$84,0)*12</f>
        <v>0</v>
      </c>
      <c r="F103" s="50">
        <f>ROUNDUP(($B89-$D89+SUMIFS($G$6:$G$83,$H$6:$H$83,"補助対象外",$D$6:$D$83,$A89)+SUMIFS($G$6:$G$83,$H$6:$H$83,"下取り",$D$6:$D$83,$A89))*$F$84,0)*12</f>
        <v>0</v>
      </c>
      <c r="G103" s="50">
        <f>ROUNDUP(($B89-$D89+SUMIFS($G$6:$G$83,$H$6:$H$83,"補助対象外",$D$6:$D$83,$A89)+SUMIFS($G$6:$G$83,$H$6:$H$83,"下取り",$D$6:$D$83,$A89))*$F$84,0)*12</f>
        <v>0</v>
      </c>
      <c r="H103" s="51">
        <f>ROUNDUP(($B89-$D89+SUMIFS($G$6:$G$83,$H$6:$H$83,"補助対象外",$D$6:$D$83,$A89)+SUMIFS($G$6:$G$83,$H$6:$H$83,"下取り",$D$6:$D$83,$A89))*$F$84,0)*11</f>
        <v>0</v>
      </c>
    </row>
    <row r="104" spans="1:8" ht="18" thickTop="1" thickBot="1" x14ac:dyDescent="0.45">
      <c r="A104" s="10" t="s">
        <v>12</v>
      </c>
      <c r="B104" s="53"/>
      <c r="C104" s="68">
        <f>E90+D90</f>
        <v>0</v>
      </c>
      <c r="D104" s="69"/>
      <c r="E104" s="70"/>
      <c r="F104" s="70"/>
      <c r="G104" s="70"/>
      <c r="H104" s="70"/>
    </row>
    <row r="105" spans="1:8" ht="18" thickTop="1" thickBot="1" x14ac:dyDescent="0.45">
      <c r="A105" s="10" t="s">
        <v>13</v>
      </c>
      <c r="B105" s="32">
        <f>D91</f>
        <v>0</v>
      </c>
      <c r="C105" s="57">
        <f>ROUNDUP(($B91-$D91+SUMIFS($G$6:$G$83,$H$6:$H$83,"補助対象外",$D$6:$D$83,$A91)+SUMIFS($G$6:$G$83,$H$6:$H$83,"下取り",$D$6:$D$83,$A91))*$F$84,0)*0</f>
        <v>0</v>
      </c>
      <c r="D105" s="49">
        <f>ROUNDUP(($B91-$D91+SUMIFS($G$6:$G$83,$H$6:$H$83,"補助対象外",$D$6:$D$83,$A91)+SUMIFS($G$6:$G$83,$H$6:$H$83,"下取り",$D$6:$D$83,$A91))*$F$84,0)*12</f>
        <v>0</v>
      </c>
      <c r="E105" s="50">
        <f>ROUNDUP(($B91-$D91+SUMIFS($G$6:$G$83,$H$6:$H$83,"補助対象外",$D$6:$D$83,$A91)+SUMIFS($G$6:$G$83,$H$6:$H$83,"下取り",$D$6:$D$83,$A91))*$F$84,0)*12</f>
        <v>0</v>
      </c>
      <c r="F105" s="50">
        <f>ROUNDUP(($B91-$D91+SUMIFS($G$6:$G$83,$H$6:$H$83,"補助対象外",$D$6:$D$83,$A91)+SUMIFS($G$6:$G$83,$H$6:$H$83,"下取り",$D$6:$D$83,$A91))*$F$84,0)*12</f>
        <v>0</v>
      </c>
      <c r="G105" s="50">
        <f>ROUNDUP(($B91-$D91+SUMIFS($G$6:$G$83,$H$6:$H$83,"補助対象外",$D$6:$D$83,$A91)+SUMIFS($G$6:$G$83,$H$6:$H$83,"下取り",$D$6:$D$83,$A91))*$F$84,0)*12</f>
        <v>0</v>
      </c>
      <c r="H105" s="51">
        <f>ROUNDUP(($B91-$D91+SUMIFS($G$6:$G$83,$H$6:$H$83,"補助対象外",$D$6:$D$83,$A91)+SUMIFS($G$6:$G$83,$H$6:$H$83,"下取り",$D$6:$D$83,$A91))*$F$84,0)*12</f>
        <v>0</v>
      </c>
    </row>
    <row r="106" spans="1:8" ht="18" thickTop="1" thickBot="1" x14ac:dyDescent="0.45">
      <c r="A106" s="10" t="s">
        <v>14</v>
      </c>
      <c r="B106" s="53"/>
      <c r="C106" s="52">
        <f>E92+D92</f>
        <v>0</v>
      </c>
      <c r="D106" s="56"/>
      <c r="E106" s="55"/>
      <c r="F106" s="55"/>
      <c r="G106" s="55"/>
      <c r="H106" s="55"/>
    </row>
    <row r="107" spans="1:8" ht="18" thickTop="1" thickBot="1" x14ac:dyDescent="0.45">
      <c r="A107" s="9" t="s">
        <v>15</v>
      </c>
      <c r="B107" s="58"/>
      <c r="C107" s="52">
        <f t="shared" ref="C107:C112" si="15">E93+D93</f>
        <v>0</v>
      </c>
      <c r="D107" s="54"/>
      <c r="E107" s="33"/>
      <c r="F107" s="33"/>
      <c r="G107" s="33"/>
      <c r="H107" s="33"/>
    </row>
    <row r="108" spans="1:8" ht="18" thickTop="1" thickBot="1" x14ac:dyDescent="0.45">
      <c r="A108" s="10" t="s">
        <v>16</v>
      </c>
      <c r="B108" s="53"/>
      <c r="C108" s="52">
        <f t="shared" si="15"/>
        <v>0</v>
      </c>
      <c r="D108" s="54"/>
      <c r="E108" s="33"/>
      <c r="F108" s="33"/>
      <c r="G108" s="33"/>
      <c r="H108" s="33"/>
    </row>
    <row r="109" spans="1:8" ht="18" thickTop="1" thickBot="1" x14ac:dyDescent="0.45">
      <c r="A109" s="10" t="s">
        <v>17</v>
      </c>
      <c r="B109" s="53"/>
      <c r="C109" s="52">
        <f t="shared" si="15"/>
        <v>0</v>
      </c>
      <c r="D109" s="54"/>
      <c r="E109" s="33"/>
      <c r="F109" s="33"/>
      <c r="G109" s="33"/>
      <c r="H109" s="33"/>
    </row>
    <row r="110" spans="1:8" ht="18" thickTop="1" thickBot="1" x14ac:dyDescent="0.45">
      <c r="A110" s="11" t="s">
        <v>18</v>
      </c>
      <c r="B110" s="59"/>
      <c r="C110" s="52">
        <f t="shared" si="15"/>
        <v>0</v>
      </c>
      <c r="D110" s="54"/>
      <c r="E110" s="33"/>
      <c r="F110" s="33"/>
      <c r="G110" s="33"/>
      <c r="H110" s="33"/>
    </row>
    <row r="111" spans="1:8" ht="18" thickTop="1" thickBot="1" x14ac:dyDescent="0.45">
      <c r="A111" s="10" t="s">
        <v>19</v>
      </c>
      <c r="B111" s="53"/>
      <c r="C111" s="52">
        <f t="shared" si="15"/>
        <v>0</v>
      </c>
      <c r="D111" s="54"/>
      <c r="E111" s="33"/>
      <c r="F111" s="33"/>
      <c r="G111" s="33"/>
      <c r="H111" s="33"/>
    </row>
    <row r="112" spans="1:8" ht="18" thickTop="1" thickBot="1" x14ac:dyDescent="0.45">
      <c r="A112" s="10" t="s">
        <v>20</v>
      </c>
      <c r="B112" s="53"/>
      <c r="C112" s="52">
        <f t="shared" si="15"/>
        <v>0</v>
      </c>
      <c r="D112" s="54"/>
      <c r="E112" s="33"/>
      <c r="F112" s="33"/>
      <c r="G112" s="33"/>
      <c r="H112" s="33"/>
    </row>
    <row r="113" spans="1:8" ht="19.5" thickTop="1" x14ac:dyDescent="0.4">
      <c r="A113" s="61" t="s">
        <v>78</v>
      </c>
      <c r="B113" s="62">
        <f>SUM(B102:H112)</f>
        <v>0</v>
      </c>
      <c r="C113" s="63" t="s">
        <v>79</v>
      </c>
    </row>
    <row r="114" spans="1:8" ht="17.25" thickBot="1" x14ac:dyDescent="0.45"/>
    <row r="115" spans="1:8" ht="18.75" customHeight="1" thickTop="1" thickBot="1" x14ac:dyDescent="0.45">
      <c r="A115" s="47"/>
      <c r="B115" s="60"/>
      <c r="C115" s="96" t="s">
        <v>74</v>
      </c>
      <c r="D115" s="97"/>
      <c r="E115" s="47"/>
      <c r="F115" s="47"/>
      <c r="G115" s="47"/>
      <c r="H115" s="47"/>
    </row>
    <row r="116" spans="1:8" ht="17.25" thickTop="1" x14ac:dyDescent="0.4"/>
    <row r="117" spans="1:8" ht="37.5" customHeight="1" x14ac:dyDescent="0.4">
      <c r="A117" s="47"/>
      <c r="B117" s="98" t="s">
        <v>75</v>
      </c>
      <c r="C117" s="98"/>
      <c r="D117" s="98"/>
      <c r="E117" s="98"/>
      <c r="F117" s="98"/>
      <c r="G117" s="98"/>
      <c r="H117" s="98"/>
    </row>
  </sheetData>
  <mergeCells count="44">
    <mergeCell ref="C115:D115"/>
    <mergeCell ref="B117:H117"/>
    <mergeCell ref="F6:F16"/>
    <mergeCell ref="C18:C27"/>
    <mergeCell ref="F28:F32"/>
    <mergeCell ref="C33:C39"/>
    <mergeCell ref="F33:F39"/>
    <mergeCell ref="B100:B101"/>
    <mergeCell ref="C100:H100"/>
    <mergeCell ref="A6:A16"/>
    <mergeCell ref="B6:B16"/>
    <mergeCell ref="C6:C16"/>
    <mergeCell ref="B17:B27"/>
    <mergeCell ref="A17:A27"/>
    <mergeCell ref="A28:A32"/>
    <mergeCell ref="B28:B32"/>
    <mergeCell ref="C28:C32"/>
    <mergeCell ref="A76:A83"/>
    <mergeCell ref="F50:F52"/>
    <mergeCell ref="C47:C49"/>
    <mergeCell ref="B33:B39"/>
    <mergeCell ref="A33:A39"/>
    <mergeCell ref="A40:A46"/>
    <mergeCell ref="F47:F49"/>
    <mergeCell ref="C50:C52"/>
    <mergeCell ref="B40:B46"/>
    <mergeCell ref="B47:B49"/>
    <mergeCell ref="A47:A49"/>
    <mergeCell ref="A50:A52"/>
    <mergeCell ref="B50:B52"/>
    <mergeCell ref="A100:A101"/>
    <mergeCell ref="C40:C46"/>
    <mergeCell ref="F40:F46"/>
    <mergeCell ref="C77:C79"/>
    <mergeCell ref="F54:F64"/>
    <mergeCell ref="A65:A75"/>
    <mergeCell ref="B65:B75"/>
    <mergeCell ref="C65:C75"/>
    <mergeCell ref="F65:F75"/>
    <mergeCell ref="A54:A64"/>
    <mergeCell ref="B54:B64"/>
    <mergeCell ref="C54:C64"/>
    <mergeCell ref="B76:B83"/>
    <mergeCell ref="C80:C83"/>
  </mergeCells>
  <phoneticPr fontId="2"/>
  <printOptions horizontalCentered="1"/>
  <pageMargins left="0.39370078740157483" right="0.39370078740157483" top="0.74803149606299213" bottom="0.74803149606299213" header="0.31496062992125984" footer="0.31496062992125984"/>
  <pageSetup paperSize="9" scale="61" fitToHeight="0" orientation="portrait" r:id="rId1"/>
  <rowBreaks count="1" manualBreakCount="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3D94C79BFE6C4B89B4E4E4BC3CAFE3" ma:contentTypeVersion="5" ma:contentTypeDescription="新しいドキュメントを作成します。" ma:contentTypeScope="" ma:versionID="2b883ec5dc880287d01b5b2160e86d14">
  <xsd:schema xmlns:xsd="http://www.w3.org/2001/XMLSchema" xmlns:xs="http://www.w3.org/2001/XMLSchema" xmlns:p="http://schemas.microsoft.com/office/2006/metadata/properties" xmlns:ns3="f482ed3c-4265-41c5-8a48-4e2f1de9337e" targetNamespace="http://schemas.microsoft.com/office/2006/metadata/properties" ma:root="true" ma:fieldsID="338b31bc9bb814c648df3d4b62eca804" ns3:_="">
    <xsd:import namespace="f482ed3c-4265-41c5-8a48-4e2f1de9337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2ed3c-4265-41c5-8a48-4e2f1de93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50E90-D2DD-4F15-9B09-154B1E19EEF6}">
  <ds:schemaRefs>
    <ds:schemaRef ds:uri="http://schemas.microsoft.com/sharepoint/v3/contenttype/forms"/>
  </ds:schemaRefs>
</ds:datastoreItem>
</file>

<file path=customXml/itemProps2.xml><?xml version="1.0" encoding="utf-8"?>
<ds:datastoreItem xmlns:ds="http://schemas.openxmlformats.org/officeDocument/2006/customXml" ds:itemID="{EAA51288-3CE8-4F3D-9627-547E96A0BB4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482ed3c-4265-41c5-8a48-4e2f1de9337e"/>
    <ds:schemaRef ds:uri="http://www.w3.org/XML/1998/namespace"/>
    <ds:schemaRef ds:uri="http://purl.org/dc/dcmitype/"/>
  </ds:schemaRefs>
</ds:datastoreItem>
</file>

<file path=customXml/itemProps3.xml><?xml version="1.0" encoding="utf-8"?>
<ds:datastoreItem xmlns:ds="http://schemas.openxmlformats.org/officeDocument/2006/customXml" ds:itemID="{E3E808F8-2EC4-4486-BCCD-0E7E6A7DC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2ed3c-4265-41c5-8a48-4e2f1de93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見積内訳書（iPad）</vt:lpstr>
      <vt:lpstr>'見積内訳書（iPad）'!_FilterDatabase</vt:lpstr>
      <vt:lpstr>'見積内訳書（iPad）'!Print_Area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阪本 博</cp:lastModifiedBy>
  <cp:lastPrinted>2025-01-23T10:48:27Z</cp:lastPrinted>
  <dcterms:modified xsi:type="dcterms:W3CDTF">2025-02-07T08:13:45Z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2024-06-13T04:43:33Z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5f733957-06cb-40ec-9fb7-73ea04e73f14</vt:lpwstr>
  </property>
  <property fmtid="{D5CDD505-2E9C-101B-9397-08002B2CF9AE}" pid="8" name="MSIP_Label_defa4170-0d19-0005-0004-bc88714345d2_ContentBits">
    <vt:lpwstr>0</vt:lpwstr>
  </property>
  <property fmtid="{D5CDD505-2E9C-101B-9397-08002B2CF9AE}" pid="9" name="ContentTypeId">
    <vt:lpwstr>0x010100C43D94C79BFE6C4B89B4E4E4BC3CAFE3</vt:lpwstr>
  </property>
</Properties>
</file>