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tottori-sfilesv\section\県土総務課\03建設業・入札制度担当\★入札制度担当係長\40_技術者状況調査（修正）報告\R8\00年度当初報告依頼（R8.2）\"/>
    </mc:Choice>
  </mc:AlternateContent>
  <xr:revisionPtr revIDLastSave="0" documentId="13_ncr:1_{B7EED708-D856-45BE-A289-2313BF7AB704}" xr6:coauthVersionLast="47" xr6:coauthVersionMax="47" xr10:uidLastSave="{00000000-0000-0000-0000-000000000000}"/>
  <bookViews>
    <workbookView xWindow="28680" yWindow="90" windowWidth="29040" windowHeight="15720" tabRatio="947" firstSheet="1" activeTab="3" xr2:uid="{00000000-000D-0000-FFFF-FFFF00000000}"/>
  </bookViews>
  <sheets>
    <sheet name="資格整理用" sheetId="51" state="hidden" r:id="rId1"/>
    <sheet name="修正報告書表紙" sheetId="34" r:id="rId2"/>
    <sheet name="入力方法" sheetId="1" r:id="rId3"/>
    <sheet name="報告書表紙" sheetId="2" r:id="rId4"/>
    <sheet name="全技術者確認表" sheetId="3" r:id="rId5"/>
    <sheet name="様式１" sheetId="4" r:id="rId6"/>
    <sheet name="様式２" sheetId="5" r:id="rId7"/>
    <sheet name="様式２－１" sheetId="6" r:id="rId8"/>
    <sheet name="様式３" sheetId="7" r:id="rId9"/>
    <sheet name="様式４" sheetId="8" r:id="rId10"/>
    <sheet name="様式４－１" sheetId="9" r:id="rId11"/>
    <sheet name="様式５" sheetId="10" r:id="rId12"/>
    <sheet name="様式５－１" sheetId="11" r:id="rId13"/>
    <sheet name="様式５－２" sheetId="35" r:id="rId14"/>
    <sheet name="様式５－３" sheetId="36" r:id="rId15"/>
    <sheet name="様式５－４" sheetId="37" r:id="rId16"/>
    <sheet name="様式５－５" sheetId="38" r:id="rId17"/>
    <sheet name="様式５－６" sheetId="39" r:id="rId18"/>
    <sheet name="様式５－７" sheetId="40" r:id="rId19"/>
    <sheet name="様式５－８" sheetId="41" r:id="rId20"/>
    <sheet name="様式５－９" sheetId="42" r:id="rId21"/>
    <sheet name="様式５－１０" sheetId="43" r:id="rId22"/>
    <sheet name="様式５－１１" sheetId="44" r:id="rId23"/>
    <sheet name="様式５－１２" sheetId="45" r:id="rId24"/>
    <sheet name="様式５－１３" sheetId="46" r:id="rId25"/>
    <sheet name="様式７－１" sheetId="25" state="hidden" r:id="rId26"/>
    <sheet name="様式５－１４" sheetId="47" r:id="rId27"/>
    <sheet name="様式５－１５" sheetId="48" r:id="rId28"/>
    <sheet name="様式５－１６" sheetId="49" r:id="rId29"/>
    <sheet name="様式５－１７" sheetId="50" r:id="rId30"/>
    <sheet name="様式６－１" sheetId="24" state="hidden" r:id="rId31"/>
    <sheet name="様式８" sheetId="26" r:id="rId32"/>
    <sheet name="様式８－１" sheetId="27" r:id="rId33"/>
    <sheet name="様式８－２" sheetId="28" r:id="rId34"/>
    <sheet name="様式８－３" sheetId="29" r:id="rId35"/>
    <sheet name="様式８－４" sheetId="30" r:id="rId36"/>
    <sheet name="様式８－５" sheetId="31" r:id="rId37"/>
    <sheet name="様式８－６" sheetId="32" r:id="rId38"/>
    <sheet name="様式9（配置技術者一覧表）" sheetId="53" r:id="rId39"/>
    <sheet name="様式９（1）" sheetId="33" r:id="rId40"/>
  </sheets>
  <definedNames>
    <definedName name="_xlnm._FilterDatabase" localSheetId="0" hidden="1">資格整理用!$A$1:$FR$201</definedName>
    <definedName name="_xlnm._FilterDatabase" localSheetId="39" hidden="1">'様式９（1）'!$I$16:$S$49</definedName>
    <definedName name="_xlnm.Print_Area" localSheetId="4">全技術者確認表!$A$1:$L$47</definedName>
    <definedName name="_xlnm.Print_Area" localSheetId="2">入力方法!$A$2:$L$24</definedName>
    <definedName name="_xlnm.Print_Area" localSheetId="3">報告書表紙!$A$1:$K$60</definedName>
    <definedName name="_xlnm.Print_Area" localSheetId="5">様式１!$A$1:$O$37</definedName>
    <definedName name="_xlnm.Print_Area" localSheetId="6">様式２!$A$1:$O$33</definedName>
    <definedName name="_xlnm.Print_Area" localSheetId="7">'様式２－１'!$A$1:$BJ$34</definedName>
    <definedName name="_xlnm.Print_Area" localSheetId="8">様式３!$A$1:$O$40</definedName>
    <definedName name="_xlnm.Print_Area" localSheetId="9">様式４!$A$1:$I$33</definedName>
    <definedName name="_xlnm.Print_Area" localSheetId="10">'様式４－１'!$A$1:$AE$24</definedName>
    <definedName name="_xlnm.Print_Area" localSheetId="39">'様式９（1）'!$A$1:$S$146</definedName>
    <definedName name="_xlnm.Print_Area" localSheetId="38">'様式9（配置技術者一覧表）'!$A$1:$P$37</definedName>
    <definedName name="_xlnm.Print_Titles" localSheetId="4">全技術者確認表!$1:$13</definedName>
    <definedName name="_xlnm.Print_Titles" localSheetId="6">様式２!$1:$5</definedName>
    <definedName name="_xlnm.Print_Titles" localSheetId="7">'様式２－１'!$A:$C,'様式２－１'!$1:$5</definedName>
    <definedName name="_xlnm.Print_Titles" localSheetId="9">様式４!$1:$5</definedName>
    <definedName name="_xlnm.Print_Titles" localSheetId="10">'様式４－１'!$A:$C,'様式４－１'!$1:$5</definedName>
    <definedName name="Z_B356E2CC_D036_476E_BD45_75AC21EC1C7A_.wvu.Cols" localSheetId="9" hidden="1">様式４!$L:$Q</definedName>
    <definedName name="Z_B356E2CC_D036_476E_BD45_75AC21EC1C7A_.wvu.Cols" localSheetId="39" hidden="1">'様式９（1）'!#REF!</definedName>
    <definedName name="Z_B356E2CC_D036_476E_BD45_75AC21EC1C7A_.wvu.FilterData" localSheetId="39" hidden="1">'様式９（1）'!$I$16:$S$49</definedName>
    <definedName name="Z_B356E2CC_D036_476E_BD45_75AC21EC1C7A_.wvu.PrintArea" localSheetId="4" hidden="1">全技術者確認表!$A$1:$L$48</definedName>
    <definedName name="Z_B356E2CC_D036_476E_BD45_75AC21EC1C7A_.wvu.PrintArea" localSheetId="2" hidden="1">入力方法!$A$2:$L$24</definedName>
    <definedName name="Z_B356E2CC_D036_476E_BD45_75AC21EC1C7A_.wvu.PrintArea" localSheetId="3" hidden="1">報告書表紙!$A$1:$K$60</definedName>
    <definedName name="Z_B356E2CC_D036_476E_BD45_75AC21EC1C7A_.wvu.PrintArea" localSheetId="5" hidden="1">様式１!$A$1:$O$37</definedName>
    <definedName name="Z_B356E2CC_D036_476E_BD45_75AC21EC1C7A_.wvu.PrintArea" localSheetId="6" hidden="1">様式２!$A$1:$P$15</definedName>
    <definedName name="Z_B356E2CC_D036_476E_BD45_75AC21EC1C7A_.wvu.PrintArea" localSheetId="7" hidden="1">'様式２－１'!$A$1:$BJ$24</definedName>
    <definedName name="Z_B356E2CC_D036_476E_BD45_75AC21EC1C7A_.wvu.PrintArea" localSheetId="8" hidden="1">様式３!$A$1:$O$40</definedName>
    <definedName name="Z_B356E2CC_D036_476E_BD45_75AC21EC1C7A_.wvu.PrintArea" localSheetId="9" hidden="1">様式４!$A$1:$I$16</definedName>
    <definedName name="Z_B356E2CC_D036_476E_BD45_75AC21EC1C7A_.wvu.PrintArea" localSheetId="10" hidden="1">'様式４－１'!$A$1:$AE$24</definedName>
    <definedName name="Z_B356E2CC_D036_476E_BD45_75AC21EC1C7A_.wvu.PrintArea" localSheetId="39" hidden="1">'様式９（1）'!$A$1:$F$146</definedName>
    <definedName name="Z_B356E2CC_D036_476E_BD45_75AC21EC1C7A_.wvu.PrintTitles" localSheetId="4" hidden="1">全技術者確認表!$1:$13</definedName>
    <definedName name="Z_B356E2CC_D036_476E_BD45_75AC21EC1C7A_.wvu.PrintTitles" localSheetId="6" hidden="1">様式２!$1:$5</definedName>
    <definedName name="Z_B356E2CC_D036_476E_BD45_75AC21EC1C7A_.wvu.PrintTitles" localSheetId="7" hidden="1">'様式２－１'!$A:$C,'様式２－１'!$1:$5</definedName>
    <definedName name="Z_B356E2CC_D036_476E_BD45_75AC21EC1C7A_.wvu.PrintTitles" localSheetId="9" hidden="1">様式４!$1:$5</definedName>
    <definedName name="Z_B356E2CC_D036_476E_BD45_75AC21EC1C7A_.wvu.PrintTitles" localSheetId="10" hidden="1">'様式４－１'!$A:$C,'様式４－１'!$1:$5</definedName>
    <definedName name="Z_B356E2CC_D036_476E_BD45_75AC21EC1C7A_.wvu.Rows" localSheetId="7" hidden="1">'様式２－１'!$164:$165</definedName>
    <definedName name="Z_B356E2CC_D036_476E_BD45_75AC21EC1C7A_.wvu.Rows" localSheetId="39" hidden="1">'様式９（1）'!#REF!</definedName>
  </definedNames>
  <calcPr calcId="191029"/>
  <customWorkbookViews>
    <customWorkbookView name="鳥取県庁 - 個人用ビュー" guid="{B356E2CC-D036-476E-BD45-75AC21EC1C7A}" mergeInterval="0" personalView="1" maximized="1" windowWidth="1366" windowHeight="577" tabRatio="710"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3" l="1"/>
  <c r="A5" i="53"/>
  <c r="P16" i="53"/>
  <c r="N16" i="53"/>
  <c r="L16" i="53"/>
  <c r="J16" i="53"/>
  <c r="H16" i="53"/>
  <c r="A16" i="53"/>
  <c r="P15" i="53"/>
  <c r="N15" i="53"/>
  <c r="L15" i="53"/>
  <c r="J15" i="53"/>
  <c r="H15" i="53"/>
  <c r="A15" i="53"/>
  <c r="P14" i="53"/>
  <c r="N14" i="53"/>
  <c r="L14" i="53"/>
  <c r="J14" i="53"/>
  <c r="H14" i="53"/>
  <c r="A14" i="53"/>
  <c r="P13" i="53"/>
  <c r="N13" i="53"/>
  <c r="L13" i="53"/>
  <c r="J13" i="53"/>
  <c r="H13" i="53"/>
  <c r="A13" i="53"/>
  <c r="P17" i="53"/>
  <c r="N17" i="53"/>
  <c r="L17" i="53"/>
  <c r="J17" i="53"/>
  <c r="H17" i="53"/>
  <c r="A17" i="53"/>
  <c r="P12" i="53"/>
  <c r="N12" i="53"/>
  <c r="L12" i="53"/>
  <c r="J12" i="53"/>
  <c r="H12" i="53"/>
  <c r="A12" i="53"/>
  <c r="P11" i="53"/>
  <c r="N11" i="53"/>
  <c r="L11" i="53"/>
  <c r="J11" i="53"/>
  <c r="H11" i="53"/>
  <c r="A11" i="53"/>
  <c r="P10" i="53"/>
  <c r="N10" i="53"/>
  <c r="L10" i="53"/>
  <c r="J10" i="53"/>
  <c r="H10" i="53"/>
  <c r="A10" i="53"/>
  <c r="P9" i="53"/>
  <c r="N9" i="53"/>
  <c r="L9" i="53"/>
  <c r="J9" i="53"/>
  <c r="H9" i="53"/>
  <c r="A9" i="53"/>
  <c r="P20" i="53"/>
  <c r="N20" i="53"/>
  <c r="L20" i="53"/>
  <c r="J20" i="53"/>
  <c r="H20" i="53"/>
  <c r="A20" i="53"/>
  <c r="A6" i="53"/>
  <c r="A7" i="53"/>
  <c r="A8" i="53"/>
  <c r="A18" i="53"/>
  <c r="A19" i="53"/>
  <c r="A21" i="53"/>
  <c r="A22" i="53"/>
  <c r="A23" i="53"/>
  <c r="N3" i="53"/>
  <c r="P3" i="53"/>
  <c r="P4" i="53"/>
  <c r="P5" i="53"/>
  <c r="P6" i="53"/>
  <c r="P7" i="53"/>
  <c r="P8" i="53"/>
  <c r="P18" i="53"/>
  <c r="P19" i="53"/>
  <c r="P21" i="53"/>
  <c r="P22" i="53"/>
  <c r="P23" i="53"/>
  <c r="N4" i="53"/>
  <c r="N5" i="53"/>
  <c r="N6" i="53"/>
  <c r="N7" i="53"/>
  <c r="N8" i="53"/>
  <c r="N18" i="53"/>
  <c r="N19" i="53"/>
  <c r="N21" i="53"/>
  <c r="N22" i="53"/>
  <c r="N23" i="53"/>
  <c r="L4" i="53"/>
  <c r="L5" i="53"/>
  <c r="L6" i="53"/>
  <c r="L7" i="53"/>
  <c r="L8" i="53"/>
  <c r="L18" i="53"/>
  <c r="L19" i="53"/>
  <c r="L21" i="53"/>
  <c r="L22" i="53"/>
  <c r="L23" i="53"/>
  <c r="L3" i="53"/>
  <c r="J4" i="53"/>
  <c r="J5" i="53"/>
  <c r="J6" i="53"/>
  <c r="J7" i="53"/>
  <c r="J8" i="53"/>
  <c r="J18" i="53"/>
  <c r="J19" i="53"/>
  <c r="J21" i="53"/>
  <c r="J22" i="53"/>
  <c r="J23" i="53"/>
  <c r="J3" i="53"/>
  <c r="H4" i="53"/>
  <c r="H5" i="53"/>
  <c r="H6" i="53"/>
  <c r="H7" i="53"/>
  <c r="H8" i="53"/>
  <c r="H18" i="53"/>
  <c r="H19" i="53"/>
  <c r="H21" i="53"/>
  <c r="H22" i="53"/>
  <c r="H23" i="53"/>
  <c r="H3" i="53"/>
  <c r="C11" i="11"/>
  <c r="Q213" i="3"/>
  <c r="Q212" i="3"/>
  <c r="Q211" i="3"/>
  <c r="Q210" i="3"/>
  <c r="Q209" i="3"/>
  <c r="Q208" i="3"/>
  <c r="Q207" i="3"/>
  <c r="Q206" i="3"/>
  <c r="Q205" i="3"/>
  <c r="Q204" i="3"/>
  <c r="Q203" i="3"/>
  <c r="Q202" i="3"/>
  <c r="Q201" i="3"/>
  <c r="Q200" i="3"/>
  <c r="Q199" i="3"/>
  <c r="Q198" i="3"/>
  <c r="Q197" i="3"/>
  <c r="Q196" i="3"/>
  <c r="Q195" i="3"/>
  <c r="Q194" i="3"/>
  <c r="Q193" i="3"/>
  <c r="Q192" i="3"/>
  <c r="Q191" i="3"/>
  <c r="Q190" i="3"/>
  <c r="Q189" i="3"/>
  <c r="Q188" i="3"/>
  <c r="Q187" i="3"/>
  <c r="Q186" i="3"/>
  <c r="Q185" i="3"/>
  <c r="Q184" i="3"/>
  <c r="Q183" i="3"/>
  <c r="Q182" i="3"/>
  <c r="Q181" i="3"/>
  <c r="Q180" i="3"/>
  <c r="Q179" i="3"/>
  <c r="Q178" i="3"/>
  <c r="Q177" i="3"/>
  <c r="Q176" i="3"/>
  <c r="Q175" i="3"/>
  <c r="Q174" i="3"/>
  <c r="Q173" i="3"/>
  <c r="Q172" i="3"/>
  <c r="Q171" i="3"/>
  <c r="Q170" i="3"/>
  <c r="Q169" i="3"/>
  <c r="Q168" i="3"/>
  <c r="Q167" i="3"/>
  <c r="Q166" i="3"/>
  <c r="Q165" i="3"/>
  <c r="Q164" i="3"/>
  <c r="Q163" i="3"/>
  <c r="Q162" i="3"/>
  <c r="Q161" i="3"/>
  <c r="Q160" i="3"/>
  <c r="Q159" i="3"/>
  <c r="Q158" i="3"/>
  <c r="Q157" i="3"/>
  <c r="Q156" i="3"/>
  <c r="Q155" i="3"/>
  <c r="Q154" i="3"/>
  <c r="Q153" i="3"/>
  <c r="Q152" i="3"/>
  <c r="Q151" i="3"/>
  <c r="Q150" i="3"/>
  <c r="Q149" i="3"/>
  <c r="Q148" i="3"/>
  <c r="Q147" i="3"/>
  <c r="Q146" i="3"/>
  <c r="Q145" i="3"/>
  <c r="Q144" i="3"/>
  <c r="Q143" i="3"/>
  <c r="Q142" i="3"/>
  <c r="Q141" i="3"/>
  <c r="Q140" i="3"/>
  <c r="Q139" i="3"/>
  <c r="Q138" i="3"/>
  <c r="Q137" i="3"/>
  <c r="Q136" i="3"/>
  <c r="Q135" i="3"/>
  <c r="Q134" i="3"/>
  <c r="Q133" i="3"/>
  <c r="Q132" i="3"/>
  <c r="Q131" i="3"/>
  <c r="Q130" i="3"/>
  <c r="Q129" i="3"/>
  <c r="Q128" i="3"/>
  <c r="Q127" i="3"/>
  <c r="Q126" i="3"/>
  <c r="Q125" i="3"/>
  <c r="Q124" i="3"/>
  <c r="Q123" i="3"/>
  <c r="Q122" i="3"/>
  <c r="Q121" i="3"/>
  <c r="Q120" i="3"/>
  <c r="Q119" i="3"/>
  <c r="Q118" i="3"/>
  <c r="Q117" i="3"/>
  <c r="Q116" i="3"/>
  <c r="Q115" i="3"/>
  <c r="Q114" i="3"/>
  <c r="Q113" i="3"/>
  <c r="Q112" i="3"/>
  <c r="Q111" i="3"/>
  <c r="Q110" i="3"/>
  <c r="Q109" i="3"/>
  <c r="Q108" i="3"/>
  <c r="Q107" i="3"/>
  <c r="Q106" i="3"/>
  <c r="Q105" i="3"/>
  <c r="Q104" i="3"/>
  <c r="Q103" i="3"/>
  <c r="Q102" i="3"/>
  <c r="Q101" i="3"/>
  <c r="Q100" i="3"/>
  <c r="Q99" i="3"/>
  <c r="Q98" i="3"/>
  <c r="Q97" i="3"/>
  <c r="Q96" i="3"/>
  <c r="Q95" i="3"/>
  <c r="Q94" i="3"/>
  <c r="Q93" i="3"/>
  <c r="Q92" i="3"/>
  <c r="Q91" i="3"/>
  <c r="Q90" i="3"/>
  <c r="Q89" i="3"/>
  <c r="Q88" i="3"/>
  <c r="Q87" i="3"/>
  <c r="Q86" i="3"/>
  <c r="Q85" i="3"/>
  <c r="Q84" i="3"/>
  <c r="Q83" i="3"/>
  <c r="Q82" i="3"/>
  <c r="Q81" i="3"/>
  <c r="Q80" i="3"/>
  <c r="Q79" i="3"/>
  <c r="Q78" i="3"/>
  <c r="Q77" i="3"/>
  <c r="Q76" i="3"/>
  <c r="Q75" i="3"/>
  <c r="Q74" i="3"/>
  <c r="Q73" i="3"/>
  <c r="Q72" i="3"/>
  <c r="Q71" i="3"/>
  <c r="Q70" i="3"/>
  <c r="Q69" i="3"/>
  <c r="Q68" i="3"/>
  <c r="Q67" i="3"/>
  <c r="Q66" i="3"/>
  <c r="Q65" i="3"/>
  <c r="Q64" i="3"/>
  <c r="Q63" i="3"/>
  <c r="Q62" i="3"/>
  <c r="Q61" i="3"/>
  <c r="Q60" i="3"/>
  <c r="Q59" i="3"/>
  <c r="Q58" i="3"/>
  <c r="Q57" i="3"/>
  <c r="Q56" i="3"/>
  <c r="Q55" i="3"/>
  <c r="Q54" i="3"/>
  <c r="Q53" i="3"/>
  <c r="Q52" i="3"/>
  <c r="Q51" i="3"/>
  <c r="Q50" i="3"/>
  <c r="Q49" i="3"/>
  <c r="Q48" i="3"/>
  <c r="Q47" i="3"/>
  <c r="Q46" i="3"/>
  <c r="Q45" i="3"/>
  <c r="Q44" i="3"/>
  <c r="Q43" i="3"/>
  <c r="Q42" i="3"/>
  <c r="Q41" i="3"/>
  <c r="Q40" i="3"/>
  <c r="Q39" i="3"/>
  <c r="Q38" i="3"/>
  <c r="Q37" i="3"/>
  <c r="Q36" i="3"/>
  <c r="Q35" i="3"/>
  <c r="Q34" i="3"/>
  <c r="Q33" i="3"/>
  <c r="Q32" i="3"/>
  <c r="Q31" i="3"/>
  <c r="Q30" i="3"/>
  <c r="Q29" i="3"/>
  <c r="Q28" i="3"/>
  <c r="Q27" i="3"/>
  <c r="Q26" i="3"/>
  <c r="Q25" i="3"/>
  <c r="Q24" i="3"/>
  <c r="Q23" i="3"/>
  <c r="Q22" i="3"/>
  <c r="AC131" i="33"/>
  <c r="AD131" i="33"/>
  <c r="AC134" i="33"/>
  <c r="AD134" i="33"/>
  <c r="AC137" i="33"/>
  <c r="AD137" i="33"/>
  <c r="AC140" i="33"/>
  <c r="AD140" i="33"/>
  <c r="AC143" i="33"/>
  <c r="AD143" i="33"/>
  <c r="AD128" i="33"/>
  <c r="AC128" i="33"/>
  <c r="AD117" i="33"/>
  <c r="AC117" i="33"/>
  <c r="AD114" i="33"/>
  <c r="AC114" i="33"/>
  <c r="AD111" i="33"/>
  <c r="AC111" i="33"/>
  <c r="AD108" i="33"/>
  <c r="AC108" i="33"/>
  <c r="AD105" i="33"/>
  <c r="AC105" i="33"/>
  <c r="AD102" i="33"/>
  <c r="AC102" i="33"/>
  <c r="AD99" i="33"/>
  <c r="AC99" i="33"/>
  <c r="AD96" i="33"/>
  <c r="AC96" i="33"/>
  <c r="AD93" i="33"/>
  <c r="AC93" i="33"/>
  <c r="AD90" i="33"/>
  <c r="AC90" i="33"/>
  <c r="AD87" i="33"/>
  <c r="AC87" i="33"/>
  <c r="AD84" i="33"/>
  <c r="AC84" i="33"/>
  <c r="AD81" i="33"/>
  <c r="AC81" i="33"/>
  <c r="AD78" i="33"/>
  <c r="AC78" i="33"/>
  <c r="AD75" i="33"/>
  <c r="AC75" i="33"/>
  <c r="AD72" i="33"/>
  <c r="AC72" i="33"/>
  <c r="AD69" i="33"/>
  <c r="AC69" i="33"/>
  <c r="AD66" i="33"/>
  <c r="AC66" i="33"/>
  <c r="AD63" i="33"/>
  <c r="AC63" i="33"/>
  <c r="AD59" i="33"/>
  <c r="AC59" i="33"/>
  <c r="AD56" i="33"/>
  <c r="AC56" i="33"/>
  <c r="AD53" i="33"/>
  <c r="AC53" i="33"/>
  <c r="AD50" i="33"/>
  <c r="AC50" i="33"/>
  <c r="AD47" i="33"/>
  <c r="AC47" i="33"/>
  <c r="AD44" i="33"/>
  <c r="AC44" i="33"/>
  <c r="AD41" i="33"/>
  <c r="AC41" i="33"/>
  <c r="AD38" i="33"/>
  <c r="AC38" i="33"/>
  <c r="AD35" i="33"/>
  <c r="AC35" i="33"/>
  <c r="AD32" i="33"/>
  <c r="AC32" i="33"/>
  <c r="AD29" i="33"/>
  <c r="AC29" i="33"/>
  <c r="AD26" i="33"/>
  <c r="AC26" i="33"/>
  <c r="AD23" i="33"/>
  <c r="AC23" i="33"/>
  <c r="H23" i="33"/>
  <c r="H128" i="33"/>
  <c r="G128" i="33"/>
  <c r="G26" i="33"/>
  <c r="H26" i="33"/>
  <c r="G29" i="33"/>
  <c r="H29" i="33"/>
  <c r="G23" i="33"/>
  <c r="B5" i="33"/>
  <c r="CS201" i="51"/>
  <c r="CR201" i="51"/>
  <c r="CS200" i="51"/>
  <c r="CR200" i="51"/>
  <c r="CS199" i="51"/>
  <c r="CR199" i="51"/>
  <c r="CS198" i="51"/>
  <c r="CR198" i="51"/>
  <c r="CS197" i="51"/>
  <c r="CR197" i="51"/>
  <c r="CS196" i="51"/>
  <c r="CR196" i="51"/>
  <c r="CS195" i="51"/>
  <c r="CR195" i="51"/>
  <c r="CS194" i="51"/>
  <c r="CR194" i="51"/>
  <c r="CS193" i="51"/>
  <c r="CR193" i="51"/>
  <c r="CS192" i="51"/>
  <c r="CR192" i="51"/>
  <c r="CS191" i="51"/>
  <c r="CR191" i="51"/>
  <c r="CS190" i="51"/>
  <c r="CR190" i="51"/>
  <c r="CS189" i="51"/>
  <c r="CR189" i="51"/>
  <c r="CS188" i="51"/>
  <c r="CR188" i="51"/>
  <c r="CS187" i="51"/>
  <c r="CR187" i="51"/>
  <c r="CS186" i="51"/>
  <c r="CR186" i="51"/>
  <c r="CS185" i="51"/>
  <c r="CR185" i="51"/>
  <c r="CS184" i="51"/>
  <c r="CR184" i="51"/>
  <c r="CS183" i="51"/>
  <c r="CR183" i="51"/>
  <c r="CS182" i="51"/>
  <c r="CR182" i="51"/>
  <c r="CS181" i="51"/>
  <c r="CR181" i="51"/>
  <c r="CS180" i="51"/>
  <c r="CR180" i="51"/>
  <c r="CS179" i="51"/>
  <c r="CR179" i="51"/>
  <c r="CS178" i="51"/>
  <c r="CR178" i="51"/>
  <c r="CS177" i="51"/>
  <c r="CR177" i="51"/>
  <c r="CS176" i="51"/>
  <c r="CR176" i="51"/>
  <c r="CS175" i="51"/>
  <c r="CR175" i="51"/>
  <c r="CS174" i="51"/>
  <c r="CR174" i="51"/>
  <c r="CS173" i="51"/>
  <c r="CR173" i="51"/>
  <c r="CS172" i="51"/>
  <c r="CR172" i="51"/>
  <c r="CS171" i="51"/>
  <c r="CR171" i="51"/>
  <c r="CS170" i="51"/>
  <c r="CR170" i="51"/>
  <c r="CS169" i="51"/>
  <c r="CR169" i="51"/>
  <c r="CS168" i="51"/>
  <c r="CR168" i="51"/>
  <c r="CS167" i="51"/>
  <c r="CR167" i="51"/>
  <c r="CS166" i="51"/>
  <c r="CR166" i="51"/>
  <c r="CS165" i="51"/>
  <c r="CR165" i="51"/>
  <c r="CS164" i="51"/>
  <c r="CR164" i="51"/>
  <c r="CS163" i="51"/>
  <c r="CR163" i="51"/>
  <c r="CS162" i="51"/>
  <c r="CR162" i="51"/>
  <c r="CS161" i="51"/>
  <c r="CR161" i="51"/>
  <c r="CS160" i="51"/>
  <c r="CR160" i="51"/>
  <c r="CS159" i="51"/>
  <c r="CR159" i="51"/>
  <c r="CS158" i="51"/>
  <c r="CR158" i="51"/>
  <c r="CS157" i="51"/>
  <c r="CR157" i="51"/>
  <c r="CS156" i="51"/>
  <c r="CR156" i="51"/>
  <c r="CS155" i="51"/>
  <c r="CR155" i="51"/>
  <c r="CS154" i="51"/>
  <c r="CR154" i="51"/>
  <c r="CS153" i="51"/>
  <c r="CR153" i="51"/>
  <c r="CS152" i="51"/>
  <c r="CR152" i="51"/>
  <c r="CS151" i="51"/>
  <c r="CR151" i="51"/>
  <c r="CS150" i="51"/>
  <c r="CR150" i="51"/>
  <c r="CS149" i="51"/>
  <c r="CR149" i="51"/>
  <c r="CS148" i="51"/>
  <c r="CR148" i="51"/>
  <c r="CS147" i="51"/>
  <c r="CR147" i="51"/>
  <c r="CS146" i="51"/>
  <c r="CR146" i="51"/>
  <c r="CS145" i="51"/>
  <c r="CR145" i="51"/>
  <c r="CS144" i="51"/>
  <c r="CR144" i="51"/>
  <c r="CS143" i="51"/>
  <c r="CR143" i="51"/>
  <c r="CS142" i="51"/>
  <c r="CR142" i="51"/>
  <c r="CS141" i="51"/>
  <c r="CR141" i="51"/>
  <c r="CS140" i="51"/>
  <c r="CR140" i="51"/>
  <c r="CS139" i="51"/>
  <c r="CR139" i="51"/>
  <c r="CS138" i="51"/>
  <c r="CR138" i="51"/>
  <c r="CS137" i="51"/>
  <c r="CR137" i="51"/>
  <c r="CS136" i="51"/>
  <c r="CR136" i="51"/>
  <c r="CS135" i="51"/>
  <c r="CR135" i="51"/>
  <c r="CS134" i="51"/>
  <c r="CR134" i="51"/>
  <c r="CS133" i="51"/>
  <c r="CR133" i="51"/>
  <c r="CS132" i="51"/>
  <c r="CR132" i="51"/>
  <c r="CS131" i="51"/>
  <c r="CR131" i="51"/>
  <c r="CS130" i="51"/>
  <c r="CR130" i="51"/>
  <c r="CS129" i="51"/>
  <c r="CR129" i="51"/>
  <c r="CS128" i="51"/>
  <c r="CR128" i="51"/>
  <c r="CS127" i="51"/>
  <c r="CR127" i="51"/>
  <c r="CS126" i="51"/>
  <c r="CR126" i="51"/>
  <c r="CS125" i="51"/>
  <c r="CR125" i="51"/>
  <c r="CS124" i="51"/>
  <c r="CR124" i="51"/>
  <c r="CS123" i="51"/>
  <c r="CR123" i="51"/>
  <c r="CS122" i="51"/>
  <c r="CR122" i="51"/>
  <c r="CS121" i="51"/>
  <c r="CR121" i="51"/>
  <c r="CS120" i="51"/>
  <c r="CR120" i="51"/>
  <c r="CS119" i="51"/>
  <c r="CR119" i="51"/>
  <c r="CS118" i="51"/>
  <c r="CR118" i="51"/>
  <c r="CS117" i="51"/>
  <c r="CR117" i="51"/>
  <c r="CS116" i="51"/>
  <c r="CR116" i="51"/>
  <c r="CS115" i="51"/>
  <c r="CR115" i="51"/>
  <c r="CS114" i="51"/>
  <c r="CR114" i="51"/>
  <c r="CS113" i="51"/>
  <c r="CR113" i="51"/>
  <c r="CS112" i="51"/>
  <c r="CR112" i="51"/>
  <c r="CS111" i="51"/>
  <c r="CR111" i="51"/>
  <c r="CS110" i="51"/>
  <c r="CR110" i="51"/>
  <c r="CS109" i="51"/>
  <c r="CR109" i="51"/>
  <c r="CS108" i="51"/>
  <c r="CR108" i="51"/>
  <c r="CS107" i="51"/>
  <c r="CR107" i="51"/>
  <c r="CS106" i="51"/>
  <c r="CR106" i="51"/>
  <c r="CS105" i="51"/>
  <c r="CR105" i="51"/>
  <c r="CS104" i="51"/>
  <c r="CR104" i="51"/>
  <c r="CS103" i="51"/>
  <c r="CR103" i="51"/>
  <c r="CS102" i="51"/>
  <c r="CR102" i="51"/>
  <c r="CS101" i="51"/>
  <c r="CR101" i="51"/>
  <c r="CS100" i="51"/>
  <c r="CR100" i="51"/>
  <c r="CS99" i="51"/>
  <c r="CR99" i="51"/>
  <c r="CS98" i="51"/>
  <c r="CR98" i="51"/>
  <c r="CS97" i="51"/>
  <c r="CR97" i="51"/>
  <c r="CS96" i="51"/>
  <c r="CR96" i="51"/>
  <c r="CS95" i="51"/>
  <c r="CR95" i="51"/>
  <c r="CS94" i="51"/>
  <c r="CR94" i="51"/>
  <c r="CS93" i="51"/>
  <c r="CR93" i="51"/>
  <c r="CS92" i="51"/>
  <c r="CR92" i="51"/>
  <c r="CS91" i="51"/>
  <c r="CR91" i="51"/>
  <c r="CS90" i="51"/>
  <c r="CR90" i="51"/>
  <c r="CS89" i="51"/>
  <c r="CR89" i="51"/>
  <c r="CS88" i="51"/>
  <c r="CR88" i="51"/>
  <c r="CS87" i="51"/>
  <c r="CR87" i="51"/>
  <c r="CS86" i="51"/>
  <c r="CR86" i="51"/>
  <c r="CS85" i="51"/>
  <c r="CR85" i="51"/>
  <c r="CS84" i="51"/>
  <c r="CR84" i="51"/>
  <c r="CS83" i="51"/>
  <c r="CR83" i="51"/>
  <c r="CS82" i="51"/>
  <c r="CR82" i="51"/>
  <c r="CS81" i="51"/>
  <c r="CR81" i="51"/>
  <c r="CS80" i="51"/>
  <c r="CR80" i="51"/>
  <c r="CS79" i="51"/>
  <c r="CR79" i="51"/>
  <c r="CS78" i="51"/>
  <c r="CR78" i="51"/>
  <c r="CS77" i="51"/>
  <c r="CR77" i="51"/>
  <c r="CS76" i="51"/>
  <c r="CR76" i="51"/>
  <c r="CS75" i="51"/>
  <c r="CR75" i="51"/>
  <c r="CS74" i="51"/>
  <c r="CR74" i="51"/>
  <c r="CS73" i="51"/>
  <c r="CR73" i="51"/>
  <c r="CS72" i="51"/>
  <c r="CR72" i="51"/>
  <c r="CS71" i="51"/>
  <c r="CR71" i="51"/>
  <c r="CS70" i="51"/>
  <c r="CR70" i="51"/>
  <c r="CS69" i="51"/>
  <c r="CR69" i="51"/>
  <c r="CS68" i="51"/>
  <c r="CR68" i="51"/>
  <c r="CS67" i="51"/>
  <c r="CR67" i="51"/>
  <c r="CS66" i="51"/>
  <c r="CR66" i="51"/>
  <c r="CS65" i="51"/>
  <c r="CR65" i="51"/>
  <c r="CS64" i="51"/>
  <c r="CR64" i="51"/>
  <c r="CS63" i="51"/>
  <c r="CR63" i="51"/>
  <c r="CS62" i="51"/>
  <c r="CR62" i="51"/>
  <c r="CS61" i="51"/>
  <c r="CR61" i="51"/>
  <c r="CS60" i="51"/>
  <c r="CR60" i="51"/>
  <c r="CS59" i="51"/>
  <c r="CR59" i="51"/>
  <c r="CS58" i="51"/>
  <c r="CR58" i="51"/>
  <c r="CS57" i="51"/>
  <c r="CR57" i="51"/>
  <c r="CS56" i="51"/>
  <c r="CR56" i="51"/>
  <c r="CS55" i="51"/>
  <c r="CR55" i="51"/>
  <c r="CS54" i="51"/>
  <c r="CR54" i="51"/>
  <c r="CS53" i="51"/>
  <c r="CR53" i="51"/>
  <c r="CS52" i="51"/>
  <c r="CR52" i="51"/>
  <c r="CS51" i="51"/>
  <c r="CR51" i="51"/>
  <c r="CS50" i="51"/>
  <c r="CR50" i="51"/>
  <c r="CS49" i="51"/>
  <c r="CR49" i="51"/>
  <c r="CS48" i="51"/>
  <c r="CR48" i="51"/>
  <c r="CS47" i="51"/>
  <c r="CR47" i="51"/>
  <c r="CS46" i="51"/>
  <c r="CR46" i="51"/>
  <c r="CS45" i="51"/>
  <c r="CR45" i="51"/>
  <c r="CS44" i="51"/>
  <c r="CR44" i="51"/>
  <c r="CS43" i="51"/>
  <c r="CR43" i="51"/>
  <c r="CS42" i="51"/>
  <c r="CR42" i="51"/>
  <c r="CS41" i="51"/>
  <c r="CR41" i="51"/>
  <c r="CS40" i="51"/>
  <c r="CR40" i="51"/>
  <c r="CS39" i="51"/>
  <c r="CR39" i="51"/>
  <c r="CS38" i="51"/>
  <c r="CR38" i="51"/>
  <c r="CS37" i="51"/>
  <c r="CR37" i="51"/>
  <c r="CS36" i="51"/>
  <c r="CR36" i="51"/>
  <c r="CS35" i="51"/>
  <c r="CR35" i="51"/>
  <c r="CS34" i="51"/>
  <c r="CR34" i="51"/>
  <c r="CS33" i="51"/>
  <c r="CR33" i="51"/>
  <c r="CS32" i="51"/>
  <c r="CR32" i="51"/>
  <c r="CS31" i="51"/>
  <c r="CR31" i="51"/>
  <c r="CS30" i="51"/>
  <c r="CR30" i="51"/>
  <c r="CS29" i="51"/>
  <c r="CR29" i="51"/>
  <c r="CS28" i="51"/>
  <c r="CR28" i="51"/>
  <c r="CS27" i="51"/>
  <c r="CR27" i="51"/>
  <c r="CS26" i="51"/>
  <c r="CR26" i="51"/>
  <c r="CS25" i="51"/>
  <c r="CR25" i="51"/>
  <c r="CS24" i="51"/>
  <c r="CR24" i="51"/>
  <c r="CS23" i="51"/>
  <c r="CR23" i="51"/>
  <c r="CS22" i="51"/>
  <c r="CR22" i="51"/>
  <c r="CS21" i="51"/>
  <c r="CR21" i="51"/>
  <c r="CS20" i="51"/>
  <c r="CR20" i="51"/>
  <c r="CS19" i="51"/>
  <c r="CR19" i="51"/>
  <c r="CS18" i="51"/>
  <c r="CR18" i="51"/>
  <c r="CS17" i="51"/>
  <c r="CR17" i="51"/>
  <c r="CS16" i="51"/>
  <c r="CR16" i="51"/>
  <c r="CS15" i="51"/>
  <c r="CR15" i="51"/>
  <c r="CS14" i="51"/>
  <c r="CR14" i="51"/>
  <c r="CS13" i="51"/>
  <c r="CR13" i="51"/>
  <c r="CS12" i="51"/>
  <c r="CR12" i="51"/>
  <c r="CS11" i="51"/>
  <c r="CR11" i="51"/>
  <c r="CS10" i="51"/>
  <c r="CR10" i="51"/>
  <c r="CS9" i="51"/>
  <c r="CR9" i="51"/>
  <c r="CS8" i="51"/>
  <c r="CR8" i="51"/>
  <c r="CS7" i="51"/>
  <c r="CR7" i="51"/>
  <c r="CS6" i="51"/>
  <c r="CR6" i="51"/>
  <c r="CS5" i="51"/>
  <c r="CR5" i="51"/>
  <c r="CS4" i="51"/>
  <c r="CR4" i="51"/>
  <c r="CS3" i="51"/>
  <c r="CR3" i="51"/>
  <c r="CR2" i="51"/>
  <c r="CS2" i="51"/>
  <c r="CN2" i="51"/>
  <c r="J3" i="51"/>
  <c r="K3" i="51"/>
  <c r="L3" i="51"/>
  <c r="M3" i="51"/>
  <c r="N3" i="51"/>
  <c r="O3" i="51"/>
  <c r="P3" i="51"/>
  <c r="Q3" i="51"/>
  <c r="R3" i="51"/>
  <c r="S3" i="51"/>
  <c r="T3" i="51"/>
  <c r="U3" i="51"/>
  <c r="V3" i="51"/>
  <c r="W3" i="51"/>
  <c r="X3" i="51"/>
  <c r="Y3" i="51"/>
  <c r="Z3" i="51"/>
  <c r="AA3" i="51"/>
  <c r="AB3" i="51"/>
  <c r="AC3" i="51"/>
  <c r="AD3" i="51"/>
  <c r="AE3" i="51"/>
  <c r="AF3" i="51"/>
  <c r="AG3" i="51"/>
  <c r="AH3" i="51"/>
  <c r="AI3" i="51"/>
  <c r="AJ3" i="51"/>
  <c r="AK3" i="51"/>
  <c r="AL3" i="51"/>
  <c r="AM3" i="51"/>
  <c r="AN3" i="51"/>
  <c r="AO3" i="51"/>
  <c r="AP3" i="51"/>
  <c r="AQ3" i="51"/>
  <c r="AR3" i="51"/>
  <c r="AS3" i="51"/>
  <c r="AT3" i="51"/>
  <c r="AU3" i="51"/>
  <c r="AV3" i="51"/>
  <c r="AW3" i="51"/>
  <c r="AX3" i="51"/>
  <c r="AY3" i="51"/>
  <c r="AZ3" i="51"/>
  <c r="BA3" i="51"/>
  <c r="BB3" i="51"/>
  <c r="BC3" i="51"/>
  <c r="BD3" i="51"/>
  <c r="BE3" i="51"/>
  <c r="BF3" i="51"/>
  <c r="BG3" i="51"/>
  <c r="BH3" i="51"/>
  <c r="BI3" i="51"/>
  <c r="BJ3" i="51"/>
  <c r="BK3" i="51"/>
  <c r="BL3" i="51"/>
  <c r="BM3" i="51"/>
  <c r="BN3" i="51"/>
  <c r="BO3" i="51"/>
  <c r="BP3" i="51"/>
  <c r="BQ3" i="51"/>
  <c r="BR3" i="51"/>
  <c r="BS3" i="51"/>
  <c r="BT3" i="51"/>
  <c r="BU3" i="51"/>
  <c r="BV3" i="51"/>
  <c r="BW3" i="51"/>
  <c r="BX3" i="51"/>
  <c r="BY3" i="51"/>
  <c r="BZ3" i="51"/>
  <c r="CA3" i="51"/>
  <c r="CB3" i="51"/>
  <c r="CC3" i="51"/>
  <c r="CD3" i="51"/>
  <c r="CE3" i="51"/>
  <c r="CF3" i="51"/>
  <c r="CG3" i="51"/>
  <c r="CH3" i="51"/>
  <c r="CI3" i="51"/>
  <c r="CJ3" i="51"/>
  <c r="CK3" i="51"/>
  <c r="CL3" i="51"/>
  <c r="CM3" i="51"/>
  <c r="CN3" i="51"/>
  <c r="CO3" i="51"/>
  <c r="CP3" i="51"/>
  <c r="CQ3" i="51"/>
  <c r="J4" i="51"/>
  <c r="K4" i="51"/>
  <c r="L4" i="51"/>
  <c r="M4" i="51"/>
  <c r="N4" i="51"/>
  <c r="O4" i="51"/>
  <c r="P4" i="51"/>
  <c r="Q4" i="51"/>
  <c r="R4" i="51"/>
  <c r="S4" i="51"/>
  <c r="T4" i="51"/>
  <c r="U4" i="51"/>
  <c r="V4" i="51"/>
  <c r="W4" i="51"/>
  <c r="X4" i="51"/>
  <c r="Y4" i="51"/>
  <c r="Z4" i="51"/>
  <c r="AA4" i="51"/>
  <c r="AB4" i="51"/>
  <c r="AC4" i="51"/>
  <c r="AD4" i="51"/>
  <c r="AE4" i="51"/>
  <c r="AF4" i="51"/>
  <c r="AG4" i="51"/>
  <c r="AH4" i="51"/>
  <c r="AI4" i="51"/>
  <c r="AJ4" i="51"/>
  <c r="AK4" i="51"/>
  <c r="AL4" i="51"/>
  <c r="AM4" i="51"/>
  <c r="AN4" i="51"/>
  <c r="AO4" i="51"/>
  <c r="AP4" i="51"/>
  <c r="AQ4" i="51"/>
  <c r="AR4" i="51"/>
  <c r="AS4" i="51"/>
  <c r="AT4" i="51"/>
  <c r="AU4" i="51"/>
  <c r="AV4" i="51"/>
  <c r="AW4" i="51"/>
  <c r="AX4" i="51"/>
  <c r="AY4" i="51"/>
  <c r="AZ4" i="51"/>
  <c r="BA4" i="51"/>
  <c r="BB4" i="51"/>
  <c r="BC4" i="51"/>
  <c r="BD4" i="51"/>
  <c r="BE4" i="51"/>
  <c r="BF4" i="51"/>
  <c r="BG4" i="51"/>
  <c r="BH4" i="51"/>
  <c r="BI4" i="51"/>
  <c r="BJ4" i="51"/>
  <c r="BK4" i="51"/>
  <c r="BL4" i="51"/>
  <c r="BM4" i="51"/>
  <c r="BN4" i="51"/>
  <c r="BO4" i="51"/>
  <c r="BP4" i="51"/>
  <c r="BQ4" i="51"/>
  <c r="BR4" i="51"/>
  <c r="BS4" i="51"/>
  <c r="BT4" i="51"/>
  <c r="BU4" i="51"/>
  <c r="BV4" i="51"/>
  <c r="BW4" i="51"/>
  <c r="BX4" i="51"/>
  <c r="BY4" i="51"/>
  <c r="BZ4" i="51"/>
  <c r="CA4" i="51"/>
  <c r="CB4" i="51"/>
  <c r="CC4" i="51"/>
  <c r="CD4" i="51"/>
  <c r="CE4" i="51"/>
  <c r="CF4" i="51"/>
  <c r="CG4" i="51"/>
  <c r="CH4" i="51"/>
  <c r="CI4" i="51"/>
  <c r="CJ4" i="51"/>
  <c r="CK4" i="51"/>
  <c r="CL4" i="51"/>
  <c r="CM4" i="51"/>
  <c r="CN4" i="51"/>
  <c r="CO4" i="51"/>
  <c r="CP4" i="51"/>
  <c r="CQ4" i="51"/>
  <c r="J5" i="51"/>
  <c r="K5" i="51"/>
  <c r="L5" i="51"/>
  <c r="M5" i="51"/>
  <c r="N5" i="51"/>
  <c r="O5" i="51"/>
  <c r="P5" i="51"/>
  <c r="Q5" i="51"/>
  <c r="R5" i="51"/>
  <c r="S5" i="51"/>
  <c r="T5" i="51"/>
  <c r="U5" i="51"/>
  <c r="V5" i="51"/>
  <c r="W5" i="51"/>
  <c r="X5" i="51"/>
  <c r="Y5" i="51"/>
  <c r="Z5" i="51"/>
  <c r="AA5" i="51"/>
  <c r="AB5" i="51"/>
  <c r="AC5" i="51"/>
  <c r="AD5" i="51"/>
  <c r="AE5" i="51"/>
  <c r="AF5" i="51"/>
  <c r="AG5" i="51"/>
  <c r="AH5" i="51"/>
  <c r="AI5" i="51"/>
  <c r="AJ5" i="51"/>
  <c r="AK5" i="51"/>
  <c r="AL5" i="51"/>
  <c r="AM5" i="51"/>
  <c r="AN5" i="51"/>
  <c r="AO5" i="51"/>
  <c r="AP5" i="51"/>
  <c r="AQ5" i="51"/>
  <c r="AR5" i="51"/>
  <c r="AS5" i="51"/>
  <c r="AT5" i="51"/>
  <c r="AU5" i="51"/>
  <c r="AV5" i="51"/>
  <c r="AW5" i="51"/>
  <c r="AX5" i="51"/>
  <c r="AY5" i="51"/>
  <c r="AZ5" i="51"/>
  <c r="BA5" i="51"/>
  <c r="BB5" i="51"/>
  <c r="BC5" i="51"/>
  <c r="BD5" i="51"/>
  <c r="BE5" i="51"/>
  <c r="BF5" i="51"/>
  <c r="BG5" i="51"/>
  <c r="BH5" i="51"/>
  <c r="BI5" i="51"/>
  <c r="BJ5" i="51"/>
  <c r="BK5" i="51"/>
  <c r="BL5" i="51"/>
  <c r="BM5" i="51"/>
  <c r="BN5" i="51"/>
  <c r="BO5" i="51"/>
  <c r="BP5" i="51"/>
  <c r="BQ5" i="51"/>
  <c r="BR5" i="51"/>
  <c r="BS5" i="51"/>
  <c r="BT5" i="51"/>
  <c r="BU5" i="51"/>
  <c r="BV5" i="51"/>
  <c r="BW5" i="51"/>
  <c r="BX5" i="51"/>
  <c r="BY5" i="51"/>
  <c r="BZ5" i="51"/>
  <c r="CA5" i="51"/>
  <c r="CB5" i="51"/>
  <c r="CC5" i="51"/>
  <c r="CD5" i="51"/>
  <c r="CE5" i="51"/>
  <c r="CF5" i="51"/>
  <c r="CG5" i="51"/>
  <c r="CH5" i="51"/>
  <c r="CI5" i="51"/>
  <c r="CJ5" i="51"/>
  <c r="CK5" i="51"/>
  <c r="CL5" i="51"/>
  <c r="CM5" i="51"/>
  <c r="CN5" i="51"/>
  <c r="CO5" i="51"/>
  <c r="CP5" i="51"/>
  <c r="CQ5" i="51"/>
  <c r="J6" i="51"/>
  <c r="K6" i="51"/>
  <c r="L6" i="51"/>
  <c r="M6" i="51"/>
  <c r="N6" i="51"/>
  <c r="O6" i="51"/>
  <c r="P6" i="51"/>
  <c r="Q6" i="51"/>
  <c r="R6" i="51"/>
  <c r="S6" i="51"/>
  <c r="T6" i="51"/>
  <c r="U6" i="51"/>
  <c r="V6" i="51"/>
  <c r="W6" i="51"/>
  <c r="X6" i="51"/>
  <c r="Y6" i="51"/>
  <c r="Z6" i="51"/>
  <c r="AA6" i="51"/>
  <c r="AB6" i="51"/>
  <c r="AC6" i="51"/>
  <c r="AD6" i="51"/>
  <c r="AE6" i="51"/>
  <c r="AF6" i="51"/>
  <c r="AG6" i="51"/>
  <c r="AH6" i="51"/>
  <c r="AI6" i="51"/>
  <c r="AJ6" i="51"/>
  <c r="AK6" i="51"/>
  <c r="AL6" i="51"/>
  <c r="AM6" i="51"/>
  <c r="AN6" i="51"/>
  <c r="AO6" i="51"/>
  <c r="AP6" i="51"/>
  <c r="AQ6" i="51"/>
  <c r="AR6" i="51"/>
  <c r="AS6" i="51"/>
  <c r="AT6" i="51"/>
  <c r="AU6" i="51"/>
  <c r="AV6" i="51"/>
  <c r="AW6" i="51"/>
  <c r="AX6" i="51"/>
  <c r="AY6" i="51"/>
  <c r="AZ6" i="51"/>
  <c r="BA6" i="51"/>
  <c r="BB6" i="51"/>
  <c r="BC6" i="51"/>
  <c r="BD6" i="51"/>
  <c r="BE6" i="51"/>
  <c r="BF6" i="51"/>
  <c r="BG6" i="51"/>
  <c r="BH6" i="51"/>
  <c r="BI6" i="51"/>
  <c r="BJ6" i="51"/>
  <c r="BK6" i="51"/>
  <c r="BL6" i="51"/>
  <c r="BM6" i="51"/>
  <c r="BN6" i="51"/>
  <c r="BO6" i="51"/>
  <c r="BP6" i="51"/>
  <c r="BQ6" i="51"/>
  <c r="BR6" i="51"/>
  <c r="BS6" i="51"/>
  <c r="BT6" i="51"/>
  <c r="BU6" i="51"/>
  <c r="BV6" i="51"/>
  <c r="BW6" i="51"/>
  <c r="BX6" i="51"/>
  <c r="BY6" i="51"/>
  <c r="BZ6" i="51"/>
  <c r="CA6" i="51"/>
  <c r="CB6" i="51"/>
  <c r="CC6" i="51"/>
  <c r="CD6" i="51"/>
  <c r="CE6" i="51"/>
  <c r="CF6" i="51"/>
  <c r="CG6" i="51"/>
  <c r="CH6" i="51"/>
  <c r="CI6" i="51"/>
  <c r="CJ6" i="51"/>
  <c r="CK6" i="51"/>
  <c r="CL6" i="51"/>
  <c r="CM6" i="51"/>
  <c r="CN6" i="51"/>
  <c r="CO6" i="51"/>
  <c r="CP6" i="51"/>
  <c r="CQ6" i="51"/>
  <c r="J7" i="51"/>
  <c r="K7" i="51"/>
  <c r="L7" i="51"/>
  <c r="M7" i="51"/>
  <c r="N7" i="51"/>
  <c r="O7" i="51"/>
  <c r="P7" i="51"/>
  <c r="Q7" i="51"/>
  <c r="R7" i="51"/>
  <c r="S7" i="51"/>
  <c r="T7" i="51"/>
  <c r="U7" i="51"/>
  <c r="V7" i="51"/>
  <c r="W7" i="51"/>
  <c r="X7" i="51"/>
  <c r="Y7" i="51"/>
  <c r="Z7" i="51"/>
  <c r="AA7" i="51"/>
  <c r="AB7" i="51"/>
  <c r="AC7" i="51"/>
  <c r="AD7" i="51"/>
  <c r="AE7" i="51"/>
  <c r="AF7" i="51"/>
  <c r="AG7" i="51"/>
  <c r="AH7" i="51"/>
  <c r="AI7" i="51"/>
  <c r="AJ7" i="51"/>
  <c r="AK7" i="51"/>
  <c r="AL7" i="51"/>
  <c r="AM7" i="51"/>
  <c r="AN7" i="51"/>
  <c r="AO7" i="51"/>
  <c r="AP7" i="51"/>
  <c r="AQ7" i="51"/>
  <c r="AR7" i="51"/>
  <c r="AS7" i="51"/>
  <c r="AT7" i="51"/>
  <c r="AU7" i="51"/>
  <c r="AV7" i="51"/>
  <c r="AW7" i="51"/>
  <c r="AX7" i="51"/>
  <c r="AY7" i="51"/>
  <c r="AZ7" i="51"/>
  <c r="BA7" i="51"/>
  <c r="BB7" i="51"/>
  <c r="BC7" i="51"/>
  <c r="BD7" i="51"/>
  <c r="BE7" i="51"/>
  <c r="BF7" i="51"/>
  <c r="BG7" i="51"/>
  <c r="BH7" i="51"/>
  <c r="BI7" i="51"/>
  <c r="BJ7" i="51"/>
  <c r="BK7" i="51"/>
  <c r="BL7" i="51"/>
  <c r="BM7" i="51"/>
  <c r="BN7" i="51"/>
  <c r="BO7" i="51"/>
  <c r="BP7" i="51"/>
  <c r="BQ7" i="51"/>
  <c r="BR7" i="51"/>
  <c r="BS7" i="51"/>
  <c r="BT7" i="51"/>
  <c r="BU7" i="51"/>
  <c r="BV7" i="51"/>
  <c r="BW7" i="51"/>
  <c r="BX7" i="51"/>
  <c r="BY7" i="51"/>
  <c r="BZ7" i="51"/>
  <c r="CA7" i="51"/>
  <c r="CB7" i="51"/>
  <c r="CC7" i="51"/>
  <c r="CD7" i="51"/>
  <c r="CE7" i="51"/>
  <c r="CF7" i="51"/>
  <c r="CG7" i="51"/>
  <c r="CH7" i="51"/>
  <c r="CI7" i="51"/>
  <c r="CJ7" i="51"/>
  <c r="CK7" i="51"/>
  <c r="CL7" i="51"/>
  <c r="CM7" i="51"/>
  <c r="CN7" i="51"/>
  <c r="CO7" i="51"/>
  <c r="CP7" i="51"/>
  <c r="CQ7" i="51"/>
  <c r="J8" i="51"/>
  <c r="K8" i="51"/>
  <c r="L8" i="51"/>
  <c r="M8" i="51"/>
  <c r="N8" i="51"/>
  <c r="O8" i="51"/>
  <c r="P8" i="51"/>
  <c r="Q8" i="51"/>
  <c r="R8" i="51"/>
  <c r="S8" i="51"/>
  <c r="T8" i="51"/>
  <c r="U8" i="51"/>
  <c r="V8" i="51"/>
  <c r="W8" i="51"/>
  <c r="X8" i="51"/>
  <c r="Y8" i="51"/>
  <c r="Z8" i="51"/>
  <c r="AA8" i="51"/>
  <c r="AB8" i="51"/>
  <c r="AC8" i="51"/>
  <c r="AD8" i="51"/>
  <c r="AE8" i="51"/>
  <c r="AF8" i="51"/>
  <c r="AG8" i="51"/>
  <c r="AH8" i="51"/>
  <c r="AI8" i="51"/>
  <c r="AJ8" i="51"/>
  <c r="AK8" i="51"/>
  <c r="AL8" i="51"/>
  <c r="AM8" i="51"/>
  <c r="AN8" i="51"/>
  <c r="AO8" i="51"/>
  <c r="AP8" i="51"/>
  <c r="AQ8" i="51"/>
  <c r="AR8" i="51"/>
  <c r="AS8" i="51"/>
  <c r="AT8" i="51"/>
  <c r="AU8" i="51"/>
  <c r="AV8" i="51"/>
  <c r="AW8" i="51"/>
  <c r="AX8" i="51"/>
  <c r="AY8" i="51"/>
  <c r="AZ8" i="51"/>
  <c r="BA8" i="51"/>
  <c r="BB8" i="51"/>
  <c r="BC8" i="51"/>
  <c r="BD8" i="51"/>
  <c r="BE8" i="51"/>
  <c r="BF8" i="51"/>
  <c r="BG8" i="51"/>
  <c r="BH8" i="51"/>
  <c r="BI8" i="51"/>
  <c r="BJ8" i="51"/>
  <c r="BK8" i="51"/>
  <c r="BL8" i="51"/>
  <c r="BM8" i="51"/>
  <c r="BN8" i="51"/>
  <c r="BO8" i="51"/>
  <c r="BP8" i="51"/>
  <c r="BQ8" i="51"/>
  <c r="BR8" i="51"/>
  <c r="BS8" i="51"/>
  <c r="BT8" i="51"/>
  <c r="BU8" i="51"/>
  <c r="BV8" i="51"/>
  <c r="BW8" i="51"/>
  <c r="BX8" i="51"/>
  <c r="BY8" i="51"/>
  <c r="BZ8" i="51"/>
  <c r="CA8" i="51"/>
  <c r="CB8" i="51"/>
  <c r="CC8" i="51"/>
  <c r="CD8" i="51"/>
  <c r="CE8" i="51"/>
  <c r="CF8" i="51"/>
  <c r="CG8" i="51"/>
  <c r="CH8" i="51"/>
  <c r="CI8" i="51"/>
  <c r="CJ8" i="51"/>
  <c r="CK8" i="51"/>
  <c r="CL8" i="51"/>
  <c r="CM8" i="51"/>
  <c r="CN8" i="51"/>
  <c r="CO8" i="51"/>
  <c r="CP8" i="51"/>
  <c r="CQ8" i="51"/>
  <c r="J9" i="51"/>
  <c r="K9" i="51"/>
  <c r="L9" i="51"/>
  <c r="M9" i="51"/>
  <c r="N9" i="51"/>
  <c r="O9" i="51"/>
  <c r="P9" i="51"/>
  <c r="Q9" i="51"/>
  <c r="R9" i="51"/>
  <c r="S9" i="51"/>
  <c r="T9" i="51"/>
  <c r="U9" i="51"/>
  <c r="V9" i="51"/>
  <c r="W9" i="51"/>
  <c r="X9" i="51"/>
  <c r="Y9" i="51"/>
  <c r="Z9" i="51"/>
  <c r="AA9" i="51"/>
  <c r="AB9" i="51"/>
  <c r="AC9" i="51"/>
  <c r="AD9" i="51"/>
  <c r="AE9" i="51"/>
  <c r="AF9" i="51"/>
  <c r="AG9" i="51"/>
  <c r="AH9" i="51"/>
  <c r="AI9" i="51"/>
  <c r="AJ9" i="51"/>
  <c r="AK9" i="51"/>
  <c r="AL9" i="51"/>
  <c r="AM9" i="51"/>
  <c r="AN9" i="51"/>
  <c r="AO9" i="51"/>
  <c r="AP9" i="51"/>
  <c r="AQ9" i="51"/>
  <c r="AR9" i="51"/>
  <c r="AS9" i="51"/>
  <c r="AT9" i="51"/>
  <c r="AU9" i="51"/>
  <c r="AV9" i="51"/>
  <c r="AW9" i="51"/>
  <c r="AX9" i="51"/>
  <c r="AY9" i="51"/>
  <c r="AZ9" i="51"/>
  <c r="BA9" i="51"/>
  <c r="BB9" i="51"/>
  <c r="BC9" i="51"/>
  <c r="BD9" i="51"/>
  <c r="BE9" i="51"/>
  <c r="BF9" i="51"/>
  <c r="BG9" i="51"/>
  <c r="BH9" i="51"/>
  <c r="BI9" i="51"/>
  <c r="BJ9" i="51"/>
  <c r="BK9" i="51"/>
  <c r="BL9" i="51"/>
  <c r="BM9" i="51"/>
  <c r="BN9" i="51"/>
  <c r="BO9" i="51"/>
  <c r="BP9" i="51"/>
  <c r="BQ9" i="51"/>
  <c r="BR9" i="51"/>
  <c r="BS9" i="51"/>
  <c r="BT9" i="51"/>
  <c r="BU9" i="51"/>
  <c r="BV9" i="51"/>
  <c r="BW9" i="51"/>
  <c r="BX9" i="51"/>
  <c r="BY9" i="51"/>
  <c r="BZ9" i="51"/>
  <c r="CA9" i="51"/>
  <c r="CB9" i="51"/>
  <c r="CC9" i="51"/>
  <c r="CD9" i="51"/>
  <c r="CE9" i="51"/>
  <c r="CF9" i="51"/>
  <c r="CG9" i="51"/>
  <c r="CH9" i="51"/>
  <c r="CI9" i="51"/>
  <c r="CJ9" i="51"/>
  <c r="CK9" i="51"/>
  <c r="CL9" i="51"/>
  <c r="CM9" i="51"/>
  <c r="CN9" i="51"/>
  <c r="CO9" i="51"/>
  <c r="CP9" i="51"/>
  <c r="CQ9" i="51"/>
  <c r="J10" i="51"/>
  <c r="K10" i="51"/>
  <c r="L10" i="51"/>
  <c r="M10" i="51"/>
  <c r="N10" i="51"/>
  <c r="O10" i="51"/>
  <c r="P10" i="51"/>
  <c r="Q10" i="51"/>
  <c r="R10" i="51"/>
  <c r="S10" i="51"/>
  <c r="T10" i="51"/>
  <c r="U10" i="51"/>
  <c r="V10" i="51"/>
  <c r="W10" i="51"/>
  <c r="X10" i="51"/>
  <c r="Y10" i="51"/>
  <c r="Z10" i="51"/>
  <c r="AA10" i="51"/>
  <c r="AB10" i="51"/>
  <c r="AC10" i="51"/>
  <c r="AD10" i="51"/>
  <c r="AE10" i="51"/>
  <c r="AF10" i="51"/>
  <c r="AG10" i="51"/>
  <c r="AH10" i="51"/>
  <c r="AI10" i="51"/>
  <c r="AJ10" i="51"/>
  <c r="AK10" i="51"/>
  <c r="AL10" i="51"/>
  <c r="AM10" i="51"/>
  <c r="AN10" i="51"/>
  <c r="AO10" i="51"/>
  <c r="AP10" i="51"/>
  <c r="AQ10" i="51"/>
  <c r="AR10" i="51"/>
  <c r="AS10" i="51"/>
  <c r="AT10" i="51"/>
  <c r="AU10" i="51"/>
  <c r="AV10" i="51"/>
  <c r="AW10" i="51"/>
  <c r="AX10" i="51"/>
  <c r="AY10" i="51"/>
  <c r="AZ10" i="51"/>
  <c r="BA10" i="51"/>
  <c r="BB10" i="51"/>
  <c r="BC10" i="51"/>
  <c r="BD10" i="51"/>
  <c r="BE10" i="51"/>
  <c r="BF10" i="51"/>
  <c r="BG10" i="51"/>
  <c r="BH10" i="51"/>
  <c r="BI10" i="51"/>
  <c r="BJ10" i="51"/>
  <c r="BK10" i="51"/>
  <c r="BL10" i="51"/>
  <c r="BM10" i="51"/>
  <c r="BN10" i="51"/>
  <c r="BO10" i="51"/>
  <c r="BP10" i="51"/>
  <c r="BQ10" i="51"/>
  <c r="BR10" i="51"/>
  <c r="BS10" i="51"/>
  <c r="BT10" i="51"/>
  <c r="BU10" i="51"/>
  <c r="BV10" i="51"/>
  <c r="BW10" i="51"/>
  <c r="BX10" i="51"/>
  <c r="BY10" i="51"/>
  <c r="BZ10" i="51"/>
  <c r="CA10" i="51"/>
  <c r="CB10" i="51"/>
  <c r="CC10" i="51"/>
  <c r="CD10" i="51"/>
  <c r="CE10" i="51"/>
  <c r="CF10" i="51"/>
  <c r="CG10" i="51"/>
  <c r="CH10" i="51"/>
  <c r="CI10" i="51"/>
  <c r="CJ10" i="51"/>
  <c r="CK10" i="51"/>
  <c r="CL10" i="51"/>
  <c r="CM10" i="51"/>
  <c r="CN10" i="51"/>
  <c r="CO10" i="51"/>
  <c r="CP10" i="51"/>
  <c r="CQ10" i="51"/>
  <c r="J11" i="51"/>
  <c r="K11" i="51"/>
  <c r="L11" i="51"/>
  <c r="M11" i="51"/>
  <c r="N11" i="51"/>
  <c r="O11" i="51"/>
  <c r="P11" i="51"/>
  <c r="Q11" i="51"/>
  <c r="R11" i="51"/>
  <c r="S11" i="51"/>
  <c r="T11" i="51"/>
  <c r="U11" i="51"/>
  <c r="V11" i="51"/>
  <c r="W11" i="51"/>
  <c r="X11" i="51"/>
  <c r="Y11" i="51"/>
  <c r="Z11" i="51"/>
  <c r="AA11" i="51"/>
  <c r="AB11" i="51"/>
  <c r="AC11" i="51"/>
  <c r="AD11" i="51"/>
  <c r="AE11" i="51"/>
  <c r="AF11" i="51"/>
  <c r="AG11" i="51"/>
  <c r="AH11" i="51"/>
  <c r="AI11" i="51"/>
  <c r="AJ11" i="51"/>
  <c r="AK11" i="51"/>
  <c r="AL11" i="51"/>
  <c r="AM11" i="51"/>
  <c r="AN11" i="51"/>
  <c r="AO11" i="51"/>
  <c r="AP11" i="51"/>
  <c r="AQ11" i="51"/>
  <c r="AR11" i="51"/>
  <c r="AS11" i="51"/>
  <c r="AT11" i="51"/>
  <c r="AU11" i="51"/>
  <c r="AV11" i="51"/>
  <c r="AW11" i="51"/>
  <c r="AX11" i="51"/>
  <c r="AY11" i="51"/>
  <c r="AZ11" i="51"/>
  <c r="BA11" i="51"/>
  <c r="BB11" i="51"/>
  <c r="BC11" i="51"/>
  <c r="BD11" i="51"/>
  <c r="BE11" i="51"/>
  <c r="BF11" i="51"/>
  <c r="BG11" i="51"/>
  <c r="BH11" i="51"/>
  <c r="BI11" i="51"/>
  <c r="BJ11" i="51"/>
  <c r="BK11" i="51"/>
  <c r="BL11" i="51"/>
  <c r="BM11" i="51"/>
  <c r="BN11" i="51"/>
  <c r="BO11" i="51"/>
  <c r="BP11" i="51"/>
  <c r="BQ11" i="51"/>
  <c r="BR11" i="51"/>
  <c r="BS11" i="51"/>
  <c r="BT11" i="51"/>
  <c r="BU11" i="51"/>
  <c r="BV11" i="51"/>
  <c r="BW11" i="51"/>
  <c r="BX11" i="51"/>
  <c r="BY11" i="51"/>
  <c r="BZ11" i="51"/>
  <c r="CA11" i="51"/>
  <c r="CB11" i="51"/>
  <c r="CC11" i="51"/>
  <c r="CD11" i="51"/>
  <c r="CE11" i="51"/>
  <c r="CF11" i="51"/>
  <c r="CG11" i="51"/>
  <c r="CH11" i="51"/>
  <c r="CI11" i="51"/>
  <c r="CJ11" i="51"/>
  <c r="CK11" i="51"/>
  <c r="CL11" i="51"/>
  <c r="CM11" i="51"/>
  <c r="CN11" i="51"/>
  <c r="CO11" i="51"/>
  <c r="CP11" i="51"/>
  <c r="CQ11" i="51"/>
  <c r="J12" i="51"/>
  <c r="K12" i="51"/>
  <c r="L12" i="51"/>
  <c r="M12" i="51"/>
  <c r="N12" i="51"/>
  <c r="O12" i="51"/>
  <c r="P12" i="51"/>
  <c r="Q12" i="51"/>
  <c r="R12" i="51"/>
  <c r="S12" i="51"/>
  <c r="T12" i="51"/>
  <c r="U12" i="51"/>
  <c r="V12" i="51"/>
  <c r="W12" i="51"/>
  <c r="X12" i="51"/>
  <c r="Y12" i="51"/>
  <c r="Z12" i="51"/>
  <c r="AA12" i="51"/>
  <c r="AB12" i="51"/>
  <c r="AC12" i="51"/>
  <c r="AD12" i="51"/>
  <c r="AE12" i="51"/>
  <c r="AF12" i="51"/>
  <c r="AG12" i="51"/>
  <c r="AH12" i="51"/>
  <c r="AI12" i="51"/>
  <c r="AJ12" i="51"/>
  <c r="AK12" i="51"/>
  <c r="AL12" i="51"/>
  <c r="AM12" i="51"/>
  <c r="AN12" i="51"/>
  <c r="AO12" i="51"/>
  <c r="AP12" i="51"/>
  <c r="AQ12" i="51"/>
  <c r="AR12" i="51"/>
  <c r="AS12" i="51"/>
  <c r="AT12" i="51"/>
  <c r="AU12" i="51"/>
  <c r="AV12" i="51"/>
  <c r="AW12" i="51"/>
  <c r="AX12" i="51"/>
  <c r="AY12" i="51"/>
  <c r="AZ12" i="51"/>
  <c r="BA12" i="51"/>
  <c r="BB12" i="51"/>
  <c r="BC12" i="51"/>
  <c r="BD12" i="51"/>
  <c r="BE12" i="51"/>
  <c r="BF12" i="51"/>
  <c r="BG12" i="51"/>
  <c r="BH12" i="51"/>
  <c r="BI12" i="51"/>
  <c r="BJ12" i="51"/>
  <c r="BK12" i="51"/>
  <c r="BL12" i="51"/>
  <c r="BM12" i="51"/>
  <c r="BN12" i="51"/>
  <c r="BO12" i="51"/>
  <c r="BP12" i="51"/>
  <c r="BQ12" i="51"/>
  <c r="BR12" i="51"/>
  <c r="BS12" i="51"/>
  <c r="BT12" i="51"/>
  <c r="BU12" i="51"/>
  <c r="BV12" i="51"/>
  <c r="BW12" i="51"/>
  <c r="BX12" i="51"/>
  <c r="BY12" i="51"/>
  <c r="BZ12" i="51"/>
  <c r="CA12" i="51"/>
  <c r="CB12" i="51"/>
  <c r="CC12" i="51"/>
  <c r="CD12" i="51"/>
  <c r="CE12" i="51"/>
  <c r="CF12" i="51"/>
  <c r="CG12" i="51"/>
  <c r="CH12" i="51"/>
  <c r="CI12" i="51"/>
  <c r="CJ12" i="51"/>
  <c r="CK12" i="51"/>
  <c r="CL12" i="51"/>
  <c r="CM12" i="51"/>
  <c r="CN12" i="51"/>
  <c r="CO12" i="51"/>
  <c r="CP12" i="51"/>
  <c r="CQ12" i="51"/>
  <c r="J13" i="51"/>
  <c r="K13" i="51"/>
  <c r="L13" i="51"/>
  <c r="M13" i="51"/>
  <c r="N13" i="51"/>
  <c r="O13" i="51"/>
  <c r="P13" i="51"/>
  <c r="Q13" i="51"/>
  <c r="R13" i="51"/>
  <c r="S13" i="51"/>
  <c r="T13" i="51"/>
  <c r="U13" i="51"/>
  <c r="V13" i="51"/>
  <c r="W13" i="51"/>
  <c r="X13" i="51"/>
  <c r="Y13" i="51"/>
  <c r="Z13" i="51"/>
  <c r="AA13" i="51"/>
  <c r="AB13" i="51"/>
  <c r="AC13" i="51"/>
  <c r="AD13" i="51"/>
  <c r="AE13" i="51"/>
  <c r="AF13" i="51"/>
  <c r="AG13" i="51"/>
  <c r="AH13" i="51"/>
  <c r="AI13" i="51"/>
  <c r="AJ13" i="51"/>
  <c r="AK13" i="51"/>
  <c r="AL13" i="51"/>
  <c r="AM13" i="51"/>
  <c r="AN13" i="51"/>
  <c r="AO13" i="51"/>
  <c r="AP13" i="51"/>
  <c r="AQ13" i="51"/>
  <c r="AR13" i="51"/>
  <c r="AS13" i="51"/>
  <c r="AT13" i="51"/>
  <c r="AU13" i="51"/>
  <c r="AV13" i="51"/>
  <c r="AW13" i="51"/>
  <c r="AX13" i="51"/>
  <c r="AY13" i="51"/>
  <c r="AZ13" i="51"/>
  <c r="BA13" i="51"/>
  <c r="BB13" i="51"/>
  <c r="BC13" i="51"/>
  <c r="BD13" i="51"/>
  <c r="BE13" i="51"/>
  <c r="BF13" i="51"/>
  <c r="BG13" i="51"/>
  <c r="BH13" i="51"/>
  <c r="BI13" i="51"/>
  <c r="BJ13" i="51"/>
  <c r="BK13" i="51"/>
  <c r="BL13" i="51"/>
  <c r="BM13" i="51"/>
  <c r="BN13" i="51"/>
  <c r="BO13" i="51"/>
  <c r="BP13" i="51"/>
  <c r="BQ13" i="51"/>
  <c r="BR13" i="51"/>
  <c r="BS13" i="51"/>
  <c r="BT13" i="51"/>
  <c r="BU13" i="51"/>
  <c r="BV13" i="51"/>
  <c r="BW13" i="51"/>
  <c r="BX13" i="51"/>
  <c r="BY13" i="51"/>
  <c r="BZ13" i="51"/>
  <c r="CA13" i="51"/>
  <c r="CB13" i="51"/>
  <c r="CC13" i="51"/>
  <c r="CD13" i="51"/>
  <c r="CE13" i="51"/>
  <c r="CF13" i="51"/>
  <c r="CG13" i="51"/>
  <c r="CH13" i="51"/>
  <c r="CI13" i="51"/>
  <c r="CJ13" i="51"/>
  <c r="CK13" i="51"/>
  <c r="CL13" i="51"/>
  <c r="CM13" i="51"/>
  <c r="CN13" i="51"/>
  <c r="CO13" i="51"/>
  <c r="CP13" i="51"/>
  <c r="CQ13" i="51"/>
  <c r="J14" i="51"/>
  <c r="K14" i="51"/>
  <c r="L14" i="51"/>
  <c r="M14" i="51"/>
  <c r="N14" i="51"/>
  <c r="O14" i="51"/>
  <c r="P14" i="51"/>
  <c r="Q14" i="51"/>
  <c r="R14" i="51"/>
  <c r="S14" i="51"/>
  <c r="T14" i="51"/>
  <c r="U14" i="51"/>
  <c r="V14" i="51"/>
  <c r="W14" i="51"/>
  <c r="X14" i="51"/>
  <c r="Y14" i="51"/>
  <c r="Z14" i="51"/>
  <c r="AA14" i="51"/>
  <c r="AB14" i="51"/>
  <c r="AC14" i="51"/>
  <c r="AD14" i="51"/>
  <c r="AE14" i="51"/>
  <c r="AF14" i="51"/>
  <c r="AG14" i="51"/>
  <c r="AH14" i="51"/>
  <c r="AI14" i="51"/>
  <c r="AJ14" i="51"/>
  <c r="AK14" i="51"/>
  <c r="AL14" i="51"/>
  <c r="AM14" i="51"/>
  <c r="AN14" i="51"/>
  <c r="AO14" i="51"/>
  <c r="AP14" i="51"/>
  <c r="AQ14" i="51"/>
  <c r="AR14" i="51"/>
  <c r="AS14" i="51"/>
  <c r="AT14" i="51"/>
  <c r="AU14" i="51"/>
  <c r="AV14" i="51"/>
  <c r="AW14" i="51"/>
  <c r="AX14" i="51"/>
  <c r="AY14" i="51"/>
  <c r="AZ14" i="51"/>
  <c r="BA14" i="51"/>
  <c r="BB14" i="51"/>
  <c r="BC14" i="51"/>
  <c r="BD14" i="51"/>
  <c r="BE14" i="51"/>
  <c r="BF14" i="51"/>
  <c r="BG14" i="51"/>
  <c r="BH14" i="51"/>
  <c r="BI14" i="51"/>
  <c r="BJ14" i="51"/>
  <c r="BK14" i="51"/>
  <c r="BL14" i="51"/>
  <c r="BM14" i="51"/>
  <c r="BN14" i="51"/>
  <c r="BO14" i="51"/>
  <c r="BP14" i="51"/>
  <c r="BQ14" i="51"/>
  <c r="BR14" i="51"/>
  <c r="BS14" i="51"/>
  <c r="BT14" i="51"/>
  <c r="BU14" i="51"/>
  <c r="BV14" i="51"/>
  <c r="BW14" i="51"/>
  <c r="BX14" i="51"/>
  <c r="BY14" i="51"/>
  <c r="BZ14" i="51"/>
  <c r="CA14" i="51"/>
  <c r="CB14" i="51"/>
  <c r="CC14" i="51"/>
  <c r="CD14" i="51"/>
  <c r="CE14" i="51"/>
  <c r="CF14" i="51"/>
  <c r="CG14" i="51"/>
  <c r="CH14" i="51"/>
  <c r="CI14" i="51"/>
  <c r="CJ14" i="51"/>
  <c r="CK14" i="51"/>
  <c r="CL14" i="51"/>
  <c r="CM14" i="51"/>
  <c r="CN14" i="51"/>
  <c r="CO14" i="51"/>
  <c r="CP14" i="51"/>
  <c r="CQ14" i="51"/>
  <c r="J15" i="51"/>
  <c r="K15" i="51"/>
  <c r="L15" i="51"/>
  <c r="M15" i="51"/>
  <c r="N15" i="51"/>
  <c r="O15" i="51"/>
  <c r="P15" i="51"/>
  <c r="Q15" i="51"/>
  <c r="R15" i="51"/>
  <c r="S15" i="51"/>
  <c r="T15" i="51"/>
  <c r="U15" i="51"/>
  <c r="V15" i="51"/>
  <c r="W15" i="51"/>
  <c r="X15" i="51"/>
  <c r="Y15" i="51"/>
  <c r="Z15" i="51"/>
  <c r="AA15" i="51"/>
  <c r="AB15" i="51"/>
  <c r="AC15" i="51"/>
  <c r="AD15" i="51"/>
  <c r="AE15" i="51"/>
  <c r="AF15" i="51"/>
  <c r="AG15" i="51"/>
  <c r="AH15" i="51"/>
  <c r="AI15" i="51"/>
  <c r="AJ15" i="51"/>
  <c r="AK15" i="51"/>
  <c r="AL15" i="51"/>
  <c r="AM15" i="51"/>
  <c r="AN15" i="51"/>
  <c r="AO15" i="51"/>
  <c r="AP15" i="51"/>
  <c r="AQ15" i="51"/>
  <c r="AR15" i="51"/>
  <c r="AS15" i="51"/>
  <c r="AT15" i="51"/>
  <c r="AU15" i="51"/>
  <c r="AV15" i="51"/>
  <c r="AW15" i="51"/>
  <c r="AX15" i="51"/>
  <c r="AY15" i="51"/>
  <c r="AZ15" i="51"/>
  <c r="BA15" i="51"/>
  <c r="BB15" i="51"/>
  <c r="BC15" i="51"/>
  <c r="BD15" i="51"/>
  <c r="BE15" i="51"/>
  <c r="BF15" i="51"/>
  <c r="BG15" i="51"/>
  <c r="BH15" i="51"/>
  <c r="BI15" i="51"/>
  <c r="BJ15" i="51"/>
  <c r="BK15" i="51"/>
  <c r="BL15" i="51"/>
  <c r="BM15" i="51"/>
  <c r="BN15" i="51"/>
  <c r="BO15" i="51"/>
  <c r="BP15" i="51"/>
  <c r="BQ15" i="51"/>
  <c r="BR15" i="51"/>
  <c r="BS15" i="51"/>
  <c r="BT15" i="51"/>
  <c r="BU15" i="51"/>
  <c r="BV15" i="51"/>
  <c r="BW15" i="51"/>
  <c r="BX15" i="51"/>
  <c r="BY15" i="51"/>
  <c r="BZ15" i="51"/>
  <c r="CA15" i="51"/>
  <c r="CB15" i="51"/>
  <c r="CC15" i="51"/>
  <c r="CD15" i="51"/>
  <c r="CE15" i="51"/>
  <c r="CF15" i="51"/>
  <c r="CG15" i="51"/>
  <c r="CH15" i="51"/>
  <c r="CI15" i="51"/>
  <c r="CJ15" i="51"/>
  <c r="CK15" i="51"/>
  <c r="CL15" i="51"/>
  <c r="CM15" i="51"/>
  <c r="CN15" i="51"/>
  <c r="CO15" i="51"/>
  <c r="CP15" i="51"/>
  <c r="CQ15" i="51"/>
  <c r="J16" i="51"/>
  <c r="K16" i="51"/>
  <c r="L16" i="51"/>
  <c r="M16" i="51"/>
  <c r="N16" i="51"/>
  <c r="O16" i="51"/>
  <c r="P16" i="51"/>
  <c r="Q16" i="51"/>
  <c r="R16" i="51"/>
  <c r="S16" i="51"/>
  <c r="T16" i="51"/>
  <c r="U16" i="51"/>
  <c r="V16" i="51"/>
  <c r="W16" i="51"/>
  <c r="X16" i="51"/>
  <c r="Y16" i="51"/>
  <c r="Z16" i="51"/>
  <c r="AA16" i="51"/>
  <c r="AB16" i="51"/>
  <c r="AC16" i="51"/>
  <c r="AD16" i="51"/>
  <c r="AE16" i="51"/>
  <c r="AF16" i="51"/>
  <c r="AG16" i="51"/>
  <c r="AH16" i="51"/>
  <c r="AI16" i="51"/>
  <c r="AJ16" i="51"/>
  <c r="AK16" i="51"/>
  <c r="AL16" i="51"/>
  <c r="AM16" i="51"/>
  <c r="AN16" i="51"/>
  <c r="AO16" i="51"/>
  <c r="AP16" i="51"/>
  <c r="AQ16" i="51"/>
  <c r="AR16" i="51"/>
  <c r="AS16" i="51"/>
  <c r="AT16" i="51"/>
  <c r="AU16" i="51"/>
  <c r="AV16" i="51"/>
  <c r="AW16" i="51"/>
  <c r="AX16" i="51"/>
  <c r="AY16" i="51"/>
  <c r="AZ16" i="51"/>
  <c r="BA16" i="51"/>
  <c r="BB16" i="51"/>
  <c r="BC16" i="51"/>
  <c r="BD16" i="51"/>
  <c r="BE16" i="51"/>
  <c r="BF16" i="51"/>
  <c r="BG16" i="51"/>
  <c r="BH16" i="51"/>
  <c r="BI16" i="51"/>
  <c r="BJ16" i="51"/>
  <c r="BK16" i="51"/>
  <c r="BL16" i="51"/>
  <c r="BM16" i="51"/>
  <c r="BN16" i="51"/>
  <c r="BO16" i="51"/>
  <c r="BP16" i="51"/>
  <c r="BQ16" i="51"/>
  <c r="BR16" i="51"/>
  <c r="BS16" i="51"/>
  <c r="BT16" i="51"/>
  <c r="BU16" i="51"/>
  <c r="BV16" i="51"/>
  <c r="BW16" i="51"/>
  <c r="BX16" i="51"/>
  <c r="BY16" i="51"/>
  <c r="BZ16" i="51"/>
  <c r="CA16" i="51"/>
  <c r="CB16" i="51"/>
  <c r="CC16" i="51"/>
  <c r="CD16" i="51"/>
  <c r="CE16" i="51"/>
  <c r="CF16" i="51"/>
  <c r="CG16" i="51"/>
  <c r="CH16" i="51"/>
  <c r="CI16" i="51"/>
  <c r="CJ16" i="51"/>
  <c r="CK16" i="51"/>
  <c r="CL16" i="51"/>
  <c r="CM16" i="51"/>
  <c r="CN16" i="51"/>
  <c r="CO16" i="51"/>
  <c r="CP16" i="51"/>
  <c r="CQ16" i="51"/>
  <c r="J17" i="51"/>
  <c r="K17" i="51"/>
  <c r="L17" i="51"/>
  <c r="M17" i="51"/>
  <c r="N17" i="51"/>
  <c r="O17" i="51"/>
  <c r="P17" i="51"/>
  <c r="Q17" i="51"/>
  <c r="R17" i="51"/>
  <c r="S17" i="51"/>
  <c r="T17" i="51"/>
  <c r="U17" i="51"/>
  <c r="V17" i="51"/>
  <c r="W17" i="51"/>
  <c r="X17" i="51"/>
  <c r="Y17" i="51"/>
  <c r="Z17" i="51"/>
  <c r="AA17" i="51"/>
  <c r="AB17" i="51"/>
  <c r="AC17" i="51"/>
  <c r="AD17" i="51"/>
  <c r="AE17" i="51"/>
  <c r="AF17" i="51"/>
  <c r="AG17" i="51"/>
  <c r="AH17" i="51"/>
  <c r="AI17" i="51"/>
  <c r="AJ17" i="51"/>
  <c r="AK17" i="51"/>
  <c r="AL17" i="51"/>
  <c r="AM17" i="51"/>
  <c r="AN17" i="51"/>
  <c r="AO17" i="51"/>
  <c r="AP17" i="51"/>
  <c r="AQ17" i="51"/>
  <c r="AR17" i="51"/>
  <c r="AS17" i="51"/>
  <c r="AT17" i="51"/>
  <c r="AU17" i="51"/>
  <c r="AV17" i="51"/>
  <c r="AW17" i="51"/>
  <c r="AX17" i="51"/>
  <c r="AY17" i="51"/>
  <c r="AZ17" i="51"/>
  <c r="BA17" i="51"/>
  <c r="BB17" i="51"/>
  <c r="BC17" i="51"/>
  <c r="BD17" i="51"/>
  <c r="BE17" i="51"/>
  <c r="BF17" i="51"/>
  <c r="BG17" i="51"/>
  <c r="BH17" i="51"/>
  <c r="BI17" i="51"/>
  <c r="BJ17" i="51"/>
  <c r="BK17" i="51"/>
  <c r="BL17" i="51"/>
  <c r="BM17" i="51"/>
  <c r="BN17" i="51"/>
  <c r="BO17" i="51"/>
  <c r="BP17" i="51"/>
  <c r="BQ17" i="51"/>
  <c r="BR17" i="51"/>
  <c r="BS17" i="51"/>
  <c r="BT17" i="51"/>
  <c r="BU17" i="51"/>
  <c r="BV17" i="51"/>
  <c r="BW17" i="51"/>
  <c r="BX17" i="51"/>
  <c r="BY17" i="51"/>
  <c r="BZ17" i="51"/>
  <c r="CA17" i="51"/>
  <c r="CB17" i="51"/>
  <c r="CC17" i="51"/>
  <c r="CD17" i="51"/>
  <c r="CE17" i="51"/>
  <c r="CF17" i="51"/>
  <c r="CG17" i="51"/>
  <c r="CH17" i="51"/>
  <c r="CI17" i="51"/>
  <c r="CJ17" i="51"/>
  <c r="CK17" i="51"/>
  <c r="CL17" i="51"/>
  <c r="CM17" i="51"/>
  <c r="CN17" i="51"/>
  <c r="CO17" i="51"/>
  <c r="CP17" i="51"/>
  <c r="CQ17" i="51"/>
  <c r="J18" i="51"/>
  <c r="K18" i="51"/>
  <c r="L18" i="51"/>
  <c r="M18" i="51"/>
  <c r="N18" i="51"/>
  <c r="O18" i="51"/>
  <c r="P18" i="51"/>
  <c r="Q18" i="51"/>
  <c r="R18" i="51"/>
  <c r="S18" i="51"/>
  <c r="T18" i="51"/>
  <c r="U18" i="51"/>
  <c r="V18" i="51"/>
  <c r="W18" i="51"/>
  <c r="X18" i="51"/>
  <c r="Y18" i="51"/>
  <c r="Z18" i="51"/>
  <c r="AA18" i="51"/>
  <c r="AB18" i="51"/>
  <c r="AC18" i="51"/>
  <c r="AD18" i="51"/>
  <c r="AE18" i="51"/>
  <c r="AF18" i="51"/>
  <c r="AG18" i="51"/>
  <c r="AH18" i="51"/>
  <c r="AI18" i="51"/>
  <c r="AJ18" i="51"/>
  <c r="AK18" i="51"/>
  <c r="AL18" i="51"/>
  <c r="AM18" i="51"/>
  <c r="AN18" i="51"/>
  <c r="AO18" i="51"/>
  <c r="AP18" i="51"/>
  <c r="AQ18" i="51"/>
  <c r="AR18" i="51"/>
  <c r="AS18" i="51"/>
  <c r="AT18" i="51"/>
  <c r="AU18" i="51"/>
  <c r="AV18" i="51"/>
  <c r="AW18" i="51"/>
  <c r="AX18" i="51"/>
  <c r="AY18" i="51"/>
  <c r="AZ18" i="51"/>
  <c r="BA18" i="51"/>
  <c r="BB18" i="51"/>
  <c r="BC18" i="51"/>
  <c r="BD18" i="51"/>
  <c r="BE18" i="51"/>
  <c r="BF18" i="51"/>
  <c r="BG18" i="51"/>
  <c r="BH18" i="51"/>
  <c r="BI18" i="51"/>
  <c r="BJ18" i="51"/>
  <c r="BK18" i="51"/>
  <c r="BL18" i="51"/>
  <c r="BM18" i="51"/>
  <c r="BN18" i="51"/>
  <c r="BO18" i="51"/>
  <c r="BP18" i="51"/>
  <c r="BQ18" i="51"/>
  <c r="BR18" i="51"/>
  <c r="BS18" i="51"/>
  <c r="BT18" i="51"/>
  <c r="BU18" i="51"/>
  <c r="BV18" i="51"/>
  <c r="BW18" i="51"/>
  <c r="BX18" i="51"/>
  <c r="BY18" i="51"/>
  <c r="BZ18" i="51"/>
  <c r="CA18" i="51"/>
  <c r="CB18" i="51"/>
  <c r="CC18" i="51"/>
  <c r="CD18" i="51"/>
  <c r="CE18" i="51"/>
  <c r="CF18" i="51"/>
  <c r="CG18" i="51"/>
  <c r="CH18" i="51"/>
  <c r="CI18" i="51"/>
  <c r="CJ18" i="51"/>
  <c r="CK18" i="51"/>
  <c r="CL18" i="51"/>
  <c r="CM18" i="51"/>
  <c r="CN18" i="51"/>
  <c r="CO18" i="51"/>
  <c r="CP18" i="51"/>
  <c r="CQ18" i="51"/>
  <c r="J19" i="51"/>
  <c r="K19" i="51"/>
  <c r="L19" i="51"/>
  <c r="M19" i="51"/>
  <c r="N19" i="51"/>
  <c r="O19" i="51"/>
  <c r="P19" i="51"/>
  <c r="Q19" i="51"/>
  <c r="R19" i="51"/>
  <c r="S19" i="51"/>
  <c r="T19" i="51"/>
  <c r="U19" i="51"/>
  <c r="V19" i="51"/>
  <c r="W19" i="51"/>
  <c r="X19" i="51"/>
  <c r="Y19" i="51"/>
  <c r="Z19" i="51"/>
  <c r="AA19" i="51"/>
  <c r="AB19" i="51"/>
  <c r="AC19" i="51"/>
  <c r="AD19" i="51"/>
  <c r="AE19" i="51"/>
  <c r="AF19" i="51"/>
  <c r="AG19" i="51"/>
  <c r="AH19" i="51"/>
  <c r="AI19" i="51"/>
  <c r="AJ19" i="51"/>
  <c r="AK19" i="51"/>
  <c r="AL19" i="51"/>
  <c r="AM19" i="51"/>
  <c r="AN19" i="51"/>
  <c r="AO19" i="51"/>
  <c r="AP19" i="51"/>
  <c r="AQ19" i="51"/>
  <c r="AR19" i="51"/>
  <c r="AS19" i="51"/>
  <c r="AT19" i="51"/>
  <c r="AU19" i="51"/>
  <c r="AV19" i="51"/>
  <c r="AW19" i="51"/>
  <c r="AX19" i="51"/>
  <c r="AY19" i="51"/>
  <c r="AZ19" i="51"/>
  <c r="BA19" i="51"/>
  <c r="BB19" i="51"/>
  <c r="BC19" i="51"/>
  <c r="BD19" i="51"/>
  <c r="BE19" i="51"/>
  <c r="BF19" i="51"/>
  <c r="BG19" i="51"/>
  <c r="BH19" i="51"/>
  <c r="BI19" i="51"/>
  <c r="BJ19" i="51"/>
  <c r="BK19" i="51"/>
  <c r="BL19" i="51"/>
  <c r="BM19" i="51"/>
  <c r="BN19" i="51"/>
  <c r="BO19" i="51"/>
  <c r="BP19" i="51"/>
  <c r="BQ19" i="51"/>
  <c r="BR19" i="51"/>
  <c r="BS19" i="51"/>
  <c r="BT19" i="51"/>
  <c r="BU19" i="51"/>
  <c r="BV19" i="51"/>
  <c r="BW19" i="51"/>
  <c r="BX19" i="51"/>
  <c r="BY19" i="51"/>
  <c r="BZ19" i="51"/>
  <c r="CA19" i="51"/>
  <c r="CB19" i="51"/>
  <c r="CC19" i="51"/>
  <c r="CD19" i="51"/>
  <c r="CE19" i="51"/>
  <c r="CF19" i="51"/>
  <c r="CG19" i="51"/>
  <c r="CH19" i="51"/>
  <c r="CI19" i="51"/>
  <c r="CJ19" i="51"/>
  <c r="CK19" i="51"/>
  <c r="CL19" i="51"/>
  <c r="CM19" i="51"/>
  <c r="CN19" i="51"/>
  <c r="CO19" i="51"/>
  <c r="CP19" i="51"/>
  <c r="CQ19" i="51"/>
  <c r="J20" i="51"/>
  <c r="K20" i="51"/>
  <c r="L20" i="51"/>
  <c r="M20" i="51"/>
  <c r="N20" i="51"/>
  <c r="O20" i="51"/>
  <c r="P20" i="51"/>
  <c r="Q20" i="51"/>
  <c r="R20" i="51"/>
  <c r="S20" i="51"/>
  <c r="T20" i="51"/>
  <c r="U20" i="51"/>
  <c r="V20" i="51"/>
  <c r="W20" i="51"/>
  <c r="X20" i="51"/>
  <c r="Y20" i="51"/>
  <c r="Z20" i="51"/>
  <c r="AA20" i="51"/>
  <c r="AB20" i="51"/>
  <c r="AC20" i="51"/>
  <c r="AD20" i="51"/>
  <c r="AE20" i="51"/>
  <c r="AF20" i="51"/>
  <c r="AG20" i="51"/>
  <c r="AH20" i="51"/>
  <c r="AI20" i="51"/>
  <c r="AJ20" i="51"/>
  <c r="AK20" i="51"/>
  <c r="AL20" i="51"/>
  <c r="AM20" i="51"/>
  <c r="AN20" i="51"/>
  <c r="AO20" i="51"/>
  <c r="AP20" i="51"/>
  <c r="AQ20" i="51"/>
  <c r="AR20" i="51"/>
  <c r="AS20" i="51"/>
  <c r="AT20" i="51"/>
  <c r="AU20" i="51"/>
  <c r="AV20" i="51"/>
  <c r="AW20" i="51"/>
  <c r="AX20" i="51"/>
  <c r="AY20" i="51"/>
  <c r="AZ20" i="51"/>
  <c r="BA20" i="51"/>
  <c r="BB20" i="51"/>
  <c r="BC20" i="51"/>
  <c r="BD20" i="51"/>
  <c r="BE20" i="51"/>
  <c r="BF20" i="51"/>
  <c r="BG20" i="51"/>
  <c r="BH20" i="51"/>
  <c r="BI20" i="51"/>
  <c r="BJ20" i="51"/>
  <c r="BK20" i="51"/>
  <c r="BL20" i="51"/>
  <c r="BM20" i="51"/>
  <c r="BN20" i="51"/>
  <c r="BO20" i="51"/>
  <c r="BP20" i="51"/>
  <c r="BQ20" i="51"/>
  <c r="BR20" i="51"/>
  <c r="BS20" i="51"/>
  <c r="BT20" i="51"/>
  <c r="BU20" i="51"/>
  <c r="BV20" i="51"/>
  <c r="BW20" i="51"/>
  <c r="BX20" i="51"/>
  <c r="BY20" i="51"/>
  <c r="BZ20" i="51"/>
  <c r="CA20" i="51"/>
  <c r="CB20" i="51"/>
  <c r="CC20" i="51"/>
  <c r="CD20" i="51"/>
  <c r="CE20" i="51"/>
  <c r="CF20" i="51"/>
  <c r="CG20" i="51"/>
  <c r="CH20" i="51"/>
  <c r="CI20" i="51"/>
  <c r="CJ20" i="51"/>
  <c r="CK20" i="51"/>
  <c r="CL20" i="51"/>
  <c r="CM20" i="51"/>
  <c r="CN20" i="51"/>
  <c r="CO20" i="51"/>
  <c r="CP20" i="51"/>
  <c r="CQ20" i="51"/>
  <c r="J21" i="51"/>
  <c r="K21" i="51"/>
  <c r="L21" i="51"/>
  <c r="M21" i="51"/>
  <c r="N21" i="51"/>
  <c r="O21" i="51"/>
  <c r="P21" i="51"/>
  <c r="Q21" i="51"/>
  <c r="R21" i="51"/>
  <c r="S21" i="51"/>
  <c r="T21" i="51"/>
  <c r="U21" i="51"/>
  <c r="V21" i="51"/>
  <c r="W21" i="51"/>
  <c r="X21" i="51"/>
  <c r="Y21" i="51"/>
  <c r="Z21" i="51"/>
  <c r="AA21" i="51"/>
  <c r="AB21" i="51"/>
  <c r="AC21" i="51"/>
  <c r="AD21" i="51"/>
  <c r="AE21" i="51"/>
  <c r="AF21" i="51"/>
  <c r="AG21" i="51"/>
  <c r="AH21" i="51"/>
  <c r="AI21" i="51"/>
  <c r="AJ21" i="51"/>
  <c r="AK21" i="51"/>
  <c r="AL21" i="51"/>
  <c r="AM21" i="51"/>
  <c r="AN21" i="51"/>
  <c r="AO21" i="51"/>
  <c r="AP21" i="51"/>
  <c r="AQ21" i="51"/>
  <c r="AR21" i="51"/>
  <c r="AS21" i="51"/>
  <c r="AT21" i="51"/>
  <c r="AU21" i="51"/>
  <c r="AV21" i="51"/>
  <c r="AW21" i="51"/>
  <c r="AX21" i="51"/>
  <c r="AY21" i="51"/>
  <c r="AZ21" i="51"/>
  <c r="BA21" i="51"/>
  <c r="BB21" i="51"/>
  <c r="BC21" i="51"/>
  <c r="BD21" i="51"/>
  <c r="BE21" i="51"/>
  <c r="BF21" i="51"/>
  <c r="BG21" i="51"/>
  <c r="BH21" i="51"/>
  <c r="BI21" i="51"/>
  <c r="BJ21" i="51"/>
  <c r="BK21" i="51"/>
  <c r="BL21" i="51"/>
  <c r="BM21" i="51"/>
  <c r="BN21" i="51"/>
  <c r="BO21" i="51"/>
  <c r="BP21" i="51"/>
  <c r="BQ21" i="51"/>
  <c r="BR21" i="51"/>
  <c r="BS21" i="51"/>
  <c r="BT21" i="51"/>
  <c r="BU21" i="51"/>
  <c r="BV21" i="51"/>
  <c r="BW21" i="51"/>
  <c r="BX21" i="51"/>
  <c r="BY21" i="51"/>
  <c r="BZ21" i="51"/>
  <c r="CA21" i="51"/>
  <c r="CB21" i="51"/>
  <c r="CC21" i="51"/>
  <c r="CD21" i="51"/>
  <c r="CE21" i="51"/>
  <c r="CF21" i="51"/>
  <c r="CG21" i="51"/>
  <c r="CH21" i="51"/>
  <c r="CI21" i="51"/>
  <c r="CJ21" i="51"/>
  <c r="CK21" i="51"/>
  <c r="CL21" i="51"/>
  <c r="CM21" i="51"/>
  <c r="CN21" i="51"/>
  <c r="CO21" i="51"/>
  <c r="CP21" i="51"/>
  <c r="CQ21" i="51"/>
  <c r="J22" i="51"/>
  <c r="K22" i="51"/>
  <c r="L22" i="51"/>
  <c r="M22" i="51"/>
  <c r="N22" i="51"/>
  <c r="O22" i="51"/>
  <c r="P22" i="51"/>
  <c r="Q22" i="51"/>
  <c r="R22" i="51"/>
  <c r="S22" i="51"/>
  <c r="T22" i="51"/>
  <c r="U22" i="51"/>
  <c r="V22" i="51"/>
  <c r="W22" i="51"/>
  <c r="X22" i="51"/>
  <c r="Y22" i="51"/>
  <c r="Z22" i="51"/>
  <c r="AA22" i="51"/>
  <c r="AB22" i="51"/>
  <c r="AC22" i="51"/>
  <c r="AD22" i="51"/>
  <c r="AE22" i="51"/>
  <c r="AF22" i="51"/>
  <c r="AG22" i="51"/>
  <c r="AH22" i="51"/>
  <c r="AI22" i="51"/>
  <c r="AJ22" i="51"/>
  <c r="AK22" i="51"/>
  <c r="AL22" i="51"/>
  <c r="AM22" i="51"/>
  <c r="AN22" i="51"/>
  <c r="AO22" i="51"/>
  <c r="AP22" i="51"/>
  <c r="AQ22" i="51"/>
  <c r="AR22" i="51"/>
  <c r="AS22" i="51"/>
  <c r="AT22" i="51"/>
  <c r="AU22" i="51"/>
  <c r="AV22" i="51"/>
  <c r="AW22" i="51"/>
  <c r="AX22" i="51"/>
  <c r="AY22" i="51"/>
  <c r="AZ22" i="51"/>
  <c r="BA22" i="51"/>
  <c r="BB22" i="51"/>
  <c r="BC22" i="51"/>
  <c r="BD22" i="51"/>
  <c r="BE22" i="51"/>
  <c r="BF22" i="51"/>
  <c r="BG22" i="51"/>
  <c r="BH22" i="51"/>
  <c r="BI22" i="51"/>
  <c r="BJ22" i="51"/>
  <c r="BK22" i="51"/>
  <c r="BL22" i="51"/>
  <c r="BM22" i="51"/>
  <c r="BN22" i="51"/>
  <c r="BO22" i="51"/>
  <c r="BP22" i="51"/>
  <c r="BQ22" i="51"/>
  <c r="BR22" i="51"/>
  <c r="BS22" i="51"/>
  <c r="BT22" i="51"/>
  <c r="BU22" i="51"/>
  <c r="BV22" i="51"/>
  <c r="BW22" i="51"/>
  <c r="BX22" i="51"/>
  <c r="BY22" i="51"/>
  <c r="BZ22" i="51"/>
  <c r="CA22" i="51"/>
  <c r="CB22" i="51"/>
  <c r="CC22" i="51"/>
  <c r="CD22" i="51"/>
  <c r="CE22" i="51"/>
  <c r="CF22" i="51"/>
  <c r="CG22" i="51"/>
  <c r="CH22" i="51"/>
  <c r="CI22" i="51"/>
  <c r="CJ22" i="51"/>
  <c r="CK22" i="51"/>
  <c r="CL22" i="51"/>
  <c r="CM22" i="51"/>
  <c r="CN22" i="51"/>
  <c r="CO22" i="51"/>
  <c r="CP22" i="51"/>
  <c r="CQ22" i="51"/>
  <c r="J23" i="51"/>
  <c r="K23" i="51"/>
  <c r="L23" i="51"/>
  <c r="M23" i="51"/>
  <c r="N23" i="51"/>
  <c r="O23" i="51"/>
  <c r="P23" i="51"/>
  <c r="Q23" i="51"/>
  <c r="R23" i="51"/>
  <c r="S23" i="51"/>
  <c r="T23" i="51"/>
  <c r="U23" i="51"/>
  <c r="V23" i="51"/>
  <c r="W23" i="51"/>
  <c r="X23" i="51"/>
  <c r="Y23" i="51"/>
  <c r="Z23" i="51"/>
  <c r="AA23" i="51"/>
  <c r="AB23" i="51"/>
  <c r="AC23" i="51"/>
  <c r="AD23" i="51"/>
  <c r="AE23" i="51"/>
  <c r="AF23" i="51"/>
  <c r="AG23" i="51"/>
  <c r="AH23" i="51"/>
  <c r="AI23" i="51"/>
  <c r="AJ23" i="51"/>
  <c r="AK23" i="51"/>
  <c r="AL23" i="51"/>
  <c r="AM23" i="51"/>
  <c r="AN23" i="51"/>
  <c r="AO23" i="51"/>
  <c r="AP23" i="51"/>
  <c r="AQ23" i="51"/>
  <c r="AR23" i="51"/>
  <c r="AS23" i="51"/>
  <c r="AT23" i="51"/>
  <c r="AU23" i="51"/>
  <c r="AV23" i="51"/>
  <c r="AW23" i="51"/>
  <c r="AX23" i="51"/>
  <c r="AY23" i="51"/>
  <c r="AZ23" i="51"/>
  <c r="BA23" i="51"/>
  <c r="BB23" i="51"/>
  <c r="BC23" i="51"/>
  <c r="BD23" i="51"/>
  <c r="BE23" i="51"/>
  <c r="BF23" i="51"/>
  <c r="BG23" i="51"/>
  <c r="BH23" i="51"/>
  <c r="BI23" i="51"/>
  <c r="BJ23" i="51"/>
  <c r="BK23" i="51"/>
  <c r="BL23" i="51"/>
  <c r="BM23" i="51"/>
  <c r="BN23" i="51"/>
  <c r="BO23" i="51"/>
  <c r="BP23" i="51"/>
  <c r="BQ23" i="51"/>
  <c r="BR23" i="51"/>
  <c r="BS23" i="51"/>
  <c r="BT23" i="51"/>
  <c r="BU23" i="51"/>
  <c r="BV23" i="51"/>
  <c r="BW23" i="51"/>
  <c r="BX23" i="51"/>
  <c r="BY23" i="51"/>
  <c r="BZ23" i="51"/>
  <c r="CA23" i="51"/>
  <c r="CB23" i="51"/>
  <c r="CC23" i="51"/>
  <c r="CD23" i="51"/>
  <c r="CE23" i="51"/>
  <c r="CF23" i="51"/>
  <c r="CG23" i="51"/>
  <c r="CH23" i="51"/>
  <c r="CI23" i="51"/>
  <c r="CJ23" i="51"/>
  <c r="CK23" i="51"/>
  <c r="CL23" i="51"/>
  <c r="CM23" i="51"/>
  <c r="CN23" i="51"/>
  <c r="CO23" i="51"/>
  <c r="CP23" i="51"/>
  <c r="CQ23" i="51"/>
  <c r="J24" i="51"/>
  <c r="K24" i="51"/>
  <c r="L24" i="51"/>
  <c r="M24" i="51"/>
  <c r="N24" i="51"/>
  <c r="O24" i="51"/>
  <c r="P24" i="51"/>
  <c r="Q24" i="51"/>
  <c r="R24" i="51"/>
  <c r="S24" i="51"/>
  <c r="T24" i="51"/>
  <c r="U24" i="51"/>
  <c r="V24" i="51"/>
  <c r="W24" i="51"/>
  <c r="X24" i="51"/>
  <c r="Y24" i="51"/>
  <c r="Z24" i="51"/>
  <c r="AA24" i="51"/>
  <c r="AB24" i="51"/>
  <c r="AC24" i="51"/>
  <c r="AD24" i="51"/>
  <c r="AE24" i="51"/>
  <c r="AF24" i="51"/>
  <c r="AG24" i="51"/>
  <c r="AH24" i="51"/>
  <c r="AI24" i="51"/>
  <c r="AJ24" i="51"/>
  <c r="AK24" i="51"/>
  <c r="AL24" i="51"/>
  <c r="AM24" i="51"/>
  <c r="AN24" i="51"/>
  <c r="AO24" i="51"/>
  <c r="AP24" i="51"/>
  <c r="AQ24" i="51"/>
  <c r="AR24" i="51"/>
  <c r="AS24" i="51"/>
  <c r="AT24" i="51"/>
  <c r="AU24" i="51"/>
  <c r="AV24" i="51"/>
  <c r="AW24" i="51"/>
  <c r="AX24" i="51"/>
  <c r="AY24" i="51"/>
  <c r="AZ24" i="51"/>
  <c r="BA24" i="51"/>
  <c r="BB24" i="51"/>
  <c r="BC24" i="51"/>
  <c r="BD24" i="51"/>
  <c r="BE24" i="51"/>
  <c r="BF24" i="51"/>
  <c r="BG24" i="51"/>
  <c r="BH24" i="51"/>
  <c r="BI24" i="51"/>
  <c r="BJ24" i="51"/>
  <c r="BK24" i="51"/>
  <c r="BL24" i="51"/>
  <c r="BM24" i="51"/>
  <c r="BN24" i="51"/>
  <c r="BO24" i="51"/>
  <c r="BP24" i="51"/>
  <c r="BQ24" i="51"/>
  <c r="BR24" i="51"/>
  <c r="BS24" i="51"/>
  <c r="BT24" i="51"/>
  <c r="BU24" i="51"/>
  <c r="BV24" i="51"/>
  <c r="BW24" i="51"/>
  <c r="BX24" i="51"/>
  <c r="BY24" i="51"/>
  <c r="BZ24" i="51"/>
  <c r="CA24" i="51"/>
  <c r="CB24" i="51"/>
  <c r="CC24" i="51"/>
  <c r="CD24" i="51"/>
  <c r="CE24" i="51"/>
  <c r="CF24" i="51"/>
  <c r="CG24" i="51"/>
  <c r="CH24" i="51"/>
  <c r="CI24" i="51"/>
  <c r="CJ24" i="51"/>
  <c r="CK24" i="51"/>
  <c r="CL24" i="51"/>
  <c r="CM24" i="51"/>
  <c r="CN24" i="51"/>
  <c r="CO24" i="51"/>
  <c r="CP24" i="51"/>
  <c r="CQ24" i="51"/>
  <c r="J25" i="51"/>
  <c r="K25" i="51"/>
  <c r="L25" i="51"/>
  <c r="M25" i="51"/>
  <c r="N25" i="51"/>
  <c r="O25" i="51"/>
  <c r="P25" i="51"/>
  <c r="Q25" i="51"/>
  <c r="R25" i="51"/>
  <c r="S25" i="51"/>
  <c r="T25" i="51"/>
  <c r="U25" i="51"/>
  <c r="V25" i="51"/>
  <c r="W25" i="51"/>
  <c r="X25" i="51"/>
  <c r="Y25" i="51"/>
  <c r="Z25" i="51"/>
  <c r="AA25" i="51"/>
  <c r="AB25" i="51"/>
  <c r="AC25" i="51"/>
  <c r="AD25" i="51"/>
  <c r="AE25" i="51"/>
  <c r="AF25" i="51"/>
  <c r="AG25" i="51"/>
  <c r="AH25" i="51"/>
  <c r="AI25" i="51"/>
  <c r="AJ25" i="51"/>
  <c r="AK25" i="51"/>
  <c r="AL25" i="51"/>
  <c r="AM25" i="51"/>
  <c r="AN25" i="51"/>
  <c r="AO25" i="51"/>
  <c r="AP25" i="51"/>
  <c r="AQ25" i="51"/>
  <c r="AR25" i="51"/>
  <c r="AS25" i="51"/>
  <c r="AT25" i="51"/>
  <c r="AU25" i="51"/>
  <c r="AV25" i="51"/>
  <c r="AW25" i="51"/>
  <c r="AX25" i="51"/>
  <c r="AY25" i="51"/>
  <c r="AZ25" i="51"/>
  <c r="BA25" i="51"/>
  <c r="BB25" i="51"/>
  <c r="BC25" i="51"/>
  <c r="BD25" i="51"/>
  <c r="BE25" i="51"/>
  <c r="BF25" i="51"/>
  <c r="BG25" i="51"/>
  <c r="BH25" i="51"/>
  <c r="BI25" i="51"/>
  <c r="BJ25" i="51"/>
  <c r="BK25" i="51"/>
  <c r="BL25" i="51"/>
  <c r="BM25" i="51"/>
  <c r="BN25" i="51"/>
  <c r="BO25" i="51"/>
  <c r="BP25" i="51"/>
  <c r="BQ25" i="51"/>
  <c r="BR25" i="51"/>
  <c r="BS25" i="51"/>
  <c r="BT25" i="51"/>
  <c r="BU25" i="51"/>
  <c r="BV25" i="51"/>
  <c r="BW25" i="51"/>
  <c r="BX25" i="51"/>
  <c r="BY25" i="51"/>
  <c r="BZ25" i="51"/>
  <c r="CA25" i="51"/>
  <c r="CB25" i="51"/>
  <c r="CC25" i="51"/>
  <c r="CD25" i="51"/>
  <c r="CE25" i="51"/>
  <c r="CF25" i="51"/>
  <c r="CG25" i="51"/>
  <c r="CH25" i="51"/>
  <c r="CI25" i="51"/>
  <c r="CJ25" i="51"/>
  <c r="CK25" i="51"/>
  <c r="CL25" i="51"/>
  <c r="CM25" i="51"/>
  <c r="CN25" i="51"/>
  <c r="CO25" i="51"/>
  <c r="CP25" i="51"/>
  <c r="CQ25" i="51"/>
  <c r="J26" i="51"/>
  <c r="K26" i="51"/>
  <c r="L26" i="51"/>
  <c r="M26" i="51"/>
  <c r="N26" i="51"/>
  <c r="O26" i="51"/>
  <c r="P26" i="51"/>
  <c r="Q26" i="51"/>
  <c r="R26" i="51"/>
  <c r="S26" i="51"/>
  <c r="T26" i="51"/>
  <c r="U26" i="51"/>
  <c r="V26" i="51"/>
  <c r="W26" i="51"/>
  <c r="X26" i="51"/>
  <c r="Y26" i="51"/>
  <c r="Z26" i="51"/>
  <c r="AA26" i="51"/>
  <c r="AB26" i="51"/>
  <c r="AC26" i="51"/>
  <c r="AD26" i="51"/>
  <c r="AE26" i="51"/>
  <c r="AF26" i="51"/>
  <c r="AG26" i="51"/>
  <c r="AH26" i="51"/>
  <c r="AI26" i="51"/>
  <c r="AJ26" i="51"/>
  <c r="AK26" i="51"/>
  <c r="AL26" i="51"/>
  <c r="AM26" i="51"/>
  <c r="AN26" i="51"/>
  <c r="AO26" i="51"/>
  <c r="AP26" i="51"/>
  <c r="AQ26" i="51"/>
  <c r="AR26" i="51"/>
  <c r="AS26" i="51"/>
  <c r="AT26" i="51"/>
  <c r="AU26" i="51"/>
  <c r="AV26" i="51"/>
  <c r="AW26" i="51"/>
  <c r="AX26" i="51"/>
  <c r="AY26" i="51"/>
  <c r="AZ26" i="51"/>
  <c r="BA26" i="51"/>
  <c r="BB26" i="51"/>
  <c r="BC26" i="51"/>
  <c r="BD26" i="51"/>
  <c r="BE26" i="51"/>
  <c r="BF26" i="51"/>
  <c r="BG26" i="51"/>
  <c r="BH26" i="51"/>
  <c r="BI26" i="51"/>
  <c r="BJ26" i="51"/>
  <c r="BK26" i="51"/>
  <c r="BL26" i="51"/>
  <c r="BM26" i="51"/>
  <c r="BN26" i="51"/>
  <c r="BO26" i="51"/>
  <c r="BP26" i="51"/>
  <c r="BQ26" i="51"/>
  <c r="BR26" i="51"/>
  <c r="BS26" i="51"/>
  <c r="BT26" i="51"/>
  <c r="BU26" i="51"/>
  <c r="BV26" i="51"/>
  <c r="BW26" i="51"/>
  <c r="BX26" i="51"/>
  <c r="BY26" i="51"/>
  <c r="BZ26" i="51"/>
  <c r="CA26" i="51"/>
  <c r="CB26" i="51"/>
  <c r="CC26" i="51"/>
  <c r="CD26" i="51"/>
  <c r="CE26" i="51"/>
  <c r="CF26" i="51"/>
  <c r="CG26" i="51"/>
  <c r="CH26" i="51"/>
  <c r="CI26" i="51"/>
  <c r="CJ26" i="51"/>
  <c r="CK26" i="51"/>
  <c r="CL26" i="51"/>
  <c r="CM26" i="51"/>
  <c r="CN26" i="51"/>
  <c r="CO26" i="51"/>
  <c r="CP26" i="51"/>
  <c r="CQ26" i="51"/>
  <c r="J27" i="51"/>
  <c r="K27" i="51"/>
  <c r="L27" i="51"/>
  <c r="M27" i="51"/>
  <c r="N27" i="51"/>
  <c r="O27" i="51"/>
  <c r="P27" i="51"/>
  <c r="Q27" i="51"/>
  <c r="R27" i="51"/>
  <c r="S27" i="51"/>
  <c r="T27" i="51"/>
  <c r="U27" i="51"/>
  <c r="V27" i="51"/>
  <c r="W27" i="51"/>
  <c r="X27" i="51"/>
  <c r="Y27" i="51"/>
  <c r="Z27" i="51"/>
  <c r="AA27" i="51"/>
  <c r="AB27" i="51"/>
  <c r="AC27" i="51"/>
  <c r="AD27" i="51"/>
  <c r="AE27" i="51"/>
  <c r="AF27" i="51"/>
  <c r="AG27" i="51"/>
  <c r="AH27" i="51"/>
  <c r="AI27" i="51"/>
  <c r="AJ27" i="51"/>
  <c r="AK27" i="51"/>
  <c r="AL27" i="51"/>
  <c r="AM27" i="51"/>
  <c r="AN27" i="51"/>
  <c r="AO27" i="51"/>
  <c r="AP27" i="51"/>
  <c r="AQ27" i="51"/>
  <c r="AR27" i="51"/>
  <c r="AS27" i="51"/>
  <c r="AT27" i="51"/>
  <c r="AU27" i="51"/>
  <c r="AV27" i="51"/>
  <c r="AW27" i="51"/>
  <c r="AX27" i="51"/>
  <c r="AY27" i="51"/>
  <c r="AZ27" i="51"/>
  <c r="BA27" i="51"/>
  <c r="BB27" i="51"/>
  <c r="BC27" i="51"/>
  <c r="BD27" i="51"/>
  <c r="BE27" i="51"/>
  <c r="BF27" i="51"/>
  <c r="BG27" i="51"/>
  <c r="BH27" i="51"/>
  <c r="BI27" i="51"/>
  <c r="BJ27" i="51"/>
  <c r="BK27" i="51"/>
  <c r="BL27" i="51"/>
  <c r="BM27" i="51"/>
  <c r="BN27" i="51"/>
  <c r="BO27" i="51"/>
  <c r="BP27" i="51"/>
  <c r="BQ27" i="51"/>
  <c r="BR27" i="51"/>
  <c r="BS27" i="51"/>
  <c r="BT27" i="51"/>
  <c r="BU27" i="51"/>
  <c r="BV27" i="51"/>
  <c r="BW27" i="51"/>
  <c r="BX27" i="51"/>
  <c r="BY27" i="51"/>
  <c r="BZ27" i="51"/>
  <c r="CA27" i="51"/>
  <c r="CB27" i="51"/>
  <c r="CC27" i="51"/>
  <c r="CD27" i="51"/>
  <c r="CE27" i="51"/>
  <c r="CF27" i="51"/>
  <c r="CG27" i="51"/>
  <c r="CH27" i="51"/>
  <c r="CI27" i="51"/>
  <c r="CJ27" i="51"/>
  <c r="CK27" i="51"/>
  <c r="CL27" i="51"/>
  <c r="CM27" i="51"/>
  <c r="CN27" i="51"/>
  <c r="CO27" i="51"/>
  <c r="CP27" i="51"/>
  <c r="CQ27" i="51"/>
  <c r="J28" i="51"/>
  <c r="K28" i="51"/>
  <c r="L28" i="51"/>
  <c r="M28" i="51"/>
  <c r="N28" i="51"/>
  <c r="O28" i="51"/>
  <c r="P28" i="51"/>
  <c r="Q28" i="51"/>
  <c r="R28" i="51"/>
  <c r="S28" i="51"/>
  <c r="T28" i="51"/>
  <c r="U28" i="51"/>
  <c r="V28" i="51"/>
  <c r="W28" i="51"/>
  <c r="X28" i="51"/>
  <c r="Y28" i="51"/>
  <c r="Z28" i="51"/>
  <c r="AA28" i="51"/>
  <c r="AB28" i="51"/>
  <c r="AC28" i="51"/>
  <c r="AD28" i="51"/>
  <c r="AE28" i="51"/>
  <c r="AF28" i="51"/>
  <c r="AG28" i="51"/>
  <c r="AH28" i="51"/>
  <c r="AI28" i="51"/>
  <c r="AJ28" i="51"/>
  <c r="AK28" i="51"/>
  <c r="AL28" i="51"/>
  <c r="AM28" i="51"/>
  <c r="AN28" i="51"/>
  <c r="AO28" i="51"/>
  <c r="AP28" i="51"/>
  <c r="AQ28" i="51"/>
  <c r="AR28" i="51"/>
  <c r="AS28" i="51"/>
  <c r="AT28" i="51"/>
  <c r="AU28" i="51"/>
  <c r="AV28" i="51"/>
  <c r="AW28" i="51"/>
  <c r="AX28" i="51"/>
  <c r="AY28" i="51"/>
  <c r="AZ28" i="51"/>
  <c r="BA28" i="51"/>
  <c r="BB28" i="51"/>
  <c r="BC28" i="51"/>
  <c r="BD28" i="51"/>
  <c r="BE28" i="51"/>
  <c r="BF28" i="51"/>
  <c r="BG28" i="51"/>
  <c r="BH28" i="51"/>
  <c r="BI28" i="51"/>
  <c r="BJ28" i="51"/>
  <c r="BK28" i="51"/>
  <c r="BL28" i="51"/>
  <c r="BM28" i="51"/>
  <c r="BN28" i="51"/>
  <c r="BO28" i="51"/>
  <c r="BP28" i="51"/>
  <c r="BQ28" i="51"/>
  <c r="BR28" i="51"/>
  <c r="BS28" i="51"/>
  <c r="BT28" i="51"/>
  <c r="BU28" i="51"/>
  <c r="BV28" i="51"/>
  <c r="BW28" i="51"/>
  <c r="BX28" i="51"/>
  <c r="BY28" i="51"/>
  <c r="BZ28" i="51"/>
  <c r="CA28" i="51"/>
  <c r="CB28" i="51"/>
  <c r="CC28" i="51"/>
  <c r="CD28" i="51"/>
  <c r="CE28" i="51"/>
  <c r="CF28" i="51"/>
  <c r="CG28" i="51"/>
  <c r="CH28" i="51"/>
  <c r="CI28" i="51"/>
  <c r="CJ28" i="51"/>
  <c r="CK28" i="51"/>
  <c r="CL28" i="51"/>
  <c r="CM28" i="51"/>
  <c r="CN28" i="51"/>
  <c r="CO28" i="51"/>
  <c r="CP28" i="51"/>
  <c r="CQ28" i="51"/>
  <c r="J29" i="51"/>
  <c r="K29" i="51"/>
  <c r="L29" i="51"/>
  <c r="M29" i="51"/>
  <c r="N29" i="51"/>
  <c r="O29" i="51"/>
  <c r="P29" i="51"/>
  <c r="Q29" i="51"/>
  <c r="R29" i="51"/>
  <c r="S29" i="51"/>
  <c r="T29" i="51"/>
  <c r="U29" i="51"/>
  <c r="V29" i="51"/>
  <c r="W29" i="51"/>
  <c r="X29" i="51"/>
  <c r="Y29" i="51"/>
  <c r="Z29" i="51"/>
  <c r="AA29" i="51"/>
  <c r="AB29" i="51"/>
  <c r="AC29" i="51"/>
  <c r="AD29" i="51"/>
  <c r="AE29" i="51"/>
  <c r="AF29" i="51"/>
  <c r="AG29" i="51"/>
  <c r="AH29" i="51"/>
  <c r="AI29" i="51"/>
  <c r="AJ29" i="51"/>
  <c r="AK29" i="51"/>
  <c r="AL29" i="51"/>
  <c r="AM29" i="51"/>
  <c r="AN29" i="51"/>
  <c r="AO29" i="51"/>
  <c r="AP29" i="51"/>
  <c r="AQ29" i="51"/>
  <c r="AR29" i="51"/>
  <c r="AS29" i="51"/>
  <c r="AT29" i="51"/>
  <c r="AU29" i="51"/>
  <c r="AV29" i="51"/>
  <c r="AW29" i="51"/>
  <c r="AX29" i="51"/>
  <c r="AY29" i="51"/>
  <c r="AZ29" i="51"/>
  <c r="BA29" i="51"/>
  <c r="BB29" i="51"/>
  <c r="BC29" i="51"/>
  <c r="BD29" i="51"/>
  <c r="BE29" i="51"/>
  <c r="BF29" i="51"/>
  <c r="BG29" i="51"/>
  <c r="BH29" i="51"/>
  <c r="BI29" i="51"/>
  <c r="BJ29" i="51"/>
  <c r="BK29" i="51"/>
  <c r="BL29" i="51"/>
  <c r="BM29" i="51"/>
  <c r="BN29" i="51"/>
  <c r="BO29" i="51"/>
  <c r="BP29" i="51"/>
  <c r="BQ29" i="51"/>
  <c r="BR29" i="51"/>
  <c r="BS29" i="51"/>
  <c r="BT29" i="51"/>
  <c r="BU29" i="51"/>
  <c r="BV29" i="51"/>
  <c r="BW29" i="51"/>
  <c r="BX29" i="51"/>
  <c r="BY29" i="51"/>
  <c r="BZ29" i="51"/>
  <c r="CA29" i="51"/>
  <c r="CB29" i="51"/>
  <c r="CC29" i="51"/>
  <c r="CD29" i="51"/>
  <c r="CE29" i="51"/>
  <c r="CF29" i="51"/>
  <c r="CG29" i="51"/>
  <c r="CH29" i="51"/>
  <c r="CI29" i="51"/>
  <c r="CJ29" i="51"/>
  <c r="CK29" i="51"/>
  <c r="CL29" i="51"/>
  <c r="CM29" i="51"/>
  <c r="CN29" i="51"/>
  <c r="CO29" i="51"/>
  <c r="CP29" i="51"/>
  <c r="CQ29" i="51"/>
  <c r="J30" i="51"/>
  <c r="K30" i="51"/>
  <c r="L30" i="51"/>
  <c r="M30" i="51"/>
  <c r="N30" i="51"/>
  <c r="O30" i="51"/>
  <c r="P30" i="51"/>
  <c r="Q30" i="51"/>
  <c r="R30" i="51"/>
  <c r="S30" i="51"/>
  <c r="T30" i="51"/>
  <c r="U30" i="51"/>
  <c r="V30" i="51"/>
  <c r="W30" i="51"/>
  <c r="X30" i="51"/>
  <c r="Y30" i="51"/>
  <c r="Z30" i="51"/>
  <c r="AA30" i="51"/>
  <c r="AB30" i="51"/>
  <c r="AC30" i="51"/>
  <c r="AD30" i="51"/>
  <c r="AE30" i="51"/>
  <c r="AF30" i="51"/>
  <c r="AG30" i="51"/>
  <c r="AH30" i="51"/>
  <c r="AI30" i="51"/>
  <c r="AJ30" i="51"/>
  <c r="AK30" i="51"/>
  <c r="AL30" i="51"/>
  <c r="AM30" i="51"/>
  <c r="AN30" i="51"/>
  <c r="AO30" i="51"/>
  <c r="AP30" i="51"/>
  <c r="AQ30" i="51"/>
  <c r="AR30" i="51"/>
  <c r="AS30" i="51"/>
  <c r="AT30" i="51"/>
  <c r="AU30" i="51"/>
  <c r="AV30" i="51"/>
  <c r="AW30" i="51"/>
  <c r="AX30" i="51"/>
  <c r="AY30" i="51"/>
  <c r="AZ30" i="51"/>
  <c r="BA30" i="51"/>
  <c r="BB30" i="51"/>
  <c r="BC30" i="51"/>
  <c r="BD30" i="51"/>
  <c r="BE30" i="51"/>
  <c r="BF30" i="51"/>
  <c r="BG30" i="51"/>
  <c r="BH30" i="51"/>
  <c r="BI30" i="51"/>
  <c r="BJ30" i="51"/>
  <c r="BK30" i="51"/>
  <c r="BL30" i="51"/>
  <c r="BM30" i="51"/>
  <c r="BN30" i="51"/>
  <c r="BO30" i="51"/>
  <c r="BP30" i="51"/>
  <c r="BQ30" i="51"/>
  <c r="BR30" i="51"/>
  <c r="BS30" i="51"/>
  <c r="BT30" i="51"/>
  <c r="BU30" i="51"/>
  <c r="BV30" i="51"/>
  <c r="BW30" i="51"/>
  <c r="BX30" i="51"/>
  <c r="BY30" i="51"/>
  <c r="BZ30" i="51"/>
  <c r="CA30" i="51"/>
  <c r="CB30" i="51"/>
  <c r="CC30" i="51"/>
  <c r="CD30" i="51"/>
  <c r="CE30" i="51"/>
  <c r="CF30" i="51"/>
  <c r="CG30" i="51"/>
  <c r="CH30" i="51"/>
  <c r="CI30" i="51"/>
  <c r="CJ30" i="51"/>
  <c r="CK30" i="51"/>
  <c r="CL30" i="51"/>
  <c r="CM30" i="51"/>
  <c r="CN30" i="51"/>
  <c r="CO30" i="51"/>
  <c r="CP30" i="51"/>
  <c r="CQ30" i="51"/>
  <c r="J31" i="51"/>
  <c r="K31" i="51"/>
  <c r="L31" i="51"/>
  <c r="M31" i="51"/>
  <c r="N31" i="51"/>
  <c r="O31" i="51"/>
  <c r="P31" i="51"/>
  <c r="Q31" i="51"/>
  <c r="R31" i="51"/>
  <c r="S31" i="51"/>
  <c r="T31" i="51"/>
  <c r="U31" i="51"/>
  <c r="V31" i="51"/>
  <c r="W31" i="51"/>
  <c r="X31" i="51"/>
  <c r="Y31" i="51"/>
  <c r="Z31" i="51"/>
  <c r="AA31" i="51"/>
  <c r="AB31" i="51"/>
  <c r="AC31" i="51"/>
  <c r="AD31" i="51"/>
  <c r="AE31" i="51"/>
  <c r="AF31" i="51"/>
  <c r="AG31" i="51"/>
  <c r="AH31" i="51"/>
  <c r="AI31" i="51"/>
  <c r="AJ31" i="51"/>
  <c r="AK31" i="51"/>
  <c r="AL31" i="51"/>
  <c r="AM31" i="51"/>
  <c r="AN31" i="51"/>
  <c r="AO31" i="51"/>
  <c r="AP31" i="51"/>
  <c r="AQ31" i="51"/>
  <c r="AR31" i="51"/>
  <c r="AS31" i="51"/>
  <c r="AT31" i="51"/>
  <c r="AU31" i="51"/>
  <c r="AV31" i="51"/>
  <c r="AW31" i="51"/>
  <c r="AX31" i="51"/>
  <c r="AY31" i="51"/>
  <c r="AZ31" i="51"/>
  <c r="BA31" i="51"/>
  <c r="BB31" i="51"/>
  <c r="BC31" i="51"/>
  <c r="BD31" i="51"/>
  <c r="BE31" i="51"/>
  <c r="BF31" i="51"/>
  <c r="BG31" i="51"/>
  <c r="BH31" i="51"/>
  <c r="BI31" i="51"/>
  <c r="BJ31" i="51"/>
  <c r="BK31" i="51"/>
  <c r="BL31" i="51"/>
  <c r="BM31" i="51"/>
  <c r="BN31" i="51"/>
  <c r="BO31" i="51"/>
  <c r="BP31" i="51"/>
  <c r="BQ31" i="51"/>
  <c r="BR31" i="51"/>
  <c r="BS31" i="51"/>
  <c r="BT31" i="51"/>
  <c r="BU31" i="51"/>
  <c r="BV31" i="51"/>
  <c r="BW31" i="51"/>
  <c r="BX31" i="51"/>
  <c r="BY31" i="51"/>
  <c r="BZ31" i="51"/>
  <c r="CA31" i="51"/>
  <c r="CB31" i="51"/>
  <c r="CC31" i="51"/>
  <c r="CD31" i="51"/>
  <c r="CE31" i="51"/>
  <c r="CF31" i="51"/>
  <c r="CG31" i="51"/>
  <c r="CH31" i="51"/>
  <c r="CI31" i="51"/>
  <c r="CJ31" i="51"/>
  <c r="CK31" i="51"/>
  <c r="CL31" i="51"/>
  <c r="CM31" i="51"/>
  <c r="CN31" i="51"/>
  <c r="CO31" i="51"/>
  <c r="CP31" i="51"/>
  <c r="CQ31" i="51"/>
  <c r="J32" i="51"/>
  <c r="K32" i="51"/>
  <c r="L32" i="51"/>
  <c r="M32" i="51"/>
  <c r="N32" i="51"/>
  <c r="O32" i="51"/>
  <c r="P32" i="51"/>
  <c r="Q32" i="51"/>
  <c r="R32" i="51"/>
  <c r="S32" i="51"/>
  <c r="T32" i="51"/>
  <c r="U32" i="51"/>
  <c r="V32" i="51"/>
  <c r="W32" i="51"/>
  <c r="X32" i="51"/>
  <c r="Y32" i="51"/>
  <c r="Z32" i="51"/>
  <c r="AA32" i="51"/>
  <c r="AB32" i="51"/>
  <c r="AC32" i="51"/>
  <c r="AD32" i="51"/>
  <c r="AE32" i="51"/>
  <c r="AF32" i="51"/>
  <c r="AG32" i="51"/>
  <c r="AH32" i="51"/>
  <c r="AI32" i="51"/>
  <c r="AJ32" i="51"/>
  <c r="AK32" i="51"/>
  <c r="AL32" i="51"/>
  <c r="AM32" i="51"/>
  <c r="AN32" i="51"/>
  <c r="AO32" i="51"/>
  <c r="AP32" i="51"/>
  <c r="AQ32" i="51"/>
  <c r="AR32" i="51"/>
  <c r="AS32" i="51"/>
  <c r="AT32" i="51"/>
  <c r="AU32" i="51"/>
  <c r="AV32" i="51"/>
  <c r="AW32" i="51"/>
  <c r="AX32" i="51"/>
  <c r="AY32" i="51"/>
  <c r="AZ32" i="51"/>
  <c r="BA32" i="51"/>
  <c r="BB32" i="51"/>
  <c r="BC32" i="51"/>
  <c r="BD32" i="51"/>
  <c r="BE32" i="51"/>
  <c r="BF32" i="51"/>
  <c r="BG32" i="51"/>
  <c r="BH32" i="51"/>
  <c r="BI32" i="51"/>
  <c r="BJ32" i="51"/>
  <c r="BK32" i="51"/>
  <c r="BL32" i="51"/>
  <c r="BM32" i="51"/>
  <c r="BN32" i="51"/>
  <c r="BO32" i="51"/>
  <c r="BP32" i="51"/>
  <c r="BQ32" i="51"/>
  <c r="BR32" i="51"/>
  <c r="BS32" i="51"/>
  <c r="BT32" i="51"/>
  <c r="BU32" i="51"/>
  <c r="BV32" i="51"/>
  <c r="BW32" i="51"/>
  <c r="BX32" i="51"/>
  <c r="BY32" i="51"/>
  <c r="BZ32" i="51"/>
  <c r="CA32" i="51"/>
  <c r="CB32" i="51"/>
  <c r="CC32" i="51"/>
  <c r="CD32" i="51"/>
  <c r="CE32" i="51"/>
  <c r="CF32" i="51"/>
  <c r="CG32" i="51"/>
  <c r="CH32" i="51"/>
  <c r="CI32" i="51"/>
  <c r="CJ32" i="51"/>
  <c r="CK32" i="51"/>
  <c r="CL32" i="51"/>
  <c r="CM32" i="51"/>
  <c r="CN32" i="51"/>
  <c r="CO32" i="51"/>
  <c r="CP32" i="51"/>
  <c r="CQ32" i="51"/>
  <c r="J33" i="51"/>
  <c r="K33" i="51"/>
  <c r="L33" i="51"/>
  <c r="M33" i="51"/>
  <c r="N33" i="51"/>
  <c r="O33" i="51"/>
  <c r="P33" i="51"/>
  <c r="Q33" i="51"/>
  <c r="R33" i="51"/>
  <c r="S33" i="51"/>
  <c r="T33" i="51"/>
  <c r="U33" i="51"/>
  <c r="V33" i="51"/>
  <c r="W33" i="51"/>
  <c r="X33" i="51"/>
  <c r="Y33" i="51"/>
  <c r="Z33" i="51"/>
  <c r="AA33" i="51"/>
  <c r="AB33" i="51"/>
  <c r="AC33" i="51"/>
  <c r="AD33" i="51"/>
  <c r="AE33" i="51"/>
  <c r="AF33" i="51"/>
  <c r="AG33" i="51"/>
  <c r="AH33" i="51"/>
  <c r="AI33" i="51"/>
  <c r="AJ33" i="51"/>
  <c r="AK33" i="51"/>
  <c r="AL33" i="51"/>
  <c r="AM33" i="51"/>
  <c r="AN33" i="51"/>
  <c r="AO33" i="51"/>
  <c r="AP33" i="51"/>
  <c r="AQ33" i="51"/>
  <c r="AR33" i="51"/>
  <c r="AS33" i="51"/>
  <c r="AT33" i="51"/>
  <c r="AU33" i="51"/>
  <c r="AV33" i="51"/>
  <c r="AW33" i="51"/>
  <c r="AX33" i="51"/>
  <c r="AY33" i="51"/>
  <c r="AZ33" i="51"/>
  <c r="BA33" i="51"/>
  <c r="BB33" i="51"/>
  <c r="BC33" i="51"/>
  <c r="BD33" i="51"/>
  <c r="BE33" i="51"/>
  <c r="BF33" i="51"/>
  <c r="BG33" i="51"/>
  <c r="BH33" i="51"/>
  <c r="BI33" i="51"/>
  <c r="BJ33" i="51"/>
  <c r="BK33" i="51"/>
  <c r="BL33" i="51"/>
  <c r="BM33" i="51"/>
  <c r="BN33" i="51"/>
  <c r="BO33" i="51"/>
  <c r="BP33" i="51"/>
  <c r="BQ33" i="51"/>
  <c r="BR33" i="51"/>
  <c r="BS33" i="51"/>
  <c r="BT33" i="51"/>
  <c r="BU33" i="51"/>
  <c r="BV33" i="51"/>
  <c r="BW33" i="51"/>
  <c r="BX33" i="51"/>
  <c r="BY33" i="51"/>
  <c r="BZ33" i="51"/>
  <c r="CA33" i="51"/>
  <c r="CB33" i="51"/>
  <c r="CC33" i="51"/>
  <c r="CD33" i="51"/>
  <c r="CE33" i="51"/>
  <c r="CF33" i="51"/>
  <c r="CG33" i="51"/>
  <c r="CH33" i="51"/>
  <c r="CI33" i="51"/>
  <c r="CJ33" i="51"/>
  <c r="CK33" i="51"/>
  <c r="CL33" i="51"/>
  <c r="CM33" i="51"/>
  <c r="CN33" i="51"/>
  <c r="CO33" i="51"/>
  <c r="CP33" i="51"/>
  <c r="CQ33" i="51"/>
  <c r="J34" i="51"/>
  <c r="K34" i="51"/>
  <c r="L34" i="51"/>
  <c r="M34" i="51"/>
  <c r="N34" i="51"/>
  <c r="O34" i="51"/>
  <c r="P34" i="51"/>
  <c r="Q34" i="51"/>
  <c r="R34" i="51"/>
  <c r="S34" i="51"/>
  <c r="T34" i="51"/>
  <c r="U34" i="51"/>
  <c r="V34" i="51"/>
  <c r="W34" i="51"/>
  <c r="X34" i="51"/>
  <c r="Y34" i="51"/>
  <c r="Z34" i="51"/>
  <c r="AA34" i="51"/>
  <c r="AB34" i="51"/>
  <c r="AC34" i="51"/>
  <c r="AD34" i="51"/>
  <c r="AE34" i="51"/>
  <c r="AF34" i="51"/>
  <c r="AG34" i="51"/>
  <c r="AH34" i="51"/>
  <c r="AI34" i="51"/>
  <c r="AJ34" i="51"/>
  <c r="AK34" i="51"/>
  <c r="AL34" i="51"/>
  <c r="AM34" i="51"/>
  <c r="AN34" i="51"/>
  <c r="AO34" i="51"/>
  <c r="AP34" i="51"/>
  <c r="AQ34" i="51"/>
  <c r="AR34" i="51"/>
  <c r="AS34" i="51"/>
  <c r="AT34" i="51"/>
  <c r="AU34" i="51"/>
  <c r="AV34" i="51"/>
  <c r="AW34" i="51"/>
  <c r="AX34" i="51"/>
  <c r="AY34" i="51"/>
  <c r="AZ34" i="51"/>
  <c r="BA34" i="51"/>
  <c r="BB34" i="51"/>
  <c r="BC34" i="51"/>
  <c r="BD34" i="51"/>
  <c r="BE34" i="51"/>
  <c r="BF34" i="51"/>
  <c r="BG34" i="51"/>
  <c r="BH34" i="51"/>
  <c r="BI34" i="51"/>
  <c r="BJ34" i="51"/>
  <c r="BK34" i="51"/>
  <c r="BL34" i="51"/>
  <c r="BM34" i="51"/>
  <c r="BN34" i="51"/>
  <c r="BO34" i="51"/>
  <c r="BP34" i="51"/>
  <c r="BQ34" i="51"/>
  <c r="BR34" i="51"/>
  <c r="BS34" i="51"/>
  <c r="BT34" i="51"/>
  <c r="BU34" i="51"/>
  <c r="BV34" i="51"/>
  <c r="BW34" i="51"/>
  <c r="BX34" i="51"/>
  <c r="BY34" i="51"/>
  <c r="BZ34" i="51"/>
  <c r="CA34" i="51"/>
  <c r="CB34" i="51"/>
  <c r="CC34" i="51"/>
  <c r="CD34" i="51"/>
  <c r="CE34" i="51"/>
  <c r="CF34" i="51"/>
  <c r="CG34" i="51"/>
  <c r="CH34" i="51"/>
  <c r="CI34" i="51"/>
  <c r="CJ34" i="51"/>
  <c r="CK34" i="51"/>
  <c r="CL34" i="51"/>
  <c r="CM34" i="51"/>
  <c r="CN34" i="51"/>
  <c r="CO34" i="51"/>
  <c r="CP34" i="51"/>
  <c r="CQ34" i="51"/>
  <c r="J35" i="51"/>
  <c r="K35" i="51"/>
  <c r="L35" i="51"/>
  <c r="M35" i="51"/>
  <c r="N35" i="51"/>
  <c r="O35" i="51"/>
  <c r="P35" i="51"/>
  <c r="Q35" i="51"/>
  <c r="R35" i="51"/>
  <c r="S35" i="51"/>
  <c r="T35" i="51"/>
  <c r="U35" i="51"/>
  <c r="V35" i="51"/>
  <c r="W35" i="51"/>
  <c r="X35" i="51"/>
  <c r="Y35" i="51"/>
  <c r="Z35" i="51"/>
  <c r="AA35" i="51"/>
  <c r="AB35" i="51"/>
  <c r="AC35" i="51"/>
  <c r="AD35" i="51"/>
  <c r="AE35" i="51"/>
  <c r="AF35" i="51"/>
  <c r="AG35" i="51"/>
  <c r="AH35" i="51"/>
  <c r="AI35" i="51"/>
  <c r="AJ35" i="51"/>
  <c r="AK35" i="51"/>
  <c r="AL35" i="51"/>
  <c r="AM35" i="51"/>
  <c r="AN35" i="51"/>
  <c r="AO35" i="51"/>
  <c r="AP35" i="51"/>
  <c r="AQ35" i="51"/>
  <c r="AR35" i="51"/>
  <c r="AS35" i="51"/>
  <c r="AT35" i="51"/>
  <c r="AU35" i="51"/>
  <c r="AV35" i="51"/>
  <c r="AW35" i="51"/>
  <c r="AX35" i="51"/>
  <c r="AY35" i="51"/>
  <c r="AZ35" i="51"/>
  <c r="BA35" i="51"/>
  <c r="BB35" i="51"/>
  <c r="BC35" i="51"/>
  <c r="BD35" i="51"/>
  <c r="BE35" i="51"/>
  <c r="BF35" i="51"/>
  <c r="BG35" i="51"/>
  <c r="BH35" i="51"/>
  <c r="BI35" i="51"/>
  <c r="BJ35" i="51"/>
  <c r="BK35" i="51"/>
  <c r="BL35" i="51"/>
  <c r="BM35" i="51"/>
  <c r="BN35" i="51"/>
  <c r="BO35" i="51"/>
  <c r="BP35" i="51"/>
  <c r="BQ35" i="51"/>
  <c r="BR35" i="51"/>
  <c r="BS35" i="51"/>
  <c r="BT35" i="51"/>
  <c r="BU35" i="51"/>
  <c r="BV35" i="51"/>
  <c r="BW35" i="51"/>
  <c r="BX35" i="51"/>
  <c r="BY35" i="51"/>
  <c r="BZ35" i="51"/>
  <c r="CA35" i="51"/>
  <c r="CB35" i="51"/>
  <c r="CC35" i="51"/>
  <c r="CD35" i="51"/>
  <c r="CE35" i="51"/>
  <c r="CF35" i="51"/>
  <c r="CG35" i="51"/>
  <c r="CH35" i="51"/>
  <c r="CI35" i="51"/>
  <c r="CJ35" i="51"/>
  <c r="CK35" i="51"/>
  <c r="CL35" i="51"/>
  <c r="CM35" i="51"/>
  <c r="CN35" i="51"/>
  <c r="CO35" i="51"/>
  <c r="CP35" i="51"/>
  <c r="CQ35" i="51"/>
  <c r="J36" i="51"/>
  <c r="K36" i="51"/>
  <c r="L36" i="51"/>
  <c r="M36" i="51"/>
  <c r="N36" i="51"/>
  <c r="O36" i="51"/>
  <c r="P36" i="51"/>
  <c r="Q36" i="51"/>
  <c r="R36" i="51"/>
  <c r="S36" i="51"/>
  <c r="T36" i="51"/>
  <c r="U36" i="51"/>
  <c r="V36" i="51"/>
  <c r="W36" i="51"/>
  <c r="X36" i="51"/>
  <c r="Y36" i="51"/>
  <c r="Z36" i="51"/>
  <c r="AA36" i="51"/>
  <c r="AB36" i="51"/>
  <c r="AC36" i="51"/>
  <c r="AD36" i="51"/>
  <c r="AE36" i="51"/>
  <c r="AF36" i="51"/>
  <c r="AG36" i="51"/>
  <c r="AH36" i="51"/>
  <c r="AI36" i="51"/>
  <c r="AJ36" i="51"/>
  <c r="AK36" i="51"/>
  <c r="AL36" i="51"/>
  <c r="AM36" i="51"/>
  <c r="AN36" i="51"/>
  <c r="AO36" i="51"/>
  <c r="AP36" i="51"/>
  <c r="AQ36" i="51"/>
  <c r="AR36" i="51"/>
  <c r="AS36" i="51"/>
  <c r="AT36" i="51"/>
  <c r="AU36" i="51"/>
  <c r="AV36" i="51"/>
  <c r="AW36" i="51"/>
  <c r="AX36" i="51"/>
  <c r="AY36" i="51"/>
  <c r="AZ36" i="51"/>
  <c r="BA36" i="51"/>
  <c r="BB36" i="51"/>
  <c r="BC36" i="51"/>
  <c r="BD36" i="51"/>
  <c r="BE36" i="51"/>
  <c r="BF36" i="51"/>
  <c r="BG36" i="51"/>
  <c r="BH36" i="51"/>
  <c r="BI36" i="51"/>
  <c r="BJ36" i="51"/>
  <c r="BK36" i="51"/>
  <c r="BL36" i="51"/>
  <c r="BM36" i="51"/>
  <c r="BN36" i="51"/>
  <c r="BO36" i="51"/>
  <c r="BP36" i="51"/>
  <c r="BQ36" i="51"/>
  <c r="BR36" i="51"/>
  <c r="BS36" i="51"/>
  <c r="BT36" i="51"/>
  <c r="BU36" i="51"/>
  <c r="BV36" i="51"/>
  <c r="BW36" i="51"/>
  <c r="BX36" i="51"/>
  <c r="BY36" i="51"/>
  <c r="BZ36" i="51"/>
  <c r="CA36" i="51"/>
  <c r="CB36" i="51"/>
  <c r="CC36" i="51"/>
  <c r="CD36" i="51"/>
  <c r="CE36" i="51"/>
  <c r="CF36" i="51"/>
  <c r="CG36" i="51"/>
  <c r="CH36" i="51"/>
  <c r="CI36" i="51"/>
  <c r="CJ36" i="51"/>
  <c r="CK36" i="51"/>
  <c r="CL36" i="51"/>
  <c r="CM36" i="51"/>
  <c r="CN36" i="51"/>
  <c r="CO36" i="51"/>
  <c r="CP36" i="51"/>
  <c r="CQ36" i="51"/>
  <c r="J37" i="51"/>
  <c r="K37" i="51"/>
  <c r="L37" i="51"/>
  <c r="M37" i="51"/>
  <c r="N37" i="51"/>
  <c r="O37" i="51"/>
  <c r="P37" i="51"/>
  <c r="Q37" i="51"/>
  <c r="R37" i="51"/>
  <c r="S37" i="51"/>
  <c r="T37" i="51"/>
  <c r="U37" i="51"/>
  <c r="V37" i="51"/>
  <c r="W37" i="51"/>
  <c r="X37" i="51"/>
  <c r="Y37" i="51"/>
  <c r="Z37" i="51"/>
  <c r="AA37" i="51"/>
  <c r="AB37" i="51"/>
  <c r="AC37" i="51"/>
  <c r="AD37" i="51"/>
  <c r="AE37" i="51"/>
  <c r="AF37" i="51"/>
  <c r="AG37" i="51"/>
  <c r="AH37" i="51"/>
  <c r="AI37" i="51"/>
  <c r="AJ37" i="51"/>
  <c r="AK37" i="51"/>
  <c r="AL37" i="51"/>
  <c r="AM37" i="51"/>
  <c r="AN37" i="51"/>
  <c r="AO37" i="51"/>
  <c r="AP37" i="51"/>
  <c r="AQ37" i="51"/>
  <c r="AR37" i="51"/>
  <c r="AS37" i="51"/>
  <c r="AT37" i="51"/>
  <c r="AU37" i="51"/>
  <c r="AV37" i="51"/>
  <c r="AW37" i="51"/>
  <c r="AX37" i="51"/>
  <c r="AY37" i="51"/>
  <c r="AZ37" i="51"/>
  <c r="BA37" i="51"/>
  <c r="BB37" i="51"/>
  <c r="BC37" i="51"/>
  <c r="BD37" i="51"/>
  <c r="BE37" i="51"/>
  <c r="BF37" i="51"/>
  <c r="BG37" i="51"/>
  <c r="BH37" i="51"/>
  <c r="BI37" i="51"/>
  <c r="BJ37" i="51"/>
  <c r="BK37" i="51"/>
  <c r="BL37" i="51"/>
  <c r="BM37" i="51"/>
  <c r="BN37" i="51"/>
  <c r="BO37" i="51"/>
  <c r="BP37" i="51"/>
  <c r="BQ37" i="51"/>
  <c r="BR37" i="51"/>
  <c r="BS37" i="51"/>
  <c r="BT37" i="51"/>
  <c r="BU37" i="51"/>
  <c r="BV37" i="51"/>
  <c r="BW37" i="51"/>
  <c r="BX37" i="51"/>
  <c r="BY37" i="51"/>
  <c r="BZ37" i="51"/>
  <c r="CA37" i="51"/>
  <c r="CB37" i="51"/>
  <c r="CC37" i="51"/>
  <c r="CD37" i="51"/>
  <c r="CE37" i="51"/>
  <c r="CF37" i="51"/>
  <c r="CG37" i="51"/>
  <c r="CH37" i="51"/>
  <c r="CI37" i="51"/>
  <c r="CJ37" i="51"/>
  <c r="CK37" i="51"/>
  <c r="CL37" i="51"/>
  <c r="CM37" i="51"/>
  <c r="CN37" i="51"/>
  <c r="CO37" i="51"/>
  <c r="CP37" i="51"/>
  <c r="CQ37" i="51"/>
  <c r="J38" i="51"/>
  <c r="K38" i="51"/>
  <c r="L38" i="51"/>
  <c r="M38" i="51"/>
  <c r="N38" i="51"/>
  <c r="O38" i="51"/>
  <c r="P38" i="51"/>
  <c r="Q38" i="51"/>
  <c r="R38" i="51"/>
  <c r="S38" i="51"/>
  <c r="T38" i="51"/>
  <c r="U38" i="51"/>
  <c r="V38" i="51"/>
  <c r="W38" i="51"/>
  <c r="X38" i="51"/>
  <c r="Y38" i="51"/>
  <c r="Z38" i="51"/>
  <c r="AA38" i="51"/>
  <c r="AB38" i="51"/>
  <c r="AC38" i="51"/>
  <c r="AD38" i="51"/>
  <c r="AE38" i="51"/>
  <c r="AF38" i="51"/>
  <c r="AG38" i="51"/>
  <c r="AH38" i="51"/>
  <c r="AI38" i="51"/>
  <c r="AJ38" i="51"/>
  <c r="AK38" i="51"/>
  <c r="AL38" i="51"/>
  <c r="AM38" i="51"/>
  <c r="AN38" i="51"/>
  <c r="AO38" i="51"/>
  <c r="AP38" i="51"/>
  <c r="AQ38" i="51"/>
  <c r="AR38" i="51"/>
  <c r="AS38" i="51"/>
  <c r="AT38" i="51"/>
  <c r="AU38" i="51"/>
  <c r="AV38" i="51"/>
  <c r="AW38" i="51"/>
  <c r="AX38" i="51"/>
  <c r="AY38" i="51"/>
  <c r="AZ38" i="51"/>
  <c r="BA38" i="51"/>
  <c r="BB38" i="51"/>
  <c r="BC38" i="51"/>
  <c r="BD38" i="51"/>
  <c r="BE38" i="51"/>
  <c r="BF38" i="51"/>
  <c r="BG38" i="51"/>
  <c r="BH38" i="51"/>
  <c r="BI38" i="51"/>
  <c r="BJ38" i="51"/>
  <c r="BK38" i="51"/>
  <c r="BL38" i="51"/>
  <c r="BM38" i="51"/>
  <c r="BN38" i="51"/>
  <c r="BO38" i="51"/>
  <c r="BP38" i="51"/>
  <c r="BQ38" i="51"/>
  <c r="BR38" i="51"/>
  <c r="BS38" i="51"/>
  <c r="BT38" i="51"/>
  <c r="BU38" i="51"/>
  <c r="BV38" i="51"/>
  <c r="BW38" i="51"/>
  <c r="BX38" i="51"/>
  <c r="BY38" i="51"/>
  <c r="BZ38" i="51"/>
  <c r="CA38" i="51"/>
  <c r="CB38" i="51"/>
  <c r="CC38" i="51"/>
  <c r="CD38" i="51"/>
  <c r="CE38" i="51"/>
  <c r="CF38" i="51"/>
  <c r="CG38" i="51"/>
  <c r="CH38" i="51"/>
  <c r="CI38" i="51"/>
  <c r="CJ38" i="51"/>
  <c r="CK38" i="51"/>
  <c r="CL38" i="51"/>
  <c r="CM38" i="51"/>
  <c r="CN38" i="51"/>
  <c r="CO38" i="51"/>
  <c r="CP38" i="51"/>
  <c r="CQ38" i="51"/>
  <c r="J39" i="51"/>
  <c r="K39" i="51"/>
  <c r="L39" i="51"/>
  <c r="M39" i="51"/>
  <c r="N39" i="51"/>
  <c r="O39" i="51"/>
  <c r="P39" i="51"/>
  <c r="Q39" i="51"/>
  <c r="R39" i="51"/>
  <c r="S39" i="51"/>
  <c r="T39" i="51"/>
  <c r="U39" i="51"/>
  <c r="V39" i="51"/>
  <c r="W39" i="51"/>
  <c r="X39" i="51"/>
  <c r="Y39" i="51"/>
  <c r="Z39" i="51"/>
  <c r="AA39" i="51"/>
  <c r="AB39" i="51"/>
  <c r="AC39" i="51"/>
  <c r="AD39" i="51"/>
  <c r="AE39" i="51"/>
  <c r="AF39" i="51"/>
  <c r="AG39" i="51"/>
  <c r="AH39" i="51"/>
  <c r="AI39" i="51"/>
  <c r="AJ39" i="51"/>
  <c r="AK39" i="51"/>
  <c r="AL39" i="51"/>
  <c r="AM39" i="51"/>
  <c r="AN39" i="51"/>
  <c r="AO39" i="51"/>
  <c r="AP39" i="51"/>
  <c r="AQ39" i="51"/>
  <c r="AR39" i="51"/>
  <c r="AS39" i="51"/>
  <c r="AT39" i="51"/>
  <c r="AU39" i="51"/>
  <c r="AV39" i="51"/>
  <c r="AW39" i="51"/>
  <c r="AX39" i="51"/>
  <c r="AY39" i="51"/>
  <c r="AZ39" i="51"/>
  <c r="BA39" i="51"/>
  <c r="BB39" i="51"/>
  <c r="BC39" i="51"/>
  <c r="BD39" i="51"/>
  <c r="BE39" i="51"/>
  <c r="BF39" i="51"/>
  <c r="BG39" i="51"/>
  <c r="BH39" i="51"/>
  <c r="BI39" i="51"/>
  <c r="BJ39" i="51"/>
  <c r="BK39" i="51"/>
  <c r="BL39" i="51"/>
  <c r="BM39" i="51"/>
  <c r="BN39" i="51"/>
  <c r="BO39" i="51"/>
  <c r="BP39" i="51"/>
  <c r="BQ39" i="51"/>
  <c r="BR39" i="51"/>
  <c r="BS39" i="51"/>
  <c r="BT39" i="51"/>
  <c r="BU39" i="51"/>
  <c r="BV39" i="51"/>
  <c r="BW39" i="51"/>
  <c r="BX39" i="51"/>
  <c r="BY39" i="51"/>
  <c r="BZ39" i="51"/>
  <c r="CA39" i="51"/>
  <c r="CB39" i="51"/>
  <c r="CC39" i="51"/>
  <c r="CD39" i="51"/>
  <c r="CE39" i="51"/>
  <c r="CF39" i="51"/>
  <c r="CG39" i="51"/>
  <c r="CH39" i="51"/>
  <c r="CI39" i="51"/>
  <c r="CJ39" i="51"/>
  <c r="CK39" i="51"/>
  <c r="CL39" i="51"/>
  <c r="CM39" i="51"/>
  <c r="CN39" i="51"/>
  <c r="CO39" i="51"/>
  <c r="CP39" i="51"/>
  <c r="CQ39" i="51"/>
  <c r="J40" i="51"/>
  <c r="K40" i="51"/>
  <c r="L40" i="51"/>
  <c r="M40" i="51"/>
  <c r="N40" i="51"/>
  <c r="O40" i="51"/>
  <c r="P40" i="51"/>
  <c r="Q40" i="51"/>
  <c r="R40" i="51"/>
  <c r="S40" i="51"/>
  <c r="T40" i="51"/>
  <c r="U40" i="51"/>
  <c r="V40" i="51"/>
  <c r="W40" i="51"/>
  <c r="X40" i="51"/>
  <c r="Y40" i="51"/>
  <c r="Z40" i="51"/>
  <c r="AA40" i="51"/>
  <c r="AB40" i="51"/>
  <c r="AC40" i="51"/>
  <c r="AD40" i="51"/>
  <c r="AE40" i="51"/>
  <c r="AF40" i="51"/>
  <c r="AG40" i="51"/>
  <c r="AH40" i="51"/>
  <c r="AI40" i="51"/>
  <c r="AJ40" i="51"/>
  <c r="AK40" i="51"/>
  <c r="AL40" i="51"/>
  <c r="AM40" i="51"/>
  <c r="AN40" i="51"/>
  <c r="AO40" i="51"/>
  <c r="AP40" i="51"/>
  <c r="AQ40" i="51"/>
  <c r="AR40" i="51"/>
  <c r="AS40" i="51"/>
  <c r="AT40" i="51"/>
  <c r="AU40" i="51"/>
  <c r="AV40" i="51"/>
  <c r="AW40" i="51"/>
  <c r="AX40" i="51"/>
  <c r="AY40" i="51"/>
  <c r="AZ40" i="51"/>
  <c r="BA40" i="51"/>
  <c r="BB40" i="51"/>
  <c r="BC40" i="51"/>
  <c r="BD40" i="51"/>
  <c r="BE40" i="51"/>
  <c r="BF40" i="51"/>
  <c r="BG40" i="51"/>
  <c r="BH40" i="51"/>
  <c r="BI40" i="51"/>
  <c r="BJ40" i="51"/>
  <c r="BK40" i="51"/>
  <c r="BL40" i="51"/>
  <c r="BM40" i="51"/>
  <c r="BN40" i="51"/>
  <c r="BO40" i="51"/>
  <c r="BP40" i="51"/>
  <c r="BQ40" i="51"/>
  <c r="BR40" i="51"/>
  <c r="BS40" i="51"/>
  <c r="BT40" i="51"/>
  <c r="BU40" i="51"/>
  <c r="BV40" i="51"/>
  <c r="BW40" i="51"/>
  <c r="BX40" i="51"/>
  <c r="BY40" i="51"/>
  <c r="BZ40" i="51"/>
  <c r="CA40" i="51"/>
  <c r="CB40" i="51"/>
  <c r="CC40" i="51"/>
  <c r="CD40" i="51"/>
  <c r="CE40" i="51"/>
  <c r="CF40" i="51"/>
  <c r="CG40" i="51"/>
  <c r="CH40" i="51"/>
  <c r="CI40" i="51"/>
  <c r="CJ40" i="51"/>
  <c r="CK40" i="51"/>
  <c r="CL40" i="51"/>
  <c r="CM40" i="51"/>
  <c r="CN40" i="51"/>
  <c r="CO40" i="51"/>
  <c r="CP40" i="51"/>
  <c r="CQ40" i="51"/>
  <c r="J41" i="51"/>
  <c r="K41" i="51"/>
  <c r="L41" i="51"/>
  <c r="M41" i="51"/>
  <c r="N41" i="51"/>
  <c r="O41" i="51"/>
  <c r="P41" i="51"/>
  <c r="Q41" i="51"/>
  <c r="R41" i="51"/>
  <c r="S41" i="51"/>
  <c r="T41" i="51"/>
  <c r="U41" i="51"/>
  <c r="V41" i="51"/>
  <c r="W41" i="51"/>
  <c r="X41" i="51"/>
  <c r="Y41" i="51"/>
  <c r="Z41" i="51"/>
  <c r="AA41" i="51"/>
  <c r="AB41" i="51"/>
  <c r="AC41" i="51"/>
  <c r="AD41" i="51"/>
  <c r="AE41" i="51"/>
  <c r="AF41" i="51"/>
  <c r="AG41" i="51"/>
  <c r="AH41" i="51"/>
  <c r="AI41" i="51"/>
  <c r="AJ41" i="51"/>
  <c r="AK41" i="51"/>
  <c r="AL41" i="51"/>
  <c r="AM41" i="51"/>
  <c r="AN41" i="51"/>
  <c r="AO41" i="51"/>
  <c r="AP41" i="51"/>
  <c r="AQ41" i="51"/>
  <c r="AR41" i="51"/>
  <c r="AS41" i="51"/>
  <c r="AT41" i="51"/>
  <c r="AU41" i="51"/>
  <c r="AV41" i="51"/>
  <c r="AW41" i="51"/>
  <c r="AX41" i="51"/>
  <c r="AY41" i="51"/>
  <c r="AZ41" i="51"/>
  <c r="BA41" i="51"/>
  <c r="BB41" i="51"/>
  <c r="BC41" i="51"/>
  <c r="BD41" i="51"/>
  <c r="BE41" i="51"/>
  <c r="BF41" i="51"/>
  <c r="BG41" i="51"/>
  <c r="BH41" i="51"/>
  <c r="BI41" i="51"/>
  <c r="BJ41" i="51"/>
  <c r="BK41" i="51"/>
  <c r="BL41" i="51"/>
  <c r="BM41" i="51"/>
  <c r="BN41" i="51"/>
  <c r="BO41" i="51"/>
  <c r="BP41" i="51"/>
  <c r="BQ41" i="51"/>
  <c r="BR41" i="51"/>
  <c r="BS41" i="51"/>
  <c r="BT41" i="51"/>
  <c r="BU41" i="51"/>
  <c r="BV41" i="51"/>
  <c r="BW41" i="51"/>
  <c r="BX41" i="51"/>
  <c r="BY41" i="51"/>
  <c r="BZ41" i="51"/>
  <c r="CA41" i="51"/>
  <c r="CB41" i="51"/>
  <c r="CC41" i="51"/>
  <c r="CD41" i="51"/>
  <c r="CE41" i="51"/>
  <c r="CF41" i="51"/>
  <c r="CG41" i="51"/>
  <c r="CH41" i="51"/>
  <c r="CI41" i="51"/>
  <c r="CJ41" i="51"/>
  <c r="CK41" i="51"/>
  <c r="CL41" i="51"/>
  <c r="CM41" i="51"/>
  <c r="CN41" i="51"/>
  <c r="CO41" i="51"/>
  <c r="CP41" i="51"/>
  <c r="CQ41" i="51"/>
  <c r="J42" i="51"/>
  <c r="K42" i="51"/>
  <c r="L42" i="51"/>
  <c r="M42" i="51"/>
  <c r="N42" i="51"/>
  <c r="O42" i="51"/>
  <c r="P42" i="51"/>
  <c r="Q42" i="51"/>
  <c r="R42" i="51"/>
  <c r="S42" i="51"/>
  <c r="T42" i="51"/>
  <c r="U42" i="51"/>
  <c r="V42" i="51"/>
  <c r="W42" i="51"/>
  <c r="X42" i="51"/>
  <c r="Y42" i="51"/>
  <c r="Z42" i="51"/>
  <c r="AA42" i="51"/>
  <c r="AB42" i="51"/>
  <c r="AC42" i="51"/>
  <c r="AD42" i="51"/>
  <c r="AE42" i="51"/>
  <c r="AF42" i="51"/>
  <c r="AG42" i="51"/>
  <c r="AH42" i="51"/>
  <c r="AI42" i="51"/>
  <c r="AJ42" i="51"/>
  <c r="AK42" i="51"/>
  <c r="AL42" i="51"/>
  <c r="AM42" i="51"/>
  <c r="AN42" i="51"/>
  <c r="AO42" i="51"/>
  <c r="AP42" i="51"/>
  <c r="AQ42" i="51"/>
  <c r="AR42" i="51"/>
  <c r="AS42" i="51"/>
  <c r="AT42" i="51"/>
  <c r="AU42" i="51"/>
  <c r="AV42" i="51"/>
  <c r="AW42" i="51"/>
  <c r="AX42" i="51"/>
  <c r="AY42" i="51"/>
  <c r="AZ42" i="51"/>
  <c r="BA42" i="51"/>
  <c r="BB42" i="51"/>
  <c r="BC42" i="51"/>
  <c r="BD42" i="51"/>
  <c r="BE42" i="51"/>
  <c r="BF42" i="51"/>
  <c r="BG42" i="51"/>
  <c r="BH42" i="51"/>
  <c r="BI42" i="51"/>
  <c r="BJ42" i="51"/>
  <c r="BK42" i="51"/>
  <c r="BL42" i="51"/>
  <c r="BM42" i="51"/>
  <c r="BN42" i="51"/>
  <c r="BO42" i="51"/>
  <c r="BP42" i="51"/>
  <c r="BQ42" i="51"/>
  <c r="BR42" i="51"/>
  <c r="BS42" i="51"/>
  <c r="BT42" i="51"/>
  <c r="BU42" i="51"/>
  <c r="BV42" i="51"/>
  <c r="BW42" i="51"/>
  <c r="BX42" i="51"/>
  <c r="BY42" i="51"/>
  <c r="BZ42" i="51"/>
  <c r="CA42" i="51"/>
  <c r="CB42" i="51"/>
  <c r="CC42" i="51"/>
  <c r="CD42" i="51"/>
  <c r="CE42" i="51"/>
  <c r="CF42" i="51"/>
  <c r="CG42" i="51"/>
  <c r="CH42" i="51"/>
  <c r="CI42" i="51"/>
  <c r="CJ42" i="51"/>
  <c r="CK42" i="51"/>
  <c r="CL42" i="51"/>
  <c r="CM42" i="51"/>
  <c r="CN42" i="51"/>
  <c r="CO42" i="51"/>
  <c r="CP42" i="51"/>
  <c r="CQ42" i="51"/>
  <c r="J43" i="51"/>
  <c r="K43" i="51"/>
  <c r="L43" i="51"/>
  <c r="M43" i="51"/>
  <c r="N43" i="51"/>
  <c r="O43" i="51"/>
  <c r="P43" i="51"/>
  <c r="Q43" i="51"/>
  <c r="R43" i="51"/>
  <c r="S43" i="51"/>
  <c r="T43" i="51"/>
  <c r="U43" i="51"/>
  <c r="V43" i="51"/>
  <c r="W43" i="51"/>
  <c r="X43" i="51"/>
  <c r="Y43" i="51"/>
  <c r="Z43" i="51"/>
  <c r="AA43" i="51"/>
  <c r="AB43" i="51"/>
  <c r="AC43" i="51"/>
  <c r="AD43" i="51"/>
  <c r="AE43" i="51"/>
  <c r="AF43" i="51"/>
  <c r="AG43" i="51"/>
  <c r="AH43" i="51"/>
  <c r="AI43" i="51"/>
  <c r="AJ43" i="51"/>
  <c r="AK43" i="51"/>
  <c r="AL43" i="51"/>
  <c r="AM43" i="51"/>
  <c r="AN43" i="51"/>
  <c r="AO43" i="51"/>
  <c r="AP43" i="51"/>
  <c r="AQ43" i="51"/>
  <c r="AR43" i="51"/>
  <c r="AS43" i="51"/>
  <c r="AT43" i="51"/>
  <c r="AU43" i="51"/>
  <c r="AV43" i="51"/>
  <c r="AW43" i="51"/>
  <c r="AX43" i="51"/>
  <c r="AY43" i="51"/>
  <c r="AZ43" i="51"/>
  <c r="BA43" i="51"/>
  <c r="BB43" i="51"/>
  <c r="BC43" i="51"/>
  <c r="BD43" i="51"/>
  <c r="BE43" i="51"/>
  <c r="BF43" i="51"/>
  <c r="BG43" i="51"/>
  <c r="BH43" i="51"/>
  <c r="BI43" i="51"/>
  <c r="BJ43" i="51"/>
  <c r="BK43" i="51"/>
  <c r="BL43" i="51"/>
  <c r="BM43" i="51"/>
  <c r="BN43" i="51"/>
  <c r="BO43" i="51"/>
  <c r="BP43" i="51"/>
  <c r="BQ43" i="51"/>
  <c r="BR43" i="51"/>
  <c r="BS43" i="51"/>
  <c r="BT43" i="51"/>
  <c r="BU43" i="51"/>
  <c r="BV43" i="51"/>
  <c r="BW43" i="51"/>
  <c r="BX43" i="51"/>
  <c r="BY43" i="51"/>
  <c r="BZ43" i="51"/>
  <c r="CA43" i="51"/>
  <c r="CB43" i="51"/>
  <c r="CC43" i="51"/>
  <c r="CD43" i="51"/>
  <c r="CE43" i="51"/>
  <c r="CF43" i="51"/>
  <c r="CG43" i="51"/>
  <c r="CH43" i="51"/>
  <c r="CI43" i="51"/>
  <c r="CJ43" i="51"/>
  <c r="CK43" i="51"/>
  <c r="CL43" i="51"/>
  <c r="CM43" i="51"/>
  <c r="CN43" i="51"/>
  <c r="CO43" i="51"/>
  <c r="CP43" i="51"/>
  <c r="CQ43" i="51"/>
  <c r="J44" i="51"/>
  <c r="K44" i="51"/>
  <c r="L44" i="51"/>
  <c r="M44" i="51"/>
  <c r="N44" i="51"/>
  <c r="O44" i="51"/>
  <c r="P44" i="51"/>
  <c r="Q44" i="51"/>
  <c r="R44" i="51"/>
  <c r="S44" i="51"/>
  <c r="T44" i="51"/>
  <c r="U44" i="51"/>
  <c r="V44" i="51"/>
  <c r="W44" i="51"/>
  <c r="X44" i="51"/>
  <c r="Y44" i="51"/>
  <c r="Z44" i="51"/>
  <c r="AA44" i="51"/>
  <c r="AB44" i="51"/>
  <c r="AC44" i="51"/>
  <c r="AD44" i="51"/>
  <c r="AE44" i="51"/>
  <c r="AF44" i="51"/>
  <c r="AG44" i="51"/>
  <c r="AH44" i="51"/>
  <c r="AI44" i="51"/>
  <c r="AJ44" i="51"/>
  <c r="AK44" i="51"/>
  <c r="AL44" i="51"/>
  <c r="AM44" i="51"/>
  <c r="AN44" i="51"/>
  <c r="AO44" i="51"/>
  <c r="AP44" i="51"/>
  <c r="AQ44" i="51"/>
  <c r="AR44" i="51"/>
  <c r="AS44" i="51"/>
  <c r="AT44" i="51"/>
  <c r="AU44" i="51"/>
  <c r="AV44" i="51"/>
  <c r="AW44" i="51"/>
  <c r="AX44" i="51"/>
  <c r="AY44" i="51"/>
  <c r="AZ44" i="51"/>
  <c r="BA44" i="51"/>
  <c r="BB44" i="51"/>
  <c r="BC44" i="51"/>
  <c r="BD44" i="51"/>
  <c r="BE44" i="51"/>
  <c r="BF44" i="51"/>
  <c r="BG44" i="51"/>
  <c r="BH44" i="51"/>
  <c r="BI44" i="51"/>
  <c r="BJ44" i="51"/>
  <c r="BK44" i="51"/>
  <c r="BL44" i="51"/>
  <c r="BM44" i="51"/>
  <c r="BN44" i="51"/>
  <c r="BO44" i="51"/>
  <c r="BP44" i="51"/>
  <c r="BQ44" i="51"/>
  <c r="BR44" i="51"/>
  <c r="BS44" i="51"/>
  <c r="BT44" i="51"/>
  <c r="BU44" i="51"/>
  <c r="BV44" i="51"/>
  <c r="BW44" i="51"/>
  <c r="BX44" i="51"/>
  <c r="BY44" i="51"/>
  <c r="BZ44" i="51"/>
  <c r="CA44" i="51"/>
  <c r="CB44" i="51"/>
  <c r="CC44" i="51"/>
  <c r="CD44" i="51"/>
  <c r="CE44" i="51"/>
  <c r="CF44" i="51"/>
  <c r="CG44" i="51"/>
  <c r="CH44" i="51"/>
  <c r="CI44" i="51"/>
  <c r="CJ44" i="51"/>
  <c r="CK44" i="51"/>
  <c r="CL44" i="51"/>
  <c r="CM44" i="51"/>
  <c r="CN44" i="51"/>
  <c r="CO44" i="51"/>
  <c r="CP44" i="51"/>
  <c r="CQ44" i="51"/>
  <c r="J45" i="51"/>
  <c r="K45" i="51"/>
  <c r="L45" i="51"/>
  <c r="M45" i="51"/>
  <c r="N45" i="51"/>
  <c r="O45" i="51"/>
  <c r="P45" i="51"/>
  <c r="Q45" i="51"/>
  <c r="R45" i="51"/>
  <c r="S45" i="51"/>
  <c r="T45" i="51"/>
  <c r="U45" i="51"/>
  <c r="V45" i="51"/>
  <c r="W45" i="51"/>
  <c r="X45" i="51"/>
  <c r="Y45" i="51"/>
  <c r="Z45" i="51"/>
  <c r="AA45" i="51"/>
  <c r="AB45" i="51"/>
  <c r="AC45" i="51"/>
  <c r="AD45" i="51"/>
  <c r="AE45" i="51"/>
  <c r="AF45" i="51"/>
  <c r="AG45" i="51"/>
  <c r="AH45" i="51"/>
  <c r="AI45" i="51"/>
  <c r="AJ45" i="51"/>
  <c r="AK45" i="51"/>
  <c r="AL45" i="51"/>
  <c r="AM45" i="51"/>
  <c r="AN45" i="51"/>
  <c r="AO45" i="51"/>
  <c r="AP45" i="51"/>
  <c r="AQ45" i="51"/>
  <c r="AR45" i="51"/>
  <c r="AS45" i="51"/>
  <c r="AT45" i="51"/>
  <c r="AU45" i="51"/>
  <c r="AV45" i="51"/>
  <c r="AW45" i="51"/>
  <c r="AX45" i="51"/>
  <c r="AY45" i="51"/>
  <c r="AZ45" i="51"/>
  <c r="BA45" i="51"/>
  <c r="BB45" i="51"/>
  <c r="BC45" i="51"/>
  <c r="BD45" i="51"/>
  <c r="BE45" i="51"/>
  <c r="BF45" i="51"/>
  <c r="BG45" i="51"/>
  <c r="BH45" i="51"/>
  <c r="BI45" i="51"/>
  <c r="BJ45" i="51"/>
  <c r="BK45" i="51"/>
  <c r="BL45" i="51"/>
  <c r="BM45" i="51"/>
  <c r="BN45" i="51"/>
  <c r="BO45" i="51"/>
  <c r="BP45" i="51"/>
  <c r="BQ45" i="51"/>
  <c r="BR45" i="51"/>
  <c r="BS45" i="51"/>
  <c r="BT45" i="51"/>
  <c r="BU45" i="51"/>
  <c r="BV45" i="51"/>
  <c r="BW45" i="51"/>
  <c r="BX45" i="51"/>
  <c r="BY45" i="51"/>
  <c r="BZ45" i="51"/>
  <c r="CA45" i="51"/>
  <c r="CB45" i="51"/>
  <c r="CC45" i="51"/>
  <c r="CD45" i="51"/>
  <c r="CE45" i="51"/>
  <c r="CF45" i="51"/>
  <c r="CG45" i="51"/>
  <c r="CH45" i="51"/>
  <c r="CI45" i="51"/>
  <c r="CJ45" i="51"/>
  <c r="CK45" i="51"/>
  <c r="CL45" i="51"/>
  <c r="CM45" i="51"/>
  <c r="CN45" i="51"/>
  <c r="CO45" i="51"/>
  <c r="CP45" i="51"/>
  <c r="CQ45" i="51"/>
  <c r="J46" i="51"/>
  <c r="K46" i="51"/>
  <c r="L46" i="51"/>
  <c r="M46" i="51"/>
  <c r="N46" i="51"/>
  <c r="O46" i="51"/>
  <c r="P46" i="51"/>
  <c r="Q46" i="51"/>
  <c r="R46" i="51"/>
  <c r="S46" i="51"/>
  <c r="T46" i="51"/>
  <c r="U46" i="51"/>
  <c r="V46" i="51"/>
  <c r="W46" i="51"/>
  <c r="X46" i="51"/>
  <c r="Y46" i="51"/>
  <c r="Z46" i="51"/>
  <c r="AA46" i="51"/>
  <c r="AB46" i="51"/>
  <c r="AC46" i="51"/>
  <c r="AD46" i="51"/>
  <c r="AE46" i="51"/>
  <c r="AF46" i="51"/>
  <c r="AG46" i="51"/>
  <c r="AH46" i="51"/>
  <c r="AI46" i="51"/>
  <c r="AJ46" i="51"/>
  <c r="AK46" i="51"/>
  <c r="AL46" i="51"/>
  <c r="AM46" i="51"/>
  <c r="AN46" i="51"/>
  <c r="AO46" i="51"/>
  <c r="AP46" i="51"/>
  <c r="AQ46" i="51"/>
  <c r="AR46" i="51"/>
  <c r="AS46" i="51"/>
  <c r="AT46" i="51"/>
  <c r="AU46" i="51"/>
  <c r="AV46" i="51"/>
  <c r="AW46" i="51"/>
  <c r="AX46" i="51"/>
  <c r="AY46" i="51"/>
  <c r="AZ46" i="51"/>
  <c r="BA46" i="51"/>
  <c r="BB46" i="51"/>
  <c r="BC46" i="51"/>
  <c r="BD46" i="51"/>
  <c r="BE46" i="51"/>
  <c r="BF46" i="51"/>
  <c r="BG46" i="51"/>
  <c r="BH46" i="51"/>
  <c r="BI46" i="51"/>
  <c r="BJ46" i="51"/>
  <c r="BK46" i="51"/>
  <c r="BL46" i="51"/>
  <c r="BM46" i="51"/>
  <c r="BN46" i="51"/>
  <c r="BO46" i="51"/>
  <c r="BP46" i="51"/>
  <c r="BQ46" i="51"/>
  <c r="BR46" i="51"/>
  <c r="BS46" i="51"/>
  <c r="BT46" i="51"/>
  <c r="BU46" i="51"/>
  <c r="BV46" i="51"/>
  <c r="BW46" i="51"/>
  <c r="BX46" i="51"/>
  <c r="BY46" i="51"/>
  <c r="BZ46" i="51"/>
  <c r="CA46" i="51"/>
  <c r="CB46" i="51"/>
  <c r="CC46" i="51"/>
  <c r="CD46" i="51"/>
  <c r="CE46" i="51"/>
  <c r="CF46" i="51"/>
  <c r="CG46" i="51"/>
  <c r="CH46" i="51"/>
  <c r="CI46" i="51"/>
  <c r="CJ46" i="51"/>
  <c r="CK46" i="51"/>
  <c r="CL46" i="51"/>
  <c r="CM46" i="51"/>
  <c r="CN46" i="51"/>
  <c r="CO46" i="51"/>
  <c r="CP46" i="51"/>
  <c r="CQ46" i="51"/>
  <c r="J47" i="51"/>
  <c r="K47" i="51"/>
  <c r="L47" i="51"/>
  <c r="M47" i="51"/>
  <c r="N47" i="51"/>
  <c r="O47" i="51"/>
  <c r="P47" i="51"/>
  <c r="Q47" i="51"/>
  <c r="R47" i="51"/>
  <c r="S47" i="51"/>
  <c r="T47" i="51"/>
  <c r="U47" i="51"/>
  <c r="V47" i="51"/>
  <c r="W47" i="51"/>
  <c r="X47" i="51"/>
  <c r="Y47" i="51"/>
  <c r="Z47" i="51"/>
  <c r="AA47" i="51"/>
  <c r="AB47" i="51"/>
  <c r="AC47" i="51"/>
  <c r="AD47" i="51"/>
  <c r="AE47" i="51"/>
  <c r="AF47" i="51"/>
  <c r="AG47" i="51"/>
  <c r="AH47" i="51"/>
  <c r="AI47" i="51"/>
  <c r="AJ47" i="51"/>
  <c r="AK47" i="51"/>
  <c r="AL47" i="51"/>
  <c r="AM47" i="51"/>
  <c r="AN47" i="51"/>
  <c r="AO47" i="51"/>
  <c r="AP47" i="51"/>
  <c r="AQ47" i="51"/>
  <c r="AR47" i="51"/>
  <c r="AS47" i="51"/>
  <c r="AT47" i="51"/>
  <c r="AU47" i="51"/>
  <c r="AV47" i="51"/>
  <c r="AW47" i="51"/>
  <c r="AX47" i="51"/>
  <c r="AY47" i="51"/>
  <c r="AZ47" i="51"/>
  <c r="BA47" i="51"/>
  <c r="BB47" i="51"/>
  <c r="BC47" i="51"/>
  <c r="BD47" i="51"/>
  <c r="BE47" i="51"/>
  <c r="BF47" i="51"/>
  <c r="BG47" i="51"/>
  <c r="BH47" i="51"/>
  <c r="BI47" i="51"/>
  <c r="BJ47" i="51"/>
  <c r="BK47" i="51"/>
  <c r="BL47" i="51"/>
  <c r="BM47" i="51"/>
  <c r="BN47" i="51"/>
  <c r="BO47" i="51"/>
  <c r="BP47" i="51"/>
  <c r="BQ47" i="51"/>
  <c r="BR47" i="51"/>
  <c r="BS47" i="51"/>
  <c r="BT47" i="51"/>
  <c r="BU47" i="51"/>
  <c r="BV47" i="51"/>
  <c r="BW47" i="51"/>
  <c r="BX47" i="51"/>
  <c r="BY47" i="51"/>
  <c r="BZ47" i="51"/>
  <c r="CA47" i="51"/>
  <c r="CB47" i="51"/>
  <c r="CC47" i="51"/>
  <c r="CD47" i="51"/>
  <c r="CE47" i="51"/>
  <c r="CF47" i="51"/>
  <c r="CG47" i="51"/>
  <c r="CH47" i="51"/>
  <c r="CI47" i="51"/>
  <c r="CJ47" i="51"/>
  <c r="CK47" i="51"/>
  <c r="CL47" i="51"/>
  <c r="CM47" i="51"/>
  <c r="CN47" i="51"/>
  <c r="CO47" i="51"/>
  <c r="CP47" i="51"/>
  <c r="CQ47" i="51"/>
  <c r="J48" i="51"/>
  <c r="K48" i="51"/>
  <c r="L48" i="51"/>
  <c r="M48" i="51"/>
  <c r="N48" i="51"/>
  <c r="O48" i="51"/>
  <c r="P48" i="51"/>
  <c r="Q48" i="51"/>
  <c r="R48" i="51"/>
  <c r="S48" i="51"/>
  <c r="T48" i="51"/>
  <c r="U48" i="51"/>
  <c r="V48" i="51"/>
  <c r="W48" i="51"/>
  <c r="X48" i="51"/>
  <c r="Y48" i="51"/>
  <c r="Z48" i="51"/>
  <c r="AA48" i="51"/>
  <c r="AB48" i="51"/>
  <c r="AC48" i="51"/>
  <c r="AD48" i="51"/>
  <c r="AE48" i="51"/>
  <c r="AF48" i="51"/>
  <c r="AG48" i="51"/>
  <c r="AH48" i="51"/>
  <c r="AI48" i="51"/>
  <c r="AJ48" i="51"/>
  <c r="AK48" i="51"/>
  <c r="AL48" i="51"/>
  <c r="AM48" i="51"/>
  <c r="AN48" i="51"/>
  <c r="AO48" i="51"/>
  <c r="AP48" i="51"/>
  <c r="AQ48" i="51"/>
  <c r="AR48" i="51"/>
  <c r="AS48" i="51"/>
  <c r="AT48" i="51"/>
  <c r="AU48" i="51"/>
  <c r="AV48" i="51"/>
  <c r="AW48" i="51"/>
  <c r="AX48" i="51"/>
  <c r="AY48" i="51"/>
  <c r="AZ48" i="51"/>
  <c r="BA48" i="51"/>
  <c r="BB48" i="51"/>
  <c r="BC48" i="51"/>
  <c r="BD48" i="51"/>
  <c r="BE48" i="51"/>
  <c r="BF48" i="51"/>
  <c r="BG48" i="51"/>
  <c r="BH48" i="51"/>
  <c r="BI48" i="51"/>
  <c r="BJ48" i="51"/>
  <c r="BK48" i="51"/>
  <c r="BL48" i="51"/>
  <c r="BM48" i="51"/>
  <c r="BN48" i="51"/>
  <c r="BO48" i="51"/>
  <c r="BP48" i="51"/>
  <c r="BQ48" i="51"/>
  <c r="BR48" i="51"/>
  <c r="BS48" i="51"/>
  <c r="BT48" i="51"/>
  <c r="BU48" i="51"/>
  <c r="BV48" i="51"/>
  <c r="BW48" i="51"/>
  <c r="BX48" i="51"/>
  <c r="BY48" i="51"/>
  <c r="BZ48" i="51"/>
  <c r="CA48" i="51"/>
  <c r="CB48" i="51"/>
  <c r="CC48" i="51"/>
  <c r="CD48" i="51"/>
  <c r="CE48" i="51"/>
  <c r="CF48" i="51"/>
  <c r="CG48" i="51"/>
  <c r="CH48" i="51"/>
  <c r="CI48" i="51"/>
  <c r="CJ48" i="51"/>
  <c r="CK48" i="51"/>
  <c r="CL48" i="51"/>
  <c r="CM48" i="51"/>
  <c r="CN48" i="51"/>
  <c r="CO48" i="51"/>
  <c r="CP48" i="51"/>
  <c r="CQ48" i="51"/>
  <c r="J49" i="51"/>
  <c r="K49" i="51"/>
  <c r="L49" i="51"/>
  <c r="M49" i="51"/>
  <c r="N49" i="51"/>
  <c r="O49" i="51"/>
  <c r="P49" i="51"/>
  <c r="Q49" i="51"/>
  <c r="R49" i="51"/>
  <c r="S49" i="51"/>
  <c r="T49" i="51"/>
  <c r="U49" i="51"/>
  <c r="V49" i="51"/>
  <c r="W49" i="51"/>
  <c r="X49" i="51"/>
  <c r="Y49" i="51"/>
  <c r="Z49" i="51"/>
  <c r="AA49" i="51"/>
  <c r="AB49" i="51"/>
  <c r="AC49" i="51"/>
  <c r="AD49" i="51"/>
  <c r="AE49" i="51"/>
  <c r="AF49" i="51"/>
  <c r="AG49" i="51"/>
  <c r="AH49" i="51"/>
  <c r="AI49" i="51"/>
  <c r="AJ49" i="51"/>
  <c r="AK49" i="51"/>
  <c r="AL49" i="51"/>
  <c r="AM49" i="51"/>
  <c r="AN49" i="51"/>
  <c r="AO49" i="51"/>
  <c r="AP49" i="51"/>
  <c r="AQ49" i="51"/>
  <c r="AR49" i="51"/>
  <c r="AS49" i="51"/>
  <c r="AT49" i="51"/>
  <c r="AU49" i="51"/>
  <c r="AV49" i="51"/>
  <c r="AW49" i="51"/>
  <c r="AX49" i="51"/>
  <c r="AY49" i="51"/>
  <c r="AZ49" i="51"/>
  <c r="BA49" i="51"/>
  <c r="BB49" i="51"/>
  <c r="BC49" i="51"/>
  <c r="BD49" i="51"/>
  <c r="BE49" i="51"/>
  <c r="BF49" i="51"/>
  <c r="BG49" i="51"/>
  <c r="BH49" i="51"/>
  <c r="BI49" i="51"/>
  <c r="BJ49" i="51"/>
  <c r="BK49" i="51"/>
  <c r="BL49" i="51"/>
  <c r="BM49" i="51"/>
  <c r="BN49" i="51"/>
  <c r="BO49" i="51"/>
  <c r="BP49" i="51"/>
  <c r="BQ49" i="51"/>
  <c r="BR49" i="51"/>
  <c r="BS49" i="51"/>
  <c r="BT49" i="51"/>
  <c r="BU49" i="51"/>
  <c r="BV49" i="51"/>
  <c r="BW49" i="51"/>
  <c r="BX49" i="51"/>
  <c r="BY49" i="51"/>
  <c r="BZ49" i="51"/>
  <c r="CA49" i="51"/>
  <c r="CB49" i="51"/>
  <c r="CC49" i="51"/>
  <c r="CD49" i="51"/>
  <c r="CE49" i="51"/>
  <c r="CF49" i="51"/>
  <c r="CG49" i="51"/>
  <c r="CH49" i="51"/>
  <c r="CI49" i="51"/>
  <c r="CJ49" i="51"/>
  <c r="CK49" i="51"/>
  <c r="CL49" i="51"/>
  <c r="CM49" i="51"/>
  <c r="CN49" i="51"/>
  <c r="CO49" i="51"/>
  <c r="CP49" i="51"/>
  <c r="CQ49" i="51"/>
  <c r="J50" i="51"/>
  <c r="K50" i="51"/>
  <c r="L50" i="51"/>
  <c r="M50" i="51"/>
  <c r="N50" i="51"/>
  <c r="O50" i="51"/>
  <c r="P50" i="51"/>
  <c r="Q50" i="51"/>
  <c r="R50" i="51"/>
  <c r="S50" i="51"/>
  <c r="T50" i="51"/>
  <c r="U50" i="51"/>
  <c r="V50" i="51"/>
  <c r="W50" i="51"/>
  <c r="X50" i="51"/>
  <c r="Y50" i="51"/>
  <c r="Z50" i="51"/>
  <c r="AA50" i="51"/>
  <c r="AB50" i="51"/>
  <c r="AC50" i="51"/>
  <c r="AD50" i="51"/>
  <c r="AE50" i="51"/>
  <c r="AF50" i="51"/>
  <c r="AG50" i="51"/>
  <c r="AH50" i="51"/>
  <c r="AI50" i="51"/>
  <c r="AJ50" i="51"/>
  <c r="AK50" i="51"/>
  <c r="AL50" i="51"/>
  <c r="AM50" i="51"/>
  <c r="AN50" i="51"/>
  <c r="AO50" i="51"/>
  <c r="AP50" i="51"/>
  <c r="AQ50" i="51"/>
  <c r="AR50" i="51"/>
  <c r="AS50" i="51"/>
  <c r="AT50" i="51"/>
  <c r="AU50" i="51"/>
  <c r="AV50" i="51"/>
  <c r="AW50" i="51"/>
  <c r="AX50" i="51"/>
  <c r="AY50" i="51"/>
  <c r="AZ50" i="51"/>
  <c r="BA50" i="51"/>
  <c r="BB50" i="51"/>
  <c r="BC50" i="51"/>
  <c r="BD50" i="51"/>
  <c r="BE50" i="51"/>
  <c r="BF50" i="51"/>
  <c r="BG50" i="51"/>
  <c r="BH50" i="51"/>
  <c r="BI50" i="51"/>
  <c r="BJ50" i="51"/>
  <c r="BK50" i="51"/>
  <c r="BL50" i="51"/>
  <c r="BM50" i="51"/>
  <c r="BN50" i="51"/>
  <c r="BO50" i="51"/>
  <c r="BP50" i="51"/>
  <c r="BQ50" i="51"/>
  <c r="BR50" i="51"/>
  <c r="BS50" i="51"/>
  <c r="BT50" i="51"/>
  <c r="BU50" i="51"/>
  <c r="BV50" i="51"/>
  <c r="BW50" i="51"/>
  <c r="BX50" i="51"/>
  <c r="BY50" i="51"/>
  <c r="BZ50" i="51"/>
  <c r="CA50" i="51"/>
  <c r="CB50" i="51"/>
  <c r="CC50" i="51"/>
  <c r="CD50" i="51"/>
  <c r="CE50" i="51"/>
  <c r="CF50" i="51"/>
  <c r="CG50" i="51"/>
  <c r="CH50" i="51"/>
  <c r="CI50" i="51"/>
  <c r="CJ50" i="51"/>
  <c r="CK50" i="51"/>
  <c r="CL50" i="51"/>
  <c r="CM50" i="51"/>
  <c r="CN50" i="51"/>
  <c r="CO50" i="51"/>
  <c r="CP50" i="51"/>
  <c r="CQ50" i="51"/>
  <c r="J51" i="51"/>
  <c r="K51" i="51"/>
  <c r="L51" i="51"/>
  <c r="M51" i="51"/>
  <c r="N51" i="51"/>
  <c r="O51" i="51"/>
  <c r="P51" i="51"/>
  <c r="Q51" i="51"/>
  <c r="R51" i="51"/>
  <c r="S51" i="51"/>
  <c r="T51" i="51"/>
  <c r="U51" i="51"/>
  <c r="V51" i="51"/>
  <c r="W51" i="51"/>
  <c r="X51" i="51"/>
  <c r="Y51" i="51"/>
  <c r="Z51" i="51"/>
  <c r="AA51" i="51"/>
  <c r="AB51" i="51"/>
  <c r="AC51" i="51"/>
  <c r="AD51" i="51"/>
  <c r="AE51" i="51"/>
  <c r="AF51" i="51"/>
  <c r="AG51" i="51"/>
  <c r="AH51" i="51"/>
  <c r="AI51" i="51"/>
  <c r="AJ51" i="51"/>
  <c r="AK51" i="51"/>
  <c r="AL51" i="51"/>
  <c r="AM51" i="51"/>
  <c r="AN51" i="51"/>
  <c r="AO51" i="51"/>
  <c r="AP51" i="51"/>
  <c r="AQ51" i="51"/>
  <c r="AR51" i="51"/>
  <c r="AS51" i="51"/>
  <c r="AT51" i="51"/>
  <c r="AU51" i="51"/>
  <c r="AV51" i="51"/>
  <c r="AW51" i="51"/>
  <c r="AX51" i="51"/>
  <c r="AY51" i="51"/>
  <c r="AZ51" i="51"/>
  <c r="BA51" i="51"/>
  <c r="BB51" i="51"/>
  <c r="BC51" i="51"/>
  <c r="BD51" i="51"/>
  <c r="BE51" i="51"/>
  <c r="BF51" i="51"/>
  <c r="BG51" i="51"/>
  <c r="BH51" i="51"/>
  <c r="BI51" i="51"/>
  <c r="BJ51" i="51"/>
  <c r="BK51" i="51"/>
  <c r="BL51" i="51"/>
  <c r="BM51" i="51"/>
  <c r="BN51" i="51"/>
  <c r="BO51" i="51"/>
  <c r="BP51" i="51"/>
  <c r="BQ51" i="51"/>
  <c r="BR51" i="51"/>
  <c r="BS51" i="51"/>
  <c r="BT51" i="51"/>
  <c r="BU51" i="51"/>
  <c r="BV51" i="51"/>
  <c r="BW51" i="51"/>
  <c r="BX51" i="51"/>
  <c r="BY51" i="51"/>
  <c r="BZ51" i="51"/>
  <c r="CA51" i="51"/>
  <c r="CB51" i="51"/>
  <c r="CC51" i="51"/>
  <c r="CD51" i="51"/>
  <c r="CE51" i="51"/>
  <c r="CF51" i="51"/>
  <c r="CG51" i="51"/>
  <c r="CH51" i="51"/>
  <c r="CI51" i="51"/>
  <c r="CJ51" i="51"/>
  <c r="CK51" i="51"/>
  <c r="CL51" i="51"/>
  <c r="CM51" i="51"/>
  <c r="CN51" i="51"/>
  <c r="CO51" i="51"/>
  <c r="CP51" i="51"/>
  <c r="CQ51" i="51"/>
  <c r="J52" i="51"/>
  <c r="K52" i="51"/>
  <c r="L52" i="51"/>
  <c r="M52" i="51"/>
  <c r="N52" i="51"/>
  <c r="O52" i="51"/>
  <c r="P52" i="51"/>
  <c r="Q52" i="51"/>
  <c r="R52" i="51"/>
  <c r="S52" i="51"/>
  <c r="T52" i="51"/>
  <c r="U52" i="51"/>
  <c r="V52" i="51"/>
  <c r="W52" i="51"/>
  <c r="X52" i="51"/>
  <c r="Y52" i="51"/>
  <c r="Z52" i="51"/>
  <c r="AA52" i="51"/>
  <c r="AB52" i="51"/>
  <c r="AC52" i="51"/>
  <c r="AD52" i="51"/>
  <c r="AE52" i="51"/>
  <c r="AF52" i="51"/>
  <c r="AG52" i="51"/>
  <c r="AH52" i="51"/>
  <c r="AI52" i="51"/>
  <c r="AJ52" i="51"/>
  <c r="AK52" i="51"/>
  <c r="AL52" i="51"/>
  <c r="AM52" i="51"/>
  <c r="AN52" i="51"/>
  <c r="AO52" i="51"/>
  <c r="AP52" i="51"/>
  <c r="AQ52" i="51"/>
  <c r="AR52" i="51"/>
  <c r="AS52" i="51"/>
  <c r="AT52" i="51"/>
  <c r="AU52" i="51"/>
  <c r="AV52" i="51"/>
  <c r="AW52" i="51"/>
  <c r="AX52" i="51"/>
  <c r="AY52" i="51"/>
  <c r="AZ52" i="51"/>
  <c r="BA52" i="51"/>
  <c r="BB52" i="51"/>
  <c r="BC52" i="51"/>
  <c r="BD52" i="51"/>
  <c r="BE52" i="51"/>
  <c r="BF52" i="51"/>
  <c r="BG52" i="51"/>
  <c r="BH52" i="51"/>
  <c r="BI52" i="51"/>
  <c r="BJ52" i="51"/>
  <c r="BK52" i="51"/>
  <c r="BL52" i="51"/>
  <c r="BM52" i="51"/>
  <c r="BN52" i="51"/>
  <c r="BO52" i="51"/>
  <c r="BP52" i="51"/>
  <c r="BQ52" i="51"/>
  <c r="BR52" i="51"/>
  <c r="BS52" i="51"/>
  <c r="BT52" i="51"/>
  <c r="BU52" i="51"/>
  <c r="BV52" i="51"/>
  <c r="BW52" i="51"/>
  <c r="BX52" i="51"/>
  <c r="BY52" i="51"/>
  <c r="BZ52" i="51"/>
  <c r="CA52" i="51"/>
  <c r="CB52" i="51"/>
  <c r="CC52" i="51"/>
  <c r="CD52" i="51"/>
  <c r="CE52" i="51"/>
  <c r="CF52" i="51"/>
  <c r="CG52" i="51"/>
  <c r="CH52" i="51"/>
  <c r="CI52" i="51"/>
  <c r="CJ52" i="51"/>
  <c r="CK52" i="51"/>
  <c r="CL52" i="51"/>
  <c r="CM52" i="51"/>
  <c r="CN52" i="51"/>
  <c r="CO52" i="51"/>
  <c r="CP52" i="51"/>
  <c r="CQ52" i="51"/>
  <c r="J53" i="51"/>
  <c r="K53" i="51"/>
  <c r="L53" i="51"/>
  <c r="M53" i="51"/>
  <c r="N53" i="51"/>
  <c r="O53" i="51"/>
  <c r="P53" i="51"/>
  <c r="Q53" i="51"/>
  <c r="R53" i="51"/>
  <c r="S53" i="51"/>
  <c r="T53" i="51"/>
  <c r="U53" i="51"/>
  <c r="V53" i="51"/>
  <c r="W53" i="51"/>
  <c r="X53" i="51"/>
  <c r="Y53" i="51"/>
  <c r="Z53" i="51"/>
  <c r="AA53" i="51"/>
  <c r="AB53" i="51"/>
  <c r="AC53" i="51"/>
  <c r="AD53" i="51"/>
  <c r="AE53" i="51"/>
  <c r="AF53" i="51"/>
  <c r="AG53" i="51"/>
  <c r="AH53" i="51"/>
  <c r="AI53" i="51"/>
  <c r="AJ53" i="51"/>
  <c r="AK53" i="51"/>
  <c r="AL53" i="51"/>
  <c r="AM53" i="51"/>
  <c r="AN53" i="51"/>
  <c r="AO53" i="51"/>
  <c r="AP53" i="51"/>
  <c r="AQ53" i="51"/>
  <c r="AR53" i="51"/>
  <c r="AS53" i="51"/>
  <c r="AT53" i="51"/>
  <c r="AU53" i="51"/>
  <c r="AV53" i="51"/>
  <c r="AW53" i="51"/>
  <c r="AX53" i="51"/>
  <c r="AY53" i="51"/>
  <c r="AZ53" i="51"/>
  <c r="BA53" i="51"/>
  <c r="BB53" i="51"/>
  <c r="BC53" i="51"/>
  <c r="BD53" i="51"/>
  <c r="BE53" i="51"/>
  <c r="BF53" i="51"/>
  <c r="BG53" i="51"/>
  <c r="BH53" i="51"/>
  <c r="BI53" i="51"/>
  <c r="BJ53" i="51"/>
  <c r="BK53" i="51"/>
  <c r="BL53" i="51"/>
  <c r="BM53" i="51"/>
  <c r="BN53" i="51"/>
  <c r="BO53" i="51"/>
  <c r="BP53" i="51"/>
  <c r="BQ53" i="51"/>
  <c r="BR53" i="51"/>
  <c r="BS53" i="51"/>
  <c r="BT53" i="51"/>
  <c r="BU53" i="51"/>
  <c r="BV53" i="51"/>
  <c r="BW53" i="51"/>
  <c r="BX53" i="51"/>
  <c r="BY53" i="51"/>
  <c r="BZ53" i="51"/>
  <c r="CA53" i="51"/>
  <c r="CB53" i="51"/>
  <c r="CC53" i="51"/>
  <c r="CD53" i="51"/>
  <c r="CE53" i="51"/>
  <c r="CF53" i="51"/>
  <c r="CG53" i="51"/>
  <c r="CH53" i="51"/>
  <c r="CI53" i="51"/>
  <c r="CJ53" i="51"/>
  <c r="CK53" i="51"/>
  <c r="CL53" i="51"/>
  <c r="CM53" i="51"/>
  <c r="CN53" i="51"/>
  <c r="CO53" i="51"/>
  <c r="CP53" i="51"/>
  <c r="CQ53" i="51"/>
  <c r="J54" i="51"/>
  <c r="K54" i="51"/>
  <c r="L54" i="51"/>
  <c r="M54" i="51"/>
  <c r="N54" i="51"/>
  <c r="O54" i="51"/>
  <c r="P54" i="51"/>
  <c r="Q54" i="51"/>
  <c r="R54" i="51"/>
  <c r="S54" i="51"/>
  <c r="T54" i="51"/>
  <c r="U54" i="51"/>
  <c r="V54" i="51"/>
  <c r="W54" i="51"/>
  <c r="X54" i="51"/>
  <c r="Y54" i="51"/>
  <c r="Z54" i="51"/>
  <c r="AA54" i="51"/>
  <c r="AB54" i="51"/>
  <c r="AC54" i="51"/>
  <c r="AD54" i="51"/>
  <c r="AE54" i="51"/>
  <c r="AF54" i="51"/>
  <c r="AG54" i="51"/>
  <c r="AH54" i="51"/>
  <c r="AI54" i="51"/>
  <c r="AJ54" i="51"/>
  <c r="AK54" i="51"/>
  <c r="AL54" i="51"/>
  <c r="AM54" i="51"/>
  <c r="AN54" i="51"/>
  <c r="AO54" i="51"/>
  <c r="AP54" i="51"/>
  <c r="AQ54" i="51"/>
  <c r="AR54" i="51"/>
  <c r="AS54" i="51"/>
  <c r="AT54" i="51"/>
  <c r="AU54" i="51"/>
  <c r="AV54" i="51"/>
  <c r="AW54" i="51"/>
  <c r="AX54" i="51"/>
  <c r="AY54" i="51"/>
  <c r="AZ54" i="51"/>
  <c r="BA54" i="51"/>
  <c r="BB54" i="51"/>
  <c r="BC54" i="51"/>
  <c r="BD54" i="51"/>
  <c r="BE54" i="51"/>
  <c r="BF54" i="51"/>
  <c r="BG54" i="51"/>
  <c r="BH54" i="51"/>
  <c r="BI54" i="51"/>
  <c r="BJ54" i="51"/>
  <c r="BK54" i="51"/>
  <c r="BL54" i="51"/>
  <c r="BM54" i="51"/>
  <c r="BN54" i="51"/>
  <c r="BO54" i="51"/>
  <c r="BP54" i="51"/>
  <c r="BQ54" i="51"/>
  <c r="BR54" i="51"/>
  <c r="BS54" i="51"/>
  <c r="BT54" i="51"/>
  <c r="BU54" i="51"/>
  <c r="BV54" i="51"/>
  <c r="BW54" i="51"/>
  <c r="BX54" i="51"/>
  <c r="BY54" i="51"/>
  <c r="BZ54" i="51"/>
  <c r="CA54" i="51"/>
  <c r="CB54" i="51"/>
  <c r="CC54" i="51"/>
  <c r="CD54" i="51"/>
  <c r="CE54" i="51"/>
  <c r="CF54" i="51"/>
  <c r="CG54" i="51"/>
  <c r="CH54" i="51"/>
  <c r="CI54" i="51"/>
  <c r="CJ54" i="51"/>
  <c r="CK54" i="51"/>
  <c r="CL54" i="51"/>
  <c r="CM54" i="51"/>
  <c r="CN54" i="51"/>
  <c r="CO54" i="51"/>
  <c r="CP54" i="51"/>
  <c r="CQ54" i="51"/>
  <c r="J55" i="51"/>
  <c r="K55" i="51"/>
  <c r="L55" i="51"/>
  <c r="M55" i="51"/>
  <c r="N55" i="51"/>
  <c r="O55" i="51"/>
  <c r="P55" i="51"/>
  <c r="Q55" i="51"/>
  <c r="R55" i="51"/>
  <c r="S55" i="51"/>
  <c r="T55" i="51"/>
  <c r="U55" i="51"/>
  <c r="V55" i="51"/>
  <c r="W55" i="51"/>
  <c r="X55" i="51"/>
  <c r="Y55" i="51"/>
  <c r="Z55" i="51"/>
  <c r="AA55" i="51"/>
  <c r="AB55" i="51"/>
  <c r="AC55" i="51"/>
  <c r="AD55" i="51"/>
  <c r="AE55" i="51"/>
  <c r="AF55" i="51"/>
  <c r="AG55" i="51"/>
  <c r="AH55" i="51"/>
  <c r="AI55" i="51"/>
  <c r="AJ55" i="51"/>
  <c r="AK55" i="51"/>
  <c r="AL55" i="51"/>
  <c r="AM55" i="51"/>
  <c r="AN55" i="51"/>
  <c r="AO55" i="51"/>
  <c r="AP55" i="51"/>
  <c r="AQ55" i="51"/>
  <c r="AR55" i="51"/>
  <c r="AS55" i="51"/>
  <c r="AT55" i="51"/>
  <c r="AU55" i="51"/>
  <c r="AV55" i="51"/>
  <c r="AW55" i="51"/>
  <c r="AX55" i="51"/>
  <c r="AY55" i="51"/>
  <c r="AZ55" i="51"/>
  <c r="BA55" i="51"/>
  <c r="BB55" i="51"/>
  <c r="BC55" i="51"/>
  <c r="BD55" i="51"/>
  <c r="BE55" i="51"/>
  <c r="BF55" i="51"/>
  <c r="BG55" i="51"/>
  <c r="BH55" i="51"/>
  <c r="BI55" i="51"/>
  <c r="BJ55" i="51"/>
  <c r="BK55" i="51"/>
  <c r="BL55" i="51"/>
  <c r="BM55" i="51"/>
  <c r="BN55" i="51"/>
  <c r="BO55" i="51"/>
  <c r="BP55" i="51"/>
  <c r="BQ55" i="51"/>
  <c r="BR55" i="51"/>
  <c r="BS55" i="51"/>
  <c r="BT55" i="51"/>
  <c r="BU55" i="51"/>
  <c r="BV55" i="51"/>
  <c r="BW55" i="51"/>
  <c r="BX55" i="51"/>
  <c r="BY55" i="51"/>
  <c r="BZ55" i="51"/>
  <c r="CA55" i="51"/>
  <c r="CB55" i="51"/>
  <c r="CC55" i="51"/>
  <c r="CD55" i="51"/>
  <c r="CE55" i="51"/>
  <c r="CF55" i="51"/>
  <c r="CG55" i="51"/>
  <c r="CH55" i="51"/>
  <c r="CI55" i="51"/>
  <c r="CJ55" i="51"/>
  <c r="CK55" i="51"/>
  <c r="CL55" i="51"/>
  <c r="CM55" i="51"/>
  <c r="CN55" i="51"/>
  <c r="CO55" i="51"/>
  <c r="CP55" i="51"/>
  <c r="CQ55" i="51"/>
  <c r="J56" i="51"/>
  <c r="K56" i="51"/>
  <c r="L56" i="51"/>
  <c r="M56" i="51"/>
  <c r="N56" i="51"/>
  <c r="O56" i="51"/>
  <c r="P56" i="51"/>
  <c r="Q56" i="51"/>
  <c r="R56" i="51"/>
  <c r="S56" i="51"/>
  <c r="T56" i="51"/>
  <c r="U56" i="51"/>
  <c r="V56" i="51"/>
  <c r="W56" i="51"/>
  <c r="X56" i="51"/>
  <c r="Y56" i="51"/>
  <c r="Z56" i="51"/>
  <c r="AA56" i="51"/>
  <c r="AB56" i="51"/>
  <c r="AC56" i="51"/>
  <c r="AD56" i="51"/>
  <c r="AE56" i="51"/>
  <c r="AF56" i="51"/>
  <c r="AG56" i="51"/>
  <c r="AH56" i="51"/>
  <c r="AI56" i="51"/>
  <c r="AJ56" i="51"/>
  <c r="AK56" i="51"/>
  <c r="AL56" i="51"/>
  <c r="AM56" i="51"/>
  <c r="AN56" i="51"/>
  <c r="AO56" i="51"/>
  <c r="AP56" i="51"/>
  <c r="AQ56" i="51"/>
  <c r="AR56" i="51"/>
  <c r="AS56" i="51"/>
  <c r="AT56" i="51"/>
  <c r="AU56" i="51"/>
  <c r="AV56" i="51"/>
  <c r="AW56" i="51"/>
  <c r="AX56" i="51"/>
  <c r="AY56" i="51"/>
  <c r="AZ56" i="51"/>
  <c r="BA56" i="51"/>
  <c r="BB56" i="51"/>
  <c r="BC56" i="51"/>
  <c r="BD56" i="51"/>
  <c r="BE56" i="51"/>
  <c r="BF56" i="51"/>
  <c r="BG56" i="51"/>
  <c r="BH56" i="51"/>
  <c r="BI56" i="51"/>
  <c r="BJ56" i="51"/>
  <c r="BK56" i="51"/>
  <c r="BL56" i="51"/>
  <c r="BM56" i="51"/>
  <c r="BN56" i="51"/>
  <c r="BO56" i="51"/>
  <c r="BP56" i="51"/>
  <c r="BQ56" i="51"/>
  <c r="BR56" i="51"/>
  <c r="BS56" i="51"/>
  <c r="BT56" i="51"/>
  <c r="BU56" i="51"/>
  <c r="BV56" i="51"/>
  <c r="BW56" i="51"/>
  <c r="BX56" i="51"/>
  <c r="BY56" i="51"/>
  <c r="BZ56" i="51"/>
  <c r="CA56" i="51"/>
  <c r="CB56" i="51"/>
  <c r="CC56" i="51"/>
  <c r="CD56" i="51"/>
  <c r="CE56" i="51"/>
  <c r="CF56" i="51"/>
  <c r="CG56" i="51"/>
  <c r="CH56" i="51"/>
  <c r="CI56" i="51"/>
  <c r="CJ56" i="51"/>
  <c r="CK56" i="51"/>
  <c r="CL56" i="51"/>
  <c r="CM56" i="51"/>
  <c r="CN56" i="51"/>
  <c r="CO56" i="51"/>
  <c r="CP56" i="51"/>
  <c r="CQ56" i="51"/>
  <c r="J57" i="51"/>
  <c r="K57" i="51"/>
  <c r="L57" i="51"/>
  <c r="M57" i="51"/>
  <c r="N57" i="51"/>
  <c r="O57" i="51"/>
  <c r="P57" i="51"/>
  <c r="Q57" i="51"/>
  <c r="R57" i="51"/>
  <c r="S57" i="51"/>
  <c r="T57" i="51"/>
  <c r="U57" i="51"/>
  <c r="V57" i="51"/>
  <c r="W57" i="51"/>
  <c r="X57" i="51"/>
  <c r="Y57" i="51"/>
  <c r="Z57" i="51"/>
  <c r="AA57" i="51"/>
  <c r="AB57" i="51"/>
  <c r="AC57" i="51"/>
  <c r="AD57" i="51"/>
  <c r="AE57" i="51"/>
  <c r="AF57" i="51"/>
  <c r="AG57" i="51"/>
  <c r="AH57" i="51"/>
  <c r="AI57" i="51"/>
  <c r="AJ57" i="51"/>
  <c r="AK57" i="51"/>
  <c r="AL57" i="51"/>
  <c r="AM57" i="51"/>
  <c r="AN57" i="51"/>
  <c r="AO57" i="51"/>
  <c r="AP57" i="51"/>
  <c r="AQ57" i="51"/>
  <c r="AR57" i="51"/>
  <c r="AS57" i="51"/>
  <c r="AT57" i="51"/>
  <c r="AU57" i="51"/>
  <c r="AV57" i="51"/>
  <c r="AW57" i="51"/>
  <c r="AX57" i="51"/>
  <c r="AY57" i="51"/>
  <c r="AZ57" i="51"/>
  <c r="BA57" i="51"/>
  <c r="BB57" i="51"/>
  <c r="BC57" i="51"/>
  <c r="BD57" i="51"/>
  <c r="BE57" i="51"/>
  <c r="BF57" i="51"/>
  <c r="BG57" i="51"/>
  <c r="BH57" i="51"/>
  <c r="BI57" i="51"/>
  <c r="BJ57" i="51"/>
  <c r="BK57" i="51"/>
  <c r="BL57" i="51"/>
  <c r="BM57" i="51"/>
  <c r="BN57" i="51"/>
  <c r="BO57" i="51"/>
  <c r="BP57" i="51"/>
  <c r="BQ57" i="51"/>
  <c r="BR57" i="51"/>
  <c r="BS57" i="51"/>
  <c r="BT57" i="51"/>
  <c r="BU57" i="51"/>
  <c r="BV57" i="51"/>
  <c r="BW57" i="51"/>
  <c r="BX57" i="51"/>
  <c r="BY57" i="51"/>
  <c r="BZ57" i="51"/>
  <c r="CA57" i="51"/>
  <c r="CB57" i="51"/>
  <c r="CC57" i="51"/>
  <c r="CD57" i="51"/>
  <c r="CE57" i="51"/>
  <c r="CF57" i="51"/>
  <c r="CG57" i="51"/>
  <c r="CH57" i="51"/>
  <c r="CI57" i="51"/>
  <c r="CJ57" i="51"/>
  <c r="CK57" i="51"/>
  <c r="CL57" i="51"/>
  <c r="CM57" i="51"/>
  <c r="CN57" i="51"/>
  <c r="CO57" i="51"/>
  <c r="CP57" i="51"/>
  <c r="CQ57" i="51"/>
  <c r="J58" i="51"/>
  <c r="K58" i="51"/>
  <c r="L58" i="51"/>
  <c r="M58" i="51"/>
  <c r="N58" i="51"/>
  <c r="O58" i="51"/>
  <c r="P58" i="51"/>
  <c r="Q58" i="51"/>
  <c r="R58" i="51"/>
  <c r="S58" i="51"/>
  <c r="T58" i="51"/>
  <c r="U58" i="51"/>
  <c r="V58" i="51"/>
  <c r="W58" i="51"/>
  <c r="X58" i="51"/>
  <c r="Y58" i="51"/>
  <c r="Z58" i="51"/>
  <c r="AA58" i="51"/>
  <c r="AB58" i="51"/>
  <c r="AC58" i="51"/>
  <c r="AD58" i="51"/>
  <c r="AE58" i="51"/>
  <c r="AF58" i="51"/>
  <c r="AG58" i="51"/>
  <c r="AH58" i="51"/>
  <c r="AI58" i="51"/>
  <c r="AJ58" i="51"/>
  <c r="AK58" i="51"/>
  <c r="AL58" i="51"/>
  <c r="AM58" i="51"/>
  <c r="AN58" i="51"/>
  <c r="AO58" i="51"/>
  <c r="AP58" i="51"/>
  <c r="AQ58" i="51"/>
  <c r="AR58" i="51"/>
  <c r="AS58" i="51"/>
  <c r="AT58" i="51"/>
  <c r="AU58" i="51"/>
  <c r="AV58" i="51"/>
  <c r="AW58" i="51"/>
  <c r="AX58" i="51"/>
  <c r="AY58" i="51"/>
  <c r="AZ58" i="51"/>
  <c r="BA58" i="51"/>
  <c r="BB58" i="51"/>
  <c r="BC58" i="51"/>
  <c r="BD58" i="51"/>
  <c r="BE58" i="51"/>
  <c r="BF58" i="51"/>
  <c r="BG58" i="51"/>
  <c r="BH58" i="51"/>
  <c r="BI58" i="51"/>
  <c r="BJ58" i="51"/>
  <c r="BK58" i="51"/>
  <c r="BL58" i="51"/>
  <c r="BM58" i="51"/>
  <c r="BN58" i="51"/>
  <c r="BO58" i="51"/>
  <c r="BP58" i="51"/>
  <c r="BQ58" i="51"/>
  <c r="BR58" i="51"/>
  <c r="BS58" i="51"/>
  <c r="BT58" i="51"/>
  <c r="BU58" i="51"/>
  <c r="BV58" i="51"/>
  <c r="BW58" i="51"/>
  <c r="BX58" i="51"/>
  <c r="BY58" i="51"/>
  <c r="BZ58" i="51"/>
  <c r="CA58" i="51"/>
  <c r="CB58" i="51"/>
  <c r="CC58" i="51"/>
  <c r="CD58" i="51"/>
  <c r="CE58" i="51"/>
  <c r="CF58" i="51"/>
  <c r="CG58" i="51"/>
  <c r="CH58" i="51"/>
  <c r="CI58" i="51"/>
  <c r="CJ58" i="51"/>
  <c r="CK58" i="51"/>
  <c r="CL58" i="51"/>
  <c r="CM58" i="51"/>
  <c r="CN58" i="51"/>
  <c r="CO58" i="51"/>
  <c r="CP58" i="51"/>
  <c r="CQ58" i="51"/>
  <c r="J59" i="51"/>
  <c r="K59" i="51"/>
  <c r="L59" i="51"/>
  <c r="M59" i="51"/>
  <c r="N59" i="51"/>
  <c r="O59" i="51"/>
  <c r="P59" i="51"/>
  <c r="Q59" i="51"/>
  <c r="R59" i="51"/>
  <c r="S59" i="51"/>
  <c r="T59" i="51"/>
  <c r="U59" i="51"/>
  <c r="V59" i="51"/>
  <c r="W59" i="51"/>
  <c r="X59" i="51"/>
  <c r="Y59" i="51"/>
  <c r="Z59" i="51"/>
  <c r="AA59" i="51"/>
  <c r="AB59" i="51"/>
  <c r="AC59" i="51"/>
  <c r="AD59" i="51"/>
  <c r="AE59" i="51"/>
  <c r="AF59" i="51"/>
  <c r="AG59" i="51"/>
  <c r="AH59" i="51"/>
  <c r="AI59" i="51"/>
  <c r="AJ59" i="51"/>
  <c r="AK59" i="51"/>
  <c r="AL59" i="51"/>
  <c r="AM59" i="51"/>
  <c r="AN59" i="51"/>
  <c r="AO59" i="51"/>
  <c r="AP59" i="51"/>
  <c r="AQ59" i="51"/>
  <c r="AR59" i="51"/>
  <c r="AS59" i="51"/>
  <c r="AT59" i="51"/>
  <c r="AU59" i="51"/>
  <c r="AV59" i="51"/>
  <c r="AW59" i="51"/>
  <c r="AX59" i="51"/>
  <c r="AY59" i="51"/>
  <c r="AZ59" i="51"/>
  <c r="BA59" i="51"/>
  <c r="BB59" i="51"/>
  <c r="BC59" i="51"/>
  <c r="BD59" i="51"/>
  <c r="BE59" i="51"/>
  <c r="BF59" i="51"/>
  <c r="BG59" i="51"/>
  <c r="BH59" i="51"/>
  <c r="BI59" i="51"/>
  <c r="BJ59" i="51"/>
  <c r="BK59" i="51"/>
  <c r="BL59" i="51"/>
  <c r="BM59" i="51"/>
  <c r="BN59" i="51"/>
  <c r="BO59" i="51"/>
  <c r="BP59" i="51"/>
  <c r="BQ59" i="51"/>
  <c r="BR59" i="51"/>
  <c r="BS59" i="51"/>
  <c r="BT59" i="51"/>
  <c r="BU59" i="51"/>
  <c r="BV59" i="51"/>
  <c r="BW59" i="51"/>
  <c r="BX59" i="51"/>
  <c r="BY59" i="51"/>
  <c r="BZ59" i="51"/>
  <c r="CA59" i="51"/>
  <c r="CB59" i="51"/>
  <c r="CC59" i="51"/>
  <c r="CD59" i="51"/>
  <c r="CE59" i="51"/>
  <c r="CF59" i="51"/>
  <c r="CG59" i="51"/>
  <c r="CH59" i="51"/>
  <c r="CI59" i="51"/>
  <c r="CJ59" i="51"/>
  <c r="CK59" i="51"/>
  <c r="CL59" i="51"/>
  <c r="CM59" i="51"/>
  <c r="CN59" i="51"/>
  <c r="CO59" i="51"/>
  <c r="CP59" i="51"/>
  <c r="CQ59" i="51"/>
  <c r="J60" i="51"/>
  <c r="K60" i="51"/>
  <c r="L60" i="51"/>
  <c r="M60" i="51"/>
  <c r="N60" i="51"/>
  <c r="O60" i="51"/>
  <c r="P60" i="51"/>
  <c r="Q60" i="51"/>
  <c r="R60" i="51"/>
  <c r="S60" i="51"/>
  <c r="T60" i="51"/>
  <c r="U60" i="51"/>
  <c r="V60" i="51"/>
  <c r="W60" i="51"/>
  <c r="X60" i="51"/>
  <c r="Y60" i="51"/>
  <c r="Z60" i="51"/>
  <c r="AA60" i="51"/>
  <c r="AB60" i="51"/>
  <c r="AC60" i="51"/>
  <c r="AD60" i="51"/>
  <c r="AE60" i="51"/>
  <c r="AF60" i="51"/>
  <c r="AG60" i="51"/>
  <c r="AH60" i="51"/>
  <c r="AI60" i="51"/>
  <c r="AJ60" i="51"/>
  <c r="AK60" i="51"/>
  <c r="AL60" i="51"/>
  <c r="AM60" i="51"/>
  <c r="AN60" i="51"/>
  <c r="AO60" i="51"/>
  <c r="AP60" i="51"/>
  <c r="AQ60" i="51"/>
  <c r="AR60" i="51"/>
  <c r="AS60" i="51"/>
  <c r="AT60" i="51"/>
  <c r="AU60" i="51"/>
  <c r="AV60" i="51"/>
  <c r="AW60" i="51"/>
  <c r="AX60" i="51"/>
  <c r="AY60" i="51"/>
  <c r="AZ60" i="51"/>
  <c r="BA60" i="51"/>
  <c r="BB60" i="51"/>
  <c r="BC60" i="51"/>
  <c r="BD60" i="51"/>
  <c r="BE60" i="51"/>
  <c r="BF60" i="51"/>
  <c r="BG60" i="51"/>
  <c r="BH60" i="51"/>
  <c r="BI60" i="51"/>
  <c r="BJ60" i="51"/>
  <c r="BK60" i="51"/>
  <c r="BL60" i="51"/>
  <c r="BM60" i="51"/>
  <c r="BN60" i="51"/>
  <c r="BO60" i="51"/>
  <c r="BP60" i="51"/>
  <c r="BQ60" i="51"/>
  <c r="BR60" i="51"/>
  <c r="BS60" i="51"/>
  <c r="BT60" i="51"/>
  <c r="BU60" i="51"/>
  <c r="BV60" i="51"/>
  <c r="BW60" i="51"/>
  <c r="BX60" i="51"/>
  <c r="BY60" i="51"/>
  <c r="BZ60" i="51"/>
  <c r="CA60" i="51"/>
  <c r="CB60" i="51"/>
  <c r="CC60" i="51"/>
  <c r="CD60" i="51"/>
  <c r="CE60" i="51"/>
  <c r="CF60" i="51"/>
  <c r="CG60" i="51"/>
  <c r="CH60" i="51"/>
  <c r="CI60" i="51"/>
  <c r="CJ60" i="51"/>
  <c r="CK60" i="51"/>
  <c r="CL60" i="51"/>
  <c r="CM60" i="51"/>
  <c r="CN60" i="51"/>
  <c r="CO60" i="51"/>
  <c r="CP60" i="51"/>
  <c r="CQ60" i="51"/>
  <c r="J61" i="51"/>
  <c r="K61" i="51"/>
  <c r="L61" i="51"/>
  <c r="M61" i="51"/>
  <c r="N61" i="51"/>
  <c r="O61" i="51"/>
  <c r="P61" i="51"/>
  <c r="Q61" i="51"/>
  <c r="R61" i="51"/>
  <c r="S61" i="51"/>
  <c r="T61" i="51"/>
  <c r="U61" i="51"/>
  <c r="V61" i="51"/>
  <c r="W61" i="51"/>
  <c r="X61" i="51"/>
  <c r="Y61" i="51"/>
  <c r="Z61" i="51"/>
  <c r="AA61" i="51"/>
  <c r="AB61" i="51"/>
  <c r="AC61" i="51"/>
  <c r="AD61" i="51"/>
  <c r="AE61" i="51"/>
  <c r="AF61" i="51"/>
  <c r="AG61" i="51"/>
  <c r="AH61" i="51"/>
  <c r="AI61" i="51"/>
  <c r="AJ61" i="51"/>
  <c r="AK61" i="51"/>
  <c r="AL61" i="51"/>
  <c r="AM61" i="51"/>
  <c r="AN61" i="51"/>
  <c r="AO61" i="51"/>
  <c r="AP61" i="51"/>
  <c r="AQ61" i="51"/>
  <c r="AR61" i="51"/>
  <c r="AS61" i="51"/>
  <c r="AT61" i="51"/>
  <c r="AU61" i="51"/>
  <c r="AV61" i="51"/>
  <c r="AW61" i="51"/>
  <c r="AX61" i="51"/>
  <c r="AY61" i="51"/>
  <c r="AZ61" i="51"/>
  <c r="BA61" i="51"/>
  <c r="BB61" i="51"/>
  <c r="BC61" i="51"/>
  <c r="BD61" i="51"/>
  <c r="BE61" i="51"/>
  <c r="BF61" i="51"/>
  <c r="BG61" i="51"/>
  <c r="BH61" i="51"/>
  <c r="BI61" i="51"/>
  <c r="BJ61" i="51"/>
  <c r="BK61" i="51"/>
  <c r="BL61" i="51"/>
  <c r="BM61" i="51"/>
  <c r="BN61" i="51"/>
  <c r="BO61" i="51"/>
  <c r="BP61" i="51"/>
  <c r="BQ61" i="51"/>
  <c r="BR61" i="51"/>
  <c r="BS61" i="51"/>
  <c r="BT61" i="51"/>
  <c r="BU61" i="51"/>
  <c r="BV61" i="51"/>
  <c r="BW61" i="51"/>
  <c r="BX61" i="51"/>
  <c r="BY61" i="51"/>
  <c r="BZ61" i="51"/>
  <c r="CA61" i="51"/>
  <c r="CB61" i="51"/>
  <c r="CC61" i="51"/>
  <c r="CD61" i="51"/>
  <c r="CE61" i="51"/>
  <c r="CF61" i="51"/>
  <c r="CG61" i="51"/>
  <c r="CH61" i="51"/>
  <c r="CI61" i="51"/>
  <c r="CJ61" i="51"/>
  <c r="CK61" i="51"/>
  <c r="CL61" i="51"/>
  <c r="CM61" i="51"/>
  <c r="CN61" i="51"/>
  <c r="CO61" i="51"/>
  <c r="CP61" i="51"/>
  <c r="CQ61" i="51"/>
  <c r="J62" i="51"/>
  <c r="K62" i="51"/>
  <c r="L62" i="51"/>
  <c r="M62" i="51"/>
  <c r="N62" i="51"/>
  <c r="O62" i="51"/>
  <c r="P62" i="51"/>
  <c r="Q62" i="51"/>
  <c r="R62" i="51"/>
  <c r="S62" i="51"/>
  <c r="T62" i="51"/>
  <c r="U62" i="51"/>
  <c r="V62" i="51"/>
  <c r="W62" i="51"/>
  <c r="X62" i="51"/>
  <c r="Y62" i="51"/>
  <c r="Z62" i="51"/>
  <c r="AA62" i="51"/>
  <c r="AB62" i="51"/>
  <c r="AC62" i="51"/>
  <c r="AD62" i="51"/>
  <c r="AE62" i="51"/>
  <c r="AF62" i="51"/>
  <c r="AG62" i="51"/>
  <c r="AH62" i="51"/>
  <c r="AI62" i="51"/>
  <c r="AJ62" i="51"/>
  <c r="AK62" i="51"/>
  <c r="AL62" i="51"/>
  <c r="AM62" i="51"/>
  <c r="AN62" i="51"/>
  <c r="AO62" i="51"/>
  <c r="AP62" i="51"/>
  <c r="AQ62" i="51"/>
  <c r="AR62" i="51"/>
  <c r="AS62" i="51"/>
  <c r="AT62" i="51"/>
  <c r="AU62" i="51"/>
  <c r="AV62" i="51"/>
  <c r="AW62" i="51"/>
  <c r="AX62" i="51"/>
  <c r="AY62" i="51"/>
  <c r="AZ62" i="51"/>
  <c r="BA62" i="51"/>
  <c r="BB62" i="51"/>
  <c r="BC62" i="51"/>
  <c r="BD62" i="51"/>
  <c r="BE62" i="51"/>
  <c r="BF62" i="51"/>
  <c r="BG62" i="51"/>
  <c r="BH62" i="51"/>
  <c r="BI62" i="51"/>
  <c r="BJ62" i="51"/>
  <c r="BK62" i="51"/>
  <c r="BL62" i="51"/>
  <c r="BM62" i="51"/>
  <c r="BN62" i="51"/>
  <c r="BO62" i="51"/>
  <c r="BP62" i="51"/>
  <c r="BQ62" i="51"/>
  <c r="BR62" i="51"/>
  <c r="BS62" i="51"/>
  <c r="BT62" i="51"/>
  <c r="BU62" i="51"/>
  <c r="BV62" i="51"/>
  <c r="BW62" i="51"/>
  <c r="BX62" i="51"/>
  <c r="BY62" i="51"/>
  <c r="BZ62" i="51"/>
  <c r="CA62" i="51"/>
  <c r="CB62" i="51"/>
  <c r="CC62" i="51"/>
  <c r="CD62" i="51"/>
  <c r="CE62" i="51"/>
  <c r="CF62" i="51"/>
  <c r="CG62" i="51"/>
  <c r="CH62" i="51"/>
  <c r="CI62" i="51"/>
  <c r="CJ62" i="51"/>
  <c r="CK62" i="51"/>
  <c r="CL62" i="51"/>
  <c r="CM62" i="51"/>
  <c r="CN62" i="51"/>
  <c r="CO62" i="51"/>
  <c r="CP62" i="51"/>
  <c r="CQ62" i="51"/>
  <c r="J63" i="51"/>
  <c r="K63" i="51"/>
  <c r="L63" i="51"/>
  <c r="M63" i="51"/>
  <c r="N63" i="51"/>
  <c r="O63" i="51"/>
  <c r="P63" i="51"/>
  <c r="Q63" i="51"/>
  <c r="R63" i="51"/>
  <c r="S63" i="51"/>
  <c r="T63" i="51"/>
  <c r="U63" i="51"/>
  <c r="V63" i="51"/>
  <c r="W63" i="51"/>
  <c r="X63" i="51"/>
  <c r="Y63" i="51"/>
  <c r="Z63" i="51"/>
  <c r="AA63" i="51"/>
  <c r="AB63" i="51"/>
  <c r="AC63" i="51"/>
  <c r="AD63" i="51"/>
  <c r="AE63" i="51"/>
  <c r="AF63" i="51"/>
  <c r="AG63" i="51"/>
  <c r="AH63" i="51"/>
  <c r="AI63" i="51"/>
  <c r="AJ63" i="51"/>
  <c r="AK63" i="51"/>
  <c r="AL63" i="51"/>
  <c r="AM63" i="51"/>
  <c r="AN63" i="51"/>
  <c r="AO63" i="51"/>
  <c r="AP63" i="51"/>
  <c r="AQ63" i="51"/>
  <c r="AR63" i="51"/>
  <c r="AS63" i="51"/>
  <c r="AT63" i="51"/>
  <c r="AU63" i="51"/>
  <c r="AV63" i="51"/>
  <c r="AW63" i="51"/>
  <c r="AX63" i="51"/>
  <c r="AY63" i="51"/>
  <c r="AZ63" i="51"/>
  <c r="BA63" i="51"/>
  <c r="BB63" i="51"/>
  <c r="BC63" i="51"/>
  <c r="BD63" i="51"/>
  <c r="BE63" i="51"/>
  <c r="BF63" i="51"/>
  <c r="BG63" i="51"/>
  <c r="BH63" i="51"/>
  <c r="BI63" i="51"/>
  <c r="BJ63" i="51"/>
  <c r="BK63" i="51"/>
  <c r="BL63" i="51"/>
  <c r="BM63" i="51"/>
  <c r="BN63" i="51"/>
  <c r="BO63" i="51"/>
  <c r="BP63" i="51"/>
  <c r="BQ63" i="51"/>
  <c r="BR63" i="51"/>
  <c r="BS63" i="51"/>
  <c r="BT63" i="51"/>
  <c r="BU63" i="51"/>
  <c r="BV63" i="51"/>
  <c r="BW63" i="51"/>
  <c r="BX63" i="51"/>
  <c r="BY63" i="51"/>
  <c r="BZ63" i="51"/>
  <c r="CA63" i="51"/>
  <c r="CB63" i="51"/>
  <c r="CC63" i="51"/>
  <c r="CD63" i="51"/>
  <c r="CE63" i="51"/>
  <c r="CF63" i="51"/>
  <c r="CG63" i="51"/>
  <c r="CH63" i="51"/>
  <c r="CI63" i="51"/>
  <c r="CJ63" i="51"/>
  <c r="CK63" i="51"/>
  <c r="CL63" i="51"/>
  <c r="CM63" i="51"/>
  <c r="CN63" i="51"/>
  <c r="CO63" i="51"/>
  <c r="CP63" i="51"/>
  <c r="CQ63" i="51"/>
  <c r="J64" i="51"/>
  <c r="K64" i="51"/>
  <c r="L64" i="51"/>
  <c r="M64" i="51"/>
  <c r="N64" i="51"/>
  <c r="O64" i="51"/>
  <c r="P64" i="51"/>
  <c r="Q64" i="51"/>
  <c r="R64" i="51"/>
  <c r="S64" i="51"/>
  <c r="T64" i="51"/>
  <c r="U64" i="51"/>
  <c r="V64" i="51"/>
  <c r="W64" i="51"/>
  <c r="X64" i="51"/>
  <c r="Y64" i="51"/>
  <c r="Z64" i="51"/>
  <c r="AA64" i="51"/>
  <c r="AB64" i="51"/>
  <c r="AC64" i="51"/>
  <c r="AD64" i="51"/>
  <c r="AE64" i="51"/>
  <c r="AF64" i="51"/>
  <c r="AG64" i="51"/>
  <c r="AH64" i="51"/>
  <c r="AI64" i="51"/>
  <c r="AJ64" i="51"/>
  <c r="AK64" i="51"/>
  <c r="AL64" i="51"/>
  <c r="AM64" i="51"/>
  <c r="AN64" i="51"/>
  <c r="AO64" i="51"/>
  <c r="AP64" i="51"/>
  <c r="AQ64" i="51"/>
  <c r="AR64" i="51"/>
  <c r="AS64" i="51"/>
  <c r="AT64" i="51"/>
  <c r="AU64" i="51"/>
  <c r="AV64" i="51"/>
  <c r="AW64" i="51"/>
  <c r="AX64" i="51"/>
  <c r="AY64" i="51"/>
  <c r="AZ64" i="51"/>
  <c r="BA64" i="51"/>
  <c r="BB64" i="51"/>
  <c r="BC64" i="51"/>
  <c r="BD64" i="51"/>
  <c r="BE64" i="51"/>
  <c r="BF64" i="51"/>
  <c r="BG64" i="51"/>
  <c r="BH64" i="51"/>
  <c r="BI64" i="51"/>
  <c r="BJ64" i="51"/>
  <c r="BK64" i="51"/>
  <c r="BL64" i="51"/>
  <c r="BM64" i="51"/>
  <c r="BN64" i="51"/>
  <c r="BO64" i="51"/>
  <c r="BP64" i="51"/>
  <c r="BQ64" i="51"/>
  <c r="BR64" i="51"/>
  <c r="BS64" i="51"/>
  <c r="BT64" i="51"/>
  <c r="BU64" i="51"/>
  <c r="BV64" i="51"/>
  <c r="BW64" i="51"/>
  <c r="BX64" i="51"/>
  <c r="BY64" i="51"/>
  <c r="BZ64" i="51"/>
  <c r="CA64" i="51"/>
  <c r="CB64" i="51"/>
  <c r="CC64" i="51"/>
  <c r="CD64" i="51"/>
  <c r="CE64" i="51"/>
  <c r="CF64" i="51"/>
  <c r="CG64" i="51"/>
  <c r="CH64" i="51"/>
  <c r="CI64" i="51"/>
  <c r="CJ64" i="51"/>
  <c r="CK64" i="51"/>
  <c r="CL64" i="51"/>
  <c r="CM64" i="51"/>
  <c r="CN64" i="51"/>
  <c r="CO64" i="51"/>
  <c r="CP64" i="51"/>
  <c r="CQ64" i="51"/>
  <c r="J65" i="51"/>
  <c r="K65" i="51"/>
  <c r="L65" i="51"/>
  <c r="M65" i="51"/>
  <c r="N65" i="51"/>
  <c r="O65" i="51"/>
  <c r="P65" i="51"/>
  <c r="Q65" i="51"/>
  <c r="R65" i="51"/>
  <c r="S65" i="51"/>
  <c r="T65" i="51"/>
  <c r="U65" i="51"/>
  <c r="V65" i="51"/>
  <c r="W65" i="51"/>
  <c r="X65" i="51"/>
  <c r="Y65" i="51"/>
  <c r="Z65" i="51"/>
  <c r="AA65" i="51"/>
  <c r="AB65" i="51"/>
  <c r="AC65" i="51"/>
  <c r="AD65" i="51"/>
  <c r="AE65" i="51"/>
  <c r="AF65" i="51"/>
  <c r="AG65" i="51"/>
  <c r="AH65" i="51"/>
  <c r="AI65" i="51"/>
  <c r="AJ65" i="51"/>
  <c r="AK65" i="51"/>
  <c r="AL65" i="51"/>
  <c r="AM65" i="51"/>
  <c r="AN65" i="51"/>
  <c r="AO65" i="51"/>
  <c r="AP65" i="51"/>
  <c r="AQ65" i="51"/>
  <c r="AR65" i="51"/>
  <c r="AS65" i="51"/>
  <c r="AT65" i="51"/>
  <c r="AU65" i="51"/>
  <c r="AV65" i="51"/>
  <c r="AW65" i="51"/>
  <c r="AX65" i="51"/>
  <c r="AY65" i="51"/>
  <c r="AZ65" i="51"/>
  <c r="BA65" i="51"/>
  <c r="BB65" i="51"/>
  <c r="BC65" i="51"/>
  <c r="BD65" i="51"/>
  <c r="BE65" i="51"/>
  <c r="BF65" i="51"/>
  <c r="BG65" i="51"/>
  <c r="BH65" i="51"/>
  <c r="BI65" i="51"/>
  <c r="BJ65" i="51"/>
  <c r="BK65" i="51"/>
  <c r="BL65" i="51"/>
  <c r="BM65" i="51"/>
  <c r="BN65" i="51"/>
  <c r="BO65" i="51"/>
  <c r="BP65" i="51"/>
  <c r="BQ65" i="51"/>
  <c r="BR65" i="51"/>
  <c r="BS65" i="51"/>
  <c r="BT65" i="51"/>
  <c r="BU65" i="51"/>
  <c r="BV65" i="51"/>
  <c r="BW65" i="51"/>
  <c r="BX65" i="51"/>
  <c r="BY65" i="51"/>
  <c r="BZ65" i="51"/>
  <c r="CA65" i="51"/>
  <c r="CB65" i="51"/>
  <c r="CC65" i="51"/>
  <c r="CD65" i="51"/>
  <c r="CE65" i="51"/>
  <c r="CF65" i="51"/>
  <c r="CG65" i="51"/>
  <c r="CH65" i="51"/>
  <c r="CI65" i="51"/>
  <c r="CJ65" i="51"/>
  <c r="CK65" i="51"/>
  <c r="CL65" i="51"/>
  <c r="CM65" i="51"/>
  <c r="CN65" i="51"/>
  <c r="CO65" i="51"/>
  <c r="CP65" i="51"/>
  <c r="CQ65" i="51"/>
  <c r="J66" i="51"/>
  <c r="K66" i="51"/>
  <c r="L66" i="51"/>
  <c r="M66" i="51"/>
  <c r="N66" i="51"/>
  <c r="O66" i="51"/>
  <c r="P66" i="51"/>
  <c r="Q66" i="51"/>
  <c r="R66" i="51"/>
  <c r="S66" i="51"/>
  <c r="T66" i="51"/>
  <c r="U66" i="51"/>
  <c r="V66" i="51"/>
  <c r="W66" i="51"/>
  <c r="X66" i="51"/>
  <c r="Y66" i="51"/>
  <c r="Z66" i="51"/>
  <c r="AA66" i="51"/>
  <c r="AB66" i="51"/>
  <c r="AC66" i="51"/>
  <c r="AD66" i="51"/>
  <c r="AE66" i="51"/>
  <c r="AF66" i="51"/>
  <c r="AG66" i="51"/>
  <c r="AH66" i="51"/>
  <c r="AI66" i="51"/>
  <c r="AJ66" i="51"/>
  <c r="AK66" i="51"/>
  <c r="AL66" i="51"/>
  <c r="AM66" i="51"/>
  <c r="AN66" i="51"/>
  <c r="AO66" i="51"/>
  <c r="AP66" i="51"/>
  <c r="AQ66" i="51"/>
  <c r="AR66" i="51"/>
  <c r="AS66" i="51"/>
  <c r="AT66" i="51"/>
  <c r="AU66" i="51"/>
  <c r="AV66" i="51"/>
  <c r="AW66" i="51"/>
  <c r="AX66" i="51"/>
  <c r="AY66" i="51"/>
  <c r="AZ66" i="51"/>
  <c r="BA66" i="51"/>
  <c r="BB66" i="51"/>
  <c r="BC66" i="51"/>
  <c r="BD66" i="51"/>
  <c r="BE66" i="51"/>
  <c r="BF66" i="51"/>
  <c r="BG66" i="51"/>
  <c r="BH66" i="51"/>
  <c r="BI66" i="51"/>
  <c r="BJ66" i="51"/>
  <c r="BK66" i="51"/>
  <c r="BL66" i="51"/>
  <c r="BM66" i="51"/>
  <c r="BN66" i="51"/>
  <c r="BO66" i="51"/>
  <c r="BP66" i="51"/>
  <c r="BQ66" i="51"/>
  <c r="BR66" i="51"/>
  <c r="BS66" i="51"/>
  <c r="BT66" i="51"/>
  <c r="BU66" i="51"/>
  <c r="BV66" i="51"/>
  <c r="BW66" i="51"/>
  <c r="BX66" i="51"/>
  <c r="BY66" i="51"/>
  <c r="BZ66" i="51"/>
  <c r="CA66" i="51"/>
  <c r="CB66" i="51"/>
  <c r="CC66" i="51"/>
  <c r="CD66" i="51"/>
  <c r="CE66" i="51"/>
  <c r="CF66" i="51"/>
  <c r="CG66" i="51"/>
  <c r="CH66" i="51"/>
  <c r="CI66" i="51"/>
  <c r="CJ66" i="51"/>
  <c r="CK66" i="51"/>
  <c r="CL66" i="51"/>
  <c r="CM66" i="51"/>
  <c r="CN66" i="51"/>
  <c r="CO66" i="51"/>
  <c r="CP66" i="51"/>
  <c r="CQ66" i="51"/>
  <c r="J67" i="51"/>
  <c r="K67" i="51"/>
  <c r="L67" i="51"/>
  <c r="M67" i="51"/>
  <c r="N67" i="51"/>
  <c r="O67" i="51"/>
  <c r="P67" i="51"/>
  <c r="Q67" i="51"/>
  <c r="R67" i="51"/>
  <c r="S67" i="51"/>
  <c r="T67" i="51"/>
  <c r="U67" i="51"/>
  <c r="V67" i="51"/>
  <c r="W67" i="51"/>
  <c r="X67" i="51"/>
  <c r="Y67" i="51"/>
  <c r="Z67" i="51"/>
  <c r="AA67" i="51"/>
  <c r="AB67" i="51"/>
  <c r="AC67" i="51"/>
  <c r="AD67" i="51"/>
  <c r="AE67" i="51"/>
  <c r="AF67" i="51"/>
  <c r="AG67" i="51"/>
  <c r="AH67" i="51"/>
  <c r="AI67" i="51"/>
  <c r="AJ67" i="51"/>
  <c r="AK67" i="51"/>
  <c r="AL67" i="51"/>
  <c r="AM67" i="51"/>
  <c r="AN67" i="51"/>
  <c r="AO67" i="51"/>
  <c r="AP67" i="51"/>
  <c r="AQ67" i="51"/>
  <c r="AR67" i="51"/>
  <c r="AS67" i="51"/>
  <c r="AT67" i="51"/>
  <c r="AU67" i="51"/>
  <c r="AV67" i="51"/>
  <c r="AW67" i="51"/>
  <c r="AX67" i="51"/>
  <c r="AY67" i="51"/>
  <c r="AZ67" i="51"/>
  <c r="BA67" i="51"/>
  <c r="BB67" i="51"/>
  <c r="BC67" i="51"/>
  <c r="BD67" i="51"/>
  <c r="BE67" i="51"/>
  <c r="BF67" i="51"/>
  <c r="BG67" i="51"/>
  <c r="BH67" i="51"/>
  <c r="BI67" i="51"/>
  <c r="BJ67" i="51"/>
  <c r="BK67" i="51"/>
  <c r="BL67" i="51"/>
  <c r="BM67" i="51"/>
  <c r="BN67" i="51"/>
  <c r="BO67" i="51"/>
  <c r="BP67" i="51"/>
  <c r="BQ67" i="51"/>
  <c r="BR67" i="51"/>
  <c r="BS67" i="51"/>
  <c r="BT67" i="51"/>
  <c r="BU67" i="51"/>
  <c r="BV67" i="51"/>
  <c r="BW67" i="51"/>
  <c r="BX67" i="51"/>
  <c r="BY67" i="51"/>
  <c r="BZ67" i="51"/>
  <c r="CA67" i="51"/>
  <c r="CB67" i="51"/>
  <c r="CC67" i="51"/>
  <c r="CD67" i="51"/>
  <c r="CE67" i="51"/>
  <c r="CF67" i="51"/>
  <c r="CG67" i="51"/>
  <c r="CH67" i="51"/>
  <c r="CI67" i="51"/>
  <c r="CJ67" i="51"/>
  <c r="CK67" i="51"/>
  <c r="CL67" i="51"/>
  <c r="CM67" i="51"/>
  <c r="CN67" i="51"/>
  <c r="CO67" i="51"/>
  <c r="CP67" i="51"/>
  <c r="CQ67" i="51"/>
  <c r="J68" i="51"/>
  <c r="K68" i="51"/>
  <c r="L68" i="51"/>
  <c r="M68" i="51"/>
  <c r="N68" i="51"/>
  <c r="O68" i="51"/>
  <c r="P68" i="51"/>
  <c r="Q68" i="51"/>
  <c r="R68" i="51"/>
  <c r="S68" i="51"/>
  <c r="T68" i="51"/>
  <c r="U68" i="51"/>
  <c r="V68" i="51"/>
  <c r="W68" i="51"/>
  <c r="X68" i="51"/>
  <c r="Y68" i="51"/>
  <c r="Z68" i="51"/>
  <c r="AA68" i="51"/>
  <c r="AB68" i="51"/>
  <c r="AC68" i="51"/>
  <c r="AD68" i="51"/>
  <c r="AE68" i="51"/>
  <c r="AF68" i="51"/>
  <c r="AG68" i="51"/>
  <c r="AH68" i="51"/>
  <c r="AI68" i="51"/>
  <c r="AJ68" i="51"/>
  <c r="AK68" i="51"/>
  <c r="AL68" i="51"/>
  <c r="AM68" i="51"/>
  <c r="AN68" i="51"/>
  <c r="AO68" i="51"/>
  <c r="AP68" i="51"/>
  <c r="AQ68" i="51"/>
  <c r="AR68" i="51"/>
  <c r="AS68" i="51"/>
  <c r="AT68" i="51"/>
  <c r="AU68" i="51"/>
  <c r="AV68" i="51"/>
  <c r="AW68" i="51"/>
  <c r="AX68" i="51"/>
  <c r="AY68" i="51"/>
  <c r="AZ68" i="51"/>
  <c r="BA68" i="51"/>
  <c r="BB68" i="51"/>
  <c r="BC68" i="51"/>
  <c r="BD68" i="51"/>
  <c r="BE68" i="51"/>
  <c r="BF68" i="51"/>
  <c r="BG68" i="51"/>
  <c r="BH68" i="51"/>
  <c r="BI68" i="51"/>
  <c r="BJ68" i="51"/>
  <c r="BK68" i="51"/>
  <c r="BL68" i="51"/>
  <c r="BM68" i="51"/>
  <c r="BN68" i="51"/>
  <c r="BO68" i="51"/>
  <c r="BP68" i="51"/>
  <c r="BQ68" i="51"/>
  <c r="BR68" i="51"/>
  <c r="BS68" i="51"/>
  <c r="BT68" i="51"/>
  <c r="BU68" i="51"/>
  <c r="BV68" i="51"/>
  <c r="BW68" i="51"/>
  <c r="BX68" i="51"/>
  <c r="BY68" i="51"/>
  <c r="BZ68" i="51"/>
  <c r="CA68" i="51"/>
  <c r="CB68" i="51"/>
  <c r="CC68" i="51"/>
  <c r="CD68" i="51"/>
  <c r="CE68" i="51"/>
  <c r="CF68" i="51"/>
  <c r="CG68" i="51"/>
  <c r="CH68" i="51"/>
  <c r="CI68" i="51"/>
  <c r="CJ68" i="51"/>
  <c r="CK68" i="51"/>
  <c r="CL68" i="51"/>
  <c r="CM68" i="51"/>
  <c r="CN68" i="51"/>
  <c r="CO68" i="51"/>
  <c r="CP68" i="51"/>
  <c r="CQ68" i="51"/>
  <c r="J69" i="51"/>
  <c r="K69" i="51"/>
  <c r="L69" i="51"/>
  <c r="M69" i="51"/>
  <c r="N69" i="51"/>
  <c r="O69" i="51"/>
  <c r="P69" i="51"/>
  <c r="Q69" i="51"/>
  <c r="R69" i="51"/>
  <c r="S69" i="51"/>
  <c r="T69" i="51"/>
  <c r="U69" i="51"/>
  <c r="V69" i="51"/>
  <c r="W69" i="51"/>
  <c r="X69" i="51"/>
  <c r="Y69" i="51"/>
  <c r="Z69" i="51"/>
  <c r="AA69" i="51"/>
  <c r="AB69" i="51"/>
  <c r="AC69" i="51"/>
  <c r="AD69" i="51"/>
  <c r="AE69" i="51"/>
  <c r="AF69" i="51"/>
  <c r="AG69" i="51"/>
  <c r="AH69" i="51"/>
  <c r="AI69" i="51"/>
  <c r="AJ69" i="51"/>
  <c r="AK69" i="51"/>
  <c r="AL69" i="51"/>
  <c r="AM69" i="51"/>
  <c r="AN69" i="51"/>
  <c r="AO69" i="51"/>
  <c r="AP69" i="51"/>
  <c r="AQ69" i="51"/>
  <c r="AR69" i="51"/>
  <c r="AS69" i="51"/>
  <c r="AT69" i="51"/>
  <c r="AU69" i="51"/>
  <c r="AV69" i="51"/>
  <c r="AW69" i="51"/>
  <c r="AX69" i="51"/>
  <c r="AY69" i="51"/>
  <c r="AZ69" i="51"/>
  <c r="BA69" i="51"/>
  <c r="BB69" i="51"/>
  <c r="BC69" i="51"/>
  <c r="BD69" i="51"/>
  <c r="BE69" i="51"/>
  <c r="BF69" i="51"/>
  <c r="BG69" i="51"/>
  <c r="BH69" i="51"/>
  <c r="BI69" i="51"/>
  <c r="BJ69" i="51"/>
  <c r="BK69" i="51"/>
  <c r="BL69" i="51"/>
  <c r="BM69" i="51"/>
  <c r="BN69" i="51"/>
  <c r="BO69" i="51"/>
  <c r="BP69" i="51"/>
  <c r="BQ69" i="51"/>
  <c r="BR69" i="51"/>
  <c r="BS69" i="51"/>
  <c r="BT69" i="51"/>
  <c r="BU69" i="51"/>
  <c r="BV69" i="51"/>
  <c r="BW69" i="51"/>
  <c r="BX69" i="51"/>
  <c r="BY69" i="51"/>
  <c r="BZ69" i="51"/>
  <c r="CA69" i="51"/>
  <c r="CB69" i="51"/>
  <c r="CC69" i="51"/>
  <c r="CD69" i="51"/>
  <c r="CE69" i="51"/>
  <c r="CF69" i="51"/>
  <c r="CG69" i="51"/>
  <c r="CH69" i="51"/>
  <c r="CI69" i="51"/>
  <c r="CJ69" i="51"/>
  <c r="CK69" i="51"/>
  <c r="CL69" i="51"/>
  <c r="CM69" i="51"/>
  <c r="CN69" i="51"/>
  <c r="CO69" i="51"/>
  <c r="CP69" i="51"/>
  <c r="CQ69" i="51"/>
  <c r="J70" i="51"/>
  <c r="K70" i="51"/>
  <c r="L70" i="51"/>
  <c r="M70" i="51"/>
  <c r="N70" i="51"/>
  <c r="O70" i="51"/>
  <c r="P70" i="51"/>
  <c r="Q70" i="51"/>
  <c r="R70" i="51"/>
  <c r="S70" i="51"/>
  <c r="T70" i="51"/>
  <c r="U70" i="51"/>
  <c r="V70" i="51"/>
  <c r="W70" i="51"/>
  <c r="X70" i="51"/>
  <c r="Y70" i="51"/>
  <c r="Z70" i="51"/>
  <c r="AA70" i="51"/>
  <c r="AB70" i="51"/>
  <c r="AC70" i="51"/>
  <c r="AD70" i="51"/>
  <c r="AE70" i="51"/>
  <c r="AF70" i="51"/>
  <c r="AG70" i="51"/>
  <c r="AH70" i="51"/>
  <c r="AI70" i="51"/>
  <c r="AJ70" i="51"/>
  <c r="AK70" i="51"/>
  <c r="AL70" i="51"/>
  <c r="AM70" i="51"/>
  <c r="AN70" i="51"/>
  <c r="AO70" i="51"/>
  <c r="AP70" i="51"/>
  <c r="AQ70" i="51"/>
  <c r="AR70" i="51"/>
  <c r="AS70" i="51"/>
  <c r="AT70" i="51"/>
  <c r="AU70" i="51"/>
  <c r="AV70" i="51"/>
  <c r="AW70" i="51"/>
  <c r="AX70" i="51"/>
  <c r="AY70" i="51"/>
  <c r="AZ70" i="51"/>
  <c r="BA70" i="51"/>
  <c r="BB70" i="51"/>
  <c r="BC70" i="51"/>
  <c r="BD70" i="51"/>
  <c r="BE70" i="51"/>
  <c r="BF70" i="51"/>
  <c r="BG70" i="51"/>
  <c r="BH70" i="51"/>
  <c r="BI70" i="51"/>
  <c r="BJ70" i="51"/>
  <c r="BK70" i="51"/>
  <c r="BL70" i="51"/>
  <c r="BM70" i="51"/>
  <c r="BN70" i="51"/>
  <c r="BO70" i="51"/>
  <c r="BP70" i="51"/>
  <c r="BQ70" i="51"/>
  <c r="BR70" i="51"/>
  <c r="BS70" i="51"/>
  <c r="BT70" i="51"/>
  <c r="BU70" i="51"/>
  <c r="BV70" i="51"/>
  <c r="BW70" i="51"/>
  <c r="BX70" i="51"/>
  <c r="BY70" i="51"/>
  <c r="BZ70" i="51"/>
  <c r="CA70" i="51"/>
  <c r="CB70" i="51"/>
  <c r="CC70" i="51"/>
  <c r="CD70" i="51"/>
  <c r="CE70" i="51"/>
  <c r="CF70" i="51"/>
  <c r="CG70" i="51"/>
  <c r="CH70" i="51"/>
  <c r="CI70" i="51"/>
  <c r="CJ70" i="51"/>
  <c r="CK70" i="51"/>
  <c r="CL70" i="51"/>
  <c r="CM70" i="51"/>
  <c r="CN70" i="51"/>
  <c r="CO70" i="51"/>
  <c r="CP70" i="51"/>
  <c r="CQ70" i="51"/>
  <c r="J71" i="51"/>
  <c r="K71" i="51"/>
  <c r="L71" i="51"/>
  <c r="M71" i="51"/>
  <c r="N71" i="51"/>
  <c r="O71" i="51"/>
  <c r="P71" i="51"/>
  <c r="Q71" i="51"/>
  <c r="R71" i="51"/>
  <c r="S71" i="51"/>
  <c r="T71" i="51"/>
  <c r="U71" i="51"/>
  <c r="V71" i="51"/>
  <c r="W71" i="51"/>
  <c r="X71" i="51"/>
  <c r="Y71" i="51"/>
  <c r="Z71" i="51"/>
  <c r="AA71" i="51"/>
  <c r="AB71" i="51"/>
  <c r="AC71" i="51"/>
  <c r="AD71" i="51"/>
  <c r="AE71" i="51"/>
  <c r="AF71" i="51"/>
  <c r="AG71" i="51"/>
  <c r="AH71" i="51"/>
  <c r="AI71" i="51"/>
  <c r="AJ71" i="51"/>
  <c r="AK71" i="51"/>
  <c r="AL71" i="51"/>
  <c r="AM71" i="51"/>
  <c r="AN71" i="51"/>
  <c r="AO71" i="51"/>
  <c r="AP71" i="51"/>
  <c r="AQ71" i="51"/>
  <c r="AR71" i="51"/>
  <c r="AS71" i="51"/>
  <c r="AT71" i="51"/>
  <c r="AU71" i="51"/>
  <c r="AV71" i="51"/>
  <c r="AW71" i="51"/>
  <c r="AX71" i="51"/>
  <c r="AY71" i="51"/>
  <c r="AZ71" i="51"/>
  <c r="BA71" i="51"/>
  <c r="BB71" i="51"/>
  <c r="BC71" i="51"/>
  <c r="BD71" i="51"/>
  <c r="BE71" i="51"/>
  <c r="BF71" i="51"/>
  <c r="BG71" i="51"/>
  <c r="BH71" i="51"/>
  <c r="BI71" i="51"/>
  <c r="BJ71" i="51"/>
  <c r="BK71" i="51"/>
  <c r="BL71" i="51"/>
  <c r="BM71" i="51"/>
  <c r="BN71" i="51"/>
  <c r="BO71" i="51"/>
  <c r="BP71" i="51"/>
  <c r="BQ71" i="51"/>
  <c r="BR71" i="51"/>
  <c r="BS71" i="51"/>
  <c r="BT71" i="51"/>
  <c r="BU71" i="51"/>
  <c r="BV71" i="51"/>
  <c r="BW71" i="51"/>
  <c r="BX71" i="51"/>
  <c r="BY71" i="51"/>
  <c r="BZ71" i="51"/>
  <c r="CA71" i="51"/>
  <c r="CB71" i="51"/>
  <c r="CC71" i="51"/>
  <c r="CD71" i="51"/>
  <c r="CE71" i="51"/>
  <c r="CF71" i="51"/>
  <c r="CG71" i="51"/>
  <c r="CH71" i="51"/>
  <c r="CI71" i="51"/>
  <c r="CJ71" i="51"/>
  <c r="CK71" i="51"/>
  <c r="CL71" i="51"/>
  <c r="CM71" i="51"/>
  <c r="CN71" i="51"/>
  <c r="CO71" i="51"/>
  <c r="CP71" i="51"/>
  <c r="CQ71" i="51"/>
  <c r="J72" i="51"/>
  <c r="K72" i="51"/>
  <c r="L72" i="51"/>
  <c r="M72" i="51"/>
  <c r="N72" i="51"/>
  <c r="O72" i="51"/>
  <c r="P72" i="51"/>
  <c r="Q72" i="51"/>
  <c r="R72" i="51"/>
  <c r="S72" i="51"/>
  <c r="T72" i="51"/>
  <c r="U72" i="51"/>
  <c r="V72" i="51"/>
  <c r="W72" i="51"/>
  <c r="X72" i="51"/>
  <c r="Y72" i="51"/>
  <c r="Z72" i="51"/>
  <c r="AA72" i="51"/>
  <c r="AB72" i="51"/>
  <c r="AC72" i="51"/>
  <c r="AD72" i="51"/>
  <c r="AE72" i="51"/>
  <c r="AF72" i="51"/>
  <c r="AG72" i="51"/>
  <c r="AH72" i="51"/>
  <c r="AI72" i="51"/>
  <c r="AJ72" i="51"/>
  <c r="AK72" i="51"/>
  <c r="AL72" i="51"/>
  <c r="AM72" i="51"/>
  <c r="AN72" i="51"/>
  <c r="AO72" i="51"/>
  <c r="AP72" i="51"/>
  <c r="AQ72" i="51"/>
  <c r="AR72" i="51"/>
  <c r="AS72" i="51"/>
  <c r="AT72" i="51"/>
  <c r="AU72" i="51"/>
  <c r="AV72" i="51"/>
  <c r="AW72" i="51"/>
  <c r="AX72" i="51"/>
  <c r="AY72" i="51"/>
  <c r="AZ72" i="51"/>
  <c r="BA72" i="51"/>
  <c r="BB72" i="51"/>
  <c r="BC72" i="51"/>
  <c r="BD72" i="51"/>
  <c r="BE72" i="51"/>
  <c r="BF72" i="51"/>
  <c r="BG72" i="51"/>
  <c r="BH72" i="51"/>
  <c r="BI72" i="51"/>
  <c r="BJ72" i="51"/>
  <c r="BK72" i="51"/>
  <c r="BL72" i="51"/>
  <c r="BM72" i="51"/>
  <c r="BN72" i="51"/>
  <c r="BO72" i="51"/>
  <c r="BP72" i="51"/>
  <c r="BQ72" i="51"/>
  <c r="BR72" i="51"/>
  <c r="BS72" i="51"/>
  <c r="BT72" i="51"/>
  <c r="BU72" i="51"/>
  <c r="BV72" i="51"/>
  <c r="BW72" i="51"/>
  <c r="BX72" i="51"/>
  <c r="BY72" i="51"/>
  <c r="BZ72" i="51"/>
  <c r="CA72" i="51"/>
  <c r="CB72" i="51"/>
  <c r="CC72" i="51"/>
  <c r="CD72" i="51"/>
  <c r="CE72" i="51"/>
  <c r="CF72" i="51"/>
  <c r="CG72" i="51"/>
  <c r="CH72" i="51"/>
  <c r="CI72" i="51"/>
  <c r="CJ72" i="51"/>
  <c r="CK72" i="51"/>
  <c r="CL72" i="51"/>
  <c r="CM72" i="51"/>
  <c r="CN72" i="51"/>
  <c r="CO72" i="51"/>
  <c r="CP72" i="51"/>
  <c r="CQ72" i="51"/>
  <c r="J73" i="51"/>
  <c r="K73" i="51"/>
  <c r="L73" i="51"/>
  <c r="M73" i="51"/>
  <c r="N73" i="51"/>
  <c r="O73" i="51"/>
  <c r="P73" i="51"/>
  <c r="Q73" i="51"/>
  <c r="R73" i="51"/>
  <c r="S73" i="51"/>
  <c r="T73" i="51"/>
  <c r="U73" i="51"/>
  <c r="V73" i="51"/>
  <c r="W73" i="51"/>
  <c r="X73" i="51"/>
  <c r="Y73" i="51"/>
  <c r="Z73" i="51"/>
  <c r="AA73" i="51"/>
  <c r="AB73" i="51"/>
  <c r="AC73" i="51"/>
  <c r="AD73" i="51"/>
  <c r="AE73" i="51"/>
  <c r="AF73" i="51"/>
  <c r="AG73" i="51"/>
  <c r="AH73" i="51"/>
  <c r="AI73" i="51"/>
  <c r="AJ73" i="51"/>
  <c r="AK73" i="51"/>
  <c r="AL73" i="51"/>
  <c r="AM73" i="51"/>
  <c r="AN73" i="51"/>
  <c r="AO73" i="51"/>
  <c r="AP73" i="51"/>
  <c r="AQ73" i="51"/>
  <c r="AR73" i="51"/>
  <c r="AS73" i="51"/>
  <c r="AT73" i="51"/>
  <c r="AU73" i="51"/>
  <c r="AV73" i="51"/>
  <c r="AW73" i="51"/>
  <c r="AX73" i="51"/>
  <c r="AY73" i="51"/>
  <c r="AZ73" i="51"/>
  <c r="BA73" i="51"/>
  <c r="BB73" i="51"/>
  <c r="BC73" i="51"/>
  <c r="BD73" i="51"/>
  <c r="BE73" i="51"/>
  <c r="BF73" i="51"/>
  <c r="BG73" i="51"/>
  <c r="BH73" i="51"/>
  <c r="BI73" i="51"/>
  <c r="BJ73" i="51"/>
  <c r="BK73" i="51"/>
  <c r="BL73" i="51"/>
  <c r="BM73" i="51"/>
  <c r="BN73" i="51"/>
  <c r="BO73" i="51"/>
  <c r="BP73" i="51"/>
  <c r="BQ73" i="51"/>
  <c r="BR73" i="51"/>
  <c r="BS73" i="51"/>
  <c r="BT73" i="51"/>
  <c r="BU73" i="51"/>
  <c r="BV73" i="51"/>
  <c r="BW73" i="51"/>
  <c r="BX73" i="51"/>
  <c r="BY73" i="51"/>
  <c r="BZ73" i="51"/>
  <c r="CA73" i="51"/>
  <c r="CB73" i="51"/>
  <c r="CC73" i="51"/>
  <c r="CD73" i="51"/>
  <c r="CE73" i="51"/>
  <c r="CF73" i="51"/>
  <c r="CG73" i="51"/>
  <c r="CH73" i="51"/>
  <c r="CI73" i="51"/>
  <c r="CJ73" i="51"/>
  <c r="CK73" i="51"/>
  <c r="CL73" i="51"/>
  <c r="CM73" i="51"/>
  <c r="CN73" i="51"/>
  <c r="CO73" i="51"/>
  <c r="CP73" i="51"/>
  <c r="CQ73" i="51"/>
  <c r="J74" i="51"/>
  <c r="K74" i="51"/>
  <c r="L74" i="51"/>
  <c r="M74" i="51"/>
  <c r="N74" i="51"/>
  <c r="O74" i="51"/>
  <c r="P74" i="51"/>
  <c r="Q74" i="51"/>
  <c r="R74" i="51"/>
  <c r="S74" i="51"/>
  <c r="T74" i="51"/>
  <c r="U74" i="51"/>
  <c r="V74" i="51"/>
  <c r="W74" i="51"/>
  <c r="X74" i="51"/>
  <c r="Y74" i="51"/>
  <c r="Z74" i="51"/>
  <c r="AA74" i="51"/>
  <c r="AB74" i="51"/>
  <c r="AC74" i="51"/>
  <c r="AD74" i="51"/>
  <c r="AE74" i="51"/>
  <c r="AF74" i="51"/>
  <c r="AG74" i="51"/>
  <c r="AH74" i="51"/>
  <c r="AI74" i="51"/>
  <c r="AJ74" i="51"/>
  <c r="AK74" i="51"/>
  <c r="AL74" i="51"/>
  <c r="AM74" i="51"/>
  <c r="AN74" i="51"/>
  <c r="AO74" i="51"/>
  <c r="AP74" i="51"/>
  <c r="AQ74" i="51"/>
  <c r="AR74" i="51"/>
  <c r="AS74" i="51"/>
  <c r="AT74" i="51"/>
  <c r="AU74" i="51"/>
  <c r="AV74" i="51"/>
  <c r="AW74" i="51"/>
  <c r="AX74" i="51"/>
  <c r="AY74" i="51"/>
  <c r="AZ74" i="51"/>
  <c r="BA74" i="51"/>
  <c r="BB74" i="51"/>
  <c r="BC74" i="51"/>
  <c r="BD74" i="51"/>
  <c r="BE74" i="51"/>
  <c r="BF74" i="51"/>
  <c r="BG74" i="51"/>
  <c r="BH74" i="51"/>
  <c r="BI74" i="51"/>
  <c r="BJ74" i="51"/>
  <c r="BK74" i="51"/>
  <c r="BL74" i="51"/>
  <c r="BM74" i="51"/>
  <c r="BN74" i="51"/>
  <c r="BO74" i="51"/>
  <c r="BP74" i="51"/>
  <c r="BQ74" i="51"/>
  <c r="BR74" i="51"/>
  <c r="BS74" i="51"/>
  <c r="BT74" i="51"/>
  <c r="BU74" i="51"/>
  <c r="BV74" i="51"/>
  <c r="BW74" i="51"/>
  <c r="BX74" i="51"/>
  <c r="BY74" i="51"/>
  <c r="BZ74" i="51"/>
  <c r="CA74" i="51"/>
  <c r="CB74" i="51"/>
  <c r="CC74" i="51"/>
  <c r="CD74" i="51"/>
  <c r="CE74" i="51"/>
  <c r="CF74" i="51"/>
  <c r="CG74" i="51"/>
  <c r="CH74" i="51"/>
  <c r="CI74" i="51"/>
  <c r="CJ74" i="51"/>
  <c r="CK74" i="51"/>
  <c r="CL74" i="51"/>
  <c r="CM74" i="51"/>
  <c r="CN74" i="51"/>
  <c r="CO74" i="51"/>
  <c r="CP74" i="51"/>
  <c r="CQ74" i="51"/>
  <c r="J75" i="51"/>
  <c r="K75" i="51"/>
  <c r="L75" i="51"/>
  <c r="M75" i="51"/>
  <c r="N75" i="51"/>
  <c r="O75" i="51"/>
  <c r="P75" i="51"/>
  <c r="Q75" i="51"/>
  <c r="R75" i="51"/>
  <c r="S75" i="51"/>
  <c r="T75" i="51"/>
  <c r="U75" i="51"/>
  <c r="V75" i="51"/>
  <c r="W75" i="51"/>
  <c r="X75" i="51"/>
  <c r="Y75" i="51"/>
  <c r="Z75" i="51"/>
  <c r="AA75" i="51"/>
  <c r="AB75" i="51"/>
  <c r="AC75" i="51"/>
  <c r="AD75" i="51"/>
  <c r="AE75" i="51"/>
  <c r="AF75" i="51"/>
  <c r="AG75" i="51"/>
  <c r="AH75" i="51"/>
  <c r="AI75" i="51"/>
  <c r="AJ75" i="51"/>
  <c r="AK75" i="51"/>
  <c r="AL75" i="51"/>
  <c r="AM75" i="51"/>
  <c r="AN75" i="51"/>
  <c r="AO75" i="51"/>
  <c r="AP75" i="51"/>
  <c r="AQ75" i="51"/>
  <c r="AR75" i="51"/>
  <c r="AS75" i="51"/>
  <c r="AT75" i="51"/>
  <c r="AU75" i="51"/>
  <c r="AV75" i="51"/>
  <c r="AW75" i="51"/>
  <c r="AX75" i="51"/>
  <c r="AY75" i="51"/>
  <c r="AZ75" i="51"/>
  <c r="BA75" i="51"/>
  <c r="BB75" i="51"/>
  <c r="BC75" i="51"/>
  <c r="BD75" i="51"/>
  <c r="BE75" i="51"/>
  <c r="BF75" i="51"/>
  <c r="BG75" i="51"/>
  <c r="BH75" i="51"/>
  <c r="BI75" i="51"/>
  <c r="BJ75" i="51"/>
  <c r="BK75" i="51"/>
  <c r="BL75" i="51"/>
  <c r="BM75" i="51"/>
  <c r="BN75" i="51"/>
  <c r="BO75" i="51"/>
  <c r="BP75" i="51"/>
  <c r="BQ75" i="51"/>
  <c r="BR75" i="51"/>
  <c r="BS75" i="51"/>
  <c r="BT75" i="51"/>
  <c r="BU75" i="51"/>
  <c r="BV75" i="51"/>
  <c r="BW75" i="51"/>
  <c r="BX75" i="51"/>
  <c r="BY75" i="51"/>
  <c r="BZ75" i="51"/>
  <c r="CA75" i="51"/>
  <c r="CB75" i="51"/>
  <c r="CC75" i="51"/>
  <c r="CD75" i="51"/>
  <c r="CE75" i="51"/>
  <c r="CF75" i="51"/>
  <c r="CG75" i="51"/>
  <c r="CH75" i="51"/>
  <c r="CI75" i="51"/>
  <c r="CJ75" i="51"/>
  <c r="CK75" i="51"/>
  <c r="CL75" i="51"/>
  <c r="CM75" i="51"/>
  <c r="CN75" i="51"/>
  <c r="CO75" i="51"/>
  <c r="CP75" i="51"/>
  <c r="CQ75" i="51"/>
  <c r="J76" i="51"/>
  <c r="K76" i="51"/>
  <c r="L76" i="51"/>
  <c r="M76" i="51"/>
  <c r="N76" i="51"/>
  <c r="O76" i="51"/>
  <c r="P76" i="51"/>
  <c r="Q76" i="51"/>
  <c r="R76" i="51"/>
  <c r="S76" i="51"/>
  <c r="T76" i="51"/>
  <c r="U76" i="51"/>
  <c r="V76" i="51"/>
  <c r="W76" i="51"/>
  <c r="X76" i="51"/>
  <c r="Y76" i="51"/>
  <c r="Z76" i="51"/>
  <c r="AA76" i="51"/>
  <c r="AB76" i="51"/>
  <c r="AC76" i="51"/>
  <c r="AD76" i="51"/>
  <c r="AE76" i="51"/>
  <c r="AF76" i="51"/>
  <c r="AG76" i="51"/>
  <c r="AH76" i="51"/>
  <c r="AI76" i="51"/>
  <c r="AJ76" i="51"/>
  <c r="AK76" i="51"/>
  <c r="AL76" i="51"/>
  <c r="AM76" i="51"/>
  <c r="AN76" i="51"/>
  <c r="AO76" i="51"/>
  <c r="AP76" i="51"/>
  <c r="AQ76" i="51"/>
  <c r="AR76" i="51"/>
  <c r="AS76" i="51"/>
  <c r="AT76" i="51"/>
  <c r="AU76" i="51"/>
  <c r="AV76" i="51"/>
  <c r="AW76" i="51"/>
  <c r="AX76" i="51"/>
  <c r="AY76" i="51"/>
  <c r="AZ76" i="51"/>
  <c r="BA76" i="51"/>
  <c r="BB76" i="51"/>
  <c r="BC76" i="51"/>
  <c r="BD76" i="51"/>
  <c r="BE76" i="51"/>
  <c r="BF76" i="51"/>
  <c r="BG76" i="51"/>
  <c r="BH76" i="51"/>
  <c r="BI76" i="51"/>
  <c r="BJ76" i="51"/>
  <c r="BK76" i="51"/>
  <c r="BL76" i="51"/>
  <c r="BM76" i="51"/>
  <c r="BN76" i="51"/>
  <c r="BO76" i="51"/>
  <c r="BP76" i="51"/>
  <c r="BQ76" i="51"/>
  <c r="BR76" i="51"/>
  <c r="BS76" i="51"/>
  <c r="BT76" i="51"/>
  <c r="BU76" i="51"/>
  <c r="BV76" i="51"/>
  <c r="BW76" i="51"/>
  <c r="BX76" i="51"/>
  <c r="BY76" i="51"/>
  <c r="BZ76" i="51"/>
  <c r="CA76" i="51"/>
  <c r="CB76" i="51"/>
  <c r="CC76" i="51"/>
  <c r="CD76" i="51"/>
  <c r="CE76" i="51"/>
  <c r="CF76" i="51"/>
  <c r="CG76" i="51"/>
  <c r="CH76" i="51"/>
  <c r="CI76" i="51"/>
  <c r="CJ76" i="51"/>
  <c r="CK76" i="51"/>
  <c r="CL76" i="51"/>
  <c r="CM76" i="51"/>
  <c r="CN76" i="51"/>
  <c r="CO76" i="51"/>
  <c r="CP76" i="51"/>
  <c r="CQ76" i="51"/>
  <c r="J77" i="51"/>
  <c r="K77" i="51"/>
  <c r="L77" i="51"/>
  <c r="M77" i="51"/>
  <c r="N77" i="51"/>
  <c r="O77" i="51"/>
  <c r="P77" i="51"/>
  <c r="Q77" i="51"/>
  <c r="R77" i="51"/>
  <c r="S77" i="51"/>
  <c r="T77" i="51"/>
  <c r="U77" i="51"/>
  <c r="V77" i="51"/>
  <c r="W77" i="51"/>
  <c r="X77" i="51"/>
  <c r="Y77" i="51"/>
  <c r="Z77" i="51"/>
  <c r="AA77" i="51"/>
  <c r="AB77" i="51"/>
  <c r="AC77" i="51"/>
  <c r="AD77" i="51"/>
  <c r="AE77" i="51"/>
  <c r="AF77" i="51"/>
  <c r="AG77" i="51"/>
  <c r="AH77" i="51"/>
  <c r="AI77" i="51"/>
  <c r="AJ77" i="51"/>
  <c r="AK77" i="51"/>
  <c r="AL77" i="51"/>
  <c r="AM77" i="51"/>
  <c r="AN77" i="51"/>
  <c r="AO77" i="51"/>
  <c r="AP77" i="51"/>
  <c r="AQ77" i="51"/>
  <c r="AR77" i="51"/>
  <c r="AS77" i="51"/>
  <c r="AT77" i="51"/>
  <c r="AU77" i="51"/>
  <c r="AV77" i="51"/>
  <c r="AW77" i="51"/>
  <c r="AX77" i="51"/>
  <c r="AY77" i="51"/>
  <c r="AZ77" i="51"/>
  <c r="BA77" i="51"/>
  <c r="BB77" i="51"/>
  <c r="BC77" i="51"/>
  <c r="BD77" i="51"/>
  <c r="BE77" i="51"/>
  <c r="BF77" i="51"/>
  <c r="BG77" i="51"/>
  <c r="BH77" i="51"/>
  <c r="BI77" i="51"/>
  <c r="BJ77" i="51"/>
  <c r="BK77" i="51"/>
  <c r="BL77" i="51"/>
  <c r="BM77" i="51"/>
  <c r="BN77" i="51"/>
  <c r="BO77" i="51"/>
  <c r="BP77" i="51"/>
  <c r="BQ77" i="51"/>
  <c r="BR77" i="51"/>
  <c r="BS77" i="51"/>
  <c r="BT77" i="51"/>
  <c r="BU77" i="51"/>
  <c r="BV77" i="51"/>
  <c r="BW77" i="51"/>
  <c r="BX77" i="51"/>
  <c r="BY77" i="51"/>
  <c r="BZ77" i="51"/>
  <c r="CA77" i="51"/>
  <c r="CB77" i="51"/>
  <c r="CC77" i="51"/>
  <c r="CD77" i="51"/>
  <c r="CE77" i="51"/>
  <c r="CF77" i="51"/>
  <c r="CG77" i="51"/>
  <c r="CH77" i="51"/>
  <c r="CI77" i="51"/>
  <c r="CJ77" i="51"/>
  <c r="CK77" i="51"/>
  <c r="CL77" i="51"/>
  <c r="CM77" i="51"/>
  <c r="CN77" i="51"/>
  <c r="CO77" i="51"/>
  <c r="CP77" i="51"/>
  <c r="CQ77" i="51"/>
  <c r="J78" i="51"/>
  <c r="K78" i="51"/>
  <c r="L78" i="51"/>
  <c r="M78" i="51"/>
  <c r="N78" i="51"/>
  <c r="O78" i="51"/>
  <c r="P78" i="51"/>
  <c r="Q78" i="51"/>
  <c r="R78" i="51"/>
  <c r="S78" i="51"/>
  <c r="T78" i="51"/>
  <c r="U78" i="51"/>
  <c r="V78" i="51"/>
  <c r="W78" i="51"/>
  <c r="X78" i="51"/>
  <c r="Y78" i="51"/>
  <c r="Z78" i="51"/>
  <c r="AA78" i="51"/>
  <c r="AB78" i="51"/>
  <c r="AC78" i="51"/>
  <c r="AD78" i="51"/>
  <c r="AE78" i="51"/>
  <c r="AF78" i="51"/>
  <c r="AG78" i="51"/>
  <c r="AH78" i="51"/>
  <c r="AI78" i="51"/>
  <c r="AJ78" i="51"/>
  <c r="AK78" i="51"/>
  <c r="AL78" i="51"/>
  <c r="AM78" i="51"/>
  <c r="AN78" i="51"/>
  <c r="AO78" i="51"/>
  <c r="AP78" i="51"/>
  <c r="AQ78" i="51"/>
  <c r="AR78" i="51"/>
  <c r="AS78" i="51"/>
  <c r="AT78" i="51"/>
  <c r="AU78" i="51"/>
  <c r="AV78" i="51"/>
  <c r="AW78" i="51"/>
  <c r="AX78" i="51"/>
  <c r="AY78" i="51"/>
  <c r="AZ78" i="51"/>
  <c r="BA78" i="51"/>
  <c r="BB78" i="51"/>
  <c r="BC78" i="51"/>
  <c r="BD78" i="51"/>
  <c r="BE78" i="51"/>
  <c r="BF78" i="51"/>
  <c r="BG78" i="51"/>
  <c r="BH78" i="51"/>
  <c r="BI78" i="51"/>
  <c r="BJ78" i="51"/>
  <c r="BK78" i="51"/>
  <c r="BL78" i="51"/>
  <c r="BM78" i="51"/>
  <c r="BN78" i="51"/>
  <c r="BO78" i="51"/>
  <c r="BP78" i="51"/>
  <c r="BQ78" i="51"/>
  <c r="BR78" i="51"/>
  <c r="BS78" i="51"/>
  <c r="BT78" i="51"/>
  <c r="BU78" i="51"/>
  <c r="BV78" i="51"/>
  <c r="BW78" i="51"/>
  <c r="BX78" i="51"/>
  <c r="BY78" i="51"/>
  <c r="BZ78" i="51"/>
  <c r="CA78" i="51"/>
  <c r="CB78" i="51"/>
  <c r="CC78" i="51"/>
  <c r="CD78" i="51"/>
  <c r="CE78" i="51"/>
  <c r="CF78" i="51"/>
  <c r="CG78" i="51"/>
  <c r="CH78" i="51"/>
  <c r="CI78" i="51"/>
  <c r="CJ78" i="51"/>
  <c r="CK78" i="51"/>
  <c r="CL78" i="51"/>
  <c r="CM78" i="51"/>
  <c r="CN78" i="51"/>
  <c r="CO78" i="51"/>
  <c r="CP78" i="51"/>
  <c r="CQ78" i="51"/>
  <c r="J79" i="51"/>
  <c r="K79" i="51"/>
  <c r="L79" i="51"/>
  <c r="M79" i="51"/>
  <c r="N79" i="51"/>
  <c r="O79" i="51"/>
  <c r="P79" i="51"/>
  <c r="Q79" i="51"/>
  <c r="R79" i="51"/>
  <c r="S79" i="51"/>
  <c r="T79" i="51"/>
  <c r="U79" i="51"/>
  <c r="V79" i="51"/>
  <c r="W79" i="51"/>
  <c r="X79" i="51"/>
  <c r="Y79" i="51"/>
  <c r="Z79" i="51"/>
  <c r="AA79" i="51"/>
  <c r="AB79" i="51"/>
  <c r="AC79" i="51"/>
  <c r="AD79" i="51"/>
  <c r="AE79" i="51"/>
  <c r="AF79" i="51"/>
  <c r="AG79" i="51"/>
  <c r="AH79" i="51"/>
  <c r="AI79" i="51"/>
  <c r="AJ79" i="51"/>
  <c r="AK79" i="51"/>
  <c r="AL79" i="51"/>
  <c r="AM79" i="51"/>
  <c r="AN79" i="51"/>
  <c r="AO79" i="51"/>
  <c r="AP79" i="51"/>
  <c r="AQ79" i="51"/>
  <c r="AR79" i="51"/>
  <c r="AS79" i="51"/>
  <c r="AT79" i="51"/>
  <c r="AU79" i="51"/>
  <c r="AV79" i="51"/>
  <c r="AW79" i="51"/>
  <c r="AX79" i="51"/>
  <c r="AY79" i="51"/>
  <c r="AZ79" i="51"/>
  <c r="BA79" i="51"/>
  <c r="BB79" i="51"/>
  <c r="BC79" i="51"/>
  <c r="BD79" i="51"/>
  <c r="BE79" i="51"/>
  <c r="BF79" i="51"/>
  <c r="BG79" i="51"/>
  <c r="BH79" i="51"/>
  <c r="BI79" i="51"/>
  <c r="BJ79" i="51"/>
  <c r="BK79" i="51"/>
  <c r="BL79" i="51"/>
  <c r="BM79" i="51"/>
  <c r="BN79" i="51"/>
  <c r="BO79" i="51"/>
  <c r="BP79" i="51"/>
  <c r="BQ79" i="51"/>
  <c r="BR79" i="51"/>
  <c r="BS79" i="51"/>
  <c r="BT79" i="51"/>
  <c r="BU79" i="51"/>
  <c r="BV79" i="51"/>
  <c r="BW79" i="51"/>
  <c r="BX79" i="51"/>
  <c r="BY79" i="51"/>
  <c r="BZ79" i="51"/>
  <c r="CA79" i="51"/>
  <c r="CB79" i="51"/>
  <c r="CC79" i="51"/>
  <c r="CD79" i="51"/>
  <c r="CE79" i="51"/>
  <c r="CF79" i="51"/>
  <c r="CG79" i="51"/>
  <c r="CH79" i="51"/>
  <c r="CI79" i="51"/>
  <c r="CJ79" i="51"/>
  <c r="CK79" i="51"/>
  <c r="CL79" i="51"/>
  <c r="CM79" i="51"/>
  <c r="CN79" i="51"/>
  <c r="CO79" i="51"/>
  <c r="CP79" i="51"/>
  <c r="CQ79" i="51"/>
  <c r="J80" i="51"/>
  <c r="K80" i="51"/>
  <c r="L80" i="51"/>
  <c r="M80" i="51"/>
  <c r="N80" i="51"/>
  <c r="O80" i="51"/>
  <c r="P80" i="51"/>
  <c r="Q80" i="51"/>
  <c r="R80" i="51"/>
  <c r="S80" i="51"/>
  <c r="T80" i="51"/>
  <c r="U80" i="51"/>
  <c r="V80" i="51"/>
  <c r="W80" i="51"/>
  <c r="X80" i="51"/>
  <c r="Y80" i="51"/>
  <c r="Z80" i="51"/>
  <c r="AA80" i="51"/>
  <c r="AB80" i="51"/>
  <c r="AC80" i="51"/>
  <c r="AD80" i="51"/>
  <c r="AE80" i="51"/>
  <c r="AF80" i="51"/>
  <c r="AG80" i="51"/>
  <c r="AH80" i="51"/>
  <c r="AI80" i="51"/>
  <c r="AJ80" i="51"/>
  <c r="AK80" i="51"/>
  <c r="AL80" i="51"/>
  <c r="AM80" i="51"/>
  <c r="AN80" i="51"/>
  <c r="AO80" i="51"/>
  <c r="AP80" i="51"/>
  <c r="AQ80" i="51"/>
  <c r="AR80" i="51"/>
  <c r="AS80" i="51"/>
  <c r="AT80" i="51"/>
  <c r="AU80" i="51"/>
  <c r="AV80" i="51"/>
  <c r="AW80" i="51"/>
  <c r="AX80" i="51"/>
  <c r="AY80" i="51"/>
  <c r="AZ80" i="51"/>
  <c r="BA80" i="51"/>
  <c r="BB80" i="51"/>
  <c r="BC80" i="51"/>
  <c r="BD80" i="51"/>
  <c r="BE80" i="51"/>
  <c r="BF80" i="51"/>
  <c r="BG80" i="51"/>
  <c r="BH80" i="51"/>
  <c r="BI80" i="51"/>
  <c r="BJ80" i="51"/>
  <c r="BK80" i="51"/>
  <c r="BL80" i="51"/>
  <c r="BM80" i="51"/>
  <c r="BN80" i="51"/>
  <c r="BO80" i="51"/>
  <c r="BP80" i="51"/>
  <c r="BQ80" i="51"/>
  <c r="BR80" i="51"/>
  <c r="BS80" i="51"/>
  <c r="BT80" i="51"/>
  <c r="BU80" i="51"/>
  <c r="BV80" i="51"/>
  <c r="BW80" i="51"/>
  <c r="BX80" i="51"/>
  <c r="BY80" i="51"/>
  <c r="BZ80" i="51"/>
  <c r="CA80" i="51"/>
  <c r="CB80" i="51"/>
  <c r="CC80" i="51"/>
  <c r="CD80" i="51"/>
  <c r="CE80" i="51"/>
  <c r="CF80" i="51"/>
  <c r="CG80" i="51"/>
  <c r="CH80" i="51"/>
  <c r="CI80" i="51"/>
  <c r="CJ80" i="51"/>
  <c r="CK80" i="51"/>
  <c r="CL80" i="51"/>
  <c r="CM80" i="51"/>
  <c r="CN80" i="51"/>
  <c r="CO80" i="51"/>
  <c r="CP80" i="51"/>
  <c r="CQ80" i="51"/>
  <c r="J81" i="51"/>
  <c r="K81" i="51"/>
  <c r="L81" i="51"/>
  <c r="M81" i="51"/>
  <c r="N81" i="51"/>
  <c r="O81" i="51"/>
  <c r="P81" i="51"/>
  <c r="Q81" i="51"/>
  <c r="R81" i="51"/>
  <c r="S81" i="51"/>
  <c r="T81" i="51"/>
  <c r="U81" i="51"/>
  <c r="V81" i="51"/>
  <c r="W81" i="51"/>
  <c r="X81" i="51"/>
  <c r="Y81" i="51"/>
  <c r="Z81" i="51"/>
  <c r="AA81" i="51"/>
  <c r="AB81" i="51"/>
  <c r="AC81" i="51"/>
  <c r="AD81" i="51"/>
  <c r="AE81" i="51"/>
  <c r="AF81" i="51"/>
  <c r="AG81" i="51"/>
  <c r="AH81" i="51"/>
  <c r="AI81" i="51"/>
  <c r="AJ81" i="51"/>
  <c r="AK81" i="51"/>
  <c r="AL81" i="51"/>
  <c r="AM81" i="51"/>
  <c r="AN81" i="51"/>
  <c r="AO81" i="51"/>
  <c r="AP81" i="51"/>
  <c r="AQ81" i="51"/>
  <c r="AR81" i="51"/>
  <c r="AS81" i="51"/>
  <c r="AT81" i="51"/>
  <c r="AU81" i="51"/>
  <c r="AV81" i="51"/>
  <c r="AW81" i="51"/>
  <c r="AX81" i="51"/>
  <c r="AY81" i="51"/>
  <c r="AZ81" i="51"/>
  <c r="BA81" i="51"/>
  <c r="BB81" i="51"/>
  <c r="BC81" i="51"/>
  <c r="BD81" i="51"/>
  <c r="BE81" i="51"/>
  <c r="BF81" i="51"/>
  <c r="BG81" i="51"/>
  <c r="BH81" i="51"/>
  <c r="BI81" i="51"/>
  <c r="BJ81" i="51"/>
  <c r="BK81" i="51"/>
  <c r="BL81" i="51"/>
  <c r="BM81" i="51"/>
  <c r="BN81" i="51"/>
  <c r="BO81" i="51"/>
  <c r="BP81" i="51"/>
  <c r="BQ81" i="51"/>
  <c r="BR81" i="51"/>
  <c r="BS81" i="51"/>
  <c r="BT81" i="51"/>
  <c r="BU81" i="51"/>
  <c r="BV81" i="51"/>
  <c r="BW81" i="51"/>
  <c r="BX81" i="51"/>
  <c r="BY81" i="51"/>
  <c r="BZ81" i="51"/>
  <c r="CA81" i="51"/>
  <c r="CB81" i="51"/>
  <c r="CC81" i="51"/>
  <c r="CD81" i="51"/>
  <c r="CE81" i="51"/>
  <c r="CF81" i="51"/>
  <c r="CG81" i="51"/>
  <c r="CH81" i="51"/>
  <c r="CI81" i="51"/>
  <c r="CJ81" i="51"/>
  <c r="CK81" i="51"/>
  <c r="CL81" i="51"/>
  <c r="CM81" i="51"/>
  <c r="CN81" i="51"/>
  <c r="CO81" i="51"/>
  <c r="CP81" i="51"/>
  <c r="CQ81" i="51"/>
  <c r="J82" i="51"/>
  <c r="K82" i="51"/>
  <c r="L82" i="51"/>
  <c r="M82" i="51"/>
  <c r="N82" i="51"/>
  <c r="O82" i="51"/>
  <c r="P82" i="51"/>
  <c r="Q82" i="51"/>
  <c r="R82" i="51"/>
  <c r="S82" i="51"/>
  <c r="T82" i="51"/>
  <c r="U82" i="51"/>
  <c r="V82" i="51"/>
  <c r="W82" i="51"/>
  <c r="X82" i="51"/>
  <c r="Y82" i="51"/>
  <c r="Z82" i="51"/>
  <c r="AA82" i="51"/>
  <c r="AB82" i="51"/>
  <c r="AC82" i="51"/>
  <c r="AD82" i="51"/>
  <c r="AE82" i="51"/>
  <c r="AF82" i="51"/>
  <c r="AG82" i="51"/>
  <c r="AH82" i="51"/>
  <c r="AI82" i="51"/>
  <c r="AJ82" i="51"/>
  <c r="AK82" i="51"/>
  <c r="AL82" i="51"/>
  <c r="AM82" i="51"/>
  <c r="AN82" i="51"/>
  <c r="AO82" i="51"/>
  <c r="AP82" i="51"/>
  <c r="AQ82" i="51"/>
  <c r="AR82" i="51"/>
  <c r="AS82" i="51"/>
  <c r="AT82" i="51"/>
  <c r="AU82" i="51"/>
  <c r="AV82" i="51"/>
  <c r="AW82" i="51"/>
  <c r="AX82" i="51"/>
  <c r="AY82" i="51"/>
  <c r="AZ82" i="51"/>
  <c r="BA82" i="51"/>
  <c r="BB82" i="51"/>
  <c r="BC82" i="51"/>
  <c r="BD82" i="51"/>
  <c r="BE82" i="51"/>
  <c r="BF82" i="51"/>
  <c r="BG82" i="51"/>
  <c r="BH82" i="51"/>
  <c r="BI82" i="51"/>
  <c r="BJ82" i="51"/>
  <c r="BK82" i="51"/>
  <c r="BL82" i="51"/>
  <c r="BM82" i="51"/>
  <c r="BN82" i="51"/>
  <c r="BO82" i="51"/>
  <c r="BP82" i="51"/>
  <c r="BQ82" i="51"/>
  <c r="BR82" i="51"/>
  <c r="BS82" i="51"/>
  <c r="BT82" i="51"/>
  <c r="BU82" i="51"/>
  <c r="BV82" i="51"/>
  <c r="BW82" i="51"/>
  <c r="BX82" i="51"/>
  <c r="BY82" i="51"/>
  <c r="BZ82" i="51"/>
  <c r="CA82" i="51"/>
  <c r="CB82" i="51"/>
  <c r="CC82" i="51"/>
  <c r="CD82" i="51"/>
  <c r="CE82" i="51"/>
  <c r="CF82" i="51"/>
  <c r="CG82" i="51"/>
  <c r="CH82" i="51"/>
  <c r="CI82" i="51"/>
  <c r="CJ82" i="51"/>
  <c r="CK82" i="51"/>
  <c r="CL82" i="51"/>
  <c r="CM82" i="51"/>
  <c r="CN82" i="51"/>
  <c r="CO82" i="51"/>
  <c r="CP82" i="51"/>
  <c r="CQ82" i="51"/>
  <c r="J83" i="51"/>
  <c r="K83" i="51"/>
  <c r="L83" i="51"/>
  <c r="M83" i="51"/>
  <c r="N83" i="51"/>
  <c r="O83" i="51"/>
  <c r="P83" i="51"/>
  <c r="Q83" i="51"/>
  <c r="R83" i="51"/>
  <c r="S83" i="51"/>
  <c r="T83" i="51"/>
  <c r="U83" i="51"/>
  <c r="V83" i="51"/>
  <c r="W83" i="51"/>
  <c r="X83" i="51"/>
  <c r="Y83" i="51"/>
  <c r="Z83" i="51"/>
  <c r="AA83" i="51"/>
  <c r="AB83" i="51"/>
  <c r="AC83" i="51"/>
  <c r="AD83" i="51"/>
  <c r="AE83" i="51"/>
  <c r="AF83" i="51"/>
  <c r="AG83" i="51"/>
  <c r="AH83" i="51"/>
  <c r="AI83" i="51"/>
  <c r="AJ83" i="51"/>
  <c r="AK83" i="51"/>
  <c r="AL83" i="51"/>
  <c r="AM83" i="51"/>
  <c r="AN83" i="51"/>
  <c r="AO83" i="51"/>
  <c r="AP83" i="51"/>
  <c r="AQ83" i="51"/>
  <c r="AR83" i="51"/>
  <c r="AS83" i="51"/>
  <c r="AT83" i="51"/>
  <c r="AU83" i="51"/>
  <c r="AV83" i="51"/>
  <c r="AW83" i="51"/>
  <c r="AX83" i="51"/>
  <c r="AY83" i="51"/>
  <c r="AZ83" i="51"/>
  <c r="BA83" i="51"/>
  <c r="BB83" i="51"/>
  <c r="BC83" i="51"/>
  <c r="BD83" i="51"/>
  <c r="BE83" i="51"/>
  <c r="BF83" i="51"/>
  <c r="BG83" i="51"/>
  <c r="BH83" i="51"/>
  <c r="BI83" i="51"/>
  <c r="BJ83" i="51"/>
  <c r="BK83" i="51"/>
  <c r="BL83" i="51"/>
  <c r="BM83" i="51"/>
  <c r="BN83" i="51"/>
  <c r="BO83" i="51"/>
  <c r="BP83" i="51"/>
  <c r="BQ83" i="51"/>
  <c r="BR83" i="51"/>
  <c r="BS83" i="51"/>
  <c r="BT83" i="51"/>
  <c r="BU83" i="51"/>
  <c r="BV83" i="51"/>
  <c r="BW83" i="51"/>
  <c r="BX83" i="51"/>
  <c r="BY83" i="51"/>
  <c r="BZ83" i="51"/>
  <c r="CA83" i="51"/>
  <c r="CB83" i="51"/>
  <c r="CC83" i="51"/>
  <c r="CD83" i="51"/>
  <c r="CE83" i="51"/>
  <c r="CF83" i="51"/>
  <c r="CG83" i="51"/>
  <c r="CH83" i="51"/>
  <c r="CI83" i="51"/>
  <c r="CJ83" i="51"/>
  <c r="CK83" i="51"/>
  <c r="CL83" i="51"/>
  <c r="CM83" i="51"/>
  <c r="CN83" i="51"/>
  <c r="CO83" i="51"/>
  <c r="CP83" i="51"/>
  <c r="CQ83" i="51"/>
  <c r="J84" i="51"/>
  <c r="K84" i="51"/>
  <c r="L84" i="51"/>
  <c r="M84" i="51"/>
  <c r="N84" i="51"/>
  <c r="O84" i="51"/>
  <c r="P84" i="51"/>
  <c r="Q84" i="51"/>
  <c r="R84" i="51"/>
  <c r="S84" i="51"/>
  <c r="T84" i="51"/>
  <c r="U84" i="51"/>
  <c r="V84" i="51"/>
  <c r="W84" i="51"/>
  <c r="X84" i="51"/>
  <c r="Y84" i="51"/>
  <c r="Z84" i="51"/>
  <c r="AA84" i="51"/>
  <c r="AB84" i="51"/>
  <c r="AC84" i="51"/>
  <c r="AD84" i="51"/>
  <c r="AE84" i="51"/>
  <c r="AF84" i="51"/>
  <c r="AG84" i="51"/>
  <c r="AH84" i="51"/>
  <c r="AI84" i="51"/>
  <c r="AJ84" i="51"/>
  <c r="AK84" i="51"/>
  <c r="AL84" i="51"/>
  <c r="AM84" i="51"/>
  <c r="AN84" i="51"/>
  <c r="AO84" i="51"/>
  <c r="AP84" i="51"/>
  <c r="AQ84" i="51"/>
  <c r="AR84" i="51"/>
  <c r="AS84" i="51"/>
  <c r="AT84" i="51"/>
  <c r="AU84" i="51"/>
  <c r="AV84" i="51"/>
  <c r="AW84" i="51"/>
  <c r="AX84" i="51"/>
  <c r="AY84" i="51"/>
  <c r="AZ84" i="51"/>
  <c r="BA84" i="51"/>
  <c r="BB84" i="51"/>
  <c r="BC84" i="51"/>
  <c r="BD84" i="51"/>
  <c r="BE84" i="51"/>
  <c r="BF84" i="51"/>
  <c r="BG84" i="51"/>
  <c r="BH84" i="51"/>
  <c r="BI84" i="51"/>
  <c r="BJ84" i="51"/>
  <c r="BK84" i="51"/>
  <c r="BL84" i="51"/>
  <c r="BM84" i="51"/>
  <c r="BN84" i="51"/>
  <c r="BO84" i="51"/>
  <c r="BP84" i="51"/>
  <c r="BQ84" i="51"/>
  <c r="BR84" i="51"/>
  <c r="BS84" i="51"/>
  <c r="BT84" i="51"/>
  <c r="BU84" i="51"/>
  <c r="BV84" i="51"/>
  <c r="BW84" i="51"/>
  <c r="BX84" i="51"/>
  <c r="BY84" i="51"/>
  <c r="BZ84" i="51"/>
  <c r="CA84" i="51"/>
  <c r="CB84" i="51"/>
  <c r="CC84" i="51"/>
  <c r="CD84" i="51"/>
  <c r="CE84" i="51"/>
  <c r="CF84" i="51"/>
  <c r="CG84" i="51"/>
  <c r="CH84" i="51"/>
  <c r="CI84" i="51"/>
  <c r="CJ84" i="51"/>
  <c r="CK84" i="51"/>
  <c r="CL84" i="51"/>
  <c r="CM84" i="51"/>
  <c r="CN84" i="51"/>
  <c r="CO84" i="51"/>
  <c r="CP84" i="51"/>
  <c r="CQ84" i="51"/>
  <c r="J85" i="51"/>
  <c r="K85" i="51"/>
  <c r="L85" i="51"/>
  <c r="M85" i="51"/>
  <c r="N85" i="51"/>
  <c r="O85" i="51"/>
  <c r="P85" i="51"/>
  <c r="Q85" i="51"/>
  <c r="R85" i="51"/>
  <c r="S85" i="51"/>
  <c r="T85" i="51"/>
  <c r="U85" i="51"/>
  <c r="V85" i="51"/>
  <c r="W85" i="51"/>
  <c r="X85" i="51"/>
  <c r="Y85" i="51"/>
  <c r="Z85" i="51"/>
  <c r="AA85" i="51"/>
  <c r="AB85" i="51"/>
  <c r="AC85" i="51"/>
  <c r="AD85" i="51"/>
  <c r="AE85" i="51"/>
  <c r="AF85" i="51"/>
  <c r="AG85" i="51"/>
  <c r="AH85" i="51"/>
  <c r="AI85" i="51"/>
  <c r="AJ85" i="51"/>
  <c r="AK85" i="51"/>
  <c r="AL85" i="51"/>
  <c r="AM85" i="51"/>
  <c r="AN85" i="51"/>
  <c r="AO85" i="51"/>
  <c r="AP85" i="51"/>
  <c r="AQ85" i="51"/>
  <c r="AR85" i="51"/>
  <c r="AS85" i="51"/>
  <c r="AT85" i="51"/>
  <c r="AU85" i="51"/>
  <c r="AV85" i="51"/>
  <c r="AW85" i="51"/>
  <c r="AX85" i="51"/>
  <c r="AY85" i="51"/>
  <c r="AZ85" i="51"/>
  <c r="BA85" i="51"/>
  <c r="BB85" i="51"/>
  <c r="BC85" i="51"/>
  <c r="BD85" i="51"/>
  <c r="BE85" i="51"/>
  <c r="BF85" i="51"/>
  <c r="BG85" i="51"/>
  <c r="BH85" i="51"/>
  <c r="BI85" i="51"/>
  <c r="BJ85" i="51"/>
  <c r="BK85" i="51"/>
  <c r="BL85" i="51"/>
  <c r="BM85" i="51"/>
  <c r="BN85" i="51"/>
  <c r="BO85" i="51"/>
  <c r="BP85" i="51"/>
  <c r="BQ85" i="51"/>
  <c r="BR85" i="51"/>
  <c r="BS85" i="51"/>
  <c r="BT85" i="51"/>
  <c r="BU85" i="51"/>
  <c r="BV85" i="51"/>
  <c r="BW85" i="51"/>
  <c r="BX85" i="51"/>
  <c r="BY85" i="51"/>
  <c r="BZ85" i="51"/>
  <c r="CA85" i="51"/>
  <c r="CB85" i="51"/>
  <c r="CC85" i="51"/>
  <c r="CD85" i="51"/>
  <c r="CE85" i="51"/>
  <c r="CF85" i="51"/>
  <c r="CG85" i="51"/>
  <c r="CH85" i="51"/>
  <c r="CI85" i="51"/>
  <c r="CJ85" i="51"/>
  <c r="CK85" i="51"/>
  <c r="CL85" i="51"/>
  <c r="CM85" i="51"/>
  <c r="CN85" i="51"/>
  <c r="CO85" i="51"/>
  <c r="CP85" i="51"/>
  <c r="CQ85" i="51"/>
  <c r="J86" i="51"/>
  <c r="K86" i="51"/>
  <c r="L86" i="51"/>
  <c r="M86" i="51"/>
  <c r="N86" i="51"/>
  <c r="O86" i="51"/>
  <c r="P86" i="51"/>
  <c r="Q86" i="51"/>
  <c r="R86" i="51"/>
  <c r="S86" i="51"/>
  <c r="T86" i="51"/>
  <c r="U86" i="51"/>
  <c r="V86" i="51"/>
  <c r="W86" i="51"/>
  <c r="X86" i="51"/>
  <c r="Y86" i="51"/>
  <c r="Z86" i="51"/>
  <c r="AA86" i="51"/>
  <c r="AB86" i="51"/>
  <c r="AC86" i="51"/>
  <c r="AD86" i="51"/>
  <c r="AE86" i="51"/>
  <c r="AF86" i="51"/>
  <c r="AG86" i="51"/>
  <c r="AH86" i="51"/>
  <c r="AI86" i="51"/>
  <c r="AJ86" i="51"/>
  <c r="AK86" i="51"/>
  <c r="AL86" i="51"/>
  <c r="AM86" i="51"/>
  <c r="AN86" i="51"/>
  <c r="AO86" i="51"/>
  <c r="AP86" i="51"/>
  <c r="AQ86" i="51"/>
  <c r="AR86" i="51"/>
  <c r="AS86" i="51"/>
  <c r="AT86" i="51"/>
  <c r="AU86" i="51"/>
  <c r="AV86" i="51"/>
  <c r="AW86" i="51"/>
  <c r="AX86" i="51"/>
  <c r="AY86" i="51"/>
  <c r="AZ86" i="51"/>
  <c r="BA86" i="51"/>
  <c r="BB86" i="51"/>
  <c r="BC86" i="51"/>
  <c r="BD86" i="51"/>
  <c r="BE86" i="51"/>
  <c r="BF86" i="51"/>
  <c r="BG86" i="51"/>
  <c r="BH86" i="51"/>
  <c r="BI86" i="51"/>
  <c r="BJ86" i="51"/>
  <c r="BK86" i="51"/>
  <c r="BL86" i="51"/>
  <c r="BM86" i="51"/>
  <c r="BN86" i="51"/>
  <c r="BO86" i="51"/>
  <c r="BP86" i="51"/>
  <c r="BQ86" i="51"/>
  <c r="BR86" i="51"/>
  <c r="BS86" i="51"/>
  <c r="BT86" i="51"/>
  <c r="BU86" i="51"/>
  <c r="BV86" i="51"/>
  <c r="BW86" i="51"/>
  <c r="BX86" i="51"/>
  <c r="BY86" i="51"/>
  <c r="BZ86" i="51"/>
  <c r="CA86" i="51"/>
  <c r="CB86" i="51"/>
  <c r="CC86" i="51"/>
  <c r="CD86" i="51"/>
  <c r="CE86" i="51"/>
  <c r="CF86" i="51"/>
  <c r="CG86" i="51"/>
  <c r="CH86" i="51"/>
  <c r="CI86" i="51"/>
  <c r="CJ86" i="51"/>
  <c r="CK86" i="51"/>
  <c r="CL86" i="51"/>
  <c r="CM86" i="51"/>
  <c r="CN86" i="51"/>
  <c r="CO86" i="51"/>
  <c r="CP86" i="51"/>
  <c r="CQ86" i="51"/>
  <c r="J87" i="51"/>
  <c r="K87" i="51"/>
  <c r="L87" i="51"/>
  <c r="M87" i="51"/>
  <c r="N87" i="51"/>
  <c r="O87" i="51"/>
  <c r="P87" i="51"/>
  <c r="Q87" i="51"/>
  <c r="R87" i="51"/>
  <c r="S87" i="51"/>
  <c r="T87" i="51"/>
  <c r="U87" i="51"/>
  <c r="V87" i="51"/>
  <c r="W87" i="51"/>
  <c r="X87" i="51"/>
  <c r="Y87" i="51"/>
  <c r="Z87" i="51"/>
  <c r="AA87" i="51"/>
  <c r="AB87" i="51"/>
  <c r="AC87" i="51"/>
  <c r="AD87" i="51"/>
  <c r="AE87" i="51"/>
  <c r="AF87" i="51"/>
  <c r="AG87" i="51"/>
  <c r="AH87" i="51"/>
  <c r="AI87" i="51"/>
  <c r="AJ87" i="51"/>
  <c r="AK87" i="51"/>
  <c r="AL87" i="51"/>
  <c r="AM87" i="51"/>
  <c r="AN87" i="51"/>
  <c r="AO87" i="51"/>
  <c r="AP87" i="51"/>
  <c r="AQ87" i="51"/>
  <c r="AR87" i="51"/>
  <c r="AS87" i="51"/>
  <c r="AT87" i="51"/>
  <c r="AU87" i="51"/>
  <c r="AV87" i="51"/>
  <c r="AW87" i="51"/>
  <c r="AX87" i="51"/>
  <c r="AY87" i="51"/>
  <c r="AZ87" i="51"/>
  <c r="BA87" i="51"/>
  <c r="BB87" i="51"/>
  <c r="BC87" i="51"/>
  <c r="BD87" i="51"/>
  <c r="BE87" i="51"/>
  <c r="BF87" i="51"/>
  <c r="BG87" i="51"/>
  <c r="BH87" i="51"/>
  <c r="BI87" i="51"/>
  <c r="BJ87" i="51"/>
  <c r="BK87" i="51"/>
  <c r="BL87" i="51"/>
  <c r="BM87" i="51"/>
  <c r="BN87" i="51"/>
  <c r="BO87" i="51"/>
  <c r="BP87" i="51"/>
  <c r="BQ87" i="51"/>
  <c r="BR87" i="51"/>
  <c r="BS87" i="51"/>
  <c r="BT87" i="51"/>
  <c r="BU87" i="51"/>
  <c r="BV87" i="51"/>
  <c r="BW87" i="51"/>
  <c r="BX87" i="51"/>
  <c r="BY87" i="51"/>
  <c r="BZ87" i="51"/>
  <c r="CA87" i="51"/>
  <c r="CB87" i="51"/>
  <c r="CC87" i="51"/>
  <c r="CD87" i="51"/>
  <c r="CE87" i="51"/>
  <c r="CF87" i="51"/>
  <c r="CG87" i="51"/>
  <c r="CH87" i="51"/>
  <c r="CI87" i="51"/>
  <c r="CJ87" i="51"/>
  <c r="CK87" i="51"/>
  <c r="CL87" i="51"/>
  <c r="CM87" i="51"/>
  <c r="CN87" i="51"/>
  <c r="CO87" i="51"/>
  <c r="CP87" i="51"/>
  <c r="CQ87" i="51"/>
  <c r="J88" i="51"/>
  <c r="K88" i="51"/>
  <c r="L88" i="51"/>
  <c r="M88" i="51"/>
  <c r="N88" i="51"/>
  <c r="O88" i="51"/>
  <c r="P88" i="51"/>
  <c r="Q88" i="51"/>
  <c r="R88" i="51"/>
  <c r="S88" i="51"/>
  <c r="T88" i="51"/>
  <c r="U88" i="51"/>
  <c r="V88" i="51"/>
  <c r="W88" i="51"/>
  <c r="X88" i="51"/>
  <c r="Y88" i="51"/>
  <c r="Z88" i="51"/>
  <c r="AA88" i="51"/>
  <c r="AB88" i="51"/>
  <c r="AC88" i="51"/>
  <c r="AD88" i="51"/>
  <c r="AE88" i="51"/>
  <c r="AF88" i="51"/>
  <c r="AG88" i="51"/>
  <c r="AH88" i="51"/>
  <c r="AI88" i="51"/>
  <c r="AJ88" i="51"/>
  <c r="AK88" i="51"/>
  <c r="AL88" i="51"/>
  <c r="AM88" i="51"/>
  <c r="AN88" i="51"/>
  <c r="AO88" i="51"/>
  <c r="AP88" i="51"/>
  <c r="AQ88" i="51"/>
  <c r="AR88" i="51"/>
  <c r="AS88" i="51"/>
  <c r="AT88" i="51"/>
  <c r="AU88" i="51"/>
  <c r="AV88" i="51"/>
  <c r="AW88" i="51"/>
  <c r="AX88" i="51"/>
  <c r="AY88" i="51"/>
  <c r="AZ88" i="51"/>
  <c r="BA88" i="51"/>
  <c r="BB88" i="51"/>
  <c r="BC88" i="51"/>
  <c r="BD88" i="51"/>
  <c r="BE88" i="51"/>
  <c r="BF88" i="51"/>
  <c r="BG88" i="51"/>
  <c r="BH88" i="51"/>
  <c r="BI88" i="51"/>
  <c r="BJ88" i="51"/>
  <c r="BK88" i="51"/>
  <c r="BL88" i="51"/>
  <c r="BM88" i="51"/>
  <c r="BN88" i="51"/>
  <c r="BO88" i="51"/>
  <c r="BP88" i="51"/>
  <c r="BQ88" i="51"/>
  <c r="BR88" i="51"/>
  <c r="BS88" i="51"/>
  <c r="BT88" i="51"/>
  <c r="BU88" i="51"/>
  <c r="BV88" i="51"/>
  <c r="BW88" i="51"/>
  <c r="BX88" i="51"/>
  <c r="BY88" i="51"/>
  <c r="BZ88" i="51"/>
  <c r="CA88" i="51"/>
  <c r="CB88" i="51"/>
  <c r="CC88" i="51"/>
  <c r="CD88" i="51"/>
  <c r="CE88" i="51"/>
  <c r="CF88" i="51"/>
  <c r="CG88" i="51"/>
  <c r="CH88" i="51"/>
  <c r="CI88" i="51"/>
  <c r="CJ88" i="51"/>
  <c r="CK88" i="51"/>
  <c r="CL88" i="51"/>
  <c r="CM88" i="51"/>
  <c r="CN88" i="51"/>
  <c r="CO88" i="51"/>
  <c r="CP88" i="51"/>
  <c r="CQ88" i="51"/>
  <c r="J89" i="51"/>
  <c r="K89" i="51"/>
  <c r="L89" i="51"/>
  <c r="M89" i="51"/>
  <c r="N89" i="51"/>
  <c r="O89" i="51"/>
  <c r="P89" i="51"/>
  <c r="Q89" i="51"/>
  <c r="R89" i="51"/>
  <c r="S89" i="51"/>
  <c r="T89" i="51"/>
  <c r="U89" i="51"/>
  <c r="V89" i="51"/>
  <c r="W89" i="51"/>
  <c r="X89" i="51"/>
  <c r="Y89" i="51"/>
  <c r="Z89" i="51"/>
  <c r="AA89" i="51"/>
  <c r="AB89" i="51"/>
  <c r="AC89" i="51"/>
  <c r="AD89" i="51"/>
  <c r="AE89" i="51"/>
  <c r="AF89" i="51"/>
  <c r="AG89" i="51"/>
  <c r="AH89" i="51"/>
  <c r="AI89" i="51"/>
  <c r="AJ89" i="51"/>
  <c r="AK89" i="51"/>
  <c r="AL89" i="51"/>
  <c r="AM89" i="51"/>
  <c r="AN89" i="51"/>
  <c r="AO89" i="51"/>
  <c r="AP89" i="51"/>
  <c r="AQ89" i="51"/>
  <c r="AR89" i="51"/>
  <c r="AS89" i="51"/>
  <c r="AT89" i="51"/>
  <c r="AU89" i="51"/>
  <c r="AV89" i="51"/>
  <c r="AW89" i="51"/>
  <c r="AX89" i="51"/>
  <c r="AY89" i="51"/>
  <c r="AZ89" i="51"/>
  <c r="BA89" i="51"/>
  <c r="BB89" i="51"/>
  <c r="BC89" i="51"/>
  <c r="BD89" i="51"/>
  <c r="BE89" i="51"/>
  <c r="BF89" i="51"/>
  <c r="BG89" i="51"/>
  <c r="BH89" i="51"/>
  <c r="BI89" i="51"/>
  <c r="BJ89" i="51"/>
  <c r="BK89" i="51"/>
  <c r="BL89" i="51"/>
  <c r="BM89" i="51"/>
  <c r="BN89" i="51"/>
  <c r="BO89" i="51"/>
  <c r="BP89" i="51"/>
  <c r="BQ89" i="51"/>
  <c r="BR89" i="51"/>
  <c r="BS89" i="51"/>
  <c r="BT89" i="51"/>
  <c r="BU89" i="51"/>
  <c r="BV89" i="51"/>
  <c r="BW89" i="51"/>
  <c r="BX89" i="51"/>
  <c r="BY89" i="51"/>
  <c r="BZ89" i="51"/>
  <c r="CA89" i="51"/>
  <c r="CB89" i="51"/>
  <c r="CC89" i="51"/>
  <c r="CD89" i="51"/>
  <c r="CE89" i="51"/>
  <c r="CF89" i="51"/>
  <c r="CG89" i="51"/>
  <c r="CH89" i="51"/>
  <c r="CI89" i="51"/>
  <c r="CJ89" i="51"/>
  <c r="CK89" i="51"/>
  <c r="CL89" i="51"/>
  <c r="CM89" i="51"/>
  <c r="CN89" i="51"/>
  <c r="CO89" i="51"/>
  <c r="CP89" i="51"/>
  <c r="CQ89" i="51"/>
  <c r="J90" i="51"/>
  <c r="K90" i="51"/>
  <c r="L90" i="51"/>
  <c r="M90" i="51"/>
  <c r="N90" i="51"/>
  <c r="O90" i="51"/>
  <c r="P90" i="51"/>
  <c r="Q90" i="51"/>
  <c r="R90" i="51"/>
  <c r="S90" i="51"/>
  <c r="T90" i="51"/>
  <c r="U90" i="51"/>
  <c r="V90" i="51"/>
  <c r="W90" i="51"/>
  <c r="X90" i="51"/>
  <c r="Y90" i="51"/>
  <c r="Z90" i="51"/>
  <c r="AA90" i="51"/>
  <c r="AB90" i="51"/>
  <c r="AC90" i="51"/>
  <c r="AD90" i="51"/>
  <c r="AE90" i="51"/>
  <c r="AF90" i="51"/>
  <c r="AG90" i="51"/>
  <c r="AH90" i="51"/>
  <c r="AI90" i="51"/>
  <c r="AJ90" i="51"/>
  <c r="AK90" i="51"/>
  <c r="AL90" i="51"/>
  <c r="AM90" i="51"/>
  <c r="AN90" i="51"/>
  <c r="AO90" i="51"/>
  <c r="AP90" i="51"/>
  <c r="AQ90" i="51"/>
  <c r="AR90" i="51"/>
  <c r="AS90" i="51"/>
  <c r="AT90" i="51"/>
  <c r="AU90" i="51"/>
  <c r="AV90" i="51"/>
  <c r="AW90" i="51"/>
  <c r="AX90" i="51"/>
  <c r="AY90" i="51"/>
  <c r="AZ90" i="51"/>
  <c r="BA90" i="51"/>
  <c r="BB90" i="51"/>
  <c r="BC90" i="51"/>
  <c r="BD90" i="51"/>
  <c r="BE90" i="51"/>
  <c r="BF90" i="51"/>
  <c r="BG90" i="51"/>
  <c r="BH90" i="51"/>
  <c r="BI90" i="51"/>
  <c r="BJ90" i="51"/>
  <c r="BK90" i="51"/>
  <c r="BL90" i="51"/>
  <c r="BM90" i="51"/>
  <c r="BN90" i="51"/>
  <c r="BO90" i="51"/>
  <c r="BP90" i="51"/>
  <c r="BQ90" i="51"/>
  <c r="BR90" i="51"/>
  <c r="BS90" i="51"/>
  <c r="BT90" i="51"/>
  <c r="BU90" i="51"/>
  <c r="BV90" i="51"/>
  <c r="BW90" i="51"/>
  <c r="BX90" i="51"/>
  <c r="BY90" i="51"/>
  <c r="BZ90" i="51"/>
  <c r="CA90" i="51"/>
  <c r="CB90" i="51"/>
  <c r="CC90" i="51"/>
  <c r="CD90" i="51"/>
  <c r="CE90" i="51"/>
  <c r="CF90" i="51"/>
  <c r="CG90" i="51"/>
  <c r="CH90" i="51"/>
  <c r="CI90" i="51"/>
  <c r="CJ90" i="51"/>
  <c r="CK90" i="51"/>
  <c r="CL90" i="51"/>
  <c r="CM90" i="51"/>
  <c r="CN90" i="51"/>
  <c r="CO90" i="51"/>
  <c r="CP90" i="51"/>
  <c r="CQ90" i="51"/>
  <c r="J91" i="51"/>
  <c r="K91" i="51"/>
  <c r="L91" i="51"/>
  <c r="M91" i="51"/>
  <c r="N91" i="51"/>
  <c r="O91" i="51"/>
  <c r="P91" i="51"/>
  <c r="Q91" i="51"/>
  <c r="R91" i="51"/>
  <c r="S91" i="51"/>
  <c r="T91" i="51"/>
  <c r="U91" i="51"/>
  <c r="V91" i="51"/>
  <c r="W91" i="51"/>
  <c r="X91" i="51"/>
  <c r="Y91" i="51"/>
  <c r="Z91" i="51"/>
  <c r="AA91" i="51"/>
  <c r="AB91" i="51"/>
  <c r="AC91" i="51"/>
  <c r="AD91" i="51"/>
  <c r="AE91" i="51"/>
  <c r="AF91" i="51"/>
  <c r="AG91" i="51"/>
  <c r="AH91" i="51"/>
  <c r="AI91" i="51"/>
  <c r="AJ91" i="51"/>
  <c r="AK91" i="51"/>
  <c r="AL91" i="51"/>
  <c r="AM91" i="51"/>
  <c r="AN91" i="51"/>
  <c r="AO91" i="51"/>
  <c r="AP91" i="51"/>
  <c r="AQ91" i="51"/>
  <c r="AR91" i="51"/>
  <c r="AS91" i="51"/>
  <c r="AT91" i="51"/>
  <c r="AU91" i="51"/>
  <c r="AV91" i="51"/>
  <c r="AW91" i="51"/>
  <c r="AX91" i="51"/>
  <c r="AY91" i="51"/>
  <c r="AZ91" i="51"/>
  <c r="BA91" i="51"/>
  <c r="BB91" i="51"/>
  <c r="BC91" i="51"/>
  <c r="BD91" i="51"/>
  <c r="BE91" i="51"/>
  <c r="BF91" i="51"/>
  <c r="BG91" i="51"/>
  <c r="BH91" i="51"/>
  <c r="BI91" i="51"/>
  <c r="BJ91" i="51"/>
  <c r="BK91" i="51"/>
  <c r="BL91" i="51"/>
  <c r="BM91" i="51"/>
  <c r="BN91" i="51"/>
  <c r="BO91" i="51"/>
  <c r="BP91" i="51"/>
  <c r="BQ91" i="51"/>
  <c r="BR91" i="51"/>
  <c r="BS91" i="51"/>
  <c r="BT91" i="51"/>
  <c r="BU91" i="51"/>
  <c r="BV91" i="51"/>
  <c r="BW91" i="51"/>
  <c r="BX91" i="51"/>
  <c r="BY91" i="51"/>
  <c r="BZ91" i="51"/>
  <c r="CA91" i="51"/>
  <c r="CB91" i="51"/>
  <c r="CC91" i="51"/>
  <c r="CD91" i="51"/>
  <c r="CE91" i="51"/>
  <c r="CF91" i="51"/>
  <c r="CG91" i="51"/>
  <c r="CH91" i="51"/>
  <c r="CI91" i="51"/>
  <c r="CJ91" i="51"/>
  <c r="CK91" i="51"/>
  <c r="CL91" i="51"/>
  <c r="CM91" i="51"/>
  <c r="CN91" i="51"/>
  <c r="CO91" i="51"/>
  <c r="CP91" i="51"/>
  <c r="CQ91" i="51"/>
  <c r="J92" i="51"/>
  <c r="K92" i="51"/>
  <c r="L92" i="51"/>
  <c r="M92" i="51"/>
  <c r="N92" i="51"/>
  <c r="O92" i="51"/>
  <c r="P92" i="51"/>
  <c r="Q92" i="51"/>
  <c r="R92" i="51"/>
  <c r="S92" i="51"/>
  <c r="T92" i="51"/>
  <c r="U92" i="51"/>
  <c r="V92" i="51"/>
  <c r="W92" i="51"/>
  <c r="X92" i="51"/>
  <c r="Y92" i="51"/>
  <c r="Z92" i="51"/>
  <c r="AA92" i="51"/>
  <c r="AB92" i="51"/>
  <c r="AC92" i="51"/>
  <c r="AD92" i="51"/>
  <c r="AE92" i="51"/>
  <c r="AF92" i="51"/>
  <c r="AG92" i="51"/>
  <c r="AH92" i="51"/>
  <c r="AI92" i="51"/>
  <c r="AJ92" i="51"/>
  <c r="AK92" i="51"/>
  <c r="AL92" i="51"/>
  <c r="AM92" i="51"/>
  <c r="AN92" i="51"/>
  <c r="AO92" i="51"/>
  <c r="AP92" i="51"/>
  <c r="AQ92" i="51"/>
  <c r="AR92" i="51"/>
  <c r="AS92" i="51"/>
  <c r="AT92" i="51"/>
  <c r="AU92" i="51"/>
  <c r="AV92" i="51"/>
  <c r="AW92" i="51"/>
  <c r="AX92" i="51"/>
  <c r="AY92" i="51"/>
  <c r="AZ92" i="51"/>
  <c r="BA92" i="51"/>
  <c r="BB92" i="51"/>
  <c r="BC92" i="51"/>
  <c r="BD92" i="51"/>
  <c r="BE92" i="51"/>
  <c r="BF92" i="51"/>
  <c r="BG92" i="51"/>
  <c r="BH92" i="51"/>
  <c r="BI92" i="51"/>
  <c r="BJ92" i="51"/>
  <c r="BK92" i="51"/>
  <c r="BL92" i="51"/>
  <c r="BM92" i="51"/>
  <c r="BN92" i="51"/>
  <c r="BO92" i="51"/>
  <c r="BP92" i="51"/>
  <c r="BQ92" i="51"/>
  <c r="BR92" i="51"/>
  <c r="BS92" i="51"/>
  <c r="BT92" i="51"/>
  <c r="BU92" i="51"/>
  <c r="BV92" i="51"/>
  <c r="BW92" i="51"/>
  <c r="BX92" i="51"/>
  <c r="BY92" i="51"/>
  <c r="BZ92" i="51"/>
  <c r="CA92" i="51"/>
  <c r="CB92" i="51"/>
  <c r="CC92" i="51"/>
  <c r="CD92" i="51"/>
  <c r="CE92" i="51"/>
  <c r="CF92" i="51"/>
  <c r="CG92" i="51"/>
  <c r="CH92" i="51"/>
  <c r="CI92" i="51"/>
  <c r="CJ92" i="51"/>
  <c r="CK92" i="51"/>
  <c r="CL92" i="51"/>
  <c r="CM92" i="51"/>
  <c r="CN92" i="51"/>
  <c r="CO92" i="51"/>
  <c r="CP92" i="51"/>
  <c r="CQ92" i="51"/>
  <c r="J93" i="51"/>
  <c r="K93" i="51"/>
  <c r="L93" i="51"/>
  <c r="M93" i="51"/>
  <c r="N93" i="51"/>
  <c r="O93" i="51"/>
  <c r="P93" i="51"/>
  <c r="Q93" i="51"/>
  <c r="R93" i="51"/>
  <c r="S93" i="51"/>
  <c r="T93" i="51"/>
  <c r="U93" i="51"/>
  <c r="V93" i="51"/>
  <c r="W93" i="51"/>
  <c r="X93" i="51"/>
  <c r="Y93" i="51"/>
  <c r="Z93" i="51"/>
  <c r="AA93" i="51"/>
  <c r="AB93" i="51"/>
  <c r="AC93" i="51"/>
  <c r="AD93" i="51"/>
  <c r="AE93" i="51"/>
  <c r="AF93" i="51"/>
  <c r="AG93" i="51"/>
  <c r="AH93" i="51"/>
  <c r="AI93" i="51"/>
  <c r="AJ93" i="51"/>
  <c r="AK93" i="51"/>
  <c r="AL93" i="51"/>
  <c r="AM93" i="51"/>
  <c r="AN93" i="51"/>
  <c r="AO93" i="51"/>
  <c r="AP93" i="51"/>
  <c r="AQ93" i="51"/>
  <c r="AR93" i="51"/>
  <c r="AS93" i="51"/>
  <c r="AT93" i="51"/>
  <c r="AU93" i="51"/>
  <c r="AV93" i="51"/>
  <c r="AW93" i="51"/>
  <c r="AX93" i="51"/>
  <c r="AY93" i="51"/>
  <c r="AZ93" i="51"/>
  <c r="BA93" i="51"/>
  <c r="BB93" i="51"/>
  <c r="BC93" i="51"/>
  <c r="BD93" i="51"/>
  <c r="BE93" i="51"/>
  <c r="BF93" i="51"/>
  <c r="BG93" i="51"/>
  <c r="BH93" i="51"/>
  <c r="BI93" i="51"/>
  <c r="BJ93" i="51"/>
  <c r="BK93" i="51"/>
  <c r="BL93" i="51"/>
  <c r="BM93" i="51"/>
  <c r="BN93" i="51"/>
  <c r="BO93" i="51"/>
  <c r="BP93" i="51"/>
  <c r="BQ93" i="51"/>
  <c r="BR93" i="51"/>
  <c r="BS93" i="51"/>
  <c r="BT93" i="51"/>
  <c r="BU93" i="51"/>
  <c r="BV93" i="51"/>
  <c r="BW93" i="51"/>
  <c r="BX93" i="51"/>
  <c r="BY93" i="51"/>
  <c r="BZ93" i="51"/>
  <c r="CA93" i="51"/>
  <c r="CB93" i="51"/>
  <c r="CC93" i="51"/>
  <c r="CD93" i="51"/>
  <c r="CE93" i="51"/>
  <c r="CF93" i="51"/>
  <c r="CG93" i="51"/>
  <c r="CH93" i="51"/>
  <c r="CI93" i="51"/>
  <c r="CJ93" i="51"/>
  <c r="CK93" i="51"/>
  <c r="CL93" i="51"/>
  <c r="CM93" i="51"/>
  <c r="CN93" i="51"/>
  <c r="CO93" i="51"/>
  <c r="CP93" i="51"/>
  <c r="CQ93" i="51"/>
  <c r="J94" i="51"/>
  <c r="K94" i="51"/>
  <c r="L94" i="51"/>
  <c r="M94" i="51"/>
  <c r="N94" i="51"/>
  <c r="O94" i="51"/>
  <c r="P94" i="51"/>
  <c r="Q94" i="51"/>
  <c r="R94" i="51"/>
  <c r="S94" i="51"/>
  <c r="T94" i="51"/>
  <c r="U94" i="51"/>
  <c r="V94" i="51"/>
  <c r="W94" i="51"/>
  <c r="X94" i="51"/>
  <c r="Y94" i="51"/>
  <c r="Z94" i="51"/>
  <c r="AA94" i="51"/>
  <c r="AB94" i="51"/>
  <c r="AC94" i="51"/>
  <c r="AD94" i="51"/>
  <c r="AE94" i="51"/>
  <c r="AF94" i="51"/>
  <c r="AG94" i="51"/>
  <c r="AH94" i="51"/>
  <c r="AI94" i="51"/>
  <c r="AJ94" i="51"/>
  <c r="AK94" i="51"/>
  <c r="AL94" i="51"/>
  <c r="AM94" i="51"/>
  <c r="AN94" i="51"/>
  <c r="AO94" i="51"/>
  <c r="AP94" i="51"/>
  <c r="AQ94" i="51"/>
  <c r="AR94" i="51"/>
  <c r="AS94" i="51"/>
  <c r="AT94" i="51"/>
  <c r="AU94" i="51"/>
  <c r="AV94" i="51"/>
  <c r="AW94" i="51"/>
  <c r="AX94" i="51"/>
  <c r="AY94" i="51"/>
  <c r="AZ94" i="51"/>
  <c r="BA94" i="51"/>
  <c r="BB94" i="51"/>
  <c r="BC94" i="51"/>
  <c r="BD94" i="51"/>
  <c r="BE94" i="51"/>
  <c r="BF94" i="51"/>
  <c r="BG94" i="51"/>
  <c r="BH94" i="51"/>
  <c r="BI94" i="51"/>
  <c r="BJ94" i="51"/>
  <c r="BK94" i="51"/>
  <c r="BL94" i="51"/>
  <c r="BM94" i="51"/>
  <c r="BN94" i="51"/>
  <c r="BO94" i="51"/>
  <c r="BP94" i="51"/>
  <c r="BQ94" i="51"/>
  <c r="BR94" i="51"/>
  <c r="BS94" i="51"/>
  <c r="BT94" i="51"/>
  <c r="BU94" i="51"/>
  <c r="BV94" i="51"/>
  <c r="BW94" i="51"/>
  <c r="BX94" i="51"/>
  <c r="BY94" i="51"/>
  <c r="BZ94" i="51"/>
  <c r="CA94" i="51"/>
  <c r="CB94" i="51"/>
  <c r="CC94" i="51"/>
  <c r="CD94" i="51"/>
  <c r="CE94" i="51"/>
  <c r="CF94" i="51"/>
  <c r="CG94" i="51"/>
  <c r="CH94" i="51"/>
  <c r="CI94" i="51"/>
  <c r="CJ94" i="51"/>
  <c r="CK94" i="51"/>
  <c r="CL94" i="51"/>
  <c r="CM94" i="51"/>
  <c r="CN94" i="51"/>
  <c r="CO94" i="51"/>
  <c r="CP94" i="51"/>
  <c r="CQ94" i="51"/>
  <c r="J95" i="51"/>
  <c r="K95" i="51"/>
  <c r="L95" i="51"/>
  <c r="M95" i="51"/>
  <c r="N95" i="51"/>
  <c r="O95" i="51"/>
  <c r="P95" i="51"/>
  <c r="Q95" i="51"/>
  <c r="R95" i="51"/>
  <c r="S95" i="51"/>
  <c r="T95" i="51"/>
  <c r="U95" i="51"/>
  <c r="V95" i="51"/>
  <c r="W95" i="51"/>
  <c r="X95" i="51"/>
  <c r="Y95" i="51"/>
  <c r="Z95" i="51"/>
  <c r="AA95" i="51"/>
  <c r="AB95" i="51"/>
  <c r="AC95" i="51"/>
  <c r="AD95" i="51"/>
  <c r="AE95" i="51"/>
  <c r="AF95" i="51"/>
  <c r="AG95" i="51"/>
  <c r="AH95" i="51"/>
  <c r="AI95" i="51"/>
  <c r="AJ95" i="51"/>
  <c r="AK95" i="51"/>
  <c r="AL95" i="51"/>
  <c r="AM95" i="51"/>
  <c r="AN95" i="51"/>
  <c r="AO95" i="51"/>
  <c r="AP95" i="51"/>
  <c r="AQ95" i="51"/>
  <c r="AR95" i="51"/>
  <c r="AS95" i="51"/>
  <c r="AT95" i="51"/>
  <c r="AU95" i="51"/>
  <c r="AV95" i="51"/>
  <c r="AW95" i="51"/>
  <c r="AX95" i="51"/>
  <c r="AY95" i="51"/>
  <c r="AZ95" i="51"/>
  <c r="BA95" i="51"/>
  <c r="BB95" i="51"/>
  <c r="BC95" i="51"/>
  <c r="BD95" i="51"/>
  <c r="BE95" i="51"/>
  <c r="BF95" i="51"/>
  <c r="BG95" i="51"/>
  <c r="BH95" i="51"/>
  <c r="BI95" i="51"/>
  <c r="BJ95" i="51"/>
  <c r="BK95" i="51"/>
  <c r="BL95" i="51"/>
  <c r="BM95" i="51"/>
  <c r="BN95" i="51"/>
  <c r="BO95" i="51"/>
  <c r="BP95" i="51"/>
  <c r="BQ95" i="51"/>
  <c r="BR95" i="51"/>
  <c r="BS95" i="51"/>
  <c r="BT95" i="51"/>
  <c r="BU95" i="51"/>
  <c r="BV95" i="51"/>
  <c r="BW95" i="51"/>
  <c r="BX95" i="51"/>
  <c r="BY95" i="51"/>
  <c r="BZ95" i="51"/>
  <c r="CA95" i="51"/>
  <c r="CB95" i="51"/>
  <c r="CC95" i="51"/>
  <c r="CD95" i="51"/>
  <c r="CE95" i="51"/>
  <c r="CF95" i="51"/>
  <c r="CG95" i="51"/>
  <c r="CH95" i="51"/>
  <c r="CI95" i="51"/>
  <c r="CJ95" i="51"/>
  <c r="CK95" i="51"/>
  <c r="CL95" i="51"/>
  <c r="CM95" i="51"/>
  <c r="CN95" i="51"/>
  <c r="CO95" i="51"/>
  <c r="CP95" i="51"/>
  <c r="CQ95" i="51"/>
  <c r="J96" i="51"/>
  <c r="K96" i="51"/>
  <c r="L96" i="51"/>
  <c r="M96" i="51"/>
  <c r="N96" i="51"/>
  <c r="O96" i="51"/>
  <c r="P96" i="51"/>
  <c r="Q96" i="51"/>
  <c r="R96" i="51"/>
  <c r="S96" i="51"/>
  <c r="T96" i="51"/>
  <c r="U96" i="51"/>
  <c r="V96" i="51"/>
  <c r="W96" i="51"/>
  <c r="X96" i="51"/>
  <c r="Y96" i="51"/>
  <c r="Z96" i="51"/>
  <c r="AA96" i="51"/>
  <c r="AB96" i="51"/>
  <c r="AC96" i="51"/>
  <c r="AD96" i="51"/>
  <c r="AE96" i="51"/>
  <c r="AF96" i="51"/>
  <c r="AG96" i="51"/>
  <c r="AH96" i="51"/>
  <c r="AI96" i="51"/>
  <c r="AJ96" i="51"/>
  <c r="AK96" i="51"/>
  <c r="AL96" i="51"/>
  <c r="AM96" i="51"/>
  <c r="AN96" i="51"/>
  <c r="AO96" i="51"/>
  <c r="AP96" i="51"/>
  <c r="AQ96" i="51"/>
  <c r="AR96" i="51"/>
  <c r="AS96" i="51"/>
  <c r="AT96" i="51"/>
  <c r="AU96" i="51"/>
  <c r="AV96" i="51"/>
  <c r="AW96" i="51"/>
  <c r="AX96" i="51"/>
  <c r="AY96" i="51"/>
  <c r="AZ96" i="51"/>
  <c r="BA96" i="51"/>
  <c r="BB96" i="51"/>
  <c r="BC96" i="51"/>
  <c r="BD96" i="51"/>
  <c r="BE96" i="51"/>
  <c r="BF96" i="51"/>
  <c r="BG96" i="51"/>
  <c r="BH96" i="51"/>
  <c r="BI96" i="51"/>
  <c r="BJ96" i="51"/>
  <c r="BK96" i="51"/>
  <c r="BL96" i="51"/>
  <c r="BM96" i="51"/>
  <c r="BN96" i="51"/>
  <c r="BO96" i="51"/>
  <c r="BP96" i="51"/>
  <c r="BQ96" i="51"/>
  <c r="BR96" i="51"/>
  <c r="BS96" i="51"/>
  <c r="BT96" i="51"/>
  <c r="BU96" i="51"/>
  <c r="BV96" i="51"/>
  <c r="BW96" i="51"/>
  <c r="BX96" i="51"/>
  <c r="BY96" i="51"/>
  <c r="BZ96" i="51"/>
  <c r="CA96" i="51"/>
  <c r="CB96" i="51"/>
  <c r="CC96" i="51"/>
  <c r="CD96" i="51"/>
  <c r="CE96" i="51"/>
  <c r="CF96" i="51"/>
  <c r="CG96" i="51"/>
  <c r="CH96" i="51"/>
  <c r="CI96" i="51"/>
  <c r="CJ96" i="51"/>
  <c r="CK96" i="51"/>
  <c r="CL96" i="51"/>
  <c r="CM96" i="51"/>
  <c r="CN96" i="51"/>
  <c r="CO96" i="51"/>
  <c r="CP96" i="51"/>
  <c r="CQ96" i="51"/>
  <c r="J97" i="51"/>
  <c r="K97" i="51"/>
  <c r="L97" i="51"/>
  <c r="M97" i="51"/>
  <c r="N97" i="51"/>
  <c r="O97" i="51"/>
  <c r="P97" i="51"/>
  <c r="Q97" i="51"/>
  <c r="R97" i="51"/>
  <c r="S97" i="51"/>
  <c r="T97" i="51"/>
  <c r="U97" i="51"/>
  <c r="V97" i="51"/>
  <c r="W97" i="51"/>
  <c r="X97" i="51"/>
  <c r="Y97" i="51"/>
  <c r="Z97" i="51"/>
  <c r="AA97" i="51"/>
  <c r="AB97" i="51"/>
  <c r="AC97" i="51"/>
  <c r="AD97" i="51"/>
  <c r="AE97" i="51"/>
  <c r="AF97" i="51"/>
  <c r="AG97" i="51"/>
  <c r="AH97" i="51"/>
  <c r="AI97" i="51"/>
  <c r="AJ97" i="51"/>
  <c r="AK97" i="51"/>
  <c r="AL97" i="51"/>
  <c r="AM97" i="51"/>
  <c r="AN97" i="51"/>
  <c r="AO97" i="51"/>
  <c r="AP97" i="51"/>
  <c r="AQ97" i="51"/>
  <c r="AR97" i="51"/>
  <c r="AS97" i="51"/>
  <c r="AT97" i="51"/>
  <c r="AU97" i="51"/>
  <c r="AV97" i="51"/>
  <c r="AW97" i="51"/>
  <c r="AX97" i="51"/>
  <c r="AY97" i="51"/>
  <c r="AZ97" i="51"/>
  <c r="BA97" i="51"/>
  <c r="BB97" i="51"/>
  <c r="BC97" i="51"/>
  <c r="BD97" i="51"/>
  <c r="BE97" i="51"/>
  <c r="BF97" i="51"/>
  <c r="BG97" i="51"/>
  <c r="BH97" i="51"/>
  <c r="BI97" i="51"/>
  <c r="BJ97" i="51"/>
  <c r="BK97" i="51"/>
  <c r="BL97" i="51"/>
  <c r="BM97" i="51"/>
  <c r="BN97" i="51"/>
  <c r="BO97" i="51"/>
  <c r="BP97" i="51"/>
  <c r="BQ97" i="51"/>
  <c r="BR97" i="51"/>
  <c r="BS97" i="51"/>
  <c r="BT97" i="51"/>
  <c r="BU97" i="51"/>
  <c r="BV97" i="51"/>
  <c r="BW97" i="51"/>
  <c r="BX97" i="51"/>
  <c r="BY97" i="51"/>
  <c r="BZ97" i="51"/>
  <c r="CA97" i="51"/>
  <c r="CB97" i="51"/>
  <c r="CC97" i="51"/>
  <c r="CD97" i="51"/>
  <c r="CE97" i="51"/>
  <c r="CF97" i="51"/>
  <c r="CG97" i="51"/>
  <c r="CH97" i="51"/>
  <c r="CI97" i="51"/>
  <c r="CJ97" i="51"/>
  <c r="CK97" i="51"/>
  <c r="CL97" i="51"/>
  <c r="CM97" i="51"/>
  <c r="CN97" i="51"/>
  <c r="CO97" i="51"/>
  <c r="CP97" i="51"/>
  <c r="CQ97" i="51"/>
  <c r="J98" i="51"/>
  <c r="K98" i="51"/>
  <c r="L98" i="51"/>
  <c r="M98" i="51"/>
  <c r="N98" i="51"/>
  <c r="O98" i="51"/>
  <c r="P98" i="51"/>
  <c r="Q98" i="51"/>
  <c r="R98" i="51"/>
  <c r="S98" i="51"/>
  <c r="T98" i="51"/>
  <c r="U98" i="51"/>
  <c r="V98" i="51"/>
  <c r="W98" i="51"/>
  <c r="X98" i="51"/>
  <c r="Y98" i="51"/>
  <c r="Z98" i="51"/>
  <c r="AA98" i="51"/>
  <c r="AB98" i="51"/>
  <c r="AC98" i="51"/>
  <c r="AD98" i="51"/>
  <c r="AE98" i="51"/>
  <c r="AF98" i="51"/>
  <c r="AG98" i="51"/>
  <c r="AH98" i="51"/>
  <c r="AI98" i="51"/>
  <c r="AJ98" i="51"/>
  <c r="AK98" i="51"/>
  <c r="AL98" i="51"/>
  <c r="AM98" i="51"/>
  <c r="AN98" i="51"/>
  <c r="AO98" i="51"/>
  <c r="AP98" i="51"/>
  <c r="AQ98" i="51"/>
  <c r="AR98" i="51"/>
  <c r="AS98" i="51"/>
  <c r="AT98" i="51"/>
  <c r="AU98" i="51"/>
  <c r="AV98" i="51"/>
  <c r="AW98" i="51"/>
  <c r="AX98" i="51"/>
  <c r="AY98" i="51"/>
  <c r="AZ98" i="51"/>
  <c r="BA98" i="51"/>
  <c r="BB98" i="51"/>
  <c r="BC98" i="51"/>
  <c r="BD98" i="51"/>
  <c r="BE98" i="51"/>
  <c r="BF98" i="51"/>
  <c r="BG98" i="51"/>
  <c r="BH98" i="51"/>
  <c r="BI98" i="51"/>
  <c r="BJ98" i="51"/>
  <c r="BK98" i="51"/>
  <c r="BL98" i="51"/>
  <c r="BM98" i="51"/>
  <c r="BN98" i="51"/>
  <c r="BO98" i="51"/>
  <c r="BP98" i="51"/>
  <c r="BQ98" i="51"/>
  <c r="BR98" i="51"/>
  <c r="BS98" i="51"/>
  <c r="BT98" i="51"/>
  <c r="BU98" i="51"/>
  <c r="BV98" i="51"/>
  <c r="BW98" i="51"/>
  <c r="BX98" i="51"/>
  <c r="BY98" i="51"/>
  <c r="BZ98" i="51"/>
  <c r="CA98" i="51"/>
  <c r="CB98" i="51"/>
  <c r="CC98" i="51"/>
  <c r="CD98" i="51"/>
  <c r="CE98" i="51"/>
  <c r="CF98" i="51"/>
  <c r="CG98" i="51"/>
  <c r="CH98" i="51"/>
  <c r="CI98" i="51"/>
  <c r="CJ98" i="51"/>
  <c r="CK98" i="51"/>
  <c r="CL98" i="51"/>
  <c r="CM98" i="51"/>
  <c r="CN98" i="51"/>
  <c r="CO98" i="51"/>
  <c r="CP98" i="51"/>
  <c r="CQ98" i="51"/>
  <c r="J99" i="51"/>
  <c r="K99" i="51"/>
  <c r="L99" i="51"/>
  <c r="M99" i="51"/>
  <c r="N99" i="51"/>
  <c r="O99" i="51"/>
  <c r="P99" i="51"/>
  <c r="Q99" i="51"/>
  <c r="R99" i="51"/>
  <c r="S99" i="51"/>
  <c r="T99" i="51"/>
  <c r="U99" i="51"/>
  <c r="V99" i="51"/>
  <c r="W99" i="51"/>
  <c r="X99" i="51"/>
  <c r="Y99" i="51"/>
  <c r="Z99" i="51"/>
  <c r="AA99" i="51"/>
  <c r="AB99" i="51"/>
  <c r="AC99" i="51"/>
  <c r="AD99" i="51"/>
  <c r="AE99" i="51"/>
  <c r="AF99" i="51"/>
  <c r="AG99" i="51"/>
  <c r="AH99" i="51"/>
  <c r="AI99" i="51"/>
  <c r="AJ99" i="51"/>
  <c r="AK99" i="51"/>
  <c r="AL99" i="51"/>
  <c r="AM99" i="51"/>
  <c r="AN99" i="51"/>
  <c r="AO99" i="51"/>
  <c r="AP99" i="51"/>
  <c r="AQ99" i="51"/>
  <c r="AR99" i="51"/>
  <c r="AS99" i="51"/>
  <c r="AT99" i="51"/>
  <c r="AU99" i="51"/>
  <c r="AV99" i="51"/>
  <c r="AW99" i="51"/>
  <c r="AX99" i="51"/>
  <c r="AY99" i="51"/>
  <c r="AZ99" i="51"/>
  <c r="BA99" i="51"/>
  <c r="BB99" i="51"/>
  <c r="BC99" i="51"/>
  <c r="BD99" i="51"/>
  <c r="BE99" i="51"/>
  <c r="BF99" i="51"/>
  <c r="BG99" i="51"/>
  <c r="BH99" i="51"/>
  <c r="BI99" i="51"/>
  <c r="BJ99" i="51"/>
  <c r="BK99" i="51"/>
  <c r="BL99" i="51"/>
  <c r="BM99" i="51"/>
  <c r="BN99" i="51"/>
  <c r="BO99" i="51"/>
  <c r="BP99" i="51"/>
  <c r="BQ99" i="51"/>
  <c r="BR99" i="51"/>
  <c r="BS99" i="51"/>
  <c r="BT99" i="51"/>
  <c r="BU99" i="51"/>
  <c r="BV99" i="51"/>
  <c r="BW99" i="51"/>
  <c r="BX99" i="51"/>
  <c r="BY99" i="51"/>
  <c r="BZ99" i="51"/>
  <c r="CA99" i="51"/>
  <c r="CB99" i="51"/>
  <c r="CC99" i="51"/>
  <c r="CD99" i="51"/>
  <c r="CE99" i="51"/>
  <c r="CF99" i="51"/>
  <c r="CG99" i="51"/>
  <c r="CH99" i="51"/>
  <c r="CI99" i="51"/>
  <c r="CJ99" i="51"/>
  <c r="CK99" i="51"/>
  <c r="CL99" i="51"/>
  <c r="CM99" i="51"/>
  <c r="CN99" i="51"/>
  <c r="CO99" i="51"/>
  <c r="CP99" i="51"/>
  <c r="CQ99" i="51"/>
  <c r="J100" i="51"/>
  <c r="K100" i="51"/>
  <c r="L100" i="51"/>
  <c r="M100" i="51"/>
  <c r="N100" i="51"/>
  <c r="O100" i="51"/>
  <c r="P100" i="51"/>
  <c r="Q100" i="51"/>
  <c r="R100" i="51"/>
  <c r="S100" i="51"/>
  <c r="T100" i="51"/>
  <c r="U100" i="51"/>
  <c r="V100" i="51"/>
  <c r="W100" i="51"/>
  <c r="X100" i="51"/>
  <c r="Y100" i="51"/>
  <c r="Z100" i="51"/>
  <c r="AA100" i="51"/>
  <c r="AB100" i="51"/>
  <c r="AC100" i="51"/>
  <c r="AD100" i="51"/>
  <c r="AE100" i="51"/>
  <c r="AF100" i="51"/>
  <c r="AG100" i="51"/>
  <c r="AH100" i="51"/>
  <c r="AI100" i="51"/>
  <c r="AJ100" i="51"/>
  <c r="AK100" i="51"/>
  <c r="AL100" i="51"/>
  <c r="AM100" i="51"/>
  <c r="AN100" i="51"/>
  <c r="AO100" i="51"/>
  <c r="AP100" i="51"/>
  <c r="AQ100" i="51"/>
  <c r="AR100" i="51"/>
  <c r="AS100" i="51"/>
  <c r="AT100" i="51"/>
  <c r="AU100" i="51"/>
  <c r="AV100" i="51"/>
  <c r="AW100" i="51"/>
  <c r="AX100" i="51"/>
  <c r="AY100" i="51"/>
  <c r="AZ100" i="51"/>
  <c r="BA100" i="51"/>
  <c r="BB100" i="51"/>
  <c r="BC100" i="51"/>
  <c r="BD100" i="51"/>
  <c r="BE100" i="51"/>
  <c r="BF100" i="51"/>
  <c r="BG100" i="51"/>
  <c r="BH100" i="51"/>
  <c r="BI100" i="51"/>
  <c r="BJ100" i="51"/>
  <c r="BK100" i="51"/>
  <c r="BL100" i="51"/>
  <c r="BM100" i="51"/>
  <c r="BN100" i="51"/>
  <c r="BO100" i="51"/>
  <c r="BP100" i="51"/>
  <c r="BQ100" i="51"/>
  <c r="BR100" i="51"/>
  <c r="BS100" i="51"/>
  <c r="BT100" i="51"/>
  <c r="BU100" i="51"/>
  <c r="BV100" i="51"/>
  <c r="BW100" i="51"/>
  <c r="BX100" i="51"/>
  <c r="BY100" i="51"/>
  <c r="BZ100" i="51"/>
  <c r="CA100" i="51"/>
  <c r="CB100" i="51"/>
  <c r="CC100" i="51"/>
  <c r="CD100" i="51"/>
  <c r="CE100" i="51"/>
  <c r="CF100" i="51"/>
  <c r="CG100" i="51"/>
  <c r="CH100" i="51"/>
  <c r="CI100" i="51"/>
  <c r="CJ100" i="51"/>
  <c r="CK100" i="51"/>
  <c r="CL100" i="51"/>
  <c r="CM100" i="51"/>
  <c r="CN100" i="51"/>
  <c r="CO100" i="51"/>
  <c r="CP100" i="51"/>
  <c r="CQ100" i="51"/>
  <c r="J101" i="51"/>
  <c r="K101" i="51"/>
  <c r="L101" i="51"/>
  <c r="M101" i="51"/>
  <c r="N101" i="51"/>
  <c r="O101" i="51"/>
  <c r="P101" i="51"/>
  <c r="Q101" i="51"/>
  <c r="R101" i="51"/>
  <c r="S101" i="51"/>
  <c r="T101" i="51"/>
  <c r="U101" i="51"/>
  <c r="V101" i="51"/>
  <c r="W101" i="51"/>
  <c r="X101" i="51"/>
  <c r="Y101" i="51"/>
  <c r="Z101" i="51"/>
  <c r="AA101" i="51"/>
  <c r="AB101" i="51"/>
  <c r="AC101" i="51"/>
  <c r="AD101" i="51"/>
  <c r="AE101" i="51"/>
  <c r="AF101" i="51"/>
  <c r="AG101" i="51"/>
  <c r="AH101" i="51"/>
  <c r="AI101" i="51"/>
  <c r="AJ101" i="51"/>
  <c r="AK101" i="51"/>
  <c r="AL101" i="51"/>
  <c r="AM101" i="51"/>
  <c r="AN101" i="51"/>
  <c r="AO101" i="51"/>
  <c r="AP101" i="51"/>
  <c r="AQ101" i="51"/>
  <c r="AR101" i="51"/>
  <c r="AS101" i="51"/>
  <c r="AT101" i="51"/>
  <c r="AU101" i="51"/>
  <c r="AV101" i="51"/>
  <c r="AW101" i="51"/>
  <c r="AX101" i="51"/>
  <c r="AY101" i="51"/>
  <c r="AZ101" i="51"/>
  <c r="BA101" i="51"/>
  <c r="BB101" i="51"/>
  <c r="BC101" i="51"/>
  <c r="BD101" i="51"/>
  <c r="BE101" i="51"/>
  <c r="BF101" i="51"/>
  <c r="BG101" i="51"/>
  <c r="BH101" i="51"/>
  <c r="BI101" i="51"/>
  <c r="BJ101" i="51"/>
  <c r="BK101" i="51"/>
  <c r="BL101" i="51"/>
  <c r="BM101" i="51"/>
  <c r="BN101" i="51"/>
  <c r="BO101" i="51"/>
  <c r="BP101" i="51"/>
  <c r="BQ101" i="51"/>
  <c r="BR101" i="51"/>
  <c r="BS101" i="51"/>
  <c r="BT101" i="51"/>
  <c r="BU101" i="51"/>
  <c r="BV101" i="51"/>
  <c r="BW101" i="51"/>
  <c r="BX101" i="51"/>
  <c r="BY101" i="51"/>
  <c r="BZ101" i="51"/>
  <c r="CA101" i="51"/>
  <c r="CB101" i="51"/>
  <c r="CC101" i="51"/>
  <c r="CD101" i="51"/>
  <c r="CE101" i="51"/>
  <c r="CF101" i="51"/>
  <c r="CG101" i="51"/>
  <c r="CH101" i="51"/>
  <c r="CI101" i="51"/>
  <c r="CJ101" i="51"/>
  <c r="CK101" i="51"/>
  <c r="CL101" i="51"/>
  <c r="CM101" i="51"/>
  <c r="CN101" i="51"/>
  <c r="CO101" i="51"/>
  <c r="CP101" i="51"/>
  <c r="CQ101" i="51"/>
  <c r="J102" i="51"/>
  <c r="K102" i="51"/>
  <c r="L102" i="51"/>
  <c r="M102" i="51"/>
  <c r="N102" i="51"/>
  <c r="O102" i="51"/>
  <c r="P102" i="51"/>
  <c r="Q102" i="51"/>
  <c r="R102" i="51"/>
  <c r="S102" i="51"/>
  <c r="T102" i="51"/>
  <c r="U102" i="51"/>
  <c r="V102" i="51"/>
  <c r="W102" i="51"/>
  <c r="X102" i="51"/>
  <c r="Y102" i="51"/>
  <c r="Z102" i="51"/>
  <c r="AA102" i="51"/>
  <c r="AB102" i="51"/>
  <c r="AC102" i="51"/>
  <c r="AD102" i="51"/>
  <c r="AE102" i="51"/>
  <c r="AF102" i="51"/>
  <c r="AG102" i="51"/>
  <c r="AH102" i="51"/>
  <c r="AI102" i="51"/>
  <c r="AJ102" i="51"/>
  <c r="AK102" i="51"/>
  <c r="AL102" i="51"/>
  <c r="AM102" i="51"/>
  <c r="AN102" i="51"/>
  <c r="AO102" i="51"/>
  <c r="AP102" i="51"/>
  <c r="AQ102" i="51"/>
  <c r="AR102" i="51"/>
  <c r="AS102" i="51"/>
  <c r="AT102" i="51"/>
  <c r="AU102" i="51"/>
  <c r="AV102" i="51"/>
  <c r="AW102" i="51"/>
  <c r="AX102" i="51"/>
  <c r="AY102" i="51"/>
  <c r="AZ102" i="51"/>
  <c r="BA102" i="51"/>
  <c r="BB102" i="51"/>
  <c r="BC102" i="51"/>
  <c r="BD102" i="51"/>
  <c r="BE102" i="51"/>
  <c r="BF102" i="51"/>
  <c r="BG102" i="51"/>
  <c r="BH102" i="51"/>
  <c r="BI102" i="51"/>
  <c r="BJ102" i="51"/>
  <c r="BK102" i="51"/>
  <c r="BL102" i="51"/>
  <c r="BM102" i="51"/>
  <c r="BN102" i="51"/>
  <c r="BO102" i="51"/>
  <c r="BP102" i="51"/>
  <c r="BQ102" i="51"/>
  <c r="BR102" i="51"/>
  <c r="BS102" i="51"/>
  <c r="BT102" i="51"/>
  <c r="BU102" i="51"/>
  <c r="BV102" i="51"/>
  <c r="BW102" i="51"/>
  <c r="BX102" i="51"/>
  <c r="BY102" i="51"/>
  <c r="BZ102" i="51"/>
  <c r="CA102" i="51"/>
  <c r="CB102" i="51"/>
  <c r="CC102" i="51"/>
  <c r="CD102" i="51"/>
  <c r="CE102" i="51"/>
  <c r="CF102" i="51"/>
  <c r="CG102" i="51"/>
  <c r="CH102" i="51"/>
  <c r="CI102" i="51"/>
  <c r="CJ102" i="51"/>
  <c r="CK102" i="51"/>
  <c r="CL102" i="51"/>
  <c r="CM102" i="51"/>
  <c r="CN102" i="51"/>
  <c r="CO102" i="51"/>
  <c r="CP102" i="51"/>
  <c r="CQ102" i="51"/>
  <c r="J103" i="51"/>
  <c r="K103" i="51"/>
  <c r="L103" i="51"/>
  <c r="M103" i="51"/>
  <c r="N103" i="51"/>
  <c r="O103" i="51"/>
  <c r="P103" i="51"/>
  <c r="Q103" i="51"/>
  <c r="R103" i="51"/>
  <c r="S103" i="51"/>
  <c r="T103" i="51"/>
  <c r="U103" i="51"/>
  <c r="V103" i="51"/>
  <c r="W103" i="51"/>
  <c r="X103" i="51"/>
  <c r="Y103" i="51"/>
  <c r="Z103" i="51"/>
  <c r="AA103" i="51"/>
  <c r="AB103" i="51"/>
  <c r="AC103" i="51"/>
  <c r="AD103" i="51"/>
  <c r="AE103" i="51"/>
  <c r="AF103" i="51"/>
  <c r="AG103" i="51"/>
  <c r="AH103" i="51"/>
  <c r="AI103" i="51"/>
  <c r="AJ103" i="51"/>
  <c r="AK103" i="51"/>
  <c r="AL103" i="51"/>
  <c r="AM103" i="51"/>
  <c r="AN103" i="51"/>
  <c r="AO103" i="51"/>
  <c r="AP103" i="51"/>
  <c r="AQ103" i="51"/>
  <c r="AR103" i="51"/>
  <c r="AS103" i="51"/>
  <c r="AT103" i="51"/>
  <c r="AU103" i="51"/>
  <c r="AV103" i="51"/>
  <c r="AW103" i="51"/>
  <c r="AX103" i="51"/>
  <c r="AY103" i="51"/>
  <c r="AZ103" i="51"/>
  <c r="BA103" i="51"/>
  <c r="BB103" i="51"/>
  <c r="BC103" i="51"/>
  <c r="BD103" i="51"/>
  <c r="BE103" i="51"/>
  <c r="BF103" i="51"/>
  <c r="BG103" i="51"/>
  <c r="BH103" i="51"/>
  <c r="BI103" i="51"/>
  <c r="BJ103" i="51"/>
  <c r="BK103" i="51"/>
  <c r="BL103" i="51"/>
  <c r="BM103" i="51"/>
  <c r="BN103" i="51"/>
  <c r="BO103" i="51"/>
  <c r="BP103" i="51"/>
  <c r="BQ103" i="51"/>
  <c r="BR103" i="51"/>
  <c r="BS103" i="51"/>
  <c r="BT103" i="51"/>
  <c r="BU103" i="51"/>
  <c r="BV103" i="51"/>
  <c r="BW103" i="51"/>
  <c r="BX103" i="51"/>
  <c r="BY103" i="51"/>
  <c r="BZ103" i="51"/>
  <c r="CA103" i="51"/>
  <c r="CB103" i="51"/>
  <c r="CC103" i="51"/>
  <c r="CD103" i="51"/>
  <c r="CE103" i="51"/>
  <c r="CF103" i="51"/>
  <c r="CG103" i="51"/>
  <c r="CH103" i="51"/>
  <c r="CI103" i="51"/>
  <c r="CJ103" i="51"/>
  <c r="CK103" i="51"/>
  <c r="CL103" i="51"/>
  <c r="CM103" i="51"/>
  <c r="CN103" i="51"/>
  <c r="CO103" i="51"/>
  <c r="CP103" i="51"/>
  <c r="CQ103" i="51"/>
  <c r="J104" i="51"/>
  <c r="K104" i="51"/>
  <c r="L104" i="51"/>
  <c r="M104" i="51"/>
  <c r="N104" i="51"/>
  <c r="O104" i="51"/>
  <c r="P104" i="51"/>
  <c r="Q104" i="51"/>
  <c r="R104" i="51"/>
  <c r="S104" i="51"/>
  <c r="T104" i="51"/>
  <c r="U104" i="51"/>
  <c r="V104" i="51"/>
  <c r="W104" i="51"/>
  <c r="X104" i="51"/>
  <c r="Y104" i="51"/>
  <c r="Z104" i="51"/>
  <c r="AA104" i="51"/>
  <c r="AB104" i="51"/>
  <c r="AC104" i="51"/>
  <c r="AD104" i="51"/>
  <c r="AE104" i="51"/>
  <c r="AF104" i="51"/>
  <c r="AG104" i="51"/>
  <c r="AH104" i="51"/>
  <c r="AI104" i="51"/>
  <c r="AJ104" i="51"/>
  <c r="AK104" i="51"/>
  <c r="AL104" i="51"/>
  <c r="AM104" i="51"/>
  <c r="AN104" i="51"/>
  <c r="AO104" i="51"/>
  <c r="AP104" i="51"/>
  <c r="AQ104" i="51"/>
  <c r="AR104" i="51"/>
  <c r="AS104" i="51"/>
  <c r="AT104" i="51"/>
  <c r="AU104" i="51"/>
  <c r="AV104" i="51"/>
  <c r="AW104" i="51"/>
  <c r="AX104" i="51"/>
  <c r="AY104" i="51"/>
  <c r="AZ104" i="51"/>
  <c r="BA104" i="51"/>
  <c r="BB104" i="51"/>
  <c r="BC104" i="51"/>
  <c r="BD104" i="51"/>
  <c r="BE104" i="51"/>
  <c r="BF104" i="51"/>
  <c r="BG104" i="51"/>
  <c r="BH104" i="51"/>
  <c r="BI104" i="51"/>
  <c r="BJ104" i="51"/>
  <c r="BK104" i="51"/>
  <c r="BL104" i="51"/>
  <c r="BM104" i="51"/>
  <c r="BN104" i="51"/>
  <c r="BO104" i="51"/>
  <c r="BP104" i="51"/>
  <c r="BQ104" i="51"/>
  <c r="BR104" i="51"/>
  <c r="BS104" i="51"/>
  <c r="BT104" i="51"/>
  <c r="BU104" i="51"/>
  <c r="BV104" i="51"/>
  <c r="BW104" i="51"/>
  <c r="BX104" i="51"/>
  <c r="BY104" i="51"/>
  <c r="BZ104" i="51"/>
  <c r="CA104" i="51"/>
  <c r="CB104" i="51"/>
  <c r="CC104" i="51"/>
  <c r="CD104" i="51"/>
  <c r="CE104" i="51"/>
  <c r="CF104" i="51"/>
  <c r="CG104" i="51"/>
  <c r="CH104" i="51"/>
  <c r="CI104" i="51"/>
  <c r="CJ104" i="51"/>
  <c r="CK104" i="51"/>
  <c r="CL104" i="51"/>
  <c r="CM104" i="51"/>
  <c r="CN104" i="51"/>
  <c r="CO104" i="51"/>
  <c r="CP104" i="51"/>
  <c r="CQ104" i="51"/>
  <c r="J105" i="51"/>
  <c r="K105" i="51"/>
  <c r="L105" i="51"/>
  <c r="M105" i="51"/>
  <c r="N105" i="51"/>
  <c r="O105" i="51"/>
  <c r="P105" i="51"/>
  <c r="Q105" i="51"/>
  <c r="R105" i="51"/>
  <c r="S105" i="51"/>
  <c r="T105" i="51"/>
  <c r="U105" i="51"/>
  <c r="V105" i="51"/>
  <c r="W105" i="51"/>
  <c r="X105" i="51"/>
  <c r="Y105" i="51"/>
  <c r="Z105" i="51"/>
  <c r="AA105" i="51"/>
  <c r="AB105" i="51"/>
  <c r="AC105" i="51"/>
  <c r="AD105" i="51"/>
  <c r="AE105" i="51"/>
  <c r="AF105" i="51"/>
  <c r="AG105" i="51"/>
  <c r="AH105" i="51"/>
  <c r="AI105" i="51"/>
  <c r="AJ105" i="51"/>
  <c r="AK105" i="51"/>
  <c r="AL105" i="51"/>
  <c r="AM105" i="51"/>
  <c r="AN105" i="51"/>
  <c r="AO105" i="51"/>
  <c r="AP105" i="51"/>
  <c r="AQ105" i="51"/>
  <c r="AR105" i="51"/>
  <c r="AS105" i="51"/>
  <c r="AT105" i="51"/>
  <c r="AU105" i="51"/>
  <c r="AV105" i="51"/>
  <c r="AW105" i="51"/>
  <c r="AX105" i="51"/>
  <c r="AY105" i="51"/>
  <c r="AZ105" i="51"/>
  <c r="BA105" i="51"/>
  <c r="BB105" i="51"/>
  <c r="BC105" i="51"/>
  <c r="BD105" i="51"/>
  <c r="BE105" i="51"/>
  <c r="BF105" i="51"/>
  <c r="BG105" i="51"/>
  <c r="BH105" i="51"/>
  <c r="BI105" i="51"/>
  <c r="BJ105" i="51"/>
  <c r="BK105" i="51"/>
  <c r="BL105" i="51"/>
  <c r="BM105" i="51"/>
  <c r="BN105" i="51"/>
  <c r="BO105" i="51"/>
  <c r="BP105" i="51"/>
  <c r="BQ105" i="51"/>
  <c r="BR105" i="51"/>
  <c r="BS105" i="51"/>
  <c r="BT105" i="51"/>
  <c r="BU105" i="51"/>
  <c r="BV105" i="51"/>
  <c r="BW105" i="51"/>
  <c r="BX105" i="51"/>
  <c r="BY105" i="51"/>
  <c r="BZ105" i="51"/>
  <c r="CA105" i="51"/>
  <c r="CB105" i="51"/>
  <c r="CC105" i="51"/>
  <c r="CD105" i="51"/>
  <c r="CE105" i="51"/>
  <c r="CF105" i="51"/>
  <c r="CG105" i="51"/>
  <c r="CH105" i="51"/>
  <c r="CI105" i="51"/>
  <c r="CJ105" i="51"/>
  <c r="CK105" i="51"/>
  <c r="CL105" i="51"/>
  <c r="CM105" i="51"/>
  <c r="CN105" i="51"/>
  <c r="CO105" i="51"/>
  <c r="CP105" i="51"/>
  <c r="CQ105" i="51"/>
  <c r="J106" i="51"/>
  <c r="K106" i="51"/>
  <c r="L106" i="51"/>
  <c r="M106" i="51"/>
  <c r="N106" i="51"/>
  <c r="O106" i="51"/>
  <c r="P106" i="51"/>
  <c r="Q106" i="51"/>
  <c r="R106" i="51"/>
  <c r="S106" i="51"/>
  <c r="T106" i="51"/>
  <c r="U106" i="51"/>
  <c r="V106" i="51"/>
  <c r="W106" i="51"/>
  <c r="X106" i="51"/>
  <c r="Y106" i="51"/>
  <c r="Z106" i="51"/>
  <c r="AA106" i="51"/>
  <c r="AB106" i="51"/>
  <c r="AC106" i="51"/>
  <c r="AD106" i="51"/>
  <c r="AE106" i="51"/>
  <c r="AF106" i="51"/>
  <c r="AG106" i="51"/>
  <c r="AH106" i="51"/>
  <c r="AI106" i="51"/>
  <c r="AJ106" i="51"/>
  <c r="AK106" i="51"/>
  <c r="AL106" i="51"/>
  <c r="AM106" i="51"/>
  <c r="AN106" i="51"/>
  <c r="AO106" i="51"/>
  <c r="AP106" i="51"/>
  <c r="AQ106" i="51"/>
  <c r="AR106" i="51"/>
  <c r="AS106" i="51"/>
  <c r="AT106" i="51"/>
  <c r="AU106" i="51"/>
  <c r="AV106" i="51"/>
  <c r="AW106" i="51"/>
  <c r="AX106" i="51"/>
  <c r="AY106" i="51"/>
  <c r="AZ106" i="51"/>
  <c r="BA106" i="51"/>
  <c r="BB106" i="51"/>
  <c r="BC106" i="51"/>
  <c r="BD106" i="51"/>
  <c r="BE106" i="51"/>
  <c r="BF106" i="51"/>
  <c r="BG106" i="51"/>
  <c r="BH106" i="51"/>
  <c r="BI106" i="51"/>
  <c r="BJ106" i="51"/>
  <c r="BK106" i="51"/>
  <c r="BL106" i="51"/>
  <c r="BM106" i="51"/>
  <c r="BN106" i="51"/>
  <c r="BO106" i="51"/>
  <c r="BP106" i="51"/>
  <c r="BQ106" i="51"/>
  <c r="BR106" i="51"/>
  <c r="BS106" i="51"/>
  <c r="BT106" i="51"/>
  <c r="BU106" i="51"/>
  <c r="BV106" i="51"/>
  <c r="BW106" i="51"/>
  <c r="BX106" i="51"/>
  <c r="BY106" i="51"/>
  <c r="BZ106" i="51"/>
  <c r="CA106" i="51"/>
  <c r="CB106" i="51"/>
  <c r="CC106" i="51"/>
  <c r="CD106" i="51"/>
  <c r="CE106" i="51"/>
  <c r="CF106" i="51"/>
  <c r="CG106" i="51"/>
  <c r="CH106" i="51"/>
  <c r="CI106" i="51"/>
  <c r="CJ106" i="51"/>
  <c r="CK106" i="51"/>
  <c r="CL106" i="51"/>
  <c r="CM106" i="51"/>
  <c r="CN106" i="51"/>
  <c r="CO106" i="51"/>
  <c r="CP106" i="51"/>
  <c r="CQ106" i="51"/>
  <c r="J107" i="51"/>
  <c r="K107" i="51"/>
  <c r="L107" i="51"/>
  <c r="M107" i="51"/>
  <c r="N107" i="51"/>
  <c r="O107" i="51"/>
  <c r="P107" i="51"/>
  <c r="Q107" i="51"/>
  <c r="R107" i="51"/>
  <c r="S107" i="51"/>
  <c r="T107" i="51"/>
  <c r="U107" i="51"/>
  <c r="V107" i="51"/>
  <c r="W107" i="51"/>
  <c r="X107" i="51"/>
  <c r="Y107" i="51"/>
  <c r="Z107" i="51"/>
  <c r="AA107" i="51"/>
  <c r="AB107" i="51"/>
  <c r="AC107" i="51"/>
  <c r="AD107" i="51"/>
  <c r="AE107" i="51"/>
  <c r="AF107" i="51"/>
  <c r="AG107" i="51"/>
  <c r="AH107" i="51"/>
  <c r="AI107" i="51"/>
  <c r="AJ107" i="51"/>
  <c r="AK107" i="51"/>
  <c r="AL107" i="51"/>
  <c r="AM107" i="51"/>
  <c r="AN107" i="51"/>
  <c r="AO107" i="51"/>
  <c r="AP107" i="51"/>
  <c r="AQ107" i="51"/>
  <c r="AR107" i="51"/>
  <c r="AS107" i="51"/>
  <c r="AT107" i="51"/>
  <c r="AU107" i="51"/>
  <c r="AV107" i="51"/>
  <c r="AW107" i="51"/>
  <c r="AX107" i="51"/>
  <c r="AY107" i="51"/>
  <c r="AZ107" i="51"/>
  <c r="BA107" i="51"/>
  <c r="BB107" i="51"/>
  <c r="BC107" i="51"/>
  <c r="BD107" i="51"/>
  <c r="BE107" i="51"/>
  <c r="BF107" i="51"/>
  <c r="BG107" i="51"/>
  <c r="BH107" i="51"/>
  <c r="BI107" i="51"/>
  <c r="BJ107" i="51"/>
  <c r="BK107" i="51"/>
  <c r="BL107" i="51"/>
  <c r="BM107" i="51"/>
  <c r="BN107" i="51"/>
  <c r="BO107" i="51"/>
  <c r="BP107" i="51"/>
  <c r="BQ107" i="51"/>
  <c r="BR107" i="51"/>
  <c r="BS107" i="51"/>
  <c r="BT107" i="51"/>
  <c r="BU107" i="51"/>
  <c r="BV107" i="51"/>
  <c r="BW107" i="51"/>
  <c r="BX107" i="51"/>
  <c r="BY107" i="51"/>
  <c r="BZ107" i="51"/>
  <c r="CA107" i="51"/>
  <c r="CB107" i="51"/>
  <c r="CC107" i="51"/>
  <c r="CD107" i="51"/>
  <c r="CE107" i="51"/>
  <c r="CF107" i="51"/>
  <c r="CG107" i="51"/>
  <c r="CH107" i="51"/>
  <c r="CI107" i="51"/>
  <c r="CJ107" i="51"/>
  <c r="CK107" i="51"/>
  <c r="CL107" i="51"/>
  <c r="CM107" i="51"/>
  <c r="CN107" i="51"/>
  <c r="CO107" i="51"/>
  <c r="CP107" i="51"/>
  <c r="CQ107" i="51"/>
  <c r="J108" i="51"/>
  <c r="K108" i="51"/>
  <c r="L108" i="51"/>
  <c r="M108" i="51"/>
  <c r="N108" i="51"/>
  <c r="O108" i="51"/>
  <c r="P108" i="51"/>
  <c r="Q108" i="51"/>
  <c r="R108" i="51"/>
  <c r="S108" i="51"/>
  <c r="T108" i="51"/>
  <c r="U108" i="51"/>
  <c r="V108" i="51"/>
  <c r="W108" i="51"/>
  <c r="X108" i="51"/>
  <c r="Y108" i="51"/>
  <c r="Z108" i="51"/>
  <c r="AA108" i="51"/>
  <c r="AB108" i="51"/>
  <c r="AC108" i="51"/>
  <c r="AD108" i="51"/>
  <c r="AE108" i="51"/>
  <c r="AF108" i="51"/>
  <c r="AG108" i="51"/>
  <c r="AH108" i="51"/>
  <c r="AI108" i="51"/>
  <c r="AJ108" i="51"/>
  <c r="AK108" i="51"/>
  <c r="AL108" i="51"/>
  <c r="AM108" i="51"/>
  <c r="AN108" i="51"/>
  <c r="AO108" i="51"/>
  <c r="AP108" i="51"/>
  <c r="AQ108" i="51"/>
  <c r="AR108" i="51"/>
  <c r="AS108" i="51"/>
  <c r="AT108" i="51"/>
  <c r="AU108" i="51"/>
  <c r="AV108" i="51"/>
  <c r="AW108" i="51"/>
  <c r="AX108" i="51"/>
  <c r="AY108" i="51"/>
  <c r="AZ108" i="51"/>
  <c r="BA108" i="51"/>
  <c r="BB108" i="51"/>
  <c r="BC108" i="51"/>
  <c r="BD108" i="51"/>
  <c r="BE108" i="51"/>
  <c r="BF108" i="51"/>
  <c r="BG108" i="51"/>
  <c r="BH108" i="51"/>
  <c r="BI108" i="51"/>
  <c r="BJ108" i="51"/>
  <c r="BK108" i="51"/>
  <c r="BL108" i="51"/>
  <c r="BM108" i="51"/>
  <c r="BN108" i="51"/>
  <c r="BO108" i="51"/>
  <c r="BP108" i="51"/>
  <c r="BQ108" i="51"/>
  <c r="BR108" i="51"/>
  <c r="BS108" i="51"/>
  <c r="BT108" i="51"/>
  <c r="BU108" i="51"/>
  <c r="BV108" i="51"/>
  <c r="BW108" i="51"/>
  <c r="BX108" i="51"/>
  <c r="BY108" i="51"/>
  <c r="BZ108" i="51"/>
  <c r="CA108" i="51"/>
  <c r="CB108" i="51"/>
  <c r="CC108" i="51"/>
  <c r="CD108" i="51"/>
  <c r="CE108" i="51"/>
  <c r="CF108" i="51"/>
  <c r="CG108" i="51"/>
  <c r="CH108" i="51"/>
  <c r="CI108" i="51"/>
  <c r="CJ108" i="51"/>
  <c r="CK108" i="51"/>
  <c r="CL108" i="51"/>
  <c r="CM108" i="51"/>
  <c r="CN108" i="51"/>
  <c r="CO108" i="51"/>
  <c r="CP108" i="51"/>
  <c r="CQ108" i="51"/>
  <c r="J109" i="51"/>
  <c r="K109" i="51"/>
  <c r="L109" i="51"/>
  <c r="M109" i="51"/>
  <c r="N109" i="51"/>
  <c r="O109" i="51"/>
  <c r="P109" i="51"/>
  <c r="Q109" i="51"/>
  <c r="R109" i="51"/>
  <c r="S109" i="51"/>
  <c r="T109" i="51"/>
  <c r="U109" i="51"/>
  <c r="V109" i="51"/>
  <c r="W109" i="51"/>
  <c r="X109" i="51"/>
  <c r="Y109" i="51"/>
  <c r="Z109" i="51"/>
  <c r="AA109" i="51"/>
  <c r="AB109" i="51"/>
  <c r="AC109" i="51"/>
  <c r="AD109" i="51"/>
  <c r="AE109" i="51"/>
  <c r="AF109" i="51"/>
  <c r="AG109" i="51"/>
  <c r="AH109" i="51"/>
  <c r="AI109" i="51"/>
  <c r="AJ109" i="51"/>
  <c r="AK109" i="51"/>
  <c r="AL109" i="51"/>
  <c r="AM109" i="51"/>
  <c r="AN109" i="51"/>
  <c r="AO109" i="51"/>
  <c r="AP109" i="51"/>
  <c r="AQ109" i="51"/>
  <c r="AR109" i="51"/>
  <c r="AS109" i="51"/>
  <c r="AT109" i="51"/>
  <c r="AU109" i="51"/>
  <c r="AV109" i="51"/>
  <c r="AW109" i="51"/>
  <c r="AX109" i="51"/>
  <c r="AY109" i="51"/>
  <c r="AZ109" i="51"/>
  <c r="BA109" i="51"/>
  <c r="BB109" i="51"/>
  <c r="BC109" i="51"/>
  <c r="BD109" i="51"/>
  <c r="BE109" i="51"/>
  <c r="BF109" i="51"/>
  <c r="BG109" i="51"/>
  <c r="BH109" i="51"/>
  <c r="BI109" i="51"/>
  <c r="BJ109" i="51"/>
  <c r="BK109" i="51"/>
  <c r="BL109" i="51"/>
  <c r="BM109" i="51"/>
  <c r="BN109" i="51"/>
  <c r="BO109" i="51"/>
  <c r="BP109" i="51"/>
  <c r="BQ109" i="51"/>
  <c r="BR109" i="51"/>
  <c r="BS109" i="51"/>
  <c r="BT109" i="51"/>
  <c r="BU109" i="51"/>
  <c r="BV109" i="51"/>
  <c r="BW109" i="51"/>
  <c r="BX109" i="51"/>
  <c r="BY109" i="51"/>
  <c r="BZ109" i="51"/>
  <c r="CA109" i="51"/>
  <c r="CB109" i="51"/>
  <c r="CC109" i="51"/>
  <c r="CD109" i="51"/>
  <c r="CE109" i="51"/>
  <c r="CF109" i="51"/>
  <c r="CG109" i="51"/>
  <c r="CH109" i="51"/>
  <c r="CI109" i="51"/>
  <c r="CJ109" i="51"/>
  <c r="CK109" i="51"/>
  <c r="CL109" i="51"/>
  <c r="CM109" i="51"/>
  <c r="CN109" i="51"/>
  <c r="CO109" i="51"/>
  <c r="CP109" i="51"/>
  <c r="CQ109" i="51"/>
  <c r="J110" i="51"/>
  <c r="K110" i="51"/>
  <c r="L110" i="51"/>
  <c r="M110" i="51"/>
  <c r="N110" i="51"/>
  <c r="O110" i="51"/>
  <c r="P110" i="51"/>
  <c r="Q110" i="51"/>
  <c r="R110" i="51"/>
  <c r="S110" i="51"/>
  <c r="T110" i="51"/>
  <c r="U110" i="51"/>
  <c r="V110" i="51"/>
  <c r="W110" i="51"/>
  <c r="X110" i="51"/>
  <c r="Y110" i="51"/>
  <c r="Z110" i="51"/>
  <c r="AA110" i="51"/>
  <c r="AB110" i="51"/>
  <c r="AC110" i="51"/>
  <c r="AD110" i="51"/>
  <c r="AE110" i="51"/>
  <c r="AF110" i="51"/>
  <c r="AG110" i="51"/>
  <c r="AH110" i="51"/>
  <c r="AI110" i="51"/>
  <c r="AJ110" i="51"/>
  <c r="AK110" i="51"/>
  <c r="AL110" i="51"/>
  <c r="AM110" i="51"/>
  <c r="AN110" i="51"/>
  <c r="AO110" i="51"/>
  <c r="AP110" i="51"/>
  <c r="AQ110" i="51"/>
  <c r="AR110" i="51"/>
  <c r="AS110" i="51"/>
  <c r="AT110" i="51"/>
  <c r="AU110" i="51"/>
  <c r="AV110" i="51"/>
  <c r="AW110" i="51"/>
  <c r="AX110" i="51"/>
  <c r="AY110" i="51"/>
  <c r="AZ110" i="51"/>
  <c r="BA110" i="51"/>
  <c r="BB110" i="51"/>
  <c r="BC110" i="51"/>
  <c r="BD110" i="51"/>
  <c r="BE110" i="51"/>
  <c r="BF110" i="51"/>
  <c r="BG110" i="51"/>
  <c r="BH110" i="51"/>
  <c r="BI110" i="51"/>
  <c r="BJ110" i="51"/>
  <c r="BK110" i="51"/>
  <c r="BL110" i="51"/>
  <c r="BM110" i="51"/>
  <c r="BN110" i="51"/>
  <c r="BO110" i="51"/>
  <c r="BP110" i="51"/>
  <c r="BQ110" i="51"/>
  <c r="BR110" i="51"/>
  <c r="BS110" i="51"/>
  <c r="BT110" i="51"/>
  <c r="BU110" i="51"/>
  <c r="BV110" i="51"/>
  <c r="BW110" i="51"/>
  <c r="BX110" i="51"/>
  <c r="BY110" i="51"/>
  <c r="BZ110" i="51"/>
  <c r="CA110" i="51"/>
  <c r="CB110" i="51"/>
  <c r="CC110" i="51"/>
  <c r="CD110" i="51"/>
  <c r="CE110" i="51"/>
  <c r="CF110" i="51"/>
  <c r="CG110" i="51"/>
  <c r="CH110" i="51"/>
  <c r="CI110" i="51"/>
  <c r="CJ110" i="51"/>
  <c r="CK110" i="51"/>
  <c r="CL110" i="51"/>
  <c r="CM110" i="51"/>
  <c r="CN110" i="51"/>
  <c r="CO110" i="51"/>
  <c r="CP110" i="51"/>
  <c r="CQ110" i="51"/>
  <c r="J111" i="51"/>
  <c r="K111" i="51"/>
  <c r="L111" i="51"/>
  <c r="M111" i="51"/>
  <c r="N111" i="51"/>
  <c r="O111" i="51"/>
  <c r="P111" i="51"/>
  <c r="Q111" i="51"/>
  <c r="R111" i="51"/>
  <c r="S111" i="51"/>
  <c r="T111" i="51"/>
  <c r="U111" i="51"/>
  <c r="V111" i="51"/>
  <c r="W111" i="51"/>
  <c r="X111" i="51"/>
  <c r="Y111" i="51"/>
  <c r="Z111" i="51"/>
  <c r="AA111" i="51"/>
  <c r="AB111" i="51"/>
  <c r="AC111" i="51"/>
  <c r="AD111" i="51"/>
  <c r="AE111" i="51"/>
  <c r="AF111" i="51"/>
  <c r="AG111" i="51"/>
  <c r="AH111" i="51"/>
  <c r="AI111" i="51"/>
  <c r="AJ111" i="51"/>
  <c r="AK111" i="51"/>
  <c r="AL111" i="51"/>
  <c r="AM111" i="51"/>
  <c r="AN111" i="51"/>
  <c r="AO111" i="51"/>
  <c r="AP111" i="51"/>
  <c r="AQ111" i="51"/>
  <c r="AR111" i="51"/>
  <c r="AS111" i="51"/>
  <c r="AT111" i="51"/>
  <c r="AU111" i="51"/>
  <c r="AV111" i="51"/>
  <c r="AW111" i="51"/>
  <c r="AX111" i="51"/>
  <c r="AY111" i="51"/>
  <c r="AZ111" i="51"/>
  <c r="BA111" i="51"/>
  <c r="BB111" i="51"/>
  <c r="BC111" i="51"/>
  <c r="BD111" i="51"/>
  <c r="BE111" i="51"/>
  <c r="BF111" i="51"/>
  <c r="BG111" i="51"/>
  <c r="BH111" i="51"/>
  <c r="BI111" i="51"/>
  <c r="BJ111" i="51"/>
  <c r="BK111" i="51"/>
  <c r="BL111" i="51"/>
  <c r="BM111" i="51"/>
  <c r="BN111" i="51"/>
  <c r="BO111" i="51"/>
  <c r="BP111" i="51"/>
  <c r="BQ111" i="51"/>
  <c r="BR111" i="51"/>
  <c r="BS111" i="51"/>
  <c r="BT111" i="51"/>
  <c r="BU111" i="51"/>
  <c r="BV111" i="51"/>
  <c r="BW111" i="51"/>
  <c r="BX111" i="51"/>
  <c r="BY111" i="51"/>
  <c r="BZ111" i="51"/>
  <c r="CA111" i="51"/>
  <c r="CB111" i="51"/>
  <c r="CC111" i="51"/>
  <c r="CD111" i="51"/>
  <c r="CE111" i="51"/>
  <c r="CF111" i="51"/>
  <c r="CG111" i="51"/>
  <c r="CH111" i="51"/>
  <c r="CI111" i="51"/>
  <c r="CJ111" i="51"/>
  <c r="CK111" i="51"/>
  <c r="CL111" i="51"/>
  <c r="CM111" i="51"/>
  <c r="CN111" i="51"/>
  <c r="CO111" i="51"/>
  <c r="CP111" i="51"/>
  <c r="CQ111" i="51"/>
  <c r="J112" i="51"/>
  <c r="K112" i="51"/>
  <c r="L112" i="51"/>
  <c r="M112" i="51"/>
  <c r="N112" i="51"/>
  <c r="O112" i="51"/>
  <c r="P112" i="51"/>
  <c r="Q112" i="51"/>
  <c r="R112" i="51"/>
  <c r="S112" i="51"/>
  <c r="T112" i="51"/>
  <c r="U112" i="51"/>
  <c r="V112" i="51"/>
  <c r="W112" i="51"/>
  <c r="X112" i="51"/>
  <c r="Y112" i="51"/>
  <c r="Z112" i="51"/>
  <c r="AA112" i="51"/>
  <c r="AB112" i="51"/>
  <c r="AC112" i="51"/>
  <c r="AD112" i="51"/>
  <c r="AE112" i="51"/>
  <c r="AF112" i="51"/>
  <c r="AG112" i="51"/>
  <c r="AH112" i="51"/>
  <c r="AI112" i="51"/>
  <c r="AJ112" i="51"/>
  <c r="AK112" i="51"/>
  <c r="AL112" i="51"/>
  <c r="AM112" i="51"/>
  <c r="AN112" i="51"/>
  <c r="AO112" i="51"/>
  <c r="AP112" i="51"/>
  <c r="AQ112" i="51"/>
  <c r="AR112" i="51"/>
  <c r="AS112" i="51"/>
  <c r="AT112" i="51"/>
  <c r="AU112" i="51"/>
  <c r="AV112" i="51"/>
  <c r="AW112" i="51"/>
  <c r="AX112" i="51"/>
  <c r="AY112" i="51"/>
  <c r="AZ112" i="51"/>
  <c r="BA112" i="51"/>
  <c r="BB112" i="51"/>
  <c r="BC112" i="51"/>
  <c r="BD112" i="51"/>
  <c r="BE112" i="51"/>
  <c r="BF112" i="51"/>
  <c r="BG112" i="51"/>
  <c r="BH112" i="51"/>
  <c r="BI112" i="51"/>
  <c r="BJ112" i="51"/>
  <c r="BK112" i="51"/>
  <c r="BL112" i="51"/>
  <c r="BM112" i="51"/>
  <c r="BN112" i="51"/>
  <c r="BO112" i="51"/>
  <c r="BP112" i="51"/>
  <c r="BQ112" i="51"/>
  <c r="BR112" i="51"/>
  <c r="BS112" i="51"/>
  <c r="BT112" i="51"/>
  <c r="BU112" i="51"/>
  <c r="BV112" i="51"/>
  <c r="BW112" i="51"/>
  <c r="BX112" i="51"/>
  <c r="BY112" i="51"/>
  <c r="BZ112" i="51"/>
  <c r="CA112" i="51"/>
  <c r="CB112" i="51"/>
  <c r="CC112" i="51"/>
  <c r="CD112" i="51"/>
  <c r="CE112" i="51"/>
  <c r="CF112" i="51"/>
  <c r="CG112" i="51"/>
  <c r="CH112" i="51"/>
  <c r="CI112" i="51"/>
  <c r="CJ112" i="51"/>
  <c r="CK112" i="51"/>
  <c r="CL112" i="51"/>
  <c r="CM112" i="51"/>
  <c r="CN112" i="51"/>
  <c r="CO112" i="51"/>
  <c r="CP112" i="51"/>
  <c r="CQ112" i="51"/>
  <c r="J113" i="51"/>
  <c r="K113" i="51"/>
  <c r="L113" i="51"/>
  <c r="M113" i="51"/>
  <c r="N113" i="51"/>
  <c r="O113" i="51"/>
  <c r="P113" i="51"/>
  <c r="Q113" i="51"/>
  <c r="R113" i="51"/>
  <c r="S113" i="51"/>
  <c r="T113" i="51"/>
  <c r="U113" i="51"/>
  <c r="V113" i="51"/>
  <c r="W113" i="51"/>
  <c r="X113" i="51"/>
  <c r="Y113" i="51"/>
  <c r="Z113" i="51"/>
  <c r="AA113" i="51"/>
  <c r="AB113" i="51"/>
  <c r="AC113" i="51"/>
  <c r="AD113" i="51"/>
  <c r="AE113" i="51"/>
  <c r="AF113" i="51"/>
  <c r="AG113" i="51"/>
  <c r="AH113" i="51"/>
  <c r="AI113" i="51"/>
  <c r="AJ113" i="51"/>
  <c r="AK113" i="51"/>
  <c r="AL113" i="51"/>
  <c r="AM113" i="51"/>
  <c r="AN113" i="51"/>
  <c r="AO113" i="51"/>
  <c r="AP113" i="51"/>
  <c r="AQ113" i="51"/>
  <c r="AR113" i="51"/>
  <c r="AS113" i="51"/>
  <c r="AT113" i="51"/>
  <c r="AU113" i="51"/>
  <c r="AV113" i="51"/>
  <c r="AW113" i="51"/>
  <c r="AX113" i="51"/>
  <c r="AY113" i="51"/>
  <c r="AZ113" i="51"/>
  <c r="BA113" i="51"/>
  <c r="BB113" i="51"/>
  <c r="BC113" i="51"/>
  <c r="BD113" i="51"/>
  <c r="BE113" i="51"/>
  <c r="BF113" i="51"/>
  <c r="BG113" i="51"/>
  <c r="BH113" i="51"/>
  <c r="BI113" i="51"/>
  <c r="BJ113" i="51"/>
  <c r="BK113" i="51"/>
  <c r="BL113" i="51"/>
  <c r="BM113" i="51"/>
  <c r="BN113" i="51"/>
  <c r="BO113" i="51"/>
  <c r="BP113" i="51"/>
  <c r="BQ113" i="51"/>
  <c r="BR113" i="51"/>
  <c r="BS113" i="51"/>
  <c r="BT113" i="51"/>
  <c r="BU113" i="51"/>
  <c r="BV113" i="51"/>
  <c r="BW113" i="51"/>
  <c r="BX113" i="51"/>
  <c r="BY113" i="51"/>
  <c r="BZ113" i="51"/>
  <c r="CA113" i="51"/>
  <c r="CB113" i="51"/>
  <c r="CC113" i="51"/>
  <c r="CD113" i="51"/>
  <c r="CE113" i="51"/>
  <c r="CF113" i="51"/>
  <c r="CG113" i="51"/>
  <c r="CH113" i="51"/>
  <c r="CI113" i="51"/>
  <c r="CJ113" i="51"/>
  <c r="CK113" i="51"/>
  <c r="CL113" i="51"/>
  <c r="CM113" i="51"/>
  <c r="CN113" i="51"/>
  <c r="CO113" i="51"/>
  <c r="CP113" i="51"/>
  <c r="CQ113" i="51"/>
  <c r="J114" i="51"/>
  <c r="K114" i="51"/>
  <c r="L114" i="51"/>
  <c r="M114" i="51"/>
  <c r="N114" i="51"/>
  <c r="O114" i="51"/>
  <c r="P114" i="51"/>
  <c r="Q114" i="51"/>
  <c r="R114" i="51"/>
  <c r="S114" i="51"/>
  <c r="T114" i="51"/>
  <c r="U114" i="51"/>
  <c r="V114" i="51"/>
  <c r="W114" i="51"/>
  <c r="X114" i="51"/>
  <c r="Y114" i="51"/>
  <c r="Z114" i="51"/>
  <c r="AA114" i="51"/>
  <c r="AB114" i="51"/>
  <c r="AC114" i="51"/>
  <c r="AD114" i="51"/>
  <c r="AE114" i="51"/>
  <c r="AF114" i="51"/>
  <c r="AG114" i="51"/>
  <c r="AH114" i="51"/>
  <c r="AI114" i="51"/>
  <c r="AJ114" i="51"/>
  <c r="AK114" i="51"/>
  <c r="AL114" i="51"/>
  <c r="AM114" i="51"/>
  <c r="AN114" i="51"/>
  <c r="AO114" i="51"/>
  <c r="AP114" i="51"/>
  <c r="AQ114" i="51"/>
  <c r="AR114" i="51"/>
  <c r="AS114" i="51"/>
  <c r="AT114" i="51"/>
  <c r="AU114" i="51"/>
  <c r="AV114" i="51"/>
  <c r="AW114" i="51"/>
  <c r="AX114" i="51"/>
  <c r="AY114" i="51"/>
  <c r="AZ114" i="51"/>
  <c r="BA114" i="51"/>
  <c r="BB114" i="51"/>
  <c r="BC114" i="51"/>
  <c r="BD114" i="51"/>
  <c r="BE114" i="51"/>
  <c r="BF114" i="51"/>
  <c r="BG114" i="51"/>
  <c r="BH114" i="51"/>
  <c r="BI114" i="51"/>
  <c r="BJ114" i="51"/>
  <c r="BK114" i="51"/>
  <c r="BL114" i="51"/>
  <c r="BM114" i="51"/>
  <c r="BN114" i="51"/>
  <c r="BO114" i="51"/>
  <c r="BP114" i="51"/>
  <c r="BQ114" i="51"/>
  <c r="BR114" i="51"/>
  <c r="BS114" i="51"/>
  <c r="BT114" i="51"/>
  <c r="BU114" i="51"/>
  <c r="BV114" i="51"/>
  <c r="BW114" i="51"/>
  <c r="BX114" i="51"/>
  <c r="BY114" i="51"/>
  <c r="BZ114" i="51"/>
  <c r="CA114" i="51"/>
  <c r="CB114" i="51"/>
  <c r="CC114" i="51"/>
  <c r="CD114" i="51"/>
  <c r="CE114" i="51"/>
  <c r="CF114" i="51"/>
  <c r="CG114" i="51"/>
  <c r="CH114" i="51"/>
  <c r="CI114" i="51"/>
  <c r="CJ114" i="51"/>
  <c r="CK114" i="51"/>
  <c r="CL114" i="51"/>
  <c r="CM114" i="51"/>
  <c r="CN114" i="51"/>
  <c r="CO114" i="51"/>
  <c r="CP114" i="51"/>
  <c r="CQ114" i="51"/>
  <c r="J115" i="51"/>
  <c r="K115" i="51"/>
  <c r="L115" i="51"/>
  <c r="M115" i="51"/>
  <c r="N115" i="51"/>
  <c r="O115" i="51"/>
  <c r="P115" i="51"/>
  <c r="Q115" i="51"/>
  <c r="R115" i="51"/>
  <c r="S115" i="51"/>
  <c r="T115" i="51"/>
  <c r="U115" i="51"/>
  <c r="V115" i="51"/>
  <c r="W115" i="51"/>
  <c r="X115" i="51"/>
  <c r="Y115" i="51"/>
  <c r="Z115" i="51"/>
  <c r="AA115" i="51"/>
  <c r="AB115" i="51"/>
  <c r="AC115" i="51"/>
  <c r="AD115" i="51"/>
  <c r="AE115" i="51"/>
  <c r="AF115" i="51"/>
  <c r="AG115" i="51"/>
  <c r="AH115" i="51"/>
  <c r="AI115" i="51"/>
  <c r="AJ115" i="51"/>
  <c r="AK115" i="51"/>
  <c r="AL115" i="51"/>
  <c r="AM115" i="51"/>
  <c r="AN115" i="51"/>
  <c r="AO115" i="51"/>
  <c r="AP115" i="51"/>
  <c r="AQ115" i="51"/>
  <c r="AR115" i="51"/>
  <c r="AS115" i="51"/>
  <c r="AT115" i="51"/>
  <c r="AU115" i="51"/>
  <c r="AV115" i="51"/>
  <c r="AW115" i="51"/>
  <c r="AX115" i="51"/>
  <c r="AY115" i="51"/>
  <c r="AZ115" i="51"/>
  <c r="BA115" i="51"/>
  <c r="BB115" i="51"/>
  <c r="BC115" i="51"/>
  <c r="BD115" i="51"/>
  <c r="BE115" i="51"/>
  <c r="BF115" i="51"/>
  <c r="BG115" i="51"/>
  <c r="BH115" i="51"/>
  <c r="BI115" i="51"/>
  <c r="BJ115" i="51"/>
  <c r="BK115" i="51"/>
  <c r="BL115" i="51"/>
  <c r="BM115" i="51"/>
  <c r="BN115" i="51"/>
  <c r="BO115" i="51"/>
  <c r="BP115" i="51"/>
  <c r="BQ115" i="51"/>
  <c r="BR115" i="51"/>
  <c r="BS115" i="51"/>
  <c r="BT115" i="51"/>
  <c r="BU115" i="51"/>
  <c r="BV115" i="51"/>
  <c r="BW115" i="51"/>
  <c r="BX115" i="51"/>
  <c r="BY115" i="51"/>
  <c r="BZ115" i="51"/>
  <c r="CA115" i="51"/>
  <c r="CB115" i="51"/>
  <c r="CC115" i="51"/>
  <c r="CD115" i="51"/>
  <c r="CE115" i="51"/>
  <c r="CF115" i="51"/>
  <c r="CG115" i="51"/>
  <c r="CH115" i="51"/>
  <c r="CI115" i="51"/>
  <c r="CJ115" i="51"/>
  <c r="CK115" i="51"/>
  <c r="CL115" i="51"/>
  <c r="CM115" i="51"/>
  <c r="CN115" i="51"/>
  <c r="CO115" i="51"/>
  <c r="CP115" i="51"/>
  <c r="CQ115" i="51"/>
  <c r="J116" i="51"/>
  <c r="K116" i="51"/>
  <c r="L116" i="51"/>
  <c r="M116" i="51"/>
  <c r="N116" i="51"/>
  <c r="O116" i="51"/>
  <c r="P116" i="51"/>
  <c r="Q116" i="51"/>
  <c r="R116" i="51"/>
  <c r="S116" i="51"/>
  <c r="T116" i="51"/>
  <c r="U116" i="51"/>
  <c r="V116" i="51"/>
  <c r="W116" i="51"/>
  <c r="X116" i="51"/>
  <c r="Y116" i="51"/>
  <c r="Z116" i="51"/>
  <c r="AA116" i="51"/>
  <c r="AB116" i="51"/>
  <c r="AC116" i="51"/>
  <c r="AD116" i="51"/>
  <c r="AE116" i="51"/>
  <c r="AF116" i="51"/>
  <c r="AG116" i="51"/>
  <c r="AH116" i="51"/>
  <c r="AI116" i="51"/>
  <c r="AJ116" i="51"/>
  <c r="AK116" i="51"/>
  <c r="AL116" i="51"/>
  <c r="AM116" i="51"/>
  <c r="AN116" i="51"/>
  <c r="AO116" i="51"/>
  <c r="AP116" i="51"/>
  <c r="AQ116" i="51"/>
  <c r="AR116" i="51"/>
  <c r="AS116" i="51"/>
  <c r="AT116" i="51"/>
  <c r="AU116" i="51"/>
  <c r="AV116" i="51"/>
  <c r="AW116" i="51"/>
  <c r="AX116" i="51"/>
  <c r="AY116" i="51"/>
  <c r="AZ116" i="51"/>
  <c r="BA116" i="51"/>
  <c r="BB116" i="51"/>
  <c r="BC116" i="51"/>
  <c r="BD116" i="51"/>
  <c r="BE116" i="51"/>
  <c r="BF116" i="51"/>
  <c r="BG116" i="51"/>
  <c r="BH116" i="51"/>
  <c r="BI116" i="51"/>
  <c r="BJ116" i="51"/>
  <c r="BK116" i="51"/>
  <c r="BL116" i="51"/>
  <c r="BM116" i="51"/>
  <c r="BN116" i="51"/>
  <c r="BO116" i="51"/>
  <c r="BP116" i="51"/>
  <c r="BQ116" i="51"/>
  <c r="BR116" i="51"/>
  <c r="BS116" i="51"/>
  <c r="BT116" i="51"/>
  <c r="BU116" i="51"/>
  <c r="BV116" i="51"/>
  <c r="BW116" i="51"/>
  <c r="BX116" i="51"/>
  <c r="BY116" i="51"/>
  <c r="BZ116" i="51"/>
  <c r="CA116" i="51"/>
  <c r="CB116" i="51"/>
  <c r="CC116" i="51"/>
  <c r="CD116" i="51"/>
  <c r="CE116" i="51"/>
  <c r="CF116" i="51"/>
  <c r="CG116" i="51"/>
  <c r="CH116" i="51"/>
  <c r="CI116" i="51"/>
  <c r="CJ116" i="51"/>
  <c r="CK116" i="51"/>
  <c r="CL116" i="51"/>
  <c r="CM116" i="51"/>
  <c r="CN116" i="51"/>
  <c r="CO116" i="51"/>
  <c r="CP116" i="51"/>
  <c r="CQ116" i="51"/>
  <c r="J117" i="51"/>
  <c r="K117" i="51"/>
  <c r="L117" i="51"/>
  <c r="M117" i="51"/>
  <c r="N117" i="51"/>
  <c r="O117" i="51"/>
  <c r="P117" i="51"/>
  <c r="Q117" i="51"/>
  <c r="R117" i="51"/>
  <c r="S117" i="51"/>
  <c r="T117" i="51"/>
  <c r="U117" i="51"/>
  <c r="V117" i="51"/>
  <c r="W117" i="51"/>
  <c r="X117" i="51"/>
  <c r="Y117" i="51"/>
  <c r="Z117" i="51"/>
  <c r="AA117" i="51"/>
  <c r="AB117" i="51"/>
  <c r="AC117" i="51"/>
  <c r="AD117" i="51"/>
  <c r="AE117" i="51"/>
  <c r="AF117" i="51"/>
  <c r="AG117" i="51"/>
  <c r="AH117" i="51"/>
  <c r="AI117" i="51"/>
  <c r="AJ117" i="51"/>
  <c r="AK117" i="51"/>
  <c r="AL117" i="51"/>
  <c r="AM117" i="51"/>
  <c r="AN117" i="51"/>
  <c r="AO117" i="51"/>
  <c r="AP117" i="51"/>
  <c r="AQ117" i="51"/>
  <c r="AR117" i="51"/>
  <c r="AS117" i="51"/>
  <c r="AT117" i="51"/>
  <c r="AU117" i="51"/>
  <c r="AV117" i="51"/>
  <c r="AW117" i="51"/>
  <c r="AX117" i="51"/>
  <c r="AY117" i="51"/>
  <c r="AZ117" i="51"/>
  <c r="BA117" i="51"/>
  <c r="BB117" i="51"/>
  <c r="BC117" i="51"/>
  <c r="BD117" i="51"/>
  <c r="BE117" i="51"/>
  <c r="BF117" i="51"/>
  <c r="BG117" i="51"/>
  <c r="BH117" i="51"/>
  <c r="BI117" i="51"/>
  <c r="BJ117" i="51"/>
  <c r="BK117" i="51"/>
  <c r="BL117" i="51"/>
  <c r="BM117" i="51"/>
  <c r="BN117" i="51"/>
  <c r="BO117" i="51"/>
  <c r="BP117" i="51"/>
  <c r="BQ117" i="51"/>
  <c r="BR117" i="51"/>
  <c r="BS117" i="51"/>
  <c r="BT117" i="51"/>
  <c r="BU117" i="51"/>
  <c r="BV117" i="51"/>
  <c r="BW117" i="51"/>
  <c r="BX117" i="51"/>
  <c r="BY117" i="51"/>
  <c r="BZ117" i="51"/>
  <c r="CA117" i="51"/>
  <c r="CB117" i="51"/>
  <c r="CC117" i="51"/>
  <c r="CD117" i="51"/>
  <c r="CE117" i="51"/>
  <c r="CF117" i="51"/>
  <c r="CG117" i="51"/>
  <c r="CH117" i="51"/>
  <c r="CI117" i="51"/>
  <c r="CJ117" i="51"/>
  <c r="CK117" i="51"/>
  <c r="CL117" i="51"/>
  <c r="CM117" i="51"/>
  <c r="CN117" i="51"/>
  <c r="CO117" i="51"/>
  <c r="CP117" i="51"/>
  <c r="CQ117" i="51"/>
  <c r="J118" i="51"/>
  <c r="K118" i="51"/>
  <c r="L118" i="51"/>
  <c r="M118" i="51"/>
  <c r="N118" i="51"/>
  <c r="O118" i="51"/>
  <c r="P118" i="51"/>
  <c r="Q118" i="51"/>
  <c r="R118" i="51"/>
  <c r="S118" i="51"/>
  <c r="T118" i="51"/>
  <c r="U118" i="51"/>
  <c r="V118" i="51"/>
  <c r="W118" i="51"/>
  <c r="X118" i="51"/>
  <c r="Y118" i="51"/>
  <c r="Z118" i="51"/>
  <c r="AA118" i="51"/>
  <c r="AB118" i="51"/>
  <c r="AC118" i="51"/>
  <c r="AD118" i="51"/>
  <c r="AE118" i="51"/>
  <c r="AF118" i="51"/>
  <c r="AG118" i="51"/>
  <c r="AH118" i="51"/>
  <c r="AI118" i="51"/>
  <c r="AJ118" i="51"/>
  <c r="AK118" i="51"/>
  <c r="AL118" i="51"/>
  <c r="AM118" i="51"/>
  <c r="AN118" i="51"/>
  <c r="AO118" i="51"/>
  <c r="AP118" i="51"/>
  <c r="AQ118" i="51"/>
  <c r="AR118" i="51"/>
  <c r="AS118" i="51"/>
  <c r="AT118" i="51"/>
  <c r="AU118" i="51"/>
  <c r="AV118" i="51"/>
  <c r="AW118" i="51"/>
  <c r="AX118" i="51"/>
  <c r="AY118" i="51"/>
  <c r="AZ118" i="51"/>
  <c r="BA118" i="51"/>
  <c r="BB118" i="51"/>
  <c r="BC118" i="51"/>
  <c r="BD118" i="51"/>
  <c r="BE118" i="51"/>
  <c r="BF118" i="51"/>
  <c r="BG118" i="51"/>
  <c r="BH118" i="51"/>
  <c r="BI118" i="51"/>
  <c r="BJ118" i="51"/>
  <c r="BK118" i="51"/>
  <c r="BL118" i="51"/>
  <c r="BM118" i="51"/>
  <c r="BN118" i="51"/>
  <c r="BO118" i="51"/>
  <c r="BP118" i="51"/>
  <c r="BQ118" i="51"/>
  <c r="BR118" i="51"/>
  <c r="BS118" i="51"/>
  <c r="BT118" i="51"/>
  <c r="BU118" i="51"/>
  <c r="BV118" i="51"/>
  <c r="BW118" i="51"/>
  <c r="BX118" i="51"/>
  <c r="BY118" i="51"/>
  <c r="BZ118" i="51"/>
  <c r="CA118" i="51"/>
  <c r="CB118" i="51"/>
  <c r="CC118" i="51"/>
  <c r="CD118" i="51"/>
  <c r="CE118" i="51"/>
  <c r="CF118" i="51"/>
  <c r="CG118" i="51"/>
  <c r="CH118" i="51"/>
  <c r="CI118" i="51"/>
  <c r="CJ118" i="51"/>
  <c r="CK118" i="51"/>
  <c r="CL118" i="51"/>
  <c r="CM118" i="51"/>
  <c r="CN118" i="51"/>
  <c r="CO118" i="51"/>
  <c r="CP118" i="51"/>
  <c r="CQ118" i="51"/>
  <c r="J119" i="51"/>
  <c r="K119" i="51"/>
  <c r="L119" i="51"/>
  <c r="M119" i="51"/>
  <c r="N119" i="51"/>
  <c r="O119" i="51"/>
  <c r="P119" i="51"/>
  <c r="Q119" i="51"/>
  <c r="R119" i="51"/>
  <c r="S119" i="51"/>
  <c r="T119" i="51"/>
  <c r="U119" i="51"/>
  <c r="V119" i="51"/>
  <c r="W119" i="51"/>
  <c r="X119" i="51"/>
  <c r="Y119" i="51"/>
  <c r="Z119" i="51"/>
  <c r="AA119" i="51"/>
  <c r="AB119" i="51"/>
  <c r="AC119" i="51"/>
  <c r="AD119" i="51"/>
  <c r="AE119" i="51"/>
  <c r="AF119" i="51"/>
  <c r="AG119" i="51"/>
  <c r="AH119" i="51"/>
  <c r="AI119" i="51"/>
  <c r="AJ119" i="51"/>
  <c r="AK119" i="51"/>
  <c r="AL119" i="51"/>
  <c r="AM119" i="51"/>
  <c r="AN119" i="51"/>
  <c r="AO119" i="51"/>
  <c r="AP119" i="51"/>
  <c r="AQ119" i="51"/>
  <c r="AR119" i="51"/>
  <c r="AS119" i="51"/>
  <c r="AT119" i="51"/>
  <c r="AU119" i="51"/>
  <c r="AV119" i="51"/>
  <c r="AW119" i="51"/>
  <c r="AX119" i="51"/>
  <c r="AY119" i="51"/>
  <c r="AZ119" i="51"/>
  <c r="BA119" i="51"/>
  <c r="BB119" i="51"/>
  <c r="BC119" i="51"/>
  <c r="BD119" i="51"/>
  <c r="BE119" i="51"/>
  <c r="BF119" i="51"/>
  <c r="BG119" i="51"/>
  <c r="BH119" i="51"/>
  <c r="BI119" i="51"/>
  <c r="BJ119" i="51"/>
  <c r="BK119" i="51"/>
  <c r="BL119" i="51"/>
  <c r="BM119" i="51"/>
  <c r="BN119" i="51"/>
  <c r="BO119" i="51"/>
  <c r="BP119" i="51"/>
  <c r="BQ119" i="51"/>
  <c r="BR119" i="51"/>
  <c r="BS119" i="51"/>
  <c r="BT119" i="51"/>
  <c r="BU119" i="51"/>
  <c r="BV119" i="51"/>
  <c r="BW119" i="51"/>
  <c r="BX119" i="51"/>
  <c r="BY119" i="51"/>
  <c r="BZ119" i="51"/>
  <c r="CA119" i="51"/>
  <c r="CB119" i="51"/>
  <c r="CC119" i="51"/>
  <c r="CD119" i="51"/>
  <c r="CE119" i="51"/>
  <c r="CF119" i="51"/>
  <c r="CG119" i="51"/>
  <c r="CH119" i="51"/>
  <c r="CI119" i="51"/>
  <c r="CJ119" i="51"/>
  <c r="CK119" i="51"/>
  <c r="CL119" i="51"/>
  <c r="CM119" i="51"/>
  <c r="CN119" i="51"/>
  <c r="CO119" i="51"/>
  <c r="CP119" i="51"/>
  <c r="CQ119" i="51"/>
  <c r="J120" i="51"/>
  <c r="K120" i="51"/>
  <c r="L120" i="51"/>
  <c r="M120" i="51"/>
  <c r="N120" i="51"/>
  <c r="O120" i="51"/>
  <c r="P120" i="51"/>
  <c r="Q120" i="51"/>
  <c r="R120" i="51"/>
  <c r="S120" i="51"/>
  <c r="T120" i="51"/>
  <c r="U120" i="51"/>
  <c r="V120" i="51"/>
  <c r="W120" i="51"/>
  <c r="X120" i="51"/>
  <c r="Y120" i="51"/>
  <c r="Z120" i="51"/>
  <c r="AA120" i="51"/>
  <c r="AB120" i="51"/>
  <c r="AC120" i="51"/>
  <c r="AD120" i="51"/>
  <c r="AE120" i="51"/>
  <c r="AF120" i="51"/>
  <c r="AG120" i="51"/>
  <c r="AH120" i="51"/>
  <c r="AI120" i="51"/>
  <c r="AJ120" i="51"/>
  <c r="AK120" i="51"/>
  <c r="AL120" i="51"/>
  <c r="AM120" i="51"/>
  <c r="AN120" i="51"/>
  <c r="AO120" i="51"/>
  <c r="AP120" i="51"/>
  <c r="AQ120" i="51"/>
  <c r="AR120" i="51"/>
  <c r="AS120" i="51"/>
  <c r="AT120" i="51"/>
  <c r="AU120" i="51"/>
  <c r="AV120" i="51"/>
  <c r="AW120" i="51"/>
  <c r="AX120" i="51"/>
  <c r="AY120" i="51"/>
  <c r="AZ120" i="51"/>
  <c r="BA120" i="51"/>
  <c r="BB120" i="51"/>
  <c r="BC120" i="51"/>
  <c r="BD120" i="51"/>
  <c r="BE120" i="51"/>
  <c r="BF120" i="51"/>
  <c r="BG120" i="51"/>
  <c r="BH120" i="51"/>
  <c r="BI120" i="51"/>
  <c r="BJ120" i="51"/>
  <c r="BK120" i="51"/>
  <c r="BL120" i="51"/>
  <c r="BM120" i="51"/>
  <c r="BN120" i="51"/>
  <c r="BO120" i="51"/>
  <c r="BP120" i="51"/>
  <c r="BQ120" i="51"/>
  <c r="BR120" i="51"/>
  <c r="BS120" i="51"/>
  <c r="BT120" i="51"/>
  <c r="BU120" i="51"/>
  <c r="BV120" i="51"/>
  <c r="BW120" i="51"/>
  <c r="BX120" i="51"/>
  <c r="BY120" i="51"/>
  <c r="BZ120" i="51"/>
  <c r="CA120" i="51"/>
  <c r="CB120" i="51"/>
  <c r="CC120" i="51"/>
  <c r="CD120" i="51"/>
  <c r="CE120" i="51"/>
  <c r="CF120" i="51"/>
  <c r="CG120" i="51"/>
  <c r="CH120" i="51"/>
  <c r="CI120" i="51"/>
  <c r="CJ120" i="51"/>
  <c r="CK120" i="51"/>
  <c r="CL120" i="51"/>
  <c r="CM120" i="51"/>
  <c r="CN120" i="51"/>
  <c r="CO120" i="51"/>
  <c r="CP120" i="51"/>
  <c r="CQ120" i="51"/>
  <c r="J121" i="51"/>
  <c r="K121" i="51"/>
  <c r="L121" i="51"/>
  <c r="M121" i="51"/>
  <c r="N121" i="51"/>
  <c r="O121" i="51"/>
  <c r="P121" i="51"/>
  <c r="Q121" i="51"/>
  <c r="R121" i="51"/>
  <c r="S121" i="51"/>
  <c r="T121" i="51"/>
  <c r="U121" i="51"/>
  <c r="V121" i="51"/>
  <c r="W121" i="51"/>
  <c r="X121" i="51"/>
  <c r="Y121" i="51"/>
  <c r="Z121" i="51"/>
  <c r="AA121" i="51"/>
  <c r="AB121" i="51"/>
  <c r="AC121" i="51"/>
  <c r="AD121" i="51"/>
  <c r="AE121" i="51"/>
  <c r="AF121" i="51"/>
  <c r="AG121" i="51"/>
  <c r="AH121" i="51"/>
  <c r="AI121" i="51"/>
  <c r="AJ121" i="51"/>
  <c r="AK121" i="51"/>
  <c r="AL121" i="51"/>
  <c r="AM121" i="51"/>
  <c r="AN121" i="51"/>
  <c r="AO121" i="51"/>
  <c r="AP121" i="51"/>
  <c r="AQ121" i="51"/>
  <c r="AR121" i="51"/>
  <c r="AS121" i="51"/>
  <c r="AT121" i="51"/>
  <c r="AU121" i="51"/>
  <c r="AV121" i="51"/>
  <c r="AW121" i="51"/>
  <c r="AX121" i="51"/>
  <c r="AY121" i="51"/>
  <c r="AZ121" i="51"/>
  <c r="BA121" i="51"/>
  <c r="BB121" i="51"/>
  <c r="BC121" i="51"/>
  <c r="BD121" i="51"/>
  <c r="BE121" i="51"/>
  <c r="BF121" i="51"/>
  <c r="BG121" i="51"/>
  <c r="BH121" i="51"/>
  <c r="BI121" i="51"/>
  <c r="BJ121" i="51"/>
  <c r="BK121" i="51"/>
  <c r="BL121" i="51"/>
  <c r="BM121" i="51"/>
  <c r="BN121" i="51"/>
  <c r="BO121" i="51"/>
  <c r="BP121" i="51"/>
  <c r="BQ121" i="51"/>
  <c r="BR121" i="51"/>
  <c r="BS121" i="51"/>
  <c r="BT121" i="51"/>
  <c r="BU121" i="51"/>
  <c r="BV121" i="51"/>
  <c r="BW121" i="51"/>
  <c r="BX121" i="51"/>
  <c r="BY121" i="51"/>
  <c r="BZ121" i="51"/>
  <c r="CA121" i="51"/>
  <c r="CB121" i="51"/>
  <c r="CC121" i="51"/>
  <c r="CD121" i="51"/>
  <c r="CE121" i="51"/>
  <c r="CF121" i="51"/>
  <c r="CG121" i="51"/>
  <c r="CH121" i="51"/>
  <c r="CI121" i="51"/>
  <c r="CJ121" i="51"/>
  <c r="CK121" i="51"/>
  <c r="CL121" i="51"/>
  <c r="CM121" i="51"/>
  <c r="CN121" i="51"/>
  <c r="CO121" i="51"/>
  <c r="CP121" i="51"/>
  <c r="CQ121" i="51"/>
  <c r="J122" i="51"/>
  <c r="K122" i="51"/>
  <c r="L122" i="51"/>
  <c r="M122" i="51"/>
  <c r="N122" i="51"/>
  <c r="O122" i="51"/>
  <c r="P122" i="51"/>
  <c r="Q122" i="51"/>
  <c r="R122" i="51"/>
  <c r="S122" i="51"/>
  <c r="T122" i="51"/>
  <c r="U122" i="51"/>
  <c r="V122" i="51"/>
  <c r="W122" i="51"/>
  <c r="X122" i="51"/>
  <c r="Y122" i="51"/>
  <c r="Z122" i="51"/>
  <c r="AA122" i="51"/>
  <c r="AB122" i="51"/>
  <c r="AC122" i="51"/>
  <c r="AD122" i="51"/>
  <c r="AE122" i="51"/>
  <c r="AF122" i="51"/>
  <c r="AG122" i="51"/>
  <c r="AH122" i="51"/>
  <c r="AI122" i="51"/>
  <c r="AJ122" i="51"/>
  <c r="AK122" i="51"/>
  <c r="AL122" i="51"/>
  <c r="AM122" i="51"/>
  <c r="AN122" i="51"/>
  <c r="AO122" i="51"/>
  <c r="AP122" i="51"/>
  <c r="AQ122" i="51"/>
  <c r="AR122" i="51"/>
  <c r="AS122" i="51"/>
  <c r="AT122" i="51"/>
  <c r="AU122" i="51"/>
  <c r="AV122" i="51"/>
  <c r="AW122" i="51"/>
  <c r="AX122" i="51"/>
  <c r="AY122" i="51"/>
  <c r="AZ122" i="51"/>
  <c r="BA122" i="51"/>
  <c r="BB122" i="51"/>
  <c r="BC122" i="51"/>
  <c r="BD122" i="51"/>
  <c r="BE122" i="51"/>
  <c r="BF122" i="51"/>
  <c r="BG122" i="51"/>
  <c r="BH122" i="51"/>
  <c r="BI122" i="51"/>
  <c r="BJ122" i="51"/>
  <c r="BK122" i="51"/>
  <c r="BL122" i="51"/>
  <c r="BM122" i="51"/>
  <c r="BN122" i="51"/>
  <c r="BO122" i="51"/>
  <c r="BP122" i="51"/>
  <c r="BQ122" i="51"/>
  <c r="BR122" i="51"/>
  <c r="BS122" i="51"/>
  <c r="BT122" i="51"/>
  <c r="BU122" i="51"/>
  <c r="BV122" i="51"/>
  <c r="BW122" i="51"/>
  <c r="BX122" i="51"/>
  <c r="BY122" i="51"/>
  <c r="BZ122" i="51"/>
  <c r="CA122" i="51"/>
  <c r="CB122" i="51"/>
  <c r="CC122" i="51"/>
  <c r="CD122" i="51"/>
  <c r="CE122" i="51"/>
  <c r="CF122" i="51"/>
  <c r="CG122" i="51"/>
  <c r="CH122" i="51"/>
  <c r="CI122" i="51"/>
  <c r="CJ122" i="51"/>
  <c r="CK122" i="51"/>
  <c r="CL122" i="51"/>
  <c r="CM122" i="51"/>
  <c r="CN122" i="51"/>
  <c r="CO122" i="51"/>
  <c r="CP122" i="51"/>
  <c r="CQ122" i="51"/>
  <c r="J123" i="51"/>
  <c r="K123" i="51"/>
  <c r="L123" i="51"/>
  <c r="M123" i="51"/>
  <c r="N123" i="51"/>
  <c r="O123" i="51"/>
  <c r="P123" i="51"/>
  <c r="Q123" i="51"/>
  <c r="R123" i="51"/>
  <c r="S123" i="51"/>
  <c r="T123" i="51"/>
  <c r="U123" i="51"/>
  <c r="V123" i="51"/>
  <c r="W123" i="51"/>
  <c r="X123" i="51"/>
  <c r="Y123" i="51"/>
  <c r="Z123" i="51"/>
  <c r="AA123" i="51"/>
  <c r="AB123" i="51"/>
  <c r="AC123" i="51"/>
  <c r="AD123" i="51"/>
  <c r="AE123" i="51"/>
  <c r="AF123" i="51"/>
  <c r="AG123" i="51"/>
  <c r="AH123" i="51"/>
  <c r="AI123" i="51"/>
  <c r="AJ123" i="51"/>
  <c r="AK123" i="51"/>
  <c r="AL123" i="51"/>
  <c r="AM123" i="51"/>
  <c r="AN123" i="51"/>
  <c r="AO123" i="51"/>
  <c r="AP123" i="51"/>
  <c r="AQ123" i="51"/>
  <c r="AR123" i="51"/>
  <c r="AS123" i="51"/>
  <c r="AT123" i="51"/>
  <c r="AU123" i="51"/>
  <c r="AV123" i="51"/>
  <c r="AW123" i="51"/>
  <c r="AX123" i="51"/>
  <c r="AY123" i="51"/>
  <c r="AZ123" i="51"/>
  <c r="BA123" i="51"/>
  <c r="BB123" i="51"/>
  <c r="BC123" i="51"/>
  <c r="BD123" i="51"/>
  <c r="BE123" i="51"/>
  <c r="BF123" i="51"/>
  <c r="BG123" i="51"/>
  <c r="BH123" i="51"/>
  <c r="BI123" i="51"/>
  <c r="BJ123" i="51"/>
  <c r="BK123" i="51"/>
  <c r="BL123" i="51"/>
  <c r="BM123" i="51"/>
  <c r="BN123" i="51"/>
  <c r="BO123" i="51"/>
  <c r="BP123" i="51"/>
  <c r="BQ123" i="51"/>
  <c r="BR123" i="51"/>
  <c r="BS123" i="51"/>
  <c r="BT123" i="51"/>
  <c r="BU123" i="51"/>
  <c r="BV123" i="51"/>
  <c r="BW123" i="51"/>
  <c r="BX123" i="51"/>
  <c r="BY123" i="51"/>
  <c r="BZ123" i="51"/>
  <c r="CA123" i="51"/>
  <c r="CB123" i="51"/>
  <c r="CC123" i="51"/>
  <c r="CD123" i="51"/>
  <c r="CE123" i="51"/>
  <c r="CF123" i="51"/>
  <c r="CG123" i="51"/>
  <c r="CH123" i="51"/>
  <c r="CI123" i="51"/>
  <c r="CJ123" i="51"/>
  <c r="CK123" i="51"/>
  <c r="CL123" i="51"/>
  <c r="CM123" i="51"/>
  <c r="CN123" i="51"/>
  <c r="CO123" i="51"/>
  <c r="CP123" i="51"/>
  <c r="CQ123" i="51"/>
  <c r="J124" i="51"/>
  <c r="K124" i="51"/>
  <c r="L124" i="51"/>
  <c r="M124" i="51"/>
  <c r="N124" i="51"/>
  <c r="O124" i="51"/>
  <c r="P124" i="51"/>
  <c r="Q124" i="51"/>
  <c r="R124" i="51"/>
  <c r="S124" i="51"/>
  <c r="T124" i="51"/>
  <c r="U124" i="51"/>
  <c r="V124" i="51"/>
  <c r="W124" i="51"/>
  <c r="X124" i="51"/>
  <c r="Y124" i="51"/>
  <c r="Z124" i="51"/>
  <c r="AA124" i="51"/>
  <c r="AB124" i="51"/>
  <c r="AC124" i="51"/>
  <c r="AD124" i="51"/>
  <c r="AE124" i="51"/>
  <c r="AF124" i="51"/>
  <c r="AG124" i="51"/>
  <c r="AH124" i="51"/>
  <c r="AI124" i="51"/>
  <c r="AJ124" i="51"/>
  <c r="AK124" i="51"/>
  <c r="AL124" i="51"/>
  <c r="AM124" i="51"/>
  <c r="AN124" i="51"/>
  <c r="AO124" i="51"/>
  <c r="AP124" i="51"/>
  <c r="AQ124" i="51"/>
  <c r="AR124" i="51"/>
  <c r="AS124" i="51"/>
  <c r="AT124" i="51"/>
  <c r="AU124" i="51"/>
  <c r="AV124" i="51"/>
  <c r="AW124" i="51"/>
  <c r="AX124" i="51"/>
  <c r="AY124" i="51"/>
  <c r="AZ124" i="51"/>
  <c r="BA124" i="51"/>
  <c r="BB124" i="51"/>
  <c r="BC124" i="51"/>
  <c r="BD124" i="51"/>
  <c r="BE124" i="51"/>
  <c r="BF124" i="51"/>
  <c r="BG124" i="51"/>
  <c r="BH124" i="51"/>
  <c r="BI124" i="51"/>
  <c r="BJ124" i="51"/>
  <c r="BK124" i="51"/>
  <c r="BL124" i="51"/>
  <c r="BM124" i="51"/>
  <c r="BN124" i="51"/>
  <c r="BO124" i="51"/>
  <c r="BP124" i="51"/>
  <c r="BQ124" i="51"/>
  <c r="BR124" i="51"/>
  <c r="BS124" i="51"/>
  <c r="BT124" i="51"/>
  <c r="BU124" i="51"/>
  <c r="BV124" i="51"/>
  <c r="BW124" i="51"/>
  <c r="BX124" i="51"/>
  <c r="BY124" i="51"/>
  <c r="BZ124" i="51"/>
  <c r="CA124" i="51"/>
  <c r="CB124" i="51"/>
  <c r="CC124" i="51"/>
  <c r="CD124" i="51"/>
  <c r="CE124" i="51"/>
  <c r="CF124" i="51"/>
  <c r="CG124" i="51"/>
  <c r="CH124" i="51"/>
  <c r="CI124" i="51"/>
  <c r="CJ124" i="51"/>
  <c r="CK124" i="51"/>
  <c r="CL124" i="51"/>
  <c r="CM124" i="51"/>
  <c r="CN124" i="51"/>
  <c r="CO124" i="51"/>
  <c r="CP124" i="51"/>
  <c r="CQ124" i="51"/>
  <c r="J125" i="51"/>
  <c r="K125" i="51"/>
  <c r="L125" i="51"/>
  <c r="M125" i="51"/>
  <c r="N125" i="51"/>
  <c r="O125" i="51"/>
  <c r="P125" i="51"/>
  <c r="Q125" i="51"/>
  <c r="R125" i="51"/>
  <c r="S125" i="51"/>
  <c r="T125" i="51"/>
  <c r="U125" i="51"/>
  <c r="V125" i="51"/>
  <c r="W125" i="51"/>
  <c r="X125" i="51"/>
  <c r="Y125" i="51"/>
  <c r="Z125" i="51"/>
  <c r="AA125" i="51"/>
  <c r="AB125" i="51"/>
  <c r="AC125" i="51"/>
  <c r="AD125" i="51"/>
  <c r="AE125" i="51"/>
  <c r="AF125" i="51"/>
  <c r="AG125" i="51"/>
  <c r="AH125" i="51"/>
  <c r="AI125" i="51"/>
  <c r="AJ125" i="51"/>
  <c r="AK125" i="51"/>
  <c r="AL125" i="51"/>
  <c r="AM125" i="51"/>
  <c r="AN125" i="51"/>
  <c r="AO125" i="51"/>
  <c r="AP125" i="51"/>
  <c r="AQ125" i="51"/>
  <c r="AR125" i="51"/>
  <c r="AS125" i="51"/>
  <c r="AT125" i="51"/>
  <c r="AU125" i="51"/>
  <c r="AV125" i="51"/>
  <c r="AW125" i="51"/>
  <c r="AX125" i="51"/>
  <c r="AY125" i="51"/>
  <c r="AZ125" i="51"/>
  <c r="BA125" i="51"/>
  <c r="BB125" i="51"/>
  <c r="BC125" i="51"/>
  <c r="BD125" i="51"/>
  <c r="BE125" i="51"/>
  <c r="BF125" i="51"/>
  <c r="BG125" i="51"/>
  <c r="BH125" i="51"/>
  <c r="BI125" i="51"/>
  <c r="BJ125" i="51"/>
  <c r="BK125" i="51"/>
  <c r="BL125" i="51"/>
  <c r="BM125" i="51"/>
  <c r="BN125" i="51"/>
  <c r="BO125" i="51"/>
  <c r="BP125" i="51"/>
  <c r="BQ125" i="51"/>
  <c r="BR125" i="51"/>
  <c r="BS125" i="51"/>
  <c r="BT125" i="51"/>
  <c r="BU125" i="51"/>
  <c r="BV125" i="51"/>
  <c r="BW125" i="51"/>
  <c r="BX125" i="51"/>
  <c r="BY125" i="51"/>
  <c r="BZ125" i="51"/>
  <c r="CA125" i="51"/>
  <c r="CB125" i="51"/>
  <c r="CC125" i="51"/>
  <c r="CD125" i="51"/>
  <c r="CE125" i="51"/>
  <c r="CF125" i="51"/>
  <c r="CG125" i="51"/>
  <c r="CH125" i="51"/>
  <c r="CI125" i="51"/>
  <c r="CJ125" i="51"/>
  <c r="CK125" i="51"/>
  <c r="CL125" i="51"/>
  <c r="CM125" i="51"/>
  <c r="CN125" i="51"/>
  <c r="CO125" i="51"/>
  <c r="CP125" i="51"/>
  <c r="CQ125" i="51"/>
  <c r="J126" i="51"/>
  <c r="K126" i="51"/>
  <c r="L126" i="51"/>
  <c r="M126" i="51"/>
  <c r="N126" i="51"/>
  <c r="O126" i="51"/>
  <c r="P126" i="51"/>
  <c r="Q126" i="51"/>
  <c r="R126" i="51"/>
  <c r="S126" i="51"/>
  <c r="T126" i="51"/>
  <c r="U126" i="51"/>
  <c r="V126" i="51"/>
  <c r="W126" i="51"/>
  <c r="X126" i="51"/>
  <c r="Y126" i="51"/>
  <c r="Z126" i="51"/>
  <c r="AA126" i="51"/>
  <c r="AB126" i="51"/>
  <c r="AC126" i="51"/>
  <c r="AD126" i="51"/>
  <c r="AE126" i="51"/>
  <c r="AF126" i="51"/>
  <c r="AG126" i="51"/>
  <c r="AH126" i="51"/>
  <c r="AI126" i="51"/>
  <c r="AJ126" i="51"/>
  <c r="AK126" i="51"/>
  <c r="AL126" i="51"/>
  <c r="AM126" i="51"/>
  <c r="AN126" i="51"/>
  <c r="AO126" i="51"/>
  <c r="AP126" i="51"/>
  <c r="AQ126" i="51"/>
  <c r="AR126" i="51"/>
  <c r="AS126" i="51"/>
  <c r="AT126" i="51"/>
  <c r="AU126" i="51"/>
  <c r="AV126" i="51"/>
  <c r="AW126" i="51"/>
  <c r="AX126" i="51"/>
  <c r="AY126" i="51"/>
  <c r="AZ126" i="51"/>
  <c r="BA126" i="51"/>
  <c r="BB126" i="51"/>
  <c r="BC126" i="51"/>
  <c r="BD126" i="51"/>
  <c r="BE126" i="51"/>
  <c r="BF126" i="51"/>
  <c r="BG126" i="51"/>
  <c r="BH126" i="51"/>
  <c r="BI126" i="51"/>
  <c r="BJ126" i="51"/>
  <c r="BK126" i="51"/>
  <c r="BL126" i="51"/>
  <c r="BM126" i="51"/>
  <c r="BN126" i="51"/>
  <c r="BO126" i="51"/>
  <c r="BP126" i="51"/>
  <c r="BQ126" i="51"/>
  <c r="BR126" i="51"/>
  <c r="BS126" i="51"/>
  <c r="BT126" i="51"/>
  <c r="BU126" i="51"/>
  <c r="BV126" i="51"/>
  <c r="BW126" i="51"/>
  <c r="BX126" i="51"/>
  <c r="BY126" i="51"/>
  <c r="BZ126" i="51"/>
  <c r="CA126" i="51"/>
  <c r="CB126" i="51"/>
  <c r="CC126" i="51"/>
  <c r="CD126" i="51"/>
  <c r="CE126" i="51"/>
  <c r="CF126" i="51"/>
  <c r="CG126" i="51"/>
  <c r="CH126" i="51"/>
  <c r="CI126" i="51"/>
  <c r="CJ126" i="51"/>
  <c r="CK126" i="51"/>
  <c r="CL126" i="51"/>
  <c r="CM126" i="51"/>
  <c r="CN126" i="51"/>
  <c r="CO126" i="51"/>
  <c r="CP126" i="51"/>
  <c r="CQ126" i="51"/>
  <c r="J127" i="51"/>
  <c r="K127" i="51"/>
  <c r="L127" i="51"/>
  <c r="M127" i="51"/>
  <c r="N127" i="51"/>
  <c r="O127" i="51"/>
  <c r="P127" i="51"/>
  <c r="Q127" i="51"/>
  <c r="R127" i="51"/>
  <c r="S127" i="51"/>
  <c r="T127" i="51"/>
  <c r="U127" i="51"/>
  <c r="V127" i="51"/>
  <c r="W127" i="51"/>
  <c r="X127" i="51"/>
  <c r="Y127" i="51"/>
  <c r="Z127" i="51"/>
  <c r="AA127" i="51"/>
  <c r="AB127" i="51"/>
  <c r="AC127" i="51"/>
  <c r="AD127" i="51"/>
  <c r="AE127" i="51"/>
  <c r="AF127" i="51"/>
  <c r="AG127" i="51"/>
  <c r="AH127" i="51"/>
  <c r="AI127" i="51"/>
  <c r="AJ127" i="51"/>
  <c r="AK127" i="51"/>
  <c r="AL127" i="51"/>
  <c r="AM127" i="51"/>
  <c r="AN127" i="51"/>
  <c r="AO127" i="51"/>
  <c r="AP127" i="51"/>
  <c r="AQ127" i="51"/>
  <c r="AR127" i="51"/>
  <c r="AS127" i="51"/>
  <c r="AT127" i="51"/>
  <c r="AU127" i="51"/>
  <c r="AV127" i="51"/>
  <c r="AW127" i="51"/>
  <c r="AX127" i="51"/>
  <c r="AY127" i="51"/>
  <c r="AZ127" i="51"/>
  <c r="BA127" i="51"/>
  <c r="BB127" i="51"/>
  <c r="BC127" i="51"/>
  <c r="BD127" i="51"/>
  <c r="BE127" i="51"/>
  <c r="BF127" i="51"/>
  <c r="BG127" i="51"/>
  <c r="BH127" i="51"/>
  <c r="BI127" i="51"/>
  <c r="BJ127" i="51"/>
  <c r="BK127" i="51"/>
  <c r="BL127" i="51"/>
  <c r="BM127" i="51"/>
  <c r="BN127" i="51"/>
  <c r="BO127" i="51"/>
  <c r="BP127" i="51"/>
  <c r="BQ127" i="51"/>
  <c r="BR127" i="51"/>
  <c r="BS127" i="51"/>
  <c r="BT127" i="51"/>
  <c r="BU127" i="51"/>
  <c r="BV127" i="51"/>
  <c r="BW127" i="51"/>
  <c r="BX127" i="51"/>
  <c r="BY127" i="51"/>
  <c r="BZ127" i="51"/>
  <c r="CA127" i="51"/>
  <c r="CB127" i="51"/>
  <c r="CC127" i="51"/>
  <c r="CD127" i="51"/>
  <c r="CE127" i="51"/>
  <c r="CF127" i="51"/>
  <c r="CG127" i="51"/>
  <c r="CH127" i="51"/>
  <c r="CI127" i="51"/>
  <c r="CJ127" i="51"/>
  <c r="CK127" i="51"/>
  <c r="CL127" i="51"/>
  <c r="CM127" i="51"/>
  <c r="CN127" i="51"/>
  <c r="CO127" i="51"/>
  <c r="CP127" i="51"/>
  <c r="CQ127" i="51"/>
  <c r="J128" i="51"/>
  <c r="K128" i="51"/>
  <c r="L128" i="51"/>
  <c r="M128" i="51"/>
  <c r="N128" i="51"/>
  <c r="O128" i="51"/>
  <c r="P128" i="51"/>
  <c r="Q128" i="51"/>
  <c r="R128" i="51"/>
  <c r="S128" i="51"/>
  <c r="T128" i="51"/>
  <c r="U128" i="51"/>
  <c r="V128" i="51"/>
  <c r="W128" i="51"/>
  <c r="X128" i="51"/>
  <c r="Y128" i="51"/>
  <c r="Z128" i="51"/>
  <c r="AA128" i="51"/>
  <c r="AB128" i="51"/>
  <c r="AC128" i="51"/>
  <c r="AD128" i="51"/>
  <c r="AE128" i="51"/>
  <c r="AF128" i="51"/>
  <c r="AG128" i="51"/>
  <c r="AH128" i="51"/>
  <c r="AI128" i="51"/>
  <c r="AJ128" i="51"/>
  <c r="AK128" i="51"/>
  <c r="AL128" i="51"/>
  <c r="AM128" i="51"/>
  <c r="AN128" i="51"/>
  <c r="AO128" i="51"/>
  <c r="AP128" i="51"/>
  <c r="AQ128" i="51"/>
  <c r="AR128" i="51"/>
  <c r="AS128" i="51"/>
  <c r="AT128" i="51"/>
  <c r="AU128" i="51"/>
  <c r="AV128" i="51"/>
  <c r="AW128" i="51"/>
  <c r="AX128" i="51"/>
  <c r="AY128" i="51"/>
  <c r="AZ128" i="51"/>
  <c r="BA128" i="51"/>
  <c r="BB128" i="51"/>
  <c r="BC128" i="51"/>
  <c r="BD128" i="51"/>
  <c r="BE128" i="51"/>
  <c r="BF128" i="51"/>
  <c r="BG128" i="51"/>
  <c r="BH128" i="51"/>
  <c r="BI128" i="51"/>
  <c r="BJ128" i="51"/>
  <c r="BK128" i="51"/>
  <c r="BL128" i="51"/>
  <c r="BM128" i="51"/>
  <c r="BN128" i="51"/>
  <c r="BO128" i="51"/>
  <c r="BP128" i="51"/>
  <c r="BQ128" i="51"/>
  <c r="BR128" i="51"/>
  <c r="BS128" i="51"/>
  <c r="BT128" i="51"/>
  <c r="BU128" i="51"/>
  <c r="BV128" i="51"/>
  <c r="BW128" i="51"/>
  <c r="BX128" i="51"/>
  <c r="BY128" i="51"/>
  <c r="BZ128" i="51"/>
  <c r="CA128" i="51"/>
  <c r="CB128" i="51"/>
  <c r="CC128" i="51"/>
  <c r="CD128" i="51"/>
  <c r="CE128" i="51"/>
  <c r="CF128" i="51"/>
  <c r="CG128" i="51"/>
  <c r="CH128" i="51"/>
  <c r="CI128" i="51"/>
  <c r="CJ128" i="51"/>
  <c r="CK128" i="51"/>
  <c r="CL128" i="51"/>
  <c r="CM128" i="51"/>
  <c r="CN128" i="51"/>
  <c r="CO128" i="51"/>
  <c r="CP128" i="51"/>
  <c r="CQ128" i="51"/>
  <c r="J129" i="51"/>
  <c r="K129" i="51"/>
  <c r="L129" i="51"/>
  <c r="M129" i="51"/>
  <c r="N129" i="51"/>
  <c r="O129" i="51"/>
  <c r="P129" i="51"/>
  <c r="Q129" i="51"/>
  <c r="R129" i="51"/>
  <c r="S129" i="51"/>
  <c r="T129" i="51"/>
  <c r="U129" i="51"/>
  <c r="V129" i="51"/>
  <c r="W129" i="51"/>
  <c r="X129" i="51"/>
  <c r="Y129" i="51"/>
  <c r="Z129" i="51"/>
  <c r="AA129" i="51"/>
  <c r="AB129" i="51"/>
  <c r="AC129" i="51"/>
  <c r="AD129" i="51"/>
  <c r="AE129" i="51"/>
  <c r="AF129" i="51"/>
  <c r="AG129" i="51"/>
  <c r="AH129" i="51"/>
  <c r="AI129" i="51"/>
  <c r="AJ129" i="51"/>
  <c r="AK129" i="51"/>
  <c r="AL129" i="51"/>
  <c r="AM129" i="51"/>
  <c r="AN129" i="51"/>
  <c r="AO129" i="51"/>
  <c r="AP129" i="51"/>
  <c r="AQ129" i="51"/>
  <c r="AR129" i="51"/>
  <c r="AS129" i="51"/>
  <c r="AT129" i="51"/>
  <c r="AU129" i="51"/>
  <c r="AV129" i="51"/>
  <c r="AW129" i="51"/>
  <c r="AX129" i="51"/>
  <c r="AY129" i="51"/>
  <c r="AZ129" i="51"/>
  <c r="BA129" i="51"/>
  <c r="BB129" i="51"/>
  <c r="BC129" i="51"/>
  <c r="BD129" i="51"/>
  <c r="BE129" i="51"/>
  <c r="BF129" i="51"/>
  <c r="BG129" i="51"/>
  <c r="BH129" i="51"/>
  <c r="BI129" i="51"/>
  <c r="BJ129" i="51"/>
  <c r="BK129" i="51"/>
  <c r="BL129" i="51"/>
  <c r="BM129" i="51"/>
  <c r="BN129" i="51"/>
  <c r="BO129" i="51"/>
  <c r="BP129" i="51"/>
  <c r="BQ129" i="51"/>
  <c r="BR129" i="51"/>
  <c r="BS129" i="51"/>
  <c r="BT129" i="51"/>
  <c r="BU129" i="51"/>
  <c r="BV129" i="51"/>
  <c r="BW129" i="51"/>
  <c r="BX129" i="51"/>
  <c r="BY129" i="51"/>
  <c r="BZ129" i="51"/>
  <c r="CA129" i="51"/>
  <c r="CB129" i="51"/>
  <c r="CC129" i="51"/>
  <c r="CD129" i="51"/>
  <c r="CE129" i="51"/>
  <c r="CF129" i="51"/>
  <c r="CG129" i="51"/>
  <c r="CH129" i="51"/>
  <c r="CI129" i="51"/>
  <c r="CJ129" i="51"/>
  <c r="CK129" i="51"/>
  <c r="CL129" i="51"/>
  <c r="CM129" i="51"/>
  <c r="CN129" i="51"/>
  <c r="CO129" i="51"/>
  <c r="CP129" i="51"/>
  <c r="CQ129" i="51"/>
  <c r="J130" i="51"/>
  <c r="K130" i="51"/>
  <c r="L130" i="51"/>
  <c r="M130" i="51"/>
  <c r="N130" i="51"/>
  <c r="O130" i="51"/>
  <c r="P130" i="51"/>
  <c r="Q130" i="51"/>
  <c r="R130" i="51"/>
  <c r="S130" i="51"/>
  <c r="T130" i="51"/>
  <c r="U130" i="51"/>
  <c r="V130" i="51"/>
  <c r="W130" i="51"/>
  <c r="X130" i="51"/>
  <c r="Y130" i="51"/>
  <c r="Z130" i="51"/>
  <c r="AA130" i="51"/>
  <c r="AB130" i="51"/>
  <c r="AC130" i="51"/>
  <c r="AD130" i="51"/>
  <c r="AE130" i="51"/>
  <c r="AF130" i="51"/>
  <c r="AG130" i="51"/>
  <c r="AH130" i="51"/>
  <c r="AI130" i="51"/>
  <c r="AJ130" i="51"/>
  <c r="AK130" i="51"/>
  <c r="AL130" i="51"/>
  <c r="AM130" i="51"/>
  <c r="AN130" i="51"/>
  <c r="AO130" i="51"/>
  <c r="AP130" i="51"/>
  <c r="AQ130" i="51"/>
  <c r="AR130" i="51"/>
  <c r="AS130" i="51"/>
  <c r="AT130" i="51"/>
  <c r="AU130" i="51"/>
  <c r="AV130" i="51"/>
  <c r="AW130" i="51"/>
  <c r="AX130" i="51"/>
  <c r="AY130" i="51"/>
  <c r="AZ130" i="51"/>
  <c r="BA130" i="51"/>
  <c r="BB130" i="51"/>
  <c r="BC130" i="51"/>
  <c r="BD130" i="51"/>
  <c r="BE130" i="51"/>
  <c r="BF130" i="51"/>
  <c r="BG130" i="51"/>
  <c r="BH130" i="51"/>
  <c r="BI130" i="51"/>
  <c r="BJ130" i="51"/>
  <c r="BK130" i="51"/>
  <c r="BL130" i="51"/>
  <c r="BM130" i="51"/>
  <c r="BN130" i="51"/>
  <c r="BO130" i="51"/>
  <c r="BP130" i="51"/>
  <c r="BQ130" i="51"/>
  <c r="BR130" i="51"/>
  <c r="BS130" i="51"/>
  <c r="BT130" i="51"/>
  <c r="BU130" i="51"/>
  <c r="BV130" i="51"/>
  <c r="BW130" i="51"/>
  <c r="BX130" i="51"/>
  <c r="BY130" i="51"/>
  <c r="BZ130" i="51"/>
  <c r="CA130" i="51"/>
  <c r="CB130" i="51"/>
  <c r="CC130" i="51"/>
  <c r="CD130" i="51"/>
  <c r="CE130" i="51"/>
  <c r="CF130" i="51"/>
  <c r="CG130" i="51"/>
  <c r="CH130" i="51"/>
  <c r="CI130" i="51"/>
  <c r="CJ130" i="51"/>
  <c r="CK130" i="51"/>
  <c r="CL130" i="51"/>
  <c r="CM130" i="51"/>
  <c r="CN130" i="51"/>
  <c r="CO130" i="51"/>
  <c r="CP130" i="51"/>
  <c r="CQ130" i="51"/>
  <c r="J131" i="51"/>
  <c r="K131" i="51"/>
  <c r="L131" i="51"/>
  <c r="M131" i="51"/>
  <c r="N131" i="51"/>
  <c r="O131" i="51"/>
  <c r="P131" i="51"/>
  <c r="Q131" i="51"/>
  <c r="R131" i="51"/>
  <c r="S131" i="51"/>
  <c r="T131" i="51"/>
  <c r="U131" i="51"/>
  <c r="V131" i="51"/>
  <c r="W131" i="51"/>
  <c r="X131" i="51"/>
  <c r="Y131" i="51"/>
  <c r="Z131" i="51"/>
  <c r="AA131" i="51"/>
  <c r="AB131" i="51"/>
  <c r="AC131" i="51"/>
  <c r="AD131" i="51"/>
  <c r="AE131" i="51"/>
  <c r="AF131" i="51"/>
  <c r="AG131" i="51"/>
  <c r="AH131" i="51"/>
  <c r="AI131" i="51"/>
  <c r="AJ131" i="51"/>
  <c r="AK131" i="51"/>
  <c r="AL131" i="51"/>
  <c r="AM131" i="51"/>
  <c r="AN131" i="51"/>
  <c r="AO131" i="51"/>
  <c r="AP131" i="51"/>
  <c r="AQ131" i="51"/>
  <c r="AR131" i="51"/>
  <c r="AS131" i="51"/>
  <c r="AT131" i="51"/>
  <c r="AU131" i="51"/>
  <c r="AV131" i="51"/>
  <c r="AW131" i="51"/>
  <c r="AX131" i="51"/>
  <c r="AY131" i="51"/>
  <c r="AZ131" i="51"/>
  <c r="BA131" i="51"/>
  <c r="BB131" i="51"/>
  <c r="BC131" i="51"/>
  <c r="BD131" i="51"/>
  <c r="BE131" i="51"/>
  <c r="BF131" i="51"/>
  <c r="BG131" i="51"/>
  <c r="BH131" i="51"/>
  <c r="BI131" i="51"/>
  <c r="BJ131" i="51"/>
  <c r="BK131" i="51"/>
  <c r="BL131" i="51"/>
  <c r="BM131" i="51"/>
  <c r="BN131" i="51"/>
  <c r="BO131" i="51"/>
  <c r="BP131" i="51"/>
  <c r="BQ131" i="51"/>
  <c r="BR131" i="51"/>
  <c r="BS131" i="51"/>
  <c r="BT131" i="51"/>
  <c r="BU131" i="51"/>
  <c r="BV131" i="51"/>
  <c r="BW131" i="51"/>
  <c r="BX131" i="51"/>
  <c r="BY131" i="51"/>
  <c r="BZ131" i="51"/>
  <c r="CA131" i="51"/>
  <c r="CB131" i="51"/>
  <c r="CC131" i="51"/>
  <c r="CD131" i="51"/>
  <c r="CE131" i="51"/>
  <c r="CF131" i="51"/>
  <c r="CG131" i="51"/>
  <c r="CH131" i="51"/>
  <c r="CI131" i="51"/>
  <c r="CJ131" i="51"/>
  <c r="CK131" i="51"/>
  <c r="CL131" i="51"/>
  <c r="CM131" i="51"/>
  <c r="CN131" i="51"/>
  <c r="CO131" i="51"/>
  <c r="CP131" i="51"/>
  <c r="CQ131" i="51"/>
  <c r="J132" i="51"/>
  <c r="K132" i="51"/>
  <c r="L132" i="51"/>
  <c r="M132" i="51"/>
  <c r="N132" i="51"/>
  <c r="O132" i="51"/>
  <c r="P132" i="51"/>
  <c r="Q132" i="51"/>
  <c r="R132" i="51"/>
  <c r="S132" i="51"/>
  <c r="T132" i="51"/>
  <c r="U132" i="51"/>
  <c r="V132" i="51"/>
  <c r="W132" i="51"/>
  <c r="X132" i="51"/>
  <c r="Y132" i="51"/>
  <c r="Z132" i="51"/>
  <c r="AA132" i="51"/>
  <c r="AB132" i="51"/>
  <c r="AC132" i="51"/>
  <c r="AD132" i="51"/>
  <c r="AE132" i="51"/>
  <c r="AF132" i="51"/>
  <c r="AG132" i="51"/>
  <c r="AH132" i="51"/>
  <c r="AI132" i="51"/>
  <c r="AJ132" i="51"/>
  <c r="AK132" i="51"/>
  <c r="AL132" i="51"/>
  <c r="AM132" i="51"/>
  <c r="AN132" i="51"/>
  <c r="AO132" i="51"/>
  <c r="AP132" i="51"/>
  <c r="AQ132" i="51"/>
  <c r="AR132" i="51"/>
  <c r="AS132" i="51"/>
  <c r="AT132" i="51"/>
  <c r="AU132" i="51"/>
  <c r="AV132" i="51"/>
  <c r="AW132" i="51"/>
  <c r="AX132" i="51"/>
  <c r="AY132" i="51"/>
  <c r="AZ132" i="51"/>
  <c r="BA132" i="51"/>
  <c r="BB132" i="51"/>
  <c r="BC132" i="51"/>
  <c r="BD132" i="51"/>
  <c r="BE132" i="51"/>
  <c r="BF132" i="51"/>
  <c r="BG132" i="51"/>
  <c r="BH132" i="51"/>
  <c r="BI132" i="51"/>
  <c r="BJ132" i="51"/>
  <c r="BK132" i="51"/>
  <c r="BL132" i="51"/>
  <c r="BM132" i="51"/>
  <c r="BN132" i="51"/>
  <c r="BO132" i="51"/>
  <c r="BP132" i="51"/>
  <c r="BQ132" i="51"/>
  <c r="BR132" i="51"/>
  <c r="BS132" i="51"/>
  <c r="BT132" i="51"/>
  <c r="BU132" i="51"/>
  <c r="BV132" i="51"/>
  <c r="BW132" i="51"/>
  <c r="BX132" i="51"/>
  <c r="BY132" i="51"/>
  <c r="BZ132" i="51"/>
  <c r="CA132" i="51"/>
  <c r="CB132" i="51"/>
  <c r="CC132" i="51"/>
  <c r="CD132" i="51"/>
  <c r="CE132" i="51"/>
  <c r="CF132" i="51"/>
  <c r="CG132" i="51"/>
  <c r="CH132" i="51"/>
  <c r="CI132" i="51"/>
  <c r="CJ132" i="51"/>
  <c r="CK132" i="51"/>
  <c r="CL132" i="51"/>
  <c r="CM132" i="51"/>
  <c r="CN132" i="51"/>
  <c r="CO132" i="51"/>
  <c r="CP132" i="51"/>
  <c r="CQ132" i="51"/>
  <c r="J133" i="51"/>
  <c r="K133" i="51"/>
  <c r="L133" i="51"/>
  <c r="M133" i="51"/>
  <c r="N133" i="51"/>
  <c r="O133" i="51"/>
  <c r="P133" i="51"/>
  <c r="Q133" i="51"/>
  <c r="R133" i="51"/>
  <c r="S133" i="51"/>
  <c r="T133" i="51"/>
  <c r="U133" i="51"/>
  <c r="V133" i="51"/>
  <c r="W133" i="51"/>
  <c r="X133" i="51"/>
  <c r="Y133" i="51"/>
  <c r="Z133" i="51"/>
  <c r="AA133" i="51"/>
  <c r="AB133" i="51"/>
  <c r="AC133" i="51"/>
  <c r="AD133" i="51"/>
  <c r="AE133" i="51"/>
  <c r="AF133" i="51"/>
  <c r="AG133" i="51"/>
  <c r="AH133" i="51"/>
  <c r="AI133" i="51"/>
  <c r="AJ133" i="51"/>
  <c r="AK133" i="51"/>
  <c r="AL133" i="51"/>
  <c r="AM133" i="51"/>
  <c r="AN133" i="51"/>
  <c r="AO133" i="51"/>
  <c r="AP133" i="51"/>
  <c r="AQ133" i="51"/>
  <c r="AR133" i="51"/>
  <c r="AS133" i="51"/>
  <c r="AT133" i="51"/>
  <c r="AU133" i="51"/>
  <c r="AV133" i="51"/>
  <c r="AW133" i="51"/>
  <c r="AX133" i="51"/>
  <c r="AY133" i="51"/>
  <c r="AZ133" i="51"/>
  <c r="BA133" i="51"/>
  <c r="BB133" i="51"/>
  <c r="BC133" i="51"/>
  <c r="BD133" i="51"/>
  <c r="BE133" i="51"/>
  <c r="BF133" i="51"/>
  <c r="BG133" i="51"/>
  <c r="BH133" i="51"/>
  <c r="BI133" i="51"/>
  <c r="BJ133" i="51"/>
  <c r="BK133" i="51"/>
  <c r="BL133" i="51"/>
  <c r="BM133" i="51"/>
  <c r="BN133" i="51"/>
  <c r="BO133" i="51"/>
  <c r="BP133" i="51"/>
  <c r="BQ133" i="51"/>
  <c r="BR133" i="51"/>
  <c r="BS133" i="51"/>
  <c r="BT133" i="51"/>
  <c r="BU133" i="51"/>
  <c r="BV133" i="51"/>
  <c r="BW133" i="51"/>
  <c r="BX133" i="51"/>
  <c r="BY133" i="51"/>
  <c r="BZ133" i="51"/>
  <c r="CA133" i="51"/>
  <c r="CB133" i="51"/>
  <c r="CC133" i="51"/>
  <c r="CD133" i="51"/>
  <c r="CE133" i="51"/>
  <c r="CF133" i="51"/>
  <c r="CG133" i="51"/>
  <c r="CH133" i="51"/>
  <c r="CI133" i="51"/>
  <c r="CJ133" i="51"/>
  <c r="CK133" i="51"/>
  <c r="CL133" i="51"/>
  <c r="CM133" i="51"/>
  <c r="CN133" i="51"/>
  <c r="CO133" i="51"/>
  <c r="CP133" i="51"/>
  <c r="CQ133" i="51"/>
  <c r="J134" i="51"/>
  <c r="K134" i="51"/>
  <c r="L134" i="51"/>
  <c r="M134" i="51"/>
  <c r="N134" i="51"/>
  <c r="O134" i="51"/>
  <c r="P134" i="51"/>
  <c r="Q134" i="51"/>
  <c r="R134" i="51"/>
  <c r="S134" i="51"/>
  <c r="T134" i="51"/>
  <c r="U134" i="51"/>
  <c r="V134" i="51"/>
  <c r="W134" i="51"/>
  <c r="X134" i="51"/>
  <c r="Y134" i="51"/>
  <c r="Z134" i="51"/>
  <c r="AA134" i="51"/>
  <c r="AB134" i="51"/>
  <c r="AC134" i="51"/>
  <c r="AD134" i="51"/>
  <c r="AE134" i="51"/>
  <c r="AF134" i="51"/>
  <c r="AG134" i="51"/>
  <c r="AH134" i="51"/>
  <c r="AI134" i="51"/>
  <c r="AJ134" i="51"/>
  <c r="AK134" i="51"/>
  <c r="AL134" i="51"/>
  <c r="AM134" i="51"/>
  <c r="AN134" i="51"/>
  <c r="AO134" i="51"/>
  <c r="AP134" i="51"/>
  <c r="AQ134" i="51"/>
  <c r="AR134" i="51"/>
  <c r="AS134" i="51"/>
  <c r="AT134" i="51"/>
  <c r="AU134" i="51"/>
  <c r="AV134" i="51"/>
  <c r="AW134" i="51"/>
  <c r="AX134" i="51"/>
  <c r="AY134" i="51"/>
  <c r="AZ134" i="51"/>
  <c r="BA134" i="51"/>
  <c r="BB134" i="51"/>
  <c r="BC134" i="51"/>
  <c r="BD134" i="51"/>
  <c r="BE134" i="51"/>
  <c r="BF134" i="51"/>
  <c r="BG134" i="51"/>
  <c r="BH134" i="51"/>
  <c r="BI134" i="51"/>
  <c r="BJ134" i="51"/>
  <c r="BK134" i="51"/>
  <c r="BL134" i="51"/>
  <c r="BM134" i="51"/>
  <c r="BN134" i="51"/>
  <c r="BO134" i="51"/>
  <c r="BP134" i="51"/>
  <c r="BQ134" i="51"/>
  <c r="BR134" i="51"/>
  <c r="BS134" i="51"/>
  <c r="BT134" i="51"/>
  <c r="BU134" i="51"/>
  <c r="BV134" i="51"/>
  <c r="BW134" i="51"/>
  <c r="BX134" i="51"/>
  <c r="BY134" i="51"/>
  <c r="BZ134" i="51"/>
  <c r="CA134" i="51"/>
  <c r="CB134" i="51"/>
  <c r="CC134" i="51"/>
  <c r="CD134" i="51"/>
  <c r="CE134" i="51"/>
  <c r="CF134" i="51"/>
  <c r="CG134" i="51"/>
  <c r="CH134" i="51"/>
  <c r="CI134" i="51"/>
  <c r="CJ134" i="51"/>
  <c r="CK134" i="51"/>
  <c r="CL134" i="51"/>
  <c r="CM134" i="51"/>
  <c r="CN134" i="51"/>
  <c r="CO134" i="51"/>
  <c r="CP134" i="51"/>
  <c r="CQ134" i="51"/>
  <c r="J135" i="51"/>
  <c r="K135" i="51"/>
  <c r="L135" i="51"/>
  <c r="M135" i="51"/>
  <c r="N135" i="51"/>
  <c r="O135" i="51"/>
  <c r="P135" i="51"/>
  <c r="Q135" i="51"/>
  <c r="R135" i="51"/>
  <c r="S135" i="51"/>
  <c r="T135" i="51"/>
  <c r="U135" i="51"/>
  <c r="V135" i="51"/>
  <c r="W135" i="51"/>
  <c r="X135" i="51"/>
  <c r="Y135" i="51"/>
  <c r="Z135" i="51"/>
  <c r="AA135" i="51"/>
  <c r="AB135" i="51"/>
  <c r="AC135" i="51"/>
  <c r="AD135" i="51"/>
  <c r="AE135" i="51"/>
  <c r="AF135" i="51"/>
  <c r="AG135" i="51"/>
  <c r="AH135" i="51"/>
  <c r="AI135" i="51"/>
  <c r="AJ135" i="51"/>
  <c r="AK135" i="51"/>
  <c r="AL135" i="51"/>
  <c r="AM135" i="51"/>
  <c r="AN135" i="51"/>
  <c r="AO135" i="51"/>
  <c r="AP135" i="51"/>
  <c r="AQ135" i="51"/>
  <c r="AR135" i="51"/>
  <c r="AS135" i="51"/>
  <c r="AT135" i="51"/>
  <c r="AU135" i="51"/>
  <c r="AV135" i="51"/>
  <c r="AW135" i="51"/>
  <c r="AX135" i="51"/>
  <c r="AY135" i="51"/>
  <c r="AZ135" i="51"/>
  <c r="BA135" i="51"/>
  <c r="BB135" i="51"/>
  <c r="BC135" i="51"/>
  <c r="BD135" i="51"/>
  <c r="BE135" i="51"/>
  <c r="BF135" i="51"/>
  <c r="BG135" i="51"/>
  <c r="BH135" i="51"/>
  <c r="BI135" i="51"/>
  <c r="BJ135" i="51"/>
  <c r="BK135" i="51"/>
  <c r="BL135" i="51"/>
  <c r="BM135" i="51"/>
  <c r="BN135" i="51"/>
  <c r="BO135" i="51"/>
  <c r="BP135" i="51"/>
  <c r="BQ135" i="51"/>
  <c r="BR135" i="51"/>
  <c r="BS135" i="51"/>
  <c r="BT135" i="51"/>
  <c r="BU135" i="51"/>
  <c r="BV135" i="51"/>
  <c r="BW135" i="51"/>
  <c r="BX135" i="51"/>
  <c r="BY135" i="51"/>
  <c r="BZ135" i="51"/>
  <c r="CA135" i="51"/>
  <c r="CB135" i="51"/>
  <c r="CC135" i="51"/>
  <c r="CD135" i="51"/>
  <c r="CE135" i="51"/>
  <c r="CF135" i="51"/>
  <c r="CG135" i="51"/>
  <c r="CH135" i="51"/>
  <c r="CI135" i="51"/>
  <c r="CJ135" i="51"/>
  <c r="CK135" i="51"/>
  <c r="CL135" i="51"/>
  <c r="CM135" i="51"/>
  <c r="CN135" i="51"/>
  <c r="CO135" i="51"/>
  <c r="CP135" i="51"/>
  <c r="CQ135" i="51"/>
  <c r="J136" i="51"/>
  <c r="K136" i="51"/>
  <c r="L136" i="51"/>
  <c r="M136" i="51"/>
  <c r="N136" i="51"/>
  <c r="O136" i="51"/>
  <c r="P136" i="51"/>
  <c r="Q136" i="51"/>
  <c r="R136" i="51"/>
  <c r="S136" i="51"/>
  <c r="T136" i="51"/>
  <c r="U136" i="51"/>
  <c r="V136" i="51"/>
  <c r="W136" i="51"/>
  <c r="X136" i="51"/>
  <c r="Y136" i="51"/>
  <c r="Z136" i="51"/>
  <c r="AA136" i="51"/>
  <c r="AB136" i="51"/>
  <c r="AC136" i="51"/>
  <c r="AD136" i="51"/>
  <c r="AE136" i="51"/>
  <c r="AF136" i="51"/>
  <c r="AG136" i="51"/>
  <c r="AH136" i="51"/>
  <c r="AI136" i="51"/>
  <c r="AJ136" i="51"/>
  <c r="AK136" i="51"/>
  <c r="AL136" i="51"/>
  <c r="AM136" i="51"/>
  <c r="AN136" i="51"/>
  <c r="AO136" i="51"/>
  <c r="AP136" i="51"/>
  <c r="AQ136" i="51"/>
  <c r="AR136" i="51"/>
  <c r="AS136" i="51"/>
  <c r="AT136" i="51"/>
  <c r="AU136" i="51"/>
  <c r="AV136" i="51"/>
  <c r="AW136" i="51"/>
  <c r="AX136" i="51"/>
  <c r="AY136" i="51"/>
  <c r="AZ136" i="51"/>
  <c r="BA136" i="51"/>
  <c r="BB136" i="51"/>
  <c r="BC136" i="51"/>
  <c r="BD136" i="51"/>
  <c r="BE136" i="51"/>
  <c r="BF136" i="51"/>
  <c r="BG136" i="51"/>
  <c r="BH136" i="51"/>
  <c r="BI136" i="51"/>
  <c r="BJ136" i="51"/>
  <c r="BK136" i="51"/>
  <c r="BL136" i="51"/>
  <c r="BM136" i="51"/>
  <c r="BN136" i="51"/>
  <c r="BO136" i="51"/>
  <c r="BP136" i="51"/>
  <c r="BQ136" i="51"/>
  <c r="BR136" i="51"/>
  <c r="BS136" i="51"/>
  <c r="BT136" i="51"/>
  <c r="BU136" i="51"/>
  <c r="BV136" i="51"/>
  <c r="BW136" i="51"/>
  <c r="BX136" i="51"/>
  <c r="BY136" i="51"/>
  <c r="BZ136" i="51"/>
  <c r="CA136" i="51"/>
  <c r="CB136" i="51"/>
  <c r="CC136" i="51"/>
  <c r="CD136" i="51"/>
  <c r="CE136" i="51"/>
  <c r="CF136" i="51"/>
  <c r="CG136" i="51"/>
  <c r="CH136" i="51"/>
  <c r="CI136" i="51"/>
  <c r="CJ136" i="51"/>
  <c r="CK136" i="51"/>
  <c r="CL136" i="51"/>
  <c r="CM136" i="51"/>
  <c r="CN136" i="51"/>
  <c r="CO136" i="51"/>
  <c r="CP136" i="51"/>
  <c r="CQ136" i="51"/>
  <c r="J137" i="51"/>
  <c r="K137" i="51"/>
  <c r="L137" i="51"/>
  <c r="M137" i="51"/>
  <c r="N137" i="51"/>
  <c r="O137" i="51"/>
  <c r="P137" i="51"/>
  <c r="Q137" i="51"/>
  <c r="R137" i="51"/>
  <c r="S137" i="51"/>
  <c r="T137" i="51"/>
  <c r="U137" i="51"/>
  <c r="V137" i="51"/>
  <c r="W137" i="51"/>
  <c r="X137" i="51"/>
  <c r="Y137" i="51"/>
  <c r="Z137" i="51"/>
  <c r="AA137" i="51"/>
  <c r="AB137" i="51"/>
  <c r="AC137" i="51"/>
  <c r="AD137" i="51"/>
  <c r="AE137" i="51"/>
  <c r="AF137" i="51"/>
  <c r="AG137" i="51"/>
  <c r="AH137" i="51"/>
  <c r="AI137" i="51"/>
  <c r="AJ137" i="51"/>
  <c r="AK137" i="51"/>
  <c r="AL137" i="51"/>
  <c r="AM137" i="51"/>
  <c r="AN137" i="51"/>
  <c r="AO137" i="51"/>
  <c r="AP137" i="51"/>
  <c r="AQ137" i="51"/>
  <c r="AR137" i="51"/>
  <c r="AS137" i="51"/>
  <c r="AT137" i="51"/>
  <c r="AU137" i="51"/>
  <c r="AV137" i="51"/>
  <c r="AW137" i="51"/>
  <c r="AX137" i="51"/>
  <c r="AY137" i="51"/>
  <c r="AZ137" i="51"/>
  <c r="BA137" i="51"/>
  <c r="BB137" i="51"/>
  <c r="BC137" i="51"/>
  <c r="BD137" i="51"/>
  <c r="BE137" i="51"/>
  <c r="BF137" i="51"/>
  <c r="BG137" i="51"/>
  <c r="BH137" i="51"/>
  <c r="BI137" i="51"/>
  <c r="BJ137" i="51"/>
  <c r="BK137" i="51"/>
  <c r="BL137" i="51"/>
  <c r="BM137" i="51"/>
  <c r="BN137" i="51"/>
  <c r="BO137" i="51"/>
  <c r="BP137" i="51"/>
  <c r="BQ137" i="51"/>
  <c r="BR137" i="51"/>
  <c r="BS137" i="51"/>
  <c r="BT137" i="51"/>
  <c r="BU137" i="51"/>
  <c r="BV137" i="51"/>
  <c r="BW137" i="51"/>
  <c r="BX137" i="51"/>
  <c r="BY137" i="51"/>
  <c r="BZ137" i="51"/>
  <c r="CA137" i="51"/>
  <c r="CB137" i="51"/>
  <c r="CC137" i="51"/>
  <c r="CD137" i="51"/>
  <c r="CE137" i="51"/>
  <c r="CF137" i="51"/>
  <c r="CG137" i="51"/>
  <c r="CH137" i="51"/>
  <c r="CI137" i="51"/>
  <c r="CJ137" i="51"/>
  <c r="CK137" i="51"/>
  <c r="CL137" i="51"/>
  <c r="CM137" i="51"/>
  <c r="CN137" i="51"/>
  <c r="CO137" i="51"/>
  <c r="CP137" i="51"/>
  <c r="CQ137" i="51"/>
  <c r="J138" i="51"/>
  <c r="K138" i="51"/>
  <c r="L138" i="51"/>
  <c r="M138" i="51"/>
  <c r="N138" i="51"/>
  <c r="O138" i="51"/>
  <c r="P138" i="51"/>
  <c r="Q138" i="51"/>
  <c r="R138" i="51"/>
  <c r="S138" i="51"/>
  <c r="T138" i="51"/>
  <c r="U138" i="51"/>
  <c r="V138" i="51"/>
  <c r="W138" i="51"/>
  <c r="X138" i="51"/>
  <c r="Y138" i="51"/>
  <c r="Z138" i="51"/>
  <c r="AA138" i="51"/>
  <c r="AB138" i="51"/>
  <c r="AC138" i="51"/>
  <c r="AD138" i="51"/>
  <c r="AE138" i="51"/>
  <c r="AF138" i="51"/>
  <c r="AG138" i="51"/>
  <c r="AH138" i="51"/>
  <c r="AI138" i="51"/>
  <c r="AJ138" i="51"/>
  <c r="AK138" i="51"/>
  <c r="AL138" i="51"/>
  <c r="AM138" i="51"/>
  <c r="AN138" i="51"/>
  <c r="AO138" i="51"/>
  <c r="AP138" i="51"/>
  <c r="AQ138" i="51"/>
  <c r="AR138" i="51"/>
  <c r="AS138" i="51"/>
  <c r="AT138" i="51"/>
  <c r="AU138" i="51"/>
  <c r="AV138" i="51"/>
  <c r="AW138" i="51"/>
  <c r="AX138" i="51"/>
  <c r="AY138" i="51"/>
  <c r="AZ138" i="51"/>
  <c r="BA138" i="51"/>
  <c r="BB138" i="51"/>
  <c r="BC138" i="51"/>
  <c r="BD138" i="51"/>
  <c r="BE138" i="51"/>
  <c r="BF138" i="51"/>
  <c r="BG138" i="51"/>
  <c r="BH138" i="51"/>
  <c r="BI138" i="51"/>
  <c r="BJ138" i="51"/>
  <c r="BK138" i="51"/>
  <c r="BL138" i="51"/>
  <c r="BM138" i="51"/>
  <c r="BN138" i="51"/>
  <c r="BO138" i="51"/>
  <c r="BP138" i="51"/>
  <c r="BQ138" i="51"/>
  <c r="BR138" i="51"/>
  <c r="BS138" i="51"/>
  <c r="BT138" i="51"/>
  <c r="BU138" i="51"/>
  <c r="BV138" i="51"/>
  <c r="BW138" i="51"/>
  <c r="BX138" i="51"/>
  <c r="BY138" i="51"/>
  <c r="BZ138" i="51"/>
  <c r="CA138" i="51"/>
  <c r="CB138" i="51"/>
  <c r="CC138" i="51"/>
  <c r="CD138" i="51"/>
  <c r="CE138" i="51"/>
  <c r="CF138" i="51"/>
  <c r="CG138" i="51"/>
  <c r="CH138" i="51"/>
  <c r="CI138" i="51"/>
  <c r="CJ138" i="51"/>
  <c r="CK138" i="51"/>
  <c r="CL138" i="51"/>
  <c r="CM138" i="51"/>
  <c r="CN138" i="51"/>
  <c r="CO138" i="51"/>
  <c r="CP138" i="51"/>
  <c r="CQ138" i="51"/>
  <c r="J139" i="51"/>
  <c r="K139" i="51"/>
  <c r="L139" i="51"/>
  <c r="M139" i="51"/>
  <c r="N139" i="51"/>
  <c r="O139" i="51"/>
  <c r="P139" i="51"/>
  <c r="Q139" i="51"/>
  <c r="R139" i="51"/>
  <c r="S139" i="51"/>
  <c r="T139" i="51"/>
  <c r="U139" i="51"/>
  <c r="V139" i="51"/>
  <c r="W139" i="51"/>
  <c r="X139" i="51"/>
  <c r="Y139" i="51"/>
  <c r="Z139" i="51"/>
  <c r="AA139" i="51"/>
  <c r="AB139" i="51"/>
  <c r="AC139" i="51"/>
  <c r="AD139" i="51"/>
  <c r="AE139" i="51"/>
  <c r="AF139" i="51"/>
  <c r="AG139" i="51"/>
  <c r="AH139" i="51"/>
  <c r="AI139" i="51"/>
  <c r="AJ139" i="51"/>
  <c r="AK139" i="51"/>
  <c r="AL139" i="51"/>
  <c r="AM139" i="51"/>
  <c r="AN139" i="51"/>
  <c r="AO139" i="51"/>
  <c r="AP139" i="51"/>
  <c r="AQ139" i="51"/>
  <c r="AR139" i="51"/>
  <c r="AS139" i="51"/>
  <c r="AT139" i="51"/>
  <c r="AU139" i="51"/>
  <c r="AV139" i="51"/>
  <c r="AW139" i="51"/>
  <c r="AX139" i="51"/>
  <c r="AY139" i="51"/>
  <c r="AZ139" i="51"/>
  <c r="BA139" i="51"/>
  <c r="BB139" i="51"/>
  <c r="BC139" i="51"/>
  <c r="BD139" i="51"/>
  <c r="BE139" i="51"/>
  <c r="BF139" i="51"/>
  <c r="BG139" i="51"/>
  <c r="BH139" i="51"/>
  <c r="BI139" i="51"/>
  <c r="BJ139" i="51"/>
  <c r="BK139" i="51"/>
  <c r="BL139" i="51"/>
  <c r="BM139" i="51"/>
  <c r="BN139" i="51"/>
  <c r="BO139" i="51"/>
  <c r="BP139" i="51"/>
  <c r="BQ139" i="51"/>
  <c r="BR139" i="51"/>
  <c r="BS139" i="51"/>
  <c r="BT139" i="51"/>
  <c r="BU139" i="51"/>
  <c r="BV139" i="51"/>
  <c r="BW139" i="51"/>
  <c r="BX139" i="51"/>
  <c r="BY139" i="51"/>
  <c r="BZ139" i="51"/>
  <c r="CA139" i="51"/>
  <c r="CB139" i="51"/>
  <c r="CC139" i="51"/>
  <c r="CD139" i="51"/>
  <c r="CE139" i="51"/>
  <c r="CF139" i="51"/>
  <c r="CG139" i="51"/>
  <c r="CH139" i="51"/>
  <c r="CI139" i="51"/>
  <c r="CJ139" i="51"/>
  <c r="CK139" i="51"/>
  <c r="CL139" i="51"/>
  <c r="CM139" i="51"/>
  <c r="CN139" i="51"/>
  <c r="CO139" i="51"/>
  <c r="CP139" i="51"/>
  <c r="CQ139" i="51"/>
  <c r="J140" i="51"/>
  <c r="K140" i="51"/>
  <c r="L140" i="51"/>
  <c r="M140" i="51"/>
  <c r="N140" i="51"/>
  <c r="O140" i="51"/>
  <c r="P140" i="51"/>
  <c r="Q140" i="51"/>
  <c r="R140" i="51"/>
  <c r="S140" i="51"/>
  <c r="T140" i="51"/>
  <c r="U140" i="51"/>
  <c r="V140" i="51"/>
  <c r="W140" i="51"/>
  <c r="X140" i="51"/>
  <c r="Y140" i="51"/>
  <c r="Z140" i="51"/>
  <c r="AA140" i="51"/>
  <c r="AB140" i="51"/>
  <c r="AC140" i="51"/>
  <c r="AD140" i="51"/>
  <c r="AE140" i="51"/>
  <c r="AF140" i="51"/>
  <c r="AG140" i="51"/>
  <c r="AH140" i="51"/>
  <c r="AI140" i="51"/>
  <c r="AJ140" i="51"/>
  <c r="AK140" i="51"/>
  <c r="AL140" i="51"/>
  <c r="AM140" i="51"/>
  <c r="AN140" i="51"/>
  <c r="AO140" i="51"/>
  <c r="AP140" i="51"/>
  <c r="AQ140" i="51"/>
  <c r="AR140" i="51"/>
  <c r="AS140" i="51"/>
  <c r="AT140" i="51"/>
  <c r="AU140" i="51"/>
  <c r="AV140" i="51"/>
  <c r="AW140" i="51"/>
  <c r="AX140" i="51"/>
  <c r="AY140" i="51"/>
  <c r="AZ140" i="51"/>
  <c r="BA140" i="51"/>
  <c r="BB140" i="51"/>
  <c r="BC140" i="51"/>
  <c r="BD140" i="51"/>
  <c r="BE140" i="51"/>
  <c r="BF140" i="51"/>
  <c r="BG140" i="51"/>
  <c r="BH140" i="51"/>
  <c r="BI140" i="51"/>
  <c r="BJ140" i="51"/>
  <c r="BK140" i="51"/>
  <c r="BL140" i="51"/>
  <c r="BM140" i="51"/>
  <c r="BN140" i="51"/>
  <c r="BO140" i="51"/>
  <c r="BP140" i="51"/>
  <c r="BQ140" i="51"/>
  <c r="BR140" i="51"/>
  <c r="BS140" i="51"/>
  <c r="BT140" i="51"/>
  <c r="BU140" i="51"/>
  <c r="BV140" i="51"/>
  <c r="BW140" i="51"/>
  <c r="BX140" i="51"/>
  <c r="BY140" i="51"/>
  <c r="BZ140" i="51"/>
  <c r="CA140" i="51"/>
  <c r="CB140" i="51"/>
  <c r="CC140" i="51"/>
  <c r="CD140" i="51"/>
  <c r="CE140" i="51"/>
  <c r="CF140" i="51"/>
  <c r="CG140" i="51"/>
  <c r="CH140" i="51"/>
  <c r="CI140" i="51"/>
  <c r="CJ140" i="51"/>
  <c r="CK140" i="51"/>
  <c r="CL140" i="51"/>
  <c r="CM140" i="51"/>
  <c r="CN140" i="51"/>
  <c r="CO140" i="51"/>
  <c r="CP140" i="51"/>
  <c r="CQ140" i="51"/>
  <c r="J141" i="51"/>
  <c r="K141" i="51"/>
  <c r="L141" i="51"/>
  <c r="M141" i="51"/>
  <c r="N141" i="51"/>
  <c r="O141" i="51"/>
  <c r="P141" i="51"/>
  <c r="Q141" i="51"/>
  <c r="R141" i="51"/>
  <c r="S141" i="51"/>
  <c r="T141" i="51"/>
  <c r="U141" i="51"/>
  <c r="V141" i="51"/>
  <c r="W141" i="51"/>
  <c r="X141" i="51"/>
  <c r="Y141" i="51"/>
  <c r="Z141" i="51"/>
  <c r="AA141" i="51"/>
  <c r="AB141" i="51"/>
  <c r="AC141" i="51"/>
  <c r="AD141" i="51"/>
  <c r="AE141" i="51"/>
  <c r="AF141" i="51"/>
  <c r="AG141" i="51"/>
  <c r="AH141" i="51"/>
  <c r="AI141" i="51"/>
  <c r="AJ141" i="51"/>
  <c r="AK141" i="51"/>
  <c r="AL141" i="51"/>
  <c r="AM141" i="51"/>
  <c r="AN141" i="51"/>
  <c r="AO141" i="51"/>
  <c r="AP141" i="51"/>
  <c r="AQ141" i="51"/>
  <c r="AR141" i="51"/>
  <c r="AS141" i="51"/>
  <c r="AT141" i="51"/>
  <c r="AU141" i="51"/>
  <c r="AV141" i="51"/>
  <c r="AW141" i="51"/>
  <c r="AX141" i="51"/>
  <c r="AY141" i="51"/>
  <c r="AZ141" i="51"/>
  <c r="BA141" i="51"/>
  <c r="BB141" i="51"/>
  <c r="BC141" i="51"/>
  <c r="BD141" i="51"/>
  <c r="BE141" i="51"/>
  <c r="BF141" i="51"/>
  <c r="BG141" i="51"/>
  <c r="BH141" i="51"/>
  <c r="BI141" i="51"/>
  <c r="BJ141" i="51"/>
  <c r="BK141" i="51"/>
  <c r="BL141" i="51"/>
  <c r="BM141" i="51"/>
  <c r="BN141" i="51"/>
  <c r="BO141" i="51"/>
  <c r="BP141" i="51"/>
  <c r="BQ141" i="51"/>
  <c r="BR141" i="51"/>
  <c r="BS141" i="51"/>
  <c r="BT141" i="51"/>
  <c r="BU141" i="51"/>
  <c r="BV141" i="51"/>
  <c r="BW141" i="51"/>
  <c r="BX141" i="51"/>
  <c r="BY141" i="51"/>
  <c r="BZ141" i="51"/>
  <c r="CA141" i="51"/>
  <c r="CB141" i="51"/>
  <c r="CC141" i="51"/>
  <c r="CD141" i="51"/>
  <c r="CE141" i="51"/>
  <c r="CF141" i="51"/>
  <c r="CG141" i="51"/>
  <c r="CH141" i="51"/>
  <c r="CI141" i="51"/>
  <c r="CJ141" i="51"/>
  <c r="CK141" i="51"/>
  <c r="CL141" i="51"/>
  <c r="CM141" i="51"/>
  <c r="CN141" i="51"/>
  <c r="CO141" i="51"/>
  <c r="CP141" i="51"/>
  <c r="CQ141" i="51"/>
  <c r="J142" i="51"/>
  <c r="K142" i="51"/>
  <c r="L142" i="51"/>
  <c r="M142" i="51"/>
  <c r="N142" i="51"/>
  <c r="O142" i="51"/>
  <c r="P142" i="51"/>
  <c r="Q142" i="51"/>
  <c r="R142" i="51"/>
  <c r="S142" i="51"/>
  <c r="T142" i="51"/>
  <c r="U142" i="51"/>
  <c r="V142" i="51"/>
  <c r="W142" i="51"/>
  <c r="X142" i="51"/>
  <c r="Y142" i="51"/>
  <c r="Z142" i="51"/>
  <c r="AA142" i="51"/>
  <c r="AB142" i="51"/>
  <c r="AC142" i="51"/>
  <c r="AD142" i="51"/>
  <c r="AE142" i="51"/>
  <c r="AF142" i="51"/>
  <c r="AG142" i="51"/>
  <c r="AH142" i="51"/>
  <c r="AI142" i="51"/>
  <c r="AJ142" i="51"/>
  <c r="AK142" i="51"/>
  <c r="AL142" i="51"/>
  <c r="AM142" i="51"/>
  <c r="AN142" i="51"/>
  <c r="AO142" i="51"/>
  <c r="AP142" i="51"/>
  <c r="AQ142" i="51"/>
  <c r="AR142" i="51"/>
  <c r="AS142" i="51"/>
  <c r="AT142" i="51"/>
  <c r="AU142" i="51"/>
  <c r="AV142" i="51"/>
  <c r="AW142" i="51"/>
  <c r="AX142" i="51"/>
  <c r="AY142" i="51"/>
  <c r="AZ142" i="51"/>
  <c r="BA142" i="51"/>
  <c r="BB142" i="51"/>
  <c r="BC142" i="51"/>
  <c r="BD142" i="51"/>
  <c r="BE142" i="51"/>
  <c r="BF142" i="51"/>
  <c r="BG142" i="51"/>
  <c r="BH142" i="51"/>
  <c r="BI142" i="51"/>
  <c r="BJ142" i="51"/>
  <c r="BK142" i="51"/>
  <c r="BL142" i="51"/>
  <c r="BM142" i="51"/>
  <c r="BN142" i="51"/>
  <c r="BO142" i="51"/>
  <c r="BP142" i="51"/>
  <c r="BQ142" i="51"/>
  <c r="BR142" i="51"/>
  <c r="BS142" i="51"/>
  <c r="BT142" i="51"/>
  <c r="BU142" i="51"/>
  <c r="BV142" i="51"/>
  <c r="BW142" i="51"/>
  <c r="BX142" i="51"/>
  <c r="BY142" i="51"/>
  <c r="BZ142" i="51"/>
  <c r="CA142" i="51"/>
  <c r="CB142" i="51"/>
  <c r="CC142" i="51"/>
  <c r="CD142" i="51"/>
  <c r="CE142" i="51"/>
  <c r="CF142" i="51"/>
  <c r="CG142" i="51"/>
  <c r="CH142" i="51"/>
  <c r="CI142" i="51"/>
  <c r="CJ142" i="51"/>
  <c r="CK142" i="51"/>
  <c r="CL142" i="51"/>
  <c r="CM142" i="51"/>
  <c r="CN142" i="51"/>
  <c r="CO142" i="51"/>
  <c r="CP142" i="51"/>
  <c r="CQ142" i="51"/>
  <c r="J143" i="51"/>
  <c r="K143" i="51"/>
  <c r="L143" i="51"/>
  <c r="M143" i="51"/>
  <c r="N143" i="51"/>
  <c r="O143" i="51"/>
  <c r="P143" i="51"/>
  <c r="Q143" i="51"/>
  <c r="R143" i="51"/>
  <c r="S143" i="51"/>
  <c r="T143" i="51"/>
  <c r="U143" i="51"/>
  <c r="V143" i="51"/>
  <c r="W143" i="51"/>
  <c r="X143" i="51"/>
  <c r="Y143" i="51"/>
  <c r="Z143" i="51"/>
  <c r="AA143" i="51"/>
  <c r="AB143" i="51"/>
  <c r="AC143" i="51"/>
  <c r="AD143" i="51"/>
  <c r="AE143" i="51"/>
  <c r="AF143" i="51"/>
  <c r="AG143" i="51"/>
  <c r="AH143" i="51"/>
  <c r="AI143" i="51"/>
  <c r="AJ143" i="51"/>
  <c r="AK143" i="51"/>
  <c r="AL143" i="51"/>
  <c r="AM143" i="51"/>
  <c r="AN143" i="51"/>
  <c r="AO143" i="51"/>
  <c r="AP143" i="51"/>
  <c r="AQ143" i="51"/>
  <c r="AR143" i="51"/>
  <c r="AS143" i="51"/>
  <c r="AT143" i="51"/>
  <c r="AU143" i="51"/>
  <c r="AV143" i="51"/>
  <c r="AW143" i="51"/>
  <c r="AX143" i="51"/>
  <c r="AY143" i="51"/>
  <c r="AZ143" i="51"/>
  <c r="BA143" i="51"/>
  <c r="BB143" i="51"/>
  <c r="BC143" i="51"/>
  <c r="BD143" i="51"/>
  <c r="BE143" i="51"/>
  <c r="BF143" i="51"/>
  <c r="BG143" i="51"/>
  <c r="BH143" i="51"/>
  <c r="BI143" i="51"/>
  <c r="BJ143" i="51"/>
  <c r="BK143" i="51"/>
  <c r="BL143" i="51"/>
  <c r="BM143" i="51"/>
  <c r="BN143" i="51"/>
  <c r="BO143" i="51"/>
  <c r="BP143" i="51"/>
  <c r="BQ143" i="51"/>
  <c r="BR143" i="51"/>
  <c r="BS143" i="51"/>
  <c r="BT143" i="51"/>
  <c r="BU143" i="51"/>
  <c r="BV143" i="51"/>
  <c r="BW143" i="51"/>
  <c r="BX143" i="51"/>
  <c r="BY143" i="51"/>
  <c r="BZ143" i="51"/>
  <c r="CA143" i="51"/>
  <c r="CB143" i="51"/>
  <c r="CC143" i="51"/>
  <c r="CD143" i="51"/>
  <c r="CE143" i="51"/>
  <c r="CF143" i="51"/>
  <c r="CG143" i="51"/>
  <c r="CH143" i="51"/>
  <c r="CI143" i="51"/>
  <c r="CJ143" i="51"/>
  <c r="CK143" i="51"/>
  <c r="CL143" i="51"/>
  <c r="CM143" i="51"/>
  <c r="CN143" i="51"/>
  <c r="CO143" i="51"/>
  <c r="CP143" i="51"/>
  <c r="CQ143" i="51"/>
  <c r="J144" i="51"/>
  <c r="K144" i="51"/>
  <c r="L144" i="51"/>
  <c r="M144" i="51"/>
  <c r="N144" i="51"/>
  <c r="O144" i="51"/>
  <c r="P144" i="51"/>
  <c r="Q144" i="51"/>
  <c r="R144" i="51"/>
  <c r="S144" i="51"/>
  <c r="T144" i="51"/>
  <c r="U144" i="51"/>
  <c r="V144" i="51"/>
  <c r="W144" i="51"/>
  <c r="X144" i="51"/>
  <c r="Y144" i="51"/>
  <c r="Z144" i="51"/>
  <c r="AA144" i="51"/>
  <c r="AB144" i="51"/>
  <c r="AC144" i="51"/>
  <c r="AD144" i="51"/>
  <c r="AE144" i="51"/>
  <c r="AF144" i="51"/>
  <c r="AG144" i="51"/>
  <c r="AH144" i="51"/>
  <c r="AI144" i="51"/>
  <c r="AJ144" i="51"/>
  <c r="AK144" i="51"/>
  <c r="AL144" i="51"/>
  <c r="AM144" i="51"/>
  <c r="AN144" i="51"/>
  <c r="AO144" i="51"/>
  <c r="AP144" i="51"/>
  <c r="AQ144" i="51"/>
  <c r="AR144" i="51"/>
  <c r="AS144" i="51"/>
  <c r="AT144" i="51"/>
  <c r="AU144" i="51"/>
  <c r="AV144" i="51"/>
  <c r="AW144" i="51"/>
  <c r="AX144" i="51"/>
  <c r="AY144" i="51"/>
  <c r="AZ144" i="51"/>
  <c r="BA144" i="51"/>
  <c r="BB144" i="51"/>
  <c r="BC144" i="51"/>
  <c r="BD144" i="51"/>
  <c r="BE144" i="51"/>
  <c r="BF144" i="51"/>
  <c r="BG144" i="51"/>
  <c r="BH144" i="51"/>
  <c r="BI144" i="51"/>
  <c r="BJ144" i="51"/>
  <c r="BK144" i="51"/>
  <c r="BL144" i="51"/>
  <c r="BM144" i="51"/>
  <c r="BN144" i="51"/>
  <c r="BO144" i="51"/>
  <c r="BP144" i="51"/>
  <c r="BQ144" i="51"/>
  <c r="BR144" i="51"/>
  <c r="BS144" i="51"/>
  <c r="BT144" i="51"/>
  <c r="BU144" i="51"/>
  <c r="BV144" i="51"/>
  <c r="BW144" i="51"/>
  <c r="BX144" i="51"/>
  <c r="BY144" i="51"/>
  <c r="BZ144" i="51"/>
  <c r="CA144" i="51"/>
  <c r="CB144" i="51"/>
  <c r="CC144" i="51"/>
  <c r="CD144" i="51"/>
  <c r="CE144" i="51"/>
  <c r="CF144" i="51"/>
  <c r="CG144" i="51"/>
  <c r="CH144" i="51"/>
  <c r="CI144" i="51"/>
  <c r="CJ144" i="51"/>
  <c r="CK144" i="51"/>
  <c r="CL144" i="51"/>
  <c r="CM144" i="51"/>
  <c r="CN144" i="51"/>
  <c r="CO144" i="51"/>
  <c r="CP144" i="51"/>
  <c r="CQ144" i="51"/>
  <c r="J145" i="51"/>
  <c r="K145" i="51"/>
  <c r="L145" i="51"/>
  <c r="M145" i="51"/>
  <c r="N145" i="51"/>
  <c r="O145" i="51"/>
  <c r="P145" i="51"/>
  <c r="Q145" i="51"/>
  <c r="R145" i="51"/>
  <c r="S145" i="51"/>
  <c r="T145" i="51"/>
  <c r="U145" i="51"/>
  <c r="V145" i="51"/>
  <c r="W145" i="51"/>
  <c r="X145" i="51"/>
  <c r="Y145" i="51"/>
  <c r="Z145" i="51"/>
  <c r="AA145" i="51"/>
  <c r="AB145" i="51"/>
  <c r="AC145" i="51"/>
  <c r="AD145" i="51"/>
  <c r="AE145" i="51"/>
  <c r="AF145" i="51"/>
  <c r="AG145" i="51"/>
  <c r="AH145" i="51"/>
  <c r="AI145" i="51"/>
  <c r="AJ145" i="51"/>
  <c r="AK145" i="51"/>
  <c r="AL145" i="51"/>
  <c r="AM145" i="51"/>
  <c r="AN145" i="51"/>
  <c r="AO145" i="51"/>
  <c r="AP145" i="51"/>
  <c r="AQ145" i="51"/>
  <c r="AR145" i="51"/>
  <c r="AS145" i="51"/>
  <c r="AT145" i="51"/>
  <c r="AU145" i="51"/>
  <c r="AV145" i="51"/>
  <c r="AW145" i="51"/>
  <c r="AX145" i="51"/>
  <c r="AY145" i="51"/>
  <c r="AZ145" i="51"/>
  <c r="BA145" i="51"/>
  <c r="BB145" i="51"/>
  <c r="BC145" i="51"/>
  <c r="BD145" i="51"/>
  <c r="BE145" i="51"/>
  <c r="BF145" i="51"/>
  <c r="BG145" i="51"/>
  <c r="BH145" i="51"/>
  <c r="BI145" i="51"/>
  <c r="BJ145" i="51"/>
  <c r="BK145" i="51"/>
  <c r="BL145" i="51"/>
  <c r="BM145" i="51"/>
  <c r="BN145" i="51"/>
  <c r="BO145" i="51"/>
  <c r="BP145" i="51"/>
  <c r="BQ145" i="51"/>
  <c r="BR145" i="51"/>
  <c r="BS145" i="51"/>
  <c r="BT145" i="51"/>
  <c r="BU145" i="51"/>
  <c r="BV145" i="51"/>
  <c r="BW145" i="51"/>
  <c r="BX145" i="51"/>
  <c r="BY145" i="51"/>
  <c r="BZ145" i="51"/>
  <c r="CA145" i="51"/>
  <c r="CB145" i="51"/>
  <c r="CC145" i="51"/>
  <c r="CD145" i="51"/>
  <c r="CE145" i="51"/>
  <c r="CF145" i="51"/>
  <c r="CG145" i="51"/>
  <c r="CH145" i="51"/>
  <c r="CI145" i="51"/>
  <c r="CJ145" i="51"/>
  <c r="CK145" i="51"/>
  <c r="CL145" i="51"/>
  <c r="CM145" i="51"/>
  <c r="CN145" i="51"/>
  <c r="CO145" i="51"/>
  <c r="CP145" i="51"/>
  <c r="CQ145" i="51"/>
  <c r="J146" i="51"/>
  <c r="K146" i="51"/>
  <c r="L146" i="51"/>
  <c r="M146" i="51"/>
  <c r="N146" i="51"/>
  <c r="O146" i="51"/>
  <c r="P146" i="51"/>
  <c r="Q146" i="51"/>
  <c r="R146" i="51"/>
  <c r="S146" i="51"/>
  <c r="T146" i="51"/>
  <c r="U146" i="51"/>
  <c r="V146" i="51"/>
  <c r="W146" i="51"/>
  <c r="X146" i="51"/>
  <c r="Y146" i="51"/>
  <c r="Z146" i="51"/>
  <c r="AA146" i="51"/>
  <c r="AB146" i="51"/>
  <c r="AC146" i="51"/>
  <c r="AD146" i="51"/>
  <c r="AE146" i="51"/>
  <c r="AF146" i="51"/>
  <c r="AG146" i="51"/>
  <c r="AH146" i="51"/>
  <c r="AI146" i="51"/>
  <c r="AJ146" i="51"/>
  <c r="AK146" i="51"/>
  <c r="AL146" i="51"/>
  <c r="AM146" i="51"/>
  <c r="AN146" i="51"/>
  <c r="AO146" i="51"/>
  <c r="AP146" i="51"/>
  <c r="AQ146" i="51"/>
  <c r="AR146" i="51"/>
  <c r="AS146" i="51"/>
  <c r="AT146" i="51"/>
  <c r="AU146" i="51"/>
  <c r="AV146" i="51"/>
  <c r="AW146" i="51"/>
  <c r="AX146" i="51"/>
  <c r="AY146" i="51"/>
  <c r="AZ146" i="51"/>
  <c r="BA146" i="51"/>
  <c r="BB146" i="51"/>
  <c r="BC146" i="51"/>
  <c r="BD146" i="51"/>
  <c r="BE146" i="51"/>
  <c r="BF146" i="51"/>
  <c r="BG146" i="51"/>
  <c r="BH146" i="51"/>
  <c r="BI146" i="51"/>
  <c r="BJ146" i="51"/>
  <c r="BK146" i="51"/>
  <c r="BL146" i="51"/>
  <c r="BM146" i="51"/>
  <c r="BN146" i="51"/>
  <c r="BO146" i="51"/>
  <c r="BP146" i="51"/>
  <c r="BQ146" i="51"/>
  <c r="BR146" i="51"/>
  <c r="BS146" i="51"/>
  <c r="BT146" i="51"/>
  <c r="BU146" i="51"/>
  <c r="BV146" i="51"/>
  <c r="BW146" i="51"/>
  <c r="BX146" i="51"/>
  <c r="BY146" i="51"/>
  <c r="BZ146" i="51"/>
  <c r="CA146" i="51"/>
  <c r="CB146" i="51"/>
  <c r="CC146" i="51"/>
  <c r="CD146" i="51"/>
  <c r="CE146" i="51"/>
  <c r="CF146" i="51"/>
  <c r="CG146" i="51"/>
  <c r="CH146" i="51"/>
  <c r="CI146" i="51"/>
  <c r="CJ146" i="51"/>
  <c r="CK146" i="51"/>
  <c r="CL146" i="51"/>
  <c r="CM146" i="51"/>
  <c r="CN146" i="51"/>
  <c r="CO146" i="51"/>
  <c r="CP146" i="51"/>
  <c r="CQ146" i="51"/>
  <c r="J147" i="51"/>
  <c r="K147" i="51"/>
  <c r="L147" i="51"/>
  <c r="M147" i="51"/>
  <c r="N147" i="51"/>
  <c r="O147" i="51"/>
  <c r="P147" i="51"/>
  <c r="Q147" i="51"/>
  <c r="R147" i="51"/>
  <c r="S147" i="51"/>
  <c r="T147" i="51"/>
  <c r="U147" i="51"/>
  <c r="V147" i="51"/>
  <c r="W147" i="51"/>
  <c r="X147" i="51"/>
  <c r="Y147" i="51"/>
  <c r="Z147" i="51"/>
  <c r="AA147" i="51"/>
  <c r="AB147" i="51"/>
  <c r="AC147" i="51"/>
  <c r="AD147" i="51"/>
  <c r="AE147" i="51"/>
  <c r="AF147" i="51"/>
  <c r="AG147" i="51"/>
  <c r="AH147" i="51"/>
  <c r="AI147" i="51"/>
  <c r="AJ147" i="51"/>
  <c r="AK147" i="51"/>
  <c r="AL147" i="51"/>
  <c r="AM147" i="51"/>
  <c r="AN147" i="51"/>
  <c r="AO147" i="51"/>
  <c r="AP147" i="51"/>
  <c r="AQ147" i="51"/>
  <c r="AR147" i="51"/>
  <c r="AS147" i="51"/>
  <c r="AT147" i="51"/>
  <c r="AU147" i="51"/>
  <c r="AV147" i="51"/>
  <c r="AW147" i="51"/>
  <c r="AX147" i="51"/>
  <c r="AY147" i="51"/>
  <c r="AZ147" i="51"/>
  <c r="BA147" i="51"/>
  <c r="BB147" i="51"/>
  <c r="BC147" i="51"/>
  <c r="BD147" i="51"/>
  <c r="BE147" i="51"/>
  <c r="BF147" i="51"/>
  <c r="BG147" i="51"/>
  <c r="BH147" i="51"/>
  <c r="BI147" i="51"/>
  <c r="BJ147" i="51"/>
  <c r="BK147" i="51"/>
  <c r="BL147" i="51"/>
  <c r="BM147" i="51"/>
  <c r="BN147" i="51"/>
  <c r="BO147" i="51"/>
  <c r="BP147" i="51"/>
  <c r="BQ147" i="51"/>
  <c r="BR147" i="51"/>
  <c r="BS147" i="51"/>
  <c r="BT147" i="51"/>
  <c r="BU147" i="51"/>
  <c r="BV147" i="51"/>
  <c r="BW147" i="51"/>
  <c r="BX147" i="51"/>
  <c r="BY147" i="51"/>
  <c r="BZ147" i="51"/>
  <c r="CA147" i="51"/>
  <c r="CB147" i="51"/>
  <c r="CC147" i="51"/>
  <c r="CD147" i="51"/>
  <c r="CE147" i="51"/>
  <c r="CF147" i="51"/>
  <c r="CG147" i="51"/>
  <c r="CH147" i="51"/>
  <c r="CI147" i="51"/>
  <c r="CJ147" i="51"/>
  <c r="CK147" i="51"/>
  <c r="CL147" i="51"/>
  <c r="CM147" i="51"/>
  <c r="CN147" i="51"/>
  <c r="CO147" i="51"/>
  <c r="CP147" i="51"/>
  <c r="CQ147" i="51"/>
  <c r="J148" i="51"/>
  <c r="K148" i="51"/>
  <c r="L148" i="51"/>
  <c r="M148" i="51"/>
  <c r="N148" i="51"/>
  <c r="O148" i="51"/>
  <c r="P148" i="51"/>
  <c r="Q148" i="51"/>
  <c r="R148" i="51"/>
  <c r="S148" i="51"/>
  <c r="T148" i="51"/>
  <c r="U148" i="51"/>
  <c r="V148" i="51"/>
  <c r="W148" i="51"/>
  <c r="X148" i="51"/>
  <c r="Y148" i="51"/>
  <c r="Z148" i="51"/>
  <c r="AA148" i="51"/>
  <c r="AB148" i="51"/>
  <c r="AC148" i="51"/>
  <c r="AD148" i="51"/>
  <c r="AE148" i="51"/>
  <c r="AF148" i="51"/>
  <c r="AG148" i="51"/>
  <c r="AH148" i="51"/>
  <c r="AI148" i="51"/>
  <c r="AJ148" i="51"/>
  <c r="AK148" i="51"/>
  <c r="AL148" i="51"/>
  <c r="AM148" i="51"/>
  <c r="AN148" i="51"/>
  <c r="AO148" i="51"/>
  <c r="AP148" i="51"/>
  <c r="AQ148" i="51"/>
  <c r="AR148" i="51"/>
  <c r="AS148" i="51"/>
  <c r="AT148" i="51"/>
  <c r="AU148" i="51"/>
  <c r="AV148" i="51"/>
  <c r="AW148" i="51"/>
  <c r="AX148" i="51"/>
  <c r="AY148" i="51"/>
  <c r="AZ148" i="51"/>
  <c r="BA148" i="51"/>
  <c r="BB148" i="51"/>
  <c r="BC148" i="51"/>
  <c r="BD148" i="51"/>
  <c r="BE148" i="51"/>
  <c r="BF148" i="51"/>
  <c r="BG148" i="51"/>
  <c r="BH148" i="51"/>
  <c r="BI148" i="51"/>
  <c r="BJ148" i="51"/>
  <c r="BK148" i="51"/>
  <c r="BL148" i="51"/>
  <c r="BM148" i="51"/>
  <c r="BN148" i="51"/>
  <c r="BO148" i="51"/>
  <c r="BP148" i="51"/>
  <c r="BQ148" i="51"/>
  <c r="BR148" i="51"/>
  <c r="BS148" i="51"/>
  <c r="BT148" i="51"/>
  <c r="BU148" i="51"/>
  <c r="BV148" i="51"/>
  <c r="BW148" i="51"/>
  <c r="BX148" i="51"/>
  <c r="BY148" i="51"/>
  <c r="BZ148" i="51"/>
  <c r="CA148" i="51"/>
  <c r="CB148" i="51"/>
  <c r="CC148" i="51"/>
  <c r="CD148" i="51"/>
  <c r="CE148" i="51"/>
  <c r="CF148" i="51"/>
  <c r="CG148" i="51"/>
  <c r="CH148" i="51"/>
  <c r="CI148" i="51"/>
  <c r="CJ148" i="51"/>
  <c r="CK148" i="51"/>
  <c r="CL148" i="51"/>
  <c r="CM148" i="51"/>
  <c r="CN148" i="51"/>
  <c r="CO148" i="51"/>
  <c r="CP148" i="51"/>
  <c r="CQ148" i="51"/>
  <c r="J149" i="51"/>
  <c r="K149" i="51"/>
  <c r="L149" i="51"/>
  <c r="M149" i="51"/>
  <c r="N149" i="51"/>
  <c r="O149" i="51"/>
  <c r="P149" i="51"/>
  <c r="Q149" i="51"/>
  <c r="R149" i="51"/>
  <c r="S149" i="51"/>
  <c r="T149" i="51"/>
  <c r="U149" i="51"/>
  <c r="V149" i="51"/>
  <c r="W149" i="51"/>
  <c r="X149" i="51"/>
  <c r="Y149" i="51"/>
  <c r="Z149" i="51"/>
  <c r="AA149" i="51"/>
  <c r="AB149" i="51"/>
  <c r="AC149" i="51"/>
  <c r="AD149" i="51"/>
  <c r="AE149" i="51"/>
  <c r="AF149" i="51"/>
  <c r="AG149" i="51"/>
  <c r="AH149" i="51"/>
  <c r="AI149" i="51"/>
  <c r="AJ149" i="51"/>
  <c r="AK149" i="51"/>
  <c r="AL149" i="51"/>
  <c r="AM149" i="51"/>
  <c r="AN149" i="51"/>
  <c r="AO149" i="51"/>
  <c r="AP149" i="51"/>
  <c r="AQ149" i="51"/>
  <c r="AR149" i="51"/>
  <c r="AS149" i="51"/>
  <c r="AT149" i="51"/>
  <c r="AU149" i="51"/>
  <c r="AV149" i="51"/>
  <c r="AW149" i="51"/>
  <c r="AX149" i="51"/>
  <c r="AY149" i="51"/>
  <c r="AZ149" i="51"/>
  <c r="BA149" i="51"/>
  <c r="BB149" i="51"/>
  <c r="BC149" i="51"/>
  <c r="BD149" i="51"/>
  <c r="BE149" i="51"/>
  <c r="BF149" i="51"/>
  <c r="BG149" i="51"/>
  <c r="BH149" i="51"/>
  <c r="BI149" i="51"/>
  <c r="BJ149" i="51"/>
  <c r="BK149" i="51"/>
  <c r="BL149" i="51"/>
  <c r="BM149" i="51"/>
  <c r="BN149" i="51"/>
  <c r="BO149" i="51"/>
  <c r="BP149" i="51"/>
  <c r="BQ149" i="51"/>
  <c r="BR149" i="51"/>
  <c r="BS149" i="51"/>
  <c r="BT149" i="51"/>
  <c r="BU149" i="51"/>
  <c r="BV149" i="51"/>
  <c r="BW149" i="51"/>
  <c r="BX149" i="51"/>
  <c r="BY149" i="51"/>
  <c r="BZ149" i="51"/>
  <c r="CA149" i="51"/>
  <c r="CB149" i="51"/>
  <c r="CC149" i="51"/>
  <c r="CD149" i="51"/>
  <c r="CE149" i="51"/>
  <c r="CF149" i="51"/>
  <c r="CG149" i="51"/>
  <c r="CH149" i="51"/>
  <c r="CI149" i="51"/>
  <c r="CJ149" i="51"/>
  <c r="CK149" i="51"/>
  <c r="CL149" i="51"/>
  <c r="CM149" i="51"/>
  <c r="CN149" i="51"/>
  <c r="CO149" i="51"/>
  <c r="CP149" i="51"/>
  <c r="CQ149" i="51"/>
  <c r="J150" i="51"/>
  <c r="K150" i="51"/>
  <c r="L150" i="51"/>
  <c r="M150" i="51"/>
  <c r="N150" i="51"/>
  <c r="O150" i="51"/>
  <c r="P150" i="51"/>
  <c r="Q150" i="51"/>
  <c r="R150" i="51"/>
  <c r="S150" i="51"/>
  <c r="T150" i="51"/>
  <c r="U150" i="51"/>
  <c r="V150" i="51"/>
  <c r="W150" i="51"/>
  <c r="X150" i="51"/>
  <c r="Y150" i="51"/>
  <c r="Z150" i="51"/>
  <c r="AA150" i="51"/>
  <c r="AB150" i="51"/>
  <c r="AC150" i="51"/>
  <c r="AD150" i="51"/>
  <c r="AE150" i="51"/>
  <c r="AF150" i="51"/>
  <c r="AG150" i="51"/>
  <c r="AH150" i="51"/>
  <c r="AI150" i="51"/>
  <c r="AJ150" i="51"/>
  <c r="AK150" i="51"/>
  <c r="AL150" i="51"/>
  <c r="AM150" i="51"/>
  <c r="AN150" i="51"/>
  <c r="AO150" i="51"/>
  <c r="AP150" i="51"/>
  <c r="AQ150" i="51"/>
  <c r="AR150" i="51"/>
  <c r="AS150" i="51"/>
  <c r="AT150" i="51"/>
  <c r="AU150" i="51"/>
  <c r="AV150" i="51"/>
  <c r="AW150" i="51"/>
  <c r="AX150" i="51"/>
  <c r="AY150" i="51"/>
  <c r="AZ150" i="51"/>
  <c r="BA150" i="51"/>
  <c r="BB150" i="51"/>
  <c r="BC150" i="51"/>
  <c r="BD150" i="51"/>
  <c r="BE150" i="51"/>
  <c r="BF150" i="51"/>
  <c r="BG150" i="51"/>
  <c r="BH150" i="51"/>
  <c r="BI150" i="51"/>
  <c r="BJ150" i="51"/>
  <c r="BK150" i="51"/>
  <c r="BL150" i="51"/>
  <c r="BM150" i="51"/>
  <c r="BN150" i="51"/>
  <c r="BO150" i="51"/>
  <c r="BP150" i="51"/>
  <c r="BQ150" i="51"/>
  <c r="BR150" i="51"/>
  <c r="BS150" i="51"/>
  <c r="BT150" i="51"/>
  <c r="BU150" i="51"/>
  <c r="BV150" i="51"/>
  <c r="BW150" i="51"/>
  <c r="BX150" i="51"/>
  <c r="BY150" i="51"/>
  <c r="BZ150" i="51"/>
  <c r="CA150" i="51"/>
  <c r="CB150" i="51"/>
  <c r="CC150" i="51"/>
  <c r="CD150" i="51"/>
  <c r="CE150" i="51"/>
  <c r="CF150" i="51"/>
  <c r="CG150" i="51"/>
  <c r="CH150" i="51"/>
  <c r="CI150" i="51"/>
  <c r="CJ150" i="51"/>
  <c r="CK150" i="51"/>
  <c r="CL150" i="51"/>
  <c r="CM150" i="51"/>
  <c r="CN150" i="51"/>
  <c r="CO150" i="51"/>
  <c r="CP150" i="51"/>
  <c r="CQ150" i="51"/>
  <c r="J151" i="51"/>
  <c r="K151" i="51"/>
  <c r="L151" i="51"/>
  <c r="M151" i="51"/>
  <c r="N151" i="51"/>
  <c r="O151" i="51"/>
  <c r="P151" i="51"/>
  <c r="Q151" i="51"/>
  <c r="R151" i="51"/>
  <c r="S151" i="51"/>
  <c r="T151" i="51"/>
  <c r="U151" i="51"/>
  <c r="V151" i="51"/>
  <c r="W151" i="51"/>
  <c r="X151" i="51"/>
  <c r="Y151" i="51"/>
  <c r="Z151" i="51"/>
  <c r="AA151" i="51"/>
  <c r="AB151" i="51"/>
  <c r="AC151" i="51"/>
  <c r="AD151" i="51"/>
  <c r="AE151" i="51"/>
  <c r="AF151" i="51"/>
  <c r="AG151" i="51"/>
  <c r="AH151" i="51"/>
  <c r="AI151" i="51"/>
  <c r="AJ151" i="51"/>
  <c r="AK151" i="51"/>
  <c r="AL151" i="51"/>
  <c r="AM151" i="51"/>
  <c r="AN151" i="51"/>
  <c r="AO151" i="51"/>
  <c r="AP151" i="51"/>
  <c r="AQ151" i="51"/>
  <c r="AR151" i="51"/>
  <c r="AS151" i="51"/>
  <c r="AT151" i="51"/>
  <c r="AU151" i="51"/>
  <c r="AV151" i="51"/>
  <c r="AW151" i="51"/>
  <c r="AX151" i="51"/>
  <c r="AY151" i="51"/>
  <c r="AZ151" i="51"/>
  <c r="BA151" i="51"/>
  <c r="BB151" i="51"/>
  <c r="BC151" i="51"/>
  <c r="BD151" i="51"/>
  <c r="BE151" i="51"/>
  <c r="BF151" i="51"/>
  <c r="BG151" i="51"/>
  <c r="BH151" i="51"/>
  <c r="BI151" i="51"/>
  <c r="BJ151" i="51"/>
  <c r="BK151" i="51"/>
  <c r="BL151" i="51"/>
  <c r="BM151" i="51"/>
  <c r="BN151" i="51"/>
  <c r="BO151" i="51"/>
  <c r="BP151" i="51"/>
  <c r="BQ151" i="51"/>
  <c r="BR151" i="51"/>
  <c r="BS151" i="51"/>
  <c r="BT151" i="51"/>
  <c r="BU151" i="51"/>
  <c r="BV151" i="51"/>
  <c r="BW151" i="51"/>
  <c r="BX151" i="51"/>
  <c r="BY151" i="51"/>
  <c r="BZ151" i="51"/>
  <c r="CA151" i="51"/>
  <c r="CB151" i="51"/>
  <c r="CC151" i="51"/>
  <c r="CD151" i="51"/>
  <c r="CE151" i="51"/>
  <c r="CF151" i="51"/>
  <c r="CG151" i="51"/>
  <c r="CH151" i="51"/>
  <c r="CI151" i="51"/>
  <c r="CJ151" i="51"/>
  <c r="CK151" i="51"/>
  <c r="CL151" i="51"/>
  <c r="CM151" i="51"/>
  <c r="CN151" i="51"/>
  <c r="CO151" i="51"/>
  <c r="CP151" i="51"/>
  <c r="CQ151" i="51"/>
  <c r="J152" i="51"/>
  <c r="K152" i="51"/>
  <c r="L152" i="51"/>
  <c r="M152" i="51"/>
  <c r="N152" i="51"/>
  <c r="O152" i="51"/>
  <c r="P152" i="51"/>
  <c r="Q152" i="51"/>
  <c r="R152" i="51"/>
  <c r="S152" i="51"/>
  <c r="T152" i="51"/>
  <c r="U152" i="51"/>
  <c r="V152" i="51"/>
  <c r="W152" i="51"/>
  <c r="X152" i="51"/>
  <c r="Y152" i="51"/>
  <c r="Z152" i="51"/>
  <c r="AA152" i="51"/>
  <c r="AB152" i="51"/>
  <c r="AC152" i="51"/>
  <c r="AD152" i="51"/>
  <c r="AE152" i="51"/>
  <c r="AF152" i="51"/>
  <c r="AG152" i="51"/>
  <c r="AH152" i="51"/>
  <c r="AI152" i="51"/>
  <c r="AJ152" i="51"/>
  <c r="AK152" i="51"/>
  <c r="AL152" i="51"/>
  <c r="AM152" i="51"/>
  <c r="AN152" i="51"/>
  <c r="AO152" i="51"/>
  <c r="AP152" i="51"/>
  <c r="AQ152" i="51"/>
  <c r="AR152" i="51"/>
  <c r="AS152" i="51"/>
  <c r="AT152" i="51"/>
  <c r="AU152" i="51"/>
  <c r="AV152" i="51"/>
  <c r="AW152" i="51"/>
  <c r="AX152" i="51"/>
  <c r="AY152" i="51"/>
  <c r="AZ152" i="51"/>
  <c r="BA152" i="51"/>
  <c r="BB152" i="51"/>
  <c r="BC152" i="51"/>
  <c r="BD152" i="51"/>
  <c r="BE152" i="51"/>
  <c r="BF152" i="51"/>
  <c r="BG152" i="51"/>
  <c r="BH152" i="51"/>
  <c r="BI152" i="51"/>
  <c r="BJ152" i="51"/>
  <c r="BK152" i="51"/>
  <c r="BL152" i="51"/>
  <c r="BM152" i="51"/>
  <c r="BN152" i="51"/>
  <c r="BO152" i="51"/>
  <c r="BP152" i="51"/>
  <c r="BQ152" i="51"/>
  <c r="BR152" i="51"/>
  <c r="BS152" i="51"/>
  <c r="BT152" i="51"/>
  <c r="BU152" i="51"/>
  <c r="BV152" i="51"/>
  <c r="BW152" i="51"/>
  <c r="BX152" i="51"/>
  <c r="BY152" i="51"/>
  <c r="BZ152" i="51"/>
  <c r="CA152" i="51"/>
  <c r="CB152" i="51"/>
  <c r="CC152" i="51"/>
  <c r="CD152" i="51"/>
  <c r="CE152" i="51"/>
  <c r="CF152" i="51"/>
  <c r="CG152" i="51"/>
  <c r="CH152" i="51"/>
  <c r="CI152" i="51"/>
  <c r="CJ152" i="51"/>
  <c r="CK152" i="51"/>
  <c r="CL152" i="51"/>
  <c r="CM152" i="51"/>
  <c r="CN152" i="51"/>
  <c r="CO152" i="51"/>
  <c r="CP152" i="51"/>
  <c r="CQ152" i="51"/>
  <c r="J153" i="51"/>
  <c r="K153" i="51"/>
  <c r="L153" i="51"/>
  <c r="M153" i="51"/>
  <c r="N153" i="51"/>
  <c r="O153" i="51"/>
  <c r="P153" i="51"/>
  <c r="Q153" i="51"/>
  <c r="R153" i="51"/>
  <c r="S153" i="51"/>
  <c r="T153" i="51"/>
  <c r="U153" i="51"/>
  <c r="V153" i="51"/>
  <c r="W153" i="51"/>
  <c r="X153" i="51"/>
  <c r="Y153" i="51"/>
  <c r="Z153" i="51"/>
  <c r="AA153" i="51"/>
  <c r="AB153" i="51"/>
  <c r="AC153" i="51"/>
  <c r="AD153" i="51"/>
  <c r="AE153" i="51"/>
  <c r="AF153" i="51"/>
  <c r="AG153" i="51"/>
  <c r="AH153" i="51"/>
  <c r="AI153" i="51"/>
  <c r="AJ153" i="51"/>
  <c r="AK153" i="51"/>
  <c r="AL153" i="51"/>
  <c r="AM153" i="51"/>
  <c r="AN153" i="51"/>
  <c r="AO153" i="51"/>
  <c r="AP153" i="51"/>
  <c r="AQ153" i="51"/>
  <c r="AR153" i="51"/>
  <c r="AS153" i="51"/>
  <c r="AT153" i="51"/>
  <c r="AU153" i="51"/>
  <c r="AV153" i="51"/>
  <c r="AW153" i="51"/>
  <c r="AX153" i="51"/>
  <c r="AY153" i="51"/>
  <c r="AZ153" i="51"/>
  <c r="BA153" i="51"/>
  <c r="BB153" i="51"/>
  <c r="BC153" i="51"/>
  <c r="BD153" i="51"/>
  <c r="BE153" i="51"/>
  <c r="BF153" i="51"/>
  <c r="BG153" i="51"/>
  <c r="BH153" i="51"/>
  <c r="BI153" i="51"/>
  <c r="BJ153" i="51"/>
  <c r="BK153" i="51"/>
  <c r="BL153" i="51"/>
  <c r="BM153" i="51"/>
  <c r="BN153" i="51"/>
  <c r="BO153" i="51"/>
  <c r="BP153" i="51"/>
  <c r="BQ153" i="51"/>
  <c r="BR153" i="51"/>
  <c r="BS153" i="51"/>
  <c r="BT153" i="51"/>
  <c r="BU153" i="51"/>
  <c r="BV153" i="51"/>
  <c r="BW153" i="51"/>
  <c r="BX153" i="51"/>
  <c r="BY153" i="51"/>
  <c r="BZ153" i="51"/>
  <c r="CA153" i="51"/>
  <c r="CB153" i="51"/>
  <c r="CC153" i="51"/>
  <c r="CD153" i="51"/>
  <c r="CE153" i="51"/>
  <c r="CF153" i="51"/>
  <c r="CG153" i="51"/>
  <c r="CH153" i="51"/>
  <c r="CI153" i="51"/>
  <c r="CJ153" i="51"/>
  <c r="CK153" i="51"/>
  <c r="CL153" i="51"/>
  <c r="CM153" i="51"/>
  <c r="CN153" i="51"/>
  <c r="CO153" i="51"/>
  <c r="CP153" i="51"/>
  <c r="CQ153" i="51"/>
  <c r="J154" i="51"/>
  <c r="K154" i="51"/>
  <c r="L154" i="51"/>
  <c r="M154" i="51"/>
  <c r="N154" i="51"/>
  <c r="O154" i="51"/>
  <c r="P154" i="51"/>
  <c r="Q154" i="51"/>
  <c r="R154" i="51"/>
  <c r="S154" i="51"/>
  <c r="T154" i="51"/>
  <c r="U154" i="51"/>
  <c r="V154" i="51"/>
  <c r="W154" i="51"/>
  <c r="X154" i="51"/>
  <c r="Y154" i="51"/>
  <c r="Z154" i="51"/>
  <c r="AA154" i="51"/>
  <c r="AB154" i="51"/>
  <c r="AC154" i="51"/>
  <c r="AD154" i="51"/>
  <c r="AE154" i="51"/>
  <c r="AF154" i="51"/>
  <c r="AG154" i="51"/>
  <c r="AH154" i="51"/>
  <c r="AI154" i="51"/>
  <c r="AJ154" i="51"/>
  <c r="AK154" i="51"/>
  <c r="AL154" i="51"/>
  <c r="AM154" i="51"/>
  <c r="AN154" i="51"/>
  <c r="AO154" i="51"/>
  <c r="AP154" i="51"/>
  <c r="AQ154" i="51"/>
  <c r="AR154" i="51"/>
  <c r="AS154" i="51"/>
  <c r="AT154" i="51"/>
  <c r="AU154" i="51"/>
  <c r="AV154" i="51"/>
  <c r="AW154" i="51"/>
  <c r="AX154" i="51"/>
  <c r="AY154" i="51"/>
  <c r="AZ154" i="51"/>
  <c r="BA154" i="51"/>
  <c r="BB154" i="51"/>
  <c r="BC154" i="51"/>
  <c r="BD154" i="51"/>
  <c r="BE154" i="51"/>
  <c r="BF154" i="51"/>
  <c r="BG154" i="51"/>
  <c r="BH154" i="51"/>
  <c r="BI154" i="51"/>
  <c r="BJ154" i="51"/>
  <c r="BK154" i="51"/>
  <c r="BL154" i="51"/>
  <c r="BM154" i="51"/>
  <c r="BN154" i="51"/>
  <c r="BO154" i="51"/>
  <c r="BP154" i="51"/>
  <c r="BQ154" i="51"/>
  <c r="BR154" i="51"/>
  <c r="BS154" i="51"/>
  <c r="BT154" i="51"/>
  <c r="BU154" i="51"/>
  <c r="BV154" i="51"/>
  <c r="BW154" i="51"/>
  <c r="BX154" i="51"/>
  <c r="BY154" i="51"/>
  <c r="BZ154" i="51"/>
  <c r="CA154" i="51"/>
  <c r="CB154" i="51"/>
  <c r="CC154" i="51"/>
  <c r="CD154" i="51"/>
  <c r="CE154" i="51"/>
  <c r="CF154" i="51"/>
  <c r="CG154" i="51"/>
  <c r="CH154" i="51"/>
  <c r="CI154" i="51"/>
  <c r="CJ154" i="51"/>
  <c r="CK154" i="51"/>
  <c r="CL154" i="51"/>
  <c r="CM154" i="51"/>
  <c r="CN154" i="51"/>
  <c r="CO154" i="51"/>
  <c r="CP154" i="51"/>
  <c r="CQ154" i="51"/>
  <c r="J155" i="51"/>
  <c r="K155" i="51"/>
  <c r="L155" i="51"/>
  <c r="M155" i="51"/>
  <c r="N155" i="51"/>
  <c r="O155" i="51"/>
  <c r="P155" i="51"/>
  <c r="Q155" i="51"/>
  <c r="R155" i="51"/>
  <c r="S155" i="51"/>
  <c r="T155" i="51"/>
  <c r="U155" i="51"/>
  <c r="V155" i="51"/>
  <c r="W155" i="51"/>
  <c r="X155" i="51"/>
  <c r="Y155" i="51"/>
  <c r="Z155" i="51"/>
  <c r="AA155" i="51"/>
  <c r="AB155" i="51"/>
  <c r="AC155" i="51"/>
  <c r="AD155" i="51"/>
  <c r="AE155" i="51"/>
  <c r="AF155" i="51"/>
  <c r="AG155" i="51"/>
  <c r="AH155" i="51"/>
  <c r="AI155" i="51"/>
  <c r="AJ155" i="51"/>
  <c r="AK155" i="51"/>
  <c r="AL155" i="51"/>
  <c r="AM155" i="51"/>
  <c r="AN155" i="51"/>
  <c r="AO155" i="51"/>
  <c r="AP155" i="51"/>
  <c r="AQ155" i="51"/>
  <c r="AR155" i="51"/>
  <c r="AS155" i="51"/>
  <c r="AT155" i="51"/>
  <c r="AU155" i="51"/>
  <c r="AV155" i="51"/>
  <c r="AW155" i="51"/>
  <c r="AX155" i="51"/>
  <c r="AY155" i="51"/>
  <c r="AZ155" i="51"/>
  <c r="BA155" i="51"/>
  <c r="BB155" i="51"/>
  <c r="BC155" i="51"/>
  <c r="BD155" i="51"/>
  <c r="BE155" i="51"/>
  <c r="BF155" i="51"/>
  <c r="BG155" i="51"/>
  <c r="BH155" i="51"/>
  <c r="BI155" i="51"/>
  <c r="BJ155" i="51"/>
  <c r="BK155" i="51"/>
  <c r="BL155" i="51"/>
  <c r="BM155" i="51"/>
  <c r="BN155" i="51"/>
  <c r="BO155" i="51"/>
  <c r="BP155" i="51"/>
  <c r="BQ155" i="51"/>
  <c r="BR155" i="51"/>
  <c r="BS155" i="51"/>
  <c r="BT155" i="51"/>
  <c r="BU155" i="51"/>
  <c r="BV155" i="51"/>
  <c r="BW155" i="51"/>
  <c r="BX155" i="51"/>
  <c r="BY155" i="51"/>
  <c r="BZ155" i="51"/>
  <c r="CA155" i="51"/>
  <c r="CB155" i="51"/>
  <c r="CC155" i="51"/>
  <c r="CD155" i="51"/>
  <c r="CE155" i="51"/>
  <c r="CF155" i="51"/>
  <c r="CG155" i="51"/>
  <c r="CH155" i="51"/>
  <c r="CI155" i="51"/>
  <c r="CJ155" i="51"/>
  <c r="CK155" i="51"/>
  <c r="CL155" i="51"/>
  <c r="CM155" i="51"/>
  <c r="CN155" i="51"/>
  <c r="CO155" i="51"/>
  <c r="CP155" i="51"/>
  <c r="CQ155" i="51"/>
  <c r="J156" i="51"/>
  <c r="K156" i="51"/>
  <c r="L156" i="51"/>
  <c r="M156" i="51"/>
  <c r="N156" i="51"/>
  <c r="O156" i="51"/>
  <c r="P156" i="51"/>
  <c r="Q156" i="51"/>
  <c r="R156" i="51"/>
  <c r="S156" i="51"/>
  <c r="T156" i="51"/>
  <c r="U156" i="51"/>
  <c r="V156" i="51"/>
  <c r="W156" i="51"/>
  <c r="X156" i="51"/>
  <c r="Y156" i="51"/>
  <c r="Z156" i="51"/>
  <c r="AA156" i="51"/>
  <c r="AB156" i="51"/>
  <c r="AC156" i="51"/>
  <c r="AD156" i="51"/>
  <c r="AE156" i="51"/>
  <c r="AF156" i="51"/>
  <c r="AG156" i="51"/>
  <c r="AH156" i="51"/>
  <c r="AI156" i="51"/>
  <c r="AJ156" i="51"/>
  <c r="AK156" i="51"/>
  <c r="AL156" i="51"/>
  <c r="AM156" i="51"/>
  <c r="AN156" i="51"/>
  <c r="AO156" i="51"/>
  <c r="AP156" i="51"/>
  <c r="AQ156" i="51"/>
  <c r="AR156" i="51"/>
  <c r="AS156" i="51"/>
  <c r="AT156" i="51"/>
  <c r="AU156" i="51"/>
  <c r="AV156" i="51"/>
  <c r="AW156" i="51"/>
  <c r="AX156" i="51"/>
  <c r="AY156" i="51"/>
  <c r="AZ156" i="51"/>
  <c r="BA156" i="51"/>
  <c r="BB156" i="51"/>
  <c r="BC156" i="51"/>
  <c r="BD156" i="51"/>
  <c r="BE156" i="51"/>
  <c r="BF156" i="51"/>
  <c r="BG156" i="51"/>
  <c r="BH156" i="51"/>
  <c r="BI156" i="51"/>
  <c r="BJ156" i="51"/>
  <c r="BK156" i="51"/>
  <c r="BL156" i="51"/>
  <c r="BM156" i="51"/>
  <c r="BN156" i="51"/>
  <c r="BO156" i="51"/>
  <c r="BP156" i="51"/>
  <c r="BQ156" i="51"/>
  <c r="BR156" i="51"/>
  <c r="BS156" i="51"/>
  <c r="BT156" i="51"/>
  <c r="BU156" i="51"/>
  <c r="BV156" i="51"/>
  <c r="BW156" i="51"/>
  <c r="BX156" i="51"/>
  <c r="BY156" i="51"/>
  <c r="BZ156" i="51"/>
  <c r="CA156" i="51"/>
  <c r="CB156" i="51"/>
  <c r="CC156" i="51"/>
  <c r="CD156" i="51"/>
  <c r="CE156" i="51"/>
  <c r="CF156" i="51"/>
  <c r="CG156" i="51"/>
  <c r="CH156" i="51"/>
  <c r="CI156" i="51"/>
  <c r="CJ156" i="51"/>
  <c r="CK156" i="51"/>
  <c r="CL156" i="51"/>
  <c r="CM156" i="51"/>
  <c r="CN156" i="51"/>
  <c r="CO156" i="51"/>
  <c r="CP156" i="51"/>
  <c r="CQ156" i="51"/>
  <c r="J157" i="51"/>
  <c r="K157" i="51"/>
  <c r="L157" i="51"/>
  <c r="M157" i="51"/>
  <c r="N157" i="51"/>
  <c r="O157" i="51"/>
  <c r="P157" i="51"/>
  <c r="Q157" i="51"/>
  <c r="R157" i="51"/>
  <c r="S157" i="51"/>
  <c r="T157" i="51"/>
  <c r="U157" i="51"/>
  <c r="V157" i="51"/>
  <c r="W157" i="51"/>
  <c r="X157" i="51"/>
  <c r="Y157" i="51"/>
  <c r="Z157" i="51"/>
  <c r="AA157" i="51"/>
  <c r="AB157" i="51"/>
  <c r="AC157" i="51"/>
  <c r="AD157" i="51"/>
  <c r="AE157" i="51"/>
  <c r="AF157" i="51"/>
  <c r="AG157" i="51"/>
  <c r="AH157" i="51"/>
  <c r="AI157" i="51"/>
  <c r="AJ157" i="51"/>
  <c r="AK157" i="51"/>
  <c r="AL157" i="51"/>
  <c r="AM157" i="51"/>
  <c r="AN157" i="51"/>
  <c r="AO157" i="51"/>
  <c r="AP157" i="51"/>
  <c r="AQ157" i="51"/>
  <c r="AR157" i="51"/>
  <c r="AS157" i="51"/>
  <c r="AT157" i="51"/>
  <c r="AU157" i="51"/>
  <c r="AV157" i="51"/>
  <c r="AW157" i="51"/>
  <c r="AX157" i="51"/>
  <c r="AY157" i="51"/>
  <c r="AZ157" i="51"/>
  <c r="BA157" i="51"/>
  <c r="BB157" i="51"/>
  <c r="BC157" i="51"/>
  <c r="BD157" i="51"/>
  <c r="BE157" i="51"/>
  <c r="BF157" i="51"/>
  <c r="BG157" i="51"/>
  <c r="BH157" i="51"/>
  <c r="BI157" i="51"/>
  <c r="BJ157" i="51"/>
  <c r="BK157" i="51"/>
  <c r="BL157" i="51"/>
  <c r="BM157" i="51"/>
  <c r="BN157" i="51"/>
  <c r="BO157" i="51"/>
  <c r="BP157" i="51"/>
  <c r="BQ157" i="51"/>
  <c r="BR157" i="51"/>
  <c r="BS157" i="51"/>
  <c r="BT157" i="51"/>
  <c r="BU157" i="51"/>
  <c r="BV157" i="51"/>
  <c r="BW157" i="51"/>
  <c r="BX157" i="51"/>
  <c r="BY157" i="51"/>
  <c r="BZ157" i="51"/>
  <c r="CA157" i="51"/>
  <c r="CB157" i="51"/>
  <c r="CC157" i="51"/>
  <c r="CD157" i="51"/>
  <c r="CE157" i="51"/>
  <c r="CF157" i="51"/>
  <c r="CG157" i="51"/>
  <c r="CH157" i="51"/>
  <c r="CI157" i="51"/>
  <c r="CJ157" i="51"/>
  <c r="CK157" i="51"/>
  <c r="CL157" i="51"/>
  <c r="CM157" i="51"/>
  <c r="CN157" i="51"/>
  <c r="CO157" i="51"/>
  <c r="CP157" i="51"/>
  <c r="CQ157" i="51"/>
  <c r="J158" i="51"/>
  <c r="K158" i="51"/>
  <c r="L158" i="51"/>
  <c r="M158" i="51"/>
  <c r="N158" i="51"/>
  <c r="O158" i="51"/>
  <c r="P158" i="51"/>
  <c r="Q158" i="51"/>
  <c r="R158" i="51"/>
  <c r="S158" i="51"/>
  <c r="T158" i="51"/>
  <c r="U158" i="51"/>
  <c r="V158" i="51"/>
  <c r="W158" i="51"/>
  <c r="X158" i="51"/>
  <c r="Y158" i="51"/>
  <c r="Z158" i="51"/>
  <c r="AA158" i="51"/>
  <c r="AB158" i="51"/>
  <c r="AC158" i="51"/>
  <c r="AD158" i="51"/>
  <c r="AE158" i="51"/>
  <c r="AF158" i="51"/>
  <c r="AG158" i="51"/>
  <c r="AH158" i="51"/>
  <c r="AI158" i="51"/>
  <c r="AJ158" i="51"/>
  <c r="AK158" i="51"/>
  <c r="AL158" i="51"/>
  <c r="AM158" i="51"/>
  <c r="AN158" i="51"/>
  <c r="AO158" i="51"/>
  <c r="AP158" i="51"/>
  <c r="AQ158" i="51"/>
  <c r="AR158" i="51"/>
  <c r="AS158" i="51"/>
  <c r="AT158" i="51"/>
  <c r="AU158" i="51"/>
  <c r="AV158" i="51"/>
  <c r="AW158" i="51"/>
  <c r="AX158" i="51"/>
  <c r="AY158" i="51"/>
  <c r="AZ158" i="51"/>
  <c r="BA158" i="51"/>
  <c r="BB158" i="51"/>
  <c r="BC158" i="51"/>
  <c r="BD158" i="51"/>
  <c r="BE158" i="51"/>
  <c r="BF158" i="51"/>
  <c r="BG158" i="51"/>
  <c r="BH158" i="51"/>
  <c r="BI158" i="51"/>
  <c r="BJ158" i="51"/>
  <c r="BK158" i="51"/>
  <c r="BL158" i="51"/>
  <c r="BM158" i="51"/>
  <c r="BN158" i="51"/>
  <c r="BO158" i="51"/>
  <c r="BP158" i="51"/>
  <c r="BQ158" i="51"/>
  <c r="BR158" i="51"/>
  <c r="BS158" i="51"/>
  <c r="BT158" i="51"/>
  <c r="BU158" i="51"/>
  <c r="BV158" i="51"/>
  <c r="BW158" i="51"/>
  <c r="BX158" i="51"/>
  <c r="BY158" i="51"/>
  <c r="BZ158" i="51"/>
  <c r="CA158" i="51"/>
  <c r="CB158" i="51"/>
  <c r="CC158" i="51"/>
  <c r="CD158" i="51"/>
  <c r="CE158" i="51"/>
  <c r="CF158" i="51"/>
  <c r="CG158" i="51"/>
  <c r="CH158" i="51"/>
  <c r="CI158" i="51"/>
  <c r="CJ158" i="51"/>
  <c r="CK158" i="51"/>
  <c r="CL158" i="51"/>
  <c r="CM158" i="51"/>
  <c r="CN158" i="51"/>
  <c r="CO158" i="51"/>
  <c r="CP158" i="51"/>
  <c r="CQ158" i="51"/>
  <c r="J159" i="51"/>
  <c r="K159" i="51"/>
  <c r="L159" i="51"/>
  <c r="M159" i="51"/>
  <c r="N159" i="51"/>
  <c r="O159" i="51"/>
  <c r="P159" i="51"/>
  <c r="Q159" i="51"/>
  <c r="R159" i="51"/>
  <c r="S159" i="51"/>
  <c r="T159" i="51"/>
  <c r="U159" i="51"/>
  <c r="V159" i="51"/>
  <c r="W159" i="51"/>
  <c r="X159" i="51"/>
  <c r="Y159" i="51"/>
  <c r="Z159" i="51"/>
  <c r="AA159" i="51"/>
  <c r="AB159" i="51"/>
  <c r="AC159" i="51"/>
  <c r="AD159" i="51"/>
  <c r="AE159" i="51"/>
  <c r="AF159" i="51"/>
  <c r="AG159" i="51"/>
  <c r="AH159" i="51"/>
  <c r="AI159" i="51"/>
  <c r="AJ159" i="51"/>
  <c r="AK159" i="51"/>
  <c r="AL159" i="51"/>
  <c r="AM159" i="51"/>
  <c r="AN159" i="51"/>
  <c r="AO159" i="51"/>
  <c r="AP159" i="51"/>
  <c r="AQ159" i="51"/>
  <c r="AR159" i="51"/>
  <c r="AS159" i="51"/>
  <c r="AT159" i="51"/>
  <c r="AU159" i="51"/>
  <c r="AV159" i="51"/>
  <c r="AW159" i="51"/>
  <c r="AX159" i="51"/>
  <c r="AY159" i="51"/>
  <c r="AZ159" i="51"/>
  <c r="BA159" i="51"/>
  <c r="BB159" i="51"/>
  <c r="BC159" i="51"/>
  <c r="BD159" i="51"/>
  <c r="BE159" i="51"/>
  <c r="BF159" i="51"/>
  <c r="BG159" i="51"/>
  <c r="BH159" i="51"/>
  <c r="BI159" i="51"/>
  <c r="BJ159" i="51"/>
  <c r="BK159" i="51"/>
  <c r="BL159" i="51"/>
  <c r="BM159" i="51"/>
  <c r="BN159" i="51"/>
  <c r="BO159" i="51"/>
  <c r="BP159" i="51"/>
  <c r="BQ159" i="51"/>
  <c r="BR159" i="51"/>
  <c r="BS159" i="51"/>
  <c r="BT159" i="51"/>
  <c r="BU159" i="51"/>
  <c r="BV159" i="51"/>
  <c r="BW159" i="51"/>
  <c r="BX159" i="51"/>
  <c r="BY159" i="51"/>
  <c r="BZ159" i="51"/>
  <c r="CA159" i="51"/>
  <c r="CB159" i="51"/>
  <c r="CC159" i="51"/>
  <c r="CD159" i="51"/>
  <c r="CE159" i="51"/>
  <c r="CF159" i="51"/>
  <c r="CG159" i="51"/>
  <c r="CH159" i="51"/>
  <c r="CI159" i="51"/>
  <c r="CJ159" i="51"/>
  <c r="CK159" i="51"/>
  <c r="CL159" i="51"/>
  <c r="CM159" i="51"/>
  <c r="CN159" i="51"/>
  <c r="CO159" i="51"/>
  <c r="CP159" i="51"/>
  <c r="CQ159" i="51"/>
  <c r="J160" i="51"/>
  <c r="K160" i="51"/>
  <c r="L160" i="51"/>
  <c r="M160" i="51"/>
  <c r="N160" i="51"/>
  <c r="O160" i="51"/>
  <c r="P160" i="51"/>
  <c r="Q160" i="51"/>
  <c r="R160" i="51"/>
  <c r="S160" i="51"/>
  <c r="T160" i="51"/>
  <c r="U160" i="51"/>
  <c r="V160" i="51"/>
  <c r="W160" i="51"/>
  <c r="X160" i="51"/>
  <c r="Y160" i="51"/>
  <c r="Z160" i="51"/>
  <c r="AA160" i="51"/>
  <c r="AB160" i="51"/>
  <c r="AC160" i="51"/>
  <c r="AD160" i="51"/>
  <c r="AE160" i="51"/>
  <c r="AF160" i="51"/>
  <c r="AG160" i="51"/>
  <c r="AH160" i="51"/>
  <c r="AI160" i="51"/>
  <c r="AJ160" i="51"/>
  <c r="AK160" i="51"/>
  <c r="AL160" i="51"/>
  <c r="AM160" i="51"/>
  <c r="AN160" i="51"/>
  <c r="AO160" i="51"/>
  <c r="AP160" i="51"/>
  <c r="AQ160" i="51"/>
  <c r="AR160" i="51"/>
  <c r="AS160" i="51"/>
  <c r="AT160" i="51"/>
  <c r="AU160" i="51"/>
  <c r="AV160" i="51"/>
  <c r="AW160" i="51"/>
  <c r="AX160" i="51"/>
  <c r="AY160" i="51"/>
  <c r="AZ160" i="51"/>
  <c r="BA160" i="51"/>
  <c r="BB160" i="51"/>
  <c r="BC160" i="51"/>
  <c r="BD160" i="51"/>
  <c r="BE160" i="51"/>
  <c r="BF160" i="51"/>
  <c r="BG160" i="51"/>
  <c r="BH160" i="51"/>
  <c r="BI160" i="51"/>
  <c r="BJ160" i="51"/>
  <c r="BK160" i="51"/>
  <c r="BL160" i="51"/>
  <c r="BM160" i="51"/>
  <c r="BN160" i="51"/>
  <c r="BO160" i="51"/>
  <c r="BP160" i="51"/>
  <c r="BQ160" i="51"/>
  <c r="BR160" i="51"/>
  <c r="BS160" i="51"/>
  <c r="BT160" i="51"/>
  <c r="BU160" i="51"/>
  <c r="BV160" i="51"/>
  <c r="BW160" i="51"/>
  <c r="BX160" i="51"/>
  <c r="BY160" i="51"/>
  <c r="BZ160" i="51"/>
  <c r="CA160" i="51"/>
  <c r="CB160" i="51"/>
  <c r="CC160" i="51"/>
  <c r="CD160" i="51"/>
  <c r="CE160" i="51"/>
  <c r="CF160" i="51"/>
  <c r="CG160" i="51"/>
  <c r="CH160" i="51"/>
  <c r="CI160" i="51"/>
  <c r="CJ160" i="51"/>
  <c r="CK160" i="51"/>
  <c r="CL160" i="51"/>
  <c r="CM160" i="51"/>
  <c r="CN160" i="51"/>
  <c r="CO160" i="51"/>
  <c r="CP160" i="51"/>
  <c r="CQ160" i="51"/>
  <c r="J161" i="51"/>
  <c r="K161" i="51"/>
  <c r="L161" i="51"/>
  <c r="M161" i="51"/>
  <c r="N161" i="51"/>
  <c r="O161" i="51"/>
  <c r="P161" i="51"/>
  <c r="Q161" i="51"/>
  <c r="R161" i="51"/>
  <c r="S161" i="51"/>
  <c r="T161" i="51"/>
  <c r="U161" i="51"/>
  <c r="V161" i="51"/>
  <c r="W161" i="51"/>
  <c r="X161" i="51"/>
  <c r="Y161" i="51"/>
  <c r="Z161" i="51"/>
  <c r="AA161" i="51"/>
  <c r="AB161" i="51"/>
  <c r="AC161" i="51"/>
  <c r="AD161" i="51"/>
  <c r="AE161" i="51"/>
  <c r="AF161" i="51"/>
  <c r="AG161" i="51"/>
  <c r="AH161" i="51"/>
  <c r="AI161" i="51"/>
  <c r="AJ161" i="51"/>
  <c r="AK161" i="51"/>
  <c r="AL161" i="51"/>
  <c r="AM161" i="51"/>
  <c r="AN161" i="51"/>
  <c r="AO161" i="51"/>
  <c r="AP161" i="51"/>
  <c r="AQ161" i="51"/>
  <c r="AR161" i="51"/>
  <c r="AS161" i="51"/>
  <c r="AT161" i="51"/>
  <c r="AU161" i="51"/>
  <c r="AV161" i="51"/>
  <c r="AW161" i="51"/>
  <c r="AX161" i="51"/>
  <c r="AY161" i="51"/>
  <c r="AZ161" i="51"/>
  <c r="BA161" i="51"/>
  <c r="BB161" i="51"/>
  <c r="BC161" i="51"/>
  <c r="BD161" i="51"/>
  <c r="BE161" i="51"/>
  <c r="BF161" i="51"/>
  <c r="BG161" i="51"/>
  <c r="BH161" i="51"/>
  <c r="BI161" i="51"/>
  <c r="BJ161" i="51"/>
  <c r="BK161" i="51"/>
  <c r="BL161" i="51"/>
  <c r="BM161" i="51"/>
  <c r="BN161" i="51"/>
  <c r="BO161" i="51"/>
  <c r="BP161" i="51"/>
  <c r="BQ161" i="51"/>
  <c r="BR161" i="51"/>
  <c r="BS161" i="51"/>
  <c r="BT161" i="51"/>
  <c r="BU161" i="51"/>
  <c r="BV161" i="51"/>
  <c r="BW161" i="51"/>
  <c r="BX161" i="51"/>
  <c r="BY161" i="51"/>
  <c r="BZ161" i="51"/>
  <c r="CA161" i="51"/>
  <c r="CB161" i="51"/>
  <c r="CC161" i="51"/>
  <c r="CD161" i="51"/>
  <c r="CE161" i="51"/>
  <c r="CF161" i="51"/>
  <c r="CG161" i="51"/>
  <c r="CH161" i="51"/>
  <c r="CI161" i="51"/>
  <c r="CJ161" i="51"/>
  <c r="CK161" i="51"/>
  <c r="CL161" i="51"/>
  <c r="CM161" i="51"/>
  <c r="CN161" i="51"/>
  <c r="CO161" i="51"/>
  <c r="CP161" i="51"/>
  <c r="CQ161" i="51"/>
  <c r="J162" i="51"/>
  <c r="K162" i="51"/>
  <c r="L162" i="51"/>
  <c r="M162" i="51"/>
  <c r="N162" i="51"/>
  <c r="O162" i="51"/>
  <c r="P162" i="51"/>
  <c r="Q162" i="51"/>
  <c r="R162" i="51"/>
  <c r="S162" i="51"/>
  <c r="T162" i="51"/>
  <c r="U162" i="51"/>
  <c r="V162" i="51"/>
  <c r="W162" i="51"/>
  <c r="X162" i="51"/>
  <c r="Y162" i="51"/>
  <c r="Z162" i="51"/>
  <c r="AA162" i="51"/>
  <c r="AB162" i="51"/>
  <c r="AC162" i="51"/>
  <c r="AD162" i="51"/>
  <c r="AE162" i="51"/>
  <c r="AF162" i="51"/>
  <c r="AG162" i="51"/>
  <c r="AH162" i="51"/>
  <c r="AI162" i="51"/>
  <c r="AJ162" i="51"/>
  <c r="AK162" i="51"/>
  <c r="AL162" i="51"/>
  <c r="AM162" i="51"/>
  <c r="AN162" i="51"/>
  <c r="AO162" i="51"/>
  <c r="AP162" i="51"/>
  <c r="AQ162" i="51"/>
  <c r="AR162" i="51"/>
  <c r="AS162" i="51"/>
  <c r="AT162" i="51"/>
  <c r="AU162" i="51"/>
  <c r="AV162" i="51"/>
  <c r="AW162" i="51"/>
  <c r="AX162" i="51"/>
  <c r="AY162" i="51"/>
  <c r="AZ162" i="51"/>
  <c r="BA162" i="51"/>
  <c r="BB162" i="51"/>
  <c r="BC162" i="51"/>
  <c r="BD162" i="51"/>
  <c r="BE162" i="51"/>
  <c r="BF162" i="51"/>
  <c r="BG162" i="51"/>
  <c r="BH162" i="51"/>
  <c r="BI162" i="51"/>
  <c r="BJ162" i="51"/>
  <c r="BK162" i="51"/>
  <c r="BL162" i="51"/>
  <c r="BM162" i="51"/>
  <c r="BN162" i="51"/>
  <c r="BO162" i="51"/>
  <c r="BP162" i="51"/>
  <c r="BQ162" i="51"/>
  <c r="BR162" i="51"/>
  <c r="BS162" i="51"/>
  <c r="BT162" i="51"/>
  <c r="BU162" i="51"/>
  <c r="BV162" i="51"/>
  <c r="BW162" i="51"/>
  <c r="BX162" i="51"/>
  <c r="BY162" i="51"/>
  <c r="BZ162" i="51"/>
  <c r="CA162" i="51"/>
  <c r="CB162" i="51"/>
  <c r="CC162" i="51"/>
  <c r="CD162" i="51"/>
  <c r="CE162" i="51"/>
  <c r="CF162" i="51"/>
  <c r="CG162" i="51"/>
  <c r="CH162" i="51"/>
  <c r="CI162" i="51"/>
  <c r="CJ162" i="51"/>
  <c r="CK162" i="51"/>
  <c r="CL162" i="51"/>
  <c r="CM162" i="51"/>
  <c r="CN162" i="51"/>
  <c r="CO162" i="51"/>
  <c r="CP162" i="51"/>
  <c r="CQ162" i="51"/>
  <c r="J163" i="51"/>
  <c r="K163" i="51"/>
  <c r="L163" i="51"/>
  <c r="M163" i="51"/>
  <c r="N163" i="51"/>
  <c r="O163" i="51"/>
  <c r="P163" i="51"/>
  <c r="Q163" i="51"/>
  <c r="R163" i="51"/>
  <c r="S163" i="51"/>
  <c r="T163" i="51"/>
  <c r="U163" i="51"/>
  <c r="V163" i="51"/>
  <c r="W163" i="51"/>
  <c r="X163" i="51"/>
  <c r="Y163" i="51"/>
  <c r="Z163" i="51"/>
  <c r="AA163" i="51"/>
  <c r="AB163" i="51"/>
  <c r="AC163" i="51"/>
  <c r="AD163" i="51"/>
  <c r="AE163" i="51"/>
  <c r="AF163" i="51"/>
  <c r="AG163" i="51"/>
  <c r="AH163" i="51"/>
  <c r="AI163" i="51"/>
  <c r="AJ163" i="51"/>
  <c r="AK163" i="51"/>
  <c r="AL163" i="51"/>
  <c r="AM163" i="51"/>
  <c r="AN163" i="51"/>
  <c r="AO163" i="51"/>
  <c r="AP163" i="51"/>
  <c r="AQ163" i="51"/>
  <c r="AR163" i="51"/>
  <c r="AS163" i="51"/>
  <c r="AT163" i="51"/>
  <c r="AU163" i="51"/>
  <c r="AV163" i="51"/>
  <c r="AW163" i="51"/>
  <c r="AX163" i="51"/>
  <c r="AY163" i="51"/>
  <c r="AZ163" i="51"/>
  <c r="BA163" i="51"/>
  <c r="BB163" i="51"/>
  <c r="BC163" i="51"/>
  <c r="BD163" i="51"/>
  <c r="BE163" i="51"/>
  <c r="BF163" i="51"/>
  <c r="BG163" i="51"/>
  <c r="BH163" i="51"/>
  <c r="BI163" i="51"/>
  <c r="BJ163" i="51"/>
  <c r="BK163" i="51"/>
  <c r="BL163" i="51"/>
  <c r="BM163" i="51"/>
  <c r="BN163" i="51"/>
  <c r="BO163" i="51"/>
  <c r="BP163" i="51"/>
  <c r="BQ163" i="51"/>
  <c r="BR163" i="51"/>
  <c r="BS163" i="51"/>
  <c r="BT163" i="51"/>
  <c r="BU163" i="51"/>
  <c r="BV163" i="51"/>
  <c r="BW163" i="51"/>
  <c r="BX163" i="51"/>
  <c r="BY163" i="51"/>
  <c r="BZ163" i="51"/>
  <c r="CA163" i="51"/>
  <c r="CB163" i="51"/>
  <c r="CC163" i="51"/>
  <c r="CD163" i="51"/>
  <c r="CE163" i="51"/>
  <c r="CF163" i="51"/>
  <c r="CG163" i="51"/>
  <c r="CH163" i="51"/>
  <c r="CI163" i="51"/>
  <c r="CJ163" i="51"/>
  <c r="CK163" i="51"/>
  <c r="CL163" i="51"/>
  <c r="CM163" i="51"/>
  <c r="CN163" i="51"/>
  <c r="CO163" i="51"/>
  <c r="CP163" i="51"/>
  <c r="CQ163" i="51"/>
  <c r="J164" i="51"/>
  <c r="K164" i="51"/>
  <c r="L164" i="51"/>
  <c r="M164" i="51"/>
  <c r="N164" i="51"/>
  <c r="O164" i="51"/>
  <c r="P164" i="51"/>
  <c r="Q164" i="51"/>
  <c r="R164" i="51"/>
  <c r="S164" i="51"/>
  <c r="T164" i="51"/>
  <c r="U164" i="51"/>
  <c r="V164" i="51"/>
  <c r="W164" i="51"/>
  <c r="X164" i="51"/>
  <c r="Y164" i="51"/>
  <c r="Z164" i="51"/>
  <c r="AA164" i="51"/>
  <c r="AB164" i="51"/>
  <c r="AC164" i="51"/>
  <c r="AD164" i="51"/>
  <c r="AE164" i="51"/>
  <c r="AF164" i="51"/>
  <c r="AG164" i="51"/>
  <c r="AH164" i="51"/>
  <c r="AI164" i="51"/>
  <c r="AJ164" i="51"/>
  <c r="AK164" i="51"/>
  <c r="AL164" i="51"/>
  <c r="AM164" i="51"/>
  <c r="AN164" i="51"/>
  <c r="AO164" i="51"/>
  <c r="AP164" i="51"/>
  <c r="AQ164" i="51"/>
  <c r="AR164" i="51"/>
  <c r="AS164" i="51"/>
  <c r="AT164" i="51"/>
  <c r="AU164" i="51"/>
  <c r="AV164" i="51"/>
  <c r="AW164" i="51"/>
  <c r="AX164" i="51"/>
  <c r="AY164" i="51"/>
  <c r="AZ164" i="51"/>
  <c r="BA164" i="51"/>
  <c r="BB164" i="51"/>
  <c r="BC164" i="51"/>
  <c r="BD164" i="51"/>
  <c r="BE164" i="51"/>
  <c r="BF164" i="51"/>
  <c r="BG164" i="51"/>
  <c r="BH164" i="51"/>
  <c r="BI164" i="51"/>
  <c r="BJ164" i="51"/>
  <c r="BK164" i="51"/>
  <c r="BL164" i="51"/>
  <c r="BM164" i="51"/>
  <c r="BN164" i="51"/>
  <c r="BO164" i="51"/>
  <c r="BP164" i="51"/>
  <c r="BQ164" i="51"/>
  <c r="BR164" i="51"/>
  <c r="BS164" i="51"/>
  <c r="BT164" i="51"/>
  <c r="BU164" i="51"/>
  <c r="BV164" i="51"/>
  <c r="BW164" i="51"/>
  <c r="BX164" i="51"/>
  <c r="BY164" i="51"/>
  <c r="BZ164" i="51"/>
  <c r="CA164" i="51"/>
  <c r="CB164" i="51"/>
  <c r="CC164" i="51"/>
  <c r="CD164" i="51"/>
  <c r="CE164" i="51"/>
  <c r="CF164" i="51"/>
  <c r="CG164" i="51"/>
  <c r="CH164" i="51"/>
  <c r="CI164" i="51"/>
  <c r="CJ164" i="51"/>
  <c r="CK164" i="51"/>
  <c r="CL164" i="51"/>
  <c r="CM164" i="51"/>
  <c r="CN164" i="51"/>
  <c r="CO164" i="51"/>
  <c r="CP164" i="51"/>
  <c r="CQ164" i="51"/>
  <c r="J165" i="51"/>
  <c r="K165" i="51"/>
  <c r="L165" i="51"/>
  <c r="M165" i="51"/>
  <c r="N165" i="51"/>
  <c r="O165" i="51"/>
  <c r="P165" i="51"/>
  <c r="Q165" i="51"/>
  <c r="R165" i="51"/>
  <c r="S165" i="51"/>
  <c r="T165" i="51"/>
  <c r="U165" i="51"/>
  <c r="V165" i="51"/>
  <c r="W165" i="51"/>
  <c r="X165" i="51"/>
  <c r="Y165" i="51"/>
  <c r="Z165" i="51"/>
  <c r="AA165" i="51"/>
  <c r="AB165" i="51"/>
  <c r="AC165" i="51"/>
  <c r="AD165" i="51"/>
  <c r="AE165" i="51"/>
  <c r="AF165" i="51"/>
  <c r="AG165" i="51"/>
  <c r="AH165" i="51"/>
  <c r="AI165" i="51"/>
  <c r="AJ165" i="51"/>
  <c r="AK165" i="51"/>
  <c r="AL165" i="51"/>
  <c r="AM165" i="51"/>
  <c r="AN165" i="51"/>
  <c r="AO165" i="51"/>
  <c r="AP165" i="51"/>
  <c r="AQ165" i="51"/>
  <c r="AR165" i="51"/>
  <c r="AS165" i="51"/>
  <c r="AT165" i="51"/>
  <c r="AU165" i="51"/>
  <c r="AV165" i="51"/>
  <c r="AW165" i="51"/>
  <c r="AX165" i="51"/>
  <c r="AY165" i="51"/>
  <c r="AZ165" i="51"/>
  <c r="BA165" i="51"/>
  <c r="BB165" i="51"/>
  <c r="BC165" i="51"/>
  <c r="BD165" i="51"/>
  <c r="BE165" i="51"/>
  <c r="BF165" i="51"/>
  <c r="BG165" i="51"/>
  <c r="BH165" i="51"/>
  <c r="BI165" i="51"/>
  <c r="BJ165" i="51"/>
  <c r="BK165" i="51"/>
  <c r="BL165" i="51"/>
  <c r="BM165" i="51"/>
  <c r="BN165" i="51"/>
  <c r="BO165" i="51"/>
  <c r="BP165" i="51"/>
  <c r="BQ165" i="51"/>
  <c r="BR165" i="51"/>
  <c r="BS165" i="51"/>
  <c r="BT165" i="51"/>
  <c r="BU165" i="51"/>
  <c r="BV165" i="51"/>
  <c r="BW165" i="51"/>
  <c r="BX165" i="51"/>
  <c r="BY165" i="51"/>
  <c r="BZ165" i="51"/>
  <c r="CA165" i="51"/>
  <c r="CB165" i="51"/>
  <c r="CC165" i="51"/>
  <c r="CD165" i="51"/>
  <c r="CE165" i="51"/>
  <c r="CF165" i="51"/>
  <c r="CG165" i="51"/>
  <c r="CH165" i="51"/>
  <c r="CI165" i="51"/>
  <c r="CJ165" i="51"/>
  <c r="CK165" i="51"/>
  <c r="CL165" i="51"/>
  <c r="CM165" i="51"/>
  <c r="CN165" i="51"/>
  <c r="CO165" i="51"/>
  <c r="CP165" i="51"/>
  <c r="CQ165" i="51"/>
  <c r="J166" i="51"/>
  <c r="K166" i="51"/>
  <c r="L166" i="51"/>
  <c r="M166" i="51"/>
  <c r="N166" i="51"/>
  <c r="O166" i="51"/>
  <c r="P166" i="51"/>
  <c r="Q166" i="51"/>
  <c r="R166" i="51"/>
  <c r="S166" i="51"/>
  <c r="T166" i="51"/>
  <c r="U166" i="51"/>
  <c r="V166" i="51"/>
  <c r="W166" i="51"/>
  <c r="X166" i="51"/>
  <c r="Y166" i="51"/>
  <c r="Z166" i="51"/>
  <c r="AA166" i="51"/>
  <c r="AB166" i="51"/>
  <c r="AC166" i="51"/>
  <c r="AD166" i="51"/>
  <c r="AE166" i="51"/>
  <c r="AF166" i="51"/>
  <c r="AG166" i="51"/>
  <c r="AH166" i="51"/>
  <c r="AI166" i="51"/>
  <c r="AJ166" i="51"/>
  <c r="AK166" i="51"/>
  <c r="AL166" i="51"/>
  <c r="AM166" i="51"/>
  <c r="AN166" i="51"/>
  <c r="AO166" i="51"/>
  <c r="AP166" i="51"/>
  <c r="AQ166" i="51"/>
  <c r="AR166" i="51"/>
  <c r="AS166" i="51"/>
  <c r="AT166" i="51"/>
  <c r="AU166" i="51"/>
  <c r="AV166" i="51"/>
  <c r="AW166" i="51"/>
  <c r="AX166" i="51"/>
  <c r="AY166" i="51"/>
  <c r="AZ166" i="51"/>
  <c r="BA166" i="51"/>
  <c r="BB166" i="51"/>
  <c r="BC166" i="51"/>
  <c r="BD166" i="51"/>
  <c r="BE166" i="51"/>
  <c r="BF166" i="51"/>
  <c r="BG166" i="51"/>
  <c r="BH166" i="51"/>
  <c r="BI166" i="51"/>
  <c r="BJ166" i="51"/>
  <c r="BK166" i="51"/>
  <c r="BL166" i="51"/>
  <c r="BM166" i="51"/>
  <c r="BN166" i="51"/>
  <c r="BO166" i="51"/>
  <c r="BP166" i="51"/>
  <c r="BQ166" i="51"/>
  <c r="BR166" i="51"/>
  <c r="BS166" i="51"/>
  <c r="BT166" i="51"/>
  <c r="BU166" i="51"/>
  <c r="BV166" i="51"/>
  <c r="BW166" i="51"/>
  <c r="BX166" i="51"/>
  <c r="BY166" i="51"/>
  <c r="BZ166" i="51"/>
  <c r="CA166" i="51"/>
  <c r="CB166" i="51"/>
  <c r="CC166" i="51"/>
  <c r="CD166" i="51"/>
  <c r="CE166" i="51"/>
  <c r="CF166" i="51"/>
  <c r="CG166" i="51"/>
  <c r="CH166" i="51"/>
  <c r="CI166" i="51"/>
  <c r="CJ166" i="51"/>
  <c r="CK166" i="51"/>
  <c r="CL166" i="51"/>
  <c r="CM166" i="51"/>
  <c r="CN166" i="51"/>
  <c r="CO166" i="51"/>
  <c r="CP166" i="51"/>
  <c r="CQ166" i="51"/>
  <c r="J167" i="51"/>
  <c r="K167" i="51"/>
  <c r="L167" i="51"/>
  <c r="M167" i="51"/>
  <c r="N167" i="51"/>
  <c r="O167" i="51"/>
  <c r="P167" i="51"/>
  <c r="Q167" i="51"/>
  <c r="R167" i="51"/>
  <c r="S167" i="51"/>
  <c r="T167" i="51"/>
  <c r="U167" i="51"/>
  <c r="V167" i="51"/>
  <c r="W167" i="51"/>
  <c r="X167" i="51"/>
  <c r="Y167" i="51"/>
  <c r="Z167" i="51"/>
  <c r="AA167" i="51"/>
  <c r="AB167" i="51"/>
  <c r="AC167" i="51"/>
  <c r="AD167" i="51"/>
  <c r="AE167" i="51"/>
  <c r="AF167" i="51"/>
  <c r="AG167" i="51"/>
  <c r="AH167" i="51"/>
  <c r="AI167" i="51"/>
  <c r="AJ167" i="51"/>
  <c r="AK167" i="51"/>
  <c r="AL167" i="51"/>
  <c r="AM167" i="51"/>
  <c r="AN167" i="51"/>
  <c r="AO167" i="51"/>
  <c r="AP167" i="51"/>
  <c r="AQ167" i="51"/>
  <c r="AR167" i="51"/>
  <c r="AS167" i="51"/>
  <c r="AT167" i="51"/>
  <c r="AU167" i="51"/>
  <c r="AV167" i="51"/>
  <c r="AW167" i="51"/>
  <c r="AX167" i="51"/>
  <c r="AY167" i="51"/>
  <c r="AZ167" i="51"/>
  <c r="BA167" i="51"/>
  <c r="BB167" i="51"/>
  <c r="BC167" i="51"/>
  <c r="BD167" i="51"/>
  <c r="BE167" i="51"/>
  <c r="BF167" i="51"/>
  <c r="BG167" i="51"/>
  <c r="BH167" i="51"/>
  <c r="BI167" i="51"/>
  <c r="BJ167" i="51"/>
  <c r="BK167" i="51"/>
  <c r="BL167" i="51"/>
  <c r="BM167" i="51"/>
  <c r="BN167" i="51"/>
  <c r="BO167" i="51"/>
  <c r="BP167" i="51"/>
  <c r="BQ167" i="51"/>
  <c r="BR167" i="51"/>
  <c r="BS167" i="51"/>
  <c r="BT167" i="51"/>
  <c r="BU167" i="51"/>
  <c r="BV167" i="51"/>
  <c r="BW167" i="51"/>
  <c r="BX167" i="51"/>
  <c r="BY167" i="51"/>
  <c r="BZ167" i="51"/>
  <c r="CA167" i="51"/>
  <c r="CB167" i="51"/>
  <c r="CC167" i="51"/>
  <c r="CD167" i="51"/>
  <c r="CE167" i="51"/>
  <c r="CF167" i="51"/>
  <c r="CG167" i="51"/>
  <c r="CH167" i="51"/>
  <c r="CI167" i="51"/>
  <c r="CJ167" i="51"/>
  <c r="CK167" i="51"/>
  <c r="CL167" i="51"/>
  <c r="CM167" i="51"/>
  <c r="CN167" i="51"/>
  <c r="CO167" i="51"/>
  <c r="CP167" i="51"/>
  <c r="CQ167" i="51"/>
  <c r="J168" i="51"/>
  <c r="K168" i="51"/>
  <c r="L168" i="51"/>
  <c r="M168" i="51"/>
  <c r="N168" i="51"/>
  <c r="O168" i="51"/>
  <c r="P168" i="51"/>
  <c r="Q168" i="51"/>
  <c r="R168" i="51"/>
  <c r="S168" i="51"/>
  <c r="T168" i="51"/>
  <c r="U168" i="51"/>
  <c r="V168" i="51"/>
  <c r="W168" i="51"/>
  <c r="X168" i="51"/>
  <c r="Y168" i="51"/>
  <c r="Z168" i="51"/>
  <c r="AA168" i="51"/>
  <c r="AB168" i="51"/>
  <c r="AC168" i="51"/>
  <c r="AD168" i="51"/>
  <c r="AE168" i="51"/>
  <c r="AF168" i="51"/>
  <c r="AG168" i="51"/>
  <c r="AH168" i="51"/>
  <c r="AI168" i="51"/>
  <c r="AJ168" i="51"/>
  <c r="AK168" i="51"/>
  <c r="AL168" i="51"/>
  <c r="AM168" i="51"/>
  <c r="AN168" i="51"/>
  <c r="AO168" i="51"/>
  <c r="AP168" i="51"/>
  <c r="AQ168" i="51"/>
  <c r="AR168" i="51"/>
  <c r="AS168" i="51"/>
  <c r="AT168" i="51"/>
  <c r="AU168" i="51"/>
  <c r="AV168" i="51"/>
  <c r="AW168" i="51"/>
  <c r="AX168" i="51"/>
  <c r="AY168" i="51"/>
  <c r="AZ168" i="51"/>
  <c r="BA168" i="51"/>
  <c r="BB168" i="51"/>
  <c r="BC168" i="51"/>
  <c r="BD168" i="51"/>
  <c r="BE168" i="51"/>
  <c r="BF168" i="51"/>
  <c r="BG168" i="51"/>
  <c r="BH168" i="51"/>
  <c r="BI168" i="51"/>
  <c r="BJ168" i="51"/>
  <c r="BK168" i="51"/>
  <c r="BL168" i="51"/>
  <c r="BM168" i="51"/>
  <c r="BN168" i="51"/>
  <c r="BO168" i="51"/>
  <c r="BP168" i="51"/>
  <c r="BQ168" i="51"/>
  <c r="BR168" i="51"/>
  <c r="BS168" i="51"/>
  <c r="BT168" i="51"/>
  <c r="BU168" i="51"/>
  <c r="BV168" i="51"/>
  <c r="BW168" i="51"/>
  <c r="BX168" i="51"/>
  <c r="BY168" i="51"/>
  <c r="BZ168" i="51"/>
  <c r="CA168" i="51"/>
  <c r="CB168" i="51"/>
  <c r="CC168" i="51"/>
  <c r="CD168" i="51"/>
  <c r="CE168" i="51"/>
  <c r="CF168" i="51"/>
  <c r="CG168" i="51"/>
  <c r="CH168" i="51"/>
  <c r="CI168" i="51"/>
  <c r="CJ168" i="51"/>
  <c r="CK168" i="51"/>
  <c r="CL168" i="51"/>
  <c r="CM168" i="51"/>
  <c r="CN168" i="51"/>
  <c r="CO168" i="51"/>
  <c r="CP168" i="51"/>
  <c r="CQ168" i="51"/>
  <c r="J169" i="51"/>
  <c r="K169" i="51"/>
  <c r="L169" i="51"/>
  <c r="M169" i="51"/>
  <c r="N169" i="51"/>
  <c r="O169" i="51"/>
  <c r="P169" i="51"/>
  <c r="Q169" i="51"/>
  <c r="R169" i="51"/>
  <c r="S169" i="51"/>
  <c r="T169" i="51"/>
  <c r="U169" i="51"/>
  <c r="V169" i="51"/>
  <c r="W169" i="51"/>
  <c r="X169" i="51"/>
  <c r="Y169" i="51"/>
  <c r="Z169" i="51"/>
  <c r="AA169" i="51"/>
  <c r="AB169" i="51"/>
  <c r="AC169" i="51"/>
  <c r="AD169" i="51"/>
  <c r="AE169" i="51"/>
  <c r="AF169" i="51"/>
  <c r="AG169" i="51"/>
  <c r="AH169" i="51"/>
  <c r="AI169" i="51"/>
  <c r="AJ169" i="51"/>
  <c r="AK169" i="51"/>
  <c r="AL169" i="51"/>
  <c r="AM169" i="51"/>
  <c r="AN169" i="51"/>
  <c r="AO169" i="51"/>
  <c r="AP169" i="51"/>
  <c r="AQ169" i="51"/>
  <c r="AR169" i="51"/>
  <c r="AS169" i="51"/>
  <c r="AT169" i="51"/>
  <c r="AU169" i="51"/>
  <c r="AV169" i="51"/>
  <c r="AW169" i="51"/>
  <c r="AX169" i="51"/>
  <c r="AY169" i="51"/>
  <c r="AZ169" i="51"/>
  <c r="BA169" i="51"/>
  <c r="BB169" i="51"/>
  <c r="BC169" i="51"/>
  <c r="BD169" i="51"/>
  <c r="BE169" i="51"/>
  <c r="BF169" i="51"/>
  <c r="BG169" i="51"/>
  <c r="BH169" i="51"/>
  <c r="BI169" i="51"/>
  <c r="BJ169" i="51"/>
  <c r="BK169" i="51"/>
  <c r="BL169" i="51"/>
  <c r="BM169" i="51"/>
  <c r="BN169" i="51"/>
  <c r="BO169" i="51"/>
  <c r="BP169" i="51"/>
  <c r="BQ169" i="51"/>
  <c r="BR169" i="51"/>
  <c r="BS169" i="51"/>
  <c r="BT169" i="51"/>
  <c r="BU169" i="51"/>
  <c r="BV169" i="51"/>
  <c r="BW169" i="51"/>
  <c r="BX169" i="51"/>
  <c r="BY169" i="51"/>
  <c r="BZ169" i="51"/>
  <c r="CA169" i="51"/>
  <c r="CB169" i="51"/>
  <c r="CC169" i="51"/>
  <c r="CD169" i="51"/>
  <c r="CE169" i="51"/>
  <c r="CF169" i="51"/>
  <c r="CG169" i="51"/>
  <c r="CH169" i="51"/>
  <c r="CI169" i="51"/>
  <c r="CJ169" i="51"/>
  <c r="CK169" i="51"/>
  <c r="CL169" i="51"/>
  <c r="CM169" i="51"/>
  <c r="CN169" i="51"/>
  <c r="CO169" i="51"/>
  <c r="CP169" i="51"/>
  <c r="CQ169" i="51"/>
  <c r="J170" i="51"/>
  <c r="K170" i="51"/>
  <c r="L170" i="51"/>
  <c r="M170" i="51"/>
  <c r="N170" i="51"/>
  <c r="O170" i="51"/>
  <c r="P170" i="51"/>
  <c r="Q170" i="51"/>
  <c r="R170" i="51"/>
  <c r="S170" i="51"/>
  <c r="T170" i="51"/>
  <c r="U170" i="51"/>
  <c r="V170" i="51"/>
  <c r="W170" i="51"/>
  <c r="X170" i="51"/>
  <c r="Y170" i="51"/>
  <c r="Z170" i="51"/>
  <c r="AA170" i="51"/>
  <c r="AB170" i="51"/>
  <c r="AC170" i="51"/>
  <c r="AD170" i="51"/>
  <c r="AE170" i="51"/>
  <c r="AF170" i="51"/>
  <c r="AG170" i="51"/>
  <c r="AH170" i="51"/>
  <c r="AI170" i="51"/>
  <c r="AJ170" i="51"/>
  <c r="AK170" i="51"/>
  <c r="AL170" i="51"/>
  <c r="AM170" i="51"/>
  <c r="AN170" i="51"/>
  <c r="AO170" i="51"/>
  <c r="AP170" i="51"/>
  <c r="AQ170" i="51"/>
  <c r="AR170" i="51"/>
  <c r="AS170" i="51"/>
  <c r="AT170" i="51"/>
  <c r="AU170" i="51"/>
  <c r="AV170" i="51"/>
  <c r="AW170" i="51"/>
  <c r="AX170" i="51"/>
  <c r="AY170" i="51"/>
  <c r="AZ170" i="51"/>
  <c r="BA170" i="51"/>
  <c r="BB170" i="51"/>
  <c r="BC170" i="51"/>
  <c r="BD170" i="51"/>
  <c r="BE170" i="51"/>
  <c r="BF170" i="51"/>
  <c r="BG170" i="51"/>
  <c r="BH170" i="51"/>
  <c r="BI170" i="51"/>
  <c r="BJ170" i="51"/>
  <c r="BK170" i="51"/>
  <c r="BL170" i="51"/>
  <c r="BM170" i="51"/>
  <c r="BN170" i="51"/>
  <c r="BO170" i="51"/>
  <c r="BP170" i="51"/>
  <c r="BQ170" i="51"/>
  <c r="BR170" i="51"/>
  <c r="BS170" i="51"/>
  <c r="BT170" i="51"/>
  <c r="BU170" i="51"/>
  <c r="BV170" i="51"/>
  <c r="BW170" i="51"/>
  <c r="BX170" i="51"/>
  <c r="BY170" i="51"/>
  <c r="BZ170" i="51"/>
  <c r="CA170" i="51"/>
  <c r="CB170" i="51"/>
  <c r="CC170" i="51"/>
  <c r="CD170" i="51"/>
  <c r="CE170" i="51"/>
  <c r="CF170" i="51"/>
  <c r="CG170" i="51"/>
  <c r="CH170" i="51"/>
  <c r="CI170" i="51"/>
  <c r="CJ170" i="51"/>
  <c r="CK170" i="51"/>
  <c r="CL170" i="51"/>
  <c r="CM170" i="51"/>
  <c r="CN170" i="51"/>
  <c r="CO170" i="51"/>
  <c r="CP170" i="51"/>
  <c r="CQ170" i="51"/>
  <c r="J171" i="51"/>
  <c r="K171" i="51"/>
  <c r="L171" i="51"/>
  <c r="M171" i="51"/>
  <c r="N171" i="51"/>
  <c r="O171" i="51"/>
  <c r="P171" i="51"/>
  <c r="Q171" i="51"/>
  <c r="R171" i="51"/>
  <c r="S171" i="51"/>
  <c r="T171" i="51"/>
  <c r="U171" i="51"/>
  <c r="V171" i="51"/>
  <c r="W171" i="51"/>
  <c r="X171" i="51"/>
  <c r="Y171" i="51"/>
  <c r="Z171" i="51"/>
  <c r="AA171" i="51"/>
  <c r="AB171" i="51"/>
  <c r="AC171" i="51"/>
  <c r="AD171" i="51"/>
  <c r="AE171" i="51"/>
  <c r="AF171" i="51"/>
  <c r="AG171" i="51"/>
  <c r="AH171" i="51"/>
  <c r="AI171" i="51"/>
  <c r="AJ171" i="51"/>
  <c r="AK171" i="51"/>
  <c r="AL171" i="51"/>
  <c r="AM171" i="51"/>
  <c r="AN171" i="51"/>
  <c r="AO171" i="51"/>
  <c r="AP171" i="51"/>
  <c r="AQ171" i="51"/>
  <c r="AR171" i="51"/>
  <c r="AS171" i="51"/>
  <c r="AT171" i="51"/>
  <c r="AU171" i="51"/>
  <c r="AV171" i="51"/>
  <c r="AW171" i="51"/>
  <c r="AX171" i="51"/>
  <c r="AY171" i="51"/>
  <c r="AZ171" i="51"/>
  <c r="BA171" i="51"/>
  <c r="BB171" i="51"/>
  <c r="BC171" i="51"/>
  <c r="BD171" i="51"/>
  <c r="BE171" i="51"/>
  <c r="BF171" i="51"/>
  <c r="BG171" i="51"/>
  <c r="BH171" i="51"/>
  <c r="BI171" i="51"/>
  <c r="BJ171" i="51"/>
  <c r="BK171" i="51"/>
  <c r="BL171" i="51"/>
  <c r="BM171" i="51"/>
  <c r="BN171" i="51"/>
  <c r="BO171" i="51"/>
  <c r="BP171" i="51"/>
  <c r="BQ171" i="51"/>
  <c r="BR171" i="51"/>
  <c r="BS171" i="51"/>
  <c r="BT171" i="51"/>
  <c r="BU171" i="51"/>
  <c r="BV171" i="51"/>
  <c r="BW171" i="51"/>
  <c r="BX171" i="51"/>
  <c r="BY171" i="51"/>
  <c r="BZ171" i="51"/>
  <c r="CA171" i="51"/>
  <c r="CB171" i="51"/>
  <c r="CC171" i="51"/>
  <c r="CD171" i="51"/>
  <c r="CE171" i="51"/>
  <c r="CF171" i="51"/>
  <c r="CG171" i="51"/>
  <c r="CH171" i="51"/>
  <c r="CI171" i="51"/>
  <c r="CJ171" i="51"/>
  <c r="CK171" i="51"/>
  <c r="CL171" i="51"/>
  <c r="CM171" i="51"/>
  <c r="CN171" i="51"/>
  <c r="CO171" i="51"/>
  <c r="CP171" i="51"/>
  <c r="CQ171" i="51"/>
  <c r="J172" i="51"/>
  <c r="K172" i="51"/>
  <c r="L172" i="51"/>
  <c r="M172" i="51"/>
  <c r="N172" i="51"/>
  <c r="O172" i="51"/>
  <c r="P172" i="51"/>
  <c r="Q172" i="51"/>
  <c r="R172" i="51"/>
  <c r="S172" i="51"/>
  <c r="T172" i="51"/>
  <c r="U172" i="51"/>
  <c r="V172" i="51"/>
  <c r="W172" i="51"/>
  <c r="X172" i="51"/>
  <c r="Y172" i="51"/>
  <c r="Z172" i="51"/>
  <c r="AA172" i="51"/>
  <c r="AB172" i="51"/>
  <c r="AC172" i="51"/>
  <c r="AD172" i="51"/>
  <c r="AE172" i="51"/>
  <c r="AF172" i="51"/>
  <c r="AG172" i="51"/>
  <c r="AH172" i="51"/>
  <c r="AI172" i="51"/>
  <c r="AJ172" i="51"/>
  <c r="AK172" i="51"/>
  <c r="AL172" i="51"/>
  <c r="AM172" i="51"/>
  <c r="AN172" i="51"/>
  <c r="AO172" i="51"/>
  <c r="AP172" i="51"/>
  <c r="AQ172" i="51"/>
  <c r="AR172" i="51"/>
  <c r="AS172" i="51"/>
  <c r="AT172" i="51"/>
  <c r="AU172" i="51"/>
  <c r="AV172" i="51"/>
  <c r="AW172" i="51"/>
  <c r="AX172" i="51"/>
  <c r="AY172" i="51"/>
  <c r="AZ172" i="51"/>
  <c r="BA172" i="51"/>
  <c r="BB172" i="51"/>
  <c r="BC172" i="51"/>
  <c r="BD172" i="51"/>
  <c r="BE172" i="51"/>
  <c r="BF172" i="51"/>
  <c r="BG172" i="51"/>
  <c r="BH172" i="51"/>
  <c r="BI172" i="51"/>
  <c r="BJ172" i="51"/>
  <c r="BK172" i="51"/>
  <c r="BL172" i="51"/>
  <c r="BM172" i="51"/>
  <c r="BN172" i="51"/>
  <c r="BO172" i="51"/>
  <c r="BP172" i="51"/>
  <c r="BQ172" i="51"/>
  <c r="BR172" i="51"/>
  <c r="BS172" i="51"/>
  <c r="BT172" i="51"/>
  <c r="BU172" i="51"/>
  <c r="BV172" i="51"/>
  <c r="BW172" i="51"/>
  <c r="BX172" i="51"/>
  <c r="BY172" i="51"/>
  <c r="BZ172" i="51"/>
  <c r="CA172" i="51"/>
  <c r="CB172" i="51"/>
  <c r="CC172" i="51"/>
  <c r="CD172" i="51"/>
  <c r="CE172" i="51"/>
  <c r="CF172" i="51"/>
  <c r="CG172" i="51"/>
  <c r="CH172" i="51"/>
  <c r="CI172" i="51"/>
  <c r="CJ172" i="51"/>
  <c r="CK172" i="51"/>
  <c r="CL172" i="51"/>
  <c r="CM172" i="51"/>
  <c r="CN172" i="51"/>
  <c r="CO172" i="51"/>
  <c r="CP172" i="51"/>
  <c r="CQ172" i="51"/>
  <c r="J173" i="51"/>
  <c r="K173" i="51"/>
  <c r="L173" i="51"/>
  <c r="M173" i="51"/>
  <c r="N173" i="51"/>
  <c r="O173" i="51"/>
  <c r="P173" i="51"/>
  <c r="Q173" i="51"/>
  <c r="R173" i="51"/>
  <c r="S173" i="51"/>
  <c r="T173" i="51"/>
  <c r="U173" i="51"/>
  <c r="V173" i="51"/>
  <c r="W173" i="51"/>
  <c r="X173" i="51"/>
  <c r="Y173" i="51"/>
  <c r="Z173" i="51"/>
  <c r="AA173" i="51"/>
  <c r="AB173" i="51"/>
  <c r="AC173" i="51"/>
  <c r="AD173" i="51"/>
  <c r="AE173" i="51"/>
  <c r="AF173" i="51"/>
  <c r="AG173" i="51"/>
  <c r="AH173" i="51"/>
  <c r="AI173" i="51"/>
  <c r="AJ173" i="51"/>
  <c r="AK173" i="51"/>
  <c r="AL173" i="51"/>
  <c r="AM173" i="51"/>
  <c r="AN173" i="51"/>
  <c r="AO173" i="51"/>
  <c r="AP173" i="51"/>
  <c r="AQ173" i="51"/>
  <c r="AR173" i="51"/>
  <c r="AS173" i="51"/>
  <c r="AT173" i="51"/>
  <c r="AU173" i="51"/>
  <c r="AV173" i="51"/>
  <c r="AW173" i="51"/>
  <c r="AX173" i="51"/>
  <c r="AY173" i="51"/>
  <c r="AZ173" i="51"/>
  <c r="BA173" i="51"/>
  <c r="BB173" i="51"/>
  <c r="BC173" i="51"/>
  <c r="BD173" i="51"/>
  <c r="BE173" i="51"/>
  <c r="BF173" i="51"/>
  <c r="BG173" i="51"/>
  <c r="BH173" i="51"/>
  <c r="BI173" i="51"/>
  <c r="BJ173" i="51"/>
  <c r="BK173" i="51"/>
  <c r="BL173" i="51"/>
  <c r="BM173" i="51"/>
  <c r="BN173" i="51"/>
  <c r="BO173" i="51"/>
  <c r="BP173" i="51"/>
  <c r="BQ173" i="51"/>
  <c r="BR173" i="51"/>
  <c r="BS173" i="51"/>
  <c r="BT173" i="51"/>
  <c r="BU173" i="51"/>
  <c r="BV173" i="51"/>
  <c r="BW173" i="51"/>
  <c r="BX173" i="51"/>
  <c r="BY173" i="51"/>
  <c r="BZ173" i="51"/>
  <c r="CA173" i="51"/>
  <c r="CB173" i="51"/>
  <c r="CC173" i="51"/>
  <c r="CD173" i="51"/>
  <c r="CE173" i="51"/>
  <c r="CF173" i="51"/>
  <c r="CG173" i="51"/>
  <c r="CH173" i="51"/>
  <c r="CI173" i="51"/>
  <c r="CJ173" i="51"/>
  <c r="CK173" i="51"/>
  <c r="CL173" i="51"/>
  <c r="CM173" i="51"/>
  <c r="CN173" i="51"/>
  <c r="CO173" i="51"/>
  <c r="CP173" i="51"/>
  <c r="CQ173" i="51"/>
  <c r="J174" i="51"/>
  <c r="K174" i="51"/>
  <c r="L174" i="51"/>
  <c r="M174" i="51"/>
  <c r="N174" i="51"/>
  <c r="O174" i="51"/>
  <c r="P174" i="51"/>
  <c r="Q174" i="51"/>
  <c r="R174" i="51"/>
  <c r="S174" i="51"/>
  <c r="T174" i="51"/>
  <c r="U174" i="51"/>
  <c r="V174" i="51"/>
  <c r="W174" i="51"/>
  <c r="X174" i="51"/>
  <c r="Y174" i="51"/>
  <c r="Z174" i="51"/>
  <c r="AA174" i="51"/>
  <c r="AB174" i="51"/>
  <c r="AC174" i="51"/>
  <c r="AD174" i="51"/>
  <c r="AE174" i="51"/>
  <c r="AF174" i="51"/>
  <c r="AG174" i="51"/>
  <c r="AH174" i="51"/>
  <c r="AI174" i="51"/>
  <c r="AJ174" i="51"/>
  <c r="AK174" i="51"/>
  <c r="AL174" i="51"/>
  <c r="AM174" i="51"/>
  <c r="AN174" i="51"/>
  <c r="AO174" i="51"/>
  <c r="AP174" i="51"/>
  <c r="AQ174" i="51"/>
  <c r="AR174" i="51"/>
  <c r="AS174" i="51"/>
  <c r="AT174" i="51"/>
  <c r="AU174" i="51"/>
  <c r="AV174" i="51"/>
  <c r="AW174" i="51"/>
  <c r="AX174" i="51"/>
  <c r="AY174" i="51"/>
  <c r="AZ174" i="51"/>
  <c r="BA174" i="51"/>
  <c r="BB174" i="51"/>
  <c r="BC174" i="51"/>
  <c r="BD174" i="51"/>
  <c r="BE174" i="51"/>
  <c r="BF174" i="51"/>
  <c r="BG174" i="51"/>
  <c r="BH174" i="51"/>
  <c r="BI174" i="51"/>
  <c r="BJ174" i="51"/>
  <c r="BK174" i="51"/>
  <c r="BL174" i="51"/>
  <c r="BM174" i="51"/>
  <c r="BN174" i="51"/>
  <c r="BO174" i="51"/>
  <c r="BP174" i="51"/>
  <c r="BQ174" i="51"/>
  <c r="BR174" i="51"/>
  <c r="BS174" i="51"/>
  <c r="BT174" i="51"/>
  <c r="BU174" i="51"/>
  <c r="BV174" i="51"/>
  <c r="BW174" i="51"/>
  <c r="BX174" i="51"/>
  <c r="BY174" i="51"/>
  <c r="BZ174" i="51"/>
  <c r="CA174" i="51"/>
  <c r="CB174" i="51"/>
  <c r="CC174" i="51"/>
  <c r="CD174" i="51"/>
  <c r="CE174" i="51"/>
  <c r="CF174" i="51"/>
  <c r="CG174" i="51"/>
  <c r="CH174" i="51"/>
  <c r="CI174" i="51"/>
  <c r="CJ174" i="51"/>
  <c r="CK174" i="51"/>
  <c r="CL174" i="51"/>
  <c r="CM174" i="51"/>
  <c r="CN174" i="51"/>
  <c r="CO174" i="51"/>
  <c r="CP174" i="51"/>
  <c r="CQ174" i="51"/>
  <c r="J175" i="51"/>
  <c r="K175" i="51"/>
  <c r="L175" i="51"/>
  <c r="M175" i="51"/>
  <c r="N175" i="51"/>
  <c r="O175" i="51"/>
  <c r="P175" i="51"/>
  <c r="Q175" i="51"/>
  <c r="R175" i="51"/>
  <c r="S175" i="51"/>
  <c r="T175" i="51"/>
  <c r="U175" i="51"/>
  <c r="V175" i="51"/>
  <c r="W175" i="51"/>
  <c r="X175" i="51"/>
  <c r="Y175" i="51"/>
  <c r="Z175" i="51"/>
  <c r="AA175" i="51"/>
  <c r="AB175" i="51"/>
  <c r="AC175" i="51"/>
  <c r="AD175" i="51"/>
  <c r="AE175" i="51"/>
  <c r="AF175" i="51"/>
  <c r="AG175" i="51"/>
  <c r="AH175" i="51"/>
  <c r="AI175" i="51"/>
  <c r="AJ175" i="51"/>
  <c r="AK175" i="51"/>
  <c r="AL175" i="51"/>
  <c r="AM175" i="51"/>
  <c r="AN175" i="51"/>
  <c r="AO175" i="51"/>
  <c r="AP175" i="51"/>
  <c r="AQ175" i="51"/>
  <c r="AR175" i="51"/>
  <c r="AS175" i="51"/>
  <c r="AT175" i="51"/>
  <c r="AU175" i="51"/>
  <c r="AV175" i="51"/>
  <c r="AW175" i="51"/>
  <c r="AX175" i="51"/>
  <c r="AY175" i="51"/>
  <c r="AZ175" i="51"/>
  <c r="BA175" i="51"/>
  <c r="BB175" i="51"/>
  <c r="BC175" i="51"/>
  <c r="BD175" i="51"/>
  <c r="BE175" i="51"/>
  <c r="BF175" i="51"/>
  <c r="BG175" i="51"/>
  <c r="BH175" i="51"/>
  <c r="BI175" i="51"/>
  <c r="BJ175" i="51"/>
  <c r="BK175" i="51"/>
  <c r="BL175" i="51"/>
  <c r="BM175" i="51"/>
  <c r="BN175" i="51"/>
  <c r="BO175" i="51"/>
  <c r="BP175" i="51"/>
  <c r="BQ175" i="51"/>
  <c r="BR175" i="51"/>
  <c r="BS175" i="51"/>
  <c r="BT175" i="51"/>
  <c r="BU175" i="51"/>
  <c r="BV175" i="51"/>
  <c r="BW175" i="51"/>
  <c r="BX175" i="51"/>
  <c r="BY175" i="51"/>
  <c r="BZ175" i="51"/>
  <c r="CA175" i="51"/>
  <c r="CB175" i="51"/>
  <c r="CC175" i="51"/>
  <c r="CD175" i="51"/>
  <c r="CE175" i="51"/>
  <c r="CF175" i="51"/>
  <c r="CG175" i="51"/>
  <c r="CH175" i="51"/>
  <c r="CI175" i="51"/>
  <c r="CJ175" i="51"/>
  <c r="CK175" i="51"/>
  <c r="CL175" i="51"/>
  <c r="CM175" i="51"/>
  <c r="CN175" i="51"/>
  <c r="CO175" i="51"/>
  <c r="CP175" i="51"/>
  <c r="CQ175" i="51"/>
  <c r="J176" i="51"/>
  <c r="K176" i="51"/>
  <c r="L176" i="51"/>
  <c r="M176" i="51"/>
  <c r="N176" i="51"/>
  <c r="O176" i="51"/>
  <c r="P176" i="51"/>
  <c r="Q176" i="51"/>
  <c r="R176" i="51"/>
  <c r="S176" i="51"/>
  <c r="T176" i="51"/>
  <c r="U176" i="51"/>
  <c r="V176" i="51"/>
  <c r="W176" i="51"/>
  <c r="X176" i="51"/>
  <c r="Y176" i="51"/>
  <c r="Z176" i="51"/>
  <c r="AA176" i="51"/>
  <c r="AB176" i="51"/>
  <c r="AC176" i="51"/>
  <c r="AD176" i="51"/>
  <c r="AE176" i="51"/>
  <c r="AF176" i="51"/>
  <c r="AG176" i="51"/>
  <c r="AH176" i="51"/>
  <c r="AI176" i="51"/>
  <c r="AJ176" i="51"/>
  <c r="AK176" i="51"/>
  <c r="AL176" i="51"/>
  <c r="AM176" i="51"/>
  <c r="AN176" i="51"/>
  <c r="AO176" i="51"/>
  <c r="AP176" i="51"/>
  <c r="AQ176" i="51"/>
  <c r="AR176" i="51"/>
  <c r="AS176" i="51"/>
  <c r="AT176" i="51"/>
  <c r="AU176" i="51"/>
  <c r="AV176" i="51"/>
  <c r="AW176" i="51"/>
  <c r="AX176" i="51"/>
  <c r="AY176" i="51"/>
  <c r="AZ176" i="51"/>
  <c r="BA176" i="51"/>
  <c r="BB176" i="51"/>
  <c r="BC176" i="51"/>
  <c r="BD176" i="51"/>
  <c r="BE176" i="51"/>
  <c r="BF176" i="51"/>
  <c r="BG176" i="51"/>
  <c r="BH176" i="51"/>
  <c r="BI176" i="51"/>
  <c r="BJ176" i="51"/>
  <c r="BK176" i="51"/>
  <c r="BL176" i="51"/>
  <c r="BM176" i="51"/>
  <c r="BN176" i="51"/>
  <c r="BO176" i="51"/>
  <c r="BP176" i="51"/>
  <c r="BQ176" i="51"/>
  <c r="BR176" i="51"/>
  <c r="BS176" i="51"/>
  <c r="BT176" i="51"/>
  <c r="BU176" i="51"/>
  <c r="BV176" i="51"/>
  <c r="BW176" i="51"/>
  <c r="BX176" i="51"/>
  <c r="BY176" i="51"/>
  <c r="BZ176" i="51"/>
  <c r="CA176" i="51"/>
  <c r="CB176" i="51"/>
  <c r="CC176" i="51"/>
  <c r="CD176" i="51"/>
  <c r="CE176" i="51"/>
  <c r="CF176" i="51"/>
  <c r="CG176" i="51"/>
  <c r="CH176" i="51"/>
  <c r="CI176" i="51"/>
  <c r="CJ176" i="51"/>
  <c r="CK176" i="51"/>
  <c r="CL176" i="51"/>
  <c r="CM176" i="51"/>
  <c r="CN176" i="51"/>
  <c r="CO176" i="51"/>
  <c r="CP176" i="51"/>
  <c r="CQ176" i="51"/>
  <c r="J177" i="51"/>
  <c r="K177" i="51"/>
  <c r="L177" i="51"/>
  <c r="M177" i="51"/>
  <c r="N177" i="51"/>
  <c r="O177" i="51"/>
  <c r="P177" i="51"/>
  <c r="Q177" i="51"/>
  <c r="R177" i="51"/>
  <c r="S177" i="51"/>
  <c r="T177" i="51"/>
  <c r="U177" i="51"/>
  <c r="V177" i="51"/>
  <c r="W177" i="51"/>
  <c r="X177" i="51"/>
  <c r="Y177" i="51"/>
  <c r="Z177" i="51"/>
  <c r="AA177" i="51"/>
  <c r="AB177" i="51"/>
  <c r="AC177" i="51"/>
  <c r="AD177" i="51"/>
  <c r="AE177" i="51"/>
  <c r="AF177" i="51"/>
  <c r="AG177" i="51"/>
  <c r="AH177" i="51"/>
  <c r="AI177" i="51"/>
  <c r="AJ177" i="51"/>
  <c r="AK177" i="51"/>
  <c r="AL177" i="51"/>
  <c r="AM177" i="51"/>
  <c r="AN177" i="51"/>
  <c r="AO177" i="51"/>
  <c r="AP177" i="51"/>
  <c r="AQ177" i="51"/>
  <c r="AR177" i="51"/>
  <c r="AS177" i="51"/>
  <c r="AT177" i="51"/>
  <c r="AU177" i="51"/>
  <c r="AV177" i="51"/>
  <c r="AW177" i="51"/>
  <c r="AX177" i="51"/>
  <c r="AY177" i="51"/>
  <c r="AZ177" i="51"/>
  <c r="BA177" i="51"/>
  <c r="BB177" i="51"/>
  <c r="BC177" i="51"/>
  <c r="BD177" i="51"/>
  <c r="BE177" i="51"/>
  <c r="BF177" i="51"/>
  <c r="BG177" i="51"/>
  <c r="BH177" i="51"/>
  <c r="BI177" i="51"/>
  <c r="BJ177" i="51"/>
  <c r="BK177" i="51"/>
  <c r="BL177" i="51"/>
  <c r="BM177" i="51"/>
  <c r="BN177" i="51"/>
  <c r="BO177" i="51"/>
  <c r="BP177" i="51"/>
  <c r="BQ177" i="51"/>
  <c r="BR177" i="51"/>
  <c r="BS177" i="51"/>
  <c r="BT177" i="51"/>
  <c r="BU177" i="51"/>
  <c r="BV177" i="51"/>
  <c r="BW177" i="51"/>
  <c r="BX177" i="51"/>
  <c r="BY177" i="51"/>
  <c r="BZ177" i="51"/>
  <c r="CA177" i="51"/>
  <c r="CB177" i="51"/>
  <c r="CC177" i="51"/>
  <c r="CD177" i="51"/>
  <c r="CE177" i="51"/>
  <c r="CF177" i="51"/>
  <c r="CG177" i="51"/>
  <c r="CH177" i="51"/>
  <c r="CI177" i="51"/>
  <c r="CJ177" i="51"/>
  <c r="CK177" i="51"/>
  <c r="CL177" i="51"/>
  <c r="CM177" i="51"/>
  <c r="CN177" i="51"/>
  <c r="CO177" i="51"/>
  <c r="CP177" i="51"/>
  <c r="CQ177" i="51"/>
  <c r="J178" i="51"/>
  <c r="K178" i="51"/>
  <c r="L178" i="51"/>
  <c r="M178" i="51"/>
  <c r="N178" i="51"/>
  <c r="O178" i="51"/>
  <c r="P178" i="51"/>
  <c r="Q178" i="51"/>
  <c r="R178" i="51"/>
  <c r="S178" i="51"/>
  <c r="T178" i="51"/>
  <c r="U178" i="51"/>
  <c r="V178" i="51"/>
  <c r="W178" i="51"/>
  <c r="X178" i="51"/>
  <c r="Y178" i="51"/>
  <c r="Z178" i="51"/>
  <c r="AA178" i="51"/>
  <c r="AB178" i="51"/>
  <c r="AC178" i="51"/>
  <c r="AD178" i="51"/>
  <c r="AE178" i="51"/>
  <c r="AF178" i="51"/>
  <c r="AG178" i="51"/>
  <c r="AH178" i="51"/>
  <c r="AI178" i="51"/>
  <c r="AJ178" i="51"/>
  <c r="AK178" i="51"/>
  <c r="AL178" i="51"/>
  <c r="AM178" i="51"/>
  <c r="AN178" i="51"/>
  <c r="AO178" i="51"/>
  <c r="AP178" i="51"/>
  <c r="AQ178" i="51"/>
  <c r="AR178" i="51"/>
  <c r="AS178" i="51"/>
  <c r="AT178" i="51"/>
  <c r="AU178" i="51"/>
  <c r="AV178" i="51"/>
  <c r="AW178" i="51"/>
  <c r="AX178" i="51"/>
  <c r="AY178" i="51"/>
  <c r="AZ178" i="51"/>
  <c r="BA178" i="51"/>
  <c r="BB178" i="51"/>
  <c r="BC178" i="51"/>
  <c r="BD178" i="51"/>
  <c r="BE178" i="51"/>
  <c r="BF178" i="51"/>
  <c r="BG178" i="51"/>
  <c r="BH178" i="51"/>
  <c r="BI178" i="51"/>
  <c r="BJ178" i="51"/>
  <c r="BK178" i="51"/>
  <c r="BL178" i="51"/>
  <c r="BM178" i="51"/>
  <c r="BN178" i="51"/>
  <c r="BO178" i="51"/>
  <c r="BP178" i="51"/>
  <c r="BQ178" i="51"/>
  <c r="BR178" i="51"/>
  <c r="BS178" i="51"/>
  <c r="BT178" i="51"/>
  <c r="BU178" i="51"/>
  <c r="BV178" i="51"/>
  <c r="BW178" i="51"/>
  <c r="BX178" i="51"/>
  <c r="BY178" i="51"/>
  <c r="BZ178" i="51"/>
  <c r="CA178" i="51"/>
  <c r="CB178" i="51"/>
  <c r="CC178" i="51"/>
  <c r="CD178" i="51"/>
  <c r="CE178" i="51"/>
  <c r="CF178" i="51"/>
  <c r="CG178" i="51"/>
  <c r="CH178" i="51"/>
  <c r="CI178" i="51"/>
  <c r="CJ178" i="51"/>
  <c r="CK178" i="51"/>
  <c r="CL178" i="51"/>
  <c r="CM178" i="51"/>
  <c r="CN178" i="51"/>
  <c r="CO178" i="51"/>
  <c r="CP178" i="51"/>
  <c r="CQ178" i="51"/>
  <c r="J179" i="51"/>
  <c r="K179" i="51"/>
  <c r="L179" i="51"/>
  <c r="M179" i="51"/>
  <c r="N179" i="51"/>
  <c r="O179" i="51"/>
  <c r="P179" i="51"/>
  <c r="Q179" i="51"/>
  <c r="R179" i="51"/>
  <c r="S179" i="51"/>
  <c r="T179" i="51"/>
  <c r="U179" i="51"/>
  <c r="V179" i="51"/>
  <c r="W179" i="51"/>
  <c r="X179" i="51"/>
  <c r="Y179" i="51"/>
  <c r="Z179" i="51"/>
  <c r="AA179" i="51"/>
  <c r="AB179" i="51"/>
  <c r="AC179" i="51"/>
  <c r="AD179" i="51"/>
  <c r="AE179" i="51"/>
  <c r="AF179" i="51"/>
  <c r="AG179" i="51"/>
  <c r="AH179" i="51"/>
  <c r="AI179" i="51"/>
  <c r="AJ179" i="51"/>
  <c r="AK179" i="51"/>
  <c r="AL179" i="51"/>
  <c r="AM179" i="51"/>
  <c r="AN179" i="51"/>
  <c r="AO179" i="51"/>
  <c r="AP179" i="51"/>
  <c r="AQ179" i="51"/>
  <c r="AR179" i="51"/>
  <c r="AS179" i="51"/>
  <c r="AT179" i="51"/>
  <c r="AU179" i="51"/>
  <c r="AV179" i="51"/>
  <c r="AW179" i="51"/>
  <c r="AX179" i="51"/>
  <c r="AY179" i="51"/>
  <c r="AZ179" i="51"/>
  <c r="BA179" i="51"/>
  <c r="BB179" i="51"/>
  <c r="BC179" i="51"/>
  <c r="BD179" i="51"/>
  <c r="BE179" i="51"/>
  <c r="BF179" i="51"/>
  <c r="BG179" i="51"/>
  <c r="BH179" i="51"/>
  <c r="BI179" i="51"/>
  <c r="BJ179" i="51"/>
  <c r="BK179" i="51"/>
  <c r="BL179" i="51"/>
  <c r="BM179" i="51"/>
  <c r="BN179" i="51"/>
  <c r="BO179" i="51"/>
  <c r="BP179" i="51"/>
  <c r="BQ179" i="51"/>
  <c r="BR179" i="51"/>
  <c r="BS179" i="51"/>
  <c r="BT179" i="51"/>
  <c r="BU179" i="51"/>
  <c r="BV179" i="51"/>
  <c r="BW179" i="51"/>
  <c r="BX179" i="51"/>
  <c r="BY179" i="51"/>
  <c r="BZ179" i="51"/>
  <c r="CA179" i="51"/>
  <c r="CB179" i="51"/>
  <c r="CC179" i="51"/>
  <c r="CD179" i="51"/>
  <c r="CE179" i="51"/>
  <c r="CF179" i="51"/>
  <c r="CG179" i="51"/>
  <c r="CH179" i="51"/>
  <c r="CI179" i="51"/>
  <c r="CJ179" i="51"/>
  <c r="CK179" i="51"/>
  <c r="CL179" i="51"/>
  <c r="CM179" i="51"/>
  <c r="CN179" i="51"/>
  <c r="CO179" i="51"/>
  <c r="CP179" i="51"/>
  <c r="CQ179" i="51"/>
  <c r="J180" i="51"/>
  <c r="K180" i="51"/>
  <c r="L180" i="51"/>
  <c r="M180" i="51"/>
  <c r="N180" i="51"/>
  <c r="O180" i="51"/>
  <c r="P180" i="51"/>
  <c r="Q180" i="51"/>
  <c r="R180" i="51"/>
  <c r="S180" i="51"/>
  <c r="T180" i="51"/>
  <c r="U180" i="51"/>
  <c r="V180" i="51"/>
  <c r="W180" i="51"/>
  <c r="X180" i="51"/>
  <c r="Y180" i="51"/>
  <c r="Z180" i="51"/>
  <c r="AA180" i="51"/>
  <c r="AB180" i="51"/>
  <c r="AC180" i="51"/>
  <c r="AD180" i="51"/>
  <c r="AE180" i="51"/>
  <c r="AF180" i="51"/>
  <c r="AG180" i="51"/>
  <c r="AH180" i="51"/>
  <c r="AI180" i="51"/>
  <c r="AJ180" i="51"/>
  <c r="AK180" i="51"/>
  <c r="AL180" i="51"/>
  <c r="AM180" i="51"/>
  <c r="AN180" i="51"/>
  <c r="AO180" i="51"/>
  <c r="AP180" i="51"/>
  <c r="AQ180" i="51"/>
  <c r="AR180" i="51"/>
  <c r="AS180" i="51"/>
  <c r="AT180" i="51"/>
  <c r="AU180" i="51"/>
  <c r="AV180" i="51"/>
  <c r="AW180" i="51"/>
  <c r="AX180" i="51"/>
  <c r="AY180" i="51"/>
  <c r="AZ180" i="51"/>
  <c r="BA180" i="51"/>
  <c r="BB180" i="51"/>
  <c r="BC180" i="51"/>
  <c r="BD180" i="51"/>
  <c r="BE180" i="51"/>
  <c r="BF180" i="51"/>
  <c r="BG180" i="51"/>
  <c r="BH180" i="51"/>
  <c r="BI180" i="51"/>
  <c r="BJ180" i="51"/>
  <c r="BK180" i="51"/>
  <c r="BL180" i="51"/>
  <c r="BM180" i="51"/>
  <c r="BN180" i="51"/>
  <c r="BO180" i="51"/>
  <c r="BP180" i="51"/>
  <c r="BQ180" i="51"/>
  <c r="BR180" i="51"/>
  <c r="BS180" i="51"/>
  <c r="BT180" i="51"/>
  <c r="BU180" i="51"/>
  <c r="BV180" i="51"/>
  <c r="BW180" i="51"/>
  <c r="BX180" i="51"/>
  <c r="BY180" i="51"/>
  <c r="BZ180" i="51"/>
  <c r="CA180" i="51"/>
  <c r="CB180" i="51"/>
  <c r="CC180" i="51"/>
  <c r="CD180" i="51"/>
  <c r="CE180" i="51"/>
  <c r="CF180" i="51"/>
  <c r="CG180" i="51"/>
  <c r="CH180" i="51"/>
  <c r="CI180" i="51"/>
  <c r="CJ180" i="51"/>
  <c r="CK180" i="51"/>
  <c r="CL180" i="51"/>
  <c r="CM180" i="51"/>
  <c r="CN180" i="51"/>
  <c r="CO180" i="51"/>
  <c r="CP180" i="51"/>
  <c r="CQ180" i="51"/>
  <c r="J181" i="51"/>
  <c r="K181" i="51"/>
  <c r="L181" i="51"/>
  <c r="M181" i="51"/>
  <c r="N181" i="51"/>
  <c r="O181" i="51"/>
  <c r="P181" i="51"/>
  <c r="Q181" i="51"/>
  <c r="R181" i="51"/>
  <c r="S181" i="51"/>
  <c r="T181" i="51"/>
  <c r="U181" i="51"/>
  <c r="V181" i="51"/>
  <c r="W181" i="51"/>
  <c r="X181" i="51"/>
  <c r="Y181" i="51"/>
  <c r="Z181" i="51"/>
  <c r="AA181" i="51"/>
  <c r="AB181" i="51"/>
  <c r="AC181" i="51"/>
  <c r="AD181" i="51"/>
  <c r="AE181" i="51"/>
  <c r="AF181" i="51"/>
  <c r="AG181" i="51"/>
  <c r="AH181" i="51"/>
  <c r="AI181" i="51"/>
  <c r="AJ181" i="51"/>
  <c r="AK181" i="51"/>
  <c r="AL181" i="51"/>
  <c r="AM181" i="51"/>
  <c r="AN181" i="51"/>
  <c r="AO181" i="51"/>
  <c r="AP181" i="51"/>
  <c r="AQ181" i="51"/>
  <c r="AR181" i="51"/>
  <c r="AS181" i="51"/>
  <c r="AT181" i="51"/>
  <c r="AU181" i="51"/>
  <c r="AV181" i="51"/>
  <c r="AW181" i="51"/>
  <c r="AX181" i="51"/>
  <c r="AY181" i="51"/>
  <c r="AZ181" i="51"/>
  <c r="BA181" i="51"/>
  <c r="BB181" i="51"/>
  <c r="BC181" i="51"/>
  <c r="BD181" i="51"/>
  <c r="BE181" i="51"/>
  <c r="BF181" i="51"/>
  <c r="BG181" i="51"/>
  <c r="BH181" i="51"/>
  <c r="BI181" i="51"/>
  <c r="BJ181" i="51"/>
  <c r="BK181" i="51"/>
  <c r="BL181" i="51"/>
  <c r="BM181" i="51"/>
  <c r="BN181" i="51"/>
  <c r="BO181" i="51"/>
  <c r="BP181" i="51"/>
  <c r="BQ181" i="51"/>
  <c r="BR181" i="51"/>
  <c r="BS181" i="51"/>
  <c r="BT181" i="51"/>
  <c r="BU181" i="51"/>
  <c r="BV181" i="51"/>
  <c r="BW181" i="51"/>
  <c r="BX181" i="51"/>
  <c r="BY181" i="51"/>
  <c r="BZ181" i="51"/>
  <c r="CA181" i="51"/>
  <c r="CB181" i="51"/>
  <c r="CC181" i="51"/>
  <c r="CD181" i="51"/>
  <c r="CE181" i="51"/>
  <c r="CF181" i="51"/>
  <c r="CG181" i="51"/>
  <c r="CH181" i="51"/>
  <c r="CI181" i="51"/>
  <c r="CJ181" i="51"/>
  <c r="CK181" i="51"/>
  <c r="CL181" i="51"/>
  <c r="CM181" i="51"/>
  <c r="CN181" i="51"/>
  <c r="CO181" i="51"/>
  <c r="CP181" i="51"/>
  <c r="CQ181" i="51"/>
  <c r="J182" i="51"/>
  <c r="K182" i="51"/>
  <c r="L182" i="51"/>
  <c r="M182" i="51"/>
  <c r="N182" i="51"/>
  <c r="O182" i="51"/>
  <c r="P182" i="51"/>
  <c r="Q182" i="51"/>
  <c r="R182" i="51"/>
  <c r="S182" i="51"/>
  <c r="T182" i="51"/>
  <c r="U182" i="51"/>
  <c r="V182" i="51"/>
  <c r="W182" i="51"/>
  <c r="X182" i="51"/>
  <c r="Y182" i="51"/>
  <c r="Z182" i="51"/>
  <c r="AA182" i="51"/>
  <c r="AB182" i="51"/>
  <c r="AC182" i="51"/>
  <c r="AD182" i="51"/>
  <c r="AE182" i="51"/>
  <c r="AF182" i="51"/>
  <c r="AG182" i="51"/>
  <c r="AH182" i="51"/>
  <c r="AI182" i="51"/>
  <c r="AJ182" i="51"/>
  <c r="AK182" i="51"/>
  <c r="AL182" i="51"/>
  <c r="AM182" i="51"/>
  <c r="AN182" i="51"/>
  <c r="AO182" i="51"/>
  <c r="AP182" i="51"/>
  <c r="AQ182" i="51"/>
  <c r="AR182" i="51"/>
  <c r="AS182" i="51"/>
  <c r="AT182" i="51"/>
  <c r="AU182" i="51"/>
  <c r="AV182" i="51"/>
  <c r="AW182" i="51"/>
  <c r="AX182" i="51"/>
  <c r="AY182" i="51"/>
  <c r="AZ182" i="51"/>
  <c r="BA182" i="51"/>
  <c r="BB182" i="51"/>
  <c r="BC182" i="51"/>
  <c r="BD182" i="51"/>
  <c r="BE182" i="51"/>
  <c r="BF182" i="51"/>
  <c r="BG182" i="51"/>
  <c r="BH182" i="51"/>
  <c r="BI182" i="51"/>
  <c r="BJ182" i="51"/>
  <c r="BK182" i="51"/>
  <c r="BL182" i="51"/>
  <c r="BM182" i="51"/>
  <c r="BN182" i="51"/>
  <c r="BO182" i="51"/>
  <c r="BP182" i="51"/>
  <c r="BQ182" i="51"/>
  <c r="BR182" i="51"/>
  <c r="BS182" i="51"/>
  <c r="BT182" i="51"/>
  <c r="BU182" i="51"/>
  <c r="BV182" i="51"/>
  <c r="BW182" i="51"/>
  <c r="BX182" i="51"/>
  <c r="BY182" i="51"/>
  <c r="BZ182" i="51"/>
  <c r="CA182" i="51"/>
  <c r="CB182" i="51"/>
  <c r="CC182" i="51"/>
  <c r="CD182" i="51"/>
  <c r="CE182" i="51"/>
  <c r="CF182" i="51"/>
  <c r="CG182" i="51"/>
  <c r="CH182" i="51"/>
  <c r="CI182" i="51"/>
  <c r="CJ182" i="51"/>
  <c r="CK182" i="51"/>
  <c r="CL182" i="51"/>
  <c r="CM182" i="51"/>
  <c r="CN182" i="51"/>
  <c r="CO182" i="51"/>
  <c r="CP182" i="51"/>
  <c r="CQ182" i="51"/>
  <c r="J183" i="51"/>
  <c r="K183" i="51"/>
  <c r="L183" i="51"/>
  <c r="M183" i="51"/>
  <c r="N183" i="51"/>
  <c r="O183" i="51"/>
  <c r="P183" i="51"/>
  <c r="Q183" i="51"/>
  <c r="R183" i="51"/>
  <c r="S183" i="51"/>
  <c r="T183" i="51"/>
  <c r="U183" i="51"/>
  <c r="V183" i="51"/>
  <c r="W183" i="51"/>
  <c r="X183" i="51"/>
  <c r="Y183" i="51"/>
  <c r="Z183" i="51"/>
  <c r="AA183" i="51"/>
  <c r="AB183" i="51"/>
  <c r="AC183" i="51"/>
  <c r="AD183" i="51"/>
  <c r="AE183" i="51"/>
  <c r="AF183" i="51"/>
  <c r="AG183" i="51"/>
  <c r="AH183" i="51"/>
  <c r="AI183" i="51"/>
  <c r="AJ183" i="51"/>
  <c r="AK183" i="51"/>
  <c r="AL183" i="51"/>
  <c r="AM183" i="51"/>
  <c r="AN183" i="51"/>
  <c r="AO183" i="51"/>
  <c r="AP183" i="51"/>
  <c r="AQ183" i="51"/>
  <c r="AR183" i="51"/>
  <c r="AS183" i="51"/>
  <c r="AT183" i="51"/>
  <c r="AU183" i="51"/>
  <c r="AV183" i="51"/>
  <c r="AW183" i="51"/>
  <c r="AX183" i="51"/>
  <c r="AY183" i="51"/>
  <c r="AZ183" i="51"/>
  <c r="BA183" i="51"/>
  <c r="BB183" i="51"/>
  <c r="BC183" i="51"/>
  <c r="BD183" i="51"/>
  <c r="BE183" i="51"/>
  <c r="BF183" i="51"/>
  <c r="BG183" i="51"/>
  <c r="BH183" i="51"/>
  <c r="BI183" i="51"/>
  <c r="BJ183" i="51"/>
  <c r="BK183" i="51"/>
  <c r="BL183" i="51"/>
  <c r="BM183" i="51"/>
  <c r="BN183" i="51"/>
  <c r="BO183" i="51"/>
  <c r="BP183" i="51"/>
  <c r="BQ183" i="51"/>
  <c r="BR183" i="51"/>
  <c r="BS183" i="51"/>
  <c r="BT183" i="51"/>
  <c r="BU183" i="51"/>
  <c r="BV183" i="51"/>
  <c r="BW183" i="51"/>
  <c r="BX183" i="51"/>
  <c r="BY183" i="51"/>
  <c r="BZ183" i="51"/>
  <c r="CA183" i="51"/>
  <c r="CB183" i="51"/>
  <c r="CC183" i="51"/>
  <c r="CD183" i="51"/>
  <c r="CE183" i="51"/>
  <c r="CF183" i="51"/>
  <c r="CG183" i="51"/>
  <c r="CH183" i="51"/>
  <c r="CI183" i="51"/>
  <c r="CJ183" i="51"/>
  <c r="CK183" i="51"/>
  <c r="CL183" i="51"/>
  <c r="CM183" i="51"/>
  <c r="CN183" i="51"/>
  <c r="CO183" i="51"/>
  <c r="CP183" i="51"/>
  <c r="CQ183" i="51"/>
  <c r="J184" i="51"/>
  <c r="K184" i="51"/>
  <c r="L184" i="51"/>
  <c r="M184" i="51"/>
  <c r="N184" i="51"/>
  <c r="O184" i="51"/>
  <c r="P184" i="51"/>
  <c r="Q184" i="51"/>
  <c r="R184" i="51"/>
  <c r="S184" i="51"/>
  <c r="T184" i="51"/>
  <c r="U184" i="51"/>
  <c r="V184" i="51"/>
  <c r="W184" i="51"/>
  <c r="X184" i="51"/>
  <c r="Y184" i="51"/>
  <c r="Z184" i="51"/>
  <c r="AA184" i="51"/>
  <c r="AB184" i="51"/>
  <c r="AC184" i="51"/>
  <c r="AD184" i="51"/>
  <c r="AE184" i="51"/>
  <c r="AF184" i="51"/>
  <c r="AG184" i="51"/>
  <c r="AH184" i="51"/>
  <c r="AI184" i="51"/>
  <c r="AJ184" i="51"/>
  <c r="AK184" i="51"/>
  <c r="AL184" i="51"/>
  <c r="AM184" i="51"/>
  <c r="AN184" i="51"/>
  <c r="AO184" i="51"/>
  <c r="AP184" i="51"/>
  <c r="AQ184" i="51"/>
  <c r="AR184" i="51"/>
  <c r="AS184" i="51"/>
  <c r="AT184" i="51"/>
  <c r="AU184" i="51"/>
  <c r="AV184" i="51"/>
  <c r="AW184" i="51"/>
  <c r="AX184" i="51"/>
  <c r="AY184" i="51"/>
  <c r="AZ184" i="51"/>
  <c r="BA184" i="51"/>
  <c r="BB184" i="51"/>
  <c r="BC184" i="51"/>
  <c r="BD184" i="51"/>
  <c r="BE184" i="51"/>
  <c r="BF184" i="51"/>
  <c r="BG184" i="51"/>
  <c r="BH184" i="51"/>
  <c r="BI184" i="51"/>
  <c r="BJ184" i="51"/>
  <c r="BK184" i="51"/>
  <c r="BL184" i="51"/>
  <c r="BM184" i="51"/>
  <c r="BN184" i="51"/>
  <c r="BO184" i="51"/>
  <c r="BP184" i="51"/>
  <c r="BQ184" i="51"/>
  <c r="BR184" i="51"/>
  <c r="BS184" i="51"/>
  <c r="BT184" i="51"/>
  <c r="BU184" i="51"/>
  <c r="BV184" i="51"/>
  <c r="BW184" i="51"/>
  <c r="BX184" i="51"/>
  <c r="BY184" i="51"/>
  <c r="BZ184" i="51"/>
  <c r="CA184" i="51"/>
  <c r="CB184" i="51"/>
  <c r="CC184" i="51"/>
  <c r="CD184" i="51"/>
  <c r="CE184" i="51"/>
  <c r="CF184" i="51"/>
  <c r="CG184" i="51"/>
  <c r="CH184" i="51"/>
  <c r="CI184" i="51"/>
  <c r="CJ184" i="51"/>
  <c r="CK184" i="51"/>
  <c r="CL184" i="51"/>
  <c r="CM184" i="51"/>
  <c r="CN184" i="51"/>
  <c r="CO184" i="51"/>
  <c r="CP184" i="51"/>
  <c r="CQ184" i="51"/>
  <c r="J185" i="51"/>
  <c r="K185" i="51"/>
  <c r="L185" i="51"/>
  <c r="M185" i="51"/>
  <c r="N185" i="51"/>
  <c r="O185" i="51"/>
  <c r="P185" i="51"/>
  <c r="Q185" i="51"/>
  <c r="R185" i="51"/>
  <c r="S185" i="51"/>
  <c r="T185" i="51"/>
  <c r="U185" i="51"/>
  <c r="V185" i="51"/>
  <c r="W185" i="51"/>
  <c r="X185" i="51"/>
  <c r="Y185" i="51"/>
  <c r="Z185" i="51"/>
  <c r="AA185" i="51"/>
  <c r="AB185" i="51"/>
  <c r="AC185" i="51"/>
  <c r="AD185" i="51"/>
  <c r="AE185" i="51"/>
  <c r="AF185" i="51"/>
  <c r="AG185" i="51"/>
  <c r="AH185" i="51"/>
  <c r="AI185" i="51"/>
  <c r="AJ185" i="51"/>
  <c r="AK185" i="51"/>
  <c r="AL185" i="51"/>
  <c r="AM185" i="51"/>
  <c r="AN185" i="51"/>
  <c r="AO185" i="51"/>
  <c r="AP185" i="51"/>
  <c r="AQ185" i="51"/>
  <c r="AR185" i="51"/>
  <c r="AS185" i="51"/>
  <c r="AT185" i="51"/>
  <c r="AU185" i="51"/>
  <c r="AV185" i="51"/>
  <c r="AW185" i="51"/>
  <c r="AX185" i="51"/>
  <c r="AY185" i="51"/>
  <c r="AZ185" i="51"/>
  <c r="BA185" i="51"/>
  <c r="BB185" i="51"/>
  <c r="BC185" i="51"/>
  <c r="BD185" i="51"/>
  <c r="BE185" i="51"/>
  <c r="BF185" i="51"/>
  <c r="BG185" i="51"/>
  <c r="BH185" i="51"/>
  <c r="BI185" i="51"/>
  <c r="BJ185" i="51"/>
  <c r="BK185" i="51"/>
  <c r="BL185" i="51"/>
  <c r="BM185" i="51"/>
  <c r="BN185" i="51"/>
  <c r="BO185" i="51"/>
  <c r="BP185" i="51"/>
  <c r="BQ185" i="51"/>
  <c r="BR185" i="51"/>
  <c r="BS185" i="51"/>
  <c r="BT185" i="51"/>
  <c r="BU185" i="51"/>
  <c r="BV185" i="51"/>
  <c r="BW185" i="51"/>
  <c r="BX185" i="51"/>
  <c r="BY185" i="51"/>
  <c r="BZ185" i="51"/>
  <c r="CA185" i="51"/>
  <c r="CB185" i="51"/>
  <c r="CC185" i="51"/>
  <c r="CD185" i="51"/>
  <c r="CE185" i="51"/>
  <c r="CF185" i="51"/>
  <c r="CG185" i="51"/>
  <c r="CH185" i="51"/>
  <c r="CI185" i="51"/>
  <c r="CJ185" i="51"/>
  <c r="CK185" i="51"/>
  <c r="CL185" i="51"/>
  <c r="CM185" i="51"/>
  <c r="CN185" i="51"/>
  <c r="CO185" i="51"/>
  <c r="CP185" i="51"/>
  <c r="CQ185" i="51"/>
  <c r="J186" i="51"/>
  <c r="K186" i="51"/>
  <c r="L186" i="51"/>
  <c r="M186" i="51"/>
  <c r="N186" i="51"/>
  <c r="O186" i="51"/>
  <c r="P186" i="51"/>
  <c r="Q186" i="51"/>
  <c r="R186" i="51"/>
  <c r="S186" i="51"/>
  <c r="T186" i="51"/>
  <c r="U186" i="51"/>
  <c r="V186" i="51"/>
  <c r="W186" i="51"/>
  <c r="X186" i="51"/>
  <c r="Y186" i="51"/>
  <c r="Z186" i="51"/>
  <c r="AA186" i="51"/>
  <c r="AB186" i="51"/>
  <c r="AC186" i="51"/>
  <c r="AD186" i="51"/>
  <c r="AE186" i="51"/>
  <c r="AF186" i="51"/>
  <c r="AG186" i="51"/>
  <c r="AH186" i="51"/>
  <c r="AI186" i="51"/>
  <c r="AJ186" i="51"/>
  <c r="AK186" i="51"/>
  <c r="AL186" i="51"/>
  <c r="AM186" i="51"/>
  <c r="AN186" i="51"/>
  <c r="AO186" i="51"/>
  <c r="AP186" i="51"/>
  <c r="AQ186" i="51"/>
  <c r="AR186" i="51"/>
  <c r="AS186" i="51"/>
  <c r="AT186" i="51"/>
  <c r="AU186" i="51"/>
  <c r="AV186" i="51"/>
  <c r="AW186" i="51"/>
  <c r="AX186" i="51"/>
  <c r="AY186" i="51"/>
  <c r="AZ186" i="51"/>
  <c r="BA186" i="51"/>
  <c r="BB186" i="51"/>
  <c r="BC186" i="51"/>
  <c r="BD186" i="51"/>
  <c r="BE186" i="51"/>
  <c r="BF186" i="51"/>
  <c r="BG186" i="51"/>
  <c r="BH186" i="51"/>
  <c r="BI186" i="51"/>
  <c r="BJ186" i="51"/>
  <c r="BK186" i="51"/>
  <c r="BL186" i="51"/>
  <c r="BM186" i="51"/>
  <c r="BN186" i="51"/>
  <c r="BO186" i="51"/>
  <c r="BP186" i="51"/>
  <c r="BQ186" i="51"/>
  <c r="BR186" i="51"/>
  <c r="BS186" i="51"/>
  <c r="BT186" i="51"/>
  <c r="BU186" i="51"/>
  <c r="BV186" i="51"/>
  <c r="BW186" i="51"/>
  <c r="BX186" i="51"/>
  <c r="BY186" i="51"/>
  <c r="BZ186" i="51"/>
  <c r="CA186" i="51"/>
  <c r="CB186" i="51"/>
  <c r="CC186" i="51"/>
  <c r="CD186" i="51"/>
  <c r="CE186" i="51"/>
  <c r="CF186" i="51"/>
  <c r="CG186" i="51"/>
  <c r="CH186" i="51"/>
  <c r="CI186" i="51"/>
  <c r="CJ186" i="51"/>
  <c r="CK186" i="51"/>
  <c r="CL186" i="51"/>
  <c r="CM186" i="51"/>
  <c r="CN186" i="51"/>
  <c r="CO186" i="51"/>
  <c r="CP186" i="51"/>
  <c r="CQ186" i="51"/>
  <c r="J187" i="51"/>
  <c r="K187" i="51"/>
  <c r="L187" i="51"/>
  <c r="M187" i="51"/>
  <c r="N187" i="51"/>
  <c r="O187" i="51"/>
  <c r="P187" i="51"/>
  <c r="Q187" i="51"/>
  <c r="R187" i="51"/>
  <c r="S187" i="51"/>
  <c r="T187" i="51"/>
  <c r="U187" i="51"/>
  <c r="V187" i="51"/>
  <c r="W187" i="51"/>
  <c r="X187" i="51"/>
  <c r="Y187" i="51"/>
  <c r="Z187" i="51"/>
  <c r="AA187" i="51"/>
  <c r="AB187" i="51"/>
  <c r="AC187" i="51"/>
  <c r="AD187" i="51"/>
  <c r="AE187" i="51"/>
  <c r="AF187" i="51"/>
  <c r="AG187" i="51"/>
  <c r="AH187" i="51"/>
  <c r="AI187" i="51"/>
  <c r="AJ187" i="51"/>
  <c r="AK187" i="51"/>
  <c r="AL187" i="51"/>
  <c r="AM187" i="51"/>
  <c r="AN187" i="51"/>
  <c r="AO187" i="51"/>
  <c r="AP187" i="51"/>
  <c r="AQ187" i="51"/>
  <c r="AR187" i="51"/>
  <c r="AS187" i="51"/>
  <c r="AT187" i="51"/>
  <c r="AU187" i="51"/>
  <c r="AV187" i="51"/>
  <c r="AW187" i="51"/>
  <c r="AX187" i="51"/>
  <c r="AY187" i="51"/>
  <c r="AZ187" i="51"/>
  <c r="BA187" i="51"/>
  <c r="BB187" i="51"/>
  <c r="BC187" i="51"/>
  <c r="BD187" i="51"/>
  <c r="BE187" i="51"/>
  <c r="BF187" i="51"/>
  <c r="BG187" i="51"/>
  <c r="BH187" i="51"/>
  <c r="BI187" i="51"/>
  <c r="BJ187" i="51"/>
  <c r="BK187" i="51"/>
  <c r="BL187" i="51"/>
  <c r="BM187" i="51"/>
  <c r="BN187" i="51"/>
  <c r="BO187" i="51"/>
  <c r="BP187" i="51"/>
  <c r="BQ187" i="51"/>
  <c r="BR187" i="51"/>
  <c r="BS187" i="51"/>
  <c r="BT187" i="51"/>
  <c r="BU187" i="51"/>
  <c r="BV187" i="51"/>
  <c r="BW187" i="51"/>
  <c r="BX187" i="51"/>
  <c r="BY187" i="51"/>
  <c r="BZ187" i="51"/>
  <c r="CA187" i="51"/>
  <c r="CB187" i="51"/>
  <c r="CC187" i="51"/>
  <c r="CD187" i="51"/>
  <c r="CE187" i="51"/>
  <c r="CF187" i="51"/>
  <c r="CG187" i="51"/>
  <c r="CH187" i="51"/>
  <c r="CI187" i="51"/>
  <c r="CJ187" i="51"/>
  <c r="CK187" i="51"/>
  <c r="CL187" i="51"/>
  <c r="CM187" i="51"/>
  <c r="CN187" i="51"/>
  <c r="CO187" i="51"/>
  <c r="CP187" i="51"/>
  <c r="CQ187" i="51"/>
  <c r="J188" i="51"/>
  <c r="K188" i="51"/>
  <c r="L188" i="51"/>
  <c r="M188" i="51"/>
  <c r="N188" i="51"/>
  <c r="O188" i="51"/>
  <c r="P188" i="51"/>
  <c r="Q188" i="51"/>
  <c r="R188" i="51"/>
  <c r="S188" i="51"/>
  <c r="T188" i="51"/>
  <c r="U188" i="51"/>
  <c r="V188" i="51"/>
  <c r="W188" i="51"/>
  <c r="X188" i="51"/>
  <c r="Y188" i="51"/>
  <c r="Z188" i="51"/>
  <c r="AA188" i="51"/>
  <c r="AB188" i="51"/>
  <c r="AC188" i="51"/>
  <c r="AD188" i="51"/>
  <c r="AE188" i="51"/>
  <c r="AF188" i="51"/>
  <c r="AG188" i="51"/>
  <c r="AH188" i="51"/>
  <c r="AI188" i="51"/>
  <c r="AJ188" i="51"/>
  <c r="AK188" i="51"/>
  <c r="AL188" i="51"/>
  <c r="AM188" i="51"/>
  <c r="AN188" i="51"/>
  <c r="AO188" i="51"/>
  <c r="AP188" i="51"/>
  <c r="AQ188" i="51"/>
  <c r="AR188" i="51"/>
  <c r="AS188" i="51"/>
  <c r="AT188" i="51"/>
  <c r="AU188" i="51"/>
  <c r="AV188" i="51"/>
  <c r="AW188" i="51"/>
  <c r="AX188" i="51"/>
  <c r="AY188" i="51"/>
  <c r="AZ188" i="51"/>
  <c r="BA188" i="51"/>
  <c r="BB188" i="51"/>
  <c r="BC188" i="51"/>
  <c r="BD188" i="51"/>
  <c r="BE188" i="51"/>
  <c r="BF188" i="51"/>
  <c r="BG188" i="51"/>
  <c r="BH188" i="51"/>
  <c r="BI188" i="51"/>
  <c r="BJ188" i="51"/>
  <c r="BK188" i="51"/>
  <c r="BL188" i="51"/>
  <c r="BM188" i="51"/>
  <c r="BN188" i="51"/>
  <c r="BO188" i="51"/>
  <c r="BP188" i="51"/>
  <c r="BQ188" i="51"/>
  <c r="BR188" i="51"/>
  <c r="BS188" i="51"/>
  <c r="BT188" i="51"/>
  <c r="BU188" i="51"/>
  <c r="BV188" i="51"/>
  <c r="BW188" i="51"/>
  <c r="BX188" i="51"/>
  <c r="BY188" i="51"/>
  <c r="BZ188" i="51"/>
  <c r="CA188" i="51"/>
  <c r="CB188" i="51"/>
  <c r="CC188" i="51"/>
  <c r="CD188" i="51"/>
  <c r="CE188" i="51"/>
  <c r="CF188" i="51"/>
  <c r="CG188" i="51"/>
  <c r="CH188" i="51"/>
  <c r="CI188" i="51"/>
  <c r="CJ188" i="51"/>
  <c r="CK188" i="51"/>
  <c r="CL188" i="51"/>
  <c r="CM188" i="51"/>
  <c r="CN188" i="51"/>
  <c r="CO188" i="51"/>
  <c r="CP188" i="51"/>
  <c r="CQ188" i="51"/>
  <c r="J189" i="51"/>
  <c r="K189" i="51"/>
  <c r="L189" i="51"/>
  <c r="M189" i="51"/>
  <c r="N189" i="51"/>
  <c r="O189" i="51"/>
  <c r="P189" i="51"/>
  <c r="Q189" i="51"/>
  <c r="R189" i="51"/>
  <c r="S189" i="51"/>
  <c r="T189" i="51"/>
  <c r="U189" i="51"/>
  <c r="V189" i="51"/>
  <c r="W189" i="51"/>
  <c r="X189" i="51"/>
  <c r="Y189" i="51"/>
  <c r="Z189" i="51"/>
  <c r="AA189" i="51"/>
  <c r="AB189" i="51"/>
  <c r="AC189" i="51"/>
  <c r="AD189" i="51"/>
  <c r="AE189" i="51"/>
  <c r="AF189" i="51"/>
  <c r="AG189" i="51"/>
  <c r="AH189" i="51"/>
  <c r="AI189" i="51"/>
  <c r="AJ189" i="51"/>
  <c r="AK189" i="51"/>
  <c r="AL189" i="51"/>
  <c r="AM189" i="51"/>
  <c r="AN189" i="51"/>
  <c r="AO189" i="51"/>
  <c r="AP189" i="51"/>
  <c r="AQ189" i="51"/>
  <c r="AR189" i="51"/>
  <c r="AS189" i="51"/>
  <c r="AT189" i="51"/>
  <c r="AU189" i="51"/>
  <c r="AV189" i="51"/>
  <c r="AW189" i="51"/>
  <c r="AX189" i="51"/>
  <c r="AY189" i="51"/>
  <c r="AZ189" i="51"/>
  <c r="BA189" i="51"/>
  <c r="BB189" i="51"/>
  <c r="BC189" i="51"/>
  <c r="BD189" i="51"/>
  <c r="BE189" i="51"/>
  <c r="BF189" i="51"/>
  <c r="BG189" i="51"/>
  <c r="BH189" i="51"/>
  <c r="BI189" i="51"/>
  <c r="BJ189" i="51"/>
  <c r="BK189" i="51"/>
  <c r="BL189" i="51"/>
  <c r="BM189" i="51"/>
  <c r="BN189" i="51"/>
  <c r="BO189" i="51"/>
  <c r="BP189" i="51"/>
  <c r="BQ189" i="51"/>
  <c r="BR189" i="51"/>
  <c r="BS189" i="51"/>
  <c r="BT189" i="51"/>
  <c r="BU189" i="51"/>
  <c r="BV189" i="51"/>
  <c r="BW189" i="51"/>
  <c r="BX189" i="51"/>
  <c r="BY189" i="51"/>
  <c r="BZ189" i="51"/>
  <c r="CA189" i="51"/>
  <c r="CB189" i="51"/>
  <c r="CC189" i="51"/>
  <c r="CD189" i="51"/>
  <c r="CE189" i="51"/>
  <c r="CF189" i="51"/>
  <c r="CG189" i="51"/>
  <c r="CH189" i="51"/>
  <c r="CI189" i="51"/>
  <c r="CJ189" i="51"/>
  <c r="CK189" i="51"/>
  <c r="CL189" i="51"/>
  <c r="CM189" i="51"/>
  <c r="CN189" i="51"/>
  <c r="CO189" i="51"/>
  <c r="CP189" i="51"/>
  <c r="CQ189" i="51"/>
  <c r="J190" i="51"/>
  <c r="K190" i="51"/>
  <c r="L190" i="51"/>
  <c r="M190" i="51"/>
  <c r="N190" i="51"/>
  <c r="O190" i="51"/>
  <c r="P190" i="51"/>
  <c r="Q190" i="51"/>
  <c r="R190" i="51"/>
  <c r="S190" i="51"/>
  <c r="T190" i="51"/>
  <c r="U190" i="51"/>
  <c r="V190" i="51"/>
  <c r="W190" i="51"/>
  <c r="X190" i="51"/>
  <c r="Y190" i="51"/>
  <c r="Z190" i="51"/>
  <c r="AA190" i="51"/>
  <c r="AB190" i="51"/>
  <c r="AC190" i="51"/>
  <c r="AD190" i="51"/>
  <c r="AE190" i="51"/>
  <c r="AF190" i="51"/>
  <c r="AG190" i="51"/>
  <c r="AH190" i="51"/>
  <c r="AI190" i="51"/>
  <c r="AJ190" i="51"/>
  <c r="AK190" i="51"/>
  <c r="AL190" i="51"/>
  <c r="AM190" i="51"/>
  <c r="AN190" i="51"/>
  <c r="AO190" i="51"/>
  <c r="AP190" i="51"/>
  <c r="AQ190" i="51"/>
  <c r="AR190" i="51"/>
  <c r="AS190" i="51"/>
  <c r="AT190" i="51"/>
  <c r="AU190" i="51"/>
  <c r="AV190" i="51"/>
  <c r="AW190" i="51"/>
  <c r="AX190" i="51"/>
  <c r="AY190" i="51"/>
  <c r="AZ190" i="51"/>
  <c r="BA190" i="51"/>
  <c r="BB190" i="51"/>
  <c r="BC190" i="51"/>
  <c r="BD190" i="51"/>
  <c r="BE190" i="51"/>
  <c r="BF190" i="51"/>
  <c r="BG190" i="51"/>
  <c r="BH190" i="51"/>
  <c r="BI190" i="51"/>
  <c r="BJ190" i="51"/>
  <c r="BK190" i="51"/>
  <c r="BL190" i="51"/>
  <c r="BM190" i="51"/>
  <c r="BN190" i="51"/>
  <c r="BO190" i="51"/>
  <c r="BP190" i="51"/>
  <c r="BQ190" i="51"/>
  <c r="BR190" i="51"/>
  <c r="BS190" i="51"/>
  <c r="BT190" i="51"/>
  <c r="BU190" i="51"/>
  <c r="BV190" i="51"/>
  <c r="BW190" i="51"/>
  <c r="BX190" i="51"/>
  <c r="BY190" i="51"/>
  <c r="BZ190" i="51"/>
  <c r="CA190" i="51"/>
  <c r="CB190" i="51"/>
  <c r="CC190" i="51"/>
  <c r="CD190" i="51"/>
  <c r="CE190" i="51"/>
  <c r="CF190" i="51"/>
  <c r="CG190" i="51"/>
  <c r="CH190" i="51"/>
  <c r="CI190" i="51"/>
  <c r="CJ190" i="51"/>
  <c r="CK190" i="51"/>
  <c r="CL190" i="51"/>
  <c r="CM190" i="51"/>
  <c r="CN190" i="51"/>
  <c r="CO190" i="51"/>
  <c r="CP190" i="51"/>
  <c r="CQ190" i="51"/>
  <c r="J191" i="51"/>
  <c r="K191" i="51"/>
  <c r="L191" i="51"/>
  <c r="M191" i="51"/>
  <c r="N191" i="51"/>
  <c r="O191" i="51"/>
  <c r="P191" i="51"/>
  <c r="Q191" i="51"/>
  <c r="R191" i="51"/>
  <c r="S191" i="51"/>
  <c r="T191" i="51"/>
  <c r="U191" i="51"/>
  <c r="V191" i="51"/>
  <c r="W191" i="51"/>
  <c r="X191" i="51"/>
  <c r="Y191" i="51"/>
  <c r="Z191" i="51"/>
  <c r="AA191" i="51"/>
  <c r="AB191" i="51"/>
  <c r="AC191" i="51"/>
  <c r="AD191" i="51"/>
  <c r="AE191" i="51"/>
  <c r="AF191" i="51"/>
  <c r="AG191" i="51"/>
  <c r="AH191" i="51"/>
  <c r="AI191" i="51"/>
  <c r="AJ191" i="51"/>
  <c r="AK191" i="51"/>
  <c r="AL191" i="51"/>
  <c r="AM191" i="51"/>
  <c r="AN191" i="51"/>
  <c r="AO191" i="51"/>
  <c r="AP191" i="51"/>
  <c r="AQ191" i="51"/>
  <c r="AR191" i="51"/>
  <c r="AS191" i="51"/>
  <c r="AT191" i="51"/>
  <c r="AU191" i="51"/>
  <c r="AV191" i="51"/>
  <c r="AW191" i="51"/>
  <c r="AX191" i="51"/>
  <c r="AY191" i="51"/>
  <c r="AZ191" i="51"/>
  <c r="BA191" i="51"/>
  <c r="BB191" i="51"/>
  <c r="BC191" i="51"/>
  <c r="BD191" i="51"/>
  <c r="BE191" i="51"/>
  <c r="BF191" i="51"/>
  <c r="BG191" i="51"/>
  <c r="BH191" i="51"/>
  <c r="BI191" i="51"/>
  <c r="BJ191" i="51"/>
  <c r="BK191" i="51"/>
  <c r="BL191" i="51"/>
  <c r="BM191" i="51"/>
  <c r="BN191" i="51"/>
  <c r="BO191" i="51"/>
  <c r="BP191" i="51"/>
  <c r="BQ191" i="51"/>
  <c r="BR191" i="51"/>
  <c r="BS191" i="51"/>
  <c r="BT191" i="51"/>
  <c r="BU191" i="51"/>
  <c r="BV191" i="51"/>
  <c r="BW191" i="51"/>
  <c r="BX191" i="51"/>
  <c r="BY191" i="51"/>
  <c r="BZ191" i="51"/>
  <c r="CA191" i="51"/>
  <c r="CB191" i="51"/>
  <c r="CC191" i="51"/>
  <c r="CD191" i="51"/>
  <c r="CE191" i="51"/>
  <c r="CF191" i="51"/>
  <c r="CG191" i="51"/>
  <c r="CH191" i="51"/>
  <c r="CI191" i="51"/>
  <c r="CJ191" i="51"/>
  <c r="CK191" i="51"/>
  <c r="CL191" i="51"/>
  <c r="CM191" i="51"/>
  <c r="CN191" i="51"/>
  <c r="CO191" i="51"/>
  <c r="CP191" i="51"/>
  <c r="CQ191" i="51"/>
  <c r="J192" i="51"/>
  <c r="K192" i="51"/>
  <c r="L192" i="51"/>
  <c r="M192" i="51"/>
  <c r="N192" i="51"/>
  <c r="O192" i="51"/>
  <c r="P192" i="51"/>
  <c r="Q192" i="51"/>
  <c r="R192" i="51"/>
  <c r="S192" i="51"/>
  <c r="T192" i="51"/>
  <c r="U192" i="51"/>
  <c r="V192" i="51"/>
  <c r="W192" i="51"/>
  <c r="X192" i="51"/>
  <c r="Y192" i="51"/>
  <c r="Z192" i="51"/>
  <c r="AA192" i="51"/>
  <c r="AB192" i="51"/>
  <c r="AC192" i="51"/>
  <c r="AD192" i="51"/>
  <c r="AE192" i="51"/>
  <c r="AF192" i="51"/>
  <c r="AG192" i="51"/>
  <c r="AH192" i="51"/>
  <c r="AI192" i="51"/>
  <c r="AJ192" i="51"/>
  <c r="AK192" i="51"/>
  <c r="AL192" i="51"/>
  <c r="AM192" i="51"/>
  <c r="AN192" i="51"/>
  <c r="AO192" i="51"/>
  <c r="AP192" i="51"/>
  <c r="AQ192" i="51"/>
  <c r="AR192" i="51"/>
  <c r="AS192" i="51"/>
  <c r="AT192" i="51"/>
  <c r="AU192" i="51"/>
  <c r="AV192" i="51"/>
  <c r="AW192" i="51"/>
  <c r="AX192" i="51"/>
  <c r="AY192" i="51"/>
  <c r="AZ192" i="51"/>
  <c r="BA192" i="51"/>
  <c r="BB192" i="51"/>
  <c r="BC192" i="51"/>
  <c r="BD192" i="51"/>
  <c r="BE192" i="51"/>
  <c r="BF192" i="51"/>
  <c r="BG192" i="51"/>
  <c r="BH192" i="51"/>
  <c r="BI192" i="51"/>
  <c r="BJ192" i="51"/>
  <c r="BK192" i="51"/>
  <c r="BL192" i="51"/>
  <c r="BM192" i="51"/>
  <c r="BN192" i="51"/>
  <c r="BO192" i="51"/>
  <c r="BP192" i="51"/>
  <c r="BQ192" i="51"/>
  <c r="BR192" i="51"/>
  <c r="BS192" i="51"/>
  <c r="BT192" i="51"/>
  <c r="BU192" i="51"/>
  <c r="BV192" i="51"/>
  <c r="BW192" i="51"/>
  <c r="BX192" i="51"/>
  <c r="BY192" i="51"/>
  <c r="BZ192" i="51"/>
  <c r="CA192" i="51"/>
  <c r="CB192" i="51"/>
  <c r="CC192" i="51"/>
  <c r="CD192" i="51"/>
  <c r="CE192" i="51"/>
  <c r="CF192" i="51"/>
  <c r="CG192" i="51"/>
  <c r="CH192" i="51"/>
  <c r="CI192" i="51"/>
  <c r="CJ192" i="51"/>
  <c r="CK192" i="51"/>
  <c r="CL192" i="51"/>
  <c r="CM192" i="51"/>
  <c r="CN192" i="51"/>
  <c r="CO192" i="51"/>
  <c r="CP192" i="51"/>
  <c r="CQ192" i="51"/>
  <c r="J193" i="51"/>
  <c r="K193" i="51"/>
  <c r="L193" i="51"/>
  <c r="M193" i="51"/>
  <c r="N193" i="51"/>
  <c r="O193" i="51"/>
  <c r="P193" i="51"/>
  <c r="Q193" i="51"/>
  <c r="R193" i="51"/>
  <c r="S193" i="51"/>
  <c r="T193" i="51"/>
  <c r="U193" i="51"/>
  <c r="V193" i="51"/>
  <c r="W193" i="51"/>
  <c r="X193" i="51"/>
  <c r="Y193" i="51"/>
  <c r="Z193" i="51"/>
  <c r="AA193" i="51"/>
  <c r="AB193" i="51"/>
  <c r="AC193" i="51"/>
  <c r="AD193" i="51"/>
  <c r="AE193" i="51"/>
  <c r="AF193" i="51"/>
  <c r="AG193" i="51"/>
  <c r="AH193" i="51"/>
  <c r="AI193" i="51"/>
  <c r="AJ193" i="51"/>
  <c r="AK193" i="51"/>
  <c r="AL193" i="51"/>
  <c r="AM193" i="51"/>
  <c r="AN193" i="51"/>
  <c r="AO193" i="51"/>
  <c r="AP193" i="51"/>
  <c r="AQ193" i="51"/>
  <c r="AR193" i="51"/>
  <c r="AS193" i="51"/>
  <c r="AT193" i="51"/>
  <c r="AU193" i="51"/>
  <c r="AV193" i="51"/>
  <c r="AW193" i="51"/>
  <c r="AX193" i="51"/>
  <c r="AY193" i="51"/>
  <c r="AZ193" i="51"/>
  <c r="BA193" i="51"/>
  <c r="BB193" i="51"/>
  <c r="BC193" i="51"/>
  <c r="BD193" i="51"/>
  <c r="BE193" i="51"/>
  <c r="BF193" i="51"/>
  <c r="BG193" i="51"/>
  <c r="BH193" i="51"/>
  <c r="BI193" i="51"/>
  <c r="BJ193" i="51"/>
  <c r="BK193" i="51"/>
  <c r="BL193" i="51"/>
  <c r="BM193" i="51"/>
  <c r="BN193" i="51"/>
  <c r="BO193" i="51"/>
  <c r="BP193" i="51"/>
  <c r="BQ193" i="51"/>
  <c r="BR193" i="51"/>
  <c r="BS193" i="51"/>
  <c r="BT193" i="51"/>
  <c r="BU193" i="51"/>
  <c r="BV193" i="51"/>
  <c r="BW193" i="51"/>
  <c r="BX193" i="51"/>
  <c r="BY193" i="51"/>
  <c r="BZ193" i="51"/>
  <c r="CA193" i="51"/>
  <c r="CB193" i="51"/>
  <c r="CC193" i="51"/>
  <c r="CD193" i="51"/>
  <c r="CE193" i="51"/>
  <c r="CF193" i="51"/>
  <c r="CG193" i="51"/>
  <c r="CH193" i="51"/>
  <c r="CI193" i="51"/>
  <c r="CJ193" i="51"/>
  <c r="CK193" i="51"/>
  <c r="CL193" i="51"/>
  <c r="CM193" i="51"/>
  <c r="CN193" i="51"/>
  <c r="CO193" i="51"/>
  <c r="CP193" i="51"/>
  <c r="CQ193" i="51"/>
  <c r="J194" i="51"/>
  <c r="K194" i="51"/>
  <c r="L194" i="51"/>
  <c r="M194" i="51"/>
  <c r="N194" i="51"/>
  <c r="O194" i="51"/>
  <c r="P194" i="51"/>
  <c r="Q194" i="51"/>
  <c r="R194" i="51"/>
  <c r="S194" i="51"/>
  <c r="T194" i="51"/>
  <c r="U194" i="51"/>
  <c r="V194" i="51"/>
  <c r="W194" i="51"/>
  <c r="X194" i="51"/>
  <c r="Y194" i="51"/>
  <c r="Z194" i="51"/>
  <c r="AA194" i="51"/>
  <c r="AB194" i="51"/>
  <c r="AC194" i="51"/>
  <c r="AD194" i="51"/>
  <c r="AE194" i="51"/>
  <c r="AF194" i="51"/>
  <c r="AG194" i="51"/>
  <c r="AH194" i="51"/>
  <c r="AI194" i="51"/>
  <c r="AJ194" i="51"/>
  <c r="AK194" i="51"/>
  <c r="AL194" i="51"/>
  <c r="AM194" i="51"/>
  <c r="AN194" i="51"/>
  <c r="AO194" i="51"/>
  <c r="AP194" i="51"/>
  <c r="AQ194" i="51"/>
  <c r="AR194" i="51"/>
  <c r="AS194" i="51"/>
  <c r="AT194" i="51"/>
  <c r="AU194" i="51"/>
  <c r="AV194" i="51"/>
  <c r="AW194" i="51"/>
  <c r="AX194" i="51"/>
  <c r="AY194" i="51"/>
  <c r="AZ194" i="51"/>
  <c r="BA194" i="51"/>
  <c r="BB194" i="51"/>
  <c r="BC194" i="51"/>
  <c r="BD194" i="51"/>
  <c r="BE194" i="51"/>
  <c r="BF194" i="51"/>
  <c r="BG194" i="51"/>
  <c r="BH194" i="51"/>
  <c r="BI194" i="51"/>
  <c r="BJ194" i="51"/>
  <c r="BK194" i="51"/>
  <c r="BL194" i="51"/>
  <c r="BM194" i="51"/>
  <c r="BN194" i="51"/>
  <c r="BO194" i="51"/>
  <c r="BP194" i="51"/>
  <c r="BQ194" i="51"/>
  <c r="BR194" i="51"/>
  <c r="BS194" i="51"/>
  <c r="BT194" i="51"/>
  <c r="BU194" i="51"/>
  <c r="BV194" i="51"/>
  <c r="BW194" i="51"/>
  <c r="BX194" i="51"/>
  <c r="BY194" i="51"/>
  <c r="BZ194" i="51"/>
  <c r="CA194" i="51"/>
  <c r="CB194" i="51"/>
  <c r="CC194" i="51"/>
  <c r="CD194" i="51"/>
  <c r="CE194" i="51"/>
  <c r="CF194" i="51"/>
  <c r="CG194" i="51"/>
  <c r="CH194" i="51"/>
  <c r="CI194" i="51"/>
  <c r="CJ194" i="51"/>
  <c r="CK194" i="51"/>
  <c r="CL194" i="51"/>
  <c r="CM194" i="51"/>
  <c r="CN194" i="51"/>
  <c r="CO194" i="51"/>
  <c r="CP194" i="51"/>
  <c r="CQ194" i="51"/>
  <c r="J195" i="51"/>
  <c r="K195" i="51"/>
  <c r="L195" i="51"/>
  <c r="M195" i="51"/>
  <c r="N195" i="51"/>
  <c r="O195" i="51"/>
  <c r="P195" i="51"/>
  <c r="Q195" i="51"/>
  <c r="R195" i="51"/>
  <c r="S195" i="51"/>
  <c r="T195" i="51"/>
  <c r="U195" i="51"/>
  <c r="V195" i="51"/>
  <c r="W195" i="51"/>
  <c r="X195" i="51"/>
  <c r="Y195" i="51"/>
  <c r="Z195" i="51"/>
  <c r="AA195" i="51"/>
  <c r="AB195" i="51"/>
  <c r="AC195" i="51"/>
  <c r="AD195" i="51"/>
  <c r="AE195" i="51"/>
  <c r="AF195" i="51"/>
  <c r="AG195" i="51"/>
  <c r="AH195" i="51"/>
  <c r="AI195" i="51"/>
  <c r="AJ195" i="51"/>
  <c r="AK195" i="51"/>
  <c r="AL195" i="51"/>
  <c r="AM195" i="51"/>
  <c r="AN195" i="51"/>
  <c r="AO195" i="51"/>
  <c r="AP195" i="51"/>
  <c r="AQ195" i="51"/>
  <c r="AR195" i="51"/>
  <c r="AS195" i="51"/>
  <c r="AT195" i="51"/>
  <c r="AU195" i="51"/>
  <c r="AV195" i="51"/>
  <c r="AW195" i="51"/>
  <c r="AX195" i="51"/>
  <c r="AY195" i="51"/>
  <c r="AZ195" i="51"/>
  <c r="BA195" i="51"/>
  <c r="BB195" i="51"/>
  <c r="BC195" i="51"/>
  <c r="BD195" i="51"/>
  <c r="BE195" i="51"/>
  <c r="BF195" i="51"/>
  <c r="BG195" i="51"/>
  <c r="BH195" i="51"/>
  <c r="BI195" i="51"/>
  <c r="BJ195" i="51"/>
  <c r="BK195" i="51"/>
  <c r="BL195" i="51"/>
  <c r="BM195" i="51"/>
  <c r="BN195" i="51"/>
  <c r="BO195" i="51"/>
  <c r="BP195" i="51"/>
  <c r="BQ195" i="51"/>
  <c r="BR195" i="51"/>
  <c r="BS195" i="51"/>
  <c r="BT195" i="51"/>
  <c r="BU195" i="51"/>
  <c r="BV195" i="51"/>
  <c r="BW195" i="51"/>
  <c r="BX195" i="51"/>
  <c r="BY195" i="51"/>
  <c r="BZ195" i="51"/>
  <c r="CA195" i="51"/>
  <c r="CB195" i="51"/>
  <c r="CC195" i="51"/>
  <c r="CD195" i="51"/>
  <c r="CE195" i="51"/>
  <c r="CF195" i="51"/>
  <c r="CG195" i="51"/>
  <c r="CH195" i="51"/>
  <c r="CI195" i="51"/>
  <c r="CJ195" i="51"/>
  <c r="CK195" i="51"/>
  <c r="CL195" i="51"/>
  <c r="CM195" i="51"/>
  <c r="CN195" i="51"/>
  <c r="CO195" i="51"/>
  <c r="CP195" i="51"/>
  <c r="CQ195" i="51"/>
  <c r="J196" i="51"/>
  <c r="K196" i="51"/>
  <c r="L196" i="51"/>
  <c r="M196" i="51"/>
  <c r="N196" i="51"/>
  <c r="O196" i="51"/>
  <c r="P196" i="51"/>
  <c r="Q196" i="51"/>
  <c r="R196" i="51"/>
  <c r="S196" i="51"/>
  <c r="T196" i="51"/>
  <c r="U196" i="51"/>
  <c r="V196" i="51"/>
  <c r="W196" i="51"/>
  <c r="X196" i="51"/>
  <c r="Y196" i="51"/>
  <c r="Z196" i="51"/>
  <c r="AA196" i="51"/>
  <c r="AB196" i="51"/>
  <c r="AC196" i="51"/>
  <c r="AD196" i="51"/>
  <c r="AE196" i="51"/>
  <c r="AF196" i="51"/>
  <c r="AG196" i="51"/>
  <c r="AH196" i="51"/>
  <c r="AI196" i="51"/>
  <c r="AJ196" i="51"/>
  <c r="AK196" i="51"/>
  <c r="AL196" i="51"/>
  <c r="AM196" i="51"/>
  <c r="AN196" i="51"/>
  <c r="AO196" i="51"/>
  <c r="AP196" i="51"/>
  <c r="AQ196" i="51"/>
  <c r="AR196" i="51"/>
  <c r="AS196" i="51"/>
  <c r="AT196" i="51"/>
  <c r="AU196" i="51"/>
  <c r="AV196" i="51"/>
  <c r="AW196" i="51"/>
  <c r="AX196" i="51"/>
  <c r="AY196" i="51"/>
  <c r="AZ196" i="51"/>
  <c r="BA196" i="51"/>
  <c r="BB196" i="51"/>
  <c r="BC196" i="51"/>
  <c r="BD196" i="51"/>
  <c r="BE196" i="51"/>
  <c r="BF196" i="51"/>
  <c r="BG196" i="51"/>
  <c r="BH196" i="51"/>
  <c r="BI196" i="51"/>
  <c r="BJ196" i="51"/>
  <c r="BK196" i="51"/>
  <c r="BL196" i="51"/>
  <c r="BM196" i="51"/>
  <c r="BN196" i="51"/>
  <c r="BO196" i="51"/>
  <c r="BP196" i="51"/>
  <c r="BQ196" i="51"/>
  <c r="BR196" i="51"/>
  <c r="BS196" i="51"/>
  <c r="BT196" i="51"/>
  <c r="BU196" i="51"/>
  <c r="BV196" i="51"/>
  <c r="BW196" i="51"/>
  <c r="BX196" i="51"/>
  <c r="BY196" i="51"/>
  <c r="BZ196" i="51"/>
  <c r="CA196" i="51"/>
  <c r="CB196" i="51"/>
  <c r="CC196" i="51"/>
  <c r="CD196" i="51"/>
  <c r="CE196" i="51"/>
  <c r="CF196" i="51"/>
  <c r="CG196" i="51"/>
  <c r="CH196" i="51"/>
  <c r="CI196" i="51"/>
  <c r="CJ196" i="51"/>
  <c r="CK196" i="51"/>
  <c r="CL196" i="51"/>
  <c r="CM196" i="51"/>
  <c r="CN196" i="51"/>
  <c r="CO196" i="51"/>
  <c r="CP196" i="51"/>
  <c r="CQ196" i="51"/>
  <c r="J197" i="51"/>
  <c r="K197" i="51"/>
  <c r="L197" i="51"/>
  <c r="M197" i="51"/>
  <c r="N197" i="51"/>
  <c r="O197" i="51"/>
  <c r="P197" i="51"/>
  <c r="Q197" i="51"/>
  <c r="R197" i="51"/>
  <c r="S197" i="51"/>
  <c r="T197" i="51"/>
  <c r="U197" i="51"/>
  <c r="V197" i="51"/>
  <c r="W197" i="51"/>
  <c r="X197" i="51"/>
  <c r="Y197" i="51"/>
  <c r="Z197" i="51"/>
  <c r="AA197" i="51"/>
  <c r="AB197" i="51"/>
  <c r="AC197" i="51"/>
  <c r="AD197" i="51"/>
  <c r="AE197" i="51"/>
  <c r="AF197" i="51"/>
  <c r="AG197" i="51"/>
  <c r="AH197" i="51"/>
  <c r="AI197" i="51"/>
  <c r="AJ197" i="51"/>
  <c r="AK197" i="51"/>
  <c r="AL197" i="51"/>
  <c r="AM197" i="51"/>
  <c r="AN197" i="51"/>
  <c r="AO197" i="51"/>
  <c r="AP197" i="51"/>
  <c r="AQ197" i="51"/>
  <c r="AR197" i="51"/>
  <c r="AS197" i="51"/>
  <c r="AT197" i="51"/>
  <c r="AU197" i="51"/>
  <c r="AV197" i="51"/>
  <c r="AW197" i="51"/>
  <c r="AX197" i="51"/>
  <c r="AY197" i="51"/>
  <c r="AZ197" i="51"/>
  <c r="BA197" i="51"/>
  <c r="BB197" i="51"/>
  <c r="BC197" i="51"/>
  <c r="BD197" i="51"/>
  <c r="BE197" i="51"/>
  <c r="BF197" i="51"/>
  <c r="BG197" i="51"/>
  <c r="BH197" i="51"/>
  <c r="BI197" i="51"/>
  <c r="BJ197" i="51"/>
  <c r="BK197" i="51"/>
  <c r="BL197" i="51"/>
  <c r="BM197" i="51"/>
  <c r="BN197" i="51"/>
  <c r="BO197" i="51"/>
  <c r="BP197" i="51"/>
  <c r="BQ197" i="51"/>
  <c r="BR197" i="51"/>
  <c r="BS197" i="51"/>
  <c r="BT197" i="51"/>
  <c r="BU197" i="51"/>
  <c r="BV197" i="51"/>
  <c r="BW197" i="51"/>
  <c r="BX197" i="51"/>
  <c r="BY197" i="51"/>
  <c r="BZ197" i="51"/>
  <c r="CA197" i="51"/>
  <c r="CB197" i="51"/>
  <c r="CC197" i="51"/>
  <c r="CD197" i="51"/>
  <c r="CE197" i="51"/>
  <c r="CF197" i="51"/>
  <c r="CG197" i="51"/>
  <c r="CH197" i="51"/>
  <c r="CI197" i="51"/>
  <c r="CJ197" i="51"/>
  <c r="CK197" i="51"/>
  <c r="CL197" i="51"/>
  <c r="CM197" i="51"/>
  <c r="CN197" i="51"/>
  <c r="CO197" i="51"/>
  <c r="CP197" i="51"/>
  <c r="CQ197" i="51"/>
  <c r="J198" i="51"/>
  <c r="K198" i="51"/>
  <c r="L198" i="51"/>
  <c r="M198" i="51"/>
  <c r="N198" i="51"/>
  <c r="O198" i="51"/>
  <c r="P198" i="51"/>
  <c r="Q198" i="51"/>
  <c r="R198" i="51"/>
  <c r="S198" i="51"/>
  <c r="T198" i="51"/>
  <c r="U198" i="51"/>
  <c r="V198" i="51"/>
  <c r="W198" i="51"/>
  <c r="X198" i="51"/>
  <c r="Y198" i="51"/>
  <c r="Z198" i="51"/>
  <c r="AA198" i="51"/>
  <c r="AB198" i="51"/>
  <c r="AC198" i="51"/>
  <c r="AD198" i="51"/>
  <c r="AE198" i="51"/>
  <c r="AF198" i="51"/>
  <c r="AG198" i="51"/>
  <c r="AH198" i="51"/>
  <c r="AI198" i="51"/>
  <c r="AJ198" i="51"/>
  <c r="AK198" i="51"/>
  <c r="AL198" i="51"/>
  <c r="AM198" i="51"/>
  <c r="AN198" i="51"/>
  <c r="AO198" i="51"/>
  <c r="AP198" i="51"/>
  <c r="AQ198" i="51"/>
  <c r="AR198" i="51"/>
  <c r="AS198" i="51"/>
  <c r="AT198" i="51"/>
  <c r="AU198" i="51"/>
  <c r="AV198" i="51"/>
  <c r="AW198" i="51"/>
  <c r="AX198" i="51"/>
  <c r="AY198" i="51"/>
  <c r="AZ198" i="51"/>
  <c r="BA198" i="51"/>
  <c r="BB198" i="51"/>
  <c r="BC198" i="51"/>
  <c r="BD198" i="51"/>
  <c r="BE198" i="51"/>
  <c r="BF198" i="51"/>
  <c r="BG198" i="51"/>
  <c r="BH198" i="51"/>
  <c r="BI198" i="51"/>
  <c r="BJ198" i="51"/>
  <c r="BK198" i="51"/>
  <c r="BL198" i="51"/>
  <c r="BM198" i="51"/>
  <c r="BN198" i="51"/>
  <c r="BO198" i="51"/>
  <c r="BP198" i="51"/>
  <c r="BQ198" i="51"/>
  <c r="BR198" i="51"/>
  <c r="BS198" i="51"/>
  <c r="BT198" i="51"/>
  <c r="BU198" i="51"/>
  <c r="BV198" i="51"/>
  <c r="BW198" i="51"/>
  <c r="BX198" i="51"/>
  <c r="BY198" i="51"/>
  <c r="BZ198" i="51"/>
  <c r="CA198" i="51"/>
  <c r="CB198" i="51"/>
  <c r="CC198" i="51"/>
  <c r="CD198" i="51"/>
  <c r="CE198" i="51"/>
  <c r="CF198" i="51"/>
  <c r="CG198" i="51"/>
  <c r="CH198" i="51"/>
  <c r="CI198" i="51"/>
  <c r="CJ198" i="51"/>
  <c r="CK198" i="51"/>
  <c r="CL198" i="51"/>
  <c r="CM198" i="51"/>
  <c r="CN198" i="51"/>
  <c r="CO198" i="51"/>
  <c r="CP198" i="51"/>
  <c r="CQ198" i="51"/>
  <c r="J199" i="51"/>
  <c r="K199" i="51"/>
  <c r="L199" i="51"/>
  <c r="M199" i="51"/>
  <c r="N199" i="51"/>
  <c r="O199" i="51"/>
  <c r="P199" i="51"/>
  <c r="Q199" i="51"/>
  <c r="R199" i="51"/>
  <c r="S199" i="51"/>
  <c r="T199" i="51"/>
  <c r="U199" i="51"/>
  <c r="V199" i="51"/>
  <c r="W199" i="51"/>
  <c r="X199" i="51"/>
  <c r="Y199" i="51"/>
  <c r="Z199" i="51"/>
  <c r="AA199" i="51"/>
  <c r="AB199" i="51"/>
  <c r="AC199" i="51"/>
  <c r="AD199" i="51"/>
  <c r="AE199" i="51"/>
  <c r="AF199" i="51"/>
  <c r="AG199" i="51"/>
  <c r="AH199" i="51"/>
  <c r="AI199" i="51"/>
  <c r="AJ199" i="51"/>
  <c r="AK199" i="51"/>
  <c r="AL199" i="51"/>
  <c r="AM199" i="51"/>
  <c r="AN199" i="51"/>
  <c r="AO199" i="51"/>
  <c r="AP199" i="51"/>
  <c r="AQ199" i="51"/>
  <c r="AR199" i="51"/>
  <c r="AS199" i="51"/>
  <c r="AT199" i="51"/>
  <c r="AU199" i="51"/>
  <c r="AV199" i="51"/>
  <c r="AW199" i="51"/>
  <c r="AX199" i="51"/>
  <c r="AY199" i="51"/>
  <c r="AZ199" i="51"/>
  <c r="BA199" i="51"/>
  <c r="BB199" i="51"/>
  <c r="BC199" i="51"/>
  <c r="BD199" i="51"/>
  <c r="BE199" i="51"/>
  <c r="BF199" i="51"/>
  <c r="BG199" i="51"/>
  <c r="BH199" i="51"/>
  <c r="BI199" i="51"/>
  <c r="BJ199" i="51"/>
  <c r="BK199" i="51"/>
  <c r="BL199" i="51"/>
  <c r="BM199" i="51"/>
  <c r="BN199" i="51"/>
  <c r="BO199" i="51"/>
  <c r="BP199" i="51"/>
  <c r="BQ199" i="51"/>
  <c r="BR199" i="51"/>
  <c r="BS199" i="51"/>
  <c r="BT199" i="51"/>
  <c r="BU199" i="51"/>
  <c r="BV199" i="51"/>
  <c r="BW199" i="51"/>
  <c r="BX199" i="51"/>
  <c r="BY199" i="51"/>
  <c r="BZ199" i="51"/>
  <c r="CA199" i="51"/>
  <c r="CB199" i="51"/>
  <c r="CC199" i="51"/>
  <c r="CD199" i="51"/>
  <c r="CE199" i="51"/>
  <c r="CF199" i="51"/>
  <c r="CG199" i="51"/>
  <c r="CH199" i="51"/>
  <c r="CI199" i="51"/>
  <c r="CJ199" i="51"/>
  <c r="CK199" i="51"/>
  <c r="CL199" i="51"/>
  <c r="CM199" i="51"/>
  <c r="CN199" i="51"/>
  <c r="CO199" i="51"/>
  <c r="CP199" i="51"/>
  <c r="CQ199" i="51"/>
  <c r="J200" i="51"/>
  <c r="K200" i="51"/>
  <c r="L200" i="51"/>
  <c r="M200" i="51"/>
  <c r="N200" i="51"/>
  <c r="O200" i="51"/>
  <c r="P200" i="51"/>
  <c r="Q200" i="51"/>
  <c r="R200" i="51"/>
  <c r="S200" i="51"/>
  <c r="T200" i="51"/>
  <c r="U200" i="51"/>
  <c r="V200" i="51"/>
  <c r="W200" i="51"/>
  <c r="X200" i="51"/>
  <c r="Y200" i="51"/>
  <c r="Z200" i="51"/>
  <c r="AA200" i="51"/>
  <c r="AB200" i="51"/>
  <c r="AC200" i="51"/>
  <c r="AD200" i="51"/>
  <c r="AE200" i="51"/>
  <c r="AF200" i="51"/>
  <c r="AG200" i="51"/>
  <c r="AH200" i="51"/>
  <c r="AI200" i="51"/>
  <c r="AJ200" i="51"/>
  <c r="AK200" i="51"/>
  <c r="AL200" i="51"/>
  <c r="AM200" i="51"/>
  <c r="AN200" i="51"/>
  <c r="AO200" i="51"/>
  <c r="AP200" i="51"/>
  <c r="AQ200" i="51"/>
  <c r="AR200" i="51"/>
  <c r="AS200" i="51"/>
  <c r="AT200" i="51"/>
  <c r="AU200" i="51"/>
  <c r="AV200" i="51"/>
  <c r="AW200" i="51"/>
  <c r="AX200" i="51"/>
  <c r="AY200" i="51"/>
  <c r="AZ200" i="51"/>
  <c r="BA200" i="51"/>
  <c r="BB200" i="51"/>
  <c r="BC200" i="51"/>
  <c r="BD200" i="51"/>
  <c r="BE200" i="51"/>
  <c r="BF200" i="51"/>
  <c r="BG200" i="51"/>
  <c r="BH200" i="51"/>
  <c r="BI200" i="51"/>
  <c r="BJ200" i="51"/>
  <c r="BK200" i="51"/>
  <c r="BL200" i="51"/>
  <c r="BM200" i="51"/>
  <c r="BN200" i="51"/>
  <c r="BO200" i="51"/>
  <c r="BP200" i="51"/>
  <c r="BQ200" i="51"/>
  <c r="BR200" i="51"/>
  <c r="BS200" i="51"/>
  <c r="BT200" i="51"/>
  <c r="BU200" i="51"/>
  <c r="BV200" i="51"/>
  <c r="BW200" i="51"/>
  <c r="BX200" i="51"/>
  <c r="BY200" i="51"/>
  <c r="BZ200" i="51"/>
  <c r="CA200" i="51"/>
  <c r="CB200" i="51"/>
  <c r="CC200" i="51"/>
  <c r="CD200" i="51"/>
  <c r="CE200" i="51"/>
  <c r="CF200" i="51"/>
  <c r="CG200" i="51"/>
  <c r="CH200" i="51"/>
  <c r="CI200" i="51"/>
  <c r="CJ200" i="51"/>
  <c r="CK200" i="51"/>
  <c r="CL200" i="51"/>
  <c r="CM200" i="51"/>
  <c r="CN200" i="51"/>
  <c r="CO200" i="51"/>
  <c r="CP200" i="51"/>
  <c r="CQ200" i="51"/>
  <c r="J201" i="51"/>
  <c r="K201" i="51"/>
  <c r="L201" i="51"/>
  <c r="M201" i="51"/>
  <c r="N201" i="51"/>
  <c r="O201" i="51"/>
  <c r="P201" i="51"/>
  <c r="Q201" i="51"/>
  <c r="R201" i="51"/>
  <c r="S201" i="51"/>
  <c r="T201" i="51"/>
  <c r="U201" i="51"/>
  <c r="V201" i="51"/>
  <c r="W201" i="51"/>
  <c r="X201" i="51"/>
  <c r="Y201" i="51"/>
  <c r="Z201" i="51"/>
  <c r="AA201" i="51"/>
  <c r="AB201" i="51"/>
  <c r="AC201" i="51"/>
  <c r="AD201" i="51"/>
  <c r="AE201" i="51"/>
  <c r="AF201" i="51"/>
  <c r="AG201" i="51"/>
  <c r="AH201" i="51"/>
  <c r="AI201" i="51"/>
  <c r="AJ201" i="51"/>
  <c r="AK201" i="51"/>
  <c r="AL201" i="51"/>
  <c r="AM201" i="51"/>
  <c r="AN201" i="51"/>
  <c r="AO201" i="51"/>
  <c r="AP201" i="51"/>
  <c r="AQ201" i="51"/>
  <c r="AR201" i="51"/>
  <c r="AS201" i="51"/>
  <c r="AT201" i="51"/>
  <c r="AU201" i="51"/>
  <c r="AV201" i="51"/>
  <c r="AW201" i="51"/>
  <c r="AX201" i="51"/>
  <c r="AY201" i="51"/>
  <c r="AZ201" i="51"/>
  <c r="BA201" i="51"/>
  <c r="BB201" i="51"/>
  <c r="BC201" i="51"/>
  <c r="BD201" i="51"/>
  <c r="BE201" i="51"/>
  <c r="BF201" i="51"/>
  <c r="BG201" i="51"/>
  <c r="BH201" i="51"/>
  <c r="BI201" i="51"/>
  <c r="BJ201" i="51"/>
  <c r="BK201" i="51"/>
  <c r="BL201" i="51"/>
  <c r="BM201" i="51"/>
  <c r="BN201" i="51"/>
  <c r="BO201" i="51"/>
  <c r="BP201" i="51"/>
  <c r="BQ201" i="51"/>
  <c r="BR201" i="51"/>
  <c r="BS201" i="51"/>
  <c r="BT201" i="51"/>
  <c r="BU201" i="51"/>
  <c r="BV201" i="51"/>
  <c r="BW201" i="51"/>
  <c r="BX201" i="51"/>
  <c r="BY201" i="51"/>
  <c r="BZ201" i="51"/>
  <c r="CA201" i="51"/>
  <c r="CB201" i="51"/>
  <c r="CC201" i="51"/>
  <c r="CD201" i="51"/>
  <c r="CE201" i="51"/>
  <c r="CF201" i="51"/>
  <c r="CG201" i="51"/>
  <c r="CH201" i="51"/>
  <c r="CI201" i="51"/>
  <c r="CJ201" i="51"/>
  <c r="CK201" i="51"/>
  <c r="CL201" i="51"/>
  <c r="CM201" i="51"/>
  <c r="CN201" i="51"/>
  <c r="CO201" i="51"/>
  <c r="CP201" i="51"/>
  <c r="CQ201" i="51"/>
  <c r="CO2" i="51"/>
  <c r="CP2" i="51"/>
  <c r="CQ2" i="51"/>
  <c r="K2" i="51"/>
  <c r="L2" i="51"/>
  <c r="M2" i="51"/>
  <c r="N2" i="51"/>
  <c r="O2" i="51"/>
  <c r="P2" i="51"/>
  <c r="Q2" i="51"/>
  <c r="R2" i="51"/>
  <c r="S2" i="51"/>
  <c r="T2" i="51"/>
  <c r="U2" i="51"/>
  <c r="V2" i="51"/>
  <c r="W2" i="51"/>
  <c r="X2" i="51"/>
  <c r="Y2" i="51"/>
  <c r="Z2" i="51"/>
  <c r="AA2" i="51"/>
  <c r="AB2" i="51"/>
  <c r="AC2" i="51"/>
  <c r="AD2" i="51"/>
  <c r="AE2" i="51"/>
  <c r="AF2" i="51"/>
  <c r="AG2" i="51"/>
  <c r="AH2" i="51"/>
  <c r="AI2" i="51"/>
  <c r="AJ2" i="51"/>
  <c r="AK2" i="51"/>
  <c r="AL2" i="51"/>
  <c r="AM2" i="51"/>
  <c r="AN2" i="51"/>
  <c r="AO2" i="51"/>
  <c r="AP2" i="51"/>
  <c r="AQ2" i="51"/>
  <c r="AR2" i="51"/>
  <c r="AS2" i="51"/>
  <c r="AT2" i="51"/>
  <c r="AU2" i="51"/>
  <c r="AV2" i="51"/>
  <c r="AW2" i="51"/>
  <c r="AX2" i="51"/>
  <c r="AY2" i="51"/>
  <c r="AZ2" i="51"/>
  <c r="BA2" i="51"/>
  <c r="BB2" i="51"/>
  <c r="BC2" i="51"/>
  <c r="BD2" i="51"/>
  <c r="BE2" i="51"/>
  <c r="BF2" i="51"/>
  <c r="BG2" i="51"/>
  <c r="BH2" i="51"/>
  <c r="BI2" i="51"/>
  <c r="BJ2" i="51"/>
  <c r="BK2" i="51"/>
  <c r="BL2" i="51"/>
  <c r="BM2" i="51"/>
  <c r="BN2" i="51"/>
  <c r="BO2" i="51"/>
  <c r="BP2" i="51"/>
  <c r="BQ2" i="51"/>
  <c r="BR2" i="51"/>
  <c r="BS2" i="51"/>
  <c r="BT2" i="51"/>
  <c r="BU2" i="51"/>
  <c r="BV2" i="51"/>
  <c r="BW2" i="51"/>
  <c r="BX2" i="51"/>
  <c r="BY2" i="51"/>
  <c r="BZ2" i="51"/>
  <c r="CA2" i="51"/>
  <c r="CB2" i="51"/>
  <c r="CC2" i="51"/>
  <c r="CD2" i="51"/>
  <c r="CE2" i="51"/>
  <c r="CF2" i="51"/>
  <c r="CG2" i="51"/>
  <c r="CH2" i="51"/>
  <c r="CI2" i="51"/>
  <c r="CJ2" i="51"/>
  <c r="CK2" i="51"/>
  <c r="CL2" i="51"/>
  <c r="CM2" i="51"/>
  <c r="Q15" i="3"/>
  <c r="Q16" i="3"/>
  <c r="Q17" i="3"/>
  <c r="Q18" i="3"/>
  <c r="Q19" i="3"/>
  <c r="Q20" i="3"/>
  <c r="Q21" i="3"/>
  <c r="Q14" i="3"/>
  <c r="O15" i="3"/>
  <c r="P15" i="3"/>
  <c r="O16" i="3"/>
  <c r="P16" i="3"/>
  <c r="O17" i="3"/>
  <c r="P17" i="3"/>
  <c r="O18" i="3"/>
  <c r="P18" i="3"/>
  <c r="O19" i="3"/>
  <c r="P19" i="3"/>
  <c r="O20" i="3"/>
  <c r="P20" i="3"/>
  <c r="O21" i="3"/>
  <c r="P21" i="3"/>
  <c r="O22" i="3"/>
  <c r="P22" i="3"/>
  <c r="O23" i="3"/>
  <c r="P23" i="3"/>
  <c r="O24" i="3"/>
  <c r="P24" i="3"/>
  <c r="O25" i="3"/>
  <c r="P25" i="3"/>
  <c r="O26" i="3"/>
  <c r="P26" i="3"/>
  <c r="O27" i="3"/>
  <c r="P27" i="3"/>
  <c r="O28" i="3"/>
  <c r="P28" i="3"/>
  <c r="O29" i="3"/>
  <c r="P29" i="3"/>
  <c r="O30" i="3"/>
  <c r="P30" i="3"/>
  <c r="O31" i="3"/>
  <c r="P31" i="3"/>
  <c r="O32" i="3"/>
  <c r="P32" i="3"/>
  <c r="O33" i="3"/>
  <c r="P33" i="3"/>
  <c r="O34" i="3"/>
  <c r="P34" i="3"/>
  <c r="O35" i="3"/>
  <c r="P35" i="3"/>
  <c r="O36" i="3"/>
  <c r="P36" i="3"/>
  <c r="O37" i="3"/>
  <c r="P37" i="3"/>
  <c r="O38" i="3"/>
  <c r="P38" i="3"/>
  <c r="O39" i="3"/>
  <c r="P39" i="3"/>
  <c r="O40" i="3"/>
  <c r="P40" i="3"/>
  <c r="O41" i="3"/>
  <c r="P41" i="3"/>
  <c r="O42" i="3"/>
  <c r="P42" i="3"/>
  <c r="O43" i="3"/>
  <c r="P43" i="3"/>
  <c r="O44" i="3"/>
  <c r="P44" i="3"/>
  <c r="O45" i="3"/>
  <c r="P45" i="3"/>
  <c r="O46" i="3"/>
  <c r="P46" i="3"/>
  <c r="O47" i="3"/>
  <c r="P47" i="3"/>
  <c r="O48" i="3"/>
  <c r="P48" i="3"/>
  <c r="O49" i="3"/>
  <c r="P49" i="3"/>
  <c r="O50" i="3"/>
  <c r="P50" i="3"/>
  <c r="O51" i="3"/>
  <c r="P51" i="3"/>
  <c r="O52" i="3"/>
  <c r="P52" i="3"/>
  <c r="O53" i="3"/>
  <c r="P53" i="3"/>
  <c r="O54" i="3"/>
  <c r="P54" i="3"/>
  <c r="O55" i="3"/>
  <c r="P55" i="3"/>
  <c r="O56" i="3"/>
  <c r="P56" i="3"/>
  <c r="O57" i="3"/>
  <c r="P57" i="3"/>
  <c r="O58" i="3"/>
  <c r="P58" i="3"/>
  <c r="O59" i="3"/>
  <c r="P59" i="3"/>
  <c r="O60" i="3"/>
  <c r="P60" i="3"/>
  <c r="O61" i="3"/>
  <c r="P61" i="3"/>
  <c r="O62" i="3"/>
  <c r="P62" i="3"/>
  <c r="O63" i="3"/>
  <c r="P63" i="3"/>
  <c r="O64" i="3"/>
  <c r="P64" i="3"/>
  <c r="O65" i="3"/>
  <c r="P65" i="3"/>
  <c r="O66" i="3"/>
  <c r="P66" i="3"/>
  <c r="O67" i="3"/>
  <c r="P67" i="3"/>
  <c r="O68" i="3"/>
  <c r="P68" i="3"/>
  <c r="O69" i="3"/>
  <c r="P69" i="3"/>
  <c r="O70" i="3"/>
  <c r="P70" i="3"/>
  <c r="O71" i="3"/>
  <c r="P71" i="3"/>
  <c r="O72" i="3"/>
  <c r="P72" i="3"/>
  <c r="O73" i="3"/>
  <c r="P73" i="3"/>
  <c r="O74" i="3"/>
  <c r="P74" i="3"/>
  <c r="O75" i="3"/>
  <c r="P75" i="3"/>
  <c r="O76" i="3"/>
  <c r="P76" i="3"/>
  <c r="O77" i="3"/>
  <c r="P77" i="3"/>
  <c r="O78" i="3"/>
  <c r="P78" i="3"/>
  <c r="O79" i="3"/>
  <c r="P79" i="3"/>
  <c r="O80" i="3"/>
  <c r="P80" i="3"/>
  <c r="O81" i="3"/>
  <c r="P81" i="3"/>
  <c r="O82" i="3"/>
  <c r="P82" i="3"/>
  <c r="O83" i="3"/>
  <c r="P83" i="3"/>
  <c r="O84" i="3"/>
  <c r="P84" i="3"/>
  <c r="O85" i="3"/>
  <c r="P85" i="3"/>
  <c r="O86" i="3"/>
  <c r="P86" i="3"/>
  <c r="O87" i="3"/>
  <c r="P87" i="3"/>
  <c r="O88" i="3"/>
  <c r="P88" i="3"/>
  <c r="O89" i="3"/>
  <c r="P89" i="3"/>
  <c r="O90" i="3"/>
  <c r="P90" i="3"/>
  <c r="O91" i="3"/>
  <c r="P91" i="3"/>
  <c r="O92" i="3"/>
  <c r="P92" i="3"/>
  <c r="O93" i="3"/>
  <c r="P93" i="3"/>
  <c r="O94" i="3"/>
  <c r="P94" i="3"/>
  <c r="O95" i="3"/>
  <c r="P95" i="3"/>
  <c r="O96" i="3"/>
  <c r="P96" i="3"/>
  <c r="O97" i="3"/>
  <c r="P97" i="3"/>
  <c r="O98" i="3"/>
  <c r="P98" i="3"/>
  <c r="O99" i="3"/>
  <c r="P99" i="3"/>
  <c r="O100" i="3"/>
  <c r="P100" i="3"/>
  <c r="O101" i="3"/>
  <c r="P101" i="3"/>
  <c r="O102" i="3"/>
  <c r="P102" i="3"/>
  <c r="O103" i="3"/>
  <c r="P103" i="3"/>
  <c r="O104" i="3"/>
  <c r="P104" i="3"/>
  <c r="O105" i="3"/>
  <c r="P105" i="3"/>
  <c r="O106" i="3"/>
  <c r="P106" i="3"/>
  <c r="O107" i="3"/>
  <c r="P107" i="3"/>
  <c r="O108" i="3"/>
  <c r="P108" i="3"/>
  <c r="O109" i="3"/>
  <c r="P109" i="3"/>
  <c r="O110" i="3"/>
  <c r="P110" i="3"/>
  <c r="O111" i="3"/>
  <c r="P111" i="3"/>
  <c r="O112" i="3"/>
  <c r="P112" i="3"/>
  <c r="O113" i="3"/>
  <c r="P113" i="3"/>
  <c r="O114" i="3"/>
  <c r="P114" i="3"/>
  <c r="O115" i="3"/>
  <c r="P115" i="3"/>
  <c r="O116" i="3"/>
  <c r="P116" i="3"/>
  <c r="O117" i="3"/>
  <c r="P117" i="3"/>
  <c r="O118" i="3"/>
  <c r="P118" i="3"/>
  <c r="O119" i="3"/>
  <c r="P119" i="3"/>
  <c r="O120" i="3"/>
  <c r="P120" i="3"/>
  <c r="O121" i="3"/>
  <c r="P121" i="3"/>
  <c r="O122" i="3"/>
  <c r="P122" i="3"/>
  <c r="O123" i="3"/>
  <c r="P123" i="3"/>
  <c r="O124" i="3"/>
  <c r="P124" i="3"/>
  <c r="O125" i="3"/>
  <c r="P125" i="3"/>
  <c r="O126" i="3"/>
  <c r="P126" i="3"/>
  <c r="O127" i="3"/>
  <c r="P127" i="3"/>
  <c r="O128" i="3"/>
  <c r="P128" i="3"/>
  <c r="O129" i="3"/>
  <c r="P129" i="3"/>
  <c r="O130" i="3"/>
  <c r="P130" i="3"/>
  <c r="O131" i="3"/>
  <c r="P131" i="3"/>
  <c r="O132" i="3"/>
  <c r="P132" i="3"/>
  <c r="O133" i="3"/>
  <c r="P133" i="3"/>
  <c r="O134" i="3"/>
  <c r="P134" i="3"/>
  <c r="O135" i="3"/>
  <c r="P135" i="3"/>
  <c r="O136" i="3"/>
  <c r="P136" i="3"/>
  <c r="O137" i="3"/>
  <c r="P137" i="3"/>
  <c r="O138" i="3"/>
  <c r="P138" i="3"/>
  <c r="O139" i="3"/>
  <c r="P139" i="3"/>
  <c r="O140" i="3"/>
  <c r="P140" i="3"/>
  <c r="O141" i="3"/>
  <c r="P141" i="3"/>
  <c r="O142" i="3"/>
  <c r="P142" i="3"/>
  <c r="O143" i="3"/>
  <c r="P143" i="3"/>
  <c r="O144" i="3"/>
  <c r="P144" i="3"/>
  <c r="O145" i="3"/>
  <c r="P145" i="3"/>
  <c r="O146" i="3"/>
  <c r="P146" i="3"/>
  <c r="O147" i="3"/>
  <c r="P147" i="3"/>
  <c r="O148" i="3"/>
  <c r="P148" i="3"/>
  <c r="O149" i="3"/>
  <c r="P149" i="3"/>
  <c r="O150" i="3"/>
  <c r="P150" i="3"/>
  <c r="O151" i="3"/>
  <c r="P151" i="3"/>
  <c r="O152" i="3"/>
  <c r="P152" i="3"/>
  <c r="O153" i="3"/>
  <c r="P153" i="3"/>
  <c r="O154" i="3"/>
  <c r="P154" i="3"/>
  <c r="O155" i="3"/>
  <c r="P155" i="3"/>
  <c r="O156" i="3"/>
  <c r="P156" i="3"/>
  <c r="O157" i="3"/>
  <c r="P157" i="3"/>
  <c r="O158" i="3"/>
  <c r="P158" i="3"/>
  <c r="O159" i="3"/>
  <c r="P159" i="3"/>
  <c r="O160" i="3"/>
  <c r="P160" i="3"/>
  <c r="O161" i="3"/>
  <c r="P161" i="3"/>
  <c r="O162" i="3"/>
  <c r="P162" i="3"/>
  <c r="O163" i="3"/>
  <c r="P163" i="3"/>
  <c r="O164" i="3"/>
  <c r="P164" i="3"/>
  <c r="O165" i="3"/>
  <c r="P165" i="3"/>
  <c r="O166" i="3"/>
  <c r="P166" i="3"/>
  <c r="O167" i="3"/>
  <c r="P167" i="3"/>
  <c r="O168" i="3"/>
  <c r="P168" i="3"/>
  <c r="O169" i="3"/>
  <c r="P169" i="3"/>
  <c r="O170" i="3"/>
  <c r="P170" i="3"/>
  <c r="O171" i="3"/>
  <c r="P171" i="3"/>
  <c r="O172" i="3"/>
  <c r="P172" i="3"/>
  <c r="O173" i="3"/>
  <c r="P173" i="3"/>
  <c r="O174" i="3"/>
  <c r="P174" i="3"/>
  <c r="O175" i="3"/>
  <c r="P175" i="3"/>
  <c r="O176" i="3"/>
  <c r="P176" i="3"/>
  <c r="O177" i="3"/>
  <c r="P177" i="3"/>
  <c r="O178" i="3"/>
  <c r="P178" i="3"/>
  <c r="O179" i="3"/>
  <c r="P179" i="3"/>
  <c r="O180" i="3"/>
  <c r="P180" i="3"/>
  <c r="O181" i="3"/>
  <c r="P181" i="3"/>
  <c r="O182" i="3"/>
  <c r="P182" i="3"/>
  <c r="O183" i="3"/>
  <c r="P183" i="3"/>
  <c r="O184" i="3"/>
  <c r="P184" i="3"/>
  <c r="O185" i="3"/>
  <c r="P185" i="3"/>
  <c r="O186" i="3"/>
  <c r="P186" i="3"/>
  <c r="O187" i="3"/>
  <c r="P187" i="3"/>
  <c r="O188" i="3"/>
  <c r="P188" i="3"/>
  <c r="O189" i="3"/>
  <c r="P189" i="3"/>
  <c r="O190" i="3"/>
  <c r="P190" i="3"/>
  <c r="O191" i="3"/>
  <c r="P191" i="3"/>
  <c r="O192" i="3"/>
  <c r="P192" i="3"/>
  <c r="O193" i="3"/>
  <c r="P193" i="3"/>
  <c r="O194" i="3"/>
  <c r="P194" i="3"/>
  <c r="O195" i="3"/>
  <c r="P195" i="3"/>
  <c r="O196" i="3"/>
  <c r="P196" i="3"/>
  <c r="O197" i="3"/>
  <c r="P197" i="3"/>
  <c r="O198" i="3"/>
  <c r="P198" i="3"/>
  <c r="O199" i="3"/>
  <c r="P199" i="3"/>
  <c r="O200" i="3"/>
  <c r="P200" i="3"/>
  <c r="O201" i="3"/>
  <c r="P201" i="3"/>
  <c r="O202" i="3"/>
  <c r="P202" i="3"/>
  <c r="O203" i="3"/>
  <c r="P203" i="3"/>
  <c r="O204" i="3"/>
  <c r="P204" i="3"/>
  <c r="O205" i="3"/>
  <c r="P205" i="3"/>
  <c r="O206" i="3"/>
  <c r="P206" i="3"/>
  <c r="O207" i="3"/>
  <c r="P207" i="3"/>
  <c r="O208" i="3"/>
  <c r="P208" i="3"/>
  <c r="O209" i="3"/>
  <c r="P209" i="3"/>
  <c r="O210" i="3"/>
  <c r="P210" i="3"/>
  <c r="O211" i="3"/>
  <c r="P211" i="3"/>
  <c r="O212" i="3"/>
  <c r="P212" i="3"/>
  <c r="O213" i="3"/>
  <c r="P213" i="3"/>
  <c r="O14" i="3"/>
  <c r="P14" i="3"/>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BX108" i="6"/>
  <c r="BX9" i="6"/>
  <c r="AX9" i="9"/>
  <c r="AY9" i="9"/>
  <c r="AT6" i="9"/>
  <c r="J2" i="51"/>
  <c r="Q13" i="3"/>
  <c r="A152" i="51"/>
  <c r="D152" i="51"/>
  <c r="A153" i="51"/>
  <c r="D153" i="51"/>
  <c r="A154" i="51"/>
  <c r="D154" i="51"/>
  <c r="A155" i="51"/>
  <c r="D155" i="51"/>
  <c r="A156" i="51"/>
  <c r="D156" i="51"/>
  <c r="A157" i="51"/>
  <c r="D157" i="51"/>
  <c r="A158" i="51"/>
  <c r="D158" i="51"/>
  <c r="A159" i="51"/>
  <c r="D159" i="51"/>
  <c r="A160" i="51"/>
  <c r="D160" i="51"/>
  <c r="A161" i="51"/>
  <c r="D161" i="51"/>
  <c r="A162" i="51"/>
  <c r="D162" i="51"/>
  <c r="A163" i="51"/>
  <c r="D163" i="51"/>
  <c r="A164" i="51"/>
  <c r="D164" i="51"/>
  <c r="A165" i="51"/>
  <c r="D165" i="51"/>
  <c r="A166" i="51"/>
  <c r="D166" i="51"/>
  <c r="A167" i="51"/>
  <c r="D167" i="51"/>
  <c r="A168" i="51"/>
  <c r="D168" i="51"/>
  <c r="A169" i="51"/>
  <c r="D169" i="51"/>
  <c r="A170" i="51"/>
  <c r="D170" i="51"/>
  <c r="A171" i="51"/>
  <c r="D171" i="51"/>
  <c r="A172" i="51"/>
  <c r="D172" i="51"/>
  <c r="A173" i="51"/>
  <c r="D173" i="51"/>
  <c r="A174" i="51"/>
  <c r="D174" i="51"/>
  <c r="A175" i="51"/>
  <c r="D175" i="51"/>
  <c r="A176" i="51"/>
  <c r="D176" i="51"/>
  <c r="A177" i="51"/>
  <c r="D177" i="51"/>
  <c r="A178" i="51"/>
  <c r="D178" i="51"/>
  <c r="A179" i="51"/>
  <c r="D179" i="51"/>
  <c r="A180" i="51"/>
  <c r="D180" i="51"/>
  <c r="A181" i="51"/>
  <c r="D181" i="51"/>
  <c r="A182" i="51"/>
  <c r="D182" i="51"/>
  <c r="A183" i="51"/>
  <c r="D183" i="51"/>
  <c r="A184" i="51"/>
  <c r="D184" i="51"/>
  <c r="A185" i="51"/>
  <c r="D185" i="51"/>
  <c r="A186" i="51"/>
  <c r="D186" i="51"/>
  <c r="A187" i="51"/>
  <c r="D187" i="51"/>
  <c r="A188" i="51"/>
  <c r="D188" i="51"/>
  <c r="A189" i="51"/>
  <c r="D189" i="51"/>
  <c r="A190" i="51"/>
  <c r="D190" i="51"/>
  <c r="A191" i="51"/>
  <c r="D191" i="51"/>
  <c r="A192" i="51"/>
  <c r="D192" i="51"/>
  <c r="A193" i="51"/>
  <c r="D193" i="51"/>
  <c r="A194" i="51"/>
  <c r="D194" i="51"/>
  <c r="A195" i="51"/>
  <c r="D195" i="51"/>
  <c r="A196" i="51"/>
  <c r="D196" i="51"/>
  <c r="A197" i="51"/>
  <c r="D197" i="51"/>
  <c r="A198" i="51"/>
  <c r="D198" i="51"/>
  <c r="A199" i="51"/>
  <c r="D199" i="51"/>
  <c r="A200" i="51"/>
  <c r="D200" i="51"/>
  <c r="A201" i="51"/>
  <c r="D201" i="51"/>
  <c r="A151" i="51"/>
  <c r="D151" i="51"/>
  <c r="A37" i="51"/>
  <c r="D37" i="51"/>
  <c r="A38" i="51"/>
  <c r="D38" i="51"/>
  <c r="A39" i="51"/>
  <c r="D39" i="51"/>
  <c r="A40" i="51"/>
  <c r="D40" i="51"/>
  <c r="A41" i="51"/>
  <c r="D41" i="51"/>
  <c r="A42" i="51"/>
  <c r="D42" i="51"/>
  <c r="A43" i="51"/>
  <c r="D43" i="51"/>
  <c r="A44" i="51"/>
  <c r="D44" i="51"/>
  <c r="A45" i="51"/>
  <c r="D45" i="51"/>
  <c r="A46" i="51"/>
  <c r="D46" i="51"/>
  <c r="A47" i="51"/>
  <c r="D47" i="51"/>
  <c r="A48" i="51"/>
  <c r="D48" i="51"/>
  <c r="A49" i="51"/>
  <c r="D49" i="51"/>
  <c r="A50" i="51"/>
  <c r="D50" i="51"/>
  <c r="A51" i="51"/>
  <c r="D51" i="51"/>
  <c r="A52" i="51"/>
  <c r="D52" i="51"/>
  <c r="A53" i="51"/>
  <c r="D53" i="51"/>
  <c r="A54" i="51"/>
  <c r="D54" i="51"/>
  <c r="A55" i="51"/>
  <c r="D55" i="51"/>
  <c r="A56" i="51"/>
  <c r="D56" i="51"/>
  <c r="A57" i="51"/>
  <c r="D57" i="51"/>
  <c r="A58" i="51"/>
  <c r="D58" i="51"/>
  <c r="A59" i="51"/>
  <c r="D59" i="51"/>
  <c r="A60" i="51"/>
  <c r="D60" i="51"/>
  <c r="A61" i="51"/>
  <c r="D61" i="51"/>
  <c r="A62" i="51"/>
  <c r="D62" i="51"/>
  <c r="A63" i="51"/>
  <c r="D63" i="51"/>
  <c r="A64" i="51"/>
  <c r="D64" i="51"/>
  <c r="A65" i="51"/>
  <c r="D65" i="51"/>
  <c r="A66" i="51"/>
  <c r="D66" i="51"/>
  <c r="A67" i="51"/>
  <c r="D67" i="51"/>
  <c r="A68" i="51"/>
  <c r="D68" i="51"/>
  <c r="A69" i="51"/>
  <c r="D69" i="51"/>
  <c r="A70" i="51"/>
  <c r="D70" i="51"/>
  <c r="A71" i="51"/>
  <c r="D71" i="51"/>
  <c r="A72" i="51"/>
  <c r="D72" i="51"/>
  <c r="A73" i="51"/>
  <c r="D73" i="51"/>
  <c r="A74" i="51"/>
  <c r="D74" i="51"/>
  <c r="A75" i="51"/>
  <c r="D75" i="51"/>
  <c r="A76" i="51"/>
  <c r="D76" i="51"/>
  <c r="A77" i="51"/>
  <c r="D77" i="51"/>
  <c r="A78" i="51"/>
  <c r="D78" i="51"/>
  <c r="A79" i="51"/>
  <c r="D79" i="51"/>
  <c r="A80" i="51"/>
  <c r="D80" i="51"/>
  <c r="A81" i="51"/>
  <c r="D81" i="51"/>
  <c r="A82" i="51"/>
  <c r="D82" i="51"/>
  <c r="A83" i="51"/>
  <c r="D83" i="51"/>
  <c r="A84" i="51"/>
  <c r="D84" i="51"/>
  <c r="A85" i="51"/>
  <c r="D85" i="51"/>
  <c r="A86" i="51"/>
  <c r="D86" i="51"/>
  <c r="A87" i="51"/>
  <c r="D87" i="51"/>
  <c r="A88" i="51"/>
  <c r="D88" i="51"/>
  <c r="A89" i="51"/>
  <c r="D89" i="51"/>
  <c r="A90" i="51"/>
  <c r="D90" i="51"/>
  <c r="A91" i="51"/>
  <c r="D91" i="51"/>
  <c r="A92" i="51"/>
  <c r="D92" i="51"/>
  <c r="A93" i="51"/>
  <c r="D93" i="51"/>
  <c r="A94" i="51"/>
  <c r="D94" i="51"/>
  <c r="A95" i="51"/>
  <c r="D95" i="51"/>
  <c r="A96" i="51"/>
  <c r="D96" i="51"/>
  <c r="A97" i="51"/>
  <c r="D97" i="51"/>
  <c r="A98" i="51"/>
  <c r="D98" i="51"/>
  <c r="A99" i="51"/>
  <c r="D99" i="51"/>
  <c r="A100" i="51"/>
  <c r="D100" i="51"/>
  <c r="A101" i="51"/>
  <c r="D101" i="51"/>
  <c r="A102" i="51"/>
  <c r="D102" i="51"/>
  <c r="A103" i="51"/>
  <c r="D103" i="51"/>
  <c r="A104" i="51"/>
  <c r="D104" i="51"/>
  <c r="A105" i="51"/>
  <c r="D105" i="51"/>
  <c r="A106" i="51"/>
  <c r="D106" i="51"/>
  <c r="A107" i="51"/>
  <c r="D107" i="51"/>
  <c r="A108" i="51"/>
  <c r="D108" i="51"/>
  <c r="A109" i="51"/>
  <c r="D109" i="51"/>
  <c r="A110" i="51"/>
  <c r="D110" i="51"/>
  <c r="A111" i="51"/>
  <c r="D111" i="51"/>
  <c r="A112" i="51"/>
  <c r="D112" i="51"/>
  <c r="A113" i="51"/>
  <c r="D113" i="51"/>
  <c r="A114" i="51"/>
  <c r="D114" i="51"/>
  <c r="A115" i="51"/>
  <c r="D115" i="51"/>
  <c r="A116" i="51"/>
  <c r="D116" i="51"/>
  <c r="A117" i="51"/>
  <c r="D117" i="51"/>
  <c r="A118" i="51"/>
  <c r="D118" i="51"/>
  <c r="A119" i="51"/>
  <c r="D119" i="51"/>
  <c r="A120" i="51"/>
  <c r="D120" i="51"/>
  <c r="A121" i="51"/>
  <c r="D121" i="51"/>
  <c r="A122" i="51"/>
  <c r="D122" i="51"/>
  <c r="A123" i="51"/>
  <c r="D123" i="51"/>
  <c r="A124" i="51"/>
  <c r="D124" i="51"/>
  <c r="A125" i="51"/>
  <c r="D125" i="51"/>
  <c r="A126" i="51"/>
  <c r="D126" i="51"/>
  <c r="A127" i="51"/>
  <c r="D127" i="51"/>
  <c r="A128" i="51"/>
  <c r="D128" i="51"/>
  <c r="A129" i="51"/>
  <c r="D129" i="51"/>
  <c r="A130" i="51"/>
  <c r="D130" i="51"/>
  <c r="A131" i="51"/>
  <c r="D131" i="51"/>
  <c r="A132" i="51"/>
  <c r="D132" i="51"/>
  <c r="A133" i="51"/>
  <c r="D133" i="51"/>
  <c r="A134" i="51"/>
  <c r="D134" i="51"/>
  <c r="A135" i="51"/>
  <c r="D135" i="51"/>
  <c r="A136" i="51"/>
  <c r="D136" i="51"/>
  <c r="A137" i="51"/>
  <c r="D137" i="51"/>
  <c r="A138" i="51"/>
  <c r="D138" i="51"/>
  <c r="A139" i="51"/>
  <c r="D139" i="51"/>
  <c r="A140" i="51"/>
  <c r="D140" i="51"/>
  <c r="A141" i="51"/>
  <c r="D141" i="51"/>
  <c r="A142" i="51"/>
  <c r="D142" i="51"/>
  <c r="A143" i="51"/>
  <c r="D143" i="51"/>
  <c r="A144" i="51"/>
  <c r="D144" i="51"/>
  <c r="A145" i="51"/>
  <c r="D145" i="51"/>
  <c r="A146" i="51"/>
  <c r="D146" i="51"/>
  <c r="A147" i="51"/>
  <c r="D147" i="51"/>
  <c r="A148" i="51"/>
  <c r="D148" i="51"/>
  <c r="A149" i="51"/>
  <c r="D149" i="51"/>
  <c r="A150" i="51"/>
  <c r="D150" i="51"/>
  <c r="H114" i="9"/>
  <c r="D3" i="51"/>
  <c r="D4" i="51"/>
  <c r="D5" i="51"/>
  <c r="D6" i="51"/>
  <c r="D7" i="51"/>
  <c r="D8" i="51"/>
  <c r="D9" i="51"/>
  <c r="D10" i="51"/>
  <c r="D11" i="51"/>
  <c r="D12" i="51"/>
  <c r="D13" i="51"/>
  <c r="D14" i="51"/>
  <c r="D15" i="51"/>
  <c r="D16" i="51"/>
  <c r="D17" i="51"/>
  <c r="D18" i="51"/>
  <c r="D19" i="51"/>
  <c r="D20" i="51"/>
  <c r="D21" i="51"/>
  <c r="D22" i="51"/>
  <c r="D23" i="51"/>
  <c r="D24" i="51"/>
  <c r="D25" i="51"/>
  <c r="D26" i="51"/>
  <c r="D27" i="51"/>
  <c r="D28" i="51"/>
  <c r="D29" i="51"/>
  <c r="D30" i="51"/>
  <c r="D31" i="51"/>
  <c r="D32" i="51"/>
  <c r="D33" i="51"/>
  <c r="D34" i="51"/>
  <c r="D35" i="51"/>
  <c r="D36" i="51"/>
  <c r="A3" i="51"/>
  <c r="A4" i="51"/>
  <c r="A5" i="51"/>
  <c r="A6" i="51"/>
  <c r="A7" i="51"/>
  <c r="A8" i="51"/>
  <c r="A9" i="51"/>
  <c r="A10" i="51"/>
  <c r="A11" i="51"/>
  <c r="A12" i="51"/>
  <c r="A13" i="51"/>
  <c r="A14" i="51"/>
  <c r="A15" i="51"/>
  <c r="A16" i="51"/>
  <c r="A17" i="51"/>
  <c r="A18" i="51"/>
  <c r="A19" i="51"/>
  <c r="A20" i="51"/>
  <c r="A21" i="51"/>
  <c r="A22" i="51"/>
  <c r="A23" i="51"/>
  <c r="A24" i="51"/>
  <c r="A25" i="51"/>
  <c r="A26" i="51"/>
  <c r="A27" i="51"/>
  <c r="A28" i="51"/>
  <c r="A29" i="51"/>
  <c r="A30" i="51"/>
  <c r="A31" i="51"/>
  <c r="A32" i="51"/>
  <c r="A33" i="51"/>
  <c r="A34" i="51"/>
  <c r="A35" i="51"/>
  <c r="A36" i="51"/>
  <c r="A2" i="51"/>
  <c r="D2" i="51"/>
  <c r="F145" i="33"/>
  <c r="E145" i="33"/>
  <c r="D145" i="33"/>
  <c r="C145" i="33"/>
  <c r="F144" i="33"/>
  <c r="E144" i="33"/>
  <c r="D144" i="33"/>
  <c r="C144" i="33"/>
  <c r="F143" i="33"/>
  <c r="E143" i="33"/>
  <c r="G143" i="33"/>
  <c r="D143" i="33"/>
  <c r="C143" i="33"/>
  <c r="F142" i="33"/>
  <c r="E142" i="33"/>
  <c r="D142" i="33"/>
  <c r="C142" i="33"/>
  <c r="F141" i="33"/>
  <c r="E141" i="33"/>
  <c r="D141" i="33"/>
  <c r="C141" i="33"/>
  <c r="F140" i="33"/>
  <c r="E140" i="33"/>
  <c r="G140" i="33"/>
  <c r="D140" i="33"/>
  <c r="H140" i="33"/>
  <c r="C140" i="33"/>
  <c r="F139" i="33"/>
  <c r="E139" i="33"/>
  <c r="D139" i="33"/>
  <c r="C139" i="33"/>
  <c r="F138" i="33"/>
  <c r="E138" i="33"/>
  <c r="D138" i="33"/>
  <c r="C138" i="33"/>
  <c r="F137" i="33"/>
  <c r="E137" i="33"/>
  <c r="D137" i="33"/>
  <c r="C137" i="33"/>
  <c r="F136" i="33"/>
  <c r="E136" i="33"/>
  <c r="D136" i="33"/>
  <c r="C136" i="33"/>
  <c r="F135" i="33"/>
  <c r="E135" i="33"/>
  <c r="D135" i="33"/>
  <c r="C135" i="33"/>
  <c r="F134" i="33"/>
  <c r="E134" i="33"/>
  <c r="D134" i="33"/>
  <c r="C134" i="33"/>
  <c r="F133" i="33"/>
  <c r="E133" i="33"/>
  <c r="G131" i="33"/>
  <c r="D133" i="33"/>
  <c r="H131" i="33"/>
  <c r="C133" i="33"/>
  <c r="F132" i="33"/>
  <c r="F131" i="33"/>
  <c r="F130" i="33"/>
  <c r="F129" i="33"/>
  <c r="F128" i="33"/>
  <c r="F119" i="33"/>
  <c r="E119" i="33"/>
  <c r="D119" i="33"/>
  <c r="C119" i="33"/>
  <c r="F118" i="33"/>
  <c r="E118" i="33"/>
  <c r="D118" i="33"/>
  <c r="C118" i="33"/>
  <c r="F117" i="33"/>
  <c r="E117" i="33"/>
  <c r="D117" i="33"/>
  <c r="C117" i="33"/>
  <c r="F116" i="33"/>
  <c r="E116" i="33"/>
  <c r="D116" i="33"/>
  <c r="C116" i="33"/>
  <c r="F115" i="33"/>
  <c r="E115" i="33"/>
  <c r="D115" i="33"/>
  <c r="C115" i="33"/>
  <c r="F114" i="33"/>
  <c r="E114" i="33"/>
  <c r="D114" i="33"/>
  <c r="C114" i="33"/>
  <c r="F113" i="33"/>
  <c r="E113" i="33"/>
  <c r="D113" i="33"/>
  <c r="C113" i="33"/>
  <c r="F112" i="33"/>
  <c r="E112" i="33"/>
  <c r="D112" i="33"/>
  <c r="C112" i="33"/>
  <c r="F111" i="33"/>
  <c r="E111" i="33"/>
  <c r="D111" i="33"/>
  <c r="C111" i="33"/>
  <c r="F110" i="33"/>
  <c r="E110" i="33"/>
  <c r="D110" i="33"/>
  <c r="C110" i="33"/>
  <c r="F109" i="33"/>
  <c r="E109" i="33"/>
  <c r="D109" i="33"/>
  <c r="C109" i="33"/>
  <c r="F108" i="33"/>
  <c r="E108" i="33"/>
  <c r="G108" i="33"/>
  <c r="D108" i="33"/>
  <c r="H108" i="33"/>
  <c r="C108" i="33"/>
  <c r="F107" i="33"/>
  <c r="E107" i="33"/>
  <c r="D107" i="33"/>
  <c r="C107" i="33"/>
  <c r="F106" i="33"/>
  <c r="E106" i="33"/>
  <c r="D106" i="33"/>
  <c r="C106" i="33"/>
  <c r="F105" i="33"/>
  <c r="E105" i="33"/>
  <c r="D105" i="33"/>
  <c r="C105" i="33"/>
  <c r="F104" i="33"/>
  <c r="E104" i="33"/>
  <c r="D104" i="33"/>
  <c r="C104" i="33"/>
  <c r="F103" i="33"/>
  <c r="E103" i="33"/>
  <c r="D103" i="33"/>
  <c r="C103" i="33"/>
  <c r="F102" i="33"/>
  <c r="E102" i="33"/>
  <c r="D102" i="33"/>
  <c r="C102" i="33"/>
  <c r="F101" i="33"/>
  <c r="E101" i="33"/>
  <c r="D101" i="33"/>
  <c r="C101" i="33"/>
  <c r="F100" i="33"/>
  <c r="E100" i="33"/>
  <c r="D100" i="33"/>
  <c r="C100" i="33"/>
  <c r="F99" i="33"/>
  <c r="E99" i="33"/>
  <c r="D99" i="33"/>
  <c r="C99" i="33"/>
  <c r="F98" i="33"/>
  <c r="E98" i="33"/>
  <c r="D98" i="33"/>
  <c r="C98" i="33"/>
  <c r="F97" i="33"/>
  <c r="E97" i="33"/>
  <c r="D97" i="33"/>
  <c r="C97" i="33"/>
  <c r="F96" i="33"/>
  <c r="E96" i="33"/>
  <c r="G96" i="33"/>
  <c r="D96" i="33"/>
  <c r="H96" i="33"/>
  <c r="C96" i="33"/>
  <c r="F95" i="33"/>
  <c r="E95" i="33"/>
  <c r="D95" i="33"/>
  <c r="C95" i="33"/>
  <c r="F94" i="33"/>
  <c r="E94" i="33"/>
  <c r="D94" i="33"/>
  <c r="C94" i="33"/>
  <c r="F93" i="33"/>
  <c r="E93" i="33"/>
  <c r="D93" i="33"/>
  <c r="C93" i="33"/>
  <c r="F92" i="33"/>
  <c r="E92" i="33"/>
  <c r="D92" i="33"/>
  <c r="C92" i="33"/>
  <c r="F91" i="33"/>
  <c r="E91" i="33"/>
  <c r="D91" i="33"/>
  <c r="C91" i="33"/>
  <c r="F90" i="33"/>
  <c r="E90" i="33"/>
  <c r="D90" i="33"/>
  <c r="C90" i="33"/>
  <c r="F89" i="33"/>
  <c r="E89" i="33"/>
  <c r="D89" i="33"/>
  <c r="C89" i="33"/>
  <c r="F88" i="33"/>
  <c r="E88" i="33"/>
  <c r="D88" i="33"/>
  <c r="C88" i="33"/>
  <c r="F87" i="33"/>
  <c r="E87" i="33"/>
  <c r="D87" i="33"/>
  <c r="C87" i="33"/>
  <c r="F86" i="33"/>
  <c r="E86" i="33"/>
  <c r="D86" i="33"/>
  <c r="C86" i="33"/>
  <c r="F85" i="33"/>
  <c r="E85" i="33"/>
  <c r="D85" i="33"/>
  <c r="C85" i="33"/>
  <c r="F84" i="33"/>
  <c r="E84" i="33"/>
  <c r="G84" i="33"/>
  <c r="D84" i="33"/>
  <c r="H84" i="33"/>
  <c r="C84" i="33"/>
  <c r="F83" i="33"/>
  <c r="E83" i="33"/>
  <c r="D83" i="33"/>
  <c r="C83" i="33"/>
  <c r="F82" i="33"/>
  <c r="E82" i="33"/>
  <c r="D82" i="33"/>
  <c r="C82" i="33"/>
  <c r="F81" i="33"/>
  <c r="E81" i="33"/>
  <c r="D81" i="33"/>
  <c r="C81" i="33"/>
  <c r="F80" i="33"/>
  <c r="E80" i="33"/>
  <c r="D80" i="33"/>
  <c r="C80" i="33"/>
  <c r="F79" i="33"/>
  <c r="E79" i="33"/>
  <c r="D79" i="33"/>
  <c r="C79" i="33"/>
  <c r="F78" i="33"/>
  <c r="E78" i="33"/>
  <c r="D78" i="33"/>
  <c r="C78" i="33"/>
  <c r="F77" i="33"/>
  <c r="E77" i="33"/>
  <c r="D77" i="33"/>
  <c r="C77" i="33"/>
  <c r="F76" i="33"/>
  <c r="E76" i="33"/>
  <c r="D76" i="33"/>
  <c r="C76" i="33"/>
  <c r="F75" i="33"/>
  <c r="E75" i="33"/>
  <c r="D75" i="33"/>
  <c r="C75" i="33"/>
  <c r="F74" i="33"/>
  <c r="E74" i="33"/>
  <c r="D74" i="33"/>
  <c r="C74" i="33"/>
  <c r="F73" i="33"/>
  <c r="E73" i="33"/>
  <c r="D73" i="33"/>
  <c r="C73" i="33"/>
  <c r="F72" i="33"/>
  <c r="E72" i="33"/>
  <c r="G72" i="33"/>
  <c r="D72" i="33"/>
  <c r="H72" i="33"/>
  <c r="C72" i="33"/>
  <c r="F71" i="33"/>
  <c r="E71" i="33"/>
  <c r="D71" i="33"/>
  <c r="C71" i="33"/>
  <c r="F70" i="33"/>
  <c r="E70" i="33"/>
  <c r="D70" i="33"/>
  <c r="C70" i="33"/>
  <c r="F69" i="33"/>
  <c r="E69" i="33"/>
  <c r="D69" i="33"/>
  <c r="C69" i="33"/>
  <c r="F68" i="33"/>
  <c r="E68" i="33"/>
  <c r="D68" i="33"/>
  <c r="C68" i="33"/>
  <c r="F67" i="33"/>
  <c r="E67" i="33"/>
  <c r="D67" i="33"/>
  <c r="C67" i="33"/>
  <c r="F66" i="33"/>
  <c r="E66" i="33"/>
  <c r="D66" i="33"/>
  <c r="C66" i="33"/>
  <c r="F65" i="33"/>
  <c r="E65" i="33"/>
  <c r="D65" i="33"/>
  <c r="C65" i="33"/>
  <c r="F64" i="33"/>
  <c r="E64" i="33"/>
  <c r="D64" i="33"/>
  <c r="C64" i="33"/>
  <c r="F63" i="33"/>
  <c r="E63" i="33"/>
  <c r="D63" i="33"/>
  <c r="C63" i="33"/>
  <c r="F61" i="33"/>
  <c r="E61" i="33"/>
  <c r="D61" i="33"/>
  <c r="C61" i="33"/>
  <c r="F60" i="33"/>
  <c r="E60" i="33"/>
  <c r="D60" i="33"/>
  <c r="C60" i="33"/>
  <c r="F59" i="33"/>
  <c r="E59" i="33"/>
  <c r="G59" i="33"/>
  <c r="D59" i="33"/>
  <c r="H59" i="33"/>
  <c r="C59" i="33"/>
  <c r="F58" i="33"/>
  <c r="E58" i="33"/>
  <c r="D58" i="33"/>
  <c r="C58" i="33"/>
  <c r="F57" i="33"/>
  <c r="E57" i="33"/>
  <c r="D57" i="33"/>
  <c r="C57" i="33"/>
  <c r="F56" i="33"/>
  <c r="E56" i="33"/>
  <c r="D56" i="33"/>
  <c r="C56" i="33"/>
  <c r="F55" i="33"/>
  <c r="E55" i="33"/>
  <c r="D55" i="33"/>
  <c r="C55" i="33"/>
  <c r="F54" i="33"/>
  <c r="E54" i="33"/>
  <c r="D54" i="33"/>
  <c r="C54" i="33"/>
  <c r="F53" i="33"/>
  <c r="E53" i="33"/>
  <c r="D53" i="33"/>
  <c r="C53" i="33"/>
  <c r="F52" i="33"/>
  <c r="E52" i="33"/>
  <c r="D52" i="33"/>
  <c r="C52" i="33"/>
  <c r="F51" i="33"/>
  <c r="E51" i="33"/>
  <c r="D51" i="33"/>
  <c r="C51" i="33"/>
  <c r="F50" i="33"/>
  <c r="E50" i="33"/>
  <c r="D50" i="33"/>
  <c r="C50" i="33"/>
  <c r="F49" i="33"/>
  <c r="E49" i="33"/>
  <c r="D49" i="33"/>
  <c r="C49" i="33"/>
  <c r="F48" i="33"/>
  <c r="E48" i="33"/>
  <c r="D48" i="33"/>
  <c r="C48" i="33"/>
  <c r="F47" i="33"/>
  <c r="E47" i="33"/>
  <c r="G47" i="33"/>
  <c r="D47" i="33"/>
  <c r="H47" i="33"/>
  <c r="C47" i="33"/>
  <c r="F46" i="33"/>
  <c r="E46" i="33"/>
  <c r="D46" i="33"/>
  <c r="C46" i="33"/>
  <c r="F45" i="33"/>
  <c r="E45" i="33"/>
  <c r="D45" i="33"/>
  <c r="C45" i="33"/>
  <c r="F44" i="33"/>
  <c r="E44" i="33"/>
  <c r="D44" i="33"/>
  <c r="C44" i="33"/>
  <c r="F43" i="33"/>
  <c r="E43" i="33"/>
  <c r="D43" i="33"/>
  <c r="C43" i="33"/>
  <c r="F42" i="33"/>
  <c r="E42" i="33"/>
  <c r="D42" i="33"/>
  <c r="C42" i="33"/>
  <c r="F41" i="33"/>
  <c r="E41" i="33"/>
  <c r="D41" i="33"/>
  <c r="H41" i="33"/>
  <c r="C41" i="33"/>
  <c r="F40" i="33"/>
  <c r="E40" i="33"/>
  <c r="D40" i="33"/>
  <c r="C40" i="33"/>
  <c r="F39" i="33"/>
  <c r="E39" i="33"/>
  <c r="D39" i="33"/>
  <c r="C39" i="33"/>
  <c r="F38" i="33"/>
  <c r="E38" i="33"/>
  <c r="D38" i="33"/>
  <c r="C38" i="33"/>
  <c r="F37" i="33"/>
  <c r="E37" i="33"/>
  <c r="D37" i="33"/>
  <c r="C37" i="33"/>
  <c r="F36" i="33"/>
  <c r="E36" i="33"/>
  <c r="D36" i="33"/>
  <c r="C36" i="33"/>
  <c r="F35" i="33"/>
  <c r="E35" i="33"/>
  <c r="G35" i="33"/>
  <c r="D35" i="33"/>
  <c r="H35" i="33"/>
  <c r="C35" i="33"/>
  <c r="F34" i="33"/>
  <c r="E34" i="33"/>
  <c r="D34" i="33"/>
  <c r="C34" i="33"/>
  <c r="F33" i="33"/>
  <c r="E33" i="33"/>
  <c r="D33" i="33"/>
  <c r="C33" i="33"/>
  <c r="F32" i="33"/>
  <c r="E32" i="33"/>
  <c r="D32" i="33"/>
  <c r="C32" i="33"/>
  <c r="F31" i="33"/>
  <c r="F30" i="33"/>
  <c r="F29" i="33"/>
  <c r="F28" i="33"/>
  <c r="F27" i="33"/>
  <c r="F26" i="33"/>
  <c r="F25" i="33"/>
  <c r="F24" i="33"/>
  <c r="H66" i="33"/>
  <c r="H78" i="33"/>
  <c r="H90" i="33"/>
  <c r="H102" i="33"/>
  <c r="H114" i="33"/>
  <c r="G41" i="33"/>
  <c r="G53" i="33"/>
  <c r="G66" i="33"/>
  <c r="G78" i="33"/>
  <c r="G90" i="33"/>
  <c r="G102" i="33"/>
  <c r="G114" i="33"/>
  <c r="H134" i="33"/>
  <c r="G134" i="33"/>
  <c r="H53" i="33"/>
  <c r="H38" i="33"/>
  <c r="H50" i="33"/>
  <c r="H63" i="33"/>
  <c r="H75" i="33"/>
  <c r="H87" i="33"/>
  <c r="H99" i="33"/>
  <c r="H111" i="33"/>
  <c r="G38" i="33"/>
  <c r="G50" i="33"/>
  <c r="G63" i="33"/>
  <c r="G75" i="33"/>
  <c r="G87" i="33"/>
  <c r="G99" i="33"/>
  <c r="G111" i="33"/>
  <c r="H143" i="33"/>
  <c r="H69" i="33"/>
  <c r="H117" i="33"/>
  <c r="H137" i="33"/>
  <c r="H32" i="33"/>
  <c r="H56" i="33"/>
  <c r="H93" i="33"/>
  <c r="G32" i="33"/>
  <c r="G56" i="33"/>
  <c r="G81" i="33"/>
  <c r="G105" i="33"/>
  <c r="G137" i="33"/>
  <c r="H44" i="33"/>
  <c r="H81" i="33"/>
  <c r="H105" i="33"/>
  <c r="G44" i="33"/>
  <c r="G69" i="33"/>
  <c r="G93" i="33"/>
  <c r="G117" i="33"/>
  <c r="A109" i="5"/>
  <c r="C109" i="5"/>
  <c r="T109" i="5"/>
  <c r="U109" i="5"/>
  <c r="V109" i="5"/>
  <c r="Y109" i="5"/>
  <c r="W109" i="5"/>
  <c r="A110" i="5"/>
  <c r="C110" i="5"/>
  <c r="T110" i="5"/>
  <c r="U110" i="5"/>
  <c r="V110" i="5"/>
  <c r="W110" i="5"/>
  <c r="Y110" i="5"/>
  <c r="A111" i="5"/>
  <c r="C111" i="5"/>
  <c r="T111" i="5"/>
  <c r="Y111" i="5"/>
  <c r="U111" i="5"/>
  <c r="V111" i="5"/>
  <c r="W111" i="5"/>
  <c r="A112" i="5"/>
  <c r="C112" i="5"/>
  <c r="T112" i="5"/>
  <c r="U112" i="5"/>
  <c r="V112" i="5"/>
  <c r="W112" i="5"/>
  <c r="Y112" i="5"/>
  <c r="A113" i="5"/>
  <c r="C113" i="5"/>
  <c r="T113" i="5"/>
  <c r="Y113" i="5"/>
  <c r="U113" i="5"/>
  <c r="V113" i="5"/>
  <c r="W113" i="5"/>
  <c r="A114" i="5"/>
  <c r="C114" i="5"/>
  <c r="T114" i="5"/>
  <c r="U114" i="5"/>
  <c r="V114" i="5"/>
  <c r="W114" i="5"/>
  <c r="Y114" i="5"/>
  <c r="A115" i="5"/>
  <c r="C115" i="5"/>
  <c r="T115" i="5"/>
  <c r="Y115" i="5"/>
  <c r="U115" i="5"/>
  <c r="V115" i="5"/>
  <c r="W115" i="5"/>
  <c r="A116" i="5"/>
  <c r="C116" i="5"/>
  <c r="T116" i="5"/>
  <c r="Y116" i="5"/>
  <c r="U116" i="5"/>
  <c r="V116" i="5"/>
  <c r="W116" i="5"/>
  <c r="A117" i="5"/>
  <c r="C117" i="5"/>
  <c r="T117" i="5"/>
  <c r="U117" i="5"/>
  <c r="V117" i="5"/>
  <c r="Y117" i="5"/>
  <c r="W117" i="5"/>
  <c r="A118" i="5"/>
  <c r="C118" i="5"/>
  <c r="T118" i="5"/>
  <c r="U118" i="5"/>
  <c r="V118" i="5"/>
  <c r="W118" i="5"/>
  <c r="Y118" i="5"/>
  <c r="A119" i="5"/>
  <c r="C119" i="5"/>
  <c r="T119" i="5"/>
  <c r="Y119" i="5"/>
  <c r="U119" i="5"/>
  <c r="V119" i="5"/>
  <c r="W119" i="5"/>
  <c r="A120" i="5"/>
  <c r="C120" i="5"/>
  <c r="T120" i="5"/>
  <c r="U120" i="5"/>
  <c r="V120" i="5"/>
  <c r="W120" i="5"/>
  <c r="Y120" i="5"/>
  <c r="A121" i="5"/>
  <c r="C121" i="5"/>
  <c r="T121" i="5"/>
  <c r="Y121" i="5"/>
  <c r="U121" i="5"/>
  <c r="V121" i="5"/>
  <c r="W121" i="5"/>
  <c r="A122" i="5"/>
  <c r="C122" i="5"/>
  <c r="T122" i="5"/>
  <c r="U122" i="5"/>
  <c r="V122" i="5"/>
  <c r="W122" i="5"/>
  <c r="Y122" i="5"/>
  <c r="A123" i="5"/>
  <c r="C123" i="5"/>
  <c r="T123" i="5"/>
  <c r="U123" i="5"/>
  <c r="V123" i="5"/>
  <c r="W123" i="5"/>
  <c r="A124" i="5"/>
  <c r="C124" i="5"/>
  <c r="T124" i="5"/>
  <c r="U124" i="5"/>
  <c r="Y124" i="5"/>
  <c r="V124" i="5"/>
  <c r="W124" i="5"/>
  <c r="A125" i="5"/>
  <c r="C125" i="5"/>
  <c r="T125" i="5"/>
  <c r="U125" i="5"/>
  <c r="Y125" i="5"/>
  <c r="V125" i="5"/>
  <c r="W125" i="5"/>
  <c r="A126" i="5"/>
  <c r="C126" i="5"/>
  <c r="T126" i="5"/>
  <c r="U126" i="5"/>
  <c r="V126" i="5"/>
  <c r="W126" i="5"/>
  <c r="A127" i="5"/>
  <c r="C127" i="5"/>
  <c r="T127" i="5"/>
  <c r="U127" i="5"/>
  <c r="V127" i="5"/>
  <c r="W127" i="5"/>
  <c r="A128" i="5"/>
  <c r="C128" i="5"/>
  <c r="T128" i="5"/>
  <c r="U128" i="5"/>
  <c r="V128" i="5"/>
  <c r="W128" i="5"/>
  <c r="A129" i="5"/>
  <c r="C129" i="5"/>
  <c r="T129" i="5"/>
  <c r="U129" i="5"/>
  <c r="V129" i="5"/>
  <c r="W129" i="5"/>
  <c r="A130" i="5"/>
  <c r="C130" i="5"/>
  <c r="T130" i="5"/>
  <c r="U130" i="5"/>
  <c r="V130" i="5"/>
  <c r="W130" i="5"/>
  <c r="A131" i="5"/>
  <c r="C131" i="5"/>
  <c r="T131" i="5"/>
  <c r="U131" i="5"/>
  <c r="V131" i="5"/>
  <c r="W131" i="5"/>
  <c r="A132" i="5"/>
  <c r="C132" i="5"/>
  <c r="T132" i="5"/>
  <c r="U132" i="5"/>
  <c r="Y132" i="5"/>
  <c r="V132" i="5"/>
  <c r="W132" i="5"/>
  <c r="A133" i="5"/>
  <c r="C133" i="5"/>
  <c r="T133" i="5"/>
  <c r="U133" i="5"/>
  <c r="V133" i="5"/>
  <c r="W133" i="5"/>
  <c r="A134" i="5"/>
  <c r="C134" i="5"/>
  <c r="T134" i="5"/>
  <c r="U134" i="5"/>
  <c r="V134" i="5"/>
  <c r="W134" i="5"/>
  <c r="A135" i="5"/>
  <c r="C135" i="5"/>
  <c r="T135" i="5"/>
  <c r="U135" i="5"/>
  <c r="V135" i="5"/>
  <c r="W135" i="5"/>
  <c r="A136" i="5"/>
  <c r="C136" i="5"/>
  <c r="T136" i="5"/>
  <c r="U136" i="5"/>
  <c r="Y136" i="5"/>
  <c r="V136" i="5"/>
  <c r="W136" i="5"/>
  <c r="A137" i="5"/>
  <c r="C137" i="5"/>
  <c r="T137" i="5"/>
  <c r="Y137" i="5"/>
  <c r="U137" i="5"/>
  <c r="V137" i="5"/>
  <c r="W137" i="5"/>
  <c r="A138" i="5"/>
  <c r="C138" i="5"/>
  <c r="T138" i="5"/>
  <c r="U138" i="5"/>
  <c r="V138" i="5"/>
  <c r="W138" i="5"/>
  <c r="A139" i="5"/>
  <c r="C139" i="5"/>
  <c r="T139" i="5"/>
  <c r="U139" i="5"/>
  <c r="V139" i="5"/>
  <c r="W139" i="5"/>
  <c r="A140" i="5"/>
  <c r="C140" i="5"/>
  <c r="T140" i="5"/>
  <c r="Y140" i="5"/>
  <c r="U140" i="5"/>
  <c r="V140" i="5"/>
  <c r="W140" i="5"/>
  <c r="A141" i="5"/>
  <c r="C141" i="5"/>
  <c r="T141" i="5"/>
  <c r="U141" i="5"/>
  <c r="Y141" i="5"/>
  <c r="V141" i="5"/>
  <c r="W141" i="5"/>
  <c r="A142" i="5"/>
  <c r="C142" i="5"/>
  <c r="T142" i="5"/>
  <c r="U142" i="5"/>
  <c r="V142" i="5"/>
  <c r="W142" i="5"/>
  <c r="A143" i="5"/>
  <c r="C143" i="5"/>
  <c r="T143" i="5"/>
  <c r="U143" i="5"/>
  <c r="V143" i="5"/>
  <c r="W143" i="5"/>
  <c r="A144" i="5"/>
  <c r="C144" i="5"/>
  <c r="T144" i="5"/>
  <c r="U144" i="5"/>
  <c r="V144" i="5"/>
  <c r="W144" i="5"/>
  <c r="A145" i="5"/>
  <c r="C145" i="5"/>
  <c r="T145" i="5"/>
  <c r="Y145" i="5"/>
  <c r="U145" i="5"/>
  <c r="V145" i="5"/>
  <c r="W145" i="5"/>
  <c r="A146" i="5"/>
  <c r="C146" i="5"/>
  <c r="T146" i="5"/>
  <c r="U146" i="5"/>
  <c r="V146" i="5"/>
  <c r="W146" i="5"/>
  <c r="A147" i="5"/>
  <c r="C147" i="5"/>
  <c r="T147" i="5"/>
  <c r="U147" i="5"/>
  <c r="V147" i="5"/>
  <c r="W147" i="5"/>
  <c r="A148" i="5"/>
  <c r="C148" i="5"/>
  <c r="T148" i="5"/>
  <c r="U148" i="5"/>
  <c r="V148" i="5"/>
  <c r="W148" i="5"/>
  <c r="A149" i="5"/>
  <c r="C149" i="5"/>
  <c r="T149" i="5"/>
  <c r="U149" i="5"/>
  <c r="V149" i="5"/>
  <c r="W149" i="5"/>
  <c r="A150" i="5"/>
  <c r="C150" i="5"/>
  <c r="T150" i="5"/>
  <c r="U150" i="5"/>
  <c r="V150" i="5"/>
  <c r="W150" i="5"/>
  <c r="A151" i="5"/>
  <c r="C151" i="5"/>
  <c r="T151" i="5"/>
  <c r="U151" i="5"/>
  <c r="V151" i="5"/>
  <c r="W151" i="5"/>
  <c r="A152" i="5"/>
  <c r="C152" i="5"/>
  <c r="T152" i="5"/>
  <c r="U152" i="5"/>
  <c r="Y152" i="5"/>
  <c r="V152" i="5"/>
  <c r="W152" i="5"/>
  <c r="A153" i="5"/>
  <c r="C153" i="5"/>
  <c r="T153" i="5"/>
  <c r="Y153" i="5"/>
  <c r="U153" i="5"/>
  <c r="V153" i="5"/>
  <c r="W153" i="5"/>
  <c r="A154" i="5"/>
  <c r="C154" i="5"/>
  <c r="T154" i="5"/>
  <c r="U154" i="5"/>
  <c r="V154" i="5"/>
  <c r="Y154" i="5"/>
  <c r="W154" i="5"/>
  <c r="A155" i="5"/>
  <c r="C155" i="5"/>
  <c r="T155" i="5"/>
  <c r="U155" i="5"/>
  <c r="V155" i="5"/>
  <c r="W155" i="5"/>
  <c r="Y155" i="5"/>
  <c r="A156" i="5"/>
  <c r="C156" i="5"/>
  <c r="T156" i="5"/>
  <c r="Y156" i="5"/>
  <c r="U156" i="5"/>
  <c r="V156" i="5"/>
  <c r="W156" i="5"/>
  <c r="A157" i="5"/>
  <c r="C157" i="5"/>
  <c r="T157" i="5"/>
  <c r="U157" i="5"/>
  <c r="V157" i="5"/>
  <c r="W157" i="5"/>
  <c r="Y157" i="5"/>
  <c r="A158" i="5"/>
  <c r="C158" i="5"/>
  <c r="T158" i="5"/>
  <c r="Y158" i="5"/>
  <c r="U158" i="5"/>
  <c r="V158" i="5"/>
  <c r="W158" i="5"/>
  <c r="A159" i="5"/>
  <c r="C159" i="5"/>
  <c r="T159" i="5"/>
  <c r="U159" i="5"/>
  <c r="V159" i="5"/>
  <c r="W159" i="5"/>
  <c r="Y159" i="5"/>
  <c r="A160" i="5"/>
  <c r="C160" i="5"/>
  <c r="T160" i="5"/>
  <c r="U160" i="5"/>
  <c r="Y160" i="5"/>
  <c r="V160" i="5"/>
  <c r="W160" i="5"/>
  <c r="A161" i="5"/>
  <c r="C161" i="5"/>
  <c r="T161" i="5"/>
  <c r="Y161" i="5"/>
  <c r="U161" i="5"/>
  <c r="V161" i="5"/>
  <c r="W161" i="5"/>
  <c r="BT112" i="6"/>
  <c r="BX112" i="6"/>
  <c r="B112" i="6"/>
  <c r="B112" i="5"/>
  <c r="BU112" i="6"/>
  <c r="BV112" i="6"/>
  <c r="BW112" i="6"/>
  <c r="BT113" i="6"/>
  <c r="BU113" i="6"/>
  <c r="BV113" i="6"/>
  <c r="BW113" i="6"/>
  <c r="BT114" i="6"/>
  <c r="BU114" i="6"/>
  <c r="BV114" i="6"/>
  <c r="BW114" i="6"/>
  <c r="BT115" i="6"/>
  <c r="BU115" i="6"/>
  <c r="BV115" i="6"/>
  <c r="BW115" i="6"/>
  <c r="BT116" i="6"/>
  <c r="BX116" i="6"/>
  <c r="B116" i="6"/>
  <c r="B116" i="5"/>
  <c r="BU116" i="6"/>
  <c r="BV116" i="6"/>
  <c r="BW116" i="6"/>
  <c r="BT117" i="6"/>
  <c r="BU117" i="6"/>
  <c r="BV117" i="6"/>
  <c r="BW117" i="6"/>
  <c r="BL118" i="6"/>
  <c r="BM118" i="6"/>
  <c r="BN118" i="6"/>
  <c r="BO118" i="6"/>
  <c r="BP118" i="6"/>
  <c r="BQ118" i="6"/>
  <c r="BR118" i="6"/>
  <c r="BT118" i="6"/>
  <c r="BU118" i="6"/>
  <c r="BV118" i="6"/>
  <c r="BW118" i="6"/>
  <c r="BL119" i="6"/>
  <c r="BM119" i="6"/>
  <c r="BN119" i="6"/>
  <c r="BO119" i="6"/>
  <c r="BP119" i="6"/>
  <c r="BQ119" i="6"/>
  <c r="BR119" i="6"/>
  <c r="BT119" i="6"/>
  <c r="BU119" i="6"/>
  <c r="BV119" i="6"/>
  <c r="BW119" i="6"/>
  <c r="BL120" i="6"/>
  <c r="BM120" i="6"/>
  <c r="BN120" i="6"/>
  <c r="BO120" i="6"/>
  <c r="BP120" i="6"/>
  <c r="BQ120" i="6"/>
  <c r="BR120" i="6"/>
  <c r="BT120" i="6"/>
  <c r="BU120" i="6"/>
  <c r="BV120" i="6"/>
  <c r="BW120" i="6"/>
  <c r="BL121" i="6"/>
  <c r="BM121" i="6"/>
  <c r="BN121" i="6"/>
  <c r="BO121" i="6"/>
  <c r="BP121" i="6"/>
  <c r="BQ121" i="6"/>
  <c r="BR121" i="6"/>
  <c r="BT121" i="6"/>
  <c r="BU121" i="6"/>
  <c r="BV121" i="6"/>
  <c r="BW121" i="6"/>
  <c r="BL122" i="6"/>
  <c r="BM122" i="6"/>
  <c r="BN122" i="6"/>
  <c r="BO122" i="6"/>
  <c r="BP122" i="6"/>
  <c r="BQ122" i="6"/>
  <c r="BR122" i="6"/>
  <c r="BT122" i="6"/>
  <c r="BU122" i="6"/>
  <c r="BV122" i="6"/>
  <c r="BW122" i="6"/>
  <c r="BL123" i="6"/>
  <c r="BM123" i="6"/>
  <c r="BN123" i="6"/>
  <c r="BO123" i="6"/>
  <c r="BP123" i="6"/>
  <c r="BQ123" i="6"/>
  <c r="BR123" i="6"/>
  <c r="BT123" i="6"/>
  <c r="BU123" i="6"/>
  <c r="BV123" i="6"/>
  <c r="BW123" i="6"/>
  <c r="BL124" i="6"/>
  <c r="BM124" i="6"/>
  <c r="BN124" i="6"/>
  <c r="BO124" i="6"/>
  <c r="BP124" i="6"/>
  <c r="BQ124" i="6"/>
  <c r="BR124" i="6"/>
  <c r="BT124" i="6"/>
  <c r="BU124" i="6"/>
  <c r="BV124" i="6"/>
  <c r="BW124" i="6"/>
  <c r="BL125" i="6"/>
  <c r="BM125" i="6"/>
  <c r="BN125" i="6"/>
  <c r="BO125" i="6"/>
  <c r="BP125" i="6"/>
  <c r="BQ125" i="6"/>
  <c r="BR125" i="6"/>
  <c r="BT125" i="6"/>
  <c r="BU125" i="6"/>
  <c r="BV125" i="6"/>
  <c r="BW125" i="6"/>
  <c r="BL126" i="6"/>
  <c r="BM126" i="6"/>
  <c r="BN126" i="6"/>
  <c r="BO126" i="6"/>
  <c r="BP126" i="6"/>
  <c r="BQ126" i="6"/>
  <c r="BR126" i="6"/>
  <c r="BT126" i="6"/>
  <c r="BU126" i="6"/>
  <c r="BV126" i="6"/>
  <c r="BW126" i="6"/>
  <c r="BL127" i="6"/>
  <c r="BM127" i="6"/>
  <c r="BN127" i="6"/>
  <c r="BO127" i="6"/>
  <c r="BP127" i="6"/>
  <c r="BQ127" i="6"/>
  <c r="BR127" i="6"/>
  <c r="BT127" i="6"/>
  <c r="BU127" i="6"/>
  <c r="BV127" i="6"/>
  <c r="BW127" i="6"/>
  <c r="BL128" i="6"/>
  <c r="BM128" i="6"/>
  <c r="BN128" i="6"/>
  <c r="BO128" i="6"/>
  <c r="BP128" i="6"/>
  <c r="BQ128" i="6"/>
  <c r="BR128" i="6"/>
  <c r="BT128" i="6"/>
  <c r="BU128" i="6"/>
  <c r="BV128" i="6"/>
  <c r="BW128" i="6"/>
  <c r="BL129" i="6"/>
  <c r="BM129" i="6"/>
  <c r="BN129" i="6"/>
  <c r="BO129" i="6"/>
  <c r="BP129" i="6"/>
  <c r="BQ129" i="6"/>
  <c r="BR129" i="6"/>
  <c r="BT129" i="6"/>
  <c r="BU129" i="6"/>
  <c r="BV129" i="6"/>
  <c r="BW129" i="6"/>
  <c r="BL130" i="6"/>
  <c r="BM130" i="6"/>
  <c r="BN130" i="6"/>
  <c r="BO130" i="6"/>
  <c r="BP130" i="6"/>
  <c r="BQ130" i="6"/>
  <c r="BR130" i="6"/>
  <c r="BT130" i="6"/>
  <c r="BU130" i="6"/>
  <c r="BV130" i="6"/>
  <c r="BW130" i="6"/>
  <c r="BL131" i="6"/>
  <c r="BM131" i="6"/>
  <c r="BN131" i="6"/>
  <c r="BO131" i="6"/>
  <c r="BP131" i="6"/>
  <c r="BQ131" i="6"/>
  <c r="BR131" i="6"/>
  <c r="BT131" i="6"/>
  <c r="BU131" i="6"/>
  <c r="BV131" i="6"/>
  <c r="BW131" i="6"/>
  <c r="BL132" i="6"/>
  <c r="BM132" i="6"/>
  <c r="BN132" i="6"/>
  <c r="BO132" i="6"/>
  <c r="BP132" i="6"/>
  <c r="BQ132" i="6"/>
  <c r="BR132" i="6"/>
  <c r="BT132" i="6"/>
  <c r="BU132" i="6"/>
  <c r="BV132" i="6"/>
  <c r="BW132" i="6"/>
  <c r="BL133" i="6"/>
  <c r="BM133" i="6"/>
  <c r="BN133" i="6"/>
  <c r="BO133" i="6"/>
  <c r="BP133" i="6"/>
  <c r="BQ133" i="6"/>
  <c r="BR133" i="6"/>
  <c r="BT133" i="6"/>
  <c r="BU133" i="6"/>
  <c r="BV133" i="6"/>
  <c r="BW133" i="6"/>
  <c r="BL134" i="6"/>
  <c r="BM134" i="6"/>
  <c r="BN134" i="6"/>
  <c r="BO134" i="6"/>
  <c r="BP134" i="6"/>
  <c r="BQ134" i="6"/>
  <c r="BR134" i="6"/>
  <c r="BT134" i="6"/>
  <c r="BU134" i="6"/>
  <c r="BV134" i="6"/>
  <c r="BW134" i="6"/>
  <c r="BL135" i="6"/>
  <c r="BM135" i="6"/>
  <c r="BN135" i="6"/>
  <c r="BO135" i="6"/>
  <c r="BP135" i="6"/>
  <c r="BQ135" i="6"/>
  <c r="BR135" i="6"/>
  <c r="BT135" i="6"/>
  <c r="BU135" i="6"/>
  <c r="BV135" i="6"/>
  <c r="BW135" i="6"/>
  <c r="BL136" i="6"/>
  <c r="BM136" i="6"/>
  <c r="BN136" i="6"/>
  <c r="BO136" i="6"/>
  <c r="BP136" i="6"/>
  <c r="BQ136" i="6"/>
  <c r="BR136" i="6"/>
  <c r="BT136" i="6"/>
  <c r="BU136" i="6"/>
  <c r="BV136" i="6"/>
  <c r="BW136" i="6"/>
  <c r="BL137" i="6"/>
  <c r="BM137" i="6"/>
  <c r="BN137" i="6"/>
  <c r="BO137" i="6"/>
  <c r="BP137" i="6"/>
  <c r="BQ137" i="6"/>
  <c r="BR137" i="6"/>
  <c r="BT137" i="6"/>
  <c r="BU137" i="6"/>
  <c r="BV137" i="6"/>
  <c r="BW137" i="6"/>
  <c r="BL138" i="6"/>
  <c r="BM138" i="6"/>
  <c r="BN138" i="6"/>
  <c r="BO138" i="6"/>
  <c r="BP138" i="6"/>
  <c r="BQ138" i="6"/>
  <c r="BR138" i="6"/>
  <c r="BT138" i="6"/>
  <c r="BU138" i="6"/>
  <c r="BV138" i="6"/>
  <c r="BW138" i="6"/>
  <c r="BL139" i="6"/>
  <c r="BM139" i="6"/>
  <c r="BN139" i="6"/>
  <c r="BO139" i="6"/>
  <c r="BP139" i="6"/>
  <c r="BQ139" i="6"/>
  <c r="BR139" i="6"/>
  <c r="BT139" i="6"/>
  <c r="BU139" i="6"/>
  <c r="BV139" i="6"/>
  <c r="BW139" i="6"/>
  <c r="BL140" i="6"/>
  <c r="BM140" i="6"/>
  <c r="BN140" i="6"/>
  <c r="BO140" i="6"/>
  <c r="BP140" i="6"/>
  <c r="BQ140" i="6"/>
  <c r="BR140" i="6"/>
  <c r="BT140" i="6"/>
  <c r="BU140" i="6"/>
  <c r="BV140" i="6"/>
  <c r="BW140" i="6"/>
  <c r="BL141" i="6"/>
  <c r="BM141" i="6"/>
  <c r="BN141" i="6"/>
  <c r="BO141" i="6"/>
  <c r="BP141" i="6"/>
  <c r="BQ141" i="6"/>
  <c r="BR141" i="6"/>
  <c r="BT141" i="6"/>
  <c r="BU141" i="6"/>
  <c r="BV141" i="6"/>
  <c r="BW141" i="6"/>
  <c r="BL142" i="6"/>
  <c r="BM142" i="6"/>
  <c r="BN142" i="6"/>
  <c r="BO142" i="6"/>
  <c r="BP142" i="6"/>
  <c r="BQ142" i="6"/>
  <c r="BR142" i="6"/>
  <c r="BT142" i="6"/>
  <c r="BU142" i="6"/>
  <c r="BV142" i="6"/>
  <c r="BW142" i="6"/>
  <c r="BL143" i="6"/>
  <c r="BM143" i="6"/>
  <c r="BN143" i="6"/>
  <c r="BO143" i="6"/>
  <c r="BP143" i="6"/>
  <c r="BQ143" i="6"/>
  <c r="BR143" i="6"/>
  <c r="BT143" i="6"/>
  <c r="BU143" i="6"/>
  <c r="BV143" i="6"/>
  <c r="BW143" i="6"/>
  <c r="BL144" i="6"/>
  <c r="BM144" i="6"/>
  <c r="BN144" i="6"/>
  <c r="BO144" i="6"/>
  <c r="BP144" i="6"/>
  <c r="BQ144" i="6"/>
  <c r="BR144" i="6"/>
  <c r="BT144" i="6"/>
  <c r="BU144" i="6"/>
  <c r="BV144" i="6"/>
  <c r="BW144" i="6"/>
  <c r="BL145" i="6"/>
  <c r="BM145" i="6"/>
  <c r="BN145" i="6"/>
  <c r="BO145" i="6"/>
  <c r="BP145" i="6"/>
  <c r="BQ145" i="6"/>
  <c r="BR145" i="6"/>
  <c r="BT145" i="6"/>
  <c r="BU145" i="6"/>
  <c r="BV145" i="6"/>
  <c r="BW145" i="6"/>
  <c r="BL146" i="6"/>
  <c r="BM146" i="6"/>
  <c r="BN146" i="6"/>
  <c r="BO146" i="6"/>
  <c r="BP146" i="6"/>
  <c r="BQ146" i="6"/>
  <c r="BR146" i="6"/>
  <c r="BT146" i="6"/>
  <c r="BU146" i="6"/>
  <c r="BV146" i="6"/>
  <c r="BW146" i="6"/>
  <c r="BL147" i="6"/>
  <c r="BM147" i="6"/>
  <c r="BN147" i="6"/>
  <c r="BO147" i="6"/>
  <c r="BP147" i="6"/>
  <c r="BQ147" i="6"/>
  <c r="BR147" i="6"/>
  <c r="BT147" i="6"/>
  <c r="BU147" i="6"/>
  <c r="BV147" i="6"/>
  <c r="BW147" i="6"/>
  <c r="BL148" i="6"/>
  <c r="BM148" i="6"/>
  <c r="BN148" i="6"/>
  <c r="BO148" i="6"/>
  <c r="BP148" i="6"/>
  <c r="BQ148" i="6"/>
  <c r="BR148" i="6"/>
  <c r="BT148" i="6"/>
  <c r="BU148" i="6"/>
  <c r="BV148" i="6"/>
  <c r="BW148" i="6"/>
  <c r="BL149" i="6"/>
  <c r="BM149" i="6"/>
  <c r="BN149" i="6"/>
  <c r="BO149" i="6"/>
  <c r="BP149" i="6"/>
  <c r="BQ149" i="6"/>
  <c r="BR149" i="6"/>
  <c r="BT149" i="6"/>
  <c r="BU149" i="6"/>
  <c r="BV149" i="6"/>
  <c r="BW149" i="6"/>
  <c r="BL150" i="6"/>
  <c r="BM150" i="6"/>
  <c r="BN150" i="6"/>
  <c r="BO150" i="6"/>
  <c r="BP150" i="6"/>
  <c r="BQ150" i="6"/>
  <c r="BR150" i="6"/>
  <c r="BT150" i="6"/>
  <c r="BU150" i="6"/>
  <c r="BV150" i="6"/>
  <c r="BW150" i="6"/>
  <c r="BL151" i="6"/>
  <c r="BM151" i="6"/>
  <c r="BN151" i="6"/>
  <c r="BO151" i="6"/>
  <c r="BP151" i="6"/>
  <c r="BQ151" i="6"/>
  <c r="BR151" i="6"/>
  <c r="BT151" i="6"/>
  <c r="BU151" i="6"/>
  <c r="BV151" i="6"/>
  <c r="BW151" i="6"/>
  <c r="BL152" i="6"/>
  <c r="BM152" i="6"/>
  <c r="BN152" i="6"/>
  <c r="BO152" i="6"/>
  <c r="BP152" i="6"/>
  <c r="BQ152" i="6"/>
  <c r="BR152" i="6"/>
  <c r="BT152" i="6"/>
  <c r="BU152" i="6"/>
  <c r="BV152" i="6"/>
  <c r="BW152" i="6"/>
  <c r="BL153" i="6"/>
  <c r="BM153" i="6"/>
  <c r="BN153" i="6"/>
  <c r="BO153" i="6"/>
  <c r="BP153" i="6"/>
  <c r="BQ153" i="6"/>
  <c r="BR153" i="6"/>
  <c r="BT153" i="6"/>
  <c r="BU153" i="6"/>
  <c r="BV153" i="6"/>
  <c r="BW153" i="6"/>
  <c r="BL154" i="6"/>
  <c r="BM154" i="6"/>
  <c r="BN154" i="6"/>
  <c r="BO154" i="6"/>
  <c r="BP154" i="6"/>
  <c r="BQ154" i="6"/>
  <c r="BR154" i="6"/>
  <c r="BT154" i="6"/>
  <c r="BU154" i="6"/>
  <c r="BV154" i="6"/>
  <c r="BW154" i="6"/>
  <c r="BL155" i="6"/>
  <c r="BM155" i="6"/>
  <c r="BN155" i="6"/>
  <c r="BO155" i="6"/>
  <c r="BP155" i="6"/>
  <c r="BQ155" i="6"/>
  <c r="BR155" i="6"/>
  <c r="BT155" i="6"/>
  <c r="BU155" i="6"/>
  <c r="BV155" i="6"/>
  <c r="BW155" i="6"/>
  <c r="BL156" i="6"/>
  <c r="BM156" i="6"/>
  <c r="BN156" i="6"/>
  <c r="BO156" i="6"/>
  <c r="BP156" i="6"/>
  <c r="BQ156" i="6"/>
  <c r="BR156" i="6"/>
  <c r="BT156" i="6"/>
  <c r="BU156" i="6"/>
  <c r="BV156" i="6"/>
  <c r="BW156" i="6"/>
  <c r="BL157" i="6"/>
  <c r="BM157" i="6"/>
  <c r="BN157" i="6"/>
  <c r="BO157" i="6"/>
  <c r="BP157" i="6"/>
  <c r="BQ157" i="6"/>
  <c r="BR157" i="6"/>
  <c r="BT157" i="6"/>
  <c r="BU157" i="6"/>
  <c r="BV157" i="6"/>
  <c r="BW157" i="6"/>
  <c r="BL158" i="6"/>
  <c r="BM158" i="6"/>
  <c r="BN158" i="6"/>
  <c r="BO158" i="6"/>
  <c r="BP158" i="6"/>
  <c r="BQ158" i="6"/>
  <c r="BR158" i="6"/>
  <c r="BT158" i="6"/>
  <c r="BU158" i="6"/>
  <c r="BV158" i="6"/>
  <c r="BW158" i="6"/>
  <c r="BL159" i="6"/>
  <c r="BM159" i="6"/>
  <c r="BN159" i="6"/>
  <c r="BO159" i="6"/>
  <c r="BP159" i="6"/>
  <c r="BQ159" i="6"/>
  <c r="BR159" i="6"/>
  <c r="BT159" i="6"/>
  <c r="BU159" i="6"/>
  <c r="BV159" i="6"/>
  <c r="BW159" i="6"/>
  <c r="BL160" i="6"/>
  <c r="BM160" i="6"/>
  <c r="BN160" i="6"/>
  <c r="BO160" i="6"/>
  <c r="BP160" i="6"/>
  <c r="BQ160" i="6"/>
  <c r="BR160" i="6"/>
  <c r="BT160" i="6"/>
  <c r="BU160" i="6"/>
  <c r="BV160" i="6"/>
  <c r="BW160" i="6"/>
  <c r="BL161" i="6"/>
  <c r="BM161" i="6"/>
  <c r="BN161" i="6"/>
  <c r="BO161" i="6"/>
  <c r="BP161" i="6"/>
  <c r="BQ161" i="6"/>
  <c r="BR161" i="6"/>
  <c r="BT161" i="6"/>
  <c r="BU161" i="6"/>
  <c r="BV161" i="6"/>
  <c r="BW161" i="6"/>
  <c r="BL162" i="6"/>
  <c r="BM162" i="6"/>
  <c r="BN162" i="6"/>
  <c r="BO162" i="6"/>
  <c r="BP162" i="6"/>
  <c r="BQ162" i="6"/>
  <c r="BR162" i="6"/>
  <c r="BT162" i="6"/>
  <c r="BU162" i="6"/>
  <c r="BV162" i="6"/>
  <c r="BW162" i="6"/>
  <c r="BL163" i="6"/>
  <c r="BM163" i="6"/>
  <c r="BN163" i="6"/>
  <c r="BO163" i="6"/>
  <c r="BP163" i="6"/>
  <c r="BQ163" i="6"/>
  <c r="BR163" i="6"/>
  <c r="BT163" i="6"/>
  <c r="BU163" i="6"/>
  <c r="BV163" i="6"/>
  <c r="BW163" i="6"/>
  <c r="Y144" i="5"/>
  <c r="Y128" i="5"/>
  <c r="Y147" i="5"/>
  <c r="Y131" i="5"/>
  <c r="Y150" i="5"/>
  <c r="Y134" i="5"/>
  <c r="Y146" i="5"/>
  <c r="Y127" i="5"/>
  <c r="Y133" i="5"/>
  <c r="Y130" i="5"/>
  <c r="Y149" i="5"/>
  <c r="Y139" i="5"/>
  <c r="Y123" i="5"/>
  <c r="Y126" i="5"/>
  <c r="Y143" i="5"/>
  <c r="Y142" i="5"/>
  <c r="Y129" i="5"/>
  <c r="Y148" i="5"/>
  <c r="Y151" i="5"/>
  <c r="Y138" i="5"/>
  <c r="Y135" i="5"/>
  <c r="BX162" i="6"/>
  <c r="B162" i="6"/>
  <c r="BX161" i="6"/>
  <c r="B161" i="6"/>
  <c r="B161" i="5"/>
  <c r="BX160" i="6"/>
  <c r="B160" i="6"/>
  <c r="B160" i="5"/>
  <c r="BX159" i="6"/>
  <c r="B159" i="6"/>
  <c r="B159" i="5"/>
  <c r="BX163" i="6"/>
  <c r="B163" i="6"/>
  <c r="BX115" i="6"/>
  <c r="B115" i="6"/>
  <c r="B115" i="5"/>
  <c r="BX114" i="6"/>
  <c r="B114" i="6"/>
  <c r="B114" i="5"/>
  <c r="Q112" i="5"/>
  <c r="R112" i="5" s="1"/>
  <c r="BX158" i="6"/>
  <c r="B158" i="6"/>
  <c r="B158" i="5"/>
  <c r="BX157" i="6"/>
  <c r="B157" i="6"/>
  <c r="B157" i="5"/>
  <c r="BX156" i="6"/>
  <c r="B156" i="6"/>
  <c r="B156" i="5"/>
  <c r="BX155" i="6"/>
  <c r="B155" i="6"/>
  <c r="B155" i="5"/>
  <c r="BX154" i="6"/>
  <c r="B154" i="6"/>
  <c r="B154" i="5"/>
  <c r="BX153" i="6"/>
  <c r="B153" i="6"/>
  <c r="B153" i="5"/>
  <c r="BX152" i="6"/>
  <c r="B152" i="6"/>
  <c r="B152" i="5"/>
  <c r="BX151" i="6"/>
  <c r="B151" i="6"/>
  <c r="B151" i="5"/>
  <c r="BX150" i="6"/>
  <c r="B150" i="6"/>
  <c r="B150" i="5"/>
  <c r="BX149" i="6"/>
  <c r="B149" i="6"/>
  <c r="B149" i="5"/>
  <c r="BX148" i="6"/>
  <c r="B148" i="6"/>
  <c r="B148" i="5"/>
  <c r="BX147" i="6"/>
  <c r="B147" i="6"/>
  <c r="B147" i="5"/>
  <c r="BX146" i="6"/>
  <c r="B146" i="6"/>
  <c r="B146" i="5"/>
  <c r="BX145" i="6"/>
  <c r="B145" i="6"/>
  <c r="B145" i="5"/>
  <c r="BX144" i="6"/>
  <c r="B144" i="6"/>
  <c r="B144" i="5"/>
  <c r="BX143" i="6"/>
  <c r="B143" i="6"/>
  <c r="B143" i="5"/>
  <c r="BX142" i="6"/>
  <c r="B142" i="6"/>
  <c r="B142" i="5"/>
  <c r="BX141" i="6"/>
  <c r="B141" i="6"/>
  <c r="B141" i="5"/>
  <c r="BX140" i="6"/>
  <c r="B140" i="6"/>
  <c r="B140" i="5"/>
  <c r="BX139" i="6"/>
  <c r="B139" i="6"/>
  <c r="B139" i="5"/>
  <c r="BX138" i="6"/>
  <c r="B138" i="6"/>
  <c r="B138" i="5"/>
  <c r="BX137" i="6"/>
  <c r="B137" i="6"/>
  <c r="B137" i="5"/>
  <c r="BX136" i="6"/>
  <c r="B136" i="6"/>
  <c r="B136" i="5"/>
  <c r="BX135" i="6"/>
  <c r="B135" i="6"/>
  <c r="B135" i="5"/>
  <c r="BX134" i="6"/>
  <c r="B134" i="6"/>
  <c r="B134" i="5"/>
  <c r="BX133" i="6"/>
  <c r="B133" i="6"/>
  <c r="B133" i="5"/>
  <c r="BX132" i="6"/>
  <c r="B132" i="6"/>
  <c r="B132" i="5"/>
  <c r="BX131" i="6"/>
  <c r="B131" i="6"/>
  <c r="B131" i="5"/>
  <c r="BX130" i="6"/>
  <c r="B130" i="6"/>
  <c r="B130" i="5"/>
  <c r="BX129" i="6"/>
  <c r="B129" i="6"/>
  <c r="B129" i="5"/>
  <c r="BX128" i="6"/>
  <c r="B128" i="6"/>
  <c r="B128" i="5"/>
  <c r="BX127" i="6"/>
  <c r="B127" i="6"/>
  <c r="B127" i="5"/>
  <c r="BX126" i="6"/>
  <c r="B126" i="6"/>
  <c r="B126" i="5"/>
  <c r="BX125" i="6"/>
  <c r="B125" i="6"/>
  <c r="B125" i="5"/>
  <c r="BX124" i="6"/>
  <c r="B124" i="6"/>
  <c r="B124" i="5"/>
  <c r="BX123" i="6"/>
  <c r="B123" i="6"/>
  <c r="B123" i="5"/>
  <c r="BX122" i="6"/>
  <c r="B122" i="6"/>
  <c r="B122" i="5"/>
  <c r="BX121" i="6"/>
  <c r="B121" i="6"/>
  <c r="B121" i="5"/>
  <c r="BX120" i="6"/>
  <c r="B120" i="6"/>
  <c r="B120" i="5"/>
  <c r="BX119" i="6"/>
  <c r="B119" i="6"/>
  <c r="B119" i="5"/>
  <c r="BX118" i="6"/>
  <c r="B118" i="6"/>
  <c r="B118" i="5"/>
  <c r="BX117" i="6"/>
  <c r="B117" i="6"/>
  <c r="B117" i="5"/>
  <c r="BX113" i="6"/>
  <c r="B113" i="6"/>
  <c r="B113" i="5"/>
  <c r="BY134" i="6"/>
  <c r="S134" i="5"/>
  <c r="BY122" i="6"/>
  <c r="S122" i="5"/>
  <c r="BY118" i="6"/>
  <c r="S118" i="5"/>
  <c r="Q127" i="5"/>
  <c r="O127" i="5" s="1"/>
  <c r="BY151" i="6"/>
  <c r="S151" i="5"/>
  <c r="BY149" i="6"/>
  <c r="S149" i="5"/>
  <c r="BY125" i="6"/>
  <c r="S125" i="5"/>
  <c r="BY121" i="6"/>
  <c r="S121" i="5"/>
  <c r="BY155" i="6"/>
  <c r="S155" i="5"/>
  <c r="BY137" i="6"/>
  <c r="S137" i="5"/>
  <c r="BY133" i="6"/>
  <c r="S133" i="5"/>
  <c r="Q123" i="5"/>
  <c r="R123" i="5" s="1"/>
  <c r="Q125" i="5"/>
  <c r="O125" i="5" s="1"/>
  <c r="BY163" i="6"/>
  <c r="BY132" i="6"/>
  <c r="S132" i="5"/>
  <c r="BY115" i="6"/>
  <c r="S115" i="5"/>
  <c r="BY147" i="6"/>
  <c r="S147" i="5"/>
  <c r="BY143" i="6"/>
  <c r="S143" i="5"/>
  <c r="BY139" i="6"/>
  <c r="S139" i="5"/>
  <c r="BY127" i="6"/>
  <c r="S127" i="5"/>
  <c r="Q159" i="5"/>
  <c r="R159" i="5" s="1"/>
  <c r="BO115" i="6" s="1"/>
  <c r="BY158" i="6"/>
  <c r="S158" i="5"/>
  <c r="BY156" i="6"/>
  <c r="S156" i="5"/>
  <c r="BY161" i="6"/>
  <c r="S161" i="5"/>
  <c r="BY159" i="6"/>
  <c r="S159" i="5"/>
  <c r="BY157" i="6"/>
  <c r="S157" i="5"/>
  <c r="BY146" i="6"/>
  <c r="S146" i="5"/>
  <c r="BY144" i="6"/>
  <c r="S144" i="5"/>
  <c r="BY131" i="6"/>
  <c r="S131" i="5"/>
  <c r="BY123" i="6"/>
  <c r="S123" i="5"/>
  <c r="BY119" i="6"/>
  <c r="S119" i="5"/>
  <c r="BY114" i="6"/>
  <c r="S114" i="5"/>
  <c r="Q126" i="5"/>
  <c r="R126" i="5"/>
  <c r="Q124" i="5"/>
  <c r="O124" i="5" s="1"/>
  <c r="R124" i="5"/>
  <c r="BY154" i="6"/>
  <c r="S154" i="5"/>
  <c r="BY152" i="6"/>
  <c r="S152" i="5"/>
  <c r="BY145" i="6"/>
  <c r="S145" i="5"/>
  <c r="BY142" i="6"/>
  <c r="S142" i="5"/>
  <c r="BY135" i="6"/>
  <c r="S135" i="5"/>
  <c r="BY130" i="6"/>
  <c r="S130" i="5"/>
  <c r="BY128" i="6"/>
  <c r="S128" i="5"/>
  <c r="BY117" i="6"/>
  <c r="S117" i="5"/>
  <c r="BY116" i="6"/>
  <c r="S116" i="5"/>
  <c r="Q156" i="5"/>
  <c r="O156" i="5" s="1"/>
  <c r="Q116" i="5"/>
  <c r="R116" i="5" s="1"/>
  <c r="BY162" i="6"/>
  <c r="BY160" i="6"/>
  <c r="S160" i="5"/>
  <c r="BY153" i="6"/>
  <c r="S153" i="5"/>
  <c r="BY150" i="6"/>
  <c r="S150" i="5"/>
  <c r="BY148" i="6"/>
  <c r="S148" i="5"/>
  <c r="BY141" i="6"/>
  <c r="S141" i="5"/>
  <c r="BY140" i="6"/>
  <c r="S140" i="5"/>
  <c r="BY138" i="6"/>
  <c r="S138" i="5"/>
  <c r="BY136" i="6"/>
  <c r="S136" i="5"/>
  <c r="BY129" i="6"/>
  <c r="S129" i="5"/>
  <c r="BY126" i="6"/>
  <c r="S126" i="5"/>
  <c r="BY124" i="6"/>
  <c r="S124" i="5"/>
  <c r="BY113" i="6"/>
  <c r="S113" i="5"/>
  <c r="BY112" i="6"/>
  <c r="S112" i="5"/>
  <c r="Q115" i="5"/>
  <c r="R115" i="5" s="1"/>
  <c r="BY120" i="6"/>
  <c r="S120" i="5"/>
  <c r="Q155" i="5"/>
  <c r="R155" i="5" s="1"/>
  <c r="BO111" i="6" s="1"/>
  <c r="Q120" i="5"/>
  <c r="Q160" i="5"/>
  <c r="R160" i="5" s="1"/>
  <c r="Q119" i="5"/>
  <c r="R119" i="5" s="1"/>
  <c r="Q111" i="5"/>
  <c r="O111" i="5" s="1"/>
  <c r="R111" i="5"/>
  <c r="Q158" i="5"/>
  <c r="Q154" i="5"/>
  <c r="R154" i="5"/>
  <c r="BR110" i="6" s="1"/>
  <c r="Q122" i="5"/>
  <c r="O122" i="5" s="1"/>
  <c r="R122" i="5"/>
  <c r="Q118" i="5"/>
  <c r="R118" i="5" s="1"/>
  <c r="Q114" i="5"/>
  <c r="R114" i="5" s="1"/>
  <c r="Q110" i="5"/>
  <c r="R110" i="5" s="1"/>
  <c r="Q161" i="5"/>
  <c r="R161" i="5" s="1"/>
  <c r="Q157" i="5"/>
  <c r="R157" i="5" s="1"/>
  <c r="BP113" i="6" s="1"/>
  <c r="Q121" i="5"/>
  <c r="Q117" i="5"/>
  <c r="O117" i="5" s="1"/>
  <c r="Q113" i="5"/>
  <c r="Q109" i="5"/>
  <c r="O109" i="5" s="1"/>
  <c r="R109" i="5"/>
  <c r="Q153" i="5"/>
  <c r="Q152" i="5"/>
  <c r="R152" i="5" s="1"/>
  <c r="Q151" i="5"/>
  <c r="O151" i="5" s="1"/>
  <c r="Q150" i="5"/>
  <c r="O150" i="5" s="1"/>
  <c r="Q149" i="5"/>
  <c r="R149" i="5" s="1"/>
  <c r="Q148" i="5"/>
  <c r="Q147" i="5"/>
  <c r="R147" i="5" s="1"/>
  <c r="Q146" i="5"/>
  <c r="Q145" i="5"/>
  <c r="Q144" i="5"/>
  <c r="O144" i="5" s="1"/>
  <c r="Q143" i="5"/>
  <c r="R143" i="5" s="1"/>
  <c r="Q142" i="5"/>
  <c r="Q141" i="5"/>
  <c r="R141" i="5" s="1"/>
  <c r="Q140" i="5"/>
  <c r="O140" i="5" s="1"/>
  <c r="Q139" i="5"/>
  <c r="Q138" i="5"/>
  <c r="Q137" i="5"/>
  <c r="R137" i="5" s="1"/>
  <c r="Q136" i="5"/>
  <c r="R136" i="5" s="1"/>
  <c r="Q135" i="5"/>
  <c r="R135" i="5" s="1"/>
  <c r="Q134" i="5"/>
  <c r="R134" i="5" s="1"/>
  <c r="Q133" i="5"/>
  <c r="R133" i="5" s="1"/>
  <c r="Q132" i="5"/>
  <c r="Q131" i="5"/>
  <c r="R131" i="5" s="1"/>
  <c r="Q130" i="5"/>
  <c r="O130" i="5" s="1"/>
  <c r="Q129" i="5"/>
  <c r="Q128" i="5"/>
  <c r="O128" i="5" s="1"/>
  <c r="O119" i="5"/>
  <c r="O157" i="5"/>
  <c r="O118" i="5"/>
  <c r="O112" i="5"/>
  <c r="O115" i="5"/>
  <c r="O116" i="5"/>
  <c r="O154" i="5"/>
  <c r="O126" i="5"/>
  <c r="O110" i="5"/>
  <c r="O134" i="5"/>
  <c r="R142" i="5"/>
  <c r="O142" i="5"/>
  <c r="R150" i="5"/>
  <c r="R139" i="5"/>
  <c r="O139" i="5"/>
  <c r="O147" i="5"/>
  <c r="R128" i="5"/>
  <c r="R132" i="5"/>
  <c r="O132" i="5"/>
  <c r="R140" i="5"/>
  <c r="R144" i="5"/>
  <c r="R148" i="5"/>
  <c r="O148" i="5"/>
  <c r="O152" i="5"/>
  <c r="R130" i="5"/>
  <c r="R151" i="5"/>
  <c r="O137" i="5"/>
  <c r="R153" i="5"/>
  <c r="O153" i="5"/>
  <c r="F23" i="33"/>
  <c r="K23" i="50"/>
  <c r="I23" i="50"/>
  <c r="G23" i="50"/>
  <c r="E23" i="50"/>
  <c r="C23" i="50"/>
  <c r="K22" i="50"/>
  <c r="I22" i="50"/>
  <c r="G22" i="50"/>
  <c r="E22" i="50"/>
  <c r="C22" i="50"/>
  <c r="K20" i="50"/>
  <c r="I20" i="50"/>
  <c r="G20" i="50"/>
  <c r="E20" i="50"/>
  <c r="C20" i="50"/>
  <c r="K19" i="50"/>
  <c r="I19" i="50"/>
  <c r="G19" i="50"/>
  <c r="E19" i="50"/>
  <c r="C19" i="50"/>
  <c r="K17" i="50"/>
  <c r="I17" i="50"/>
  <c r="G17" i="50"/>
  <c r="E17" i="50"/>
  <c r="C17" i="50"/>
  <c r="K16" i="50"/>
  <c r="I16" i="50"/>
  <c r="G16" i="50"/>
  <c r="E16" i="50"/>
  <c r="C16" i="50"/>
  <c r="K14" i="50"/>
  <c r="I14" i="50"/>
  <c r="G14" i="50"/>
  <c r="E14" i="50"/>
  <c r="C14" i="50"/>
  <c r="K13" i="50"/>
  <c r="I13" i="50"/>
  <c r="G13" i="50"/>
  <c r="E13" i="50"/>
  <c r="C13" i="50"/>
  <c r="G11" i="50"/>
  <c r="E11" i="50"/>
  <c r="C11" i="50"/>
  <c r="E4" i="50"/>
  <c r="K23" i="49"/>
  <c r="I23" i="49"/>
  <c r="G23" i="49"/>
  <c r="E23" i="49"/>
  <c r="C23" i="49"/>
  <c r="K22" i="49"/>
  <c r="I22" i="49"/>
  <c r="G22" i="49"/>
  <c r="E22" i="49"/>
  <c r="C22" i="49"/>
  <c r="K20" i="49"/>
  <c r="I20" i="49"/>
  <c r="G20" i="49"/>
  <c r="E20" i="49"/>
  <c r="C20" i="49"/>
  <c r="K19" i="49"/>
  <c r="I19" i="49"/>
  <c r="G19" i="49"/>
  <c r="E19" i="49"/>
  <c r="C19" i="49"/>
  <c r="K17" i="49"/>
  <c r="I17" i="49"/>
  <c r="G17" i="49"/>
  <c r="E17" i="49"/>
  <c r="C17" i="49"/>
  <c r="K16" i="49"/>
  <c r="I16" i="49"/>
  <c r="G16" i="49"/>
  <c r="E16" i="49"/>
  <c r="C16" i="49"/>
  <c r="K14" i="49"/>
  <c r="I14" i="49"/>
  <c r="G14" i="49"/>
  <c r="E14" i="49"/>
  <c r="C14" i="49"/>
  <c r="K13" i="49"/>
  <c r="I13" i="49"/>
  <c r="G13" i="49"/>
  <c r="E13" i="49"/>
  <c r="C13" i="49"/>
  <c r="G11" i="49"/>
  <c r="E11" i="49"/>
  <c r="C11" i="49"/>
  <c r="E4" i="49"/>
  <c r="K23" i="48"/>
  <c r="I23" i="48"/>
  <c r="G23" i="48"/>
  <c r="E23" i="48"/>
  <c r="C23" i="48"/>
  <c r="K22" i="48"/>
  <c r="I22" i="48"/>
  <c r="G22" i="48"/>
  <c r="E22" i="48"/>
  <c r="C22" i="48"/>
  <c r="K20" i="48"/>
  <c r="I20" i="48"/>
  <c r="G20" i="48"/>
  <c r="E20" i="48"/>
  <c r="C20" i="48"/>
  <c r="K19" i="48"/>
  <c r="I19" i="48"/>
  <c r="G19" i="48"/>
  <c r="E19" i="48"/>
  <c r="C19" i="48"/>
  <c r="K17" i="48"/>
  <c r="I17" i="48"/>
  <c r="G17" i="48"/>
  <c r="E17" i="48"/>
  <c r="C17" i="48"/>
  <c r="K16" i="48"/>
  <c r="I16" i="48"/>
  <c r="G16" i="48"/>
  <c r="E16" i="48"/>
  <c r="E18" i="48" s="1"/>
  <c r="C16" i="48"/>
  <c r="K14" i="48"/>
  <c r="I14" i="48"/>
  <c r="G14" i="48"/>
  <c r="E14" i="48"/>
  <c r="C14" i="48"/>
  <c r="K13" i="48"/>
  <c r="I13" i="48"/>
  <c r="G13" i="48"/>
  <c r="E13" i="48"/>
  <c r="C13" i="48"/>
  <c r="G11" i="48"/>
  <c r="E11" i="48"/>
  <c r="C11" i="48"/>
  <c r="E4" i="48"/>
  <c r="K23" i="47"/>
  <c r="I23" i="47"/>
  <c r="G23" i="47"/>
  <c r="E23" i="47"/>
  <c r="C23" i="47"/>
  <c r="K22" i="47"/>
  <c r="I22" i="47"/>
  <c r="G22" i="47"/>
  <c r="E22" i="47"/>
  <c r="C22" i="47"/>
  <c r="K20" i="47"/>
  <c r="I20" i="47"/>
  <c r="G20" i="47"/>
  <c r="E20" i="47"/>
  <c r="C20" i="47"/>
  <c r="K19" i="47"/>
  <c r="I19" i="47"/>
  <c r="G19" i="47"/>
  <c r="E19" i="47"/>
  <c r="C19" i="47"/>
  <c r="K17" i="47"/>
  <c r="I17" i="47"/>
  <c r="G17" i="47"/>
  <c r="E17" i="47"/>
  <c r="C17" i="47"/>
  <c r="K16" i="47"/>
  <c r="I16" i="47"/>
  <c r="G16" i="47"/>
  <c r="E16" i="47"/>
  <c r="C16" i="47"/>
  <c r="K14" i="47"/>
  <c r="I14" i="47"/>
  <c r="G14" i="47"/>
  <c r="E14" i="47"/>
  <c r="C14" i="47"/>
  <c r="K13" i="47"/>
  <c r="I13" i="47"/>
  <c r="G13" i="47"/>
  <c r="E13" i="47"/>
  <c r="C13" i="47"/>
  <c r="G11" i="47"/>
  <c r="E11" i="47"/>
  <c r="C11" i="47"/>
  <c r="E12" i="47" s="1"/>
  <c r="E4" i="47"/>
  <c r="K23" i="46"/>
  <c r="I23" i="46"/>
  <c r="G23" i="46"/>
  <c r="E23" i="46"/>
  <c r="C23" i="46"/>
  <c r="K22" i="46"/>
  <c r="I22" i="46"/>
  <c r="G22" i="46"/>
  <c r="E22" i="46"/>
  <c r="C22" i="46"/>
  <c r="K20" i="46"/>
  <c r="I20" i="46"/>
  <c r="G20" i="46"/>
  <c r="E20" i="46"/>
  <c r="C20" i="46"/>
  <c r="K19" i="46"/>
  <c r="I19" i="46"/>
  <c r="G19" i="46"/>
  <c r="E19" i="46"/>
  <c r="C19" i="46"/>
  <c r="K17" i="46"/>
  <c r="I17" i="46"/>
  <c r="G17" i="46"/>
  <c r="E17" i="46"/>
  <c r="C17" i="46"/>
  <c r="K16" i="46"/>
  <c r="I16" i="46"/>
  <c r="G16" i="46"/>
  <c r="E16" i="46"/>
  <c r="C16" i="46"/>
  <c r="K14" i="46"/>
  <c r="I14" i="46"/>
  <c r="G14" i="46"/>
  <c r="E14" i="46"/>
  <c r="C14" i="46"/>
  <c r="K13" i="46"/>
  <c r="I13" i="46"/>
  <c r="G13" i="46"/>
  <c r="E13" i="46"/>
  <c r="C13" i="46"/>
  <c r="G11" i="46"/>
  <c r="E12" i="46" s="1"/>
  <c r="E11" i="46"/>
  <c r="C11" i="46"/>
  <c r="E4" i="46"/>
  <c r="K23" i="45"/>
  <c r="I23" i="45"/>
  <c r="G23" i="45"/>
  <c r="E23" i="45"/>
  <c r="C23" i="45"/>
  <c r="K22" i="45"/>
  <c r="I22" i="45"/>
  <c r="G22" i="45"/>
  <c r="E22" i="45"/>
  <c r="C22" i="45"/>
  <c r="K20" i="45"/>
  <c r="I20" i="45"/>
  <c r="G20" i="45"/>
  <c r="E20" i="45"/>
  <c r="C20" i="45"/>
  <c r="K19" i="45"/>
  <c r="I19" i="45"/>
  <c r="G19" i="45"/>
  <c r="E19" i="45"/>
  <c r="C19" i="45"/>
  <c r="K17" i="45"/>
  <c r="I17" i="45"/>
  <c r="G17" i="45"/>
  <c r="E17" i="45"/>
  <c r="C17" i="45"/>
  <c r="K16" i="45"/>
  <c r="I16" i="45"/>
  <c r="G16" i="45"/>
  <c r="E16" i="45"/>
  <c r="C16" i="45"/>
  <c r="K14" i="45"/>
  <c r="I14" i="45"/>
  <c r="G14" i="45"/>
  <c r="E14" i="45"/>
  <c r="C14" i="45"/>
  <c r="K13" i="45"/>
  <c r="I13" i="45"/>
  <c r="G13" i="45"/>
  <c r="E13" i="45"/>
  <c r="C13" i="45"/>
  <c r="G11" i="45"/>
  <c r="E11" i="45"/>
  <c r="C11" i="45"/>
  <c r="E4" i="45"/>
  <c r="K23" i="44"/>
  <c r="I23" i="44"/>
  <c r="G23" i="44"/>
  <c r="E23" i="44"/>
  <c r="C23" i="44"/>
  <c r="K22" i="44"/>
  <c r="I22" i="44"/>
  <c r="G22" i="44"/>
  <c r="E22" i="44"/>
  <c r="C22" i="44"/>
  <c r="K20" i="44"/>
  <c r="I20" i="44"/>
  <c r="G20" i="44"/>
  <c r="E20" i="44"/>
  <c r="C20" i="44"/>
  <c r="K19" i="44"/>
  <c r="I19" i="44"/>
  <c r="G19" i="44"/>
  <c r="E19" i="44"/>
  <c r="C19" i="44"/>
  <c r="K17" i="44"/>
  <c r="I17" i="44"/>
  <c r="G17" i="44"/>
  <c r="E17" i="44"/>
  <c r="C17" i="44"/>
  <c r="K16" i="44"/>
  <c r="I16" i="44"/>
  <c r="G16" i="44"/>
  <c r="E16" i="44"/>
  <c r="C16" i="44"/>
  <c r="K14" i="44"/>
  <c r="I14" i="44"/>
  <c r="G14" i="44"/>
  <c r="E14" i="44"/>
  <c r="C14" i="44"/>
  <c r="K13" i="44"/>
  <c r="I13" i="44"/>
  <c r="G13" i="44"/>
  <c r="E13" i="44"/>
  <c r="C13" i="44"/>
  <c r="G11" i="44"/>
  <c r="E11" i="44"/>
  <c r="C11" i="44"/>
  <c r="E12" i="44" s="1"/>
  <c r="E4" i="44"/>
  <c r="K23" i="43"/>
  <c r="I23" i="43"/>
  <c r="G23" i="43"/>
  <c r="E23" i="43"/>
  <c r="C23" i="43"/>
  <c r="K22" i="43"/>
  <c r="I22" i="43"/>
  <c r="G22" i="43"/>
  <c r="E22" i="43"/>
  <c r="C22" i="43"/>
  <c r="K20" i="43"/>
  <c r="I20" i="43"/>
  <c r="G20" i="43"/>
  <c r="E20" i="43"/>
  <c r="C20" i="43"/>
  <c r="K19" i="43"/>
  <c r="I19" i="43"/>
  <c r="G19" i="43"/>
  <c r="E19" i="43"/>
  <c r="C19" i="43"/>
  <c r="K17" i="43"/>
  <c r="I17" i="43"/>
  <c r="G17" i="43"/>
  <c r="E17" i="43"/>
  <c r="C17" i="43"/>
  <c r="K16" i="43"/>
  <c r="I16" i="43"/>
  <c r="G16" i="43"/>
  <c r="E16" i="43"/>
  <c r="C16" i="43"/>
  <c r="K14" i="43"/>
  <c r="I14" i="43"/>
  <c r="G14" i="43"/>
  <c r="E14" i="43"/>
  <c r="C14" i="43"/>
  <c r="K13" i="43"/>
  <c r="I13" i="43"/>
  <c r="G13" i="43"/>
  <c r="E13" i="43"/>
  <c r="C13" i="43"/>
  <c r="G11" i="43"/>
  <c r="E11" i="43"/>
  <c r="C11" i="43"/>
  <c r="E12" i="43" s="1"/>
  <c r="E4" i="43"/>
  <c r="K23" i="42"/>
  <c r="I23" i="42"/>
  <c r="G23" i="42"/>
  <c r="E23" i="42"/>
  <c r="C23" i="42"/>
  <c r="K22" i="42"/>
  <c r="I22" i="42"/>
  <c r="G22" i="42"/>
  <c r="E22" i="42"/>
  <c r="C22" i="42"/>
  <c r="K20" i="42"/>
  <c r="I20" i="42"/>
  <c r="G20" i="42"/>
  <c r="E20" i="42"/>
  <c r="C20" i="42"/>
  <c r="K19" i="42"/>
  <c r="I19" i="42"/>
  <c r="G19" i="42"/>
  <c r="E19" i="42"/>
  <c r="C19" i="42"/>
  <c r="K17" i="42"/>
  <c r="I17" i="42"/>
  <c r="G17" i="42"/>
  <c r="E17" i="42"/>
  <c r="C17" i="42"/>
  <c r="K16" i="42"/>
  <c r="I16" i="42"/>
  <c r="G16" i="42"/>
  <c r="E16" i="42"/>
  <c r="C16" i="42"/>
  <c r="K14" i="42"/>
  <c r="I14" i="42"/>
  <c r="G14" i="42"/>
  <c r="E14" i="42"/>
  <c r="C14" i="42"/>
  <c r="K13" i="42"/>
  <c r="I13" i="42"/>
  <c r="G13" i="42"/>
  <c r="E13" i="42"/>
  <c r="C13" i="42"/>
  <c r="G11" i="42"/>
  <c r="E12" i="42" s="1"/>
  <c r="E11" i="42"/>
  <c r="C11" i="42"/>
  <c r="E4" i="42"/>
  <c r="K23" i="41"/>
  <c r="I23" i="41"/>
  <c r="G23" i="41"/>
  <c r="E23" i="41"/>
  <c r="C23" i="41"/>
  <c r="K22" i="41"/>
  <c r="I22" i="41"/>
  <c r="G22" i="41"/>
  <c r="E22" i="41"/>
  <c r="C22" i="41"/>
  <c r="E24" i="41" s="1"/>
  <c r="K20" i="41"/>
  <c r="I20" i="41"/>
  <c r="G20" i="41"/>
  <c r="E20" i="41"/>
  <c r="C20" i="41"/>
  <c r="K19" i="41"/>
  <c r="I19" i="41"/>
  <c r="G19" i="41"/>
  <c r="E19" i="41"/>
  <c r="C19" i="41"/>
  <c r="K17" i="41"/>
  <c r="I17" i="41"/>
  <c r="G17" i="41"/>
  <c r="E17" i="41"/>
  <c r="C17" i="41"/>
  <c r="K16" i="41"/>
  <c r="I16" i="41"/>
  <c r="G16" i="41"/>
  <c r="E16" i="41"/>
  <c r="C16" i="41"/>
  <c r="K14" i="41"/>
  <c r="I14" i="41"/>
  <c r="G14" i="41"/>
  <c r="E14" i="41"/>
  <c r="C14" i="41"/>
  <c r="K13" i="41"/>
  <c r="I13" i="41"/>
  <c r="G13" i="41"/>
  <c r="E13" i="41"/>
  <c r="C13" i="41"/>
  <c r="G11" i="41"/>
  <c r="E11" i="41"/>
  <c r="C11" i="41"/>
  <c r="E4" i="41"/>
  <c r="K23" i="40"/>
  <c r="I23" i="40"/>
  <c r="G23" i="40"/>
  <c r="E23" i="40"/>
  <c r="C23" i="40"/>
  <c r="K22" i="40"/>
  <c r="I22" i="40"/>
  <c r="G22" i="40"/>
  <c r="E22" i="40"/>
  <c r="C22" i="40"/>
  <c r="K20" i="40"/>
  <c r="I20" i="40"/>
  <c r="G20" i="40"/>
  <c r="E20" i="40"/>
  <c r="C20" i="40"/>
  <c r="K19" i="40"/>
  <c r="I19" i="40"/>
  <c r="G19" i="40"/>
  <c r="E19" i="40"/>
  <c r="C19" i="40"/>
  <c r="K17" i="40"/>
  <c r="I17" i="40"/>
  <c r="G17" i="40"/>
  <c r="E17" i="40"/>
  <c r="C17" i="40"/>
  <c r="K16" i="40"/>
  <c r="I16" i="40"/>
  <c r="G16" i="40"/>
  <c r="E16" i="40"/>
  <c r="C16" i="40"/>
  <c r="K14" i="40"/>
  <c r="I14" i="40"/>
  <c r="G14" i="40"/>
  <c r="E14" i="40"/>
  <c r="C14" i="40"/>
  <c r="K13" i="40"/>
  <c r="I13" i="40"/>
  <c r="G13" i="40"/>
  <c r="E13" i="40"/>
  <c r="C13" i="40"/>
  <c r="G11" i="40"/>
  <c r="E11" i="40"/>
  <c r="C11" i="40"/>
  <c r="E4" i="40"/>
  <c r="K23" i="39"/>
  <c r="E24" i="39" s="1"/>
  <c r="I23" i="39"/>
  <c r="G23" i="39"/>
  <c r="E23" i="39"/>
  <c r="C23" i="39"/>
  <c r="K22" i="39"/>
  <c r="I22" i="39"/>
  <c r="G22" i="39"/>
  <c r="E22" i="39"/>
  <c r="C22" i="39"/>
  <c r="K20" i="39"/>
  <c r="I20" i="39"/>
  <c r="G20" i="39"/>
  <c r="E20" i="39"/>
  <c r="C20" i="39"/>
  <c r="K19" i="39"/>
  <c r="I19" i="39"/>
  <c r="G19" i="39"/>
  <c r="E19" i="39"/>
  <c r="C19" i="39"/>
  <c r="K17" i="39"/>
  <c r="I17" i="39"/>
  <c r="G17" i="39"/>
  <c r="E17" i="39"/>
  <c r="C17" i="39"/>
  <c r="K16" i="39"/>
  <c r="I16" i="39"/>
  <c r="G16" i="39"/>
  <c r="E16" i="39"/>
  <c r="C16" i="39"/>
  <c r="K14" i="39"/>
  <c r="I14" i="39"/>
  <c r="G14" i="39"/>
  <c r="E14" i="39"/>
  <c r="C14" i="39"/>
  <c r="K13" i="39"/>
  <c r="I13" i="39"/>
  <c r="G13" i="39"/>
  <c r="E13" i="39"/>
  <c r="C13" i="39"/>
  <c r="G11" i="39"/>
  <c r="E11" i="39"/>
  <c r="E12" i="39" s="1"/>
  <c r="C11" i="39"/>
  <c r="E4" i="39"/>
  <c r="K23" i="38"/>
  <c r="I23" i="38"/>
  <c r="G23" i="38"/>
  <c r="E23" i="38"/>
  <c r="C23" i="38"/>
  <c r="K22" i="38"/>
  <c r="I22" i="38"/>
  <c r="G22" i="38"/>
  <c r="E22" i="38"/>
  <c r="C22" i="38"/>
  <c r="K20" i="38"/>
  <c r="I20" i="38"/>
  <c r="G20" i="38"/>
  <c r="E20" i="38"/>
  <c r="C20" i="38"/>
  <c r="K19" i="38"/>
  <c r="I19" i="38"/>
  <c r="G19" i="38"/>
  <c r="E19" i="38"/>
  <c r="C19" i="38"/>
  <c r="K17" i="38"/>
  <c r="I17" i="38"/>
  <c r="G17" i="38"/>
  <c r="E17" i="38"/>
  <c r="C17" i="38"/>
  <c r="K16" i="38"/>
  <c r="I16" i="38"/>
  <c r="G16" i="38"/>
  <c r="E16" i="38"/>
  <c r="C16" i="38"/>
  <c r="K14" i="38"/>
  <c r="I14" i="38"/>
  <c r="G14" i="38"/>
  <c r="E14" i="38"/>
  <c r="C14" i="38"/>
  <c r="K13" i="38"/>
  <c r="I13" i="38"/>
  <c r="G13" i="38"/>
  <c r="E13" i="38"/>
  <c r="C13" i="38"/>
  <c r="G11" i="38"/>
  <c r="E11" i="38"/>
  <c r="C11" i="38"/>
  <c r="E12" i="38" s="1"/>
  <c r="E4" i="38"/>
  <c r="K23" i="37"/>
  <c r="I23" i="37"/>
  <c r="G23" i="37"/>
  <c r="E23" i="37"/>
  <c r="C23" i="37"/>
  <c r="K22" i="37"/>
  <c r="I22" i="37"/>
  <c r="G22" i="37"/>
  <c r="E22" i="37"/>
  <c r="C22" i="37"/>
  <c r="K20" i="37"/>
  <c r="I20" i="37"/>
  <c r="G20" i="37"/>
  <c r="E20" i="37"/>
  <c r="C20" i="37"/>
  <c r="K19" i="37"/>
  <c r="I19" i="37"/>
  <c r="G19" i="37"/>
  <c r="E19" i="37"/>
  <c r="C19" i="37"/>
  <c r="K17" i="37"/>
  <c r="I17" i="37"/>
  <c r="G17" i="37"/>
  <c r="E17" i="37"/>
  <c r="C17" i="37"/>
  <c r="K16" i="37"/>
  <c r="I16" i="37"/>
  <c r="G16" i="37"/>
  <c r="E16" i="37"/>
  <c r="C16" i="37"/>
  <c r="K14" i="37"/>
  <c r="I14" i="37"/>
  <c r="G14" i="37"/>
  <c r="E14" i="37"/>
  <c r="C14" i="37"/>
  <c r="K13" i="37"/>
  <c r="I13" i="37"/>
  <c r="G13" i="37"/>
  <c r="E13" i="37"/>
  <c r="C13" i="37"/>
  <c r="G11" i="37"/>
  <c r="E11" i="37"/>
  <c r="C11" i="37"/>
  <c r="E4" i="37"/>
  <c r="K23" i="36"/>
  <c r="I23" i="36"/>
  <c r="G23" i="36"/>
  <c r="E23" i="36"/>
  <c r="C23" i="36"/>
  <c r="K22" i="36"/>
  <c r="I22" i="36"/>
  <c r="G22" i="36"/>
  <c r="E22" i="36"/>
  <c r="C22" i="36"/>
  <c r="K20" i="36"/>
  <c r="I20" i="36"/>
  <c r="G20" i="36"/>
  <c r="E20" i="36"/>
  <c r="C20" i="36"/>
  <c r="K19" i="36"/>
  <c r="I19" i="36"/>
  <c r="G19" i="36"/>
  <c r="E19" i="36"/>
  <c r="C19" i="36"/>
  <c r="K17" i="36"/>
  <c r="I17" i="36"/>
  <c r="G17" i="36"/>
  <c r="E17" i="36"/>
  <c r="C17" i="36"/>
  <c r="K16" i="36"/>
  <c r="I16" i="36"/>
  <c r="G16" i="36"/>
  <c r="E16" i="36"/>
  <c r="C16" i="36"/>
  <c r="K14" i="36"/>
  <c r="I14" i="36"/>
  <c r="G14" i="36"/>
  <c r="E14" i="36"/>
  <c r="C14" i="36"/>
  <c r="K13" i="36"/>
  <c r="I13" i="36"/>
  <c r="G13" i="36"/>
  <c r="E13" i="36"/>
  <c r="C13" i="36"/>
  <c r="G11" i="36"/>
  <c r="E11" i="36"/>
  <c r="C11" i="36"/>
  <c r="E4" i="36"/>
  <c r="K23" i="35"/>
  <c r="I23" i="35"/>
  <c r="G23" i="35"/>
  <c r="E23" i="35"/>
  <c r="C23" i="35"/>
  <c r="K22" i="35"/>
  <c r="I22" i="35"/>
  <c r="G22" i="35"/>
  <c r="E22" i="35"/>
  <c r="C22" i="35"/>
  <c r="K20" i="35"/>
  <c r="I20" i="35"/>
  <c r="G20" i="35"/>
  <c r="E20" i="35"/>
  <c r="C20" i="35"/>
  <c r="K19" i="35"/>
  <c r="I19" i="35"/>
  <c r="G19" i="35"/>
  <c r="E19" i="35"/>
  <c r="C19" i="35"/>
  <c r="K17" i="35"/>
  <c r="I17" i="35"/>
  <c r="G17" i="35"/>
  <c r="E17" i="35"/>
  <c r="C17" i="35"/>
  <c r="K16" i="35"/>
  <c r="I16" i="35"/>
  <c r="G16" i="35"/>
  <c r="E16" i="35"/>
  <c r="C16" i="35"/>
  <c r="K14" i="35"/>
  <c r="I14" i="35"/>
  <c r="G14" i="35"/>
  <c r="E14" i="35"/>
  <c r="C14" i="35"/>
  <c r="K13" i="35"/>
  <c r="I13" i="35"/>
  <c r="G13" i="35"/>
  <c r="E13" i="35"/>
  <c r="C13" i="35"/>
  <c r="G11" i="35"/>
  <c r="E11" i="35"/>
  <c r="E12" i="35" s="1"/>
  <c r="C11" i="35"/>
  <c r="E4" i="35"/>
  <c r="K23" i="11"/>
  <c r="I23" i="11"/>
  <c r="G23" i="11"/>
  <c r="E23" i="11"/>
  <c r="C23" i="11"/>
  <c r="K22" i="11"/>
  <c r="I22" i="11"/>
  <c r="G22" i="11"/>
  <c r="E22" i="11"/>
  <c r="C22" i="11"/>
  <c r="K20" i="11"/>
  <c r="I20" i="11"/>
  <c r="G20" i="11"/>
  <c r="E20" i="11"/>
  <c r="C20" i="11"/>
  <c r="K19" i="11"/>
  <c r="E21" i="11" s="1"/>
  <c r="I19" i="11"/>
  <c r="G19" i="11"/>
  <c r="E19" i="11"/>
  <c r="C19" i="11"/>
  <c r="K17" i="11"/>
  <c r="I17" i="11"/>
  <c r="G17" i="11"/>
  <c r="E17" i="11"/>
  <c r="C17" i="11"/>
  <c r="K16" i="11"/>
  <c r="I16" i="11"/>
  <c r="G16" i="11"/>
  <c r="E16" i="11"/>
  <c r="C16" i="11"/>
  <c r="K14" i="11"/>
  <c r="I14" i="11"/>
  <c r="G14" i="11"/>
  <c r="E14" i="11"/>
  <c r="C14" i="11"/>
  <c r="K13" i="11"/>
  <c r="I13" i="11"/>
  <c r="G13" i="11"/>
  <c r="E13" i="11"/>
  <c r="C13" i="11"/>
  <c r="E11" i="11"/>
  <c r="G11" i="11"/>
  <c r="BS165" i="6"/>
  <c r="A6" i="5"/>
  <c r="C6" i="5"/>
  <c r="K18" i="29"/>
  <c r="I18" i="29"/>
  <c r="G18" i="29"/>
  <c r="E18" i="29"/>
  <c r="C18" i="29"/>
  <c r="K17" i="29"/>
  <c r="I17" i="29"/>
  <c r="G17" i="29"/>
  <c r="E17" i="29"/>
  <c r="C17" i="29"/>
  <c r="K15" i="29"/>
  <c r="I15" i="29"/>
  <c r="G15" i="29"/>
  <c r="E15" i="29"/>
  <c r="C15" i="29"/>
  <c r="K14" i="29"/>
  <c r="I14" i="29"/>
  <c r="G14" i="29"/>
  <c r="E14" i="29"/>
  <c r="C14" i="29"/>
  <c r="E16" i="29" s="1"/>
  <c r="K12" i="29"/>
  <c r="I12" i="29"/>
  <c r="G12" i="29"/>
  <c r="E12" i="29"/>
  <c r="C12" i="29"/>
  <c r="K11" i="29"/>
  <c r="I11" i="29"/>
  <c r="G11" i="29"/>
  <c r="E11" i="29"/>
  <c r="C11" i="29"/>
  <c r="K18" i="30"/>
  <c r="I18" i="30"/>
  <c r="G18" i="30"/>
  <c r="E18" i="30"/>
  <c r="C18" i="30"/>
  <c r="K17" i="30"/>
  <c r="I17" i="30"/>
  <c r="G17" i="30"/>
  <c r="E19" i="30" s="1"/>
  <c r="E17" i="30"/>
  <c r="C17" i="30"/>
  <c r="K15" i="30"/>
  <c r="I15" i="30"/>
  <c r="G15" i="30"/>
  <c r="E15" i="30"/>
  <c r="C15" i="30"/>
  <c r="K14" i="30"/>
  <c r="I14" i="30"/>
  <c r="G14" i="30"/>
  <c r="E14" i="30"/>
  <c r="C14" i="30"/>
  <c r="K12" i="30"/>
  <c r="I12" i="30"/>
  <c r="G12" i="30"/>
  <c r="E12" i="30"/>
  <c r="C12" i="30"/>
  <c r="K11" i="30"/>
  <c r="I11" i="30"/>
  <c r="G11" i="30"/>
  <c r="E11" i="30"/>
  <c r="C11" i="30"/>
  <c r="K18" i="31"/>
  <c r="I18" i="31"/>
  <c r="G18" i="31"/>
  <c r="E18" i="31"/>
  <c r="C18" i="31"/>
  <c r="K17" i="31"/>
  <c r="I17" i="31"/>
  <c r="G17" i="31"/>
  <c r="E17" i="31"/>
  <c r="C17" i="31"/>
  <c r="K15" i="31"/>
  <c r="I15" i="31"/>
  <c r="G15" i="31"/>
  <c r="E15" i="31"/>
  <c r="C15" i="31"/>
  <c r="K14" i="31"/>
  <c r="I14" i="31"/>
  <c r="G14" i="31"/>
  <c r="E14" i="31"/>
  <c r="C14" i="31"/>
  <c r="K12" i="31"/>
  <c r="I12" i="31"/>
  <c r="G12" i="31"/>
  <c r="E12" i="31"/>
  <c r="C12" i="31"/>
  <c r="K11" i="31"/>
  <c r="I11" i="31"/>
  <c r="G11" i="31"/>
  <c r="E11" i="31"/>
  <c r="C11" i="31"/>
  <c r="K18" i="32"/>
  <c r="I18" i="32"/>
  <c r="G18" i="32"/>
  <c r="E18" i="32"/>
  <c r="C18" i="32"/>
  <c r="K17" i="32"/>
  <c r="I17" i="32"/>
  <c r="G17" i="32"/>
  <c r="E17" i="32"/>
  <c r="C17" i="32"/>
  <c r="K15" i="32"/>
  <c r="I15" i="32"/>
  <c r="G15" i="32"/>
  <c r="E15" i="32"/>
  <c r="C15" i="32"/>
  <c r="K14" i="32"/>
  <c r="I14" i="32"/>
  <c r="G14" i="32"/>
  <c r="E14" i="32"/>
  <c r="C14" i="32"/>
  <c r="K12" i="32"/>
  <c r="I12" i="32"/>
  <c r="G12" i="32"/>
  <c r="E12" i="32"/>
  <c r="C12" i="32"/>
  <c r="K11" i="32"/>
  <c r="I11" i="32"/>
  <c r="G11" i="32"/>
  <c r="E11" i="32"/>
  <c r="C11" i="32"/>
  <c r="K18" i="28"/>
  <c r="I18" i="28"/>
  <c r="G18" i="28"/>
  <c r="E18" i="28"/>
  <c r="C18" i="28"/>
  <c r="K17" i="28"/>
  <c r="I17" i="28"/>
  <c r="G17" i="28"/>
  <c r="E17" i="28"/>
  <c r="C17" i="28"/>
  <c r="K15" i="28"/>
  <c r="I15" i="28"/>
  <c r="G15" i="28"/>
  <c r="E15" i="28"/>
  <c r="C15" i="28"/>
  <c r="K14" i="28"/>
  <c r="I14" i="28"/>
  <c r="G14" i="28"/>
  <c r="E14" i="28"/>
  <c r="C14" i="28"/>
  <c r="K12" i="28"/>
  <c r="I12" i="28"/>
  <c r="G12" i="28"/>
  <c r="E12" i="28"/>
  <c r="C12" i="28"/>
  <c r="K11" i="28"/>
  <c r="I11" i="28"/>
  <c r="G11" i="28"/>
  <c r="E11" i="28"/>
  <c r="C11" i="28"/>
  <c r="E17" i="27"/>
  <c r="K18" i="27"/>
  <c r="I18" i="27"/>
  <c r="G18" i="27"/>
  <c r="E18" i="27"/>
  <c r="C18" i="27"/>
  <c r="K17" i="27"/>
  <c r="I17" i="27"/>
  <c r="G17" i="27"/>
  <c r="C17" i="27"/>
  <c r="K15" i="27"/>
  <c r="I15" i="27"/>
  <c r="G15" i="27"/>
  <c r="E15" i="27"/>
  <c r="C15" i="27"/>
  <c r="K14" i="27"/>
  <c r="I14" i="27"/>
  <c r="G14" i="27"/>
  <c r="E14" i="27"/>
  <c r="C14" i="27"/>
  <c r="K12" i="27"/>
  <c r="I12" i="27"/>
  <c r="G12" i="27"/>
  <c r="E12" i="27"/>
  <c r="C12" i="27"/>
  <c r="C11" i="27"/>
  <c r="K11" i="27"/>
  <c r="I11" i="27"/>
  <c r="G11" i="27"/>
  <c r="E11" i="27"/>
  <c r="K16" i="24"/>
  <c r="I16" i="24"/>
  <c r="G16" i="24"/>
  <c r="E16" i="24"/>
  <c r="C16" i="24"/>
  <c r="K15" i="24"/>
  <c r="I15" i="24"/>
  <c r="G15" i="24"/>
  <c r="E15" i="24"/>
  <c r="C15" i="24"/>
  <c r="K13" i="24"/>
  <c r="I13" i="24"/>
  <c r="G13" i="24"/>
  <c r="E13" i="24"/>
  <c r="C13" i="24"/>
  <c r="K12" i="24"/>
  <c r="I12" i="24"/>
  <c r="G12" i="24"/>
  <c r="E12" i="24"/>
  <c r="C12" i="24"/>
  <c r="K10" i="24"/>
  <c r="I10" i="24"/>
  <c r="G10" i="24"/>
  <c r="E10" i="24"/>
  <c r="C10" i="24"/>
  <c r="K9" i="24"/>
  <c r="I9" i="24"/>
  <c r="G9" i="24"/>
  <c r="E9" i="24"/>
  <c r="C9" i="24"/>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A7" i="5"/>
  <c r="C7" i="5"/>
  <c r="A8" i="5"/>
  <c r="C8" i="5"/>
  <c r="A9" i="5"/>
  <c r="C9" i="5"/>
  <c r="A10" i="5"/>
  <c r="C10" i="5"/>
  <c r="A11" i="5"/>
  <c r="C11" i="5"/>
  <c r="A12" i="5"/>
  <c r="C12" i="5"/>
  <c r="A13" i="5"/>
  <c r="C13" i="5"/>
  <c r="A14" i="5"/>
  <c r="C14" i="5"/>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6" i="6"/>
  <c r="H1" i="34"/>
  <c r="H10" i="34"/>
  <c r="H11" i="34"/>
  <c r="H12" i="34"/>
  <c r="H9" i="34"/>
  <c r="G6" i="34"/>
  <c r="G7" i="34"/>
  <c r="G5" i="34"/>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6" i="9"/>
  <c r="Q6" i="5"/>
  <c r="R6" i="5" s="1"/>
  <c r="BN110" i="6"/>
  <c r="BP110" i="6"/>
  <c r="BO110" i="6"/>
  <c r="BL110" i="6"/>
  <c r="BM110" i="6"/>
  <c r="BQ110" i="6"/>
  <c r="S11" i="3"/>
  <c r="A7" i="8"/>
  <c r="J7" i="8"/>
  <c r="A8" i="8"/>
  <c r="J8" i="8"/>
  <c r="A9" i="8"/>
  <c r="J9" i="8"/>
  <c r="A10" i="8"/>
  <c r="J10" i="8"/>
  <c r="A11" i="8"/>
  <c r="J11" i="8"/>
  <c r="A12" i="8"/>
  <c r="J12" i="8"/>
  <c r="A13" i="8"/>
  <c r="J13" i="8"/>
  <c r="K13" i="8" s="1"/>
  <c r="AO13" i="9" s="1"/>
  <c r="A14" i="8"/>
  <c r="J14" i="8"/>
  <c r="K14" i="8" s="1"/>
  <c r="A15" i="8"/>
  <c r="J15" i="8"/>
  <c r="A16" i="8"/>
  <c r="J16" i="8"/>
  <c r="K16" i="8" s="1"/>
  <c r="A17" i="8"/>
  <c r="J17" i="8"/>
  <c r="K17" i="8" s="1"/>
  <c r="A18" i="8"/>
  <c r="J18" i="8"/>
  <c r="A19" i="8"/>
  <c r="J19" i="8"/>
  <c r="A20" i="8"/>
  <c r="J20" i="8"/>
  <c r="H20" i="8" s="1"/>
  <c r="A21" i="8"/>
  <c r="J21" i="8"/>
  <c r="A22" i="8"/>
  <c r="J22" i="8"/>
  <c r="A23" i="8"/>
  <c r="J23" i="8"/>
  <c r="K23" i="8" s="1"/>
  <c r="A24" i="8"/>
  <c r="J24" i="8"/>
  <c r="A25" i="8"/>
  <c r="J25" i="8"/>
  <c r="H25" i="8" s="1"/>
  <c r="A26" i="8"/>
  <c r="J26" i="8"/>
  <c r="K26" i="8" s="1"/>
  <c r="A27" i="8"/>
  <c r="J27" i="8"/>
  <c r="K27" i="8" s="1"/>
  <c r="AL27" i="9" s="1"/>
  <c r="A28" i="8"/>
  <c r="J28" i="8"/>
  <c r="K28" i="8" s="1"/>
  <c r="A29" i="8"/>
  <c r="J29" i="8"/>
  <c r="K29" i="8" s="1"/>
  <c r="A30" i="8"/>
  <c r="J30" i="8"/>
  <c r="K30" i="8" s="1"/>
  <c r="AN30" i="9" s="1"/>
  <c r="A31" i="8"/>
  <c r="J31" i="8"/>
  <c r="H31" i="8" s="1"/>
  <c r="A32" i="8"/>
  <c r="J32" i="8"/>
  <c r="A33" i="8"/>
  <c r="J33" i="8"/>
  <c r="H33" i="8" s="1"/>
  <c r="A34" i="8"/>
  <c r="J34" i="8"/>
  <c r="K34" i="8" s="1"/>
  <c r="AI34" i="9" s="1"/>
  <c r="A35" i="8"/>
  <c r="J35" i="8"/>
  <c r="K35" i="8" s="1"/>
  <c r="AG35" i="9" s="1"/>
  <c r="A36" i="8"/>
  <c r="J36" i="8"/>
  <c r="K36" i="8" s="1"/>
  <c r="A37" i="8"/>
  <c r="J37" i="8"/>
  <c r="A38" i="8"/>
  <c r="J38" i="8"/>
  <c r="A39" i="8"/>
  <c r="J39" i="8"/>
  <c r="K39" i="8" s="1"/>
  <c r="A40" i="8"/>
  <c r="J40" i="8"/>
  <c r="A41" i="8"/>
  <c r="J41" i="8"/>
  <c r="H41" i="8" s="1"/>
  <c r="A42" i="8"/>
  <c r="J42" i="8"/>
  <c r="K42" i="8" s="1"/>
  <c r="A43" i="8"/>
  <c r="J43" i="8"/>
  <c r="K43" i="8" s="1"/>
  <c r="AI43" i="9" s="1"/>
  <c r="A44" i="8"/>
  <c r="J44" i="8"/>
  <c r="A45" i="8"/>
  <c r="J45" i="8"/>
  <c r="A46" i="8"/>
  <c r="J46" i="8"/>
  <c r="A47" i="8"/>
  <c r="J47" i="8"/>
  <c r="A48" i="8"/>
  <c r="J48" i="8"/>
  <c r="K48" i="8" s="1"/>
  <c r="AM48" i="9" s="1"/>
  <c r="A49" i="8"/>
  <c r="J49" i="8"/>
  <c r="K49" i="8" s="1"/>
  <c r="AJ49" i="9" s="1"/>
  <c r="A50" i="8"/>
  <c r="J50" i="8"/>
  <c r="A51" i="8"/>
  <c r="J51" i="8"/>
  <c r="K51" i="8" s="1"/>
  <c r="AM51" i="9" s="1"/>
  <c r="A52" i="8"/>
  <c r="J52" i="8"/>
  <c r="K52" i="8" s="1"/>
  <c r="A53" i="8"/>
  <c r="J53" i="8"/>
  <c r="H53" i="8" s="1"/>
  <c r="A54" i="8"/>
  <c r="J54" i="8"/>
  <c r="K54" i="8" s="1"/>
  <c r="A55" i="8"/>
  <c r="J55" i="8"/>
  <c r="K55" i="8" s="1"/>
  <c r="AG55" i="9" s="1"/>
  <c r="A56" i="8"/>
  <c r="J56" i="8"/>
  <c r="A57" i="8"/>
  <c r="J57" i="8"/>
  <c r="K57" i="8" s="1"/>
  <c r="A58" i="8"/>
  <c r="J58" i="8"/>
  <c r="K58" i="8" s="1"/>
  <c r="A59" i="8"/>
  <c r="J59" i="8"/>
  <c r="K59" i="8" s="1"/>
  <c r="AJ59" i="9" s="1"/>
  <c r="A60" i="8"/>
  <c r="J60" i="8"/>
  <c r="K60" i="8" s="1"/>
  <c r="A61" i="8"/>
  <c r="J61" i="8"/>
  <c r="A62" i="8"/>
  <c r="J62" i="8"/>
  <c r="A63" i="8"/>
  <c r="J63" i="8"/>
  <c r="K63" i="8" s="1"/>
  <c r="A64" i="8"/>
  <c r="J64" i="8"/>
  <c r="K64" i="8" s="1"/>
  <c r="A65" i="8"/>
  <c r="J65" i="8"/>
  <c r="K65" i="8" s="1"/>
  <c r="A66" i="8"/>
  <c r="J66" i="8"/>
  <c r="K66" i="8" s="1"/>
  <c r="A67" i="8"/>
  <c r="J67" i="8"/>
  <c r="K67" i="8" s="1"/>
  <c r="AG67" i="9" s="1"/>
  <c r="A68" i="8"/>
  <c r="J68" i="8"/>
  <c r="K68" i="8" s="1"/>
  <c r="AI68" i="9" s="1"/>
  <c r="A69" i="8"/>
  <c r="J69" i="8"/>
  <c r="A70" i="8"/>
  <c r="J70" i="8"/>
  <c r="A71" i="8"/>
  <c r="J71" i="8"/>
  <c r="K71" i="8" s="1"/>
  <c r="AO71" i="9" s="1"/>
  <c r="A72" i="8"/>
  <c r="J72" i="8"/>
  <c r="A73" i="8"/>
  <c r="J73" i="8"/>
  <c r="A74" i="8"/>
  <c r="J74" i="8"/>
  <c r="K74" i="8" s="1"/>
  <c r="AJ74" i="9" s="1"/>
  <c r="A75" i="8"/>
  <c r="J75" i="8"/>
  <c r="H75" i="8" s="1"/>
  <c r="A76" i="8"/>
  <c r="J76" i="8"/>
  <c r="K76" i="8" s="1"/>
  <c r="AG76" i="9" s="1"/>
  <c r="A77" i="8"/>
  <c r="J77" i="8"/>
  <c r="K77" i="8" s="1"/>
  <c r="AN77" i="9" s="1"/>
  <c r="A78" i="8"/>
  <c r="J78" i="8"/>
  <c r="A79" i="8"/>
  <c r="J79" i="8"/>
  <c r="A80" i="8"/>
  <c r="J80" i="8"/>
  <c r="K80" i="8" s="1"/>
  <c r="A81" i="8"/>
  <c r="J81" i="8"/>
  <c r="K81" i="8" s="1"/>
  <c r="AH81" i="9" s="1"/>
  <c r="A82" i="8"/>
  <c r="J82" i="8"/>
  <c r="A83" i="8"/>
  <c r="J83" i="8"/>
  <c r="K83" i="8" s="1"/>
  <c r="AP83" i="9" s="1"/>
  <c r="A84" i="8"/>
  <c r="J84" i="8"/>
  <c r="K84" i="8" s="1"/>
  <c r="AK84" i="9" s="1"/>
  <c r="A85" i="8"/>
  <c r="J85" i="8"/>
  <c r="A86" i="8"/>
  <c r="J86" i="8"/>
  <c r="H86" i="8" s="1"/>
  <c r="A87" i="8"/>
  <c r="J87" i="8"/>
  <c r="K87" i="8" s="1"/>
  <c r="A88" i="8"/>
  <c r="J88" i="8"/>
  <c r="A89" i="8"/>
  <c r="J89" i="8"/>
  <c r="H89" i="8" s="1"/>
  <c r="A90" i="8"/>
  <c r="J90" i="8"/>
  <c r="K90" i="8" s="1"/>
  <c r="AP90" i="9" s="1"/>
  <c r="A91" i="8"/>
  <c r="J91" i="8"/>
  <c r="K91" i="8" s="1"/>
  <c r="AO91" i="9" s="1"/>
  <c r="A92" i="8"/>
  <c r="J92" i="8"/>
  <c r="K92" i="8" s="1"/>
  <c r="A93" i="8"/>
  <c r="J93" i="8"/>
  <c r="K93" i="8" s="1"/>
  <c r="A94" i="8"/>
  <c r="J94" i="8"/>
  <c r="A95" i="8"/>
  <c r="J95" i="8"/>
  <c r="H95" i="8" s="1"/>
  <c r="A96" i="8"/>
  <c r="J96" i="8"/>
  <c r="K96" i="8" s="1"/>
  <c r="AK96" i="9" s="1"/>
  <c r="A97" i="8"/>
  <c r="J97" i="8"/>
  <c r="K97" i="8" s="1"/>
  <c r="A98" i="8"/>
  <c r="J98" i="8"/>
  <c r="K98" i="8" s="1"/>
  <c r="A99" i="8"/>
  <c r="J99" i="8"/>
  <c r="A100" i="8"/>
  <c r="J100" i="8"/>
  <c r="K100" i="8" s="1"/>
  <c r="AH100" i="9" s="1"/>
  <c r="A101" i="8"/>
  <c r="J101" i="8"/>
  <c r="H101" i="8" s="1"/>
  <c r="A102" i="8"/>
  <c r="J102" i="8"/>
  <c r="K102" i="8" s="1"/>
  <c r="AM102" i="9" s="1"/>
  <c r="A103" i="8"/>
  <c r="J103" i="8"/>
  <c r="K103" i="8" s="1"/>
  <c r="A104" i="8"/>
  <c r="J104" i="8"/>
  <c r="K104" i="8" s="1"/>
  <c r="AN104" i="9" s="1"/>
  <c r="A105" i="8"/>
  <c r="J105" i="8"/>
  <c r="A106" i="8"/>
  <c r="J106" i="8"/>
  <c r="K106" i="8" s="1"/>
  <c r="AO106" i="9" s="1"/>
  <c r="A107" i="8"/>
  <c r="J107" i="8"/>
  <c r="A108" i="8"/>
  <c r="J108" i="8"/>
  <c r="K108" i="8" s="1"/>
  <c r="A109" i="8"/>
  <c r="J109" i="8"/>
  <c r="A110" i="8"/>
  <c r="J110" i="8"/>
  <c r="K110" i="8" s="1"/>
  <c r="AM110" i="9" s="1"/>
  <c r="A111" i="8"/>
  <c r="J111" i="8"/>
  <c r="K111" i="8" s="1"/>
  <c r="A112" i="8"/>
  <c r="J112" i="8"/>
  <c r="P13" i="3"/>
  <c r="O13" i="3"/>
  <c r="C13" i="3" s="1"/>
  <c r="B15" i="2" s="1"/>
  <c r="BN116" i="6"/>
  <c r="BR116" i="6"/>
  <c r="BM116" i="6"/>
  <c r="BP116" i="6"/>
  <c r="BQ115" i="6"/>
  <c r="BN115" i="6"/>
  <c r="H96" i="8"/>
  <c r="H92" i="8"/>
  <c r="K88" i="8"/>
  <c r="AJ88" i="9" s="1"/>
  <c r="H88" i="8"/>
  <c r="H84" i="8"/>
  <c r="H80" i="8"/>
  <c r="H76" i="8"/>
  <c r="K72" i="8"/>
  <c r="AG72" i="9" s="1"/>
  <c r="H72" i="8"/>
  <c r="H68" i="8"/>
  <c r="H64" i="8"/>
  <c r="H60" i="8"/>
  <c r="K56" i="8"/>
  <c r="H56" i="8"/>
  <c r="H48" i="8"/>
  <c r="K44" i="8"/>
  <c r="AL44" i="9" s="1"/>
  <c r="H44" i="8"/>
  <c r="K40" i="8"/>
  <c r="H40" i="8"/>
  <c r="K32" i="8"/>
  <c r="AI32" i="9" s="1"/>
  <c r="H32" i="8"/>
  <c r="H28" i="8"/>
  <c r="K24" i="8"/>
  <c r="H24" i="8"/>
  <c r="K20" i="8"/>
  <c r="AK20" i="9" s="1"/>
  <c r="H16" i="8"/>
  <c r="K12" i="8"/>
  <c r="H12" i="8"/>
  <c r="H111" i="8"/>
  <c r="K95" i="8"/>
  <c r="H91" i="8"/>
  <c r="H87" i="8"/>
  <c r="H83" i="8"/>
  <c r="K79" i="8"/>
  <c r="H79" i="8"/>
  <c r="H67" i="8"/>
  <c r="H63" i="8"/>
  <c r="H59" i="8"/>
  <c r="H55" i="8"/>
  <c r="H51" i="8"/>
  <c r="K47" i="8"/>
  <c r="AM47" i="9" s="1"/>
  <c r="H47" i="8"/>
  <c r="H43" i="8"/>
  <c r="H35" i="8"/>
  <c r="K31" i="8"/>
  <c r="AP31" i="9" s="1"/>
  <c r="H27" i="8"/>
  <c r="H23" i="8"/>
  <c r="K19" i="8"/>
  <c r="AL19" i="9" s="1"/>
  <c r="H19" i="8"/>
  <c r="K15" i="8"/>
  <c r="AM15" i="9" s="1"/>
  <c r="H15" i="8"/>
  <c r="H102" i="8"/>
  <c r="H90" i="8"/>
  <c r="H74" i="8"/>
  <c r="H58" i="8"/>
  <c r="H42" i="8"/>
  <c r="H34" i="8"/>
  <c r="H26" i="8"/>
  <c r="K101" i="8"/>
  <c r="AG101" i="9" s="1"/>
  <c r="H93" i="8"/>
  <c r="K89" i="8"/>
  <c r="AM89" i="9" s="1"/>
  <c r="H81" i="8"/>
  <c r="K73" i="8"/>
  <c r="AG73" i="9" s="1"/>
  <c r="H73" i="8"/>
  <c r="H65" i="8"/>
  <c r="K53" i="8"/>
  <c r="AL53" i="9" s="1"/>
  <c r="K41" i="8"/>
  <c r="AG41" i="9" s="1"/>
  <c r="K37" i="8"/>
  <c r="AN37" i="9" s="1"/>
  <c r="H37" i="8"/>
  <c r="K33" i="8"/>
  <c r="AJ33" i="9" s="1"/>
  <c r="K25" i="8"/>
  <c r="K21" i="8"/>
  <c r="AI21" i="9" s="1"/>
  <c r="H21" i="8"/>
  <c r="H13" i="8"/>
  <c r="Q7" i="5"/>
  <c r="O7" i="5" s="1"/>
  <c r="Q12" i="5"/>
  <c r="O12" i="5" s="1"/>
  <c r="B164" i="6"/>
  <c r="B165" i="6"/>
  <c r="C164" i="6"/>
  <c r="Q8" i="5"/>
  <c r="R8" i="5" s="1"/>
  <c r="BM8" i="6" s="1"/>
  <c r="Q9" i="5"/>
  <c r="O9" i="5" s="1"/>
  <c r="Q10" i="5"/>
  <c r="R10" i="5" s="1"/>
  <c r="Q11" i="5"/>
  <c r="Q13" i="5"/>
  <c r="Q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Q106" i="5"/>
  <c r="O106" i="5" s="1"/>
  <c r="C106" i="5"/>
  <c r="Q98" i="5"/>
  <c r="C98" i="5"/>
  <c r="Q90" i="5"/>
  <c r="O90" i="5"/>
  <c r="C90" i="5"/>
  <c r="Q108" i="5"/>
  <c r="R108" i="5" s="1"/>
  <c r="BN108" i="6" s="1"/>
  <c r="C108" i="5"/>
  <c r="Q104" i="5"/>
  <c r="O104" i="5" s="1"/>
  <c r="C104" i="5"/>
  <c r="Q100" i="5"/>
  <c r="O100" i="5" s="1"/>
  <c r="C100" i="5"/>
  <c r="Q96" i="5"/>
  <c r="O96" i="5"/>
  <c r="C96" i="5"/>
  <c r="Q92" i="5"/>
  <c r="O92" i="5" s="1"/>
  <c r="C92" i="5"/>
  <c r="Q84" i="5"/>
  <c r="O84" i="5"/>
  <c r="C84" i="5"/>
  <c r="Q80" i="5"/>
  <c r="O80" i="5" s="1"/>
  <c r="C80" i="5"/>
  <c r="Q76" i="5"/>
  <c r="O76" i="5"/>
  <c r="C76" i="5"/>
  <c r="Q72" i="5"/>
  <c r="O72" i="5" s="1"/>
  <c r="C72" i="5"/>
  <c r="Q68" i="5"/>
  <c r="O68" i="5" s="1"/>
  <c r="C68" i="5"/>
  <c r="Q64" i="5"/>
  <c r="O64" i="5"/>
  <c r="C64" i="5"/>
  <c r="Q60" i="5"/>
  <c r="O60" i="5" s="1"/>
  <c r="C60" i="5"/>
  <c r="Q56" i="5"/>
  <c r="R56" i="5" s="1"/>
  <c r="C56" i="5"/>
  <c r="Q52" i="5"/>
  <c r="O52" i="5" s="1"/>
  <c r="C52" i="5"/>
  <c r="Q48" i="5"/>
  <c r="O48" i="5" s="1"/>
  <c r="C48" i="5"/>
  <c r="Q44" i="5"/>
  <c r="O44" i="5"/>
  <c r="C44" i="5"/>
  <c r="Q40" i="5"/>
  <c r="O40" i="5" s="1"/>
  <c r="C40" i="5"/>
  <c r="Q36" i="5"/>
  <c r="O36" i="5" s="1"/>
  <c r="C36" i="5"/>
  <c r="Q32" i="5"/>
  <c r="R32" i="5" s="1"/>
  <c r="C32" i="5"/>
  <c r="Q28" i="5"/>
  <c r="R28" i="5" s="1"/>
  <c r="BQ28" i="6" s="1"/>
  <c r="C28" i="5"/>
  <c r="Q24" i="5"/>
  <c r="O24" i="5" s="1"/>
  <c r="C24" i="5"/>
  <c r="Q20" i="5"/>
  <c r="O20" i="5" s="1"/>
  <c r="C20" i="5"/>
  <c r="Q16" i="5"/>
  <c r="O16" i="5" s="1"/>
  <c r="C16" i="5"/>
  <c r="Q107" i="5"/>
  <c r="R107" i="5"/>
  <c r="BO107" i="6" s="1"/>
  <c r="C107" i="5"/>
  <c r="Q103" i="5"/>
  <c r="O103" i="5" s="1"/>
  <c r="C103" i="5"/>
  <c r="Q99" i="5"/>
  <c r="O99" i="5" s="1"/>
  <c r="C99" i="5"/>
  <c r="Q95" i="5"/>
  <c r="O95" i="5" s="1"/>
  <c r="C95" i="5"/>
  <c r="Q91" i="5"/>
  <c r="R91" i="5" s="1"/>
  <c r="BR91" i="6" s="1"/>
  <c r="C91" i="5"/>
  <c r="Q87" i="5"/>
  <c r="R87" i="5" s="1"/>
  <c r="BM87" i="6" s="1"/>
  <c r="C87" i="5"/>
  <c r="Q83" i="5"/>
  <c r="O83" i="5" s="1"/>
  <c r="C83" i="5"/>
  <c r="Q79" i="5"/>
  <c r="O79" i="5" s="1"/>
  <c r="C79" i="5"/>
  <c r="Q75" i="5"/>
  <c r="O75" i="5" s="1"/>
  <c r="C75" i="5"/>
  <c r="Q71" i="5"/>
  <c r="R71" i="5"/>
  <c r="BO71" i="6" s="1"/>
  <c r="C71" i="5"/>
  <c r="Q67" i="5"/>
  <c r="O67" i="5" s="1"/>
  <c r="C67" i="5"/>
  <c r="Q63" i="5"/>
  <c r="O63" i="5" s="1"/>
  <c r="C63" i="5"/>
  <c r="Q59" i="5"/>
  <c r="O59" i="5" s="1"/>
  <c r="C59" i="5"/>
  <c r="Q55" i="5"/>
  <c r="R55" i="5" s="1"/>
  <c r="C55" i="5"/>
  <c r="Q51" i="5"/>
  <c r="R51" i="5" s="1"/>
  <c r="O51" i="5"/>
  <c r="C51" i="5"/>
  <c r="Q47" i="5"/>
  <c r="O47" i="5" s="1"/>
  <c r="C47" i="5"/>
  <c r="Q43" i="5"/>
  <c r="O43" i="5" s="1"/>
  <c r="C43" i="5"/>
  <c r="Q39" i="5"/>
  <c r="R39" i="5"/>
  <c r="BM39" i="6" s="1"/>
  <c r="C39" i="5"/>
  <c r="Q35" i="5"/>
  <c r="O35" i="5"/>
  <c r="C35" i="5"/>
  <c r="Q31" i="5"/>
  <c r="R31" i="5" s="1"/>
  <c r="C31" i="5"/>
  <c r="Q27" i="5"/>
  <c r="C27" i="5"/>
  <c r="Q23" i="5"/>
  <c r="R23" i="5" s="1"/>
  <c r="BQ23" i="6"/>
  <c r="C23" i="5"/>
  <c r="Q19" i="5"/>
  <c r="O19" i="5" s="1"/>
  <c r="C19" i="5"/>
  <c r="Q15" i="5"/>
  <c r="O15" i="5" s="1"/>
  <c r="C15" i="5"/>
  <c r="Q82" i="5"/>
  <c r="C82" i="5"/>
  <c r="Q102" i="5"/>
  <c r="O102" i="5" s="1"/>
  <c r="C102" i="5"/>
  <c r="Q94" i="5"/>
  <c r="C94" i="5"/>
  <c r="Q86" i="5"/>
  <c r="R86" i="5"/>
  <c r="BM86" i="6" s="1"/>
  <c r="C86" i="5"/>
  <c r="Q78" i="5"/>
  <c r="R78" i="5" s="1"/>
  <c r="BR78" i="6" s="1"/>
  <c r="C78" i="5"/>
  <c r="Q74" i="5"/>
  <c r="O74" i="5" s="1"/>
  <c r="C74" i="5"/>
  <c r="Q70" i="5"/>
  <c r="R70" i="5"/>
  <c r="C70" i="5"/>
  <c r="Q66" i="5"/>
  <c r="R66" i="5" s="1"/>
  <c r="C66" i="5"/>
  <c r="Q62" i="5"/>
  <c r="R62" i="5"/>
  <c r="C62" i="5"/>
  <c r="Q58" i="5"/>
  <c r="O58" i="5" s="1"/>
  <c r="C58" i="5"/>
  <c r="Q54" i="5"/>
  <c r="O54" i="5"/>
  <c r="C54" i="5"/>
  <c r="Q50" i="5"/>
  <c r="R50" i="5" s="1"/>
  <c r="BQ50" i="6" s="1"/>
  <c r="C50" i="5"/>
  <c r="Q46" i="5"/>
  <c r="O46" i="5" s="1"/>
  <c r="C46" i="5"/>
  <c r="Q42" i="5"/>
  <c r="O42" i="5" s="1"/>
  <c r="C42" i="5"/>
  <c r="Q38" i="5"/>
  <c r="R38" i="5" s="1"/>
  <c r="BL38" i="6" s="1"/>
  <c r="C38" i="5"/>
  <c r="Q34" i="5"/>
  <c r="R34" i="5"/>
  <c r="BO34" i="6" s="1"/>
  <c r="C34" i="5"/>
  <c r="Q30" i="5"/>
  <c r="R30" i="5" s="1"/>
  <c r="C30" i="5"/>
  <c r="Q26" i="5"/>
  <c r="C26" i="5"/>
  <c r="Q22" i="5"/>
  <c r="R22" i="5"/>
  <c r="C22" i="5"/>
  <c r="Q18" i="5"/>
  <c r="R18" i="5" s="1"/>
  <c r="C18" i="5"/>
  <c r="Q105" i="5"/>
  <c r="O105" i="5" s="1"/>
  <c r="C105" i="5"/>
  <c r="Q101" i="5"/>
  <c r="C101" i="5"/>
  <c r="Q97" i="5"/>
  <c r="O97" i="5" s="1"/>
  <c r="C97" i="5"/>
  <c r="Q93" i="5"/>
  <c r="O93" i="5" s="1"/>
  <c r="C93" i="5"/>
  <c r="Q89" i="5"/>
  <c r="O89" i="5" s="1"/>
  <c r="C89" i="5"/>
  <c r="Q85" i="5"/>
  <c r="O85" i="5"/>
  <c r="C85" i="5"/>
  <c r="Q81" i="5"/>
  <c r="O81" i="5" s="1"/>
  <c r="C81" i="5"/>
  <c r="Q77" i="5"/>
  <c r="O77" i="5" s="1"/>
  <c r="C77" i="5"/>
  <c r="Q73" i="5"/>
  <c r="R73" i="5" s="1"/>
  <c r="C73" i="5"/>
  <c r="Q69" i="5"/>
  <c r="O69" i="5"/>
  <c r="C69" i="5"/>
  <c r="Q65" i="5"/>
  <c r="C65" i="5"/>
  <c r="Q61" i="5"/>
  <c r="O61" i="5" s="1"/>
  <c r="C61" i="5"/>
  <c r="Q57" i="5"/>
  <c r="C57" i="5"/>
  <c r="Q53" i="5"/>
  <c r="O53" i="5" s="1"/>
  <c r="C53" i="5"/>
  <c r="Q49" i="5"/>
  <c r="O49" i="5" s="1"/>
  <c r="C49" i="5"/>
  <c r="Q45" i="5"/>
  <c r="O45" i="5"/>
  <c r="C45" i="5"/>
  <c r="Q41" i="5"/>
  <c r="O41" i="5" s="1"/>
  <c r="C41" i="5"/>
  <c r="Q37" i="5"/>
  <c r="O37" i="5" s="1"/>
  <c r="C37" i="5"/>
  <c r="Q33" i="5"/>
  <c r="R33" i="5" s="1"/>
  <c r="C33" i="5"/>
  <c r="Q29" i="5"/>
  <c r="O29" i="5"/>
  <c r="C29" i="5"/>
  <c r="Q25" i="5"/>
  <c r="O25" i="5" s="1"/>
  <c r="C25" i="5"/>
  <c r="Q21" i="5"/>
  <c r="O21" i="5" s="1"/>
  <c r="C21" i="5"/>
  <c r="Q17" i="5"/>
  <c r="O17" i="5"/>
  <c r="C17" i="5"/>
  <c r="Q88" i="5"/>
  <c r="C88" i="5"/>
  <c r="AG25" i="9"/>
  <c r="AK25" i="9"/>
  <c r="AH25" i="9"/>
  <c r="AN25" i="9"/>
  <c r="AI25" i="9"/>
  <c r="AG33" i="9"/>
  <c r="AO33" i="9"/>
  <c r="AL33" i="9"/>
  <c r="AM33" i="9"/>
  <c r="AN33" i="9"/>
  <c r="AI33" i="9"/>
  <c r="AI49" i="9"/>
  <c r="AM49" i="9"/>
  <c r="AN49" i="9"/>
  <c r="AG49" i="9"/>
  <c r="AO49" i="9"/>
  <c r="AP49" i="9"/>
  <c r="AL49" i="9"/>
  <c r="AK65" i="9"/>
  <c r="AH65" i="9"/>
  <c r="AL65" i="9"/>
  <c r="AP65" i="9"/>
  <c r="AI65" i="9"/>
  <c r="AG81" i="9"/>
  <c r="AK81" i="9"/>
  <c r="AO81" i="9"/>
  <c r="AL81" i="9"/>
  <c r="AM81" i="9"/>
  <c r="AI81" i="9"/>
  <c r="AN81" i="9"/>
  <c r="AJ81" i="9"/>
  <c r="AG97" i="9"/>
  <c r="AK97" i="9"/>
  <c r="AO97" i="9"/>
  <c r="AP97" i="9"/>
  <c r="AN97" i="9"/>
  <c r="AJ97" i="9"/>
  <c r="AM34" i="9"/>
  <c r="AJ34" i="9"/>
  <c r="AN34" i="9"/>
  <c r="AK34" i="9"/>
  <c r="AL34" i="9"/>
  <c r="AO34" i="9"/>
  <c r="AP34" i="9"/>
  <c r="AG34" i="9"/>
  <c r="AH34" i="9"/>
  <c r="AI58" i="9"/>
  <c r="AM58" i="9"/>
  <c r="AJ58" i="9"/>
  <c r="AN58" i="9"/>
  <c r="AK58" i="9"/>
  <c r="AO58" i="9"/>
  <c r="AP58" i="9"/>
  <c r="AL58" i="9"/>
  <c r="AG58" i="9"/>
  <c r="AH58" i="9"/>
  <c r="AI74" i="9"/>
  <c r="AM74" i="9"/>
  <c r="AN74" i="9"/>
  <c r="AK74" i="9"/>
  <c r="AO74" i="9"/>
  <c r="AP74" i="9"/>
  <c r="AL74" i="9"/>
  <c r="AG74" i="9"/>
  <c r="AH74" i="9"/>
  <c r="AI90" i="9"/>
  <c r="AM90" i="9"/>
  <c r="AJ90" i="9"/>
  <c r="AN90" i="9"/>
  <c r="AK90" i="9"/>
  <c r="AO90" i="9"/>
  <c r="AL90" i="9"/>
  <c r="AG90" i="9"/>
  <c r="AH90" i="9"/>
  <c r="AI106" i="9"/>
  <c r="AJ106" i="9"/>
  <c r="AN106" i="9"/>
  <c r="AK106" i="9"/>
  <c r="AL106" i="9"/>
  <c r="AP106" i="9"/>
  <c r="AH106" i="9"/>
  <c r="AG19" i="9"/>
  <c r="AK19" i="9"/>
  <c r="AO19" i="9"/>
  <c r="AH19" i="9"/>
  <c r="AP19" i="9"/>
  <c r="AI19" i="9"/>
  <c r="AJ19" i="9"/>
  <c r="AM19" i="9"/>
  <c r="AN19" i="9"/>
  <c r="AL35" i="9"/>
  <c r="AN35" i="9"/>
  <c r="AK83" i="9"/>
  <c r="AL83" i="9"/>
  <c r="AI20" i="9"/>
  <c r="AM20" i="9"/>
  <c r="AJ20" i="9"/>
  <c r="AN20" i="9"/>
  <c r="AO20" i="9"/>
  <c r="AH20" i="9"/>
  <c r="AP20" i="9"/>
  <c r="AL20" i="9"/>
  <c r="AI36" i="9"/>
  <c r="AM36" i="9"/>
  <c r="AJ36" i="9"/>
  <c r="AN36" i="9"/>
  <c r="AO36" i="9"/>
  <c r="AH36" i="9"/>
  <c r="AK36" i="9"/>
  <c r="AL36" i="9"/>
  <c r="AG44" i="9"/>
  <c r="AK44" i="9"/>
  <c r="AO44" i="9"/>
  <c r="AP44" i="9"/>
  <c r="AI44" i="9"/>
  <c r="AJ44" i="9"/>
  <c r="AM44" i="9"/>
  <c r="AN44" i="9"/>
  <c r="AM60" i="9"/>
  <c r="AJ60" i="9"/>
  <c r="AN60" i="9"/>
  <c r="AO60" i="9"/>
  <c r="AL60" i="9"/>
  <c r="AH60" i="9"/>
  <c r="AP60" i="9"/>
  <c r="AO76" i="9"/>
  <c r="AK76" i="9"/>
  <c r="AL76" i="9"/>
  <c r="AP76" i="9"/>
  <c r="AI92" i="9"/>
  <c r="AJ92" i="9"/>
  <c r="AN92" i="9"/>
  <c r="AG92" i="9"/>
  <c r="AO92" i="9"/>
  <c r="AH92" i="9"/>
  <c r="AM100" i="9"/>
  <c r="AJ100" i="9"/>
  <c r="AN100" i="9"/>
  <c r="AG100" i="9"/>
  <c r="AK100" i="9"/>
  <c r="AL100" i="9"/>
  <c r="AG13" i="9"/>
  <c r="AK13" i="9"/>
  <c r="AH13" i="9"/>
  <c r="AL13" i="9"/>
  <c r="AP13" i="9"/>
  <c r="AM13" i="9"/>
  <c r="AN13" i="9"/>
  <c r="AI13" i="9"/>
  <c r="AJ13" i="9"/>
  <c r="AG21" i="9"/>
  <c r="AO21" i="9"/>
  <c r="AH21" i="9"/>
  <c r="AL21" i="9"/>
  <c r="AM21" i="9"/>
  <c r="AJ21" i="9"/>
  <c r="AG29" i="9"/>
  <c r="AK29" i="9"/>
  <c r="AP29" i="9"/>
  <c r="AM29" i="9"/>
  <c r="AN29" i="9"/>
  <c r="AJ29" i="9"/>
  <c r="AO53" i="9"/>
  <c r="AK77" i="9"/>
  <c r="AH77" i="9"/>
  <c r="AP77" i="9"/>
  <c r="AM77" i="9"/>
  <c r="AI77" i="9"/>
  <c r="AJ77" i="9"/>
  <c r="AG93" i="9"/>
  <c r="AO93" i="9"/>
  <c r="AH93" i="9"/>
  <c r="AL93" i="9"/>
  <c r="AP93" i="9"/>
  <c r="AM93" i="9"/>
  <c r="AJ93" i="9"/>
  <c r="AK101" i="9"/>
  <c r="AH101" i="9"/>
  <c r="AM101" i="9"/>
  <c r="AN101" i="9"/>
  <c r="AI30" i="9"/>
  <c r="AK30" i="9"/>
  <c r="AH30" i="9"/>
  <c r="AG54" i="9"/>
  <c r="AK54" i="9"/>
  <c r="AO54" i="9"/>
  <c r="AI102" i="9"/>
  <c r="AJ102" i="9"/>
  <c r="AN102" i="9"/>
  <c r="AG102" i="9"/>
  <c r="AP102" i="9"/>
  <c r="AI110" i="9"/>
  <c r="AO110" i="9"/>
  <c r="AP110" i="9"/>
  <c r="AH110" i="9"/>
  <c r="AL110" i="9"/>
  <c r="AG15" i="9"/>
  <c r="AK15" i="9"/>
  <c r="AO15" i="9"/>
  <c r="AH15" i="9"/>
  <c r="AL15" i="9"/>
  <c r="AP15" i="9"/>
  <c r="AI15" i="9"/>
  <c r="AJ15" i="9"/>
  <c r="AN15" i="9"/>
  <c r="AG23" i="9"/>
  <c r="AK23" i="9"/>
  <c r="AO23" i="9"/>
  <c r="AH23" i="9"/>
  <c r="AL23" i="9"/>
  <c r="AP23" i="9"/>
  <c r="AI23" i="9"/>
  <c r="AJ23" i="9"/>
  <c r="AM23" i="9"/>
  <c r="AN23" i="9"/>
  <c r="AG31" i="9"/>
  <c r="AO31" i="9"/>
  <c r="AH31" i="9"/>
  <c r="AI31" i="9"/>
  <c r="AG39" i="9"/>
  <c r="AK39" i="9"/>
  <c r="AO39" i="9"/>
  <c r="AH39" i="9"/>
  <c r="AL39" i="9"/>
  <c r="AP39" i="9"/>
  <c r="AI39" i="9"/>
  <c r="AJ39" i="9"/>
  <c r="AM39" i="9"/>
  <c r="AN39" i="9"/>
  <c r="AI55" i="9"/>
  <c r="AM55" i="9"/>
  <c r="AJ55" i="9"/>
  <c r="AN55" i="9"/>
  <c r="AK55" i="9"/>
  <c r="AL55" i="9"/>
  <c r="AH55" i="9"/>
  <c r="AO55" i="9"/>
  <c r="AP55" i="9"/>
  <c r="AG71" i="9"/>
  <c r="AK71" i="9"/>
  <c r="AH71" i="9"/>
  <c r="AL71" i="9"/>
  <c r="AP71" i="9"/>
  <c r="AI71" i="9"/>
  <c r="AM71" i="9"/>
  <c r="AN71" i="9"/>
  <c r="AJ71" i="9"/>
  <c r="AG79" i="9"/>
  <c r="AO79" i="9"/>
  <c r="AL79" i="9"/>
  <c r="AP79" i="9"/>
  <c r="AI79" i="9"/>
  <c r="AG87" i="9"/>
  <c r="AK87" i="9"/>
  <c r="AO87" i="9"/>
  <c r="AH87" i="9"/>
  <c r="AL87" i="9"/>
  <c r="AP87" i="9"/>
  <c r="AI87" i="9"/>
  <c r="AM87" i="9"/>
  <c r="AJ87" i="9"/>
  <c r="AN87" i="9"/>
  <c r="AK95" i="9"/>
  <c r="AO95" i="9"/>
  <c r="AH95" i="9"/>
  <c r="AJ95" i="9"/>
  <c r="AI24" i="9"/>
  <c r="AM24" i="9"/>
  <c r="AJ24" i="9"/>
  <c r="AN24" i="9"/>
  <c r="AG24" i="9"/>
  <c r="AO24" i="9"/>
  <c r="AH24" i="9"/>
  <c r="AP24" i="9"/>
  <c r="AK24" i="9"/>
  <c r="AL24" i="9"/>
  <c r="AM32" i="9"/>
  <c r="AN32" i="9"/>
  <c r="AO32" i="9"/>
  <c r="AP32" i="9"/>
  <c r="AK32" i="9"/>
  <c r="AL32" i="9"/>
  <c r="AI40" i="9"/>
  <c r="AM40" i="9"/>
  <c r="AJ40" i="9"/>
  <c r="AO40" i="9"/>
  <c r="AH40" i="9"/>
  <c r="AP40" i="9"/>
  <c r="AL40" i="9"/>
  <c r="AJ48" i="9"/>
  <c r="AP56" i="9"/>
  <c r="AJ56" i="9"/>
  <c r="AM72" i="9"/>
  <c r="AN72" i="9"/>
  <c r="AO72" i="9"/>
  <c r="AH72" i="9"/>
  <c r="AK72" i="9"/>
  <c r="AL72" i="9"/>
  <c r="AL80" i="9"/>
  <c r="AI88" i="9"/>
  <c r="AM88" i="9"/>
  <c r="AN88" i="9"/>
  <c r="AO88" i="9"/>
  <c r="AP88" i="9"/>
  <c r="AL88" i="9"/>
  <c r="AP96" i="9"/>
  <c r="AM104" i="9"/>
  <c r="AK104" i="9"/>
  <c r="AG17" i="9"/>
  <c r="AK17" i="9"/>
  <c r="AO17" i="9"/>
  <c r="AH17" i="9"/>
  <c r="AL17" i="9"/>
  <c r="AP17" i="9"/>
  <c r="AM17" i="9"/>
  <c r="AN17" i="9"/>
  <c r="AI17" i="9"/>
  <c r="AJ17" i="9"/>
  <c r="AM41" i="9"/>
  <c r="AJ41" i="9"/>
  <c r="AN41" i="9"/>
  <c r="AO41" i="9"/>
  <c r="AP41" i="9"/>
  <c r="AK41" i="9"/>
  <c r="AL41" i="9"/>
  <c r="AO57" i="9"/>
  <c r="AP57" i="9"/>
  <c r="AG57" i="9"/>
  <c r="AH57" i="9"/>
  <c r="AM57" i="9"/>
  <c r="AK73" i="9"/>
  <c r="AH73" i="9"/>
  <c r="AL73" i="9"/>
  <c r="AP73" i="9"/>
  <c r="AI73" i="9"/>
  <c r="AN73" i="9"/>
  <c r="AK89" i="9"/>
  <c r="AH89" i="9"/>
  <c r="AL89" i="9"/>
  <c r="AP89" i="9"/>
  <c r="AI89" i="9"/>
  <c r="AJ89" i="9"/>
  <c r="AI26" i="9"/>
  <c r="AM26" i="9"/>
  <c r="AJ26" i="9"/>
  <c r="AN26" i="9"/>
  <c r="AK26" i="9"/>
  <c r="AL26" i="9"/>
  <c r="AO26" i="9"/>
  <c r="AP26" i="9"/>
  <c r="AG26" i="9"/>
  <c r="AH26" i="9"/>
  <c r="AG42" i="9"/>
  <c r="AK42" i="9"/>
  <c r="AO42" i="9"/>
  <c r="AH42" i="9"/>
  <c r="AL42" i="9"/>
  <c r="AP42" i="9"/>
  <c r="AM42" i="9"/>
  <c r="AN42" i="9"/>
  <c r="AI42" i="9"/>
  <c r="AJ42" i="9"/>
  <c r="AI66" i="9"/>
  <c r="AM66" i="9"/>
  <c r="AJ66" i="9"/>
  <c r="AN66" i="9"/>
  <c r="AK66" i="9"/>
  <c r="AO66" i="9"/>
  <c r="AP66" i="9"/>
  <c r="AL66" i="9"/>
  <c r="AG66" i="9"/>
  <c r="AH66" i="9"/>
  <c r="AM98" i="9"/>
  <c r="AJ98" i="9"/>
  <c r="AN98" i="9"/>
  <c r="AO98" i="9"/>
  <c r="AG98" i="9"/>
  <c r="AH98" i="9"/>
  <c r="AP98" i="9"/>
  <c r="AP27" i="9"/>
  <c r="AJ27" i="9"/>
  <c r="AH59" i="9"/>
  <c r="AP59" i="9"/>
  <c r="AK91" i="9"/>
  <c r="AL91" i="9"/>
  <c r="AI12" i="9"/>
  <c r="AM12" i="9"/>
  <c r="AJ12" i="9"/>
  <c r="AN12" i="9"/>
  <c r="AG12" i="9"/>
  <c r="AO12" i="9"/>
  <c r="AH12" i="9"/>
  <c r="AP12" i="9"/>
  <c r="AK12" i="9"/>
  <c r="AL12" i="9"/>
  <c r="AN28" i="9"/>
  <c r="AO28" i="9"/>
  <c r="AP28" i="9"/>
  <c r="AK28" i="9"/>
  <c r="AL28" i="9"/>
  <c r="AG52" i="9"/>
  <c r="AK52" i="9"/>
  <c r="AO52" i="9"/>
  <c r="AH52" i="9"/>
  <c r="AL52" i="9"/>
  <c r="AP52" i="9"/>
  <c r="AI52" i="9"/>
  <c r="AJ52" i="9"/>
  <c r="AM52" i="9"/>
  <c r="AN52" i="9"/>
  <c r="AM68" i="9"/>
  <c r="AJ68" i="9"/>
  <c r="AN68" i="9"/>
  <c r="AG68" i="9"/>
  <c r="AO68" i="9"/>
  <c r="AK68" i="9"/>
  <c r="AL68" i="9"/>
  <c r="AH68" i="9"/>
  <c r="AP68" i="9"/>
  <c r="AI84" i="9"/>
  <c r="AM84" i="9"/>
  <c r="AJ84" i="9"/>
  <c r="AN84" i="9"/>
  <c r="AG84" i="9"/>
  <c r="AO84" i="9"/>
  <c r="AH84" i="9"/>
  <c r="AP84" i="9"/>
  <c r="AL84" i="9"/>
  <c r="AI108" i="9"/>
  <c r="AJ108" i="9"/>
  <c r="AG108" i="9"/>
  <c r="AM108" i="9"/>
  <c r="AK108" i="9"/>
  <c r="AH108" i="9"/>
  <c r="AN108" i="9"/>
  <c r="AO108" i="9"/>
  <c r="AP108" i="9"/>
  <c r="AL108" i="9"/>
  <c r="BQ8" i="6"/>
  <c r="BR8" i="6"/>
  <c r="BP8" i="6"/>
  <c r="BL8" i="6"/>
  <c r="BN6" i="6"/>
  <c r="BM6" i="6"/>
  <c r="R16" i="5"/>
  <c r="BQ16" i="6" s="1"/>
  <c r="R79" i="5"/>
  <c r="O34" i="5"/>
  <c r="R14" i="5"/>
  <c r="O14" i="5"/>
  <c r="R15" i="5"/>
  <c r="BQ15" i="6" s="1"/>
  <c r="R76" i="5"/>
  <c r="BO76" i="6" s="1"/>
  <c r="R12" i="5"/>
  <c r="BP12" i="6" s="1"/>
  <c r="O6" i="5"/>
  <c r="O11" i="5"/>
  <c r="R11" i="5"/>
  <c r="O10" i="5"/>
  <c r="R9" i="5"/>
  <c r="R7" i="5"/>
  <c r="O8" i="5"/>
  <c r="B3" i="2"/>
  <c r="R68" i="5"/>
  <c r="BO68" i="6" s="1"/>
  <c r="R54" i="5"/>
  <c r="BR54" i="6" s="1"/>
  <c r="O62" i="5"/>
  <c r="R52" i="5"/>
  <c r="BL52" i="6" s="1"/>
  <c r="BR52" i="6"/>
  <c r="R35" i="5"/>
  <c r="BL35" i="6" s="1"/>
  <c r="R89" i="5"/>
  <c r="BN89" i="6" s="1"/>
  <c r="R99" i="5"/>
  <c r="R85" i="5"/>
  <c r="BL85" i="6" s="1"/>
  <c r="BL107" i="6"/>
  <c r="R21" i="5"/>
  <c r="BL21" i="6" s="1"/>
  <c r="R90" i="5"/>
  <c r="BL90" i="6" s="1"/>
  <c r="BO108" i="6"/>
  <c r="R17" i="5"/>
  <c r="BR17" i="6"/>
  <c r="O78" i="5"/>
  <c r="BR71" i="6"/>
  <c r="BL71" i="6"/>
  <c r="BR39" i="6"/>
  <c r="R103" i="5"/>
  <c r="BO103" i="6" s="1"/>
  <c r="BQ71" i="6"/>
  <c r="R106" i="5"/>
  <c r="BO106" i="6"/>
  <c r="R19" i="5"/>
  <c r="BQ19" i="6" s="1"/>
  <c r="O70" i="5"/>
  <c r="R97" i="5"/>
  <c r="O86" i="5"/>
  <c r="R83" i="5"/>
  <c r="R84" i="5"/>
  <c r="BR84" i="6" s="1"/>
  <c r="R45" i="5"/>
  <c r="BN45" i="6"/>
  <c r="R96" i="5"/>
  <c r="BQ96" i="6" s="1"/>
  <c r="BN96" i="6"/>
  <c r="R60" i="5"/>
  <c r="R92" i="5"/>
  <c r="R64" i="5"/>
  <c r="BO64" i="6" s="1"/>
  <c r="BO73" i="6"/>
  <c r="R105" i="5"/>
  <c r="R46" i="5"/>
  <c r="BQ31" i="6"/>
  <c r="R63" i="5"/>
  <c r="BQ63" i="6" s="1"/>
  <c r="BN55" i="6"/>
  <c r="BP23" i="6"/>
  <c r="R59" i="5"/>
  <c r="R41" i="5"/>
  <c r="BN41" i="6" s="1"/>
  <c r="O50" i="5"/>
  <c r="O66" i="5"/>
  <c r="O31" i="5"/>
  <c r="BO32" i="6"/>
  <c r="R44" i="5"/>
  <c r="BO44" i="6" s="1"/>
  <c r="BM56" i="6"/>
  <c r="R43" i="5"/>
  <c r="BL43" i="6"/>
  <c r="BO23" i="6"/>
  <c r="BQ55" i="6"/>
  <c r="BR23" i="6"/>
  <c r="R81" i="5"/>
  <c r="BM23" i="6"/>
  <c r="BP55" i="6"/>
  <c r="BM55" i="6"/>
  <c r="BR107" i="6"/>
  <c r="R69" i="5"/>
  <c r="BQ69" i="6" s="1"/>
  <c r="BP107" i="6"/>
  <c r="O107" i="5"/>
  <c r="O22" i="5"/>
  <c r="R42" i="5"/>
  <c r="BP87" i="6"/>
  <c r="BO87" i="6"/>
  <c r="R37" i="5"/>
  <c r="BL37" i="6" s="1"/>
  <c r="R40" i="5"/>
  <c r="BM40" i="6" s="1"/>
  <c r="O23" i="5"/>
  <c r="O39" i="5"/>
  <c r="O56" i="5"/>
  <c r="BN23" i="6"/>
  <c r="BL55" i="6"/>
  <c r="BR87" i="6"/>
  <c r="O71" i="5"/>
  <c r="R93" i="5"/>
  <c r="BO93" i="6" s="1"/>
  <c r="BQ93" i="6"/>
  <c r="R29" i="5"/>
  <c r="BP29" i="6" s="1"/>
  <c r="BN29" i="6"/>
  <c r="BL23" i="6"/>
  <c r="BR31" i="6"/>
  <c r="BO39" i="6"/>
  <c r="BP39" i="6"/>
  <c r="R53" i="5"/>
  <c r="BM53" i="6" s="1"/>
  <c r="O87" i="5"/>
  <c r="R77" i="5"/>
  <c r="BP77" i="6" s="1"/>
  <c r="O55" i="5"/>
  <c r="R47" i="5"/>
  <c r="BM47" i="6" s="1"/>
  <c r="BM71" i="6"/>
  <c r="BO117" i="6"/>
  <c r="BL117" i="6"/>
  <c r="BP117" i="6"/>
  <c r="BN117" i="6"/>
  <c r="BM117" i="6"/>
  <c r="BQ117" i="6"/>
  <c r="BR117" i="6"/>
  <c r="BM12" i="6"/>
  <c r="BN12" i="6"/>
  <c r="BL12" i="6"/>
  <c r="BL78" i="6"/>
  <c r="BM16" i="6"/>
  <c r="BO16" i="6"/>
  <c r="BL76" i="6"/>
  <c r="BP76" i="6"/>
  <c r="BN76" i="6"/>
  <c r="BM76" i="6"/>
  <c r="BR76" i="6"/>
  <c r="BL34" i="6"/>
  <c r="BQ34" i="6"/>
  <c r="BM34" i="6"/>
  <c r="BN34" i="6"/>
  <c r="BO22" i="6"/>
  <c r="BQ22" i="6"/>
  <c r="BO50" i="6"/>
  <c r="BL50" i="6"/>
  <c r="BP50" i="6"/>
  <c r="BR50" i="6"/>
  <c r="BN50" i="6"/>
  <c r="BL14" i="6"/>
  <c r="BM14" i="6"/>
  <c r="BN14" i="6"/>
  <c r="BR14" i="6"/>
  <c r="BQ70" i="6"/>
  <c r="BN70" i="6"/>
  <c r="BR70" i="6"/>
  <c r="BQ38" i="6"/>
  <c r="BN52" i="6"/>
  <c r="BN9" i="6"/>
  <c r="BM9" i="6"/>
  <c r="BO10" i="6"/>
  <c r="BQ10" i="6"/>
  <c r="BN10" i="6"/>
  <c r="BM109" i="6"/>
  <c r="BQ109" i="6"/>
  <c r="BN109" i="6"/>
  <c r="BR109" i="6"/>
  <c r="BO109" i="6"/>
  <c r="BL109" i="6"/>
  <c r="BP109" i="6"/>
  <c r="BM62" i="6"/>
  <c r="BN62" i="6"/>
  <c r="BO62" i="6"/>
  <c r="BP62" i="6"/>
  <c r="BL62" i="6"/>
  <c r="BN79" i="6"/>
  <c r="BP79" i="6"/>
  <c r="BQ79" i="6"/>
  <c r="BM79" i="6"/>
  <c r="BQ52" i="6"/>
  <c r="BM52" i="6"/>
  <c r="BL89" i="6"/>
  <c r="BN35" i="6"/>
  <c r="BL103" i="6"/>
  <c r="BP52" i="6"/>
  <c r="BM99" i="6"/>
  <c r="BO85" i="6"/>
  <c r="BL99" i="6"/>
  <c r="BN17" i="6"/>
  <c r="BQ17" i="6"/>
  <c r="BO17" i="6"/>
  <c r="BP21" i="6"/>
  <c r="BM21" i="6"/>
  <c r="BM90" i="6"/>
  <c r="BR90" i="6"/>
  <c r="BO90" i="6"/>
  <c r="BR103" i="6"/>
  <c r="BM73" i="6"/>
  <c r="BQ73" i="6"/>
  <c r="BP96" i="6"/>
  <c r="BL96" i="6"/>
  <c r="BQ45" i="6"/>
  <c r="BM106" i="6"/>
  <c r="BN19" i="6"/>
  <c r="BP106" i="6"/>
  <c r="BM96" i="6"/>
  <c r="BR96" i="6"/>
  <c r="BQ51" i="6"/>
  <c r="BN73" i="6"/>
  <c r="BN97" i="6"/>
  <c r="BL45" i="6"/>
  <c r="BQ97" i="6"/>
  <c r="BO45" i="6"/>
  <c r="BM97" i="6"/>
  <c r="BR45" i="6"/>
  <c r="BR106" i="6"/>
  <c r="BN103" i="6"/>
  <c r="BQ103" i="6"/>
  <c r="BP45" i="6"/>
  <c r="BM45" i="6"/>
  <c r="BO96" i="6"/>
  <c r="BN51" i="6"/>
  <c r="BL84" i="6"/>
  <c r="BR60" i="6"/>
  <c r="BN59" i="6"/>
  <c r="BL59" i="6"/>
  <c r="BR73" i="6"/>
  <c r="BN63" i="6"/>
  <c r="BQ44" i="6"/>
  <c r="BQ29" i="6"/>
  <c r="BL73" i="6"/>
  <c r="BP73" i="6"/>
  <c r="BL69" i="6"/>
  <c r="BP47" i="6"/>
  <c r="BN43" i="6"/>
  <c r="BM59" i="6"/>
  <c r="BL29" i="6"/>
  <c r="BQ46" i="6"/>
  <c r="BR29" i="6"/>
  <c r="BN46" i="6"/>
  <c r="BO43" i="6"/>
  <c r="BM46" i="6"/>
  <c r="BP46" i="6"/>
  <c r="BR64" i="6"/>
  <c r="BP64" i="6"/>
  <c r="BL92" i="6"/>
  <c r="BL64" i="6"/>
  <c r="BQ64" i="6"/>
  <c r="BM64" i="6"/>
  <c r="BR43" i="6"/>
  <c r="BQ43" i="6"/>
  <c r="BM43" i="6"/>
  <c r="BP43" i="6"/>
  <c r="BQ32" i="6"/>
  <c r="BM32" i="6"/>
  <c r="BQ81" i="6"/>
  <c r="BN32" i="6"/>
  <c r="BP81" i="6"/>
  <c r="BQ42" i="6"/>
  <c r="BR53" i="6"/>
  <c r="BL47" i="6"/>
  <c r="BO47" i="6"/>
  <c r="BR47" i="6"/>
  <c r="BQ53" i="6"/>
  <c r="BP93" i="6"/>
  <c r="Q11" i="33"/>
  <c r="Q12" i="33"/>
  <c r="Q13" i="33"/>
  <c r="Q14" i="33"/>
  <c r="Q15" i="33"/>
  <c r="Q16" i="33"/>
  <c r="Q17" i="33"/>
  <c r="Q18" i="33"/>
  <c r="Q19" i="33"/>
  <c r="Q20" i="33"/>
  <c r="P10" i="33"/>
  <c r="P11" i="33"/>
  <c r="P12" i="33"/>
  <c r="P13" i="33"/>
  <c r="P14" i="33"/>
  <c r="P15" i="33"/>
  <c r="P16" i="33"/>
  <c r="P17" i="33"/>
  <c r="P18" i="33"/>
  <c r="P19" i="33"/>
  <c r="P20" i="33"/>
  <c r="P23" i="33"/>
  <c r="P24" i="33"/>
  <c r="P25" i="33"/>
  <c r="P26" i="33"/>
  <c r="P27" i="33"/>
  <c r="P28" i="33"/>
  <c r="P29" i="33"/>
  <c r="P30" i="33"/>
  <c r="P31" i="33"/>
  <c r="P32" i="33"/>
  <c r="P33" i="33"/>
  <c r="P34" i="33"/>
  <c r="P35" i="33"/>
  <c r="P36" i="33"/>
  <c r="P37" i="33"/>
  <c r="P38" i="33"/>
  <c r="B7" i="33"/>
  <c r="C7" i="8"/>
  <c r="BX14" i="6"/>
  <c r="B14" i="6"/>
  <c r="BX15" i="6"/>
  <c r="B15" i="6"/>
  <c r="BX18" i="6"/>
  <c r="B18" i="6"/>
  <c r="BX19" i="6"/>
  <c r="B19" i="6"/>
  <c r="BX22" i="6"/>
  <c r="B22" i="6"/>
  <c r="BX23" i="6"/>
  <c r="B23" i="6"/>
  <c r="BX26" i="6"/>
  <c r="B26" i="6"/>
  <c r="BX27" i="6"/>
  <c r="B27" i="6"/>
  <c r="BX30" i="6"/>
  <c r="B30" i="6"/>
  <c r="BX31" i="6"/>
  <c r="B31" i="6"/>
  <c r="BX34" i="6"/>
  <c r="B34" i="6"/>
  <c r="BX35" i="6"/>
  <c r="B35" i="6"/>
  <c r="BX38" i="6"/>
  <c r="B38" i="6"/>
  <c r="BX39" i="6"/>
  <c r="B39" i="6"/>
  <c r="BX42" i="6"/>
  <c r="B42" i="6"/>
  <c r="BX43" i="6"/>
  <c r="B43" i="6"/>
  <c r="BX46" i="6"/>
  <c r="B46" i="6"/>
  <c r="BX47" i="6"/>
  <c r="B47" i="6"/>
  <c r="BX50" i="6"/>
  <c r="B50" i="6"/>
  <c r="BX51" i="6"/>
  <c r="B51" i="6"/>
  <c r="BX54" i="6"/>
  <c r="B54" i="6"/>
  <c r="BX55" i="6"/>
  <c r="B55" i="6"/>
  <c r="BX58" i="6"/>
  <c r="B58" i="6"/>
  <c r="BX59" i="6"/>
  <c r="B59" i="6"/>
  <c r="BX62" i="6"/>
  <c r="B62" i="6"/>
  <c r="BX63" i="6"/>
  <c r="B63" i="6"/>
  <c r="BX66" i="6"/>
  <c r="B66" i="6"/>
  <c r="BX67" i="6"/>
  <c r="B67" i="6"/>
  <c r="BX70" i="6"/>
  <c r="B70" i="6"/>
  <c r="BX71" i="6"/>
  <c r="B71" i="6"/>
  <c r="BX74" i="6"/>
  <c r="B74" i="6"/>
  <c r="BX75" i="6"/>
  <c r="B75" i="6"/>
  <c r="BX78" i="6"/>
  <c r="B78" i="6"/>
  <c r="BX79" i="6"/>
  <c r="B79" i="6"/>
  <c r="BX82" i="6"/>
  <c r="B82" i="6"/>
  <c r="BX83" i="6"/>
  <c r="B83" i="6"/>
  <c r="BX86" i="6"/>
  <c r="B86" i="6"/>
  <c r="BX87" i="6"/>
  <c r="B87" i="6"/>
  <c r="BX90" i="6"/>
  <c r="B90" i="6"/>
  <c r="BX91" i="6"/>
  <c r="B91" i="6"/>
  <c r="BX94" i="6"/>
  <c r="B94" i="6"/>
  <c r="BX95" i="6"/>
  <c r="B95" i="6"/>
  <c r="BX98" i="6"/>
  <c r="B98" i="6"/>
  <c r="BX99" i="6"/>
  <c r="B99" i="6"/>
  <c r="BX102" i="6"/>
  <c r="B102" i="6"/>
  <c r="BX103" i="6"/>
  <c r="B103" i="6"/>
  <c r="BX106" i="6"/>
  <c r="B106" i="6"/>
  <c r="BX13" i="6"/>
  <c r="B13" i="6"/>
  <c r="BX16" i="6"/>
  <c r="B16" i="6"/>
  <c r="BX17" i="6"/>
  <c r="B17" i="6"/>
  <c r="BX20" i="6"/>
  <c r="B20" i="6"/>
  <c r="BX21" i="6"/>
  <c r="B21" i="6"/>
  <c r="BX24" i="6"/>
  <c r="B24" i="6"/>
  <c r="BX25" i="6"/>
  <c r="B25" i="6"/>
  <c r="BX28" i="6"/>
  <c r="B28" i="6"/>
  <c r="BX29" i="6"/>
  <c r="B29" i="6"/>
  <c r="BX32" i="6"/>
  <c r="B32" i="6"/>
  <c r="BX33" i="6"/>
  <c r="B33" i="6"/>
  <c r="BX36" i="6"/>
  <c r="B36" i="6"/>
  <c r="BX37" i="6"/>
  <c r="B37" i="6"/>
  <c r="BX40" i="6"/>
  <c r="B40" i="6"/>
  <c r="BX41" i="6"/>
  <c r="B41" i="6"/>
  <c r="BX44" i="6"/>
  <c r="B44" i="6"/>
  <c r="BX45" i="6"/>
  <c r="B45" i="6"/>
  <c r="BX48" i="6"/>
  <c r="B48" i="6"/>
  <c r="BX49" i="6"/>
  <c r="B49" i="6"/>
  <c r="BX52" i="6"/>
  <c r="B52" i="6"/>
  <c r="BX53" i="6"/>
  <c r="B53" i="6"/>
  <c r="BX56" i="6"/>
  <c r="B56" i="6"/>
  <c r="BX57" i="6"/>
  <c r="B57" i="6"/>
  <c r="BX60" i="6"/>
  <c r="B60" i="6"/>
  <c r="BX61" i="6"/>
  <c r="B61" i="6"/>
  <c r="BX64" i="6"/>
  <c r="B64" i="6"/>
  <c r="BX65" i="6"/>
  <c r="B65" i="6"/>
  <c r="BX68" i="6"/>
  <c r="B68" i="6"/>
  <c r="BX69" i="6"/>
  <c r="B69" i="6"/>
  <c r="BX72" i="6"/>
  <c r="B72" i="6"/>
  <c r="BX73" i="6"/>
  <c r="B73" i="6"/>
  <c r="BX76" i="6"/>
  <c r="B76" i="6"/>
  <c r="BX77" i="6"/>
  <c r="B77" i="6"/>
  <c r="BX80" i="6"/>
  <c r="B80" i="6"/>
  <c r="BX81" i="6"/>
  <c r="B81" i="6"/>
  <c r="BX84" i="6"/>
  <c r="B84" i="6"/>
  <c r="BX85" i="6"/>
  <c r="B85" i="6"/>
  <c r="BX88" i="6"/>
  <c r="B88" i="6"/>
  <c r="BX89" i="6"/>
  <c r="B89" i="6"/>
  <c r="BX92" i="6"/>
  <c r="B92" i="6"/>
  <c r="BX93" i="6"/>
  <c r="B93" i="6"/>
  <c r="BX96" i="6"/>
  <c r="B96" i="6"/>
  <c r="BX97" i="6"/>
  <c r="B97" i="6"/>
  <c r="BX104" i="6"/>
  <c r="B104" i="6"/>
  <c r="BX105" i="6"/>
  <c r="B105" i="6"/>
  <c r="E114" i="9"/>
  <c r="F114" i="9"/>
  <c r="G114" i="9"/>
  <c r="I114" i="9"/>
  <c r="J114" i="9"/>
  <c r="L114" i="9"/>
  <c r="M114" i="9"/>
  <c r="N114" i="9"/>
  <c r="P114" i="9"/>
  <c r="Q114" i="9"/>
  <c r="R114" i="9"/>
  <c r="T114" i="9"/>
  <c r="U114" i="9"/>
  <c r="V114" i="9"/>
  <c r="W114" i="9"/>
  <c r="X114" i="9"/>
  <c r="Y114" i="9"/>
  <c r="Z114" i="9"/>
  <c r="AA114" i="9"/>
  <c r="AB114" i="9"/>
  <c r="AC114" i="9"/>
  <c r="AD114" i="9"/>
  <c r="AE114" i="9"/>
  <c r="AT7" i="9"/>
  <c r="AU7" i="9"/>
  <c r="AV7" i="9"/>
  <c r="AW7" i="9"/>
  <c r="AX7" i="9"/>
  <c r="AY7" i="9"/>
  <c r="AT8" i="9"/>
  <c r="AU8" i="9"/>
  <c r="AV8" i="9"/>
  <c r="AW8" i="9"/>
  <c r="AX8" i="9"/>
  <c r="AY8" i="9"/>
  <c r="AT9" i="9"/>
  <c r="AU9" i="9"/>
  <c r="AV9" i="9"/>
  <c r="AW9" i="9"/>
  <c r="AT10" i="9"/>
  <c r="AU10" i="9"/>
  <c r="AV10" i="9"/>
  <c r="AW10" i="9"/>
  <c r="AX10" i="9"/>
  <c r="AY10" i="9"/>
  <c r="AT11" i="9"/>
  <c r="AU11" i="9"/>
  <c r="AV11" i="9"/>
  <c r="AW11" i="9"/>
  <c r="AX11" i="9"/>
  <c r="AY11" i="9"/>
  <c r="AT12" i="9"/>
  <c r="AU12" i="9"/>
  <c r="AV12" i="9"/>
  <c r="AW12" i="9"/>
  <c r="AX12" i="9"/>
  <c r="AY12" i="9"/>
  <c r="AT13" i="9"/>
  <c r="AU13" i="9"/>
  <c r="AV13" i="9"/>
  <c r="AW13" i="9"/>
  <c r="AX13" i="9"/>
  <c r="AY13" i="9"/>
  <c r="AT14" i="9"/>
  <c r="AU14" i="9"/>
  <c r="AV14" i="9"/>
  <c r="AW14" i="9"/>
  <c r="AX14" i="9"/>
  <c r="AY14" i="9"/>
  <c r="AT15" i="9"/>
  <c r="AU15" i="9"/>
  <c r="AV15" i="9"/>
  <c r="AW15" i="9"/>
  <c r="AX15" i="9"/>
  <c r="AY15" i="9"/>
  <c r="AT16" i="9"/>
  <c r="AU16" i="9"/>
  <c r="AV16" i="9"/>
  <c r="AW16" i="9"/>
  <c r="AX16" i="9"/>
  <c r="AY16" i="9"/>
  <c r="AT17" i="9"/>
  <c r="AU17" i="9"/>
  <c r="AV17" i="9"/>
  <c r="AW17" i="9"/>
  <c r="AX17" i="9"/>
  <c r="AY17" i="9"/>
  <c r="AT18" i="9"/>
  <c r="AU18" i="9"/>
  <c r="AV18" i="9"/>
  <c r="AW18" i="9"/>
  <c r="AX18" i="9"/>
  <c r="AY18" i="9"/>
  <c r="AT19" i="9"/>
  <c r="AU19" i="9"/>
  <c r="AV19" i="9"/>
  <c r="AW19" i="9"/>
  <c r="AX19" i="9"/>
  <c r="AY19" i="9"/>
  <c r="AT20" i="9"/>
  <c r="AU20" i="9"/>
  <c r="AV20" i="9"/>
  <c r="AW20" i="9"/>
  <c r="AX20" i="9"/>
  <c r="AY20" i="9"/>
  <c r="AT21" i="9"/>
  <c r="AU21" i="9"/>
  <c r="AV21" i="9"/>
  <c r="AW21" i="9"/>
  <c r="AX21" i="9"/>
  <c r="AY21" i="9"/>
  <c r="AT22" i="9"/>
  <c r="AU22" i="9"/>
  <c r="AV22" i="9"/>
  <c r="AW22" i="9"/>
  <c r="AX22" i="9"/>
  <c r="AY22" i="9"/>
  <c r="AT23" i="9"/>
  <c r="AU23" i="9"/>
  <c r="AV23" i="9"/>
  <c r="AW23" i="9"/>
  <c r="AX23" i="9"/>
  <c r="AY23" i="9"/>
  <c r="AT24" i="9"/>
  <c r="AU24" i="9"/>
  <c r="AV24" i="9"/>
  <c r="AW24" i="9"/>
  <c r="AX24" i="9"/>
  <c r="AY24" i="9"/>
  <c r="AT25" i="9"/>
  <c r="AU25" i="9"/>
  <c r="AV25" i="9"/>
  <c r="AW25" i="9"/>
  <c r="AX25" i="9"/>
  <c r="AY25" i="9"/>
  <c r="AT26" i="9"/>
  <c r="AU26" i="9"/>
  <c r="AV26" i="9"/>
  <c r="AW26" i="9"/>
  <c r="AX26" i="9"/>
  <c r="AY26" i="9"/>
  <c r="AT27" i="9"/>
  <c r="AU27" i="9"/>
  <c r="AV27" i="9"/>
  <c r="AW27" i="9"/>
  <c r="AX27" i="9"/>
  <c r="AY27" i="9"/>
  <c r="AT28" i="9"/>
  <c r="AU28" i="9"/>
  <c r="AV28" i="9"/>
  <c r="AW28" i="9"/>
  <c r="AX28" i="9"/>
  <c r="AY28" i="9"/>
  <c r="AT29" i="9"/>
  <c r="AU29" i="9"/>
  <c r="AV29" i="9"/>
  <c r="AW29" i="9"/>
  <c r="AX29" i="9"/>
  <c r="AY29" i="9"/>
  <c r="AT30" i="9"/>
  <c r="AU30" i="9"/>
  <c r="AV30" i="9"/>
  <c r="AW30" i="9"/>
  <c r="AX30" i="9"/>
  <c r="AY30" i="9"/>
  <c r="AT31" i="9"/>
  <c r="AU31" i="9"/>
  <c r="AV31" i="9"/>
  <c r="AW31" i="9"/>
  <c r="AX31" i="9"/>
  <c r="AY31" i="9"/>
  <c r="AT32" i="9"/>
  <c r="AU32" i="9"/>
  <c r="AV32" i="9"/>
  <c r="AW32" i="9"/>
  <c r="AX32" i="9"/>
  <c r="AY32" i="9"/>
  <c r="AT33" i="9"/>
  <c r="AU33" i="9"/>
  <c r="AV33" i="9"/>
  <c r="AW33" i="9"/>
  <c r="AX33" i="9"/>
  <c r="AY33" i="9"/>
  <c r="AT34" i="9"/>
  <c r="AU34" i="9"/>
  <c r="AV34" i="9"/>
  <c r="AW34" i="9"/>
  <c r="AX34" i="9"/>
  <c r="AY34" i="9"/>
  <c r="AT35" i="9"/>
  <c r="AU35" i="9"/>
  <c r="AV35" i="9"/>
  <c r="AW35" i="9"/>
  <c r="AX35" i="9"/>
  <c r="AY35" i="9"/>
  <c r="AT36" i="9"/>
  <c r="AU36" i="9"/>
  <c r="AV36" i="9"/>
  <c r="AW36" i="9"/>
  <c r="AX36" i="9"/>
  <c r="AY36" i="9"/>
  <c r="AT37" i="9"/>
  <c r="AU37" i="9"/>
  <c r="AV37" i="9"/>
  <c r="AW37" i="9"/>
  <c r="AX37" i="9"/>
  <c r="AY37" i="9"/>
  <c r="AT38" i="9"/>
  <c r="AU38" i="9"/>
  <c r="AV38" i="9"/>
  <c r="AW38" i="9"/>
  <c r="AX38" i="9"/>
  <c r="AY38" i="9"/>
  <c r="AT39" i="9"/>
  <c r="AU39" i="9"/>
  <c r="AV39" i="9"/>
  <c r="AW39" i="9"/>
  <c r="AX39" i="9"/>
  <c r="AY39" i="9"/>
  <c r="AT40" i="9"/>
  <c r="AU40" i="9"/>
  <c r="AV40" i="9"/>
  <c r="AW40" i="9"/>
  <c r="AX40" i="9"/>
  <c r="AY40" i="9"/>
  <c r="AT41" i="9"/>
  <c r="AU41" i="9"/>
  <c r="AV41" i="9"/>
  <c r="AW41" i="9"/>
  <c r="AX41" i="9"/>
  <c r="AY41" i="9"/>
  <c r="AT42" i="9"/>
  <c r="AU42" i="9"/>
  <c r="AV42" i="9"/>
  <c r="AW42" i="9"/>
  <c r="AX42" i="9"/>
  <c r="AY42" i="9"/>
  <c r="AT43" i="9"/>
  <c r="AU43" i="9"/>
  <c r="AV43" i="9"/>
  <c r="AW43" i="9"/>
  <c r="AX43" i="9"/>
  <c r="AY43" i="9"/>
  <c r="AT44" i="9"/>
  <c r="AU44" i="9"/>
  <c r="AV44" i="9"/>
  <c r="AW44" i="9"/>
  <c r="AX44" i="9"/>
  <c r="AY44" i="9"/>
  <c r="AT45" i="9"/>
  <c r="AU45" i="9"/>
  <c r="AV45" i="9"/>
  <c r="AW45" i="9"/>
  <c r="AX45" i="9"/>
  <c r="AY45" i="9"/>
  <c r="AT46" i="9"/>
  <c r="AU46" i="9"/>
  <c r="AV46" i="9"/>
  <c r="AW46" i="9"/>
  <c r="AX46" i="9"/>
  <c r="AY46" i="9"/>
  <c r="AT47" i="9"/>
  <c r="AU47" i="9"/>
  <c r="AV47" i="9"/>
  <c r="AW47" i="9"/>
  <c r="AX47" i="9"/>
  <c r="AY47" i="9"/>
  <c r="AT48" i="9"/>
  <c r="AU48" i="9"/>
  <c r="AV48" i="9"/>
  <c r="AW48" i="9"/>
  <c r="AX48" i="9"/>
  <c r="AY48" i="9"/>
  <c r="AT49" i="9"/>
  <c r="AU49" i="9"/>
  <c r="AV49" i="9"/>
  <c r="AW49" i="9"/>
  <c r="AX49" i="9"/>
  <c r="AY49" i="9"/>
  <c r="AT50" i="9"/>
  <c r="AU50" i="9"/>
  <c r="AV50" i="9"/>
  <c r="AW50" i="9"/>
  <c r="AX50" i="9"/>
  <c r="AY50" i="9"/>
  <c r="AT51" i="9"/>
  <c r="AU51" i="9"/>
  <c r="AV51" i="9"/>
  <c r="AW51" i="9"/>
  <c r="AX51" i="9"/>
  <c r="AY51" i="9"/>
  <c r="AT52" i="9"/>
  <c r="AU52" i="9"/>
  <c r="AV52" i="9"/>
  <c r="AW52" i="9"/>
  <c r="AX52" i="9"/>
  <c r="AY52" i="9"/>
  <c r="AT53" i="9"/>
  <c r="AU53" i="9"/>
  <c r="AV53" i="9"/>
  <c r="AW53" i="9"/>
  <c r="AX53" i="9"/>
  <c r="AY53" i="9"/>
  <c r="AT54" i="9"/>
  <c r="AU54" i="9"/>
  <c r="AV54" i="9"/>
  <c r="AW54" i="9"/>
  <c r="AX54" i="9"/>
  <c r="AY54" i="9"/>
  <c r="AT55" i="9"/>
  <c r="AU55" i="9"/>
  <c r="AV55" i="9"/>
  <c r="AW55" i="9"/>
  <c r="AX55" i="9"/>
  <c r="AY55" i="9"/>
  <c r="AT56" i="9"/>
  <c r="AU56" i="9"/>
  <c r="AV56" i="9"/>
  <c r="AW56" i="9"/>
  <c r="AX56" i="9"/>
  <c r="AY56" i="9"/>
  <c r="AT57" i="9"/>
  <c r="AU57" i="9"/>
  <c r="AV57" i="9"/>
  <c r="AW57" i="9"/>
  <c r="AX57" i="9"/>
  <c r="AY57" i="9"/>
  <c r="AT58" i="9"/>
  <c r="AU58" i="9"/>
  <c r="AV58" i="9"/>
  <c r="AW58" i="9"/>
  <c r="AX58" i="9"/>
  <c r="AY58" i="9"/>
  <c r="AT59" i="9"/>
  <c r="AU59" i="9"/>
  <c r="AV59" i="9"/>
  <c r="AW59" i="9"/>
  <c r="AX59" i="9"/>
  <c r="AY59" i="9"/>
  <c r="AT60" i="9"/>
  <c r="AU60" i="9"/>
  <c r="AV60" i="9"/>
  <c r="AW60" i="9"/>
  <c r="AX60" i="9"/>
  <c r="AY60" i="9"/>
  <c r="AT61" i="9"/>
  <c r="AU61" i="9"/>
  <c r="AV61" i="9"/>
  <c r="AW61" i="9"/>
  <c r="AX61" i="9"/>
  <c r="AY61" i="9"/>
  <c r="AT62" i="9"/>
  <c r="AU62" i="9"/>
  <c r="AV62" i="9"/>
  <c r="AW62" i="9"/>
  <c r="AX62" i="9"/>
  <c r="AY62" i="9"/>
  <c r="AT63" i="9"/>
  <c r="AU63" i="9"/>
  <c r="AV63" i="9"/>
  <c r="AW63" i="9"/>
  <c r="AX63" i="9"/>
  <c r="AY63" i="9"/>
  <c r="AT64" i="9"/>
  <c r="AU64" i="9"/>
  <c r="AV64" i="9"/>
  <c r="AW64" i="9"/>
  <c r="AX64" i="9"/>
  <c r="AY64" i="9"/>
  <c r="AT65" i="9"/>
  <c r="AU65" i="9"/>
  <c r="AV65" i="9"/>
  <c r="AW65" i="9"/>
  <c r="AX65" i="9"/>
  <c r="AY65" i="9"/>
  <c r="AT66" i="9"/>
  <c r="AU66" i="9"/>
  <c r="AV66" i="9"/>
  <c r="AW66" i="9"/>
  <c r="AX66" i="9"/>
  <c r="AY66" i="9"/>
  <c r="AT67" i="9"/>
  <c r="AU67" i="9"/>
  <c r="AV67" i="9"/>
  <c r="AW67" i="9"/>
  <c r="AX67" i="9"/>
  <c r="AY67" i="9"/>
  <c r="AT68" i="9"/>
  <c r="AU68" i="9"/>
  <c r="AV68" i="9"/>
  <c r="AW68" i="9"/>
  <c r="AX68" i="9"/>
  <c r="AY68" i="9"/>
  <c r="AT69" i="9"/>
  <c r="AU69" i="9"/>
  <c r="AV69" i="9"/>
  <c r="AW69" i="9"/>
  <c r="AX69" i="9"/>
  <c r="AY69" i="9"/>
  <c r="AT70" i="9"/>
  <c r="AU70" i="9"/>
  <c r="AV70" i="9"/>
  <c r="AW70" i="9"/>
  <c r="AX70" i="9"/>
  <c r="AY70" i="9"/>
  <c r="AT71" i="9"/>
  <c r="AU71" i="9"/>
  <c r="AV71" i="9"/>
  <c r="AW71" i="9"/>
  <c r="AX71" i="9"/>
  <c r="AY71" i="9"/>
  <c r="AT72" i="9"/>
  <c r="AU72" i="9"/>
  <c r="AV72" i="9"/>
  <c r="AW72" i="9"/>
  <c r="AX72" i="9"/>
  <c r="AY72" i="9"/>
  <c r="AT73" i="9"/>
  <c r="AU73" i="9"/>
  <c r="AV73" i="9"/>
  <c r="AW73" i="9"/>
  <c r="AX73" i="9"/>
  <c r="AY73" i="9"/>
  <c r="AT74" i="9"/>
  <c r="AU74" i="9"/>
  <c r="AV74" i="9"/>
  <c r="AW74" i="9"/>
  <c r="AX74" i="9"/>
  <c r="AY74" i="9"/>
  <c r="AT75" i="9"/>
  <c r="AU75" i="9"/>
  <c r="AV75" i="9"/>
  <c r="AW75" i="9"/>
  <c r="AX75" i="9"/>
  <c r="AY75" i="9"/>
  <c r="AT76" i="9"/>
  <c r="AU76" i="9"/>
  <c r="AV76" i="9"/>
  <c r="AW76" i="9"/>
  <c r="AX76" i="9"/>
  <c r="AY76" i="9"/>
  <c r="AT77" i="9"/>
  <c r="AU77" i="9"/>
  <c r="AV77" i="9"/>
  <c r="AW77" i="9"/>
  <c r="AX77" i="9"/>
  <c r="AY77" i="9"/>
  <c r="AT78" i="9"/>
  <c r="AU78" i="9"/>
  <c r="AV78" i="9"/>
  <c r="AW78" i="9"/>
  <c r="AX78" i="9"/>
  <c r="AY78" i="9"/>
  <c r="AT79" i="9"/>
  <c r="AU79" i="9"/>
  <c r="AV79" i="9"/>
  <c r="AW79" i="9"/>
  <c r="AX79" i="9"/>
  <c r="AY79" i="9"/>
  <c r="AT80" i="9"/>
  <c r="AU80" i="9"/>
  <c r="AV80" i="9"/>
  <c r="AW80" i="9"/>
  <c r="AX80" i="9"/>
  <c r="AY80" i="9"/>
  <c r="AT81" i="9"/>
  <c r="AU81" i="9"/>
  <c r="AV81" i="9"/>
  <c r="AW81" i="9"/>
  <c r="AX81" i="9"/>
  <c r="AY81" i="9"/>
  <c r="AT82" i="9"/>
  <c r="AU82" i="9"/>
  <c r="AV82" i="9"/>
  <c r="AW82" i="9"/>
  <c r="AX82" i="9"/>
  <c r="AY82" i="9"/>
  <c r="AT83" i="9"/>
  <c r="AU83" i="9"/>
  <c r="AV83" i="9"/>
  <c r="AW83" i="9"/>
  <c r="AX83" i="9"/>
  <c r="AY83" i="9"/>
  <c r="AT84" i="9"/>
  <c r="AU84" i="9"/>
  <c r="AV84" i="9"/>
  <c r="AW84" i="9"/>
  <c r="AX84" i="9"/>
  <c r="AY84" i="9"/>
  <c r="AT85" i="9"/>
  <c r="AU85" i="9"/>
  <c r="AV85" i="9"/>
  <c r="AW85" i="9"/>
  <c r="AX85" i="9"/>
  <c r="AY85" i="9"/>
  <c r="AT86" i="9"/>
  <c r="AU86" i="9"/>
  <c r="AV86" i="9"/>
  <c r="AW86" i="9"/>
  <c r="AX86" i="9"/>
  <c r="AY86" i="9"/>
  <c r="AT87" i="9"/>
  <c r="AU87" i="9"/>
  <c r="AV87" i="9"/>
  <c r="AW87" i="9"/>
  <c r="AX87" i="9"/>
  <c r="AY87" i="9"/>
  <c r="AT88" i="9"/>
  <c r="AU88" i="9"/>
  <c r="AV88" i="9"/>
  <c r="AW88" i="9"/>
  <c r="AX88" i="9"/>
  <c r="AY88" i="9"/>
  <c r="AT89" i="9"/>
  <c r="AU89" i="9"/>
  <c r="AV89" i="9"/>
  <c r="AW89" i="9"/>
  <c r="AX89" i="9"/>
  <c r="AY89" i="9"/>
  <c r="AT90" i="9"/>
  <c r="AU90" i="9"/>
  <c r="AV90" i="9"/>
  <c r="AW90" i="9"/>
  <c r="AX90" i="9"/>
  <c r="AY90" i="9"/>
  <c r="AT91" i="9"/>
  <c r="AU91" i="9"/>
  <c r="AV91" i="9"/>
  <c r="AW91" i="9"/>
  <c r="AX91" i="9"/>
  <c r="AY91" i="9"/>
  <c r="AT92" i="9"/>
  <c r="AU92" i="9"/>
  <c r="AV92" i="9"/>
  <c r="AW92" i="9"/>
  <c r="AX92" i="9"/>
  <c r="AY92" i="9"/>
  <c r="AT93" i="9"/>
  <c r="AU93" i="9"/>
  <c r="AV93" i="9"/>
  <c r="AW93" i="9"/>
  <c r="AX93" i="9"/>
  <c r="AY93" i="9"/>
  <c r="AT94" i="9"/>
  <c r="AU94" i="9"/>
  <c r="AV94" i="9"/>
  <c r="AW94" i="9"/>
  <c r="AX94" i="9"/>
  <c r="AY94" i="9"/>
  <c r="AT95" i="9"/>
  <c r="AU95" i="9"/>
  <c r="AV95" i="9"/>
  <c r="AW95" i="9"/>
  <c r="AX95" i="9"/>
  <c r="AY95" i="9"/>
  <c r="AT96" i="9"/>
  <c r="AU96" i="9"/>
  <c r="AV96" i="9"/>
  <c r="AW96" i="9"/>
  <c r="AX96" i="9"/>
  <c r="AY96" i="9"/>
  <c r="AT97" i="9"/>
  <c r="AU97" i="9"/>
  <c r="AV97" i="9"/>
  <c r="AW97" i="9"/>
  <c r="AX97" i="9"/>
  <c r="AY97" i="9"/>
  <c r="AT98" i="9"/>
  <c r="AU98" i="9"/>
  <c r="AV98" i="9"/>
  <c r="AW98" i="9"/>
  <c r="AX98" i="9"/>
  <c r="AY98" i="9"/>
  <c r="AT99" i="9"/>
  <c r="AU99" i="9"/>
  <c r="AV99" i="9"/>
  <c r="AW99" i="9"/>
  <c r="AX99" i="9"/>
  <c r="AY99" i="9"/>
  <c r="AT100" i="9"/>
  <c r="AU100" i="9"/>
  <c r="AV100" i="9"/>
  <c r="AW100" i="9"/>
  <c r="AX100" i="9"/>
  <c r="AY100" i="9"/>
  <c r="AT101" i="9"/>
  <c r="AU101" i="9"/>
  <c r="AV101" i="9"/>
  <c r="AW101" i="9"/>
  <c r="AX101" i="9"/>
  <c r="AY101" i="9"/>
  <c r="AT102" i="9"/>
  <c r="AU102" i="9"/>
  <c r="AV102" i="9"/>
  <c r="AW102" i="9"/>
  <c r="AX102" i="9"/>
  <c r="AY102" i="9"/>
  <c r="AT103" i="9"/>
  <c r="AU103" i="9"/>
  <c r="AV103" i="9"/>
  <c r="AW103" i="9"/>
  <c r="AX103" i="9"/>
  <c r="AY103" i="9"/>
  <c r="AT104" i="9"/>
  <c r="AU104" i="9"/>
  <c r="AV104" i="9"/>
  <c r="AW104" i="9"/>
  <c r="AX104" i="9"/>
  <c r="AY104" i="9"/>
  <c r="AT105" i="9"/>
  <c r="AU105" i="9"/>
  <c r="AV105" i="9"/>
  <c r="AW105" i="9"/>
  <c r="AX105" i="9"/>
  <c r="AY105" i="9"/>
  <c r="AT106" i="9"/>
  <c r="AU106" i="9"/>
  <c r="AV106" i="9"/>
  <c r="AW106" i="9"/>
  <c r="AX106" i="9"/>
  <c r="AY106" i="9"/>
  <c r="AT107" i="9"/>
  <c r="AU107" i="9"/>
  <c r="AV107" i="9"/>
  <c r="AW107" i="9"/>
  <c r="AX107" i="9"/>
  <c r="AY107" i="9"/>
  <c r="AT108" i="9"/>
  <c r="AU108" i="9"/>
  <c r="AV108" i="9"/>
  <c r="AW108" i="9"/>
  <c r="AX108" i="9"/>
  <c r="AY108" i="9"/>
  <c r="AT109" i="9"/>
  <c r="AU109" i="9"/>
  <c r="AV109" i="9"/>
  <c r="AW109" i="9"/>
  <c r="AX109" i="9"/>
  <c r="AY109" i="9"/>
  <c r="AT110" i="9"/>
  <c r="AU110" i="9"/>
  <c r="AV110" i="9"/>
  <c r="AW110" i="9"/>
  <c r="AX110" i="9"/>
  <c r="AY110" i="9"/>
  <c r="AT111" i="9"/>
  <c r="AU111" i="9"/>
  <c r="AV111" i="9"/>
  <c r="AW111" i="9"/>
  <c r="AX111" i="9"/>
  <c r="AY111" i="9"/>
  <c r="AT112" i="9"/>
  <c r="AU112" i="9"/>
  <c r="AV112" i="9"/>
  <c r="AW112" i="9"/>
  <c r="AX112" i="9"/>
  <c r="AY112" i="9"/>
  <c r="AY6" i="9"/>
  <c r="AX6" i="9"/>
  <c r="AW6" i="9"/>
  <c r="AV6" i="9"/>
  <c r="AU6" i="9"/>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T7" i="5"/>
  <c r="U7" i="5"/>
  <c r="V7" i="5"/>
  <c r="W7" i="5"/>
  <c r="T8" i="5"/>
  <c r="U8" i="5"/>
  <c r="V8" i="5"/>
  <c r="W8" i="5"/>
  <c r="T9" i="5"/>
  <c r="U9" i="5"/>
  <c r="V9" i="5"/>
  <c r="W9" i="5"/>
  <c r="T10" i="5"/>
  <c r="U10" i="5"/>
  <c r="V10" i="5"/>
  <c r="W10" i="5"/>
  <c r="T11" i="5"/>
  <c r="U11" i="5"/>
  <c r="V11" i="5"/>
  <c r="W11" i="5"/>
  <c r="T12" i="5"/>
  <c r="U12" i="5"/>
  <c r="V12" i="5"/>
  <c r="W12" i="5"/>
  <c r="T13" i="5"/>
  <c r="U13" i="5"/>
  <c r="V13" i="5"/>
  <c r="W13" i="5"/>
  <c r="T14" i="5"/>
  <c r="U14" i="5"/>
  <c r="V14" i="5"/>
  <c r="W14" i="5"/>
  <c r="T15" i="5"/>
  <c r="U15" i="5"/>
  <c r="V15" i="5"/>
  <c r="W15" i="5"/>
  <c r="T16" i="5"/>
  <c r="U16" i="5"/>
  <c r="V16" i="5"/>
  <c r="W16" i="5"/>
  <c r="T17" i="5"/>
  <c r="U17" i="5"/>
  <c r="V17" i="5"/>
  <c r="W17" i="5"/>
  <c r="T18" i="5"/>
  <c r="U18" i="5"/>
  <c r="V18" i="5"/>
  <c r="W18" i="5"/>
  <c r="T19" i="5"/>
  <c r="U19" i="5"/>
  <c r="V19" i="5"/>
  <c r="W19" i="5"/>
  <c r="T20" i="5"/>
  <c r="U20" i="5"/>
  <c r="V20" i="5"/>
  <c r="W20" i="5"/>
  <c r="T21" i="5"/>
  <c r="U21" i="5"/>
  <c r="V21" i="5"/>
  <c r="W21" i="5"/>
  <c r="T22" i="5"/>
  <c r="U22" i="5"/>
  <c r="V22" i="5"/>
  <c r="W22" i="5"/>
  <c r="T23" i="5"/>
  <c r="U23" i="5"/>
  <c r="V23" i="5"/>
  <c r="W23" i="5"/>
  <c r="T24" i="5"/>
  <c r="U24" i="5"/>
  <c r="V24" i="5"/>
  <c r="W24" i="5"/>
  <c r="T25" i="5"/>
  <c r="U25" i="5"/>
  <c r="V25" i="5"/>
  <c r="W25" i="5"/>
  <c r="T26" i="5"/>
  <c r="U26" i="5"/>
  <c r="V26" i="5"/>
  <c r="W26" i="5"/>
  <c r="T27" i="5"/>
  <c r="U27" i="5"/>
  <c r="V27" i="5"/>
  <c r="W27" i="5"/>
  <c r="T28" i="5"/>
  <c r="U28" i="5"/>
  <c r="V28" i="5"/>
  <c r="W28" i="5"/>
  <c r="T29" i="5"/>
  <c r="U29" i="5"/>
  <c r="V29" i="5"/>
  <c r="W29" i="5"/>
  <c r="T30" i="5"/>
  <c r="U30" i="5"/>
  <c r="V30" i="5"/>
  <c r="W30" i="5"/>
  <c r="T31" i="5"/>
  <c r="U31" i="5"/>
  <c r="V31" i="5"/>
  <c r="W31" i="5"/>
  <c r="T32" i="5"/>
  <c r="U32" i="5"/>
  <c r="V32" i="5"/>
  <c r="W32" i="5"/>
  <c r="T33" i="5"/>
  <c r="U33" i="5"/>
  <c r="V33" i="5"/>
  <c r="W33" i="5"/>
  <c r="T34" i="5"/>
  <c r="U34" i="5"/>
  <c r="V34" i="5"/>
  <c r="W34" i="5"/>
  <c r="T35" i="5"/>
  <c r="U35" i="5"/>
  <c r="V35" i="5"/>
  <c r="W35" i="5"/>
  <c r="T36" i="5"/>
  <c r="U36" i="5"/>
  <c r="V36" i="5"/>
  <c r="W36" i="5"/>
  <c r="T37" i="5"/>
  <c r="U37" i="5"/>
  <c r="V37" i="5"/>
  <c r="W37" i="5"/>
  <c r="T38" i="5"/>
  <c r="U38" i="5"/>
  <c r="V38" i="5"/>
  <c r="W38" i="5"/>
  <c r="T39" i="5"/>
  <c r="U39" i="5"/>
  <c r="V39" i="5"/>
  <c r="W39" i="5"/>
  <c r="T40" i="5"/>
  <c r="U40" i="5"/>
  <c r="V40" i="5"/>
  <c r="W40" i="5"/>
  <c r="T41" i="5"/>
  <c r="U41" i="5"/>
  <c r="V41" i="5"/>
  <c r="W41" i="5"/>
  <c r="T42" i="5"/>
  <c r="U42" i="5"/>
  <c r="V42" i="5"/>
  <c r="W42" i="5"/>
  <c r="T43" i="5"/>
  <c r="U43" i="5"/>
  <c r="V43" i="5"/>
  <c r="W43" i="5"/>
  <c r="T44" i="5"/>
  <c r="U44" i="5"/>
  <c r="V44" i="5"/>
  <c r="W44" i="5"/>
  <c r="T45" i="5"/>
  <c r="U45" i="5"/>
  <c r="V45" i="5"/>
  <c r="W45" i="5"/>
  <c r="T46" i="5"/>
  <c r="U46" i="5"/>
  <c r="V46" i="5"/>
  <c r="W46" i="5"/>
  <c r="T47" i="5"/>
  <c r="U47" i="5"/>
  <c r="V47" i="5"/>
  <c r="W47" i="5"/>
  <c r="T48" i="5"/>
  <c r="U48" i="5"/>
  <c r="V48" i="5"/>
  <c r="W48" i="5"/>
  <c r="T49" i="5"/>
  <c r="U49" i="5"/>
  <c r="V49" i="5"/>
  <c r="W49" i="5"/>
  <c r="T50" i="5"/>
  <c r="U50" i="5"/>
  <c r="V50" i="5"/>
  <c r="W50" i="5"/>
  <c r="T51" i="5"/>
  <c r="U51" i="5"/>
  <c r="V51" i="5"/>
  <c r="W51" i="5"/>
  <c r="T52" i="5"/>
  <c r="U52" i="5"/>
  <c r="V52" i="5"/>
  <c r="W52" i="5"/>
  <c r="T53" i="5"/>
  <c r="U53" i="5"/>
  <c r="V53" i="5"/>
  <c r="W53" i="5"/>
  <c r="T54" i="5"/>
  <c r="U54" i="5"/>
  <c r="V54" i="5"/>
  <c r="W54" i="5"/>
  <c r="T55" i="5"/>
  <c r="U55" i="5"/>
  <c r="V55" i="5"/>
  <c r="W55" i="5"/>
  <c r="T56" i="5"/>
  <c r="U56" i="5"/>
  <c r="V56" i="5"/>
  <c r="W56" i="5"/>
  <c r="T57" i="5"/>
  <c r="U57" i="5"/>
  <c r="V57" i="5"/>
  <c r="W57" i="5"/>
  <c r="T58" i="5"/>
  <c r="U58" i="5"/>
  <c r="V58" i="5"/>
  <c r="W58" i="5"/>
  <c r="T59" i="5"/>
  <c r="U59" i="5"/>
  <c r="V59" i="5"/>
  <c r="W59" i="5"/>
  <c r="T60" i="5"/>
  <c r="U60" i="5"/>
  <c r="V60" i="5"/>
  <c r="W60" i="5"/>
  <c r="T61" i="5"/>
  <c r="U61" i="5"/>
  <c r="V61" i="5"/>
  <c r="W61" i="5"/>
  <c r="T62" i="5"/>
  <c r="U62" i="5"/>
  <c r="V62" i="5"/>
  <c r="W62" i="5"/>
  <c r="T63" i="5"/>
  <c r="U63" i="5"/>
  <c r="V63" i="5"/>
  <c r="W63" i="5"/>
  <c r="T64" i="5"/>
  <c r="U64" i="5"/>
  <c r="V64" i="5"/>
  <c r="W64" i="5"/>
  <c r="T65" i="5"/>
  <c r="U65" i="5"/>
  <c r="V65" i="5"/>
  <c r="W65" i="5"/>
  <c r="T66" i="5"/>
  <c r="U66" i="5"/>
  <c r="V66" i="5"/>
  <c r="W66" i="5"/>
  <c r="T67" i="5"/>
  <c r="U67" i="5"/>
  <c r="V67" i="5"/>
  <c r="W67" i="5"/>
  <c r="T68" i="5"/>
  <c r="U68" i="5"/>
  <c r="V68" i="5"/>
  <c r="W68" i="5"/>
  <c r="T69" i="5"/>
  <c r="U69" i="5"/>
  <c r="V69" i="5"/>
  <c r="W69" i="5"/>
  <c r="T70" i="5"/>
  <c r="U70" i="5"/>
  <c r="V70" i="5"/>
  <c r="W70" i="5"/>
  <c r="T71" i="5"/>
  <c r="U71" i="5"/>
  <c r="V71" i="5"/>
  <c r="W71" i="5"/>
  <c r="T72" i="5"/>
  <c r="U72" i="5"/>
  <c r="V72" i="5"/>
  <c r="W72" i="5"/>
  <c r="T73" i="5"/>
  <c r="U73" i="5"/>
  <c r="V73" i="5"/>
  <c r="W73" i="5"/>
  <c r="T74" i="5"/>
  <c r="U74" i="5"/>
  <c r="V74" i="5"/>
  <c r="W74" i="5"/>
  <c r="T75" i="5"/>
  <c r="U75" i="5"/>
  <c r="V75" i="5"/>
  <c r="W75" i="5"/>
  <c r="T76" i="5"/>
  <c r="U76" i="5"/>
  <c r="V76" i="5"/>
  <c r="W76" i="5"/>
  <c r="T77" i="5"/>
  <c r="U77" i="5"/>
  <c r="V77" i="5"/>
  <c r="W77" i="5"/>
  <c r="T78" i="5"/>
  <c r="U78" i="5"/>
  <c r="V78" i="5"/>
  <c r="W78" i="5"/>
  <c r="T79" i="5"/>
  <c r="U79" i="5"/>
  <c r="V79" i="5"/>
  <c r="W79" i="5"/>
  <c r="T80" i="5"/>
  <c r="U80" i="5"/>
  <c r="V80" i="5"/>
  <c r="W80" i="5"/>
  <c r="T81" i="5"/>
  <c r="U81" i="5"/>
  <c r="V81" i="5"/>
  <c r="W81" i="5"/>
  <c r="T82" i="5"/>
  <c r="U82" i="5"/>
  <c r="V82" i="5"/>
  <c r="W82" i="5"/>
  <c r="T83" i="5"/>
  <c r="U83" i="5"/>
  <c r="V83" i="5"/>
  <c r="W83" i="5"/>
  <c r="T84" i="5"/>
  <c r="U84" i="5"/>
  <c r="V84" i="5"/>
  <c r="W84" i="5"/>
  <c r="T85" i="5"/>
  <c r="U85" i="5"/>
  <c r="V85" i="5"/>
  <c r="W85" i="5"/>
  <c r="T86" i="5"/>
  <c r="U86" i="5"/>
  <c r="V86" i="5"/>
  <c r="W86" i="5"/>
  <c r="T87" i="5"/>
  <c r="U87" i="5"/>
  <c r="V87" i="5"/>
  <c r="W87" i="5"/>
  <c r="T88" i="5"/>
  <c r="U88" i="5"/>
  <c r="V88" i="5"/>
  <c r="W88" i="5"/>
  <c r="T89" i="5"/>
  <c r="U89" i="5"/>
  <c r="V89" i="5"/>
  <c r="W89" i="5"/>
  <c r="T90" i="5"/>
  <c r="U90" i="5"/>
  <c r="V90" i="5"/>
  <c r="W90" i="5"/>
  <c r="T91" i="5"/>
  <c r="U91" i="5"/>
  <c r="V91" i="5"/>
  <c r="W91" i="5"/>
  <c r="T92" i="5"/>
  <c r="U92" i="5"/>
  <c r="V92" i="5"/>
  <c r="W92" i="5"/>
  <c r="T93" i="5"/>
  <c r="U93" i="5"/>
  <c r="V93" i="5"/>
  <c r="W93" i="5"/>
  <c r="T94" i="5"/>
  <c r="U94" i="5"/>
  <c r="V94" i="5"/>
  <c r="W94" i="5"/>
  <c r="T95" i="5"/>
  <c r="U95" i="5"/>
  <c r="V95" i="5"/>
  <c r="W95" i="5"/>
  <c r="T96" i="5"/>
  <c r="U96" i="5"/>
  <c r="V96" i="5"/>
  <c r="W96" i="5"/>
  <c r="T97" i="5"/>
  <c r="U97" i="5"/>
  <c r="V97" i="5"/>
  <c r="W97" i="5"/>
  <c r="T98" i="5"/>
  <c r="U98" i="5"/>
  <c r="V98" i="5"/>
  <c r="W98" i="5"/>
  <c r="T99" i="5"/>
  <c r="U99" i="5"/>
  <c r="V99" i="5"/>
  <c r="W99" i="5"/>
  <c r="T100" i="5"/>
  <c r="U100" i="5"/>
  <c r="V100" i="5"/>
  <c r="W100" i="5"/>
  <c r="T101" i="5"/>
  <c r="U101" i="5"/>
  <c r="V101" i="5"/>
  <c r="W101" i="5"/>
  <c r="T102" i="5"/>
  <c r="U102" i="5"/>
  <c r="V102" i="5"/>
  <c r="W102" i="5"/>
  <c r="T103" i="5"/>
  <c r="U103" i="5"/>
  <c r="V103" i="5"/>
  <c r="W103" i="5"/>
  <c r="T104" i="5"/>
  <c r="U104" i="5"/>
  <c r="V104" i="5"/>
  <c r="W104" i="5"/>
  <c r="T105" i="5"/>
  <c r="U105" i="5"/>
  <c r="V105" i="5"/>
  <c r="W105" i="5"/>
  <c r="T106" i="5"/>
  <c r="U106" i="5"/>
  <c r="V106" i="5"/>
  <c r="W106" i="5"/>
  <c r="T107" i="5"/>
  <c r="U107" i="5"/>
  <c r="V107" i="5"/>
  <c r="W107" i="5"/>
  <c r="T108" i="5"/>
  <c r="U108" i="5"/>
  <c r="V108" i="5"/>
  <c r="W108" i="5"/>
  <c r="AZ6" i="9"/>
  <c r="AZ112" i="9"/>
  <c r="AZ108" i="9"/>
  <c r="AZ88" i="9"/>
  <c r="B88" i="9"/>
  <c r="B88" i="8"/>
  <c r="AZ84" i="9"/>
  <c r="B84" i="9"/>
  <c r="B84" i="8"/>
  <c r="AZ80" i="9"/>
  <c r="AZ77" i="9"/>
  <c r="B77" i="9"/>
  <c r="B77" i="8"/>
  <c r="AZ76" i="9"/>
  <c r="B76" i="9"/>
  <c r="B76" i="8"/>
  <c r="AZ72" i="9"/>
  <c r="AZ69" i="9"/>
  <c r="AZ68" i="9"/>
  <c r="B68" i="9"/>
  <c r="B68" i="8"/>
  <c r="AZ64" i="9"/>
  <c r="B64" i="9"/>
  <c r="B64" i="8"/>
  <c r="AZ61" i="9"/>
  <c r="B61" i="9"/>
  <c r="B61" i="8"/>
  <c r="AZ60" i="9"/>
  <c r="B60" i="9"/>
  <c r="B60" i="8"/>
  <c r="AZ56" i="9"/>
  <c r="B56" i="9"/>
  <c r="B56" i="8"/>
  <c r="AZ53" i="9"/>
  <c r="B53" i="9"/>
  <c r="B53" i="8"/>
  <c r="AZ52" i="9"/>
  <c r="B52" i="9"/>
  <c r="B52" i="8"/>
  <c r="AZ48" i="9"/>
  <c r="B48" i="9"/>
  <c r="B48" i="8"/>
  <c r="AZ45" i="9"/>
  <c r="B45" i="9"/>
  <c r="B45" i="8"/>
  <c r="AZ44" i="9"/>
  <c r="B44" i="9"/>
  <c r="B44" i="8"/>
  <c r="AZ40" i="9"/>
  <c r="B40" i="9"/>
  <c r="B40" i="8"/>
  <c r="AZ37" i="9"/>
  <c r="B37" i="9"/>
  <c r="B37" i="8"/>
  <c r="AZ29" i="9"/>
  <c r="B29" i="9"/>
  <c r="B29" i="8"/>
  <c r="AZ17" i="9"/>
  <c r="AZ16" i="9"/>
  <c r="B16" i="9"/>
  <c r="B16" i="8"/>
  <c r="AZ94" i="9"/>
  <c r="AZ34" i="9"/>
  <c r="AZ98" i="9"/>
  <c r="B98" i="9"/>
  <c r="B98" i="8"/>
  <c r="AZ111" i="9"/>
  <c r="B111" i="9"/>
  <c r="B111" i="8"/>
  <c r="AZ109" i="9"/>
  <c r="B109" i="9"/>
  <c r="B109" i="8"/>
  <c r="AZ107" i="9"/>
  <c r="B107" i="9"/>
  <c r="B107" i="8"/>
  <c r="AZ105" i="9"/>
  <c r="B105" i="9"/>
  <c r="B105" i="8"/>
  <c r="AZ103" i="9"/>
  <c r="B103" i="9"/>
  <c r="B103" i="8"/>
  <c r="AZ101" i="9"/>
  <c r="AZ99" i="9"/>
  <c r="B99" i="9"/>
  <c r="B99" i="8"/>
  <c r="AZ97" i="9"/>
  <c r="B97" i="9"/>
  <c r="B97" i="8"/>
  <c r="AZ95" i="9"/>
  <c r="B95" i="9"/>
  <c r="B95" i="8"/>
  <c r="AZ93" i="9"/>
  <c r="AZ91" i="9"/>
  <c r="B91" i="9"/>
  <c r="B91" i="8"/>
  <c r="AZ89" i="9"/>
  <c r="B89" i="9"/>
  <c r="B89" i="8"/>
  <c r="AZ87" i="9"/>
  <c r="B87" i="9"/>
  <c r="B87" i="8"/>
  <c r="AZ85" i="9"/>
  <c r="AZ83" i="9"/>
  <c r="AZ81" i="9"/>
  <c r="B81" i="9"/>
  <c r="B81" i="8"/>
  <c r="AZ79" i="9"/>
  <c r="B79" i="9"/>
  <c r="B79" i="8"/>
  <c r="AZ75" i="9"/>
  <c r="B75" i="9"/>
  <c r="B75" i="8"/>
  <c r="AZ73" i="9"/>
  <c r="B73" i="9"/>
  <c r="B73" i="8"/>
  <c r="AZ71" i="9"/>
  <c r="B71" i="9"/>
  <c r="B71" i="8"/>
  <c r="AZ67" i="9"/>
  <c r="AZ65" i="9"/>
  <c r="AZ63" i="9"/>
  <c r="B63" i="9"/>
  <c r="B63" i="8"/>
  <c r="AZ59" i="9"/>
  <c r="B59" i="9"/>
  <c r="B59" i="8"/>
  <c r="AZ57" i="9"/>
  <c r="B57" i="9"/>
  <c r="B57" i="8"/>
  <c r="AZ55" i="9"/>
  <c r="B55" i="9"/>
  <c r="B55" i="8"/>
  <c r="AZ51" i="9"/>
  <c r="AZ49" i="9"/>
  <c r="B49" i="9"/>
  <c r="B49" i="8"/>
  <c r="AZ47" i="9"/>
  <c r="B47" i="9"/>
  <c r="B47" i="8"/>
  <c r="AZ43" i="9"/>
  <c r="AZ41" i="9"/>
  <c r="B41" i="9"/>
  <c r="B41" i="8"/>
  <c r="AZ39" i="9"/>
  <c r="B39" i="9"/>
  <c r="B39" i="8"/>
  <c r="AZ35" i="9"/>
  <c r="B35" i="9"/>
  <c r="B35" i="8"/>
  <c r="AZ33" i="9"/>
  <c r="B33" i="9"/>
  <c r="B33" i="8"/>
  <c r="AZ31" i="9"/>
  <c r="B31" i="9"/>
  <c r="B31" i="8"/>
  <c r="AZ27" i="9"/>
  <c r="B27" i="9"/>
  <c r="B27" i="8"/>
  <c r="AZ25" i="9"/>
  <c r="B25" i="9"/>
  <c r="B25" i="8"/>
  <c r="AZ21" i="9"/>
  <c r="B21" i="9"/>
  <c r="B21" i="8"/>
  <c r="AZ13" i="9"/>
  <c r="B13" i="9"/>
  <c r="B13" i="8"/>
  <c r="AZ102" i="9"/>
  <c r="B102" i="9"/>
  <c r="B102" i="8"/>
  <c r="AZ90" i="9"/>
  <c r="B90" i="9"/>
  <c r="B90" i="8"/>
  <c r="AZ110" i="9"/>
  <c r="B110" i="9"/>
  <c r="B110" i="8"/>
  <c r="AZ104" i="9"/>
  <c r="AZ100" i="9"/>
  <c r="B100" i="9"/>
  <c r="B100" i="8"/>
  <c r="AZ92" i="9"/>
  <c r="B92" i="9"/>
  <c r="B92" i="8"/>
  <c r="AZ86" i="9"/>
  <c r="AZ82" i="9"/>
  <c r="AZ70" i="9"/>
  <c r="B70" i="9"/>
  <c r="B70" i="8"/>
  <c r="AZ66" i="9"/>
  <c r="B66" i="9"/>
  <c r="B66" i="8"/>
  <c r="AZ62" i="9"/>
  <c r="B62" i="9"/>
  <c r="B62" i="8"/>
  <c r="AZ58" i="9"/>
  <c r="AZ54" i="9"/>
  <c r="B54" i="9"/>
  <c r="B54" i="8"/>
  <c r="AZ50" i="9"/>
  <c r="AZ46" i="9"/>
  <c r="AZ42" i="9"/>
  <c r="AZ38" i="9"/>
  <c r="B38" i="9"/>
  <c r="B38" i="8"/>
  <c r="AZ36" i="9"/>
  <c r="B36" i="9"/>
  <c r="B36" i="8"/>
  <c r="AZ23" i="9"/>
  <c r="B23" i="9"/>
  <c r="B23" i="8"/>
  <c r="AZ19" i="9"/>
  <c r="B19" i="9"/>
  <c r="B19" i="8"/>
  <c r="AZ15" i="9"/>
  <c r="B15" i="9"/>
  <c r="B15" i="8"/>
  <c r="AZ11" i="9"/>
  <c r="B11" i="9"/>
  <c r="B11" i="8"/>
  <c r="K11" i="8"/>
  <c r="AK11" i="9" s="1"/>
  <c r="AZ106" i="9"/>
  <c r="AZ96" i="9"/>
  <c r="B96" i="9"/>
  <c r="B96" i="8"/>
  <c r="AZ78" i="9"/>
  <c r="B78" i="9"/>
  <c r="B78" i="8"/>
  <c r="AZ74" i="9"/>
  <c r="B74" i="9"/>
  <c r="B74" i="8"/>
  <c r="AZ32" i="9"/>
  <c r="B32" i="9"/>
  <c r="B32" i="8"/>
  <c r="AZ30" i="9"/>
  <c r="B30" i="9"/>
  <c r="B30" i="8"/>
  <c r="AZ28" i="9"/>
  <c r="B28" i="9"/>
  <c r="B28" i="8"/>
  <c r="AZ26" i="9"/>
  <c r="B26" i="9"/>
  <c r="B26" i="8"/>
  <c r="AZ24" i="9"/>
  <c r="B24" i="9"/>
  <c r="B24" i="8"/>
  <c r="AZ22" i="9"/>
  <c r="B22" i="9"/>
  <c r="B22" i="8"/>
  <c r="AZ20" i="9"/>
  <c r="B20" i="9"/>
  <c r="B20" i="8"/>
  <c r="AZ18" i="9"/>
  <c r="B18" i="9"/>
  <c r="B18" i="8"/>
  <c r="AZ14" i="9"/>
  <c r="B14" i="9"/>
  <c r="B14" i="8"/>
  <c r="AZ12" i="9"/>
  <c r="B12" i="9"/>
  <c r="B12" i="8"/>
  <c r="AZ10" i="9"/>
  <c r="B10" i="9"/>
  <c r="B10" i="8"/>
  <c r="K10" i="8"/>
  <c r="AZ9" i="9"/>
  <c r="B9" i="9"/>
  <c r="B9" i="8"/>
  <c r="K9" i="8"/>
  <c r="AO9" i="9" s="1"/>
  <c r="AZ7" i="9"/>
  <c r="B7" i="9"/>
  <c r="B7" i="8"/>
  <c r="K7" i="8"/>
  <c r="AI7" i="9" s="1"/>
  <c r="AZ8" i="9"/>
  <c r="B8" i="9"/>
  <c r="B8" i="8"/>
  <c r="K8" i="8"/>
  <c r="B80" i="9"/>
  <c r="B80" i="8"/>
  <c r="B67" i="9"/>
  <c r="B67" i="8"/>
  <c r="B51" i="9"/>
  <c r="B51" i="8"/>
  <c r="B17" i="9"/>
  <c r="B17" i="8"/>
  <c r="BA6" i="9"/>
  <c r="BA12" i="9"/>
  <c r="BA107" i="9"/>
  <c r="B108" i="9"/>
  <c r="B108" i="8"/>
  <c r="B101" i="9"/>
  <c r="B101" i="8"/>
  <c r="BA39" i="9"/>
  <c r="BA52" i="9"/>
  <c r="BA29" i="9"/>
  <c r="BA32" i="9"/>
  <c r="BA44" i="9"/>
  <c r="BA67" i="9"/>
  <c r="BA69" i="9"/>
  <c r="BA70" i="9"/>
  <c r="BA86" i="9"/>
  <c r="BA100" i="9"/>
  <c r="BA16" i="9"/>
  <c r="BA23" i="9"/>
  <c r="BA73" i="9"/>
  <c r="BA74" i="9"/>
  <c r="BA101" i="9"/>
  <c r="BA9" i="9"/>
  <c r="BA14" i="9"/>
  <c r="BA61" i="9"/>
  <c r="BA64" i="9"/>
  <c r="BA83" i="9"/>
  <c r="BA95" i="9"/>
  <c r="BA111" i="9"/>
  <c r="B104" i="9"/>
  <c r="B104" i="8"/>
  <c r="BA20" i="9"/>
  <c r="BA25" i="9"/>
  <c r="BA27" i="9"/>
  <c r="BA41" i="9"/>
  <c r="BA59" i="9"/>
  <c r="BA77" i="9"/>
  <c r="BA84" i="9"/>
  <c r="BA91" i="9"/>
  <c r="BA24" i="9"/>
  <c r="BA89" i="9"/>
  <c r="BA93" i="9"/>
  <c r="BA99" i="9"/>
  <c r="BA105" i="9"/>
  <c r="BA109" i="9"/>
  <c r="B83" i="9"/>
  <c r="B83" i="8"/>
  <c r="B43" i="9"/>
  <c r="B43" i="8"/>
  <c r="B112" i="9"/>
  <c r="B112" i="8"/>
  <c r="B72" i="9"/>
  <c r="B72" i="8"/>
  <c r="BA13" i="9"/>
  <c r="BA15" i="9"/>
  <c r="BA18" i="9"/>
  <c r="BA8" i="9"/>
  <c r="BA10" i="9"/>
  <c r="BA11" i="9"/>
  <c r="BA17" i="9"/>
  <c r="BA19" i="9"/>
  <c r="BA21" i="9"/>
  <c r="BA22" i="9"/>
  <c r="BA26" i="9"/>
  <c r="BA49" i="9"/>
  <c r="BA51" i="9"/>
  <c r="BA75" i="9"/>
  <c r="BA79" i="9"/>
  <c r="BA80" i="9"/>
  <c r="BA85" i="9"/>
  <c r="BA31" i="9"/>
  <c r="BA33" i="9"/>
  <c r="BA36" i="9"/>
  <c r="BA43" i="9"/>
  <c r="BA45" i="9"/>
  <c r="BA48" i="9"/>
  <c r="BA53" i="9"/>
  <c r="BA56" i="9"/>
  <c r="BA63" i="9"/>
  <c r="BA65" i="9"/>
  <c r="BA81" i="9"/>
  <c r="BA87" i="9"/>
  <c r="BA90" i="9"/>
  <c r="BA97" i="9"/>
  <c r="BA103" i="9"/>
  <c r="BA106" i="9"/>
  <c r="B106" i="9"/>
  <c r="B106" i="8"/>
  <c r="B94" i="9"/>
  <c r="B94" i="8"/>
  <c r="B86" i="9"/>
  <c r="B86" i="8"/>
  <c r="B82" i="9"/>
  <c r="B82" i="8"/>
  <c r="B58" i="9"/>
  <c r="B58" i="8"/>
  <c r="B50" i="9"/>
  <c r="B50" i="8"/>
  <c r="B46" i="9"/>
  <c r="B46" i="8"/>
  <c r="B42" i="9"/>
  <c r="B42" i="8"/>
  <c r="B34" i="9"/>
  <c r="B34" i="8"/>
  <c r="BA28" i="9"/>
  <c r="BA35" i="9"/>
  <c r="BA37" i="9"/>
  <c r="BA40" i="9"/>
  <c r="BA47" i="9"/>
  <c r="BA55" i="9"/>
  <c r="BA57" i="9"/>
  <c r="BA60" i="9"/>
  <c r="BA68" i="9"/>
  <c r="BA71" i="9"/>
  <c r="BA96" i="9"/>
  <c r="BA102" i="9"/>
  <c r="BA112" i="9"/>
  <c r="B93" i="9"/>
  <c r="B93" i="8"/>
  <c r="B85" i="9"/>
  <c r="B85" i="8"/>
  <c r="B69" i="9"/>
  <c r="B69" i="8"/>
  <c r="B65" i="9"/>
  <c r="B65" i="8"/>
  <c r="BA7" i="9"/>
  <c r="BA30" i="9"/>
  <c r="BA34" i="9"/>
  <c r="BA38" i="9"/>
  <c r="BA42" i="9"/>
  <c r="BA46" i="9"/>
  <c r="BA50" i="9"/>
  <c r="BA54" i="9"/>
  <c r="BA58" i="9"/>
  <c r="BA62" i="9"/>
  <c r="BA66" i="9"/>
  <c r="BA72" i="9"/>
  <c r="BA78" i="9"/>
  <c r="BA88" i="9"/>
  <c r="BA94" i="9"/>
  <c r="BA104" i="9"/>
  <c r="BA110" i="9"/>
  <c r="BA76" i="9"/>
  <c r="BA82" i="9"/>
  <c r="BA92" i="9"/>
  <c r="BA98" i="9"/>
  <c r="BA108" i="9"/>
  <c r="BG165" i="6"/>
  <c r="BA165" i="6"/>
  <c r="BB165" i="6"/>
  <c r="BC165" i="6"/>
  <c r="BD165" i="6"/>
  <c r="BE165" i="6"/>
  <c r="BF165" i="6"/>
  <c r="B15" i="5"/>
  <c r="B19" i="5"/>
  <c r="B23" i="5"/>
  <c r="B27" i="5"/>
  <c r="B29" i="5"/>
  <c r="B31" i="5"/>
  <c r="B35" i="5"/>
  <c r="B39" i="5"/>
  <c r="B43" i="5"/>
  <c r="B45" i="5"/>
  <c r="B47" i="5"/>
  <c r="B51" i="5"/>
  <c r="B55" i="5"/>
  <c r="B59" i="5"/>
  <c r="B63" i="5"/>
  <c r="B67" i="5"/>
  <c r="B71" i="5"/>
  <c r="B75" i="5"/>
  <c r="B79" i="5"/>
  <c r="B83" i="5"/>
  <c r="B87" i="5"/>
  <c r="B91" i="5"/>
  <c r="B93" i="5"/>
  <c r="B95" i="5"/>
  <c r="B96" i="5"/>
  <c r="B99" i="5"/>
  <c r="B103" i="5"/>
  <c r="BT7" i="6"/>
  <c r="BU7" i="6"/>
  <c r="BV7" i="6"/>
  <c r="BW7" i="6"/>
  <c r="BT8" i="6"/>
  <c r="BU8" i="6"/>
  <c r="BV8" i="6"/>
  <c r="BW8" i="6"/>
  <c r="BT9" i="6"/>
  <c r="BU9" i="6"/>
  <c r="BV9" i="6"/>
  <c r="BW9" i="6"/>
  <c r="BT10" i="6"/>
  <c r="BU10" i="6"/>
  <c r="BV10" i="6"/>
  <c r="BW10" i="6"/>
  <c r="BT11" i="6"/>
  <c r="BU11" i="6"/>
  <c r="BV11" i="6"/>
  <c r="BW11" i="6"/>
  <c r="BT12" i="6"/>
  <c r="BU12" i="6"/>
  <c r="BV12" i="6"/>
  <c r="BW12" i="6"/>
  <c r="BT13" i="6"/>
  <c r="BU13" i="6"/>
  <c r="BV13" i="6"/>
  <c r="BW13" i="6"/>
  <c r="BT14" i="6"/>
  <c r="BU14" i="6"/>
  <c r="BV14" i="6"/>
  <c r="BW14" i="6"/>
  <c r="BT15" i="6"/>
  <c r="BU15" i="6"/>
  <c r="BV15" i="6"/>
  <c r="BW15" i="6"/>
  <c r="BT16" i="6"/>
  <c r="BU16" i="6"/>
  <c r="B16" i="5"/>
  <c r="BV16" i="6"/>
  <c r="BW16" i="6"/>
  <c r="BT17" i="6"/>
  <c r="BU17" i="6"/>
  <c r="BV17" i="6"/>
  <c r="BW17" i="6"/>
  <c r="BT18" i="6"/>
  <c r="BU18" i="6"/>
  <c r="BV18" i="6"/>
  <c r="BW18" i="6"/>
  <c r="BT19" i="6"/>
  <c r="BU19" i="6"/>
  <c r="BV19" i="6"/>
  <c r="BW19" i="6"/>
  <c r="BT20" i="6"/>
  <c r="BU20" i="6"/>
  <c r="B20" i="5"/>
  <c r="BV20" i="6"/>
  <c r="BW20" i="6"/>
  <c r="BT21" i="6"/>
  <c r="BU21" i="6"/>
  <c r="BV21" i="6"/>
  <c r="BW21" i="6"/>
  <c r="BT22" i="6"/>
  <c r="BU22" i="6"/>
  <c r="BV22" i="6"/>
  <c r="BW22" i="6"/>
  <c r="BT23" i="6"/>
  <c r="BU23" i="6"/>
  <c r="BV23" i="6"/>
  <c r="BW23" i="6"/>
  <c r="BT24" i="6"/>
  <c r="BU24" i="6"/>
  <c r="BV24" i="6"/>
  <c r="BW24" i="6"/>
  <c r="BT25" i="6"/>
  <c r="BU25" i="6"/>
  <c r="BV25" i="6"/>
  <c r="BW25" i="6"/>
  <c r="BT26" i="6"/>
  <c r="BU26" i="6"/>
  <c r="BV26" i="6"/>
  <c r="BW26" i="6"/>
  <c r="BT27" i="6"/>
  <c r="BU27" i="6"/>
  <c r="BV27" i="6"/>
  <c r="BW27" i="6"/>
  <c r="BT28" i="6"/>
  <c r="BU28" i="6"/>
  <c r="BV28" i="6"/>
  <c r="BW28" i="6"/>
  <c r="BT29" i="6"/>
  <c r="BU29" i="6"/>
  <c r="BV29" i="6"/>
  <c r="BW29" i="6"/>
  <c r="BT30" i="6"/>
  <c r="BU30" i="6"/>
  <c r="BV30" i="6"/>
  <c r="BW30" i="6"/>
  <c r="BT31" i="6"/>
  <c r="BU31" i="6"/>
  <c r="BV31" i="6"/>
  <c r="BW31" i="6"/>
  <c r="BT32" i="6"/>
  <c r="BU32" i="6"/>
  <c r="BV32" i="6"/>
  <c r="BW32" i="6"/>
  <c r="BT33" i="6"/>
  <c r="BU33" i="6"/>
  <c r="BV33" i="6"/>
  <c r="BW33" i="6"/>
  <c r="BT34" i="6"/>
  <c r="BU34" i="6"/>
  <c r="BV34" i="6"/>
  <c r="BW34" i="6"/>
  <c r="BT35" i="6"/>
  <c r="BU35" i="6"/>
  <c r="BV35" i="6"/>
  <c r="BW35" i="6"/>
  <c r="BT36" i="6"/>
  <c r="BU36" i="6"/>
  <c r="BV36" i="6"/>
  <c r="BW36" i="6"/>
  <c r="BT37" i="6"/>
  <c r="BU37" i="6"/>
  <c r="BV37" i="6"/>
  <c r="BW37" i="6"/>
  <c r="BT38" i="6"/>
  <c r="BU38" i="6"/>
  <c r="BV38" i="6"/>
  <c r="BW38" i="6"/>
  <c r="BT39" i="6"/>
  <c r="BU39" i="6"/>
  <c r="BV39" i="6"/>
  <c r="BW39" i="6"/>
  <c r="BT40" i="6"/>
  <c r="BU40" i="6"/>
  <c r="BV40" i="6"/>
  <c r="BW40" i="6"/>
  <c r="BT41" i="6"/>
  <c r="BU41" i="6"/>
  <c r="BV41" i="6"/>
  <c r="BW41" i="6"/>
  <c r="BT42" i="6"/>
  <c r="BU42" i="6"/>
  <c r="BV42" i="6"/>
  <c r="BW42" i="6"/>
  <c r="BT43" i="6"/>
  <c r="BU43" i="6"/>
  <c r="BV43" i="6"/>
  <c r="BW43" i="6"/>
  <c r="BT44" i="6"/>
  <c r="BU44" i="6"/>
  <c r="BV44" i="6"/>
  <c r="BW44" i="6"/>
  <c r="BT45" i="6"/>
  <c r="BU45" i="6"/>
  <c r="BV45" i="6"/>
  <c r="BW45" i="6"/>
  <c r="BT46" i="6"/>
  <c r="BU46" i="6"/>
  <c r="BV46" i="6"/>
  <c r="BW46" i="6"/>
  <c r="BT47" i="6"/>
  <c r="BU47" i="6"/>
  <c r="BV47" i="6"/>
  <c r="BW47" i="6"/>
  <c r="BT48" i="6"/>
  <c r="BU48" i="6"/>
  <c r="BV48" i="6"/>
  <c r="BW48" i="6"/>
  <c r="BT49" i="6"/>
  <c r="BU49" i="6"/>
  <c r="BV49" i="6"/>
  <c r="BW49" i="6"/>
  <c r="BT50" i="6"/>
  <c r="BU50" i="6"/>
  <c r="BV50" i="6"/>
  <c r="BW50" i="6"/>
  <c r="BT51" i="6"/>
  <c r="BU51" i="6"/>
  <c r="BV51" i="6"/>
  <c r="BW51" i="6"/>
  <c r="BT52" i="6"/>
  <c r="BU52" i="6"/>
  <c r="BV52" i="6"/>
  <c r="BW52" i="6"/>
  <c r="BT53" i="6"/>
  <c r="BU53" i="6"/>
  <c r="BV53" i="6"/>
  <c r="BW53" i="6"/>
  <c r="BT54" i="6"/>
  <c r="BU54" i="6"/>
  <c r="BV54" i="6"/>
  <c r="BW54" i="6"/>
  <c r="BT55" i="6"/>
  <c r="BU55" i="6"/>
  <c r="BV55" i="6"/>
  <c r="BW55" i="6"/>
  <c r="BT56" i="6"/>
  <c r="BU56" i="6"/>
  <c r="BV56" i="6"/>
  <c r="BW56" i="6"/>
  <c r="BT57" i="6"/>
  <c r="BU57" i="6"/>
  <c r="BV57" i="6"/>
  <c r="BW57" i="6"/>
  <c r="BT58" i="6"/>
  <c r="BU58" i="6"/>
  <c r="BV58" i="6"/>
  <c r="BW58" i="6"/>
  <c r="BT59" i="6"/>
  <c r="BU59" i="6"/>
  <c r="BV59" i="6"/>
  <c r="BW59" i="6"/>
  <c r="BT60" i="6"/>
  <c r="BU60" i="6"/>
  <c r="BV60" i="6"/>
  <c r="BW60" i="6"/>
  <c r="BT61" i="6"/>
  <c r="BU61" i="6"/>
  <c r="BV61" i="6"/>
  <c r="BW61" i="6"/>
  <c r="BT62" i="6"/>
  <c r="BU62" i="6"/>
  <c r="BV62" i="6"/>
  <c r="BW62" i="6"/>
  <c r="BT63" i="6"/>
  <c r="BU63" i="6"/>
  <c r="BV63" i="6"/>
  <c r="BW63" i="6"/>
  <c r="BT64" i="6"/>
  <c r="BU64" i="6"/>
  <c r="B64" i="5"/>
  <c r="BV64" i="6"/>
  <c r="BW64" i="6"/>
  <c r="BT65" i="6"/>
  <c r="BU65" i="6"/>
  <c r="BV65" i="6"/>
  <c r="BW65" i="6"/>
  <c r="BT66" i="6"/>
  <c r="BU66" i="6"/>
  <c r="BV66" i="6"/>
  <c r="BW66" i="6"/>
  <c r="BT67" i="6"/>
  <c r="BU67" i="6"/>
  <c r="BV67" i="6"/>
  <c r="BW67" i="6"/>
  <c r="BT68" i="6"/>
  <c r="BU68" i="6"/>
  <c r="B68" i="5"/>
  <c r="BV68" i="6"/>
  <c r="BW68" i="6"/>
  <c r="BT69" i="6"/>
  <c r="BU69" i="6"/>
  <c r="BV69" i="6"/>
  <c r="BW69" i="6"/>
  <c r="BT70" i="6"/>
  <c r="BU70" i="6"/>
  <c r="BV70" i="6"/>
  <c r="BW70" i="6"/>
  <c r="BT71" i="6"/>
  <c r="BU71" i="6"/>
  <c r="BV71" i="6"/>
  <c r="BW71" i="6"/>
  <c r="BT72" i="6"/>
  <c r="BU72" i="6"/>
  <c r="BV72" i="6"/>
  <c r="BW72" i="6"/>
  <c r="BT73" i="6"/>
  <c r="BU73" i="6"/>
  <c r="BV73" i="6"/>
  <c r="BW73" i="6"/>
  <c r="BT74" i="6"/>
  <c r="BU74" i="6"/>
  <c r="BV74" i="6"/>
  <c r="BW74" i="6"/>
  <c r="BT75" i="6"/>
  <c r="BU75" i="6"/>
  <c r="BV75" i="6"/>
  <c r="BW75" i="6"/>
  <c r="BT76" i="6"/>
  <c r="BU76" i="6"/>
  <c r="BV76" i="6"/>
  <c r="BW76" i="6"/>
  <c r="BT77" i="6"/>
  <c r="BU77" i="6"/>
  <c r="B77" i="5"/>
  <c r="BV77" i="6"/>
  <c r="BW77" i="6"/>
  <c r="BT78" i="6"/>
  <c r="BU78" i="6"/>
  <c r="BV78" i="6"/>
  <c r="BW78" i="6"/>
  <c r="BT79" i="6"/>
  <c r="BU79" i="6"/>
  <c r="BV79" i="6"/>
  <c r="BW79" i="6"/>
  <c r="BT80" i="6"/>
  <c r="BU80" i="6"/>
  <c r="B80" i="5"/>
  <c r="BV80" i="6"/>
  <c r="BW80" i="6"/>
  <c r="BT81" i="6"/>
  <c r="BU81" i="6"/>
  <c r="BV81" i="6"/>
  <c r="BW81" i="6"/>
  <c r="BT82" i="6"/>
  <c r="BU82" i="6"/>
  <c r="BV82" i="6"/>
  <c r="BW82" i="6"/>
  <c r="BT83" i="6"/>
  <c r="BU83" i="6"/>
  <c r="BV83" i="6"/>
  <c r="BW83" i="6"/>
  <c r="BT84" i="6"/>
  <c r="BU84" i="6"/>
  <c r="B84" i="5"/>
  <c r="BV84" i="6"/>
  <c r="BW84" i="6"/>
  <c r="BT85" i="6"/>
  <c r="BU85" i="6"/>
  <c r="B85" i="5"/>
  <c r="BV85" i="6"/>
  <c r="BW85" i="6"/>
  <c r="BT86" i="6"/>
  <c r="BU86" i="6"/>
  <c r="BV86" i="6"/>
  <c r="BW86" i="6"/>
  <c r="BT87" i="6"/>
  <c r="BU87" i="6"/>
  <c r="BV87" i="6"/>
  <c r="BW87" i="6"/>
  <c r="BT88" i="6"/>
  <c r="BU88" i="6"/>
  <c r="BV88" i="6"/>
  <c r="BW88" i="6"/>
  <c r="BT89" i="6"/>
  <c r="BU89" i="6"/>
  <c r="BV89" i="6"/>
  <c r="BW89" i="6"/>
  <c r="BT90" i="6"/>
  <c r="BU90" i="6"/>
  <c r="BV90" i="6"/>
  <c r="BW90" i="6"/>
  <c r="BT91" i="6"/>
  <c r="BU91" i="6"/>
  <c r="BV91" i="6"/>
  <c r="BW91" i="6"/>
  <c r="BT92" i="6"/>
  <c r="BU92" i="6"/>
  <c r="BV92" i="6"/>
  <c r="BW92" i="6"/>
  <c r="BT93" i="6"/>
  <c r="BU93" i="6"/>
  <c r="BV93" i="6"/>
  <c r="BW93" i="6"/>
  <c r="BT94" i="6"/>
  <c r="BU94" i="6"/>
  <c r="BV94" i="6"/>
  <c r="BW94" i="6"/>
  <c r="BT95" i="6"/>
  <c r="BU95" i="6"/>
  <c r="BV95" i="6"/>
  <c r="BW95" i="6"/>
  <c r="BT96" i="6"/>
  <c r="BU96" i="6"/>
  <c r="BV96" i="6"/>
  <c r="BW96" i="6"/>
  <c r="BT97" i="6"/>
  <c r="BU97" i="6"/>
  <c r="BV97" i="6"/>
  <c r="BW97" i="6"/>
  <c r="BT98" i="6"/>
  <c r="BU98" i="6"/>
  <c r="BV98" i="6"/>
  <c r="BW98" i="6"/>
  <c r="BT99" i="6"/>
  <c r="BU99" i="6"/>
  <c r="BV99" i="6"/>
  <c r="BW99" i="6"/>
  <c r="BT100" i="6"/>
  <c r="BU100" i="6"/>
  <c r="BV100" i="6"/>
  <c r="BX100" i="6"/>
  <c r="B100" i="6"/>
  <c r="BW100" i="6"/>
  <c r="BT101" i="6"/>
  <c r="BU101" i="6"/>
  <c r="BV101" i="6"/>
  <c r="BX101" i="6"/>
  <c r="B101" i="6"/>
  <c r="BW101" i="6"/>
  <c r="BT102" i="6"/>
  <c r="BU102" i="6"/>
  <c r="BV102" i="6"/>
  <c r="BW102" i="6"/>
  <c r="BT103" i="6"/>
  <c r="BU103" i="6"/>
  <c r="BV103" i="6"/>
  <c r="BW103" i="6"/>
  <c r="BT104" i="6"/>
  <c r="BU104" i="6"/>
  <c r="BV104" i="6"/>
  <c r="BW104" i="6"/>
  <c r="BT105" i="6"/>
  <c r="BU105" i="6"/>
  <c r="BV105" i="6"/>
  <c r="BW105" i="6"/>
  <c r="BT106" i="6"/>
  <c r="BU106" i="6"/>
  <c r="BV106" i="6"/>
  <c r="BW106" i="6"/>
  <c r="BT107" i="6"/>
  <c r="BU107" i="6"/>
  <c r="BV107" i="6"/>
  <c r="BX107" i="6"/>
  <c r="B107" i="6"/>
  <c r="BW107" i="6"/>
  <c r="BT108" i="6"/>
  <c r="BU108" i="6"/>
  <c r="BV108" i="6"/>
  <c r="B108" i="6"/>
  <c r="BW108" i="6"/>
  <c r="BT109" i="6"/>
  <c r="BX109" i="6"/>
  <c r="B109" i="6"/>
  <c r="BU109" i="6"/>
  <c r="BV109" i="6"/>
  <c r="BW109" i="6"/>
  <c r="BT110" i="6"/>
  <c r="BX110" i="6"/>
  <c r="B110" i="6"/>
  <c r="BU110" i="6"/>
  <c r="BV110" i="6"/>
  <c r="BW110" i="6"/>
  <c r="BT111" i="6"/>
  <c r="BX111" i="6"/>
  <c r="B111" i="6"/>
  <c r="BU111" i="6"/>
  <c r="BV111" i="6"/>
  <c r="BW111" i="6"/>
  <c r="BW6" i="6"/>
  <c r="BV6" i="6"/>
  <c r="BU6" i="6"/>
  <c r="BT6" i="6"/>
  <c r="Y11" i="5"/>
  <c r="Y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5" i="5"/>
  <c r="Y56" i="5"/>
  <c r="Y57" i="5"/>
  <c r="Y58" i="5"/>
  <c r="Y59" i="5"/>
  <c r="Y60" i="5"/>
  <c r="Y61" i="5"/>
  <c r="Y62" i="5"/>
  <c r="Y63" i="5"/>
  <c r="Y64" i="5"/>
  <c r="Y65" i="5"/>
  <c r="Y66" i="5"/>
  <c r="Y67" i="5"/>
  <c r="Y68" i="5"/>
  <c r="Y69" i="5"/>
  <c r="Y70" i="5"/>
  <c r="Y71" i="5"/>
  <c r="Y72" i="5"/>
  <c r="Y73" i="5"/>
  <c r="Y74" i="5"/>
  <c r="Y75" i="5"/>
  <c r="Y76" i="5"/>
  <c r="Y77" i="5"/>
  <c r="Y78" i="5"/>
  <c r="Y79" i="5"/>
  <c r="Y80" i="5"/>
  <c r="Y81" i="5"/>
  <c r="Y82" i="5"/>
  <c r="Y83" i="5"/>
  <c r="Y84" i="5"/>
  <c r="Y85" i="5"/>
  <c r="Y86" i="5"/>
  <c r="Y87" i="5"/>
  <c r="Y88" i="5"/>
  <c r="Y89" i="5"/>
  <c r="Y90" i="5"/>
  <c r="Y91" i="5"/>
  <c r="Y92" i="5"/>
  <c r="Y93" i="5"/>
  <c r="Y94" i="5"/>
  <c r="Y95" i="5"/>
  <c r="Y96" i="5"/>
  <c r="Y97" i="5"/>
  <c r="Y98" i="5"/>
  <c r="Y99" i="5"/>
  <c r="Y100" i="5"/>
  <c r="Y101" i="5"/>
  <c r="Y102" i="5"/>
  <c r="Y103" i="5"/>
  <c r="Y104" i="5"/>
  <c r="Y105" i="5"/>
  <c r="Y106" i="5"/>
  <c r="Y107" i="5"/>
  <c r="Y108" i="5"/>
  <c r="Y7" i="5"/>
  <c r="Y8" i="5"/>
  <c r="Y9" i="5"/>
  <c r="Y10" i="5"/>
  <c r="W6" i="5"/>
  <c r="U6" i="5"/>
  <c r="V6" i="5"/>
  <c r="T6" i="5"/>
  <c r="BX12" i="6"/>
  <c r="B12" i="6"/>
  <c r="B12" i="5"/>
  <c r="B109" i="5"/>
  <c r="B110" i="5"/>
  <c r="BX11" i="6"/>
  <c r="B11" i="6"/>
  <c r="B11" i="5"/>
  <c r="B9" i="6"/>
  <c r="D7" i="9"/>
  <c r="AL7" i="9"/>
  <c r="AM7" i="9"/>
  <c r="D10" i="9"/>
  <c r="AI10" i="9"/>
  <c r="AJ10" i="9"/>
  <c r="AK10" i="9"/>
  <c r="AO10" i="9"/>
  <c r="AP10" i="9"/>
  <c r="AH10" i="9"/>
  <c r="D8" i="9"/>
  <c r="AN8" i="9"/>
  <c r="AI14" i="9"/>
  <c r="AJ14" i="9"/>
  <c r="AK14" i="9"/>
  <c r="AH14" i="9"/>
  <c r="AO14" i="9"/>
  <c r="AP14" i="9"/>
  <c r="D9" i="9"/>
  <c r="AN9" i="9"/>
  <c r="AH11" i="9"/>
  <c r="AP11" i="9"/>
  <c r="H11" i="8"/>
  <c r="D11" i="9"/>
  <c r="H10" i="8"/>
  <c r="H8" i="8"/>
  <c r="H9" i="8"/>
  <c r="H7" i="8"/>
  <c r="BX7" i="6"/>
  <c r="B7" i="6"/>
  <c r="B7" i="5"/>
  <c r="BW164" i="6"/>
  <c r="BX10" i="6"/>
  <c r="B10" i="6"/>
  <c r="B10" i="5"/>
  <c r="C165" i="6"/>
  <c r="BY6" i="6"/>
  <c r="S6" i="5"/>
  <c r="BX8" i="6"/>
  <c r="B8" i="6"/>
  <c r="B8" i="5"/>
  <c r="BY7" i="6"/>
  <c r="S7" i="5"/>
  <c r="B21" i="5"/>
  <c r="BY111" i="6"/>
  <c r="S111" i="5"/>
  <c r="BY109" i="6"/>
  <c r="S109" i="5"/>
  <c r="BY107" i="6"/>
  <c r="S107" i="5"/>
  <c r="BY105" i="6"/>
  <c r="S105" i="5"/>
  <c r="BY103" i="6"/>
  <c r="S103" i="5"/>
  <c r="BY101" i="6"/>
  <c r="S101" i="5"/>
  <c r="BY99" i="6"/>
  <c r="S99" i="5"/>
  <c r="BY97" i="6"/>
  <c r="S97" i="5"/>
  <c r="BY95" i="6"/>
  <c r="S95" i="5"/>
  <c r="BY93" i="6"/>
  <c r="S93" i="5"/>
  <c r="BY91" i="6"/>
  <c r="S91" i="5"/>
  <c r="BY89" i="6"/>
  <c r="S89" i="5"/>
  <c r="BY87" i="6"/>
  <c r="S87" i="5"/>
  <c r="BY85" i="6"/>
  <c r="S85" i="5"/>
  <c r="BY83" i="6"/>
  <c r="S83" i="5"/>
  <c r="BY81" i="6"/>
  <c r="S81" i="5"/>
  <c r="BY79" i="6"/>
  <c r="S79" i="5"/>
  <c r="BY77" i="6"/>
  <c r="S77" i="5"/>
  <c r="BY75" i="6"/>
  <c r="S75" i="5"/>
  <c r="BY73" i="6"/>
  <c r="S73" i="5"/>
  <c r="BY72" i="6"/>
  <c r="S72" i="5"/>
  <c r="BY70" i="6"/>
  <c r="S70" i="5"/>
  <c r="BY67" i="6"/>
  <c r="S67" i="5"/>
  <c r="BY65" i="6"/>
  <c r="S65" i="5"/>
  <c r="BY63" i="6"/>
  <c r="S63" i="5"/>
  <c r="BY61" i="6"/>
  <c r="S61" i="5"/>
  <c r="BY59" i="6"/>
  <c r="S59" i="5"/>
  <c r="BY57" i="6"/>
  <c r="S57" i="5"/>
  <c r="BY55" i="6"/>
  <c r="S55" i="5"/>
  <c r="BY53" i="6"/>
  <c r="S53" i="5"/>
  <c r="BY51" i="6"/>
  <c r="S51" i="5"/>
  <c r="BY48" i="6"/>
  <c r="S48" i="5"/>
  <c r="BY46" i="6"/>
  <c r="S46" i="5"/>
  <c r="BY44" i="6"/>
  <c r="S44" i="5"/>
  <c r="BY42" i="6"/>
  <c r="S42" i="5"/>
  <c r="BY40" i="6"/>
  <c r="S40" i="5"/>
  <c r="BY38" i="6"/>
  <c r="S38" i="5"/>
  <c r="BY36" i="6"/>
  <c r="S36" i="5"/>
  <c r="BY34" i="6"/>
  <c r="S34" i="5"/>
  <c r="BY32" i="6"/>
  <c r="S32" i="5"/>
  <c r="BY30" i="6"/>
  <c r="S30" i="5"/>
  <c r="BY28" i="6"/>
  <c r="S28" i="5"/>
  <c r="BY26" i="6"/>
  <c r="S26" i="5"/>
  <c r="BY24" i="6"/>
  <c r="S24" i="5"/>
  <c r="BY22" i="6"/>
  <c r="S22" i="5"/>
  <c r="BY20" i="6"/>
  <c r="S20" i="5"/>
  <c r="BY18" i="6"/>
  <c r="S18" i="5"/>
  <c r="BY15" i="6"/>
  <c r="S15" i="5"/>
  <c r="BY13" i="6"/>
  <c r="S13" i="5"/>
  <c r="BY9" i="6"/>
  <c r="S9" i="5"/>
  <c r="BY110" i="6"/>
  <c r="S110" i="5"/>
  <c r="BY108" i="6"/>
  <c r="S108" i="5"/>
  <c r="BY106" i="6"/>
  <c r="S106" i="5"/>
  <c r="BY104" i="6"/>
  <c r="S104" i="5"/>
  <c r="BY102" i="6"/>
  <c r="S102" i="5"/>
  <c r="BY100" i="6"/>
  <c r="S100" i="5"/>
  <c r="BY98" i="6"/>
  <c r="S98" i="5"/>
  <c r="BY96" i="6"/>
  <c r="S96" i="5"/>
  <c r="BY94" i="6"/>
  <c r="S94" i="5"/>
  <c r="BY92" i="6"/>
  <c r="S92" i="5"/>
  <c r="BY90" i="6"/>
  <c r="S90" i="5"/>
  <c r="BY88" i="6"/>
  <c r="S88" i="5"/>
  <c r="BY86" i="6"/>
  <c r="S86" i="5"/>
  <c r="BY84" i="6"/>
  <c r="S84" i="5"/>
  <c r="BY82" i="6"/>
  <c r="S82" i="5"/>
  <c r="BY80" i="6"/>
  <c r="S80" i="5"/>
  <c r="BY78" i="6"/>
  <c r="S78" i="5"/>
  <c r="BY76" i="6"/>
  <c r="S76" i="5"/>
  <c r="BY74" i="6"/>
  <c r="S74" i="5"/>
  <c r="BY71" i="6"/>
  <c r="S71" i="5"/>
  <c r="BY69" i="6"/>
  <c r="S69" i="5"/>
  <c r="BY68" i="6"/>
  <c r="S68" i="5"/>
  <c r="BY66" i="6"/>
  <c r="S66" i="5"/>
  <c r="BY64" i="6"/>
  <c r="S64" i="5"/>
  <c r="BY62" i="6"/>
  <c r="S62" i="5"/>
  <c r="BY60" i="6"/>
  <c r="S60" i="5"/>
  <c r="BY58" i="6"/>
  <c r="S58" i="5"/>
  <c r="BY56" i="6"/>
  <c r="S56" i="5"/>
  <c r="BY54" i="6"/>
  <c r="S54" i="5"/>
  <c r="BY52" i="6"/>
  <c r="S52" i="5"/>
  <c r="BY50" i="6"/>
  <c r="S50" i="5"/>
  <c r="BY49" i="6"/>
  <c r="S49" i="5"/>
  <c r="BY47" i="6"/>
  <c r="S47" i="5"/>
  <c r="BY45" i="6"/>
  <c r="S45" i="5"/>
  <c r="BY43" i="6"/>
  <c r="S43" i="5"/>
  <c r="BY41" i="6"/>
  <c r="S41" i="5"/>
  <c r="BY39" i="6"/>
  <c r="S39" i="5"/>
  <c r="BY37" i="6"/>
  <c r="S37" i="5"/>
  <c r="BY35" i="6"/>
  <c r="S35" i="5"/>
  <c r="BY33" i="6"/>
  <c r="S33" i="5"/>
  <c r="BY31" i="6"/>
  <c r="S31" i="5"/>
  <c r="BY29" i="6"/>
  <c r="S29" i="5"/>
  <c r="BY27" i="6"/>
  <c r="S27" i="5"/>
  <c r="BY25" i="6"/>
  <c r="S25" i="5"/>
  <c r="BY23" i="6"/>
  <c r="S23" i="5"/>
  <c r="BY21" i="6"/>
  <c r="S21" i="5"/>
  <c r="BY19" i="6"/>
  <c r="S19" i="5"/>
  <c r="BY17" i="6"/>
  <c r="S17" i="5"/>
  <c r="BY16" i="6"/>
  <c r="S16" i="5"/>
  <c r="BY14" i="6"/>
  <c r="S14" i="5"/>
  <c r="BY11" i="6"/>
  <c r="S11" i="5"/>
  <c r="BY10" i="6"/>
  <c r="S10" i="5"/>
  <c r="BY12" i="6"/>
  <c r="S12" i="5"/>
  <c r="BY8" i="6"/>
  <c r="S8" i="5"/>
  <c r="B66" i="5"/>
  <c r="B34" i="5"/>
  <c r="B30" i="5"/>
  <c r="B50" i="5"/>
  <c r="B98" i="5"/>
  <c r="B82" i="5"/>
  <c r="B18" i="5"/>
  <c r="B69" i="5"/>
  <c r="B61" i="5"/>
  <c r="B53" i="5"/>
  <c r="B52" i="5"/>
  <c r="B48" i="5"/>
  <c r="B101" i="5"/>
  <c r="B100" i="5"/>
  <c r="B37" i="5"/>
  <c r="B36" i="5"/>
  <c r="B32" i="5"/>
  <c r="B26" i="5"/>
  <c r="B90" i="5"/>
  <c r="B86" i="5"/>
  <c r="B74" i="5"/>
  <c r="B58" i="5"/>
  <c r="B42" i="5"/>
  <c r="B92" i="5"/>
  <c r="B76" i="5"/>
  <c r="B60" i="5"/>
  <c r="B44" i="5"/>
  <c r="B28" i="5"/>
  <c r="B94" i="5"/>
  <c r="B89" i="5"/>
  <c r="B88" i="5"/>
  <c r="B78" i="5"/>
  <c r="B73" i="5"/>
  <c r="B72" i="5"/>
  <c r="B62" i="5"/>
  <c r="B57" i="5"/>
  <c r="B56" i="5"/>
  <c r="B46" i="5"/>
  <c r="B41" i="5"/>
  <c r="B40" i="5"/>
  <c r="B25" i="5"/>
  <c r="B24" i="5"/>
  <c r="B14" i="5"/>
  <c r="B102" i="5"/>
  <c r="B97" i="5"/>
  <c r="B81" i="5"/>
  <c r="B70" i="5"/>
  <c r="B65" i="5"/>
  <c r="B54" i="5"/>
  <c r="B49" i="5"/>
  <c r="B38" i="5"/>
  <c r="B33" i="5"/>
  <c r="B22" i="5"/>
  <c r="B17" i="5"/>
  <c r="Y6" i="5"/>
  <c r="B106" i="5"/>
  <c r="B111" i="5"/>
  <c r="I30" i="4"/>
  <c r="B13" i="5"/>
  <c r="B9" i="5"/>
  <c r="B108" i="5"/>
  <c r="B107" i="5"/>
  <c r="B105" i="5"/>
  <c r="B104" i="5"/>
  <c r="E4" i="32"/>
  <c r="E4" i="31"/>
  <c r="E4" i="30"/>
  <c r="E4" i="29"/>
  <c r="E4" i="28"/>
  <c r="B3" i="26"/>
  <c r="E4" i="27"/>
  <c r="C19" i="25"/>
  <c r="C16" i="25"/>
  <c r="C13" i="25"/>
  <c r="C10" i="25"/>
  <c r="B22" i="25"/>
  <c r="C4" i="25"/>
  <c r="E4" i="24"/>
  <c r="B3" i="10"/>
  <c r="E4" i="11"/>
  <c r="O8" i="8"/>
  <c r="O9" i="8"/>
  <c r="O10" i="8"/>
  <c r="O11" i="8"/>
  <c r="O12" i="8"/>
  <c r="O13" i="8"/>
  <c r="O14" i="8"/>
  <c r="O15" i="8"/>
  <c r="O16" i="8"/>
  <c r="O17" i="8"/>
  <c r="AI8" i="5"/>
  <c r="AI9" i="5"/>
  <c r="AI10" i="5"/>
  <c r="AI11" i="5"/>
  <c r="AI12" i="5"/>
  <c r="AI13" i="5"/>
  <c r="AI14" i="5"/>
  <c r="AI15" i="5"/>
  <c r="AI16" i="5"/>
  <c r="AI17" i="5"/>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AH7" i="5"/>
  <c r="AH8" i="5"/>
  <c r="AH9" i="5"/>
  <c r="AH10" i="5"/>
  <c r="AH11" i="5"/>
  <c r="AH12" i="5"/>
  <c r="AH13" i="5"/>
  <c r="AH14" i="5"/>
  <c r="AH15" i="5"/>
  <c r="AH16" i="5"/>
  <c r="AH17" i="5"/>
  <c r="AH18" i="5"/>
  <c r="AH19" i="5"/>
  <c r="AH20" i="5"/>
  <c r="AH21" i="5"/>
  <c r="AH22" i="5"/>
  <c r="AH23" i="5"/>
  <c r="AH24" i="5"/>
  <c r="AH25" i="5"/>
  <c r="AH26" i="5"/>
  <c r="AH27" i="5"/>
  <c r="AH28" i="5"/>
  <c r="AH29" i="5"/>
  <c r="AH30" i="5"/>
  <c r="AH31" i="5"/>
  <c r="AH32" i="5"/>
  <c r="AH33" i="5"/>
  <c r="AH34" i="5"/>
  <c r="AH35" i="5"/>
  <c r="AH36" i="5"/>
  <c r="AH37" i="5"/>
  <c r="AH38" i="5"/>
  <c r="AH39" i="5"/>
  <c r="AH40" i="5"/>
  <c r="AH41" i="5"/>
  <c r="AH42" i="5"/>
  <c r="AH43" i="5"/>
  <c r="AH44" i="5"/>
  <c r="AH45" i="5"/>
  <c r="AH46" i="5"/>
  <c r="AH47" i="5"/>
  <c r="AH48" i="5"/>
  <c r="AH49" i="5"/>
  <c r="AH50" i="5"/>
  <c r="AH51" i="5"/>
  <c r="AH52" i="5"/>
  <c r="AH53" i="5"/>
  <c r="AH54" i="5"/>
  <c r="AH55" i="5"/>
  <c r="AH56" i="5"/>
  <c r="AH57" i="5"/>
  <c r="AH58" i="5"/>
  <c r="AH59" i="5"/>
  <c r="AH60" i="5"/>
  <c r="AH61" i="5"/>
  <c r="AH62" i="5"/>
  <c r="AH63" i="5"/>
  <c r="AH64" i="5"/>
  <c r="AH65" i="5"/>
  <c r="A6" i="7"/>
  <c r="A6" i="4"/>
  <c r="J4" i="3"/>
  <c r="BX6" i="6"/>
  <c r="B6" i="6"/>
  <c r="B6" i="5"/>
  <c r="F30" i="4"/>
  <c r="B6" i="9"/>
  <c r="B6" i="8"/>
  <c r="A6" i="8"/>
  <c r="J6" i="8"/>
  <c r="K6" i="8" s="1"/>
  <c r="C6" i="8"/>
  <c r="D6" i="9"/>
  <c r="BR92" i="6" l="1"/>
  <c r="BM92" i="6"/>
  <c r="BP92" i="6"/>
  <c r="BQ92" i="6"/>
  <c r="R101" i="5"/>
  <c r="O101" i="5"/>
  <c r="AM9" i="9"/>
  <c r="BN84" i="6"/>
  <c r="BM103" i="6"/>
  <c r="BN85" i="6"/>
  <c r="BM38" i="6"/>
  <c r="BP78" i="6"/>
  <c r="BP60" i="6"/>
  <c r="BL60" i="6"/>
  <c r="BP103" i="6"/>
  <c r="BL11" i="6"/>
  <c r="BP11" i="6"/>
  <c r="BO11" i="6"/>
  <c r="O32" i="5"/>
  <c r="O82" i="5"/>
  <c r="R82" i="5"/>
  <c r="AM111" i="9"/>
  <c r="AL111" i="9"/>
  <c r="AP111" i="9"/>
  <c r="AJ111" i="9"/>
  <c r="AP9" i="9"/>
  <c r="AG10" i="9"/>
  <c r="AM10" i="9"/>
  <c r="AN10" i="9"/>
  <c r="AL10" i="9"/>
  <c r="BN47" i="6"/>
  <c r="BQ47" i="6"/>
  <c r="BR85" i="6"/>
  <c r="BP85" i="6"/>
  <c r="BM85" i="6"/>
  <c r="BQ85" i="6"/>
  <c r="BL70" i="6"/>
  <c r="BM70" i="6"/>
  <c r="BO70" i="6"/>
  <c r="BP70" i="6"/>
  <c r="BL32" i="6"/>
  <c r="BP32" i="6"/>
  <c r="BR32" i="6"/>
  <c r="O13" i="5"/>
  <c r="R13" i="5"/>
  <c r="AH54" i="9"/>
  <c r="AJ54" i="9"/>
  <c r="AL14" i="9"/>
  <c r="AM14" i="9"/>
  <c r="AN14" i="9"/>
  <c r="AG14" i="9"/>
  <c r="R113" i="5"/>
  <c r="O113" i="5"/>
  <c r="AL63" i="9"/>
  <c r="AI63" i="9"/>
  <c r="AG63" i="9"/>
  <c r="BN92" i="6"/>
  <c r="BR19" i="6"/>
  <c r="BR59" i="6"/>
  <c r="BP59" i="6"/>
  <c r="BQ59" i="6"/>
  <c r="BO59" i="6"/>
  <c r="BN99" i="6"/>
  <c r="BR99" i="6"/>
  <c r="BQ99" i="6"/>
  <c r="BP99" i="6"/>
  <c r="AN111" i="9"/>
  <c r="AP103" i="9"/>
  <c r="AM103" i="9"/>
  <c r="AK103" i="9"/>
  <c r="BO84" i="6"/>
  <c r="BQ77" i="6"/>
  <c r="BL77" i="6"/>
  <c r="BO12" i="6"/>
  <c r="BQ12" i="6"/>
  <c r="AI111" i="9"/>
  <c r="BL10" i="6"/>
  <c r="BM10" i="6"/>
  <c r="AN79" i="9"/>
  <c r="AK79" i="9"/>
  <c r="AH79" i="9"/>
  <c r="AM79" i="9"/>
  <c r="AJ79" i="9"/>
  <c r="BM44" i="6"/>
  <c r="BR12" i="6"/>
  <c r="BL81" i="6"/>
  <c r="BM81" i="6"/>
  <c r="BM35" i="6"/>
  <c r="AO111" i="9"/>
  <c r="BO38" i="6"/>
  <c r="BP38" i="6"/>
  <c r="BN38" i="6"/>
  <c r="BM66" i="6"/>
  <c r="BQ66" i="6"/>
  <c r="AI8" i="9"/>
  <c r="AJ8" i="9"/>
  <c r="AL8" i="9"/>
  <c r="BL63" i="6"/>
  <c r="BR63" i="6"/>
  <c r="BP63" i="6"/>
  <c r="AN103" i="9"/>
  <c r="BL22" i="6"/>
  <c r="BM22" i="6"/>
  <c r="BR22" i="6"/>
  <c r="AG60" i="9"/>
  <c r="AK60" i="9"/>
  <c r="AI60" i="9"/>
  <c r="AI28" i="9"/>
  <c r="AM28" i="9"/>
  <c r="AJ28" i="9"/>
  <c r="AG28" i="9"/>
  <c r="AH28" i="9"/>
  <c r="BR40" i="6"/>
  <c r="BN40" i="6"/>
  <c r="BL40" i="6"/>
  <c r="BM84" i="6"/>
  <c r="BP84" i="6"/>
  <c r="AJ103" i="9"/>
  <c r="BN78" i="6"/>
  <c r="BQ78" i="6"/>
  <c r="BM78" i="6"/>
  <c r="BO78" i="6"/>
  <c r="BO40" i="6"/>
  <c r="BR44" i="6"/>
  <c r="BO83" i="6"/>
  <c r="BM83" i="6"/>
  <c r="BP17" i="6"/>
  <c r="BM17" i="6"/>
  <c r="BL17" i="6"/>
  <c r="BP14" i="6"/>
  <c r="BQ14" i="6"/>
  <c r="BO14" i="6"/>
  <c r="AI103" i="9"/>
  <c r="O57" i="5"/>
  <c r="R57" i="5"/>
  <c r="BP51" i="6"/>
  <c r="BR51" i="6"/>
  <c r="BM51" i="6"/>
  <c r="BO51" i="6"/>
  <c r="AL95" i="9"/>
  <c r="AG95" i="9"/>
  <c r="AP95" i="9"/>
  <c r="AI95" i="9"/>
  <c r="AM95" i="9"/>
  <c r="AN95" i="9"/>
  <c r="BP40" i="6"/>
  <c r="BL44" i="6"/>
  <c r="O38" i="5"/>
  <c r="AL103" i="9"/>
  <c r="AJ63" i="9"/>
  <c r="R26" i="5"/>
  <c r="O26" i="5"/>
  <c r="R27" i="5"/>
  <c r="O27" i="5"/>
  <c r="BO6" i="6"/>
  <c r="BL6" i="6"/>
  <c r="BQ6" i="6"/>
  <c r="BR6" i="6"/>
  <c r="BQ40" i="6"/>
  <c r="BO92" i="6"/>
  <c r="BQ35" i="6"/>
  <c r="BR66" i="6"/>
  <c r="BO46" i="6"/>
  <c r="BL46" i="6"/>
  <c r="BR46" i="6"/>
  <c r="BO79" i="6"/>
  <c r="BL79" i="6"/>
  <c r="BR79" i="6"/>
  <c r="AH103" i="9"/>
  <c r="AN63" i="9"/>
  <c r="AK98" i="9"/>
  <c r="AL98" i="9"/>
  <c r="AI98" i="9"/>
  <c r="AP8" i="9"/>
  <c r="BR42" i="6"/>
  <c r="BM42" i="6"/>
  <c r="BO97" i="6"/>
  <c r="BL97" i="6"/>
  <c r="BP90" i="6"/>
  <c r="BQ90" i="6"/>
  <c r="BN90" i="6"/>
  <c r="AO103" i="9"/>
  <c r="AM63" i="9"/>
  <c r="BO31" i="6"/>
  <c r="BL31" i="6"/>
  <c r="BP31" i="6"/>
  <c r="BM31" i="6"/>
  <c r="AG8" i="9"/>
  <c r="BQ84" i="6"/>
  <c r="BL105" i="6"/>
  <c r="BQ105" i="6"/>
  <c r="AG103" i="9"/>
  <c r="AP63" i="9"/>
  <c r="O65" i="5"/>
  <c r="R65" i="5"/>
  <c r="BL65" i="6" s="1"/>
  <c r="O94" i="5"/>
  <c r="R94" i="5"/>
  <c r="K105" i="8"/>
  <c r="H105" i="8"/>
  <c r="AL97" i="9"/>
  <c r="AH97" i="9"/>
  <c r="AM97" i="9"/>
  <c r="AI97" i="9"/>
  <c r="AJ65" i="9"/>
  <c r="AM65" i="9"/>
  <c r="AN65" i="9"/>
  <c r="AG65" i="9"/>
  <c r="AO65" i="9"/>
  <c r="AJ57" i="9"/>
  <c r="AN57" i="9"/>
  <c r="AI57" i="9"/>
  <c r="AK57" i="9"/>
  <c r="AL57" i="9"/>
  <c r="BP44" i="6"/>
  <c r="BN44" i="6"/>
  <c r="BM19" i="6"/>
  <c r="BO19" i="6"/>
  <c r="BP19" i="6"/>
  <c r="BL19" i="6"/>
  <c r="AH63" i="9"/>
  <c r="BQ62" i="6"/>
  <c r="BR62" i="6"/>
  <c r="AG9" i="9"/>
  <c r="AL9" i="9"/>
  <c r="AI9" i="9"/>
  <c r="BM93" i="6"/>
  <c r="BR93" i="6"/>
  <c r="BN93" i="6"/>
  <c r="BP7" i="6"/>
  <c r="BL7" i="6"/>
  <c r="AO63" i="9"/>
  <c r="AJ9" i="9"/>
  <c r="BR38" i="6"/>
  <c r="BN106" i="6"/>
  <c r="BQ106" i="6"/>
  <c r="BL106" i="6"/>
  <c r="BP9" i="6"/>
  <c r="BR9" i="6"/>
  <c r="AK63" i="9"/>
  <c r="O88" i="5"/>
  <c r="R88" i="5"/>
  <c r="BP56" i="6"/>
  <c r="BQ56" i="6"/>
  <c r="AM25" i="9"/>
  <c r="AO25" i="9"/>
  <c r="AL25" i="9"/>
  <c r="AP25" i="9"/>
  <c r="AJ25" i="9"/>
  <c r="E12" i="11"/>
  <c r="O149" i="5"/>
  <c r="O136" i="5"/>
  <c r="O155" i="5"/>
  <c r="R156" i="5"/>
  <c r="H14" i="8"/>
  <c r="BN64" i="6"/>
  <c r="BR34" i="6"/>
  <c r="BP16" i="6"/>
  <c r="BQ87" i="6"/>
  <c r="R58" i="5"/>
  <c r="BO8" i="6"/>
  <c r="AO89" i="9"/>
  <c r="AI41" i="9"/>
  <c r="AK88" i="9"/>
  <c r="AJ72" i="9"/>
  <c r="AH32" i="9"/>
  <c r="AK110" i="9"/>
  <c r="AO30" i="9"/>
  <c r="AM106" i="9"/>
  <c r="AP33" i="9"/>
  <c r="BL39" i="6"/>
  <c r="R72" i="5"/>
  <c r="BR72" i="6" s="1"/>
  <c r="R100" i="5"/>
  <c r="BN100" i="6" s="1"/>
  <c r="H98" i="8"/>
  <c r="E15" i="11"/>
  <c r="E24" i="35"/>
  <c r="E12" i="37"/>
  <c r="E15" i="38"/>
  <c r="E15" i="39"/>
  <c r="E21" i="39"/>
  <c r="E12" i="41"/>
  <c r="E18" i="41"/>
  <c r="E12" i="50"/>
  <c r="O133" i="5"/>
  <c r="H97" i="8"/>
  <c r="BP34" i="6"/>
  <c r="BR16" i="6"/>
  <c r="O30" i="5"/>
  <c r="BQ39" i="6"/>
  <c r="R102" i="5"/>
  <c r="BM107" i="6"/>
  <c r="BN8" i="6"/>
  <c r="AG89" i="9"/>
  <c r="AH88" i="9"/>
  <c r="AI72" i="9"/>
  <c r="AG32" i="9"/>
  <c r="AL30" i="9"/>
  <c r="AH33" i="9"/>
  <c r="H106" i="8"/>
  <c r="H52" i="8"/>
  <c r="H100" i="8"/>
  <c r="E14" i="24"/>
  <c r="E13" i="27"/>
  <c r="E13" i="28"/>
  <c r="E13" i="32"/>
  <c r="E19" i="32"/>
  <c r="E19" i="31"/>
  <c r="E18" i="36"/>
  <c r="E24" i="37"/>
  <c r="E18" i="40"/>
  <c r="H104" i="8"/>
  <c r="BO52" i="6"/>
  <c r="BM50" i="6"/>
  <c r="BO53" i="6"/>
  <c r="BP71" i="6"/>
  <c r="BN71" i="6"/>
  <c r="BN107" i="6"/>
  <c r="R36" i="5"/>
  <c r="AJ73" i="9"/>
  <c r="AG88" i="9"/>
  <c r="AJ32" i="9"/>
  <c r="AJ31" i="9"/>
  <c r="AH102" i="9"/>
  <c r="AN21" i="9"/>
  <c r="AP81" i="9"/>
  <c r="AK49" i="9"/>
  <c r="AK33" i="9"/>
  <c r="O28" i="5"/>
  <c r="H49" i="8"/>
  <c r="O143" i="5"/>
  <c r="H108" i="8"/>
  <c r="E15" i="42"/>
  <c r="E21" i="43"/>
  <c r="E21" i="44"/>
  <c r="E12" i="45"/>
  <c r="E15" i="46"/>
  <c r="C27" i="46" s="1"/>
  <c r="C34" i="10" s="1"/>
  <c r="E24" i="46"/>
  <c r="E15" i="47"/>
  <c r="E21" i="47"/>
  <c r="E15" i="48"/>
  <c r="E21" i="48"/>
  <c r="E12" i="49"/>
  <c r="E18" i="49"/>
  <c r="E15" i="50"/>
  <c r="E24" i="50"/>
  <c r="BL53" i="6"/>
  <c r="BL87" i="6"/>
  <c r="BQ107" i="6"/>
  <c r="R61" i="5"/>
  <c r="R67" i="5"/>
  <c r="AM73" i="9"/>
  <c r="AL102" i="9"/>
  <c r="AJ101" i="9"/>
  <c r="AP21" i="9"/>
  <c r="AH44" i="9"/>
  <c r="AG20" i="9"/>
  <c r="AH49" i="9"/>
  <c r="H57" i="8"/>
  <c r="H30" i="8"/>
  <c r="H71" i="8"/>
  <c r="BR115" i="6"/>
  <c r="E18" i="35"/>
  <c r="E12" i="36"/>
  <c r="E24" i="36"/>
  <c r="E15" i="37"/>
  <c r="E21" i="38"/>
  <c r="E18" i="39"/>
  <c r="E12" i="40"/>
  <c r="C29" i="40" s="1"/>
  <c r="E24" i="40"/>
  <c r="O135" i="5"/>
  <c r="O123" i="5"/>
  <c r="H17" i="8"/>
  <c r="H54" i="8"/>
  <c r="E12" i="48"/>
  <c r="C33" i="48" s="1"/>
  <c r="R117" i="5"/>
  <c r="BN87" i="6"/>
  <c r="R104" i="5"/>
  <c r="AN89" i="9"/>
  <c r="AO73" i="9"/>
  <c r="AH41" i="9"/>
  <c r="AO101" i="9"/>
  <c r="AK21" i="9"/>
  <c r="AG106" i="9"/>
  <c r="R125" i="5"/>
  <c r="BQ76" i="6"/>
  <c r="BN39" i="6"/>
  <c r="AP72" i="9"/>
  <c r="H77" i="8"/>
  <c r="H66" i="8"/>
  <c r="H39" i="8"/>
  <c r="H36" i="8"/>
  <c r="E16" i="27"/>
  <c r="E13" i="31"/>
  <c r="E21" i="45"/>
  <c r="E16" i="32"/>
  <c r="E19" i="29"/>
  <c r="E18" i="43"/>
  <c r="E18" i="44"/>
  <c r="E24" i="44"/>
  <c r="E18" i="47"/>
  <c r="C27" i="47" s="1"/>
  <c r="C6" i="10" s="1"/>
  <c r="E24" i="48"/>
  <c r="C29" i="48" s="1"/>
  <c r="E24" i="49"/>
  <c r="O161" i="5"/>
  <c r="R127" i="5"/>
  <c r="K86" i="8"/>
  <c r="AJ86" i="9" s="1"/>
  <c r="H103" i="8"/>
  <c r="O114" i="5"/>
  <c r="BO30" i="6"/>
  <c r="BL30" i="6"/>
  <c r="BP30" i="6"/>
  <c r="BM30" i="6"/>
  <c r="BN30" i="6"/>
  <c r="BQ30" i="6"/>
  <c r="BR30" i="6"/>
  <c r="AJ6" i="9"/>
  <c r="AI6" i="9"/>
  <c r="AM6" i="9"/>
  <c r="AG6" i="9"/>
  <c r="AN6" i="9"/>
  <c r="AK6" i="9"/>
  <c r="AO6" i="9"/>
  <c r="AL6" i="9"/>
  <c r="AH6" i="9"/>
  <c r="AP6" i="9"/>
  <c r="BM18" i="6"/>
  <c r="BN18" i="6"/>
  <c r="BR18" i="6"/>
  <c r="BO18" i="6"/>
  <c r="BQ18" i="6"/>
  <c r="BL18" i="6"/>
  <c r="BP18" i="6"/>
  <c r="BL33" i="6"/>
  <c r="BN33" i="6"/>
  <c r="BQ33" i="6"/>
  <c r="BM33" i="6"/>
  <c r="BP33" i="6"/>
  <c r="BO33" i="6"/>
  <c r="BR33" i="6"/>
  <c r="AL37" i="9"/>
  <c r="AO37" i="9"/>
  <c r="AJ37" i="9"/>
  <c r="R145" i="5"/>
  <c r="O145" i="5"/>
  <c r="AG11" i="9"/>
  <c r="AP7" i="9"/>
  <c r="BR37" i="6"/>
  <c r="BO42" i="6"/>
  <c r="BQ65" i="6"/>
  <c r="BO63" i="6"/>
  <c r="BR97" i="6"/>
  <c r="BP89" i="6"/>
  <c r="BO89" i="6"/>
  <c r="BO9" i="6"/>
  <c r="BR15" i="6"/>
  <c r="BL16" i="6"/>
  <c r="BM77" i="6"/>
  <c r="BR108" i="6"/>
  <c r="BP105" i="6"/>
  <c r="BN21" i="6"/>
  <c r="BP6" i="6"/>
  <c r="AH43" i="9"/>
  <c r="AK27" i="9"/>
  <c r="AP86" i="9"/>
  <c r="AH37" i="9"/>
  <c r="AJ67" i="9"/>
  <c r="AK35" i="9"/>
  <c r="BL88" i="6"/>
  <c r="O33" i="5"/>
  <c r="O18" i="5"/>
  <c r="BL108" i="6"/>
  <c r="H110" i="8"/>
  <c r="BO15" i="6"/>
  <c r="AG27" i="9"/>
  <c r="AK37" i="9"/>
  <c r="AP67" i="9"/>
  <c r="AI53" i="9"/>
  <c r="AH53" i="9"/>
  <c r="AP53" i="9"/>
  <c r="AK53" i="9"/>
  <c r="H112" i="8"/>
  <c r="K112" i="8"/>
  <c r="AH96" i="9"/>
  <c r="AI96" i="9"/>
  <c r="AN80" i="9"/>
  <c r="AG80" i="9"/>
  <c r="AM64" i="9"/>
  <c r="AP64" i="9"/>
  <c r="AK64" i="9"/>
  <c r="AK48" i="9"/>
  <c r="AL48" i="9"/>
  <c r="AH16" i="9"/>
  <c r="AL16" i="9"/>
  <c r="AI16" i="9"/>
  <c r="AM16" i="9"/>
  <c r="BQ37" i="6"/>
  <c r="BQ60" i="6"/>
  <c r="AH47" i="9"/>
  <c r="H6" i="8"/>
  <c r="AH7" i="9"/>
  <c r="BP37" i="6"/>
  <c r="BN60" i="6"/>
  <c r="BN15" i="6"/>
  <c r="BR68" i="6"/>
  <c r="BL42" i="6"/>
  <c r="BN81" i="6"/>
  <c r="R24" i="5"/>
  <c r="BP97" i="6"/>
  <c r="AP43" i="9"/>
  <c r="AO96" i="9"/>
  <c r="AK80" i="9"/>
  <c r="AL64" i="9"/>
  <c r="AI48" i="9"/>
  <c r="AK16" i="9"/>
  <c r="AP47" i="9"/>
  <c r="AL86" i="9"/>
  <c r="AG53" i="9"/>
  <c r="AG37" i="9"/>
  <c r="AK67" i="9"/>
  <c r="AI56" i="9"/>
  <c r="AK56" i="9"/>
  <c r="AG56" i="9"/>
  <c r="AH56" i="9"/>
  <c r="AO104" i="9"/>
  <c r="AH104" i="9"/>
  <c r="BO37" i="6"/>
  <c r="BR41" i="6"/>
  <c r="BR83" i="6"/>
  <c r="R20" i="5"/>
  <c r="AG43" i="9"/>
  <c r="AO7" i="9"/>
  <c r="BN37" i="6"/>
  <c r="BO41" i="6"/>
  <c r="BO105" i="6"/>
  <c r="BM69" i="6"/>
  <c r="BO28" i="6"/>
  <c r="BQ21" i="6"/>
  <c r="BQ86" i="6"/>
  <c r="BM15" i="6"/>
  <c r="BQ68" i="6"/>
  <c r="BQ88" i="6"/>
  <c r="AO43" i="9"/>
  <c r="AG96" i="9"/>
  <c r="AP80" i="9"/>
  <c r="AH64" i="9"/>
  <c r="AP48" i="9"/>
  <c r="AP16" i="9"/>
  <c r="AO47" i="9"/>
  <c r="AG86" i="9"/>
  <c r="AN53" i="9"/>
  <c r="AH86" i="9"/>
  <c r="AK7" i="9"/>
  <c r="BM37" i="6"/>
  <c r="BR77" i="6"/>
  <c r="BP41" i="6"/>
  <c r="BL83" i="6"/>
  <c r="BR65" i="6"/>
  <c r="BO69" i="6"/>
  <c r="BR21" i="6"/>
  <c r="BL86" i="6"/>
  <c r="BP15" i="6"/>
  <c r="BN68" i="6"/>
  <c r="BN16" i="6"/>
  <c r="BL56" i="6"/>
  <c r="AL43" i="9"/>
  <c r="AN96" i="9"/>
  <c r="AH80" i="9"/>
  <c r="AO64" i="9"/>
  <c r="AH48" i="9"/>
  <c r="AO16" i="9"/>
  <c r="AK47" i="9"/>
  <c r="AK86" i="9"/>
  <c r="AJ53" i="9"/>
  <c r="AP51" i="9"/>
  <c r="AG7" i="9"/>
  <c r="BN77" i="6"/>
  <c r="BQ41" i="6"/>
  <c r="BN105" i="6"/>
  <c r="BN83" i="6"/>
  <c r="BP28" i="6"/>
  <c r="BO21" i="6"/>
  <c r="BO99" i="6"/>
  <c r="BO86" i="6"/>
  <c r="BL15" i="6"/>
  <c r="BM68" i="6"/>
  <c r="BR7" i="6"/>
  <c r="BR56" i="6"/>
  <c r="R75" i="5"/>
  <c r="BO35" i="6"/>
  <c r="BR35" i="6"/>
  <c r="AK43" i="9"/>
  <c r="AJ96" i="9"/>
  <c r="AO80" i="9"/>
  <c r="AG64" i="9"/>
  <c r="AO48" i="9"/>
  <c r="AG16" i="9"/>
  <c r="AN47" i="9"/>
  <c r="AN86" i="9"/>
  <c r="AM53" i="9"/>
  <c r="AH51" i="9"/>
  <c r="BO55" i="6"/>
  <c r="BR55" i="6"/>
  <c r="AG110" i="9"/>
  <c r="AJ110" i="9"/>
  <c r="AN110" i="9"/>
  <c r="AK102" i="9"/>
  <c r="AO102" i="9"/>
  <c r="K94" i="8"/>
  <c r="H94" i="8"/>
  <c r="K78" i="8"/>
  <c r="H78" i="8"/>
  <c r="K70" i="8"/>
  <c r="H70" i="8"/>
  <c r="K62" i="8"/>
  <c r="H62" i="8"/>
  <c r="K46" i="8"/>
  <c r="H46" i="8"/>
  <c r="K38" i="8"/>
  <c r="H38" i="8"/>
  <c r="AG30" i="9"/>
  <c r="AP30" i="9"/>
  <c r="AM30" i="9"/>
  <c r="AJ30" i="9"/>
  <c r="K22" i="8"/>
  <c r="H22" i="8"/>
  <c r="E24" i="42"/>
  <c r="BL41" i="6"/>
  <c r="BM105" i="6"/>
  <c r="BP86" i="6"/>
  <c r="BP68" i="6"/>
  <c r="BN54" i="6"/>
  <c r="BO7" i="6"/>
  <c r="BO56" i="6"/>
  <c r="BQ91" i="6"/>
  <c r="AN91" i="9"/>
  <c r="AN43" i="9"/>
  <c r="AM96" i="9"/>
  <c r="AJ80" i="9"/>
  <c r="AN64" i="9"/>
  <c r="AG48" i="9"/>
  <c r="AN16" i="9"/>
  <c r="AJ47" i="9"/>
  <c r="AG51" i="9"/>
  <c r="O98" i="5"/>
  <c r="R98" i="5"/>
  <c r="AI54" i="9"/>
  <c r="AP54" i="9"/>
  <c r="AM54" i="9"/>
  <c r="AN11" i="9"/>
  <c r="AH9" i="9"/>
  <c r="AK8" i="9"/>
  <c r="BP61" i="6"/>
  <c r="BN42" i="6"/>
  <c r="BM61" i="6"/>
  <c r="BN69" i="6"/>
  <c r="BQ104" i="6"/>
  <c r="BR10" i="6"/>
  <c r="BR86" i="6"/>
  <c r="BN11" i="6"/>
  <c r="BL68" i="6"/>
  <c r="BM54" i="6"/>
  <c r="BN22" i="6"/>
  <c r="BO13" i="6"/>
  <c r="BN7" i="6"/>
  <c r="R48" i="5"/>
  <c r="R95" i="5"/>
  <c r="BN31" i="6"/>
  <c r="R25" i="5"/>
  <c r="AM91" i="9"/>
  <c r="AJ43" i="9"/>
  <c r="AL104" i="9"/>
  <c r="AM80" i="9"/>
  <c r="AJ64" i="9"/>
  <c r="AJ16" i="9"/>
  <c r="AM83" i="9"/>
  <c r="AL51" i="9"/>
  <c r="R74" i="5"/>
  <c r="K109" i="8"/>
  <c r="H109" i="8"/>
  <c r="AK93" i="9"/>
  <c r="AN93" i="9"/>
  <c r="AI93" i="9"/>
  <c r="K85" i="8"/>
  <c r="H85" i="8"/>
  <c r="AO77" i="9"/>
  <c r="AG77" i="9"/>
  <c r="AL77" i="9"/>
  <c r="H69" i="8"/>
  <c r="K69" i="8"/>
  <c r="K61" i="8"/>
  <c r="H61" i="8"/>
  <c r="K45" i="8"/>
  <c r="H45" i="8"/>
  <c r="AI29" i="9"/>
  <c r="AO29" i="9"/>
  <c r="AH29" i="9"/>
  <c r="AL29" i="9"/>
  <c r="AM11" i="9"/>
  <c r="BM41" i="6"/>
  <c r="BO60" i="6"/>
  <c r="BP65" i="6"/>
  <c r="BO77" i="6"/>
  <c r="BQ57" i="6"/>
  <c r="BN86" i="6"/>
  <c r="BR11" i="6"/>
  <c r="BP54" i="6"/>
  <c r="BP66" i="6"/>
  <c r="BQ7" i="6"/>
  <c r="BL91" i="6"/>
  <c r="BN91" i="6"/>
  <c r="AJ91" i="9"/>
  <c r="AN59" i="9"/>
  <c r="AM43" i="9"/>
  <c r="AI80" i="9"/>
  <c r="AI64" i="9"/>
  <c r="AJ83" i="9"/>
  <c r="AK51" i="9"/>
  <c r="AL31" i="9"/>
  <c r="AK31" i="9"/>
  <c r="AM31" i="9"/>
  <c r="AN31" i="9"/>
  <c r="BQ113" i="6"/>
  <c r="AJ11" i="9"/>
  <c r="AK9" i="9"/>
  <c r="AH8" i="9"/>
  <c r="BN53" i="6"/>
  <c r="BP42" i="6"/>
  <c r="BM63" i="6"/>
  <c r="BP83" i="6"/>
  <c r="BN65" i="6"/>
  <c r="BM29" i="6"/>
  <c r="BR57" i="6"/>
  <c r="BP10" i="6"/>
  <c r="BQ11" i="6"/>
  <c r="BL54" i="6"/>
  <c r="BO66" i="6"/>
  <c r="BP22" i="6"/>
  <c r="BM7" i="6"/>
  <c r="BR88" i="6"/>
  <c r="AI91" i="9"/>
  <c r="AM59" i="9"/>
  <c r="AN27" i="9"/>
  <c r="AP104" i="9"/>
  <c r="AM56" i="9"/>
  <c r="AI83" i="9"/>
  <c r="AJ51" i="9"/>
  <c r="O73" i="5"/>
  <c r="BN113" i="6"/>
  <c r="AO100" i="9"/>
  <c r="AP100" i="9"/>
  <c r="AI100" i="9"/>
  <c r="AK92" i="9"/>
  <c r="AM92" i="9"/>
  <c r="AP92" i="9"/>
  <c r="AL92" i="9"/>
  <c r="AI76" i="9"/>
  <c r="AH76" i="9"/>
  <c r="AM76" i="9"/>
  <c r="AJ76" i="9"/>
  <c r="AN76" i="9"/>
  <c r="AG36" i="9"/>
  <c r="AP36" i="9"/>
  <c r="E11" i="24"/>
  <c r="AI11" i="9"/>
  <c r="AO8" i="9"/>
  <c r="BP53" i="6"/>
  <c r="BO81" i="6"/>
  <c r="BR81" i="6"/>
  <c r="BM60" i="6"/>
  <c r="BR105" i="6"/>
  <c r="BO29" i="6"/>
  <c r="BR28" i="6"/>
  <c r="BR104" i="6"/>
  <c r="BR89" i="6"/>
  <c r="BO57" i="6"/>
  <c r="BM11" i="6"/>
  <c r="BO54" i="6"/>
  <c r="BL66" i="6"/>
  <c r="BQ108" i="6"/>
  <c r="BP69" i="6"/>
  <c r="BP91" i="6"/>
  <c r="BQ83" i="6"/>
  <c r="BL57" i="6"/>
  <c r="BQ54" i="6"/>
  <c r="AP91" i="9"/>
  <c r="AM27" i="9"/>
  <c r="AG104" i="9"/>
  <c r="AO56" i="9"/>
  <c r="BO91" i="6"/>
  <c r="E15" i="35"/>
  <c r="E21" i="36"/>
  <c r="BM28" i="6"/>
  <c r="BL28" i="6"/>
  <c r="AI86" i="9"/>
  <c r="AO86" i="9"/>
  <c r="AM86" i="9"/>
  <c r="H107" i="8"/>
  <c r="K107" i="8"/>
  <c r="K99" i="8"/>
  <c r="H99" i="8"/>
  <c r="AG83" i="9"/>
  <c r="AH83" i="9"/>
  <c r="AN83" i="9"/>
  <c r="AI67" i="9"/>
  <c r="AO67" i="9"/>
  <c r="AH67" i="9"/>
  <c r="AL67" i="9"/>
  <c r="AI59" i="9"/>
  <c r="AG59" i="9"/>
  <c r="AI51" i="9"/>
  <c r="AN51" i="9"/>
  <c r="AO51" i="9"/>
  <c r="AP35" i="9"/>
  <c r="AI35" i="9"/>
  <c r="AJ35" i="9"/>
  <c r="AL11" i="9"/>
  <c r="AN7" i="9"/>
  <c r="BM65" i="6"/>
  <c r="BO65" i="6"/>
  <c r="BN28" i="6"/>
  <c r="BP57" i="6"/>
  <c r="BL9" i="6"/>
  <c r="BR36" i="6"/>
  <c r="BN66" i="6"/>
  <c r="R80" i="5"/>
  <c r="BN88" i="6"/>
  <c r="BM91" i="6"/>
  <c r="O91" i="5"/>
  <c r="O108" i="5"/>
  <c r="AH91" i="9"/>
  <c r="AL59" i="9"/>
  <c r="AI27" i="9"/>
  <c r="AJ104" i="9"/>
  <c r="AN56" i="9"/>
  <c r="AI37" i="9"/>
  <c r="AO83" i="9"/>
  <c r="AM35" i="9"/>
  <c r="AK40" i="9"/>
  <c r="AN40" i="9"/>
  <c r="AG40" i="9"/>
  <c r="AI47" i="9"/>
  <c r="AL47" i="9"/>
  <c r="AG47" i="9"/>
  <c r="R120" i="5"/>
  <c r="O120" i="5"/>
  <c r="AO11" i="9"/>
  <c r="AM8" i="9"/>
  <c r="AJ7" i="9"/>
  <c r="BL51" i="6"/>
  <c r="BR67" i="6"/>
  <c r="BM89" i="6"/>
  <c r="BQ9" i="6"/>
  <c r="BQ36" i="6"/>
  <c r="R49" i="5"/>
  <c r="BN56" i="6"/>
  <c r="BM108" i="6"/>
  <c r="AG91" i="9"/>
  <c r="AO59" i="9"/>
  <c r="AH27" i="9"/>
  <c r="AI104" i="9"/>
  <c r="AL56" i="9"/>
  <c r="AN54" i="9"/>
  <c r="AM37" i="9"/>
  <c r="AN67" i="9"/>
  <c r="AH35" i="9"/>
  <c r="AG111" i="9"/>
  <c r="AK111" i="9"/>
  <c r="AH111" i="9"/>
  <c r="E15" i="44"/>
  <c r="E21" i="49"/>
  <c r="BR69" i="6"/>
  <c r="R129" i="5"/>
  <c r="O129" i="5"/>
  <c r="BO113" i="6"/>
  <c r="BM113" i="6"/>
  <c r="BR113" i="6"/>
  <c r="BL113" i="6"/>
  <c r="BL93" i="6"/>
  <c r="BL67" i="6"/>
  <c r="BQ89" i="6"/>
  <c r="BP35" i="6"/>
  <c r="BP108" i="6"/>
  <c r="AK59" i="9"/>
  <c r="AO27" i="9"/>
  <c r="AL96" i="9"/>
  <c r="AN48" i="9"/>
  <c r="AL54" i="9"/>
  <c r="AP37" i="9"/>
  <c r="AM67" i="9"/>
  <c r="AO35" i="9"/>
  <c r="AL101" i="9"/>
  <c r="AP101" i="9"/>
  <c r="AI101" i="9"/>
  <c r="E16" i="31"/>
  <c r="C22" i="31" s="1"/>
  <c r="C9" i="26" s="1"/>
  <c r="C43" i="10" s="1"/>
  <c r="C29" i="37"/>
  <c r="C29" i="39"/>
  <c r="C27" i="39"/>
  <c r="C17" i="10" s="1"/>
  <c r="C33" i="39"/>
  <c r="C31" i="39"/>
  <c r="E15" i="43"/>
  <c r="C29" i="43" s="1"/>
  <c r="E18" i="45"/>
  <c r="E21" i="35"/>
  <c r="E24" i="45"/>
  <c r="O159" i="5"/>
  <c r="E15" i="41"/>
  <c r="C31" i="41" s="1"/>
  <c r="E21" i="42"/>
  <c r="C33" i="42" s="1"/>
  <c r="E15" i="45"/>
  <c r="C33" i="45" s="1"/>
  <c r="E21" i="46"/>
  <c r="E15" i="49"/>
  <c r="C33" i="49" s="1"/>
  <c r="E21" i="50"/>
  <c r="C27" i="50" s="1"/>
  <c r="C28" i="10" s="1"/>
  <c r="R138" i="5"/>
  <c r="O138" i="5"/>
  <c r="E17" i="24"/>
  <c r="E19" i="27"/>
  <c r="C22" i="27" s="1"/>
  <c r="C5" i="26" s="1"/>
  <c r="C39" i="10" s="1"/>
  <c r="E16" i="28"/>
  <c r="E19" i="28"/>
  <c r="E13" i="30"/>
  <c r="E16" i="30"/>
  <c r="E13" i="29"/>
  <c r="C22" i="29" s="1"/>
  <c r="C7" i="26" s="1"/>
  <c r="C41" i="10" s="1"/>
  <c r="O158" i="5"/>
  <c r="R158" i="5"/>
  <c r="E15" i="36"/>
  <c r="C31" i="36" s="1"/>
  <c r="E21" i="37"/>
  <c r="E21" i="41"/>
  <c r="E18" i="11"/>
  <c r="E18" i="42"/>
  <c r="E24" i="43"/>
  <c r="E18" i="46"/>
  <c r="E24" i="47"/>
  <c r="E18" i="50"/>
  <c r="O121" i="5"/>
  <c r="R121" i="5"/>
  <c r="BQ116" i="6"/>
  <c r="BL116" i="6"/>
  <c r="BO116" i="6"/>
  <c r="R146" i="5"/>
  <c r="O146" i="5"/>
  <c r="BM111" i="6"/>
  <c r="BL111" i="6"/>
  <c r="BP111" i="6"/>
  <c r="BQ111" i="6"/>
  <c r="BN111" i="6"/>
  <c r="BR111" i="6"/>
  <c r="BM115" i="6"/>
  <c r="BP115" i="6"/>
  <c r="BL115" i="6"/>
  <c r="H29" i="8"/>
  <c r="H82" i="8"/>
  <c r="K82" i="8"/>
  <c r="H50" i="8"/>
  <c r="K50" i="8"/>
  <c r="H18" i="8"/>
  <c r="K18" i="8"/>
  <c r="E24" i="11"/>
  <c r="C33" i="11" s="1"/>
  <c r="E18" i="37"/>
  <c r="C27" i="37" s="1"/>
  <c r="E18" i="38"/>
  <c r="E24" i="38"/>
  <c r="E15" i="40"/>
  <c r="E21" i="40"/>
  <c r="K75" i="8"/>
  <c r="O160" i="5"/>
  <c r="O141" i="5"/>
  <c r="O131" i="5"/>
  <c r="BQ100" i="6" l="1"/>
  <c r="BM67" i="6"/>
  <c r="BN67" i="6"/>
  <c r="BO67" i="6"/>
  <c r="BM36" i="6"/>
  <c r="BL36" i="6"/>
  <c r="BN36" i="6"/>
  <c r="BL112" i="6"/>
  <c r="BM112" i="6"/>
  <c r="BO112" i="6"/>
  <c r="BQ112" i="6"/>
  <c r="BP112" i="6"/>
  <c r="BN112" i="6"/>
  <c r="BR112" i="6"/>
  <c r="BN13" i="6"/>
  <c r="BP13" i="6"/>
  <c r="BQ13" i="6"/>
  <c r="BR13" i="6"/>
  <c r="BL13" i="6"/>
  <c r="BM13" i="6"/>
  <c r="BN72" i="6"/>
  <c r="BP72" i="6"/>
  <c r="BQ61" i="6"/>
  <c r="BN61" i="6"/>
  <c r="BL61" i="6"/>
  <c r="BR61" i="6"/>
  <c r="BO61" i="6"/>
  <c r="BO72" i="6"/>
  <c r="C22" i="32"/>
  <c r="C10" i="26" s="1"/>
  <c r="C44" i="10" s="1"/>
  <c r="BL100" i="6"/>
  <c r="BR100" i="6"/>
  <c r="K15" i="4"/>
  <c r="C29" i="50"/>
  <c r="C31" i="48"/>
  <c r="BM27" i="6"/>
  <c r="BN27" i="6"/>
  <c r="BO27" i="6"/>
  <c r="BQ27" i="6"/>
  <c r="BR27" i="6"/>
  <c r="BP27" i="6"/>
  <c r="BL27" i="6"/>
  <c r="C33" i="46"/>
  <c r="C31" i="47"/>
  <c r="BP104" i="6"/>
  <c r="BO104" i="6"/>
  <c r="BM104" i="6"/>
  <c r="BL104" i="6"/>
  <c r="BN104" i="6"/>
  <c r="BL72" i="6"/>
  <c r="BQ72" i="6"/>
  <c r="C31" i="46"/>
  <c r="C27" i="48"/>
  <c r="K24" i="4"/>
  <c r="BO26" i="6"/>
  <c r="BP26" i="6"/>
  <c r="BN26" i="6"/>
  <c r="BL26" i="6"/>
  <c r="BQ26" i="6"/>
  <c r="BR26" i="6"/>
  <c r="BM26" i="6"/>
  <c r="BM57" i="6"/>
  <c r="BN57" i="6"/>
  <c r="BM100" i="6"/>
  <c r="BP36" i="6"/>
  <c r="AO105" i="9"/>
  <c r="AH105" i="9"/>
  <c r="AL105" i="9"/>
  <c r="AM105" i="9"/>
  <c r="AN105" i="9"/>
  <c r="AG105" i="9"/>
  <c r="AK105" i="9"/>
  <c r="AP105" i="9"/>
  <c r="AI105" i="9"/>
  <c r="AJ105" i="9"/>
  <c r="C27" i="42"/>
  <c r="C35" i="10" s="1"/>
  <c r="BP100" i="6"/>
  <c r="BM94" i="6"/>
  <c r="BL94" i="6"/>
  <c r="BP94" i="6"/>
  <c r="BR94" i="6"/>
  <c r="BN94" i="6"/>
  <c r="BO94" i="6"/>
  <c r="BQ94" i="6"/>
  <c r="BP82" i="6"/>
  <c r="BR82" i="6"/>
  <c r="BN82" i="6"/>
  <c r="BO82" i="6"/>
  <c r="BQ82" i="6"/>
  <c r="BM82" i="6"/>
  <c r="BL82" i="6"/>
  <c r="BN101" i="6"/>
  <c r="BM101" i="6"/>
  <c r="BO101" i="6"/>
  <c r="BQ101" i="6"/>
  <c r="BP101" i="6"/>
  <c r="BL101" i="6"/>
  <c r="BR101" i="6"/>
  <c r="C27" i="40"/>
  <c r="C20" i="10" s="1"/>
  <c r="C31" i="43"/>
  <c r="BP67" i="6"/>
  <c r="C31" i="38"/>
  <c r="C27" i="41"/>
  <c r="C26" i="10" s="1"/>
  <c r="C33" i="36"/>
  <c r="C27" i="43"/>
  <c r="BM58" i="6"/>
  <c r="BP58" i="6"/>
  <c r="BO58" i="6"/>
  <c r="BN58" i="6"/>
  <c r="BQ58" i="6"/>
  <c r="BR58" i="6"/>
  <c r="BL58" i="6"/>
  <c r="C31" i="37"/>
  <c r="BO36" i="6"/>
  <c r="BQ67" i="6"/>
  <c r="BM72" i="6"/>
  <c r="C29" i="35"/>
  <c r="BO100" i="6"/>
  <c r="BR102" i="6"/>
  <c r="BP102" i="6"/>
  <c r="BN102" i="6"/>
  <c r="BL102" i="6"/>
  <c r="BQ102" i="6"/>
  <c r="BO102" i="6"/>
  <c r="BM102" i="6"/>
  <c r="BM88" i="6"/>
  <c r="BO88" i="6"/>
  <c r="BP88" i="6"/>
  <c r="C21" i="10"/>
  <c r="C18" i="10"/>
  <c r="C19" i="10"/>
  <c r="C36" i="10"/>
  <c r="C27" i="10"/>
  <c r="C22" i="28"/>
  <c r="C6" i="26" s="1"/>
  <c r="C40" i="10" s="1"/>
  <c r="C31" i="50"/>
  <c r="C22" i="10"/>
  <c r="C7" i="10"/>
  <c r="C33" i="41"/>
  <c r="C33" i="47"/>
  <c r="AI85" i="9"/>
  <c r="AN85" i="9"/>
  <c r="AG85" i="9"/>
  <c r="AK85" i="9"/>
  <c r="AO85" i="9"/>
  <c r="AH85" i="9"/>
  <c r="AL85" i="9"/>
  <c r="AP85" i="9"/>
  <c r="AM85" i="9"/>
  <c r="AJ85" i="9"/>
  <c r="AK70" i="9"/>
  <c r="AJ70" i="9"/>
  <c r="AN70" i="9"/>
  <c r="AO70" i="9"/>
  <c r="AP70" i="9"/>
  <c r="AI70" i="9"/>
  <c r="AM70" i="9"/>
  <c r="AG70" i="9"/>
  <c r="AH70" i="9"/>
  <c r="AL70" i="9"/>
  <c r="K9" i="4"/>
  <c r="I6" i="4"/>
  <c r="C33" i="44"/>
  <c r="C27" i="44"/>
  <c r="C31" i="10" s="1"/>
  <c r="C31" i="44"/>
  <c r="K12" i="4"/>
  <c r="AM99" i="9"/>
  <c r="AO99" i="9"/>
  <c r="AJ99" i="9"/>
  <c r="AN99" i="9"/>
  <c r="AG99" i="9"/>
  <c r="AK99" i="9"/>
  <c r="AH99" i="9"/>
  <c r="AL99" i="9"/>
  <c r="AP99" i="9"/>
  <c r="AI99" i="9"/>
  <c r="BN95" i="6"/>
  <c r="BQ95" i="6"/>
  <c r="BL95" i="6"/>
  <c r="BO95" i="6"/>
  <c r="BM95" i="6"/>
  <c r="BP95" i="6"/>
  <c r="BR95" i="6"/>
  <c r="M6" i="4"/>
  <c r="AI78" i="9"/>
  <c r="AN78" i="9"/>
  <c r="AP78" i="9"/>
  <c r="AM78" i="9"/>
  <c r="AJ78" i="9"/>
  <c r="AK78" i="9"/>
  <c r="AG78" i="9"/>
  <c r="AH78" i="9"/>
  <c r="AL78" i="9"/>
  <c r="AO78" i="9"/>
  <c r="C27" i="49"/>
  <c r="C13" i="10" s="1"/>
  <c r="C27" i="11"/>
  <c r="C31" i="40"/>
  <c r="C33" i="37"/>
  <c r="C33" i="43"/>
  <c r="AO107" i="9"/>
  <c r="AJ107" i="9"/>
  <c r="AG107" i="9"/>
  <c r="AK107" i="9"/>
  <c r="AH107" i="9"/>
  <c r="AL107" i="9"/>
  <c r="AP107" i="9"/>
  <c r="AI107" i="9"/>
  <c r="AM107" i="9"/>
  <c r="AN107" i="9"/>
  <c r="BL48" i="6"/>
  <c r="BR48" i="6"/>
  <c r="BM48" i="6"/>
  <c r="BN48" i="6"/>
  <c r="BP48" i="6"/>
  <c r="BQ48" i="6"/>
  <c r="BO48" i="6"/>
  <c r="BP24" i="6"/>
  <c r="BR24" i="6"/>
  <c r="BQ24" i="6"/>
  <c r="BN24" i="6"/>
  <c r="BL24" i="6"/>
  <c r="BM24" i="6"/>
  <c r="BO24" i="6"/>
  <c r="C31" i="49"/>
  <c r="AI22" i="9"/>
  <c r="AJ22" i="9"/>
  <c r="AL22" i="9"/>
  <c r="AN22" i="9"/>
  <c r="AM22" i="9"/>
  <c r="AK22" i="9"/>
  <c r="AG22" i="9"/>
  <c r="AH22" i="9"/>
  <c r="AP22" i="9"/>
  <c r="AO22" i="9"/>
  <c r="AL94" i="9"/>
  <c r="AI94" i="9"/>
  <c r="AO94" i="9"/>
  <c r="AH94" i="9"/>
  <c r="AM94" i="9"/>
  <c r="AN94" i="9"/>
  <c r="AJ94" i="9"/>
  <c r="AK94" i="9"/>
  <c r="AG94" i="9"/>
  <c r="AP94" i="9"/>
  <c r="K22" i="4"/>
  <c r="C29" i="49"/>
  <c r="C12" i="10"/>
  <c r="C10" i="10"/>
  <c r="C33" i="40"/>
  <c r="AH109" i="9"/>
  <c r="AL109" i="9"/>
  <c r="AN109" i="9"/>
  <c r="AG109" i="9"/>
  <c r="AK109" i="9"/>
  <c r="AO109" i="9"/>
  <c r="AI109" i="9"/>
  <c r="AP109" i="9"/>
  <c r="AM109" i="9"/>
  <c r="AJ109" i="9"/>
  <c r="C30" i="10"/>
  <c r="C29" i="10"/>
  <c r="K11" i="4"/>
  <c r="BN74" i="6"/>
  <c r="BO74" i="6"/>
  <c r="BL74" i="6"/>
  <c r="BP74" i="6"/>
  <c r="BR74" i="6"/>
  <c r="BM74" i="6"/>
  <c r="BQ74" i="6"/>
  <c r="K16" i="4"/>
  <c r="K6" i="4"/>
  <c r="C29" i="47"/>
  <c r="AP18" i="9"/>
  <c r="AI18" i="9"/>
  <c r="AM18" i="9"/>
  <c r="AJ18" i="9"/>
  <c r="AN18" i="9"/>
  <c r="AK18" i="9"/>
  <c r="AL18" i="9"/>
  <c r="AO18" i="9"/>
  <c r="AG18" i="9"/>
  <c r="AH18" i="9"/>
  <c r="BO114" i="6"/>
  <c r="BP114" i="6"/>
  <c r="BR114" i="6"/>
  <c r="BL114" i="6"/>
  <c r="BQ114" i="6"/>
  <c r="BN114" i="6"/>
  <c r="BM114" i="6"/>
  <c r="C29" i="36"/>
  <c r="C31" i="42"/>
  <c r="AH45" i="9"/>
  <c r="AL45" i="9"/>
  <c r="AI45" i="9"/>
  <c r="AM45" i="9"/>
  <c r="AJ45" i="9"/>
  <c r="AN45" i="9"/>
  <c r="AG45" i="9"/>
  <c r="AO45" i="9"/>
  <c r="AP45" i="9"/>
  <c r="AK45" i="9"/>
  <c r="C33" i="50"/>
  <c r="C31" i="11"/>
  <c r="C29" i="42"/>
  <c r="BP80" i="6"/>
  <c r="BQ80" i="6"/>
  <c r="BL80" i="6"/>
  <c r="BM80" i="6"/>
  <c r="BO80" i="6"/>
  <c r="BR80" i="6"/>
  <c r="BN80" i="6"/>
  <c r="C29" i="46"/>
  <c r="BM75" i="6"/>
  <c r="BL75" i="6"/>
  <c r="BN75" i="6"/>
  <c r="BP75" i="6"/>
  <c r="BR75" i="6"/>
  <c r="BQ75" i="6"/>
  <c r="BO75" i="6"/>
  <c r="C33" i="38"/>
  <c r="K18" i="4"/>
  <c r="C27" i="36"/>
  <c r="C5" i="10" s="1"/>
  <c r="AM50" i="9"/>
  <c r="AL50" i="9"/>
  <c r="AI50" i="9"/>
  <c r="AG50" i="9"/>
  <c r="AK50" i="9"/>
  <c r="AO50" i="9"/>
  <c r="AH50" i="9"/>
  <c r="AP50" i="9"/>
  <c r="AN50" i="9"/>
  <c r="AJ50" i="9"/>
  <c r="BO49" i="6"/>
  <c r="BL49" i="6"/>
  <c r="BN49" i="6"/>
  <c r="BQ49" i="6"/>
  <c r="BP49" i="6"/>
  <c r="BM49" i="6"/>
  <c r="BR49" i="6"/>
  <c r="AM61" i="9"/>
  <c r="AH61" i="9"/>
  <c r="AN61" i="9"/>
  <c r="AG61" i="9"/>
  <c r="AK61" i="9"/>
  <c r="AL61" i="9"/>
  <c r="AP61" i="9"/>
  <c r="AI61" i="9"/>
  <c r="AJ61" i="9"/>
  <c r="AO61" i="9"/>
  <c r="C29" i="45"/>
  <c r="C29" i="38"/>
  <c r="K23" i="4"/>
  <c r="C22" i="30"/>
  <c r="C8" i="26" s="1"/>
  <c r="C42" i="10" s="1"/>
  <c r="C29" i="11"/>
  <c r="K13" i="4"/>
  <c r="AH69" i="9"/>
  <c r="AL69" i="9"/>
  <c r="AP69" i="9"/>
  <c r="AG69" i="9"/>
  <c r="AK69" i="9"/>
  <c r="AO69" i="9"/>
  <c r="AM69" i="9"/>
  <c r="AN69" i="9"/>
  <c r="AI69" i="9"/>
  <c r="AJ69" i="9"/>
  <c r="C27" i="45"/>
  <c r="C33" i="10" s="1"/>
  <c r="AJ38" i="9"/>
  <c r="AO38" i="9"/>
  <c r="AO114" i="9" s="1"/>
  <c r="AP38" i="9"/>
  <c r="AN38" i="9"/>
  <c r="AK38" i="9"/>
  <c r="AG38" i="9"/>
  <c r="AH38" i="9"/>
  <c r="AI38" i="9"/>
  <c r="AM38" i="9"/>
  <c r="AL38" i="9"/>
  <c r="C27" i="38"/>
  <c r="C16" i="10" s="1"/>
  <c r="C29" i="44"/>
  <c r="AH82" i="9"/>
  <c r="AJ82" i="9"/>
  <c r="AI82" i="9"/>
  <c r="AM82" i="9"/>
  <c r="AN82" i="9"/>
  <c r="AK82" i="9"/>
  <c r="AO82" i="9"/>
  <c r="AL82" i="9"/>
  <c r="AG82" i="9"/>
  <c r="AP82" i="9"/>
  <c r="C20" i="24"/>
  <c r="C31" i="45"/>
  <c r="K19" i="4"/>
  <c r="AO46" i="9"/>
  <c r="AM46" i="9"/>
  <c r="AJ46" i="9"/>
  <c r="AG46" i="9"/>
  <c r="AK46" i="9"/>
  <c r="AH46" i="9"/>
  <c r="AL46" i="9"/>
  <c r="AP46" i="9"/>
  <c r="AN46" i="9"/>
  <c r="AI46" i="9"/>
  <c r="K21" i="4"/>
  <c r="K17" i="4"/>
  <c r="C33" i="35"/>
  <c r="C31" i="35"/>
  <c r="C27" i="35"/>
  <c r="BP20" i="6"/>
  <c r="BQ20" i="6"/>
  <c r="BO20" i="6"/>
  <c r="BL20" i="6"/>
  <c r="BM20" i="6"/>
  <c r="BR20" i="6"/>
  <c r="BN20" i="6"/>
  <c r="K16" i="7"/>
  <c r="K26" i="7"/>
  <c r="K10" i="7"/>
  <c r="G31" i="7" s="1"/>
  <c r="K25" i="7"/>
  <c r="K18" i="7"/>
  <c r="K17" i="7"/>
  <c r="K28" i="7"/>
  <c r="K24" i="7"/>
  <c r="K14" i="7"/>
  <c r="K13" i="7"/>
  <c r="K23" i="7"/>
  <c r="K19" i="7"/>
  <c r="K20" i="7"/>
  <c r="K11" i="7"/>
  <c r="K9" i="7"/>
  <c r="K21" i="7"/>
  <c r="K12" i="7"/>
  <c r="M6" i="7"/>
  <c r="I6" i="7"/>
  <c r="K27" i="7"/>
  <c r="K6" i="7"/>
  <c r="K10" i="4"/>
  <c r="F28" i="4" s="1"/>
  <c r="AI75" i="9"/>
  <c r="AN75" i="9"/>
  <c r="AG75" i="9"/>
  <c r="AK75" i="9"/>
  <c r="AO75" i="9"/>
  <c r="AH75" i="9"/>
  <c r="AL75" i="9"/>
  <c r="AP75" i="9"/>
  <c r="AJ75" i="9"/>
  <c r="AM75" i="9"/>
  <c r="C29" i="41"/>
  <c r="AN62" i="9"/>
  <c r="AH62" i="9"/>
  <c r="AI62" i="9"/>
  <c r="AM62" i="9"/>
  <c r="AJ62" i="9"/>
  <c r="AK62" i="9"/>
  <c r="AG62" i="9"/>
  <c r="AL62" i="9"/>
  <c r="AO62" i="9"/>
  <c r="AP62" i="9"/>
  <c r="K25" i="4"/>
  <c r="BQ25" i="6"/>
  <c r="BR25" i="6"/>
  <c r="BN25" i="6"/>
  <c r="BM25" i="6"/>
  <c r="BP25" i="6"/>
  <c r="BO25" i="6"/>
  <c r="BL25" i="6"/>
  <c r="BN98" i="6"/>
  <c r="BR98" i="6"/>
  <c r="BL98" i="6"/>
  <c r="BO98" i="6"/>
  <c r="BP98" i="6"/>
  <c r="BQ98" i="6"/>
  <c r="BM98" i="6"/>
  <c r="AN112" i="9"/>
  <c r="AI112" i="9"/>
  <c r="AM112" i="9"/>
  <c r="AK112" i="9"/>
  <c r="AJ112" i="9"/>
  <c r="AG112" i="9"/>
  <c r="AO112" i="9"/>
  <c r="AL112" i="9"/>
  <c r="AP112" i="9"/>
  <c r="AH112" i="9"/>
  <c r="K20" i="4" l="1"/>
  <c r="BN165" i="6"/>
  <c r="F34" i="4" s="1"/>
  <c r="BM165" i="6"/>
  <c r="L34" i="4" s="1"/>
  <c r="BR165" i="6"/>
  <c r="I36" i="4" s="1"/>
  <c r="AP114" i="9"/>
  <c r="BL165" i="6"/>
  <c r="I34" i="4" s="1"/>
  <c r="BO165" i="6"/>
  <c r="C36" i="4" s="1"/>
  <c r="AG114" i="9"/>
  <c r="C37" i="7" s="1"/>
  <c r="BQ165" i="6"/>
  <c r="C34" i="4" s="1"/>
  <c r="P26" i="4"/>
  <c r="BP165" i="6"/>
  <c r="F36" i="4" s="1"/>
  <c r="AL114" i="9"/>
  <c r="F39" i="7" s="1"/>
  <c r="AK114" i="9"/>
  <c r="C39" i="7" s="1"/>
  <c r="AN114" i="9"/>
  <c r="L39" i="7" s="1"/>
  <c r="AH114" i="9"/>
  <c r="F37" i="7" s="1"/>
  <c r="AJ114" i="9"/>
  <c r="L37" i="7" s="1"/>
  <c r="AM114" i="9"/>
  <c r="I39" i="7" s="1"/>
  <c r="K26" i="4"/>
  <c r="AI114" i="9"/>
  <c r="I37" i="7" s="1"/>
  <c r="G6" i="7"/>
  <c r="I13" i="3" s="1"/>
  <c r="C33" i="7"/>
  <c r="K22" i="7"/>
  <c r="L28" i="4"/>
  <c r="C14" i="10"/>
  <c r="C32" i="10"/>
  <c r="C15" i="10"/>
  <c r="K15" i="7"/>
  <c r="P15" i="7" s="1"/>
  <c r="C31" i="7"/>
  <c r="K31" i="7"/>
  <c r="P20" i="4"/>
  <c r="P14" i="4"/>
  <c r="G6" i="4"/>
  <c r="F13" i="3" s="1"/>
  <c r="K29" i="7"/>
  <c r="P29" i="7" s="1"/>
  <c r="C28" i="4"/>
  <c r="K14" i="4"/>
  <c r="G33" i="7"/>
  <c r="K33" i="7"/>
  <c r="C9" i="10"/>
  <c r="C11" i="10"/>
  <c r="C24" i="10"/>
  <c r="C23" i="10"/>
  <c r="C8" i="10"/>
  <c r="C25" i="10"/>
  <c r="P22" i="7"/>
  <c r="I2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谷和佳</author>
  </authors>
  <commentList>
    <comment ref="H1" authorId="0" shapeId="0" xr:uid="{00000000-0006-0000-0300-000001000000}">
      <text>
        <r>
          <rPr>
            <b/>
            <sz val="9"/>
            <color indexed="81"/>
            <rFont val="ＭＳ Ｐゴシック"/>
            <family val="3"/>
            <charset val="128"/>
          </rPr>
          <t>報告時点の年月日を西暦で記入してください。
例）2023/4/1</t>
        </r>
      </text>
    </comment>
    <comment ref="D20" authorId="1" shapeId="0" xr:uid="{00000000-0006-0000-0300-000002000000}">
      <text>
        <r>
          <rPr>
            <sz val="9"/>
            <color indexed="81"/>
            <rFont val="ＭＳ Ｐゴシック"/>
            <family val="3"/>
            <charset val="128"/>
          </rPr>
          <t>直近の登録更新日を記載すること</t>
        </r>
      </text>
    </comment>
    <comment ref="D24" authorId="1" shapeId="0" xr:uid="{00000000-0006-0000-0300-000003000000}">
      <text>
        <r>
          <rPr>
            <sz val="9"/>
            <color indexed="81"/>
            <rFont val="ＭＳ Ｐゴシック"/>
            <family val="3"/>
            <charset val="128"/>
          </rPr>
          <t>直近の登録更新日を記載すること</t>
        </r>
      </text>
    </comment>
    <comment ref="I24" authorId="1" shapeId="0" xr:uid="{00000000-0006-0000-0300-000004000000}">
      <text>
        <r>
          <rPr>
            <sz val="9"/>
            <color indexed="81"/>
            <rFont val="ＭＳ Ｐゴシック"/>
            <family val="3"/>
            <charset val="128"/>
          </rPr>
          <t>認定日を記載すること</t>
        </r>
      </text>
    </comment>
    <comment ref="D30" authorId="0" shapeId="0" xr:uid="{00000000-0006-0000-0300-000005000000}">
      <text>
        <r>
          <rPr>
            <sz val="9"/>
            <color indexed="81"/>
            <rFont val="ＭＳ Ｐゴシック"/>
            <family val="3"/>
            <charset val="128"/>
          </rPr>
          <t>直近の登録更新日を記載すること。</t>
        </r>
      </text>
    </comment>
    <comment ref="I30" authorId="0" shapeId="0" xr:uid="{00000000-0006-0000-0300-000006000000}">
      <text>
        <r>
          <rPr>
            <sz val="9"/>
            <color indexed="81"/>
            <rFont val="ＭＳ Ｐゴシック"/>
            <family val="3"/>
            <charset val="128"/>
          </rPr>
          <t>直近の登録更新日を記載すること。</t>
        </r>
      </text>
    </comment>
    <comment ref="D34" authorId="0" shapeId="0" xr:uid="{00000000-0006-0000-0300-000007000000}">
      <text>
        <r>
          <rPr>
            <sz val="9"/>
            <color indexed="81"/>
            <rFont val="ＭＳ Ｐゴシック"/>
            <family val="3"/>
            <charset val="128"/>
          </rPr>
          <t>直近の登録更新日を記載すること。</t>
        </r>
      </text>
    </comment>
    <comment ref="I34" authorId="0" shapeId="0" xr:uid="{00000000-0006-0000-0300-000008000000}">
      <text>
        <r>
          <rPr>
            <sz val="9"/>
            <color indexed="81"/>
            <rFont val="ＭＳ Ｐゴシック"/>
            <family val="3"/>
            <charset val="128"/>
          </rPr>
          <t>直近の登録更新日を記載すること。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谷和佳</author>
    <author>鳥取県庁</author>
  </authors>
  <commentList>
    <comment ref="A6" authorId="0" shapeId="0" xr:uid="{00000000-0006-0000-0500-000001000000}">
      <text>
        <r>
          <rPr>
            <sz val="9"/>
            <color indexed="81"/>
            <rFont val="ＭＳ Ｐゴシック"/>
            <family val="3"/>
            <charset val="128"/>
          </rPr>
          <t>自動表示されるため、直接入力しないこと。</t>
        </r>
      </text>
    </comment>
    <comment ref="G6" authorId="0" shapeId="0" xr:uid="{00000000-0006-0000-0500-000002000000}">
      <text>
        <r>
          <rPr>
            <sz val="9"/>
            <color indexed="81"/>
            <rFont val="ＭＳ Ｐゴシック"/>
            <family val="3"/>
            <charset val="128"/>
          </rPr>
          <t>自動計算されるため、直接入力しないこと。</t>
        </r>
      </text>
    </comment>
    <comment ref="I6" authorId="0" shapeId="0" xr:uid="{00000000-0006-0000-0500-000003000000}">
      <text>
        <r>
          <rPr>
            <sz val="9"/>
            <color indexed="81"/>
            <rFont val="ＭＳ Ｐゴシック"/>
            <family val="3"/>
            <charset val="128"/>
          </rPr>
          <t>自動計算されるため、直接入力しないこと。</t>
        </r>
      </text>
    </comment>
    <comment ref="K6" authorId="0" shapeId="0" xr:uid="{00000000-0006-0000-0500-000004000000}">
      <text>
        <r>
          <rPr>
            <sz val="9"/>
            <color indexed="81"/>
            <rFont val="ＭＳ Ｐゴシック"/>
            <family val="3"/>
            <charset val="128"/>
          </rPr>
          <t>自動計算されるため、直接入力しないこと。</t>
        </r>
      </text>
    </comment>
    <comment ref="M6" authorId="0" shapeId="0" xr:uid="{00000000-0006-0000-0500-000005000000}">
      <text>
        <r>
          <rPr>
            <sz val="9"/>
            <color indexed="81"/>
            <rFont val="ＭＳ Ｐゴシック"/>
            <family val="3"/>
            <charset val="128"/>
          </rPr>
          <t>自動計算されるため、直接入力しないこと。</t>
        </r>
      </text>
    </comment>
    <comment ref="K9" authorId="1" shapeId="0" xr:uid="{00000000-0006-0000-0500-000006000000}">
      <text>
        <r>
          <rPr>
            <sz val="9"/>
            <color indexed="81"/>
            <rFont val="ＭＳ Ｐゴシック"/>
            <family val="3"/>
            <charset val="128"/>
          </rPr>
          <t>自動計算されるため、直接入力しないこと。</t>
        </r>
      </text>
    </comment>
    <comment ref="K10" authorId="1" shapeId="0" xr:uid="{00000000-0006-0000-0500-000007000000}">
      <text>
        <r>
          <rPr>
            <sz val="9"/>
            <color indexed="81"/>
            <rFont val="ＭＳ Ｐゴシック"/>
            <family val="3"/>
            <charset val="128"/>
          </rPr>
          <t>自動計算されるため、直接入力しないこと。</t>
        </r>
      </text>
    </comment>
    <comment ref="K11" authorId="1" shapeId="0" xr:uid="{00000000-0006-0000-0500-000008000000}">
      <text>
        <r>
          <rPr>
            <sz val="9"/>
            <color indexed="81"/>
            <rFont val="ＭＳ Ｐゴシック"/>
            <family val="3"/>
            <charset val="128"/>
          </rPr>
          <t>自動計算されるため、直接入力しないこと。</t>
        </r>
      </text>
    </comment>
    <comment ref="K12" authorId="1" shapeId="0" xr:uid="{00000000-0006-0000-0500-000009000000}">
      <text>
        <r>
          <rPr>
            <sz val="9"/>
            <color indexed="81"/>
            <rFont val="ＭＳ Ｐゴシック"/>
            <family val="3"/>
            <charset val="128"/>
          </rPr>
          <t>自動計算されるため、直接入力しないこと。</t>
        </r>
      </text>
    </comment>
    <comment ref="K13" authorId="1" shapeId="0" xr:uid="{00000000-0006-0000-0500-00000A000000}">
      <text>
        <r>
          <rPr>
            <sz val="9"/>
            <color indexed="81"/>
            <rFont val="ＭＳ Ｐゴシック"/>
            <family val="3"/>
            <charset val="128"/>
          </rPr>
          <t>自動計算されるため、直接入力しないこと。</t>
        </r>
      </text>
    </comment>
    <comment ref="K14" authorId="0" shapeId="0" xr:uid="{00000000-0006-0000-0500-00000B000000}">
      <text>
        <r>
          <rPr>
            <sz val="9"/>
            <color indexed="81"/>
            <rFont val="ＭＳ Ｐゴシック"/>
            <family val="3"/>
            <charset val="128"/>
          </rPr>
          <t>自動計算されるため、直接入力しないこと。</t>
        </r>
      </text>
    </comment>
    <comment ref="K15" authorId="1" shapeId="0" xr:uid="{00000000-0006-0000-0500-00000C000000}">
      <text>
        <r>
          <rPr>
            <sz val="9"/>
            <color indexed="81"/>
            <rFont val="ＭＳ Ｐゴシック"/>
            <family val="3"/>
            <charset val="128"/>
          </rPr>
          <t>自動計算されるため、直接入力しないこと。</t>
        </r>
      </text>
    </comment>
    <comment ref="K16" authorId="1" shapeId="0" xr:uid="{00000000-0006-0000-0500-00000D000000}">
      <text>
        <r>
          <rPr>
            <sz val="9"/>
            <color indexed="81"/>
            <rFont val="ＭＳ Ｐゴシック"/>
            <family val="3"/>
            <charset val="128"/>
          </rPr>
          <t>自動計算されるため、直接入力しないこと。</t>
        </r>
      </text>
    </comment>
    <comment ref="K17" authorId="1" shapeId="0" xr:uid="{00000000-0006-0000-0500-00000E000000}">
      <text>
        <r>
          <rPr>
            <sz val="9"/>
            <color indexed="81"/>
            <rFont val="ＭＳ Ｐゴシック"/>
            <family val="3"/>
            <charset val="128"/>
          </rPr>
          <t>自動計算されるため、直接入力しないこと。</t>
        </r>
      </text>
    </comment>
    <comment ref="K18" authorId="1" shapeId="0" xr:uid="{00000000-0006-0000-0500-00000F000000}">
      <text>
        <r>
          <rPr>
            <sz val="9"/>
            <color indexed="81"/>
            <rFont val="ＭＳ Ｐゴシック"/>
            <family val="3"/>
            <charset val="128"/>
          </rPr>
          <t>自動計算されるため、直接入力しないこと。</t>
        </r>
      </text>
    </comment>
    <comment ref="K19" authorId="1" shapeId="0" xr:uid="{00000000-0006-0000-0500-000010000000}">
      <text>
        <r>
          <rPr>
            <sz val="9"/>
            <color indexed="81"/>
            <rFont val="ＭＳ Ｐゴシック"/>
            <family val="3"/>
            <charset val="128"/>
          </rPr>
          <t>自動計算されるため、直接入力しないこと。</t>
        </r>
      </text>
    </comment>
    <comment ref="K20" authorId="0" shapeId="0" xr:uid="{00000000-0006-0000-0500-000011000000}">
      <text>
        <r>
          <rPr>
            <sz val="9"/>
            <color indexed="81"/>
            <rFont val="ＭＳ Ｐゴシック"/>
            <family val="3"/>
            <charset val="128"/>
          </rPr>
          <t>自動計算されるため、直接入力しないこと。</t>
        </r>
      </text>
    </comment>
    <comment ref="K21" authorId="1" shapeId="0" xr:uid="{00000000-0006-0000-0500-000012000000}">
      <text>
        <r>
          <rPr>
            <sz val="9"/>
            <color indexed="81"/>
            <rFont val="ＭＳ Ｐゴシック"/>
            <family val="3"/>
            <charset val="128"/>
          </rPr>
          <t>自動計算されるため、直接入力しないこと。</t>
        </r>
      </text>
    </comment>
    <comment ref="K22" authorId="1" shapeId="0" xr:uid="{00000000-0006-0000-0500-000013000000}">
      <text>
        <r>
          <rPr>
            <sz val="9"/>
            <color indexed="81"/>
            <rFont val="ＭＳ Ｐゴシック"/>
            <family val="3"/>
            <charset val="128"/>
          </rPr>
          <t>自動計算されるため、直接入力しないこと。</t>
        </r>
      </text>
    </comment>
    <comment ref="K23" authorId="1" shapeId="0" xr:uid="{00000000-0006-0000-0500-000014000000}">
      <text>
        <r>
          <rPr>
            <sz val="9"/>
            <color indexed="81"/>
            <rFont val="ＭＳ Ｐゴシック"/>
            <family val="3"/>
            <charset val="128"/>
          </rPr>
          <t>自動計算されるため、直接入力しないこと。</t>
        </r>
      </text>
    </comment>
    <comment ref="K24" authorId="1" shapeId="0" xr:uid="{00000000-0006-0000-0500-000015000000}">
      <text>
        <r>
          <rPr>
            <sz val="9"/>
            <color indexed="81"/>
            <rFont val="ＭＳ Ｐゴシック"/>
            <family val="3"/>
            <charset val="128"/>
          </rPr>
          <t>自動計算されるため、直接入力しないこと。</t>
        </r>
      </text>
    </comment>
    <comment ref="K25" authorId="1" shapeId="0" xr:uid="{00000000-0006-0000-0500-000016000000}">
      <text>
        <r>
          <rPr>
            <sz val="9"/>
            <color indexed="81"/>
            <rFont val="ＭＳ Ｐゴシック"/>
            <family val="3"/>
            <charset val="128"/>
          </rPr>
          <t>自動計算されるため、直接入力しないこと。</t>
        </r>
      </text>
    </comment>
    <comment ref="K26" authorId="0" shapeId="0" xr:uid="{00000000-0006-0000-0500-000017000000}">
      <text>
        <r>
          <rPr>
            <sz val="9"/>
            <color indexed="81"/>
            <rFont val="ＭＳ Ｐゴシック"/>
            <family val="3"/>
            <charset val="128"/>
          </rPr>
          <t>自動計算されるため、直接入力しないこと。</t>
        </r>
      </text>
    </comment>
    <comment ref="C28" authorId="0" shapeId="0" xr:uid="{00000000-0006-0000-0500-000018000000}">
      <text>
        <r>
          <rPr>
            <sz val="9"/>
            <color indexed="81"/>
            <rFont val="ＭＳ Ｐゴシック"/>
            <family val="3"/>
            <charset val="128"/>
          </rPr>
          <t>自動計算されるため、直接入力しないこと。</t>
        </r>
      </text>
    </comment>
    <comment ref="F28" authorId="0" shapeId="0" xr:uid="{00000000-0006-0000-0500-000019000000}">
      <text>
        <r>
          <rPr>
            <sz val="9"/>
            <color indexed="81"/>
            <rFont val="ＭＳ Ｐゴシック"/>
            <family val="3"/>
            <charset val="128"/>
          </rPr>
          <t>自動計算されるため、直接入力しないこと。</t>
        </r>
      </text>
    </comment>
    <comment ref="I28" authorId="0" shapeId="0" xr:uid="{00000000-0006-0000-0500-00001A000000}">
      <text>
        <r>
          <rPr>
            <sz val="9"/>
            <color indexed="81"/>
            <rFont val="ＭＳ Ｐゴシック"/>
            <family val="3"/>
            <charset val="128"/>
          </rPr>
          <t>自動計算されるため、直接入力しないこと。</t>
        </r>
      </text>
    </comment>
    <comment ref="L28" authorId="0" shapeId="0" xr:uid="{00000000-0006-0000-0500-00001B000000}">
      <text>
        <r>
          <rPr>
            <sz val="9"/>
            <color indexed="81"/>
            <rFont val="ＭＳ Ｐゴシック"/>
            <family val="3"/>
            <charset val="128"/>
          </rPr>
          <t>自動計算されるため、直接入力しないこと。</t>
        </r>
      </text>
    </comment>
    <comment ref="F30" authorId="0" shapeId="0" xr:uid="{00000000-0006-0000-0500-00001C000000}">
      <text>
        <r>
          <rPr>
            <sz val="9"/>
            <color indexed="81"/>
            <rFont val="ＭＳ Ｐゴシック"/>
            <family val="3"/>
            <charset val="128"/>
          </rPr>
          <t>自動計算されるため、直接入力しないこと。</t>
        </r>
      </text>
    </comment>
    <comment ref="I30" authorId="1" shapeId="0" xr:uid="{00000000-0006-0000-0500-00001D000000}">
      <text>
        <r>
          <rPr>
            <sz val="9"/>
            <color indexed="81"/>
            <rFont val="ＭＳ Ｐゴシック"/>
            <family val="3"/>
            <charset val="128"/>
          </rPr>
          <t>自動計算されるため、直接入力しないこと。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鳥取県庁</author>
    <author>谷和佳</author>
  </authors>
  <commentList>
    <comment ref="D5" authorId="0" shapeId="0" xr:uid="{00000000-0006-0000-0600-000001000000}">
      <text>
        <r>
          <rPr>
            <sz val="9"/>
            <color indexed="81"/>
            <rFont val="ＭＳ Ｐゴシック"/>
            <family val="3"/>
            <charset val="128"/>
          </rPr>
          <t>【資格区分が「実務経験者」のうち２５年未満の場合のみ記載】
土木系以外の大学、高校等の場合はその他を選択してください。</t>
        </r>
      </text>
    </comment>
    <comment ref="E5" authorId="0" shapeId="0" xr:uid="{00000000-0006-0000-0600-000002000000}">
      <text>
        <r>
          <rPr>
            <sz val="9"/>
            <color indexed="81"/>
            <rFont val="ＭＳ Ｐゴシック"/>
            <family val="3"/>
            <charset val="128"/>
          </rPr>
          <t>【資格区分が「実務経験者」のうち２５年未満の場合のみ記載】
土木系以外の専攻学科の場合は記載しないでください。</t>
        </r>
      </text>
    </comment>
    <comment ref="I6" authorId="1" shapeId="0" xr:uid="{00000000-0006-0000-0600-00000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 authorId="1" shapeId="0" xr:uid="{00000000-0006-0000-0600-00000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 authorId="1" shapeId="0" xr:uid="{00000000-0006-0000-0600-00000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 authorId="1" shapeId="0" xr:uid="{00000000-0006-0000-0600-00000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 authorId="1" shapeId="0" xr:uid="{00000000-0006-0000-0600-00000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 authorId="1" shapeId="0" xr:uid="{00000000-0006-0000-0600-00000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 authorId="1" shapeId="0" xr:uid="{00000000-0006-0000-0600-00000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 authorId="1" shapeId="0" xr:uid="{00000000-0006-0000-0600-00000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 authorId="1" shapeId="0" xr:uid="{00000000-0006-0000-0600-00000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 authorId="1" shapeId="0" xr:uid="{00000000-0006-0000-0600-00000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6" authorId="1" shapeId="0" xr:uid="{00000000-0006-0000-0600-00000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7" authorId="1" shapeId="0" xr:uid="{00000000-0006-0000-0600-00000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8" authorId="1" shapeId="0" xr:uid="{00000000-0006-0000-0600-00000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9" authorId="1" shapeId="0" xr:uid="{00000000-0006-0000-0600-00001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0" authorId="1" shapeId="0" xr:uid="{00000000-0006-0000-0600-00001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1" authorId="1" shapeId="0" xr:uid="{00000000-0006-0000-0600-00001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2" authorId="1" shapeId="0" xr:uid="{00000000-0006-0000-0600-00001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3" authorId="1" shapeId="0" xr:uid="{00000000-0006-0000-0600-00001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4" authorId="1" shapeId="0" xr:uid="{00000000-0006-0000-0600-00001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5" authorId="1" shapeId="0" xr:uid="{00000000-0006-0000-0600-00001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6" authorId="1" shapeId="0" xr:uid="{00000000-0006-0000-0600-00001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7" authorId="1" shapeId="0" xr:uid="{00000000-0006-0000-0600-00001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8" authorId="1" shapeId="0" xr:uid="{00000000-0006-0000-0600-00001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9" authorId="1" shapeId="0" xr:uid="{00000000-0006-0000-0600-00001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0" authorId="1" shapeId="0" xr:uid="{00000000-0006-0000-0600-00001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1" authorId="1" shapeId="0" xr:uid="{00000000-0006-0000-0600-00001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2" authorId="1" shapeId="0" xr:uid="{00000000-0006-0000-0600-00001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3" authorId="1" shapeId="0" xr:uid="{00000000-0006-0000-0600-00001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4" authorId="1" shapeId="0" xr:uid="{00000000-0006-0000-0600-00001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5" authorId="1" shapeId="0" xr:uid="{00000000-0006-0000-0600-00002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6" authorId="1" shapeId="0" xr:uid="{00000000-0006-0000-0600-00002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7" authorId="1" shapeId="0" xr:uid="{00000000-0006-0000-0600-00002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8" authorId="1" shapeId="0" xr:uid="{00000000-0006-0000-0600-00002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9" authorId="1" shapeId="0" xr:uid="{00000000-0006-0000-0600-00002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0" authorId="1" shapeId="0" xr:uid="{00000000-0006-0000-0600-00002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1" authorId="1" shapeId="0" xr:uid="{00000000-0006-0000-0600-00002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2" authorId="1" shapeId="0" xr:uid="{00000000-0006-0000-0600-00002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3" authorId="1" shapeId="0" xr:uid="{00000000-0006-0000-0600-00002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4" authorId="1" shapeId="0" xr:uid="{00000000-0006-0000-0600-00002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5" authorId="1" shapeId="0" xr:uid="{00000000-0006-0000-0600-00002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6" authorId="1" shapeId="0" xr:uid="{00000000-0006-0000-0600-00002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7" authorId="1" shapeId="0" xr:uid="{00000000-0006-0000-0600-00002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8" authorId="1" shapeId="0" xr:uid="{00000000-0006-0000-0600-00002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9" authorId="1" shapeId="0" xr:uid="{00000000-0006-0000-0600-00002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0" authorId="1" shapeId="0" xr:uid="{00000000-0006-0000-0600-00002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1" authorId="1" shapeId="0" xr:uid="{00000000-0006-0000-0600-00003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2" authorId="1" shapeId="0" xr:uid="{00000000-0006-0000-0600-00003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3" authorId="1" shapeId="0" xr:uid="{00000000-0006-0000-0600-00003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4" authorId="1" shapeId="0" xr:uid="{00000000-0006-0000-0600-00003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5" authorId="1" shapeId="0" xr:uid="{00000000-0006-0000-0600-00003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6" authorId="1" shapeId="0" xr:uid="{00000000-0006-0000-0600-00003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7" authorId="1" shapeId="0" xr:uid="{00000000-0006-0000-0600-00003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8" authorId="1" shapeId="0" xr:uid="{00000000-0006-0000-0600-00003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9" authorId="1" shapeId="0" xr:uid="{00000000-0006-0000-0600-00003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0" authorId="1" shapeId="0" xr:uid="{00000000-0006-0000-0600-00003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1" authorId="1" shapeId="0" xr:uid="{00000000-0006-0000-0600-00003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2" authorId="1" shapeId="0" xr:uid="{00000000-0006-0000-0600-00003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3" authorId="1" shapeId="0" xr:uid="{00000000-0006-0000-0600-00003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4" authorId="1" shapeId="0" xr:uid="{00000000-0006-0000-0600-00003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5" authorId="1" shapeId="0" xr:uid="{00000000-0006-0000-0600-00003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6" authorId="1" shapeId="0" xr:uid="{00000000-0006-0000-0600-00003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7" authorId="1" shapeId="0" xr:uid="{00000000-0006-0000-0600-00004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8" authorId="1" shapeId="0" xr:uid="{00000000-0006-0000-0600-00004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9" authorId="1" shapeId="0" xr:uid="{00000000-0006-0000-0600-00004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0" authorId="1" shapeId="0" xr:uid="{00000000-0006-0000-0600-00004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1" authorId="1" shapeId="0" xr:uid="{00000000-0006-0000-0600-00004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2" authorId="1" shapeId="0" xr:uid="{00000000-0006-0000-0600-00004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3" authorId="1" shapeId="0" xr:uid="{00000000-0006-0000-0600-00004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4" authorId="1" shapeId="0" xr:uid="{00000000-0006-0000-0600-00004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5" authorId="1" shapeId="0" xr:uid="{00000000-0006-0000-0600-00004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6" authorId="1" shapeId="0" xr:uid="{00000000-0006-0000-0600-00004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7" authorId="1" shapeId="0" xr:uid="{00000000-0006-0000-0600-00004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8" authorId="1" shapeId="0" xr:uid="{00000000-0006-0000-0600-00004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9" authorId="1" shapeId="0" xr:uid="{00000000-0006-0000-0600-00004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0" authorId="1" shapeId="0" xr:uid="{00000000-0006-0000-0600-00004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1" authorId="1" shapeId="0" xr:uid="{00000000-0006-0000-0600-00004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2" authorId="1" shapeId="0" xr:uid="{00000000-0006-0000-0600-00004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3" authorId="1" shapeId="0" xr:uid="{00000000-0006-0000-0600-00005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4" authorId="1" shapeId="0" xr:uid="{00000000-0006-0000-0600-00005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5" authorId="1" shapeId="0" xr:uid="{00000000-0006-0000-0600-00005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6" authorId="1" shapeId="0" xr:uid="{00000000-0006-0000-0600-00005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7" authorId="1" shapeId="0" xr:uid="{00000000-0006-0000-0600-00005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8" authorId="1" shapeId="0" xr:uid="{00000000-0006-0000-0600-00005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9" authorId="1" shapeId="0" xr:uid="{00000000-0006-0000-0600-00005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0" authorId="1" shapeId="0" xr:uid="{00000000-0006-0000-0600-00005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1" authorId="1" shapeId="0" xr:uid="{00000000-0006-0000-0600-00005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2" authorId="1" shapeId="0" xr:uid="{00000000-0006-0000-0600-00005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3" authorId="1" shapeId="0" xr:uid="{00000000-0006-0000-0600-00005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4" authorId="1" shapeId="0" xr:uid="{00000000-0006-0000-0600-00005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5" authorId="1" shapeId="0" xr:uid="{00000000-0006-0000-0600-00005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6" authorId="1" shapeId="0" xr:uid="{00000000-0006-0000-0600-00005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7" authorId="1" shapeId="0" xr:uid="{00000000-0006-0000-0600-00005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8" authorId="1" shapeId="0" xr:uid="{00000000-0006-0000-0600-00005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9" authorId="1" shapeId="0" xr:uid="{00000000-0006-0000-0600-00006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0" authorId="1" shapeId="0" xr:uid="{00000000-0006-0000-0600-00006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1" authorId="1" shapeId="0" xr:uid="{00000000-0006-0000-0600-00006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2" authorId="1" shapeId="0" xr:uid="{00000000-0006-0000-0600-00006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3" authorId="1" shapeId="0" xr:uid="{00000000-0006-0000-0600-00006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4" authorId="1" shapeId="0" xr:uid="{00000000-0006-0000-0600-00006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5" authorId="1" shapeId="0" xr:uid="{00000000-0006-0000-0600-00006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6" authorId="1" shapeId="0" xr:uid="{00000000-0006-0000-0600-00006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7" authorId="1" shapeId="0" xr:uid="{00000000-0006-0000-0600-00006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8" authorId="1" shapeId="0" xr:uid="{00000000-0006-0000-0600-00006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9" authorId="1" shapeId="0" xr:uid="{00000000-0006-0000-0600-00006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0" authorId="1" shapeId="0" xr:uid="{00000000-0006-0000-0600-00006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1" authorId="1" shapeId="0" xr:uid="{00000000-0006-0000-0600-00006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2" authorId="1" shapeId="0" xr:uid="{00000000-0006-0000-0600-00006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3" authorId="1" shapeId="0" xr:uid="{00000000-0006-0000-0600-00006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4" authorId="1" shapeId="0" xr:uid="{00000000-0006-0000-0600-00006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5" authorId="1" shapeId="0" xr:uid="{00000000-0006-0000-0600-00007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6" authorId="1" shapeId="0" xr:uid="{00000000-0006-0000-0600-00007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7" authorId="1" shapeId="0" xr:uid="{00000000-0006-0000-0600-00007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8" authorId="1" shapeId="0" xr:uid="{00000000-0006-0000-0600-00007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9" authorId="1" shapeId="0" xr:uid="{00000000-0006-0000-0600-00007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0" authorId="1" shapeId="0" xr:uid="{00000000-0006-0000-0600-00007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1" authorId="1" shapeId="0" xr:uid="{00000000-0006-0000-0600-00007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2" authorId="1" shapeId="0" xr:uid="{00000000-0006-0000-0600-00007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3" authorId="1" shapeId="0" xr:uid="{00000000-0006-0000-0600-00007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4" authorId="1" shapeId="0" xr:uid="{00000000-0006-0000-0600-00007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5" authorId="1" shapeId="0" xr:uid="{00000000-0006-0000-0600-00007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6" authorId="1" shapeId="0" xr:uid="{00000000-0006-0000-0600-00007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7" authorId="1" shapeId="0" xr:uid="{00000000-0006-0000-0600-00007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8" authorId="1" shapeId="0" xr:uid="{00000000-0006-0000-0600-00007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9" authorId="1" shapeId="0" xr:uid="{00000000-0006-0000-0600-00007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0" authorId="1" shapeId="0" xr:uid="{00000000-0006-0000-0600-00007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1" authorId="1" shapeId="0" xr:uid="{00000000-0006-0000-0600-00008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2" authorId="1" shapeId="0" xr:uid="{00000000-0006-0000-0600-00008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3" authorId="1" shapeId="0" xr:uid="{00000000-0006-0000-0600-00008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4" authorId="1" shapeId="0" xr:uid="{00000000-0006-0000-0600-00008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5" authorId="1" shapeId="0" xr:uid="{00000000-0006-0000-0600-00008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6" authorId="1" shapeId="0" xr:uid="{00000000-0006-0000-0600-00008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7" authorId="1" shapeId="0" xr:uid="{00000000-0006-0000-0600-00008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8" authorId="1" shapeId="0" xr:uid="{00000000-0006-0000-0600-00008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9" authorId="1" shapeId="0" xr:uid="{00000000-0006-0000-0600-00008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0" authorId="1" shapeId="0" xr:uid="{00000000-0006-0000-0600-00008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1" authorId="1" shapeId="0" xr:uid="{00000000-0006-0000-0600-00008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2" authorId="1" shapeId="0" xr:uid="{00000000-0006-0000-0600-00008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3" authorId="1" shapeId="0" xr:uid="{00000000-0006-0000-0600-00008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4" authorId="1" shapeId="0" xr:uid="{00000000-0006-0000-0600-00008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5" authorId="1" shapeId="0" xr:uid="{00000000-0006-0000-0600-00008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6" authorId="1" shapeId="0" xr:uid="{00000000-0006-0000-0600-00008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7" authorId="1" shapeId="0" xr:uid="{00000000-0006-0000-0600-00009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8" authorId="1" shapeId="0" xr:uid="{00000000-0006-0000-0600-00009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9" authorId="1" shapeId="0" xr:uid="{00000000-0006-0000-0600-00009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0" authorId="1" shapeId="0" xr:uid="{00000000-0006-0000-0600-00009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1" authorId="1" shapeId="0" xr:uid="{00000000-0006-0000-0600-00009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2" authorId="1" shapeId="0" xr:uid="{00000000-0006-0000-0600-00009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3" authorId="1" shapeId="0" xr:uid="{00000000-0006-0000-0600-00009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4" authorId="1" shapeId="0" xr:uid="{00000000-0006-0000-0600-00009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5" authorId="1" shapeId="0" xr:uid="{00000000-0006-0000-0600-00009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6" authorId="1" shapeId="0" xr:uid="{00000000-0006-0000-0600-00009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7" authorId="1" shapeId="0" xr:uid="{00000000-0006-0000-0600-00009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8" authorId="1" shapeId="0" xr:uid="{00000000-0006-0000-0600-00009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9" authorId="1" shapeId="0" xr:uid="{00000000-0006-0000-0600-00009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60" authorId="1" shapeId="0" xr:uid="{00000000-0006-0000-0600-00009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61" authorId="1" shapeId="0" xr:uid="{00000000-0006-0000-0600-00009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谷和佳</author>
    <author>鳥取県庁</author>
  </authors>
  <commentList>
    <comment ref="A6" authorId="0" shapeId="0" xr:uid="{00000000-0006-0000-0800-000001000000}">
      <text>
        <r>
          <rPr>
            <sz val="9"/>
            <color indexed="81"/>
            <rFont val="ＭＳ Ｐゴシック"/>
            <family val="3"/>
            <charset val="128"/>
          </rPr>
          <t>自動表示されるため、直接入力しないこと。</t>
        </r>
      </text>
    </comment>
    <comment ref="G6" authorId="0" shapeId="0" xr:uid="{00000000-0006-0000-0800-000002000000}">
      <text>
        <r>
          <rPr>
            <sz val="9"/>
            <color indexed="81"/>
            <rFont val="ＭＳ Ｐゴシック"/>
            <family val="3"/>
            <charset val="128"/>
          </rPr>
          <t>自動計算されるため、直接入力しないこと。</t>
        </r>
      </text>
    </comment>
    <comment ref="I6" authorId="0" shapeId="0" xr:uid="{00000000-0006-0000-0800-000003000000}">
      <text>
        <r>
          <rPr>
            <sz val="9"/>
            <color indexed="81"/>
            <rFont val="ＭＳ Ｐゴシック"/>
            <family val="3"/>
            <charset val="128"/>
          </rPr>
          <t>自動計算されるため、直接入力しないこと。</t>
        </r>
      </text>
    </comment>
    <comment ref="K6" authorId="0" shapeId="0" xr:uid="{00000000-0006-0000-0800-000004000000}">
      <text>
        <r>
          <rPr>
            <sz val="9"/>
            <color indexed="81"/>
            <rFont val="ＭＳ Ｐゴシック"/>
            <family val="3"/>
            <charset val="128"/>
          </rPr>
          <t>自動計算されるため、直接入力しないこと。</t>
        </r>
      </text>
    </comment>
    <comment ref="M6" authorId="0" shapeId="0" xr:uid="{00000000-0006-0000-0800-000005000000}">
      <text>
        <r>
          <rPr>
            <sz val="9"/>
            <color indexed="81"/>
            <rFont val="ＭＳ Ｐゴシック"/>
            <family val="3"/>
            <charset val="128"/>
          </rPr>
          <t>自動計算されるため、直接入力しないこと。</t>
        </r>
      </text>
    </comment>
    <comment ref="K9" authorId="1" shapeId="0" xr:uid="{00000000-0006-0000-0800-000006000000}">
      <text>
        <r>
          <rPr>
            <sz val="9"/>
            <color indexed="81"/>
            <rFont val="ＭＳ Ｐゴシック"/>
            <family val="3"/>
            <charset val="128"/>
          </rPr>
          <t>自動計算されるため、直接入力しないこと。</t>
        </r>
      </text>
    </comment>
    <comment ref="K10" authorId="1" shapeId="0" xr:uid="{00000000-0006-0000-0800-000007000000}">
      <text>
        <r>
          <rPr>
            <sz val="9"/>
            <color indexed="81"/>
            <rFont val="ＭＳ Ｐゴシック"/>
            <family val="3"/>
            <charset val="128"/>
          </rPr>
          <t>自動計算されるため、直接入力しないこと。</t>
        </r>
      </text>
    </comment>
    <comment ref="K11" authorId="1" shapeId="0" xr:uid="{00000000-0006-0000-0800-000008000000}">
      <text>
        <r>
          <rPr>
            <sz val="9"/>
            <color indexed="81"/>
            <rFont val="ＭＳ Ｐゴシック"/>
            <family val="3"/>
            <charset val="128"/>
          </rPr>
          <t>自動計算されるため、直接入力しないこと。</t>
        </r>
      </text>
    </comment>
    <comment ref="K12" authorId="1" shapeId="0" xr:uid="{00000000-0006-0000-0800-000009000000}">
      <text>
        <r>
          <rPr>
            <sz val="9"/>
            <color indexed="81"/>
            <rFont val="ＭＳ Ｐゴシック"/>
            <family val="3"/>
            <charset val="128"/>
          </rPr>
          <t>自動計算されるため、直接入力しないこと。</t>
        </r>
      </text>
    </comment>
    <comment ref="K13" authorId="1" shapeId="0" xr:uid="{00000000-0006-0000-0800-00000A000000}">
      <text>
        <r>
          <rPr>
            <sz val="9"/>
            <color indexed="81"/>
            <rFont val="ＭＳ Ｐゴシック"/>
            <family val="3"/>
            <charset val="128"/>
          </rPr>
          <t>自動計算されるため、直接入力しないこと。</t>
        </r>
      </text>
    </comment>
    <comment ref="K14" authorId="1" shapeId="0" xr:uid="{00000000-0006-0000-0800-00000B000000}">
      <text>
        <r>
          <rPr>
            <sz val="9"/>
            <color indexed="81"/>
            <rFont val="ＭＳ Ｐゴシック"/>
            <family val="3"/>
            <charset val="128"/>
          </rPr>
          <t>自動計算されるため、直接入力しないこと。</t>
        </r>
      </text>
    </comment>
    <comment ref="K15" authorId="0" shapeId="0" xr:uid="{00000000-0006-0000-0800-00000C000000}">
      <text>
        <r>
          <rPr>
            <sz val="9"/>
            <color indexed="81"/>
            <rFont val="ＭＳ Ｐゴシック"/>
            <family val="3"/>
            <charset val="128"/>
          </rPr>
          <t>自動計算されるため、直接入力しないこと。</t>
        </r>
      </text>
    </comment>
    <comment ref="K16" authorId="1" shapeId="0" xr:uid="{00000000-0006-0000-0800-00000D000000}">
      <text>
        <r>
          <rPr>
            <sz val="9"/>
            <color indexed="81"/>
            <rFont val="ＭＳ Ｐゴシック"/>
            <family val="3"/>
            <charset val="128"/>
          </rPr>
          <t>自動計算されるため、直接入力しないこと。</t>
        </r>
      </text>
    </comment>
    <comment ref="K17" authorId="1" shapeId="0" xr:uid="{00000000-0006-0000-0800-00000E000000}">
      <text>
        <r>
          <rPr>
            <sz val="9"/>
            <color indexed="81"/>
            <rFont val="ＭＳ Ｐゴシック"/>
            <family val="3"/>
            <charset val="128"/>
          </rPr>
          <t>自動計算されるため、直接入力しないこと。</t>
        </r>
      </text>
    </comment>
    <comment ref="K18" authorId="1" shapeId="0" xr:uid="{00000000-0006-0000-0800-00000F000000}">
      <text>
        <r>
          <rPr>
            <sz val="9"/>
            <color indexed="81"/>
            <rFont val="ＭＳ Ｐゴシック"/>
            <family val="3"/>
            <charset val="128"/>
          </rPr>
          <t>自動計算されるため、直接入力しないこと。</t>
        </r>
      </text>
    </comment>
    <comment ref="K19" authorId="1" shapeId="0" xr:uid="{00000000-0006-0000-0800-000010000000}">
      <text>
        <r>
          <rPr>
            <sz val="9"/>
            <color indexed="81"/>
            <rFont val="ＭＳ Ｐゴシック"/>
            <family val="3"/>
            <charset val="128"/>
          </rPr>
          <t>自動計算されるため、直接入力しないこと。</t>
        </r>
      </text>
    </comment>
    <comment ref="K20" authorId="1" shapeId="0" xr:uid="{00000000-0006-0000-0800-000011000000}">
      <text>
        <r>
          <rPr>
            <sz val="9"/>
            <color indexed="81"/>
            <rFont val="ＭＳ Ｐゴシック"/>
            <family val="3"/>
            <charset val="128"/>
          </rPr>
          <t>自動計算されるため、直接入力しないこと。</t>
        </r>
      </text>
    </comment>
    <comment ref="K21" authorId="1" shapeId="0" xr:uid="{00000000-0006-0000-0800-000012000000}">
      <text>
        <r>
          <rPr>
            <sz val="9"/>
            <color indexed="81"/>
            <rFont val="ＭＳ Ｐゴシック"/>
            <family val="3"/>
            <charset val="128"/>
          </rPr>
          <t>自動計算されるため、直接入力しないこと。</t>
        </r>
      </text>
    </comment>
    <comment ref="K22" authorId="0" shapeId="0" xr:uid="{00000000-0006-0000-0800-000013000000}">
      <text>
        <r>
          <rPr>
            <sz val="9"/>
            <color indexed="81"/>
            <rFont val="ＭＳ Ｐゴシック"/>
            <family val="3"/>
            <charset val="128"/>
          </rPr>
          <t>自動計算されるため、直接入力しないこと。</t>
        </r>
      </text>
    </comment>
    <comment ref="K23" authorId="1" shapeId="0" xr:uid="{00000000-0006-0000-0800-000014000000}">
      <text>
        <r>
          <rPr>
            <sz val="9"/>
            <color indexed="81"/>
            <rFont val="ＭＳ Ｐゴシック"/>
            <family val="3"/>
            <charset val="128"/>
          </rPr>
          <t>自動計算されるため、直接入力しないこと。</t>
        </r>
      </text>
    </comment>
    <comment ref="K24" authorId="1" shapeId="0" xr:uid="{00000000-0006-0000-0800-000015000000}">
      <text>
        <r>
          <rPr>
            <sz val="9"/>
            <color indexed="81"/>
            <rFont val="ＭＳ Ｐゴシック"/>
            <family val="3"/>
            <charset val="128"/>
          </rPr>
          <t>自動計算されるため、直接入力しないこと。</t>
        </r>
      </text>
    </comment>
    <comment ref="K25" authorId="1" shapeId="0" xr:uid="{00000000-0006-0000-0800-000016000000}">
      <text>
        <r>
          <rPr>
            <sz val="9"/>
            <color indexed="81"/>
            <rFont val="ＭＳ Ｐゴシック"/>
            <family val="3"/>
            <charset val="128"/>
          </rPr>
          <t>自動計算されるため、直接入力しないこと。</t>
        </r>
      </text>
    </comment>
    <comment ref="K26" authorId="1" shapeId="0" xr:uid="{00000000-0006-0000-0800-000017000000}">
      <text>
        <r>
          <rPr>
            <sz val="9"/>
            <color indexed="81"/>
            <rFont val="ＭＳ Ｐゴシック"/>
            <family val="3"/>
            <charset val="128"/>
          </rPr>
          <t>自動計算されるため、直接入力しないこと。</t>
        </r>
      </text>
    </comment>
    <comment ref="K27" authorId="1" shapeId="0" xr:uid="{00000000-0006-0000-0800-000018000000}">
      <text>
        <r>
          <rPr>
            <sz val="9"/>
            <color indexed="81"/>
            <rFont val="ＭＳ Ｐゴシック"/>
            <family val="3"/>
            <charset val="128"/>
          </rPr>
          <t>自動計算されるため、直接入力しないこと。</t>
        </r>
      </text>
    </comment>
    <comment ref="K28" authorId="1" shapeId="0" xr:uid="{00000000-0006-0000-0800-000019000000}">
      <text>
        <r>
          <rPr>
            <sz val="9"/>
            <color indexed="81"/>
            <rFont val="ＭＳ Ｐゴシック"/>
            <family val="3"/>
            <charset val="128"/>
          </rPr>
          <t>自動計算されるため、直接入力しないこと。</t>
        </r>
      </text>
    </comment>
    <comment ref="K29" authorId="0" shapeId="0" xr:uid="{00000000-0006-0000-0800-00001A000000}">
      <text>
        <r>
          <rPr>
            <sz val="9"/>
            <color indexed="81"/>
            <rFont val="ＭＳ Ｐゴシック"/>
            <family val="3"/>
            <charset val="128"/>
          </rPr>
          <t>自動計算されるため、直接入力しないこと。</t>
        </r>
      </text>
    </comment>
    <comment ref="C31" authorId="0" shapeId="0" xr:uid="{00000000-0006-0000-0800-00001B000000}">
      <text>
        <r>
          <rPr>
            <sz val="9"/>
            <color indexed="81"/>
            <rFont val="ＭＳ Ｐゴシック"/>
            <family val="3"/>
            <charset val="128"/>
          </rPr>
          <t>自動計算されるため、直接入力しないこと。</t>
        </r>
      </text>
    </comment>
    <comment ref="G31" authorId="0" shapeId="0" xr:uid="{00000000-0006-0000-0800-00001C000000}">
      <text>
        <r>
          <rPr>
            <sz val="9"/>
            <color indexed="81"/>
            <rFont val="ＭＳ Ｐゴシック"/>
            <family val="3"/>
            <charset val="128"/>
          </rPr>
          <t>自動計算されるため、直接入力しないこと。</t>
        </r>
      </text>
    </comment>
    <comment ref="K31" authorId="0" shapeId="0" xr:uid="{00000000-0006-0000-0800-00001D000000}">
      <text>
        <r>
          <rPr>
            <sz val="9"/>
            <color indexed="81"/>
            <rFont val="ＭＳ Ｐゴシック"/>
            <family val="3"/>
            <charset val="128"/>
          </rPr>
          <t>自動計算されるため、直接入力しないこと。</t>
        </r>
      </text>
    </comment>
    <comment ref="C33" authorId="0" shapeId="0" xr:uid="{00000000-0006-0000-0800-00001E000000}">
      <text>
        <r>
          <rPr>
            <sz val="9"/>
            <color indexed="81"/>
            <rFont val="ＭＳ Ｐゴシック"/>
            <family val="3"/>
            <charset val="128"/>
          </rPr>
          <t>自動計算されるため、直接入力しないこと。</t>
        </r>
      </text>
    </comment>
    <comment ref="G33" authorId="0" shapeId="0" xr:uid="{00000000-0006-0000-0800-00001F000000}">
      <text>
        <r>
          <rPr>
            <sz val="9"/>
            <color indexed="81"/>
            <rFont val="ＭＳ Ｐゴシック"/>
            <family val="3"/>
            <charset val="128"/>
          </rPr>
          <t>自動計算されるため、直接入力しないこと。</t>
        </r>
      </text>
    </comment>
    <comment ref="K33" authorId="0" shapeId="0" xr:uid="{00000000-0006-0000-0800-000020000000}">
      <text>
        <r>
          <rPr>
            <sz val="9"/>
            <color indexed="81"/>
            <rFont val="ＭＳ Ｐゴシック"/>
            <family val="3"/>
            <charset val="128"/>
          </rPr>
          <t>自動計算されるため、直接入力しないこと。</t>
        </r>
      </text>
    </comment>
  </commentList>
</comments>
</file>

<file path=xl/sharedStrings.xml><?xml version="1.0" encoding="utf-8"?>
<sst xmlns="http://schemas.openxmlformats.org/spreadsheetml/2006/main" count="2316" uniqueCount="716">
  <si>
    <t>住  所</t>
  </si>
  <si>
    <t>会社名</t>
  </si>
  <si>
    <t>担当者所属：</t>
  </si>
  <si>
    <t>鳥取県版環境管理ｼｽﾃﾑ規格(Ⅰ種)登録</t>
  </si>
  <si>
    <t>登録番号</t>
  </si>
  <si>
    <t>鳥取県男女共同参画推進企業認定</t>
  </si>
  <si>
    <t>認定番号</t>
  </si>
  <si>
    <t>測量業者登録（大臣登録）</t>
  </si>
  <si>
    <t>建設コンサルタント登録</t>
  </si>
  <si>
    <t>地質調査業者登録</t>
  </si>
  <si>
    <t>所在地（住所）</t>
  </si>
  <si>
    <t>(報告書表紙)</t>
    <phoneticPr fontId="2"/>
  </si>
  <si>
    <t xml:space="preserve">代表者                           </t>
    <phoneticPr fontId="2"/>
  </si>
  <si>
    <t>名</t>
    <rPh sb="0" eb="1">
      <t>メイ</t>
    </rPh>
    <phoneticPr fontId="2"/>
  </si>
  <si>
    <t>補償コンサルタント登録</t>
    <rPh sb="0" eb="2">
      <t>ホショウ</t>
    </rPh>
    <rPh sb="9" eb="11">
      <t>トウロク</t>
    </rPh>
    <phoneticPr fontId="2"/>
  </si>
  <si>
    <t>全　技　術　者　確　認　表</t>
    <rPh sb="0" eb="1">
      <t>ゼン</t>
    </rPh>
    <rPh sb="2" eb="3">
      <t>ワザ</t>
    </rPh>
    <rPh sb="4" eb="5">
      <t>ジュツ</t>
    </rPh>
    <rPh sb="6" eb="7">
      <t>シャ</t>
    </rPh>
    <rPh sb="8" eb="9">
      <t>アキラ</t>
    </rPh>
    <rPh sb="10" eb="11">
      <t>シノブ</t>
    </rPh>
    <rPh sb="12" eb="13">
      <t>ヒョウ</t>
    </rPh>
    <phoneticPr fontId="2"/>
  </si>
  <si>
    <t>表紙に記載する「全技術者数」に挙げられる者のリストです。</t>
    <rPh sb="0" eb="2">
      <t>ヒョウシ</t>
    </rPh>
    <rPh sb="3" eb="5">
      <t>キサイ</t>
    </rPh>
    <rPh sb="8" eb="9">
      <t>ゼン</t>
    </rPh>
    <rPh sb="9" eb="12">
      <t>ギジュツシャ</t>
    </rPh>
    <rPh sb="12" eb="13">
      <t>スウ</t>
    </rPh>
    <rPh sb="15" eb="16">
      <t>ア</t>
    </rPh>
    <rPh sb="20" eb="21">
      <t>シャ</t>
    </rPh>
    <phoneticPr fontId="2"/>
  </si>
  <si>
    <t>補償関係コンサルタント業務（様式３、４）の報告対象の者</t>
    <rPh sb="0" eb="2">
      <t>ホショウ</t>
    </rPh>
    <rPh sb="2" eb="4">
      <t>カンケイ</t>
    </rPh>
    <rPh sb="11" eb="13">
      <t>ギョウム</t>
    </rPh>
    <rPh sb="21" eb="23">
      <t>ホウコク</t>
    </rPh>
    <rPh sb="23" eb="25">
      <t>タイショウ</t>
    </rPh>
    <rPh sb="26" eb="27">
      <t>シャ</t>
    </rPh>
    <phoneticPr fontId="2"/>
  </si>
  <si>
    <t>電      話：</t>
    <phoneticPr fontId="2"/>
  </si>
  <si>
    <t>電子メール：</t>
    <phoneticPr fontId="2"/>
  </si>
  <si>
    <t>氏      名：</t>
    <phoneticPr fontId="2"/>
  </si>
  <si>
    <t>商号又は名称：</t>
    <rPh sb="0" eb="2">
      <t>ショウゴウ</t>
    </rPh>
    <rPh sb="2" eb="3">
      <t>マタ</t>
    </rPh>
    <rPh sb="4" eb="6">
      <t>メイショウ</t>
    </rPh>
    <phoneticPr fontId="2"/>
  </si>
  <si>
    <t>様式１</t>
  </si>
  <si>
    <t>（その１）</t>
  </si>
  <si>
    <t>商号又は名称</t>
  </si>
  <si>
    <t>全技術職員数</t>
  </si>
  <si>
    <t>東部</t>
  </si>
  <si>
    <t>中部</t>
  </si>
  <si>
    <t>西部</t>
  </si>
  <si>
    <t>技術者内訳</t>
  </si>
  <si>
    <t>本社、支店又は</t>
  </si>
  <si>
    <t>営業所名等</t>
  </si>
  <si>
    <t>※重複は認めない。</t>
  </si>
  <si>
    <t>計</t>
  </si>
  <si>
    <t>(東部)</t>
  </si>
  <si>
    <t>技術士</t>
  </si>
  <si>
    <t>地質調査技士</t>
  </si>
  <si>
    <t>実務経験者</t>
  </si>
  <si>
    <t>その他(実務経験１年以上の技術者)</t>
  </si>
  <si>
    <t>小計</t>
  </si>
  <si>
    <t>（その２）</t>
  </si>
  <si>
    <t>人</t>
    <rPh sb="0" eb="1">
      <t>ニン</t>
    </rPh>
    <phoneticPr fontId="2"/>
  </si>
  <si>
    <t>(中部)</t>
    <rPh sb="1" eb="2">
      <t>ナカ</t>
    </rPh>
    <phoneticPr fontId="2"/>
  </si>
  <si>
    <t>(西部)</t>
    <rPh sb="1" eb="2">
      <t>ニシ</t>
    </rPh>
    <phoneticPr fontId="2"/>
  </si>
  <si>
    <t>合　計</t>
    <rPh sb="0" eb="1">
      <t>ゴウ</t>
    </rPh>
    <rPh sb="2" eb="3">
      <t>ケイ</t>
    </rPh>
    <phoneticPr fontId="2"/>
  </si>
  <si>
    <t>測量士補</t>
    <phoneticPr fontId="2"/>
  </si>
  <si>
    <t>地質調査技士</t>
    <phoneticPr fontId="2"/>
  </si>
  <si>
    <t>○以下は上記と重複する者を含む総数を記載</t>
    <rPh sb="1" eb="3">
      <t>イカ</t>
    </rPh>
    <rPh sb="4" eb="6">
      <t>ジョウキ</t>
    </rPh>
    <rPh sb="7" eb="9">
      <t>チョウフク</t>
    </rPh>
    <rPh sb="11" eb="12">
      <t>モノ</t>
    </rPh>
    <rPh sb="13" eb="14">
      <t>フク</t>
    </rPh>
    <rPh sb="15" eb="17">
      <t>ソウスウ</t>
    </rPh>
    <rPh sb="18" eb="20">
      <t>キサイ</t>
    </rPh>
    <phoneticPr fontId="2"/>
  </si>
  <si>
    <t>表紙の全技術者数</t>
    <rPh sb="0" eb="2">
      <t>ヒョウシ</t>
    </rPh>
    <rPh sb="3" eb="4">
      <t>ゼン</t>
    </rPh>
    <rPh sb="4" eb="7">
      <t>ギジュツシャ</t>
    </rPh>
    <rPh sb="7" eb="8">
      <t>スウ</t>
    </rPh>
    <phoneticPr fontId="2"/>
  </si>
  <si>
    <t>様式１の全技術者数</t>
    <rPh sb="0" eb="2">
      <t>ヨウシキ</t>
    </rPh>
    <rPh sb="4" eb="5">
      <t>ゼン</t>
    </rPh>
    <rPh sb="5" eb="8">
      <t>ギジュツシャ</t>
    </rPh>
    <rPh sb="8" eb="9">
      <t>スウ</t>
    </rPh>
    <phoneticPr fontId="2"/>
  </si>
  <si>
    <t>様式３の全技術者数</t>
    <rPh sb="0" eb="2">
      <t>ヨウシキ</t>
    </rPh>
    <rPh sb="4" eb="5">
      <t>ゼン</t>
    </rPh>
    <rPh sb="5" eb="8">
      <t>ギジュツシャ</t>
    </rPh>
    <rPh sb="8" eb="9">
      <t>スウ</t>
    </rPh>
    <phoneticPr fontId="2"/>
  </si>
  <si>
    <t>支社、営業所等の名称</t>
    <phoneticPr fontId="2"/>
  </si>
  <si>
    <t>氏　　名</t>
  </si>
  <si>
    <t>業務名称</t>
  </si>
  <si>
    <t>技　　術　　者　　経　　歴　　書</t>
    <phoneticPr fontId="2"/>
  </si>
  <si>
    <t>TECRIS
登録番号</t>
    <rPh sb="7" eb="9">
      <t>トウロク</t>
    </rPh>
    <rPh sb="9" eb="11">
      <t>バンゴウ</t>
    </rPh>
    <phoneticPr fontId="2"/>
  </si>
  <si>
    <t>資格区分</t>
    <rPh sb="2" eb="4">
      <t>クブン</t>
    </rPh>
    <phoneticPr fontId="2"/>
  </si>
  <si>
    <t>実務経験
年月数</t>
    <rPh sb="5" eb="6">
      <t>ネン</t>
    </rPh>
    <rPh sb="6" eb="7">
      <t>ガツ</t>
    </rPh>
    <rPh sb="7" eb="8">
      <t>スウ</t>
    </rPh>
    <phoneticPr fontId="2"/>
  </si>
  <si>
    <t>専攻
学科</t>
    <phoneticPr fontId="2"/>
  </si>
  <si>
    <t>西部</t>
    <rPh sb="0" eb="2">
      <t>セイブ</t>
    </rPh>
    <phoneticPr fontId="2"/>
  </si>
  <si>
    <t>東部</t>
    <rPh sb="0" eb="2">
      <t>トウブ</t>
    </rPh>
    <phoneticPr fontId="2"/>
  </si>
  <si>
    <t>最終学校</t>
    <phoneticPr fontId="2"/>
  </si>
  <si>
    <t>様式３</t>
    <phoneticPr fontId="2"/>
  </si>
  <si>
    <t>補償業務管理士</t>
    <rPh sb="0" eb="2">
      <t>ホショウ</t>
    </rPh>
    <rPh sb="2" eb="4">
      <t>ギョウム</t>
    </rPh>
    <rPh sb="4" eb="7">
      <t>カンリシ</t>
    </rPh>
    <phoneticPr fontId="2"/>
  </si>
  <si>
    <t>一級建築士</t>
    <rPh sb="0" eb="2">
      <t>イッキュウ</t>
    </rPh>
    <rPh sb="2" eb="5">
      <t>ケンチクシ</t>
    </rPh>
    <phoneticPr fontId="2"/>
  </si>
  <si>
    <t xml:space="preserve">代表者                           </t>
    <phoneticPr fontId="2"/>
  </si>
  <si>
    <t>氏      名：</t>
    <phoneticPr fontId="2"/>
  </si>
  <si>
    <t>修正内容</t>
    <rPh sb="0" eb="2">
      <t>シュウセイ</t>
    </rPh>
    <rPh sb="2" eb="4">
      <t>ナイヨウ</t>
    </rPh>
    <phoneticPr fontId="2"/>
  </si>
  <si>
    <t>年月日</t>
    <rPh sb="0" eb="3">
      <t>ネンガッピ</t>
    </rPh>
    <phoneticPr fontId="2"/>
  </si>
  <si>
    <t>状況</t>
    <rPh sb="0" eb="2">
      <t>ジョウキョウ</t>
    </rPh>
    <phoneticPr fontId="2"/>
  </si>
  <si>
    <t>(修正報告書表紙)</t>
    <rPh sb="1" eb="3">
      <t>シュウセイ</t>
    </rPh>
    <phoneticPr fontId="2"/>
  </si>
  <si>
    <t>○修正内容　※異動等の修正内容のみ記載してください。</t>
    <rPh sb="1" eb="3">
      <t>シュウセイ</t>
    </rPh>
    <rPh sb="3" eb="5">
      <t>ナイヨウ</t>
    </rPh>
    <rPh sb="7" eb="9">
      <t>イドウ</t>
    </rPh>
    <rPh sb="9" eb="10">
      <t>トウ</t>
    </rPh>
    <rPh sb="11" eb="13">
      <t>シュウセイ</t>
    </rPh>
    <rPh sb="13" eb="15">
      <t>ナイヨウ</t>
    </rPh>
    <rPh sb="17" eb="19">
      <t>キサイ</t>
    </rPh>
    <phoneticPr fontId="2"/>
  </si>
  <si>
    <t>・</t>
    <phoneticPr fontId="2"/>
  </si>
  <si>
    <t>欄を追加しないでください。（セルの縦幅の変更はかまいません。）</t>
    <rPh sb="0" eb="1">
      <t>ラン</t>
    </rPh>
    <rPh sb="2" eb="4">
      <t>ツイカ</t>
    </rPh>
    <rPh sb="17" eb="18">
      <t>タテ</t>
    </rPh>
    <rPh sb="18" eb="19">
      <t>ハバ</t>
    </rPh>
    <rPh sb="20" eb="22">
      <t>ヘンコウ</t>
    </rPh>
    <phoneticPr fontId="2"/>
  </si>
  <si>
    <r>
      <t>変更のあったセルの</t>
    </r>
    <r>
      <rPr>
        <b/>
        <sz val="11"/>
        <color indexed="10"/>
        <rFont val="ＭＳ Ｐゴシック"/>
        <family val="3"/>
        <charset val="128"/>
      </rPr>
      <t>文字を赤</t>
    </r>
    <r>
      <rPr>
        <sz val="11"/>
        <rFont val="ＭＳ Ｐゴシック"/>
        <family val="3"/>
        <charset val="128"/>
      </rPr>
      <t>に変更してください。</t>
    </r>
    <rPh sb="0" eb="2">
      <t>ヘンコウ</t>
    </rPh>
    <rPh sb="9" eb="11">
      <t>モジ</t>
    </rPh>
    <rPh sb="12" eb="13">
      <t>アカ</t>
    </rPh>
    <rPh sb="14" eb="16">
      <t>ヘンコウ</t>
    </rPh>
    <phoneticPr fontId="2"/>
  </si>
  <si>
    <t>中部</t>
    <rPh sb="0" eb="2">
      <t>チュウブ</t>
    </rPh>
    <phoneticPr fontId="2"/>
  </si>
  <si>
    <r>
      <t xml:space="preserve">測量・土木関係建設コンサルタント
地質調査業務・補償関係コンサルタント
</t>
    </r>
    <r>
      <rPr>
        <u/>
        <sz val="13"/>
        <rFont val="ＭＳ ゴシック"/>
        <family val="3"/>
        <charset val="128"/>
      </rPr>
      <t>技術者状況調査修正報告書（随時）</t>
    </r>
    <rPh sb="43" eb="45">
      <t>シュウセイ</t>
    </rPh>
    <rPh sb="49" eb="51">
      <t>ズイジ</t>
    </rPh>
    <phoneticPr fontId="2"/>
  </si>
  <si>
    <t>○入力方法　注意事項</t>
    <rPh sb="1" eb="3">
      <t>ニュウリョク</t>
    </rPh>
    <rPh sb="3" eb="5">
      <t>ホウホウ</t>
    </rPh>
    <rPh sb="6" eb="8">
      <t>チュウイ</t>
    </rPh>
    <rPh sb="8" eb="10">
      <t>ジコウ</t>
    </rPh>
    <phoneticPr fontId="2"/>
  </si>
  <si>
    <t>・</t>
    <phoneticPr fontId="2"/>
  </si>
  <si>
    <t>補償関係コンサルタント業務に係る技術者内訳等</t>
    <rPh sb="0" eb="2">
      <t>ホショウ</t>
    </rPh>
    <rPh sb="2" eb="4">
      <t>カンケイ</t>
    </rPh>
    <phoneticPr fontId="2"/>
  </si>
  <si>
    <t>　造園</t>
    <rPh sb="1" eb="3">
      <t>ゾウエン</t>
    </rPh>
    <phoneticPr fontId="2"/>
  </si>
  <si>
    <t>　都市及び地方計画</t>
    <rPh sb="1" eb="2">
      <t>ト</t>
    </rPh>
    <rPh sb="2" eb="3">
      <t>シ</t>
    </rPh>
    <rPh sb="3" eb="4">
      <t>オヨ</t>
    </rPh>
    <rPh sb="5" eb="7">
      <t>チホウ</t>
    </rPh>
    <rPh sb="7" eb="9">
      <t>ケイカク</t>
    </rPh>
    <phoneticPr fontId="2"/>
  </si>
  <si>
    <t>　地質</t>
    <rPh sb="1" eb="3">
      <t>チシツ</t>
    </rPh>
    <phoneticPr fontId="2"/>
  </si>
  <si>
    <t>　土質及び基礎</t>
    <rPh sb="1" eb="3">
      <t>ドシツ</t>
    </rPh>
    <rPh sb="3" eb="4">
      <t>オヨ</t>
    </rPh>
    <rPh sb="5" eb="7">
      <t>キソ</t>
    </rPh>
    <phoneticPr fontId="2"/>
  </si>
  <si>
    <t>　鋼構造及びコンクリート</t>
    <rPh sb="1" eb="4">
      <t>コウコウゾウ</t>
    </rPh>
    <rPh sb="4" eb="5">
      <t>オヨ</t>
    </rPh>
    <phoneticPr fontId="2"/>
  </si>
  <si>
    <t>　トンネル</t>
    <phoneticPr fontId="2"/>
  </si>
  <si>
    <t>　施工計画・施工設備及び積算</t>
    <rPh sb="1" eb="3">
      <t>セコウ</t>
    </rPh>
    <rPh sb="3" eb="5">
      <t>ケイカク</t>
    </rPh>
    <rPh sb="6" eb="8">
      <t>セコウ</t>
    </rPh>
    <rPh sb="8" eb="10">
      <t>セツビ</t>
    </rPh>
    <rPh sb="10" eb="11">
      <t>オヨ</t>
    </rPh>
    <rPh sb="12" eb="14">
      <t>セキサン</t>
    </rPh>
    <phoneticPr fontId="2"/>
  </si>
  <si>
    <t>　建設環境</t>
    <rPh sb="1" eb="3">
      <t>ケンセツ</t>
    </rPh>
    <rPh sb="3" eb="5">
      <t>カンキョウ</t>
    </rPh>
    <phoneticPr fontId="2"/>
  </si>
  <si>
    <t>　機械</t>
    <rPh sb="1" eb="3">
      <t>キカイ</t>
    </rPh>
    <phoneticPr fontId="2"/>
  </si>
  <si>
    <t>　電気・電子</t>
    <rPh sb="1" eb="3">
      <t>デンキ</t>
    </rPh>
    <rPh sb="4" eb="6">
      <t>デンシ</t>
    </rPh>
    <phoneticPr fontId="2"/>
  </si>
  <si>
    <t>ＲＣＣＭ</t>
    <phoneticPr fontId="2"/>
  </si>
  <si>
    <t>ＲＣＣＭ</t>
    <phoneticPr fontId="2"/>
  </si>
  <si>
    <t>ＲＣＣＭ</t>
    <phoneticPr fontId="2"/>
  </si>
  <si>
    <t>番
号</t>
    <rPh sb="2" eb="3">
      <t>ゴウ</t>
    </rPh>
    <phoneticPr fontId="2"/>
  </si>
  <si>
    <t>有効期限年月日</t>
    <rPh sb="0" eb="2">
      <t>ユウコウ</t>
    </rPh>
    <rPh sb="2" eb="4">
      <t>キゲン</t>
    </rPh>
    <rPh sb="4" eb="7">
      <t>ネンガッピ</t>
    </rPh>
    <phoneticPr fontId="2"/>
  </si>
  <si>
    <t>１　全技術者数</t>
    <phoneticPr fontId="2"/>
  </si>
  <si>
    <t>２　ＩＳＯ認証取得、鳥取県男女共同参画推進企業認定等の状況</t>
    <phoneticPr fontId="2"/>
  </si>
  <si>
    <t>３　測量業者登録等の状況</t>
    <phoneticPr fontId="2"/>
  </si>
  <si>
    <t>６　営業所の設置状況</t>
    <phoneticPr fontId="2"/>
  </si>
  <si>
    <t>　河川、砂防及び海岸・海洋</t>
    <rPh sb="1" eb="3">
      <t>カセン</t>
    </rPh>
    <rPh sb="4" eb="6">
      <t>サボウ</t>
    </rPh>
    <rPh sb="6" eb="7">
      <t>オヨ</t>
    </rPh>
    <rPh sb="8" eb="10">
      <t>カイガン</t>
    </rPh>
    <rPh sb="11" eb="13">
      <t>カイヨウ</t>
    </rPh>
    <phoneticPr fontId="2"/>
  </si>
  <si>
    <t>　港湾及び空港</t>
    <rPh sb="1" eb="3">
      <t>コウワン</t>
    </rPh>
    <rPh sb="3" eb="4">
      <t>オヨ</t>
    </rPh>
    <rPh sb="5" eb="7">
      <t>クウコウ</t>
    </rPh>
    <phoneticPr fontId="2"/>
  </si>
  <si>
    <t>　電力土木</t>
    <rPh sb="1" eb="3">
      <t>デンリョク</t>
    </rPh>
    <rPh sb="3" eb="5">
      <t>ドボク</t>
    </rPh>
    <phoneticPr fontId="2"/>
  </si>
  <si>
    <t>　道路</t>
    <rPh sb="1" eb="3">
      <t>ドウロ</t>
    </rPh>
    <phoneticPr fontId="2"/>
  </si>
  <si>
    <t>　鉄道</t>
    <rPh sb="1" eb="3">
      <t>テツドウ</t>
    </rPh>
    <phoneticPr fontId="2"/>
  </si>
  <si>
    <t>　上下水道及び工業用水道</t>
    <rPh sb="1" eb="2">
      <t>ジョウ</t>
    </rPh>
    <rPh sb="2" eb="5">
      <t>ゲスイドウ</t>
    </rPh>
    <rPh sb="5" eb="6">
      <t>オヨ</t>
    </rPh>
    <rPh sb="7" eb="10">
      <t>コウギョウヨウ</t>
    </rPh>
    <rPh sb="10" eb="12">
      <t>スイドウ</t>
    </rPh>
    <phoneticPr fontId="2"/>
  </si>
  <si>
    <t>　下水道</t>
    <rPh sb="1" eb="4">
      <t>ゲスイドウ</t>
    </rPh>
    <phoneticPr fontId="2"/>
  </si>
  <si>
    <t>　農業土木</t>
    <rPh sb="1" eb="3">
      <t>ノウギョウ</t>
    </rPh>
    <rPh sb="3" eb="5">
      <t>ドボク</t>
    </rPh>
    <phoneticPr fontId="2"/>
  </si>
  <si>
    <t>　森林土木</t>
    <rPh sb="1" eb="3">
      <t>シンリン</t>
    </rPh>
    <rPh sb="3" eb="5">
      <t>ドボク</t>
    </rPh>
    <phoneticPr fontId="2"/>
  </si>
  <si>
    <t>　水産土木</t>
    <rPh sb="1" eb="3">
      <t>スイサン</t>
    </rPh>
    <rPh sb="3" eb="5">
      <t>ドボク</t>
    </rPh>
    <phoneticPr fontId="2"/>
  </si>
  <si>
    <t>　廃棄物</t>
    <rPh sb="1" eb="4">
      <t>ハイキブツ</t>
    </rPh>
    <phoneticPr fontId="2"/>
  </si>
  <si>
    <t>４　建設コンサルタント登録部門（該当部門に○印を記入）</t>
    <rPh sb="2" eb="4">
      <t>ケンセツ</t>
    </rPh>
    <rPh sb="11" eb="13">
      <t>トウロク</t>
    </rPh>
    <rPh sb="13" eb="15">
      <t>ブモン</t>
    </rPh>
    <rPh sb="16" eb="18">
      <t>ガイトウ</t>
    </rPh>
    <rPh sb="18" eb="20">
      <t>ブモン</t>
    </rPh>
    <rPh sb="22" eb="23">
      <t>シルシ</t>
    </rPh>
    <rPh sb="24" eb="26">
      <t>キニュウ</t>
    </rPh>
    <phoneticPr fontId="2"/>
  </si>
  <si>
    <t>　土地調査</t>
    <rPh sb="1" eb="3">
      <t>トチ</t>
    </rPh>
    <rPh sb="3" eb="5">
      <t>チョウサ</t>
    </rPh>
    <phoneticPr fontId="2"/>
  </si>
  <si>
    <t>　土地評価</t>
    <rPh sb="1" eb="3">
      <t>トチ</t>
    </rPh>
    <rPh sb="3" eb="5">
      <t>ヒョウカ</t>
    </rPh>
    <phoneticPr fontId="2"/>
  </si>
  <si>
    <t>　物件</t>
    <rPh sb="1" eb="3">
      <t>ブッケン</t>
    </rPh>
    <phoneticPr fontId="2"/>
  </si>
  <si>
    <t>　機械工作物</t>
    <rPh sb="1" eb="3">
      <t>キカイ</t>
    </rPh>
    <rPh sb="3" eb="6">
      <t>コウサクブツ</t>
    </rPh>
    <phoneticPr fontId="2"/>
  </si>
  <si>
    <t>　営業補償・特殊補償</t>
    <rPh sb="1" eb="3">
      <t>エイギョウ</t>
    </rPh>
    <rPh sb="3" eb="5">
      <t>ホショウ</t>
    </rPh>
    <rPh sb="6" eb="8">
      <t>トクシュ</t>
    </rPh>
    <rPh sb="8" eb="10">
      <t>ホショウ</t>
    </rPh>
    <phoneticPr fontId="2"/>
  </si>
  <si>
    <t>　事業損失</t>
    <rPh sb="1" eb="3">
      <t>ジギョウ</t>
    </rPh>
    <rPh sb="3" eb="5">
      <t>ソンシツ</t>
    </rPh>
    <phoneticPr fontId="2"/>
  </si>
  <si>
    <t>　補償関連</t>
    <rPh sb="1" eb="3">
      <t>ホショウ</t>
    </rPh>
    <rPh sb="3" eb="5">
      <t>カンレン</t>
    </rPh>
    <phoneticPr fontId="2"/>
  </si>
  <si>
    <t>　総合補償</t>
    <rPh sb="1" eb="3">
      <t>ソウゴウ</t>
    </rPh>
    <rPh sb="3" eb="5">
      <t>ホショウ</t>
    </rPh>
    <phoneticPr fontId="2"/>
  </si>
  <si>
    <t>農業土木技術管理士</t>
    <rPh sb="0" eb="2">
      <t>ノウギョウ</t>
    </rPh>
    <rPh sb="2" eb="4">
      <t>ドボク</t>
    </rPh>
    <rPh sb="4" eb="6">
      <t>ギジュツ</t>
    </rPh>
    <rPh sb="6" eb="8">
      <t>カンリ</t>
    </rPh>
    <rPh sb="8" eb="9">
      <t>シ</t>
    </rPh>
    <phoneticPr fontId="2"/>
  </si>
  <si>
    <t>畑地かんがい技士</t>
    <rPh sb="0" eb="2">
      <t>ハタチ</t>
    </rPh>
    <rPh sb="6" eb="8">
      <t>ギシ</t>
    </rPh>
    <phoneticPr fontId="2"/>
  </si>
  <si>
    <t>コンクリート診断士</t>
    <rPh sb="6" eb="8">
      <t>シンダン</t>
    </rPh>
    <rPh sb="8" eb="9">
      <t>シ</t>
    </rPh>
    <phoneticPr fontId="2"/>
  </si>
  <si>
    <t>補償業務管理者</t>
    <rPh sb="0" eb="2">
      <t>ホショウ</t>
    </rPh>
    <rPh sb="2" eb="4">
      <t>ギョウム</t>
    </rPh>
    <rPh sb="4" eb="7">
      <t>カンリシャ</t>
    </rPh>
    <phoneticPr fontId="2"/>
  </si>
  <si>
    <t>公共用地取得実務経験者</t>
    <rPh sb="0" eb="2">
      <t>コウキョウ</t>
    </rPh>
    <rPh sb="2" eb="4">
      <t>ヨウチ</t>
    </rPh>
    <rPh sb="4" eb="6">
      <t>シュトク</t>
    </rPh>
    <rPh sb="6" eb="8">
      <t>ジツム</t>
    </rPh>
    <rPh sb="8" eb="11">
      <t>ケイケンシャ</t>
    </rPh>
    <phoneticPr fontId="2"/>
  </si>
  <si>
    <t>測量士・測量士補</t>
    <rPh sb="0" eb="3">
      <t>ソクリョウシ</t>
    </rPh>
    <rPh sb="4" eb="7">
      <t>ソクリョウシ</t>
    </rPh>
    <rPh sb="7" eb="8">
      <t>ホ</t>
    </rPh>
    <phoneticPr fontId="2"/>
  </si>
  <si>
    <t>一級建築士・二級建築士・木造建築士</t>
    <rPh sb="0" eb="2">
      <t>イッキュウ</t>
    </rPh>
    <rPh sb="2" eb="5">
      <t>ケンチクシ</t>
    </rPh>
    <rPh sb="6" eb="7">
      <t>ニ</t>
    </rPh>
    <rPh sb="7" eb="8">
      <t>キュウ</t>
    </rPh>
    <rPh sb="8" eb="11">
      <t>ケンチクシ</t>
    </rPh>
    <rPh sb="12" eb="14">
      <t>モクゾウ</t>
    </rPh>
    <rPh sb="14" eb="17">
      <t>ケンチクシ</t>
    </rPh>
    <phoneticPr fontId="2"/>
  </si>
  <si>
    <t>測量士・測量士補</t>
    <rPh sb="0" eb="3">
      <t>ソクリョウシ</t>
    </rPh>
    <rPh sb="4" eb="8">
      <t>ソクリョウシホ</t>
    </rPh>
    <phoneticPr fontId="2"/>
  </si>
  <si>
    <t>一級・二級・木造建築士</t>
    <rPh sb="0" eb="2">
      <t>イッキュウ</t>
    </rPh>
    <rPh sb="3" eb="4">
      <t>ニ</t>
    </rPh>
    <rPh sb="4" eb="5">
      <t>キュウ</t>
    </rPh>
    <rPh sb="6" eb="8">
      <t>モクゾウ</t>
    </rPh>
    <rPh sb="8" eb="11">
      <t>ケンチクシ</t>
    </rPh>
    <phoneticPr fontId="2"/>
  </si>
  <si>
    <t>測量士</t>
    <rPh sb="0" eb="3">
      <t>ソクリョウシ</t>
    </rPh>
    <phoneticPr fontId="2"/>
  </si>
  <si>
    <t>測量士補</t>
    <rPh sb="0" eb="3">
      <t>ソクリョウシ</t>
    </rPh>
    <rPh sb="3" eb="4">
      <t>ホ</t>
    </rPh>
    <phoneticPr fontId="2"/>
  </si>
  <si>
    <t>木造建築士</t>
    <rPh sb="0" eb="2">
      <t>モクゾウ</t>
    </rPh>
    <rPh sb="2" eb="5">
      <t>ケンチクシ</t>
    </rPh>
    <phoneticPr fontId="2"/>
  </si>
  <si>
    <t>税理士、公認会計士、会計士補、中小企業診断士</t>
    <rPh sb="0" eb="3">
      <t>ゼイリシ</t>
    </rPh>
    <rPh sb="4" eb="6">
      <t>コウニン</t>
    </rPh>
    <rPh sb="6" eb="9">
      <t>カイケイシ</t>
    </rPh>
    <rPh sb="10" eb="13">
      <t>カイケイシ</t>
    </rPh>
    <rPh sb="13" eb="14">
      <t>ホ</t>
    </rPh>
    <rPh sb="15" eb="17">
      <t>チュウショウ</t>
    </rPh>
    <rPh sb="17" eb="19">
      <t>キギョウ</t>
    </rPh>
    <rPh sb="19" eb="22">
      <t>シンダンシ</t>
    </rPh>
    <phoneticPr fontId="2"/>
  </si>
  <si>
    <t>学校
種類</t>
    <rPh sb="3" eb="5">
      <t>シュルイ</t>
    </rPh>
    <phoneticPr fontId="2"/>
  </si>
  <si>
    <t>地</t>
    <rPh sb="0" eb="1">
      <t>チ</t>
    </rPh>
    <phoneticPr fontId="2"/>
  </si>
  <si>
    <t>Ｒ土</t>
    <rPh sb="1" eb="2">
      <t>ド</t>
    </rPh>
    <phoneticPr fontId="2"/>
  </si>
  <si>
    <t>実</t>
    <rPh sb="0" eb="1">
      <t>ジツ</t>
    </rPh>
    <phoneticPr fontId="2"/>
  </si>
  <si>
    <t>大学</t>
    <rPh sb="0" eb="2">
      <t>ダイガク</t>
    </rPh>
    <phoneticPr fontId="2"/>
  </si>
  <si>
    <t>短大</t>
    <rPh sb="0" eb="2">
      <t>タンダイ</t>
    </rPh>
    <phoneticPr fontId="2"/>
  </si>
  <si>
    <t>高専</t>
    <rPh sb="0" eb="2">
      <t>コウセン</t>
    </rPh>
    <phoneticPr fontId="2"/>
  </si>
  <si>
    <t>高校</t>
    <rPh sb="0" eb="2">
      <t>コウコウ</t>
    </rPh>
    <phoneticPr fontId="2"/>
  </si>
  <si>
    <t>土木工学</t>
    <rPh sb="0" eb="2">
      <t>ドボク</t>
    </rPh>
    <rPh sb="2" eb="4">
      <t>コウガク</t>
    </rPh>
    <phoneticPr fontId="2"/>
  </si>
  <si>
    <t>橋梁工学</t>
    <rPh sb="0" eb="2">
      <t>キョウリョウ</t>
    </rPh>
    <rPh sb="2" eb="4">
      <t>コウガク</t>
    </rPh>
    <phoneticPr fontId="2"/>
  </si>
  <si>
    <t>土質工学</t>
    <rPh sb="0" eb="2">
      <t>ドシツ</t>
    </rPh>
    <rPh sb="2" eb="4">
      <t>コウガク</t>
    </rPh>
    <phoneticPr fontId="2"/>
  </si>
  <si>
    <t>河川工学</t>
    <rPh sb="0" eb="2">
      <t>カセン</t>
    </rPh>
    <rPh sb="2" eb="4">
      <t>コウガク</t>
    </rPh>
    <phoneticPr fontId="2"/>
  </si>
  <si>
    <t>海岸工学</t>
    <rPh sb="0" eb="2">
      <t>カイガン</t>
    </rPh>
    <rPh sb="2" eb="4">
      <t>コウガク</t>
    </rPh>
    <phoneticPr fontId="2"/>
  </si>
  <si>
    <t>構造力学</t>
    <rPh sb="0" eb="2">
      <t>コウゾウ</t>
    </rPh>
    <rPh sb="2" eb="4">
      <t>リキガク</t>
    </rPh>
    <phoneticPr fontId="2"/>
  </si>
  <si>
    <t>材料工学</t>
    <rPh sb="0" eb="2">
      <t>ザイリョウ</t>
    </rPh>
    <rPh sb="2" eb="4">
      <t>コウガク</t>
    </rPh>
    <phoneticPr fontId="2"/>
  </si>
  <si>
    <t>道路・鉄道工学</t>
    <rPh sb="0" eb="2">
      <t>ドウロ</t>
    </rPh>
    <rPh sb="3" eb="5">
      <t>テツドウ</t>
    </rPh>
    <rPh sb="5" eb="7">
      <t>コウガク</t>
    </rPh>
    <phoneticPr fontId="2"/>
  </si>
  <si>
    <t>コンクリート工学</t>
    <rPh sb="6" eb="8">
      <t>コウガク</t>
    </rPh>
    <phoneticPr fontId="2"/>
  </si>
  <si>
    <t>都市計画</t>
    <rPh sb="0" eb="2">
      <t>トシ</t>
    </rPh>
    <rPh sb="2" eb="4">
      <t>ケイカク</t>
    </rPh>
    <phoneticPr fontId="2"/>
  </si>
  <si>
    <t>農業土木</t>
    <rPh sb="0" eb="2">
      <t>ノウギョウ</t>
    </rPh>
    <rPh sb="2" eb="4">
      <t>ドボク</t>
    </rPh>
    <phoneticPr fontId="2"/>
  </si>
  <si>
    <t>森林土木</t>
    <rPh sb="0" eb="2">
      <t>シンリン</t>
    </rPh>
    <rPh sb="2" eb="4">
      <t>ドボク</t>
    </rPh>
    <phoneticPr fontId="2"/>
  </si>
  <si>
    <t>管理技術者</t>
    <rPh sb="0" eb="2">
      <t>カンリ</t>
    </rPh>
    <rPh sb="2" eb="5">
      <t>ギジュツシャ</t>
    </rPh>
    <phoneticPr fontId="2"/>
  </si>
  <si>
    <t>照査技術者</t>
    <rPh sb="0" eb="2">
      <t>ショウサ</t>
    </rPh>
    <rPh sb="2" eb="5">
      <t>ギジュツシャ</t>
    </rPh>
    <phoneticPr fontId="2"/>
  </si>
  <si>
    <t>担当技術者</t>
    <rPh sb="0" eb="2">
      <t>タントウ</t>
    </rPh>
    <rPh sb="2" eb="5">
      <t>ギジュツシャ</t>
    </rPh>
    <phoneticPr fontId="2"/>
  </si>
  <si>
    <t>補者</t>
    <rPh sb="0" eb="1">
      <t>ホ</t>
    </rPh>
    <rPh sb="1" eb="2">
      <t>シャ</t>
    </rPh>
    <phoneticPr fontId="2"/>
  </si>
  <si>
    <t>補士</t>
    <rPh sb="0" eb="1">
      <t>ホ</t>
    </rPh>
    <rPh sb="1" eb="2">
      <t>シ</t>
    </rPh>
    <phoneticPr fontId="2"/>
  </si>
  <si>
    <t>公</t>
    <rPh sb="0" eb="1">
      <t>コウ</t>
    </rPh>
    <phoneticPr fontId="2"/>
  </si>
  <si>
    <t>建</t>
    <rPh sb="0" eb="1">
      <t>ケン</t>
    </rPh>
    <phoneticPr fontId="2"/>
  </si>
  <si>
    <t>不</t>
    <rPh sb="0" eb="1">
      <t>フ</t>
    </rPh>
    <phoneticPr fontId="2"/>
  </si>
  <si>
    <t>測</t>
    <rPh sb="0" eb="1">
      <t>ハカリ</t>
    </rPh>
    <phoneticPr fontId="2"/>
  </si>
  <si>
    <t>補償業務管理者ほか
有資格者</t>
    <rPh sb="0" eb="2">
      <t>ホショウ</t>
    </rPh>
    <rPh sb="2" eb="4">
      <t>ギョウム</t>
    </rPh>
    <rPh sb="4" eb="7">
      <t>カンリシャ</t>
    </rPh>
    <rPh sb="10" eb="11">
      <t>ユウ</t>
    </rPh>
    <rPh sb="11" eb="14">
      <t>シカクシャ</t>
    </rPh>
    <phoneticPr fontId="2"/>
  </si>
  <si>
    <t>補償関係コンサルタント業務</t>
    <rPh sb="0" eb="2">
      <t>ホショウ</t>
    </rPh>
    <rPh sb="2" eb="4">
      <t>カンケイ</t>
    </rPh>
    <rPh sb="11" eb="13">
      <t>ギョウム</t>
    </rPh>
    <phoneticPr fontId="2"/>
  </si>
  <si>
    <t>不動産鑑定士・士補</t>
    <rPh sb="0" eb="3">
      <t>フドウサン</t>
    </rPh>
    <rPh sb="3" eb="6">
      <t>カンテイシ</t>
    </rPh>
    <rPh sb="7" eb="8">
      <t>シ</t>
    </rPh>
    <rPh sb="8" eb="9">
      <t>ホ</t>
    </rPh>
    <phoneticPr fontId="2"/>
  </si>
  <si>
    <t>測量士</t>
    <phoneticPr fontId="2"/>
  </si>
  <si>
    <r>
      <t>地質調査技士のうち実務経験者</t>
    </r>
    <r>
      <rPr>
        <sz val="8"/>
        <rFont val="ＭＳ 明朝"/>
        <family val="1"/>
        <charset val="128"/>
      </rPr>
      <t>の資格要件を満たす者</t>
    </r>
    <rPh sb="0" eb="2">
      <t>チシツ</t>
    </rPh>
    <rPh sb="2" eb="4">
      <t>チョウサ</t>
    </rPh>
    <rPh sb="4" eb="6">
      <t>ギシ</t>
    </rPh>
    <phoneticPr fontId="2"/>
  </si>
  <si>
    <r>
      <rPr>
        <u/>
        <sz val="10"/>
        <rFont val="ＭＳ 明朝"/>
        <family val="1"/>
        <charset val="128"/>
      </rPr>
      <t>RCCMのうち「地質」</t>
    </r>
    <r>
      <rPr>
        <u/>
        <sz val="8"/>
        <rFont val="ＭＳ 明朝"/>
        <family val="1"/>
        <charset val="128"/>
      </rPr>
      <t>又は</t>
    </r>
    <r>
      <rPr>
        <u/>
        <sz val="10"/>
        <rFont val="ＭＳ 明朝"/>
        <family val="1"/>
        <charset val="128"/>
      </rPr>
      <t>「土質及び基礎」</t>
    </r>
    <r>
      <rPr>
        <sz val="8"/>
        <rFont val="ＭＳ 明朝"/>
        <family val="1"/>
        <charset val="128"/>
      </rPr>
      <t>を専門分野として有する者</t>
    </r>
    <phoneticPr fontId="2"/>
  </si>
  <si>
    <t>登録更新年月日</t>
    <phoneticPr fontId="2"/>
  </si>
  <si>
    <t>名　　前</t>
    <rPh sb="0" eb="1">
      <t>ナ</t>
    </rPh>
    <rPh sb="3" eb="4">
      <t>マエ</t>
    </rPh>
    <phoneticPr fontId="2"/>
  </si>
  <si>
    <t>実務経験１年以上</t>
    <rPh sb="0" eb="2">
      <t>ジツム</t>
    </rPh>
    <rPh sb="2" eb="4">
      <t>ケイケン</t>
    </rPh>
    <rPh sb="5" eb="6">
      <t>ネン</t>
    </rPh>
    <rPh sb="6" eb="8">
      <t>イジョウ</t>
    </rPh>
    <phoneticPr fontId="2"/>
  </si>
  <si>
    <t>実務経験１年以上
（測量士であれば実務経験１年未満の場合も該当）</t>
    <rPh sb="0" eb="2">
      <t>ジツム</t>
    </rPh>
    <rPh sb="2" eb="4">
      <t>ケイケン</t>
    </rPh>
    <rPh sb="5" eb="8">
      <t>ネンイジョウ</t>
    </rPh>
    <rPh sb="10" eb="13">
      <t>ソクリョウシ</t>
    </rPh>
    <rPh sb="17" eb="19">
      <t>ジツム</t>
    </rPh>
    <rPh sb="19" eb="21">
      <t>ケイケン</t>
    </rPh>
    <rPh sb="22" eb="23">
      <t>ネン</t>
    </rPh>
    <rPh sb="23" eb="25">
      <t>ミマン</t>
    </rPh>
    <rPh sb="26" eb="28">
      <t>バアイ</t>
    </rPh>
    <rPh sb="29" eb="31">
      <t>ガイトウ</t>
    </rPh>
    <phoneticPr fontId="2"/>
  </si>
  <si>
    <t>番
号</t>
    <rPh sb="0" eb="1">
      <t>バン</t>
    </rPh>
    <rPh sb="4" eb="5">
      <t>ゴウ</t>
    </rPh>
    <phoneticPr fontId="2"/>
  </si>
  <si>
    <t>資格区分</t>
    <phoneticPr fontId="2"/>
  </si>
  <si>
    <t>二級建築士</t>
    <rPh sb="0" eb="2">
      <t>ニキュウ</t>
    </rPh>
    <rPh sb="2" eb="5">
      <t>ケンチクシ</t>
    </rPh>
    <phoneticPr fontId="2"/>
  </si>
  <si>
    <t>（その１）</t>
    <phoneticPr fontId="2"/>
  </si>
  <si>
    <t>５　補償コンサルタント登録部門（該当部門に○印を記入）</t>
    <rPh sb="2" eb="4">
      <t>ホショウ</t>
    </rPh>
    <rPh sb="11" eb="13">
      <t>トウロク</t>
    </rPh>
    <rPh sb="13" eb="15">
      <t>ブモン</t>
    </rPh>
    <rPh sb="16" eb="18">
      <t>ガイトウ</t>
    </rPh>
    <rPh sb="18" eb="20">
      <t>ブモン</t>
    </rPh>
    <rPh sb="22" eb="23">
      <t>シルシ</t>
    </rPh>
    <rPh sb="24" eb="26">
      <t>キニュウ</t>
    </rPh>
    <phoneticPr fontId="2"/>
  </si>
  <si>
    <t>有</t>
    <rPh sb="0" eb="1">
      <t>ア</t>
    </rPh>
    <phoneticPr fontId="2"/>
  </si>
  <si>
    <t>資格
区分</t>
    <rPh sb="0" eb="2">
      <t>シカク</t>
    </rPh>
    <rPh sb="3" eb="5">
      <t>クブン</t>
    </rPh>
    <phoneticPr fontId="2"/>
  </si>
  <si>
    <t>技</t>
    <rPh sb="0" eb="1">
      <t>ワザ</t>
    </rPh>
    <phoneticPr fontId="2"/>
  </si>
  <si>
    <t>学校
種類</t>
    <rPh sb="0" eb="2">
      <t>ガッコウ</t>
    </rPh>
    <rPh sb="3" eb="5">
      <t>シュルイ</t>
    </rPh>
    <phoneticPr fontId="2"/>
  </si>
  <si>
    <t>専攻
学科</t>
    <rPh sb="0" eb="2">
      <t>センコウ</t>
    </rPh>
    <rPh sb="3" eb="5">
      <t>ガッカ</t>
    </rPh>
    <phoneticPr fontId="2"/>
  </si>
  <si>
    <t>水理学</t>
    <rPh sb="0" eb="3">
      <t>スイリガク</t>
    </rPh>
    <phoneticPr fontId="2"/>
  </si>
  <si>
    <t>技術者
区分</t>
    <rPh sb="0" eb="3">
      <t>ギジュツシャ</t>
    </rPh>
    <rPh sb="4" eb="6">
      <t>クブン</t>
    </rPh>
    <phoneticPr fontId="2"/>
  </si>
  <si>
    <t>完了
年度</t>
    <rPh sb="0" eb="2">
      <t>カンリョウ</t>
    </rPh>
    <rPh sb="3" eb="5">
      <t>ネンド</t>
    </rPh>
    <phoneticPr fontId="2"/>
  </si>
  <si>
    <t>年</t>
    <rPh sb="0" eb="1">
      <t>ネン</t>
    </rPh>
    <phoneticPr fontId="2"/>
  </si>
  <si>
    <t>月</t>
    <rPh sb="0" eb="1">
      <t>ゲツ</t>
    </rPh>
    <phoneticPr fontId="2"/>
  </si>
  <si>
    <t>勤務地</t>
    <rPh sb="0" eb="3">
      <t>キンムチ</t>
    </rPh>
    <phoneticPr fontId="2"/>
  </si>
  <si>
    <t>TECRIS
登録の
有無</t>
    <rPh sb="7" eb="9">
      <t>トウロク</t>
    </rPh>
    <rPh sb="11" eb="13">
      <t>ウム</t>
    </rPh>
    <phoneticPr fontId="2"/>
  </si>
  <si>
    <t>TECRIS
登録の
有無</t>
    <phoneticPr fontId="2"/>
  </si>
  <si>
    <t>無</t>
    <rPh sb="0" eb="1">
      <t>ナシ</t>
    </rPh>
    <phoneticPr fontId="2"/>
  </si>
  <si>
    <t>技術士
（機械又は電気・電子）</t>
    <rPh sb="0" eb="2">
      <t>ギジュツ</t>
    </rPh>
    <rPh sb="2" eb="3">
      <t>シ</t>
    </rPh>
    <rPh sb="5" eb="7">
      <t>キカイ</t>
    </rPh>
    <rPh sb="7" eb="8">
      <t>マタ</t>
    </rPh>
    <rPh sb="9" eb="11">
      <t>デンキ</t>
    </rPh>
    <rPh sb="12" eb="14">
      <t>デンシ</t>
    </rPh>
    <phoneticPr fontId="2"/>
  </si>
  <si>
    <t>その他</t>
    <rPh sb="2" eb="3">
      <t>タ</t>
    </rPh>
    <phoneticPr fontId="2"/>
  </si>
  <si>
    <t>発注
機関別</t>
    <rPh sb="0" eb="2">
      <t>ハッチュウ</t>
    </rPh>
    <rPh sb="3" eb="6">
      <t>キカンベツ</t>
    </rPh>
    <phoneticPr fontId="2"/>
  </si>
  <si>
    <t>氏　名</t>
    <phoneticPr fontId="2"/>
  </si>
  <si>
    <t>国</t>
    <rPh sb="0" eb="1">
      <t>クニ</t>
    </rPh>
    <phoneticPr fontId="2"/>
  </si>
  <si>
    <t>県</t>
    <rPh sb="0" eb="1">
      <t>ケン</t>
    </rPh>
    <phoneticPr fontId="2"/>
  </si>
  <si>
    <t>市町村</t>
    <rPh sb="0" eb="3">
      <t>シチョウソン</t>
    </rPh>
    <phoneticPr fontId="2"/>
  </si>
  <si>
    <t>準公共団体</t>
    <rPh sb="0" eb="1">
      <t>ジュン</t>
    </rPh>
    <rPh sb="1" eb="3">
      <t>コウキョウ</t>
    </rPh>
    <rPh sb="3" eb="5">
      <t>ダンタイ</t>
    </rPh>
    <phoneticPr fontId="2"/>
  </si>
  <si>
    <t>その他従事者</t>
    <rPh sb="2" eb="3">
      <t>タ</t>
    </rPh>
    <rPh sb="3" eb="5">
      <t>ジュウジ</t>
    </rPh>
    <rPh sb="5" eb="6">
      <t>シャ</t>
    </rPh>
    <phoneticPr fontId="2"/>
  </si>
  <si>
    <t>保　有　資　格</t>
    <rPh sb="0" eb="1">
      <t>ホ</t>
    </rPh>
    <rPh sb="2" eb="3">
      <t>ユウ</t>
    </rPh>
    <rPh sb="4" eb="5">
      <t>シ</t>
    </rPh>
    <rPh sb="6" eb="7">
      <t>カク</t>
    </rPh>
    <phoneticPr fontId="2"/>
  </si>
  <si>
    <t>【記載対象】
①補償業務管理者、②補償業務管理士、③公共用地取得実務経験者、④測量士・士補、⑤一級・二級・木造建築士、⑥不動鑑定士・士補、⑦技術士（機械又は電気・電子）、⑧税理士、⑨公認会計士・会計士補、⑩中小企業診断士</t>
    <rPh sb="1" eb="3">
      <t>キサイ</t>
    </rPh>
    <rPh sb="3" eb="5">
      <t>タイショウ</t>
    </rPh>
    <rPh sb="8" eb="10">
      <t>ホショウ</t>
    </rPh>
    <rPh sb="10" eb="12">
      <t>ギョウム</t>
    </rPh>
    <rPh sb="12" eb="15">
      <t>カンリシャ</t>
    </rPh>
    <rPh sb="17" eb="19">
      <t>ホショウ</t>
    </rPh>
    <rPh sb="19" eb="21">
      <t>ギョウム</t>
    </rPh>
    <rPh sb="21" eb="23">
      <t>カンリ</t>
    </rPh>
    <rPh sb="23" eb="24">
      <t>シ</t>
    </rPh>
    <rPh sb="26" eb="28">
      <t>コウキョウ</t>
    </rPh>
    <rPh sb="28" eb="30">
      <t>ヨウチ</t>
    </rPh>
    <rPh sb="30" eb="32">
      <t>シュトク</t>
    </rPh>
    <rPh sb="32" eb="34">
      <t>ジツム</t>
    </rPh>
    <rPh sb="34" eb="36">
      <t>ケイケン</t>
    </rPh>
    <rPh sb="36" eb="37">
      <t>シャ</t>
    </rPh>
    <rPh sb="39" eb="41">
      <t>ソクリョウ</t>
    </rPh>
    <rPh sb="41" eb="42">
      <t>シ</t>
    </rPh>
    <rPh sb="43" eb="44">
      <t>シ</t>
    </rPh>
    <rPh sb="44" eb="45">
      <t>ホ</t>
    </rPh>
    <rPh sb="47" eb="49">
      <t>イチキュウ</t>
    </rPh>
    <rPh sb="50" eb="51">
      <t>ニ</t>
    </rPh>
    <rPh sb="51" eb="52">
      <t>キュウ</t>
    </rPh>
    <rPh sb="53" eb="55">
      <t>モクゾウ</t>
    </rPh>
    <rPh sb="55" eb="58">
      <t>ケンチクシ</t>
    </rPh>
    <rPh sb="60" eb="62">
      <t>フドウ</t>
    </rPh>
    <rPh sb="62" eb="65">
      <t>カンテイシ</t>
    </rPh>
    <rPh sb="66" eb="67">
      <t>シ</t>
    </rPh>
    <rPh sb="67" eb="68">
      <t>ホ</t>
    </rPh>
    <rPh sb="70" eb="72">
      <t>ギジュツ</t>
    </rPh>
    <rPh sb="72" eb="73">
      <t>シ</t>
    </rPh>
    <rPh sb="74" eb="76">
      <t>キカイ</t>
    </rPh>
    <rPh sb="76" eb="77">
      <t>マタ</t>
    </rPh>
    <rPh sb="78" eb="80">
      <t>デンキ</t>
    </rPh>
    <rPh sb="81" eb="83">
      <t>デンシ</t>
    </rPh>
    <rPh sb="86" eb="89">
      <t>ゼイリシ</t>
    </rPh>
    <rPh sb="91" eb="93">
      <t>コウニン</t>
    </rPh>
    <rPh sb="93" eb="95">
      <t>カイケイ</t>
    </rPh>
    <rPh sb="95" eb="96">
      <t>シ</t>
    </rPh>
    <rPh sb="97" eb="99">
      <t>カイケイ</t>
    </rPh>
    <rPh sb="99" eb="100">
      <t>シ</t>
    </rPh>
    <rPh sb="100" eb="101">
      <t>ホ</t>
    </rPh>
    <rPh sb="103" eb="105">
      <t>チュウショウ</t>
    </rPh>
    <rPh sb="105" eb="107">
      <t>キギョウ</t>
    </rPh>
    <rPh sb="107" eb="110">
      <t>シンダンシ</t>
    </rPh>
    <phoneticPr fontId="2"/>
  </si>
  <si>
    <t>様式１「測量業務、土木関係建設コンサルタント業務、地質調査業務」及び様式３「補償関係コンサルタント業務」ともに、実務経験１年未満の者は対象外です。（ただし、様式１において測量士は除く。）</t>
    <rPh sb="0" eb="2">
      <t>ヨウシキ</t>
    </rPh>
    <rPh sb="4" eb="6">
      <t>ソクリョウ</t>
    </rPh>
    <rPh sb="6" eb="8">
      <t>ギョウム</t>
    </rPh>
    <rPh sb="9" eb="11">
      <t>ドボク</t>
    </rPh>
    <rPh sb="11" eb="13">
      <t>カンケイ</t>
    </rPh>
    <rPh sb="13" eb="15">
      <t>ケンセツ</t>
    </rPh>
    <rPh sb="22" eb="24">
      <t>ギョウム</t>
    </rPh>
    <rPh sb="25" eb="27">
      <t>チシツ</t>
    </rPh>
    <rPh sb="27" eb="29">
      <t>チョウサ</t>
    </rPh>
    <rPh sb="29" eb="31">
      <t>ギョウム</t>
    </rPh>
    <rPh sb="32" eb="33">
      <t>オヨ</t>
    </rPh>
    <rPh sb="34" eb="36">
      <t>ヨウシキ</t>
    </rPh>
    <rPh sb="38" eb="40">
      <t>ホショウ</t>
    </rPh>
    <rPh sb="40" eb="42">
      <t>カンケイ</t>
    </rPh>
    <rPh sb="49" eb="51">
      <t>ギョウム</t>
    </rPh>
    <rPh sb="56" eb="58">
      <t>ジツム</t>
    </rPh>
    <rPh sb="58" eb="60">
      <t>ケイケン</t>
    </rPh>
    <rPh sb="61" eb="62">
      <t>ネン</t>
    </rPh>
    <rPh sb="62" eb="64">
      <t>ミマン</t>
    </rPh>
    <rPh sb="65" eb="66">
      <t>シャ</t>
    </rPh>
    <rPh sb="67" eb="70">
      <t>タイショウガイ</t>
    </rPh>
    <rPh sb="78" eb="80">
      <t>ヨウシキ</t>
    </rPh>
    <rPh sb="85" eb="87">
      <t>ソクリョウ</t>
    </rPh>
    <rPh sb="87" eb="88">
      <t>シ</t>
    </rPh>
    <rPh sb="89" eb="90">
      <t>ノゾ</t>
    </rPh>
    <phoneticPr fontId="2"/>
  </si>
  <si>
    <t>「様式１」及び「様式３」にエラーメッセージ「技術者の入力に誤りがあります」が表示されていないことを確認してください。</t>
    <rPh sb="1" eb="3">
      <t>ヨウシキ</t>
    </rPh>
    <rPh sb="5" eb="6">
      <t>オヨ</t>
    </rPh>
    <rPh sb="8" eb="10">
      <t>ヨウシキ</t>
    </rPh>
    <rPh sb="38" eb="40">
      <t>ヒョウジ</t>
    </rPh>
    <rPh sb="49" eb="51">
      <t>カクニン</t>
    </rPh>
    <phoneticPr fontId="2"/>
  </si>
  <si>
    <t>民間等</t>
    <rPh sb="0" eb="2">
      <t>ミンカン</t>
    </rPh>
    <rPh sb="2" eb="3">
      <t>トウ</t>
    </rPh>
    <phoneticPr fontId="2"/>
  </si>
  <si>
    <t>年度途中の修正報告（随時提出）の場合は、上記に加え、以下のとおりお願いします。</t>
    <rPh sb="0" eb="2">
      <t>ネンド</t>
    </rPh>
    <rPh sb="2" eb="4">
      <t>トチュウ</t>
    </rPh>
    <rPh sb="5" eb="7">
      <t>シュウセイ</t>
    </rPh>
    <rPh sb="7" eb="9">
      <t>ホウコク</t>
    </rPh>
    <rPh sb="10" eb="12">
      <t>ズイジ</t>
    </rPh>
    <rPh sb="12" eb="14">
      <t>テイシュツ</t>
    </rPh>
    <rPh sb="16" eb="18">
      <t>バアイ</t>
    </rPh>
    <rPh sb="20" eb="22">
      <t>ジョウキ</t>
    </rPh>
    <rPh sb="23" eb="24">
      <t>クワ</t>
    </rPh>
    <rPh sb="26" eb="28">
      <t>イカ</t>
    </rPh>
    <rPh sb="33" eb="34">
      <t>ネガ</t>
    </rPh>
    <phoneticPr fontId="2"/>
  </si>
  <si>
    <t>不動産鑑定士等その他有資格者</t>
    <rPh sb="0" eb="3">
      <t>フドウサン</t>
    </rPh>
    <rPh sb="3" eb="6">
      <t>カンテイシ</t>
    </rPh>
    <rPh sb="6" eb="7">
      <t>トウ</t>
    </rPh>
    <rPh sb="9" eb="10">
      <t>タ</t>
    </rPh>
    <rPh sb="10" eb="11">
      <t>ユウ</t>
    </rPh>
    <rPh sb="11" eb="13">
      <t>シカク</t>
    </rPh>
    <rPh sb="13" eb="14">
      <t>シャ</t>
    </rPh>
    <phoneticPr fontId="2"/>
  </si>
  <si>
    <t>不動産鑑定士等その他</t>
    <rPh sb="0" eb="3">
      <t>フドウサン</t>
    </rPh>
    <rPh sb="3" eb="6">
      <t>カンテイシ</t>
    </rPh>
    <rPh sb="6" eb="7">
      <t>トウ</t>
    </rPh>
    <rPh sb="9" eb="10">
      <t>タ</t>
    </rPh>
    <phoneticPr fontId="2"/>
  </si>
  <si>
    <t xml:space="preserve">注
</t>
    <rPh sb="0" eb="1">
      <t>チュウ</t>
    </rPh>
    <phoneticPr fontId="2"/>
  </si>
  <si>
    <t xml:space="preserve">  測量・土木関係建設コンサルタント・地質調査業務に係る技術者内訳等</t>
    <phoneticPr fontId="2"/>
  </si>
  <si>
    <t xml:space="preserve"> 様式２（測量・土木関係建設コンサルタント・地質調査）</t>
    <phoneticPr fontId="2"/>
  </si>
  <si>
    <t xml:space="preserve"> 様式４（補償関係コンサルタント）</t>
    <rPh sb="5" eb="7">
      <t>ホショウ</t>
    </rPh>
    <rPh sb="7" eb="9">
      <t>カンケイ</t>
    </rPh>
    <phoneticPr fontId="2"/>
  </si>
  <si>
    <t>登録証番号</t>
    <rPh sb="0" eb="2">
      <t>トウロク</t>
    </rPh>
    <phoneticPr fontId="2"/>
  </si>
  <si>
    <t>登録更新年月日</t>
    <rPh sb="0" eb="2">
      <t>トウロク</t>
    </rPh>
    <rPh sb="2" eb="4">
      <t>コウシン</t>
    </rPh>
    <phoneticPr fontId="2"/>
  </si>
  <si>
    <t>ISO認証取得(14001)</t>
    <phoneticPr fontId="2"/>
  </si>
  <si>
    <t>土木関係建設コンサルタント等業務（様式１、２）の報告対象の者</t>
    <rPh sb="0" eb="2">
      <t>ドボク</t>
    </rPh>
    <rPh sb="2" eb="4">
      <t>カンケイ</t>
    </rPh>
    <rPh sb="4" eb="6">
      <t>ケンセツ</t>
    </rPh>
    <rPh sb="13" eb="14">
      <t>トウ</t>
    </rPh>
    <rPh sb="14" eb="16">
      <t>ギョウム</t>
    </rPh>
    <rPh sb="24" eb="26">
      <t>ホウコク</t>
    </rPh>
    <rPh sb="26" eb="28">
      <t>タイショウ</t>
    </rPh>
    <rPh sb="29" eb="30">
      <t>シャ</t>
    </rPh>
    <phoneticPr fontId="2"/>
  </si>
  <si>
    <t>補償関係コンサルタント業務（様式３、４）の報告対象外の者
表紙の全技術者数に含まれる</t>
    <rPh sb="25" eb="26">
      <t>ガイ</t>
    </rPh>
    <rPh sb="29" eb="31">
      <t>ヒョウシ</t>
    </rPh>
    <rPh sb="32" eb="33">
      <t>ゼン</t>
    </rPh>
    <rPh sb="33" eb="36">
      <t>ギジュツシャ</t>
    </rPh>
    <rPh sb="36" eb="37">
      <t>スウ</t>
    </rPh>
    <rPh sb="38" eb="39">
      <t>フク</t>
    </rPh>
    <phoneticPr fontId="2"/>
  </si>
  <si>
    <r>
      <t>　　　　　　　　　　　　　　　　　　　　　　　　　　　実　　務　　経　　歴
(</t>
    </r>
    <r>
      <rPr>
        <sz val="9"/>
        <rFont val="ＭＳ Ｐ明朝"/>
        <family val="1"/>
        <charset val="128"/>
      </rPr>
      <t>注1)記載対象は、土木関係建設コンサルタント又は地質調査に係る業務とする。
(注2)原則、報告年度の前年度に完了した業務とする（修正報告の場合は報告年度も含む）。ただし、該当する業務がない場合は、２年度前、３年度前の業務を記載することとし、無い場合は空欄とする。
(注3)発注機関は、鳥取県内での実績を優先しつつ、都道府県【県】・国＞国に準ずる公共団体【準公共団体】＞市町村＞民間等その他【民間等】の順に優先し記入すること。</t>
    </r>
    <rPh sb="39" eb="40">
      <t>チュウ</t>
    </rPh>
    <rPh sb="42" eb="44">
      <t>キサイ</t>
    </rPh>
    <rPh sb="44" eb="46">
      <t>タイショウ</t>
    </rPh>
    <rPh sb="48" eb="50">
      <t>ドボク</t>
    </rPh>
    <rPh sb="50" eb="52">
      <t>カンケイ</t>
    </rPh>
    <rPh sb="52" eb="54">
      <t>ケンセツ</t>
    </rPh>
    <rPh sb="61" eb="62">
      <t>マタ</t>
    </rPh>
    <rPh sb="63" eb="65">
      <t>チシツ</t>
    </rPh>
    <rPh sb="65" eb="67">
      <t>チョウサ</t>
    </rPh>
    <rPh sb="68" eb="69">
      <t>カカ</t>
    </rPh>
    <rPh sb="70" eb="72">
      <t>ギョウム</t>
    </rPh>
    <rPh sb="78" eb="79">
      <t>チュウ</t>
    </rPh>
    <rPh sb="81" eb="83">
      <t>ゲンソク</t>
    </rPh>
    <rPh sb="84" eb="86">
      <t>ホウコク</t>
    </rPh>
    <rPh sb="86" eb="88">
      <t>ネンド</t>
    </rPh>
    <rPh sb="89" eb="92">
      <t>ゼンネンド</t>
    </rPh>
    <rPh sb="90" eb="92">
      <t>ネンド</t>
    </rPh>
    <rPh sb="93" eb="95">
      <t>カンリョウ</t>
    </rPh>
    <rPh sb="97" eb="99">
      <t>ギョウム</t>
    </rPh>
    <rPh sb="103" eb="105">
      <t>シュウセイ</t>
    </rPh>
    <rPh sb="105" eb="107">
      <t>ホウコク</t>
    </rPh>
    <rPh sb="108" eb="110">
      <t>バアイ</t>
    </rPh>
    <rPh sb="111" eb="113">
      <t>ホウコク</t>
    </rPh>
    <rPh sb="113" eb="115">
      <t>ネンド</t>
    </rPh>
    <rPh sb="116" eb="117">
      <t>フク</t>
    </rPh>
    <rPh sb="124" eb="126">
      <t>ガイトウ</t>
    </rPh>
    <rPh sb="128" eb="130">
      <t>ギョウム</t>
    </rPh>
    <rPh sb="133" eb="135">
      <t>バアイ</t>
    </rPh>
    <rPh sb="138" eb="140">
      <t>ネンド</t>
    </rPh>
    <rPh sb="140" eb="141">
      <t>マエ</t>
    </rPh>
    <rPh sb="143" eb="145">
      <t>ネンド</t>
    </rPh>
    <rPh sb="145" eb="146">
      <t>マエ</t>
    </rPh>
    <rPh sb="147" eb="149">
      <t>ギョウム</t>
    </rPh>
    <rPh sb="150" eb="152">
      <t>キサイ</t>
    </rPh>
    <rPh sb="159" eb="160">
      <t>ナ</t>
    </rPh>
    <rPh sb="161" eb="163">
      <t>バアイ</t>
    </rPh>
    <rPh sb="164" eb="166">
      <t>クウラン</t>
    </rPh>
    <rPh sb="172" eb="173">
      <t>チュウ</t>
    </rPh>
    <rPh sb="175" eb="177">
      <t>ハッチュウ</t>
    </rPh>
    <rPh sb="177" eb="179">
      <t>キカン</t>
    </rPh>
    <rPh sb="181" eb="183">
      <t>トットリ</t>
    </rPh>
    <rPh sb="183" eb="185">
      <t>ケンナイ</t>
    </rPh>
    <rPh sb="187" eb="189">
      <t>ジッセキ</t>
    </rPh>
    <rPh sb="190" eb="192">
      <t>ユウセン</t>
    </rPh>
    <rPh sb="196" eb="200">
      <t>トドウフケン</t>
    </rPh>
    <rPh sb="201" eb="202">
      <t>ケン</t>
    </rPh>
    <rPh sb="204" eb="205">
      <t>クニ</t>
    </rPh>
    <rPh sb="206" eb="207">
      <t>クニ</t>
    </rPh>
    <rPh sb="208" eb="209">
      <t>ジュン</t>
    </rPh>
    <rPh sb="211" eb="213">
      <t>コウキョウ</t>
    </rPh>
    <rPh sb="213" eb="215">
      <t>ダンタイ</t>
    </rPh>
    <rPh sb="216" eb="217">
      <t>ジュン</t>
    </rPh>
    <rPh sb="217" eb="219">
      <t>コウキョウ</t>
    </rPh>
    <rPh sb="219" eb="221">
      <t>ダンタイ</t>
    </rPh>
    <rPh sb="223" eb="226">
      <t>シチョウソン</t>
    </rPh>
    <rPh sb="227" eb="229">
      <t>ミンカン</t>
    </rPh>
    <rPh sb="229" eb="230">
      <t>トウ</t>
    </rPh>
    <rPh sb="232" eb="233">
      <t>タ</t>
    </rPh>
    <rPh sb="234" eb="236">
      <t>ミンカン</t>
    </rPh>
    <rPh sb="236" eb="237">
      <t>トウ</t>
    </rPh>
    <rPh sb="239" eb="240">
      <t>ジュン</t>
    </rPh>
    <rPh sb="241" eb="243">
      <t>ユウセン</t>
    </rPh>
    <rPh sb="244" eb="246">
      <t>キニュウ</t>
    </rPh>
    <phoneticPr fontId="2"/>
  </si>
  <si>
    <t>完了
年度</t>
    <rPh sb="0" eb="2">
      <t>カンリョウ</t>
    </rPh>
    <phoneticPr fontId="2"/>
  </si>
  <si>
    <r>
      <t xml:space="preserve">技術者区分
</t>
    </r>
    <r>
      <rPr>
        <sz val="9"/>
        <rFont val="ＭＳ Ｐ明朝"/>
        <family val="1"/>
        <charset val="128"/>
      </rPr>
      <t>(管理技術者等)</t>
    </r>
    <rPh sb="3" eb="5">
      <t>クブン</t>
    </rPh>
    <phoneticPr fontId="2"/>
  </si>
  <si>
    <t>ISO認証取得(9001)</t>
    <phoneticPr fontId="2"/>
  </si>
  <si>
    <t>技術士補等</t>
    <rPh sb="0" eb="3">
      <t>ギジュツシ</t>
    </rPh>
    <rPh sb="3" eb="4">
      <t>ホ</t>
    </rPh>
    <rPh sb="4" eb="5">
      <t>トウ</t>
    </rPh>
    <phoneticPr fontId="2"/>
  </si>
  <si>
    <r>
      <t>【記載対象】
①</t>
    </r>
    <r>
      <rPr>
        <sz val="9"/>
        <rFont val="ＭＳ Ｐ明朝"/>
        <family val="1"/>
        <charset val="128"/>
      </rPr>
      <t>技術士・士補等、②RCCM、③地質調査技士、④測量士・士補、⑤農業土木技術管理士、⑥畑地かんがい士、⑦コンクリート診断士　</t>
    </r>
    <rPh sb="1" eb="3">
      <t>キサイ</t>
    </rPh>
    <rPh sb="3" eb="5">
      <t>タイショウ</t>
    </rPh>
    <rPh sb="8" eb="10">
      <t>ギジュツ</t>
    </rPh>
    <rPh sb="10" eb="11">
      <t>シ</t>
    </rPh>
    <rPh sb="12" eb="13">
      <t>ギシ</t>
    </rPh>
    <rPh sb="13" eb="14">
      <t>ホ</t>
    </rPh>
    <rPh sb="14" eb="15">
      <t>トウ</t>
    </rPh>
    <rPh sb="23" eb="25">
      <t>チシツ</t>
    </rPh>
    <rPh sb="25" eb="27">
      <t>チョウサ</t>
    </rPh>
    <rPh sb="27" eb="29">
      <t>ギシ</t>
    </rPh>
    <rPh sb="31" eb="33">
      <t>ソクリョウ</t>
    </rPh>
    <rPh sb="33" eb="34">
      <t>シ</t>
    </rPh>
    <rPh sb="35" eb="36">
      <t>シ</t>
    </rPh>
    <rPh sb="36" eb="37">
      <t>ホ</t>
    </rPh>
    <rPh sb="39" eb="41">
      <t>ノウギョウ</t>
    </rPh>
    <rPh sb="41" eb="43">
      <t>ドボク</t>
    </rPh>
    <rPh sb="43" eb="45">
      <t>ギジュツ</t>
    </rPh>
    <rPh sb="45" eb="47">
      <t>カンリ</t>
    </rPh>
    <rPh sb="47" eb="48">
      <t>シ</t>
    </rPh>
    <rPh sb="50" eb="52">
      <t>ハタチ</t>
    </rPh>
    <rPh sb="56" eb="57">
      <t>シ</t>
    </rPh>
    <rPh sb="65" eb="68">
      <t>シンダンシ</t>
    </rPh>
    <phoneticPr fontId="2"/>
  </si>
  <si>
    <t>入札参加希望者名（構成員名）：　　　　　　　　　　　　　　　　　　　</t>
  </si>
  <si>
    <t>種　　別</t>
  </si>
  <si>
    <t>技術者氏名</t>
  </si>
  <si>
    <t>技術者数１</t>
  </si>
  <si>
    <t>技術者数２</t>
  </si>
  <si>
    <t>技術者数４</t>
  </si>
  <si>
    <t>技術者数５</t>
  </si>
  <si>
    <t>１　該当科目・部門：</t>
    <rPh sb="2" eb="4">
      <t>ガイトウ</t>
    </rPh>
    <rPh sb="4" eb="6">
      <t>カモク</t>
    </rPh>
    <rPh sb="7" eb="9">
      <t>ブモン</t>
    </rPh>
    <phoneticPr fontId="2"/>
  </si>
  <si>
    <t>道路</t>
    <rPh sb="0" eb="2">
      <t>ドウロ</t>
    </rPh>
    <phoneticPr fontId="2"/>
  </si>
  <si>
    <t>２　技術者数（人）</t>
    <phoneticPr fontId="2"/>
  </si>
  <si>
    <t>計</t>
    <rPh sb="0" eb="1">
      <t>ケイ</t>
    </rPh>
    <phoneticPr fontId="2"/>
  </si>
  <si>
    <t>・技術士</t>
  </si>
  <si>
    <t>・ＲＣＣＭ</t>
    <phoneticPr fontId="2"/>
  </si>
  <si>
    <t>・測量士</t>
    <phoneticPr fontId="2"/>
  </si>
  <si>
    <t>・地質調査技士</t>
    <phoneticPr fontId="2"/>
  </si>
  <si>
    <t>・技術士補等</t>
    <phoneticPr fontId="2"/>
  </si>
  <si>
    <t>・その他技術者</t>
    <phoneticPr fontId="2"/>
  </si>
  <si>
    <t>点</t>
    <rPh sb="0" eb="1">
      <t>テン</t>
    </rPh>
    <phoneticPr fontId="2"/>
  </si>
  <si>
    <t>３　会社技術者点数</t>
    <rPh sb="2" eb="4">
      <t>カイシャ</t>
    </rPh>
    <rPh sb="4" eb="6">
      <t>ギジュツ</t>
    </rPh>
    <rPh sb="6" eb="7">
      <t>シャ</t>
    </rPh>
    <rPh sb="7" eb="8">
      <t>テン</t>
    </rPh>
    <rPh sb="8" eb="9">
      <t>スウ</t>
    </rPh>
    <phoneticPr fontId="2"/>
  </si>
  <si>
    <t>会社技術者点数表</t>
    <rPh sb="7" eb="8">
      <t>ヒョウ</t>
    </rPh>
    <phoneticPr fontId="2"/>
  </si>
  <si>
    <t>鋼構造及びコンクリート</t>
    <rPh sb="0" eb="1">
      <t>コウ</t>
    </rPh>
    <rPh sb="1" eb="3">
      <t>コウゾウ</t>
    </rPh>
    <rPh sb="3" eb="4">
      <t>オヨ</t>
    </rPh>
    <phoneticPr fontId="2"/>
  </si>
  <si>
    <t>業務分野の小分類</t>
    <rPh sb="0" eb="2">
      <t>ギョウム</t>
    </rPh>
    <rPh sb="2" eb="4">
      <t>ブンヤ</t>
    </rPh>
    <rPh sb="5" eb="8">
      <t>ショウブンルイ</t>
    </rPh>
    <phoneticPr fontId="2"/>
  </si>
  <si>
    <t>点数</t>
    <rPh sb="0" eb="2">
      <t>テンスウ</t>
    </rPh>
    <phoneticPr fontId="2"/>
  </si>
  <si>
    <t>・一般構造物設計</t>
  </si>
  <si>
    <t>・河川環境調査</t>
  </si>
  <si>
    <t>・河川調査・計画</t>
  </si>
  <si>
    <t>・築堤護岸設計</t>
  </si>
  <si>
    <t>・河川構造物設計</t>
  </si>
  <si>
    <t>・海岸調査・計画</t>
  </si>
  <si>
    <t>・海岸構造物設計</t>
  </si>
  <si>
    <t>・道路環境調査</t>
  </si>
  <si>
    <t>・道路網調査</t>
  </si>
  <si>
    <t>・道路設計</t>
  </si>
  <si>
    <t>・農道設計</t>
  </si>
  <si>
    <t>・道路構造物設計</t>
  </si>
  <si>
    <t>・地下構造物設計</t>
  </si>
  <si>
    <t>・橋梁設計</t>
  </si>
  <si>
    <t>・砂防環境調査</t>
  </si>
  <si>
    <t>・雪崩対策調査及び設計</t>
  </si>
  <si>
    <t>・地すべり対策調査、機構解析及び設計</t>
  </si>
  <si>
    <t>・港湾等環境調査</t>
  </si>
  <si>
    <t>・港湾等調査計画</t>
  </si>
  <si>
    <t>・港湾等設計</t>
  </si>
  <si>
    <t>・都市計画</t>
  </si>
  <si>
    <t>・総合交通体系</t>
  </si>
  <si>
    <t>・公園緑地設計</t>
  </si>
  <si>
    <t>・下水道設計</t>
  </si>
  <si>
    <t>・総合解析</t>
  </si>
  <si>
    <t>・弾性波探査</t>
  </si>
  <si>
    <t>会社名：</t>
    <rPh sb="0" eb="3">
      <t>カイシャメイ</t>
    </rPh>
    <phoneticPr fontId="2"/>
  </si>
  <si>
    <t>・道路施設等点検</t>
    <rPh sb="1" eb="3">
      <t>ドウロ</t>
    </rPh>
    <rPh sb="3" eb="5">
      <t>シセツ</t>
    </rPh>
    <rPh sb="5" eb="6">
      <t>トウ</t>
    </rPh>
    <rPh sb="6" eb="8">
      <t>テンケン</t>
    </rPh>
    <phoneticPr fontId="2"/>
  </si>
  <si>
    <t>・トンネル設計・点検</t>
    <rPh sb="8" eb="10">
      <t>テンケン</t>
    </rPh>
    <phoneticPr fontId="2"/>
  </si>
  <si>
    <t>・砂防調査・計画及び施設設計</t>
    <rPh sb="8" eb="9">
      <t>オヨ</t>
    </rPh>
    <rPh sb="10" eb="12">
      <t>シセツ</t>
    </rPh>
    <rPh sb="12" eb="14">
      <t>セッケイ</t>
    </rPh>
    <phoneticPr fontId="2"/>
  </si>
  <si>
    <t>・急傾斜地対策調査・計画及び施設設計</t>
    <rPh sb="12" eb="13">
      <t>オヨ</t>
    </rPh>
    <rPh sb="14" eb="16">
      <t>シセツ</t>
    </rPh>
    <rPh sb="16" eb="18">
      <t>セッケイ</t>
    </rPh>
    <phoneticPr fontId="2"/>
  </si>
  <si>
    <t>・治山調査・計画及び施設設計</t>
    <rPh sb="8" eb="9">
      <t>オヨ</t>
    </rPh>
    <rPh sb="10" eb="12">
      <t>シセツ</t>
    </rPh>
    <rPh sb="12" eb="14">
      <t>セッケイ</t>
    </rPh>
    <phoneticPr fontId="2"/>
  </si>
  <si>
    <t>○優良業務</t>
    <rPh sb="1" eb="3">
      <t>ユウリョウ</t>
    </rPh>
    <rPh sb="3" eb="5">
      <t>ギョウム</t>
    </rPh>
    <phoneticPr fontId="2"/>
  </si>
  <si>
    <t>○若手技術者（同年4月1日時点）</t>
    <rPh sb="1" eb="3">
      <t>ワカテ</t>
    </rPh>
    <rPh sb="3" eb="6">
      <t>ギジュツシャ</t>
    </rPh>
    <rPh sb="7" eb="9">
      <t>ドウネン</t>
    </rPh>
    <rPh sb="10" eb="11">
      <t>ツキ</t>
    </rPh>
    <rPh sb="12" eb="13">
      <t>ニチ</t>
    </rPh>
    <rPh sb="13" eb="15">
      <t>ジテン</t>
    </rPh>
    <phoneticPr fontId="2"/>
  </si>
  <si>
    <t>○85点以上業務実績</t>
    <rPh sb="3" eb="6">
      <t>テンイジョウ</t>
    </rPh>
    <rPh sb="6" eb="8">
      <t>ギョウム</t>
    </rPh>
    <rPh sb="8" eb="10">
      <t>ジッセキ</t>
    </rPh>
    <phoneticPr fontId="2"/>
  </si>
  <si>
    <t>業務名</t>
    <rPh sb="0" eb="2">
      <t>ギョウム</t>
    </rPh>
    <rPh sb="2" eb="3">
      <t>メイ</t>
    </rPh>
    <phoneticPr fontId="2"/>
  </si>
  <si>
    <t>（１：45歳以下、２：46歳以上）</t>
    <rPh sb="13" eb="16">
      <t>サイイジョウ</t>
    </rPh>
    <phoneticPr fontId="2"/>
  </si>
  <si>
    <t>１　番号</t>
    <rPh sb="2" eb="4">
      <t>バンゴウ</t>
    </rPh>
    <phoneticPr fontId="2"/>
  </si>
  <si>
    <t>２　氏名</t>
    <rPh sb="2" eb="4">
      <t>シメイ</t>
    </rPh>
    <phoneticPr fontId="2"/>
  </si>
  <si>
    <t>技術士</t>
    <rPh sb="0" eb="2">
      <t>ギジュツ</t>
    </rPh>
    <rPh sb="2" eb="3">
      <t>シ</t>
    </rPh>
    <phoneticPr fontId="2"/>
  </si>
  <si>
    <t>地質調査技士</t>
    <rPh sb="0" eb="2">
      <t>チシツ</t>
    </rPh>
    <rPh sb="2" eb="4">
      <t>チョウサ</t>
    </rPh>
    <rPh sb="4" eb="6">
      <t>ギシ</t>
    </rPh>
    <phoneticPr fontId="2"/>
  </si>
  <si>
    <t>Ｒ</t>
    <phoneticPr fontId="2"/>
  </si>
  <si>
    <t>様式</t>
    <rPh sb="0" eb="2">
      <t>ヨウシキ</t>
    </rPh>
    <phoneticPr fontId="2"/>
  </si>
  <si>
    <t>５－３</t>
    <phoneticPr fontId="2"/>
  </si>
  <si>
    <t>５－２</t>
  </si>
  <si>
    <t>５－２</t>
    <phoneticPr fontId="2"/>
  </si>
  <si>
    <t>５－１</t>
  </si>
  <si>
    <t>５－１</t>
    <phoneticPr fontId="2"/>
  </si>
  <si>
    <t>河川、砂防及び海岸・海洋</t>
    <phoneticPr fontId="2"/>
  </si>
  <si>
    <t>河川、砂防及び海岸・海洋並びに鋼構造及びコンクリート</t>
    <rPh sb="12" eb="13">
      <t>ナラ</t>
    </rPh>
    <rPh sb="15" eb="16">
      <t>コウ</t>
    </rPh>
    <rPh sb="16" eb="18">
      <t>コウゾウ</t>
    </rPh>
    <rPh sb="18" eb="19">
      <t>オヨ</t>
    </rPh>
    <phoneticPr fontId="2"/>
  </si>
  <si>
    <t>５－４</t>
    <phoneticPr fontId="2"/>
  </si>
  <si>
    <t>道路並びに農業土木</t>
    <rPh sb="0" eb="2">
      <t>ドウロ</t>
    </rPh>
    <rPh sb="2" eb="3">
      <t>ナラ</t>
    </rPh>
    <rPh sb="5" eb="7">
      <t>ノウギョウ</t>
    </rPh>
    <rPh sb="7" eb="9">
      <t>ドボク</t>
    </rPh>
    <phoneticPr fontId="2"/>
  </si>
  <si>
    <t>５－５</t>
    <phoneticPr fontId="2"/>
  </si>
  <si>
    <t>トンネル</t>
    <phoneticPr fontId="2"/>
  </si>
  <si>
    <t>５－６</t>
  </si>
  <si>
    <t>道路並びに鋼構造及びコンクリート</t>
    <rPh sb="0" eb="2">
      <t>ドウロ</t>
    </rPh>
    <rPh sb="2" eb="3">
      <t>ナラ</t>
    </rPh>
    <rPh sb="5" eb="6">
      <t>コウ</t>
    </rPh>
    <rPh sb="6" eb="8">
      <t>コウゾウ</t>
    </rPh>
    <rPh sb="8" eb="9">
      <t>オヨ</t>
    </rPh>
    <phoneticPr fontId="2"/>
  </si>
  <si>
    <t>５－７</t>
  </si>
  <si>
    <t>河川、砂防及び海岸・海洋並びに森林土木</t>
    <rPh sb="12" eb="13">
      <t>ナラ</t>
    </rPh>
    <rPh sb="15" eb="17">
      <t>シンリン</t>
    </rPh>
    <rPh sb="17" eb="19">
      <t>ドボク</t>
    </rPh>
    <phoneticPr fontId="2"/>
  </si>
  <si>
    <t>５－８</t>
    <phoneticPr fontId="2"/>
  </si>
  <si>
    <t>５－９</t>
  </si>
  <si>
    <t>土質及び基礎並びに地質</t>
    <rPh sb="0" eb="2">
      <t>ドシツ</t>
    </rPh>
    <rPh sb="2" eb="3">
      <t>オヨ</t>
    </rPh>
    <rPh sb="4" eb="6">
      <t>キソ</t>
    </rPh>
    <rPh sb="6" eb="7">
      <t>ナラ</t>
    </rPh>
    <rPh sb="9" eb="11">
      <t>チシツ</t>
    </rPh>
    <phoneticPr fontId="2"/>
  </si>
  <si>
    <t>５－１０</t>
  </si>
  <si>
    <t>港湾及び空港</t>
    <rPh sb="0" eb="2">
      <t>コウワン</t>
    </rPh>
    <rPh sb="2" eb="3">
      <t>オヨ</t>
    </rPh>
    <rPh sb="4" eb="6">
      <t>クウコウ</t>
    </rPh>
    <phoneticPr fontId="2"/>
  </si>
  <si>
    <t>都市計画及び地方計画</t>
    <rPh sb="0" eb="2">
      <t>トシ</t>
    </rPh>
    <rPh sb="2" eb="4">
      <t>ケイカク</t>
    </rPh>
    <rPh sb="4" eb="5">
      <t>オヨ</t>
    </rPh>
    <rPh sb="6" eb="8">
      <t>チホウ</t>
    </rPh>
    <rPh sb="8" eb="10">
      <t>ケイカク</t>
    </rPh>
    <phoneticPr fontId="2"/>
  </si>
  <si>
    <t>５－１１</t>
  </si>
  <si>
    <t>都市計画及び地方計画並びに造園</t>
    <rPh sb="0" eb="2">
      <t>トシ</t>
    </rPh>
    <rPh sb="2" eb="4">
      <t>ケイカク</t>
    </rPh>
    <rPh sb="4" eb="5">
      <t>オヨ</t>
    </rPh>
    <rPh sb="6" eb="8">
      <t>チホウ</t>
    </rPh>
    <rPh sb="8" eb="10">
      <t>ケイカク</t>
    </rPh>
    <rPh sb="10" eb="11">
      <t>ナラ</t>
    </rPh>
    <rPh sb="13" eb="15">
      <t>ゾウエン</t>
    </rPh>
    <phoneticPr fontId="2"/>
  </si>
  <si>
    <t>５－１２</t>
    <phoneticPr fontId="2"/>
  </si>
  <si>
    <t>５－１３</t>
  </si>
  <si>
    <t>下水道並びに農業土木</t>
    <rPh sb="0" eb="3">
      <t>ゲスイドウ</t>
    </rPh>
    <rPh sb="3" eb="4">
      <t>ナラ</t>
    </rPh>
    <rPh sb="6" eb="8">
      <t>ノウギョウ</t>
    </rPh>
    <rPh sb="8" eb="10">
      <t>ドボク</t>
    </rPh>
    <phoneticPr fontId="2"/>
  </si>
  <si>
    <t>様式５－１</t>
    <rPh sb="0" eb="2">
      <t>ヨウシキ</t>
    </rPh>
    <phoneticPr fontId="2"/>
  </si>
  <si>
    <t>様式５－２</t>
    <rPh sb="0" eb="2">
      <t>ヨウシキ</t>
    </rPh>
    <phoneticPr fontId="2"/>
  </si>
  <si>
    <t>様式５－３</t>
    <rPh sb="0" eb="2">
      <t>ヨウシキ</t>
    </rPh>
    <phoneticPr fontId="2"/>
  </si>
  <si>
    <t>様式５－４</t>
    <rPh sb="0" eb="2">
      <t>ヨウシキ</t>
    </rPh>
    <phoneticPr fontId="2"/>
  </si>
  <si>
    <t>様式５－５</t>
    <rPh sb="0" eb="2">
      <t>ヨウシキ</t>
    </rPh>
    <phoneticPr fontId="2"/>
  </si>
  <si>
    <t>様式５－６</t>
    <rPh sb="0" eb="2">
      <t>ヨウシキ</t>
    </rPh>
    <phoneticPr fontId="2"/>
  </si>
  <si>
    <t>様式５－７</t>
    <rPh sb="0" eb="2">
      <t>ヨウシキ</t>
    </rPh>
    <phoneticPr fontId="2"/>
  </si>
  <si>
    <t>様式５－８</t>
    <rPh sb="0" eb="2">
      <t>ヨウシキ</t>
    </rPh>
    <phoneticPr fontId="2"/>
  </si>
  <si>
    <t>様式５－９</t>
    <rPh sb="0" eb="2">
      <t>ヨウシキ</t>
    </rPh>
    <phoneticPr fontId="2"/>
  </si>
  <si>
    <t>様式５－１０</t>
    <rPh sb="0" eb="2">
      <t>ヨウシキ</t>
    </rPh>
    <phoneticPr fontId="2"/>
  </si>
  <si>
    <t>様式５－１１</t>
    <rPh sb="0" eb="2">
      <t>ヨウシキ</t>
    </rPh>
    <phoneticPr fontId="2"/>
  </si>
  <si>
    <t>様式５－１２</t>
    <rPh sb="0" eb="2">
      <t>ヨウシキ</t>
    </rPh>
    <phoneticPr fontId="2"/>
  </si>
  <si>
    <t>様式５－１３</t>
    <rPh sb="0" eb="2">
      <t>ヨウシキ</t>
    </rPh>
    <phoneticPr fontId="2"/>
  </si>
  <si>
    <t>・コンクリート診断士</t>
    <rPh sb="7" eb="10">
      <t>シンダンシ</t>
    </rPh>
    <phoneticPr fontId="2"/>
  </si>
  <si>
    <t>様式５（土木関係建設コンサルタント業務）</t>
    <rPh sb="0" eb="2">
      <t>ヨウシキ</t>
    </rPh>
    <rPh sb="4" eb="6">
      <t>ドボク</t>
    </rPh>
    <rPh sb="6" eb="8">
      <t>カンケイ</t>
    </rPh>
    <rPh sb="8" eb="10">
      <t>ケンセツ</t>
    </rPh>
    <rPh sb="17" eb="19">
      <t>ギョウム</t>
    </rPh>
    <phoneticPr fontId="2"/>
  </si>
  <si>
    <t>様式６－１（測量業務）</t>
    <rPh sb="0" eb="2">
      <t>ヨウシキ</t>
    </rPh>
    <rPh sb="6" eb="8">
      <t>ソクリョウ</t>
    </rPh>
    <rPh sb="8" eb="10">
      <t>ギョウム</t>
    </rPh>
    <phoneticPr fontId="2"/>
  </si>
  <si>
    <t>・測量士補</t>
    <rPh sb="1" eb="3">
      <t>ソクリョウ</t>
    </rPh>
    <rPh sb="3" eb="4">
      <t>シ</t>
    </rPh>
    <rPh sb="4" eb="5">
      <t>ホ</t>
    </rPh>
    <phoneticPr fontId="2"/>
  </si>
  <si>
    <t>技術者数１</t>
    <phoneticPr fontId="2"/>
  </si>
  <si>
    <t>・測量士補</t>
    <rPh sb="4" eb="5">
      <t>ホ</t>
    </rPh>
    <phoneticPr fontId="2"/>
  </si>
  <si>
    <t>技術者数２</t>
    <phoneticPr fontId="2"/>
  </si>
  <si>
    <t>技術者数３</t>
    <phoneticPr fontId="2"/>
  </si>
  <si>
    <t>１　技術者数（人）</t>
    <phoneticPr fontId="2"/>
  </si>
  <si>
    <t>２　会社技術者点数</t>
    <rPh sb="2" eb="4">
      <t>カイシャ</t>
    </rPh>
    <rPh sb="4" eb="6">
      <t>ギジュツ</t>
    </rPh>
    <rPh sb="6" eb="7">
      <t>シャ</t>
    </rPh>
    <rPh sb="7" eb="8">
      <t>テン</t>
    </rPh>
    <rPh sb="8" eb="9">
      <t>スウ</t>
    </rPh>
    <phoneticPr fontId="2"/>
  </si>
  <si>
    <t>技術者数４</t>
    <phoneticPr fontId="2"/>
  </si>
  <si>
    <t>・一級建築士</t>
    <rPh sb="1" eb="3">
      <t>イッキュウ</t>
    </rPh>
    <rPh sb="3" eb="6">
      <t>ケンチクシ</t>
    </rPh>
    <phoneticPr fontId="2"/>
  </si>
  <si>
    <t>土地調査</t>
    <rPh sb="0" eb="2">
      <t>トチ</t>
    </rPh>
    <rPh sb="2" eb="4">
      <t>チョウサ</t>
    </rPh>
    <phoneticPr fontId="2"/>
  </si>
  <si>
    <t>様式８（補償関係コンサルタント業務）</t>
    <rPh sb="0" eb="2">
      <t>ヨウシキ</t>
    </rPh>
    <rPh sb="4" eb="6">
      <t>ホショウ</t>
    </rPh>
    <rPh sb="6" eb="8">
      <t>カンケイ</t>
    </rPh>
    <rPh sb="15" eb="17">
      <t>ギョウム</t>
    </rPh>
    <phoneticPr fontId="2"/>
  </si>
  <si>
    <t>様式８－１</t>
    <rPh sb="0" eb="2">
      <t>ヨウシキ</t>
    </rPh>
    <phoneticPr fontId="2"/>
  </si>
  <si>
    <t>様式７－１（地質調査業務）</t>
    <rPh sb="0" eb="2">
      <t>ヨウシキ</t>
    </rPh>
    <rPh sb="6" eb="8">
      <t>チシツ</t>
    </rPh>
    <rPh sb="8" eb="10">
      <t>チョウサ</t>
    </rPh>
    <rPh sb="10" eb="12">
      <t>ギョウム</t>
    </rPh>
    <phoneticPr fontId="2"/>
  </si>
  <si>
    <t>部門</t>
    <rPh sb="0" eb="2">
      <t>ブモン</t>
    </rPh>
    <phoneticPr fontId="2"/>
  </si>
  <si>
    <t>物件</t>
    <rPh sb="0" eb="2">
      <t>ブッケン</t>
    </rPh>
    <phoneticPr fontId="2"/>
  </si>
  <si>
    <t>機械工作物、営業・特殊補償</t>
    <rPh sb="0" eb="2">
      <t>キカイ</t>
    </rPh>
    <rPh sb="2" eb="5">
      <t>コウサクブツ</t>
    </rPh>
    <rPh sb="6" eb="8">
      <t>エイギョウ</t>
    </rPh>
    <rPh sb="9" eb="11">
      <t>トクシュ</t>
    </rPh>
    <rPh sb="11" eb="13">
      <t>ホショウ</t>
    </rPh>
    <phoneticPr fontId="2"/>
  </si>
  <si>
    <t>事業損失</t>
    <rPh sb="0" eb="2">
      <t>ジギョウ</t>
    </rPh>
    <rPh sb="2" eb="4">
      <t>ソンシツ</t>
    </rPh>
    <phoneticPr fontId="2"/>
  </si>
  <si>
    <t>土地評価</t>
    <rPh sb="0" eb="2">
      <t>トチ</t>
    </rPh>
    <rPh sb="2" eb="4">
      <t>ヒョウカ</t>
    </rPh>
    <phoneticPr fontId="2"/>
  </si>
  <si>
    <t>補償関連</t>
    <rPh sb="0" eb="2">
      <t>ホショウ</t>
    </rPh>
    <rPh sb="2" eb="4">
      <t>カンレン</t>
    </rPh>
    <phoneticPr fontId="2"/>
  </si>
  <si>
    <t>８－１</t>
    <phoneticPr fontId="2"/>
  </si>
  <si>
    <t>８－２</t>
  </si>
  <si>
    <t>８－３</t>
  </si>
  <si>
    <t>８－４</t>
  </si>
  <si>
    <t>８－５</t>
  </si>
  <si>
    <t>８－６</t>
  </si>
  <si>
    <t>１　部門：</t>
    <rPh sb="2" eb="4">
      <t>ブモン</t>
    </rPh>
    <phoneticPr fontId="2"/>
  </si>
  <si>
    <t>技術者数１</t>
    <rPh sb="0" eb="3">
      <t>ギジュツシャ</t>
    </rPh>
    <rPh sb="3" eb="4">
      <t>スウ</t>
    </rPh>
    <phoneticPr fontId="2"/>
  </si>
  <si>
    <t>・補償業務管理者</t>
    <phoneticPr fontId="2"/>
  </si>
  <si>
    <t>・補償業務管理士</t>
    <rPh sb="7" eb="8">
      <t>シ</t>
    </rPh>
    <phoneticPr fontId="2"/>
  </si>
  <si>
    <t>様式８－２</t>
    <rPh sb="0" eb="2">
      <t>ヨウシキ</t>
    </rPh>
    <phoneticPr fontId="2"/>
  </si>
  <si>
    <t>様式８－３</t>
    <rPh sb="0" eb="2">
      <t>ヨウシキ</t>
    </rPh>
    <phoneticPr fontId="2"/>
  </si>
  <si>
    <t>機械工作物、営業、特殊補償</t>
    <rPh sb="0" eb="2">
      <t>キカイ</t>
    </rPh>
    <rPh sb="2" eb="4">
      <t>コウサク</t>
    </rPh>
    <rPh sb="4" eb="5">
      <t>ブツ</t>
    </rPh>
    <rPh sb="6" eb="8">
      <t>エイギョウ</t>
    </rPh>
    <rPh sb="9" eb="11">
      <t>トクシュ</t>
    </rPh>
    <rPh sb="11" eb="13">
      <t>ホショウ</t>
    </rPh>
    <phoneticPr fontId="2"/>
  </si>
  <si>
    <t>様式８－４</t>
    <rPh sb="0" eb="2">
      <t>ヨウシキ</t>
    </rPh>
    <phoneticPr fontId="2"/>
  </si>
  <si>
    <t>様式８－５</t>
    <rPh sb="0" eb="2">
      <t>ヨウシキ</t>
    </rPh>
    <phoneticPr fontId="2"/>
  </si>
  <si>
    <t>様式８－６</t>
    <rPh sb="0" eb="2">
      <t>ヨウシキ</t>
    </rPh>
    <phoneticPr fontId="2"/>
  </si>
  <si>
    <t>３　業者名</t>
    <rPh sb="2" eb="4">
      <t>ギョウシャ</t>
    </rPh>
    <rPh sb="4" eb="5">
      <t>メイ</t>
    </rPh>
    <phoneticPr fontId="2"/>
  </si>
  <si>
    <t>施工計画、施工設備及び積算</t>
    <rPh sb="0" eb="2">
      <t>セコウ</t>
    </rPh>
    <rPh sb="2" eb="4">
      <t>ケイカク</t>
    </rPh>
    <rPh sb="5" eb="7">
      <t>セコウ</t>
    </rPh>
    <rPh sb="7" eb="9">
      <t>セツビ</t>
    </rPh>
    <rPh sb="9" eb="10">
      <t>オヨ</t>
    </rPh>
    <rPh sb="11" eb="13">
      <t>セキサン</t>
    </rPh>
    <phoneticPr fontId="2"/>
  </si>
  <si>
    <t>土質及び基礎</t>
    <rPh sb="0" eb="2">
      <t>ドシツ</t>
    </rPh>
    <rPh sb="2" eb="3">
      <t>オヨ</t>
    </rPh>
    <rPh sb="4" eb="6">
      <t>キソ</t>
    </rPh>
    <phoneticPr fontId="2"/>
  </si>
  <si>
    <t>取得</t>
    <rPh sb="0" eb="2">
      <t>シュトク</t>
    </rPh>
    <phoneticPr fontId="2"/>
  </si>
  <si>
    <t>都市及び地方計画</t>
    <rPh sb="0" eb="2">
      <t>トシ</t>
    </rPh>
    <rPh sb="2" eb="3">
      <t>オヨ</t>
    </rPh>
    <rPh sb="4" eb="6">
      <t>チホウ</t>
    </rPh>
    <rPh sb="6" eb="8">
      <t>ケイカク</t>
    </rPh>
    <phoneticPr fontId="2"/>
  </si>
  <si>
    <t>河川、砂防及び海洋・海岸</t>
    <rPh sb="0" eb="2">
      <t>カセン</t>
    </rPh>
    <rPh sb="3" eb="5">
      <t>サボウ</t>
    </rPh>
    <rPh sb="5" eb="6">
      <t>オヨ</t>
    </rPh>
    <rPh sb="7" eb="9">
      <t>カイヨウ</t>
    </rPh>
    <rPh sb="10" eb="12">
      <t>カイガン</t>
    </rPh>
    <phoneticPr fontId="2"/>
  </si>
  <si>
    <t>電力土木</t>
    <rPh sb="0" eb="2">
      <t>デンリョク</t>
    </rPh>
    <rPh sb="2" eb="4">
      <t>ドボク</t>
    </rPh>
    <phoneticPr fontId="2"/>
  </si>
  <si>
    <t>建設環境</t>
    <rPh sb="0" eb="2">
      <t>ケンセツ</t>
    </rPh>
    <rPh sb="2" eb="4">
      <t>カンキョウ</t>
    </rPh>
    <phoneticPr fontId="2"/>
  </si>
  <si>
    <t>上水道及び工業用水道</t>
    <rPh sb="0" eb="3">
      <t>ジョウスイドウ</t>
    </rPh>
    <rPh sb="3" eb="4">
      <t>オヨ</t>
    </rPh>
    <rPh sb="5" eb="8">
      <t>コウギョウヨウ</t>
    </rPh>
    <rPh sb="8" eb="10">
      <t>スイドウ</t>
    </rPh>
    <phoneticPr fontId="2"/>
  </si>
  <si>
    <t>下水道</t>
    <rPh sb="0" eb="3">
      <t>ゲスイドウ</t>
    </rPh>
    <phoneticPr fontId="2"/>
  </si>
  <si>
    <t>水産土木</t>
    <rPh sb="0" eb="2">
      <t>スイサン</t>
    </rPh>
    <rPh sb="2" eb="4">
      <t>ドボク</t>
    </rPh>
    <phoneticPr fontId="2"/>
  </si>
  <si>
    <t>地質</t>
    <rPh sb="0" eb="2">
      <t>チシツ</t>
    </rPh>
    <phoneticPr fontId="2"/>
  </si>
  <si>
    <t>造園</t>
    <rPh sb="0" eb="2">
      <t>ゾウエン</t>
    </rPh>
    <phoneticPr fontId="2"/>
  </si>
  <si>
    <t>測量士</t>
    <rPh sb="0" eb="2">
      <t>ソクリョウ</t>
    </rPh>
    <rPh sb="2" eb="3">
      <t>シ</t>
    </rPh>
    <phoneticPr fontId="2"/>
  </si>
  <si>
    <t>測量士補</t>
    <rPh sb="0" eb="2">
      <t>ソクリョウ</t>
    </rPh>
    <rPh sb="2" eb="3">
      <t>シ</t>
    </rPh>
    <rPh sb="3" eb="4">
      <t>ホ</t>
    </rPh>
    <phoneticPr fontId="2"/>
  </si>
  <si>
    <t>技術士補</t>
    <rPh sb="0" eb="2">
      <t>ギジュツ</t>
    </rPh>
    <rPh sb="2" eb="3">
      <t>シ</t>
    </rPh>
    <rPh sb="3" eb="4">
      <t>ホ</t>
    </rPh>
    <phoneticPr fontId="2"/>
  </si>
  <si>
    <t>農業土木技術管理士</t>
    <rPh sb="0" eb="2">
      <t>ノウギョウ</t>
    </rPh>
    <rPh sb="2" eb="4">
      <t>ドボク</t>
    </rPh>
    <rPh sb="4" eb="6">
      <t>ギジュツ</t>
    </rPh>
    <rPh sb="6" eb="9">
      <t>カンリシ</t>
    </rPh>
    <phoneticPr fontId="2"/>
  </si>
  <si>
    <t>コンクリート診断士</t>
    <rPh sb="6" eb="9">
      <t>シンダンシ</t>
    </rPh>
    <phoneticPr fontId="2"/>
  </si>
  <si>
    <t>公共用地取得実務経験</t>
    <rPh sb="0" eb="2">
      <t>コウキョウ</t>
    </rPh>
    <rPh sb="2" eb="4">
      <t>ヨウチ</t>
    </rPh>
    <rPh sb="4" eb="6">
      <t>シュトク</t>
    </rPh>
    <rPh sb="6" eb="8">
      <t>ジツム</t>
    </rPh>
    <rPh sb="8" eb="10">
      <t>ケイケン</t>
    </rPh>
    <phoneticPr fontId="2"/>
  </si>
  <si>
    <t>技術士（機械）</t>
    <rPh sb="0" eb="2">
      <t>ギジュツ</t>
    </rPh>
    <rPh sb="2" eb="3">
      <t>シ</t>
    </rPh>
    <rPh sb="4" eb="6">
      <t>キカイ</t>
    </rPh>
    <phoneticPr fontId="2"/>
  </si>
  <si>
    <t>税理士</t>
    <rPh sb="0" eb="3">
      <t>ゼイリシ</t>
    </rPh>
    <phoneticPr fontId="2"/>
  </si>
  <si>
    <t>公認会計士・士補</t>
    <rPh sb="0" eb="2">
      <t>コウニン</t>
    </rPh>
    <rPh sb="2" eb="4">
      <t>カイケイ</t>
    </rPh>
    <rPh sb="4" eb="5">
      <t>シ</t>
    </rPh>
    <rPh sb="6" eb="7">
      <t>シ</t>
    </rPh>
    <rPh sb="7" eb="8">
      <t>ホ</t>
    </rPh>
    <phoneticPr fontId="2"/>
  </si>
  <si>
    <t>中小企業診断士</t>
    <rPh sb="0" eb="2">
      <t>チュウショウ</t>
    </rPh>
    <rPh sb="2" eb="4">
      <t>キギョウ</t>
    </rPh>
    <rPh sb="4" eb="7">
      <t>シンダンシ</t>
    </rPh>
    <phoneticPr fontId="2"/>
  </si>
  <si>
    <t>技術者詳細情報入力シート</t>
    <rPh sb="0" eb="3">
      <t>ギジュツシャ</t>
    </rPh>
    <rPh sb="3" eb="5">
      <t>ショウサイ</t>
    </rPh>
    <rPh sb="5" eb="7">
      <t>ジョウホウ</t>
    </rPh>
    <rPh sb="7" eb="9">
      <t>ニュウリョク</t>
    </rPh>
    <phoneticPr fontId="2"/>
  </si>
  <si>
    <t>実施年度</t>
    <rPh sb="0" eb="2">
      <t>ジッシ</t>
    </rPh>
    <rPh sb="2" eb="4">
      <t>ネンド</t>
    </rPh>
    <phoneticPr fontId="2"/>
  </si>
  <si>
    <t>発注業種</t>
    <rPh sb="0" eb="2">
      <t>ハッチュウ</t>
    </rPh>
    <rPh sb="2" eb="4">
      <t>ギョウシュ</t>
    </rPh>
    <phoneticPr fontId="2"/>
  </si>
  <si>
    <t>土木関係建設コンサルタント</t>
    <rPh sb="0" eb="2">
      <t>ドボク</t>
    </rPh>
    <rPh sb="2" eb="4">
      <t>カンケイ</t>
    </rPh>
    <rPh sb="4" eb="6">
      <t>ケンセツ</t>
    </rPh>
    <phoneticPr fontId="2"/>
  </si>
  <si>
    <t>測量</t>
    <rPh sb="0" eb="2">
      <t>ソクリョウ</t>
    </rPh>
    <phoneticPr fontId="2"/>
  </si>
  <si>
    <t>地質調査</t>
    <rPh sb="0" eb="2">
      <t>チシツ</t>
    </rPh>
    <rPh sb="2" eb="4">
      <t>チョウサ</t>
    </rPh>
    <phoneticPr fontId="2"/>
  </si>
  <si>
    <t>補償関係コンサルタント</t>
    <rPh sb="0" eb="2">
      <t>ホショウ</t>
    </rPh>
    <rPh sb="2" eb="4">
      <t>カンケイ</t>
    </rPh>
    <phoneticPr fontId="2"/>
  </si>
  <si>
    <t>技　　術　　者　　保　　有　　資　　格　　一　　覧</t>
    <phoneticPr fontId="2"/>
  </si>
  <si>
    <t>技術士（総合技術監理部門）</t>
    <rPh sb="0" eb="2">
      <t>ギジュツ</t>
    </rPh>
    <rPh sb="2" eb="3">
      <t>シ</t>
    </rPh>
    <rPh sb="4" eb="6">
      <t>ソウゴウ</t>
    </rPh>
    <rPh sb="6" eb="8">
      <t>ギジュツ</t>
    </rPh>
    <rPh sb="8" eb="10">
      <t>カンリ</t>
    </rPh>
    <rPh sb="10" eb="12">
      <t>ブモン</t>
    </rPh>
    <phoneticPr fontId="2"/>
  </si>
  <si>
    <t>ＲＣＣＭ</t>
    <phoneticPr fontId="2"/>
  </si>
  <si>
    <t xml:space="preserve"> 様式２－１</t>
    <phoneticPr fontId="2"/>
  </si>
  <si>
    <t>○</t>
    <phoneticPr fontId="2"/>
  </si>
  <si>
    <t>リスト</t>
    <phoneticPr fontId="2"/>
  </si>
  <si>
    <t>様式２－１に記載</t>
    <rPh sb="0" eb="2">
      <t>ヨウシキ</t>
    </rPh>
    <rPh sb="6" eb="8">
      <t>キサイ</t>
    </rPh>
    <phoneticPr fontId="2"/>
  </si>
  <si>
    <t>その他</t>
    <rPh sb="2" eb="3">
      <t>タ</t>
    </rPh>
    <phoneticPr fontId="2"/>
  </si>
  <si>
    <t>様式４－１に記載</t>
    <rPh sb="0" eb="2">
      <t>ヨウシキ</t>
    </rPh>
    <rPh sb="6" eb="8">
      <t>キサイ</t>
    </rPh>
    <phoneticPr fontId="2"/>
  </si>
  <si>
    <t xml:space="preserve"> 様式４－１</t>
    <phoneticPr fontId="2"/>
  </si>
  <si>
    <t>－</t>
    <phoneticPr fontId="2"/>
  </si>
  <si>
    <t>４　業務実績等</t>
    <rPh sb="2" eb="4">
      <t>ギョウム</t>
    </rPh>
    <rPh sb="4" eb="6">
      <t>ジッセキ</t>
    </rPh>
    <rPh sb="6" eb="7">
      <t>トウ</t>
    </rPh>
    <phoneticPr fontId="2"/>
  </si>
  <si>
    <t>技術者区分</t>
    <rPh sb="0" eb="3">
      <t>ギジュツシャ</t>
    </rPh>
    <rPh sb="3" eb="5">
      <t>クブン</t>
    </rPh>
    <phoneticPr fontId="2"/>
  </si>
  <si>
    <t>主任技術者</t>
    <rPh sb="0" eb="2">
      <t>シュニン</t>
    </rPh>
    <rPh sb="2" eb="5">
      <t>ギジュツシャ</t>
    </rPh>
    <phoneticPr fontId="2"/>
  </si>
  <si>
    <t>登録部門</t>
    <rPh sb="0" eb="2">
      <t>トウロク</t>
    </rPh>
    <rPh sb="2" eb="4">
      <t>ブモン</t>
    </rPh>
    <phoneticPr fontId="2"/>
  </si>
  <si>
    <t>・地質調査技士</t>
  </si>
  <si>
    <t>（測量士のみ）</t>
    <rPh sb="1" eb="3">
      <t>ソクリョウ</t>
    </rPh>
    <rPh sb="3" eb="4">
      <t>シ</t>
    </rPh>
    <phoneticPr fontId="2"/>
  </si>
  <si>
    <t>（地質調査技士のみ）</t>
    <rPh sb="1" eb="3">
      <t>チシツ</t>
    </rPh>
    <rPh sb="3" eb="5">
      <t>チョウサ</t>
    </rPh>
    <rPh sb="5" eb="7">
      <t>ギシ</t>
    </rPh>
    <phoneticPr fontId="2"/>
  </si>
  <si>
    <t>（測量士及び地質調査技士の追加なし）</t>
    <rPh sb="1" eb="3">
      <t>ソクリョウ</t>
    </rPh>
    <rPh sb="3" eb="4">
      <t>シ</t>
    </rPh>
    <rPh sb="4" eb="5">
      <t>オヨ</t>
    </rPh>
    <rPh sb="6" eb="8">
      <t>チシツ</t>
    </rPh>
    <rPh sb="8" eb="10">
      <t>チョウサ</t>
    </rPh>
    <rPh sb="10" eb="12">
      <t>ギシ</t>
    </rPh>
    <rPh sb="13" eb="15">
      <t>ツイカ</t>
    </rPh>
    <phoneticPr fontId="2"/>
  </si>
  <si>
    <t>TECRIS
登録の
有無</t>
    <phoneticPr fontId="2"/>
  </si>
  <si>
    <t>○</t>
    <phoneticPr fontId="2"/>
  </si>
  <si>
    <t>Ｒ</t>
    <phoneticPr fontId="2"/>
  </si>
  <si>
    <t>－</t>
    <phoneticPr fontId="2"/>
  </si>
  <si>
    <t>・地すべり対策調査、機構解析及び設計</t>
    <phoneticPr fontId="2"/>
  </si>
  <si>
    <t>機械工作物、営業・特殊補償</t>
    <phoneticPr fontId="2"/>
  </si>
  <si>
    <t>様式９</t>
    <rPh sb="0" eb="2">
      <t>ヨウシキ</t>
    </rPh>
    <phoneticPr fontId="2"/>
  </si>
  <si>
    <t>「様式９」はシートをコピーして、配置予定技術者になる可能性がある方は全員作成してください。</t>
    <rPh sb="1" eb="3">
      <t>ヨウシキ</t>
    </rPh>
    <rPh sb="16" eb="18">
      <t>ハイチ</t>
    </rPh>
    <rPh sb="18" eb="20">
      <t>ヨテイ</t>
    </rPh>
    <rPh sb="20" eb="23">
      <t>ギジュツシャ</t>
    </rPh>
    <rPh sb="26" eb="29">
      <t>カノウセイ</t>
    </rPh>
    <rPh sb="32" eb="33">
      <t>カタ</t>
    </rPh>
    <rPh sb="34" eb="36">
      <t>ゼンイン</t>
    </rPh>
    <rPh sb="36" eb="38">
      <t>サクセイ</t>
    </rPh>
    <phoneticPr fontId="2"/>
  </si>
  <si>
    <t>【補償関係コンサルタント業務】</t>
    <rPh sb="1" eb="3">
      <t>ホショウ</t>
    </rPh>
    <rPh sb="3" eb="5">
      <t>カンケイ</t>
    </rPh>
    <rPh sb="12" eb="14">
      <t>ギョウム</t>
    </rPh>
    <phoneticPr fontId="2"/>
  </si>
  <si>
    <t>【土木関係建設コンサルタント業務】</t>
    <rPh sb="1" eb="3">
      <t>ドボク</t>
    </rPh>
    <rPh sb="3" eb="5">
      <t>カンケイ</t>
    </rPh>
    <rPh sb="5" eb="7">
      <t>ケンセツ</t>
    </rPh>
    <rPh sb="14" eb="16">
      <t>ギョウム</t>
    </rPh>
    <phoneticPr fontId="2"/>
  </si>
  <si>
    <t>県内の常勤職員であり、測量、土木関係建設コンサルタント、地質調査業務又は補償関係コンサルタントのいずれかの業務に従事している技術職員のうち、実務経験が１年以上の者の数＝「全技術者確認表」に記載した人数（重複なし）と合っていることを確認してください。</t>
    <rPh sb="107" eb="108">
      <t>ア</t>
    </rPh>
    <rPh sb="115" eb="117">
      <t>カクニン</t>
    </rPh>
    <phoneticPr fontId="2"/>
  </si>
  <si>
    <t>認定年月日</t>
    <rPh sb="0" eb="2">
      <t>ニンテイ</t>
    </rPh>
    <rPh sb="2" eb="5">
      <t>ネンガッピ</t>
    </rPh>
    <phoneticPr fontId="2"/>
  </si>
  <si>
    <r>
      <t>退職、休職等の場合は、全技術者確認表の</t>
    </r>
    <r>
      <rPr>
        <b/>
        <sz val="11"/>
        <rFont val="ＭＳ Ｐゴシック"/>
        <family val="3"/>
        <charset val="128"/>
      </rPr>
      <t>「登録抹消」を選択</t>
    </r>
    <r>
      <rPr>
        <sz val="11"/>
        <rFont val="ＭＳ Ｐゴシック"/>
        <family val="3"/>
        <charset val="128"/>
      </rPr>
      <t>してください。（取消線が追加されます。）</t>
    </r>
    <rPh sb="0" eb="2">
      <t>タイショク</t>
    </rPh>
    <rPh sb="3" eb="5">
      <t>キュウショク</t>
    </rPh>
    <rPh sb="5" eb="6">
      <t>トウ</t>
    </rPh>
    <rPh sb="7" eb="9">
      <t>バアイ</t>
    </rPh>
    <rPh sb="11" eb="12">
      <t>ゼン</t>
    </rPh>
    <rPh sb="12" eb="15">
      <t>ギジュツシャ</t>
    </rPh>
    <rPh sb="15" eb="18">
      <t>カクニンヒョウ</t>
    </rPh>
    <rPh sb="20" eb="22">
      <t>トウロク</t>
    </rPh>
    <rPh sb="22" eb="24">
      <t>マッショウ</t>
    </rPh>
    <rPh sb="26" eb="28">
      <t>センタク</t>
    </rPh>
    <rPh sb="36" eb="39">
      <t>トリケシセン</t>
    </rPh>
    <rPh sb="40" eb="42">
      <t>ツイカ</t>
    </rPh>
    <phoneticPr fontId="2"/>
  </si>
  <si>
    <t>東部</t>
    <rPh sb="0" eb="2">
      <t>トウブ</t>
    </rPh>
    <phoneticPr fontId="2"/>
  </si>
  <si>
    <t>中部</t>
    <rPh sb="0" eb="2">
      <t>チュウブ</t>
    </rPh>
    <phoneticPr fontId="2"/>
  </si>
  <si>
    <t>西部</t>
    <rPh sb="0" eb="2">
      <t>セイブ</t>
    </rPh>
    <phoneticPr fontId="2"/>
  </si>
  <si>
    <t>登録抹消</t>
    <rPh sb="0" eb="2">
      <t>トウロク</t>
    </rPh>
    <rPh sb="2" eb="4">
      <t>マッショウ</t>
    </rPh>
    <phoneticPr fontId="2"/>
  </si>
  <si>
    <t>勤務地又は
登録抹消</t>
    <rPh sb="0" eb="3">
      <t>キンムチ</t>
    </rPh>
    <rPh sb="3" eb="4">
      <t>マタ</t>
    </rPh>
    <rPh sb="6" eb="8">
      <t>トウロク</t>
    </rPh>
    <rPh sb="8" eb="10">
      <t>マッショウ</t>
    </rPh>
    <phoneticPr fontId="2"/>
  </si>
  <si>
    <t>勤務地等</t>
    <rPh sb="0" eb="3">
      <t>キンムチ</t>
    </rPh>
    <rPh sb="3" eb="4">
      <t>トウ</t>
    </rPh>
    <phoneticPr fontId="2"/>
  </si>
  <si>
    <t>勤
務
地
等</t>
    <rPh sb="0" eb="1">
      <t>ツトム</t>
    </rPh>
    <rPh sb="2" eb="3">
      <t>ツトム</t>
    </rPh>
    <rPh sb="4" eb="5">
      <t>チ</t>
    </rPh>
    <rPh sb="6" eb="7">
      <t>トウ</t>
    </rPh>
    <phoneticPr fontId="2"/>
  </si>
  <si>
    <t>資格を入力してください</t>
    <rPh sb="0" eb="2">
      <t>シカク</t>
    </rPh>
    <rPh sb="3" eb="5">
      <t>ニュウリョク</t>
    </rPh>
    <phoneticPr fontId="2"/>
  </si>
  <si>
    <t>資格
入力
確認</t>
    <rPh sb="0" eb="2">
      <t>シカク</t>
    </rPh>
    <rPh sb="3" eb="5">
      <t>ニュウリョク</t>
    </rPh>
    <rPh sb="6" eb="8">
      <t>カクニン</t>
    </rPh>
    <phoneticPr fontId="2"/>
  </si>
  <si>
    <t>のセルが無くなるように入力してください。（白欄の数値は自動集計します。）</t>
    <rPh sb="4" eb="5">
      <t>ナ</t>
    </rPh>
    <rPh sb="11" eb="13">
      <t>ニュウリョク</t>
    </rPh>
    <rPh sb="21" eb="22">
      <t>シロ</t>
    </rPh>
    <rPh sb="22" eb="23">
      <t>ラン</t>
    </rPh>
    <rPh sb="24" eb="26">
      <t>スウチ</t>
    </rPh>
    <rPh sb="27" eb="29">
      <t>ジドウ</t>
    </rPh>
    <rPh sb="29" eb="31">
      <t>シュウケイ</t>
    </rPh>
    <phoneticPr fontId="2"/>
  </si>
  <si>
    <t>のセルは必要に応じて入力してください。</t>
    <rPh sb="4" eb="6">
      <t>ヒツヨウ</t>
    </rPh>
    <rPh sb="7" eb="8">
      <t>オウ</t>
    </rPh>
    <rPh sb="10" eb="12">
      <t>ニュウリョク</t>
    </rPh>
    <phoneticPr fontId="2"/>
  </si>
  <si>
    <t>まず、「報告書表紙」を入力してください。（他の様式にリンクがあります。）</t>
    <rPh sb="4" eb="7">
      <t>ホウコクショ</t>
    </rPh>
    <rPh sb="7" eb="9">
      <t>ヒョウシ</t>
    </rPh>
    <rPh sb="11" eb="13">
      <t>ニュウリョク</t>
    </rPh>
    <rPh sb="21" eb="22">
      <t>タ</t>
    </rPh>
    <rPh sb="23" eb="25">
      <t>ヨウシキ</t>
    </rPh>
    <phoneticPr fontId="2"/>
  </si>
  <si>
    <t>次に、「全技術者確認表」を入力してください。（他の様式にリンクがあります。）</t>
    <rPh sb="0" eb="1">
      <t>ツギ</t>
    </rPh>
    <rPh sb="4" eb="5">
      <t>ゼン</t>
    </rPh>
    <rPh sb="5" eb="8">
      <t>ギジュツシャ</t>
    </rPh>
    <rPh sb="8" eb="10">
      <t>カクニン</t>
    </rPh>
    <rPh sb="10" eb="11">
      <t>ヒョウ</t>
    </rPh>
    <rPh sb="13" eb="15">
      <t>ニュウリョク</t>
    </rPh>
    <rPh sb="23" eb="24">
      <t>タ</t>
    </rPh>
    <rPh sb="25" eb="27">
      <t>ヨウシキ</t>
    </rPh>
    <phoneticPr fontId="2"/>
  </si>
  <si>
    <t>「様式２－１」及び「様式４－１」の番号は「全技術者確認表」の番号を入力してください。</t>
    <rPh sb="1" eb="3">
      <t>ヨウシキ</t>
    </rPh>
    <rPh sb="7" eb="8">
      <t>オヨ</t>
    </rPh>
    <rPh sb="10" eb="12">
      <t>ヨウシキ</t>
    </rPh>
    <rPh sb="17" eb="19">
      <t>バンゴウ</t>
    </rPh>
    <rPh sb="21" eb="22">
      <t>ゼン</t>
    </rPh>
    <rPh sb="22" eb="25">
      <t>ギジュツシャ</t>
    </rPh>
    <rPh sb="25" eb="27">
      <t>カクニン</t>
    </rPh>
    <rPh sb="27" eb="28">
      <t>ヒョウ</t>
    </rPh>
    <rPh sb="30" eb="32">
      <t>バンゴウ</t>
    </rPh>
    <rPh sb="33" eb="35">
      <t>ニュウリョク</t>
    </rPh>
    <phoneticPr fontId="2"/>
  </si>
  <si>
    <t>「様式２－１」及び「様式４－１」の白欄に保有資格の有効期限又は「○」を入力選択してください。</t>
    <phoneticPr fontId="2"/>
  </si>
  <si>
    <t>「様式１」及び「様式３」の黄色セルに必要事項を入力してください。</t>
    <rPh sb="1" eb="3">
      <t>ヨウシキ</t>
    </rPh>
    <rPh sb="5" eb="6">
      <t>オヨ</t>
    </rPh>
    <rPh sb="8" eb="10">
      <t>ヨウシキ</t>
    </rPh>
    <rPh sb="13" eb="15">
      <t>キイロ</t>
    </rPh>
    <rPh sb="18" eb="20">
      <t>ヒツヨウ</t>
    </rPh>
    <rPh sb="20" eb="22">
      <t>ジコウ</t>
    </rPh>
    <rPh sb="23" eb="25">
      <t>ニュウリョク</t>
    </rPh>
    <phoneticPr fontId="2"/>
  </si>
  <si>
    <t>「全技術者確認表」の人数が数字で表示されていることを確認してください。</t>
    <rPh sb="1" eb="2">
      <t>ゼン</t>
    </rPh>
    <rPh sb="2" eb="5">
      <t>ギジュツシャ</t>
    </rPh>
    <rPh sb="5" eb="7">
      <t>カクニン</t>
    </rPh>
    <rPh sb="7" eb="8">
      <t>ヒョウ</t>
    </rPh>
    <rPh sb="10" eb="12">
      <t>ニンズウ</t>
    </rPh>
    <rPh sb="13" eb="15">
      <t>スウジ</t>
    </rPh>
    <rPh sb="16" eb="18">
      <t>ヒョウジ</t>
    </rPh>
    <rPh sb="26" eb="28">
      <t>カクニン</t>
    </rPh>
    <phoneticPr fontId="2"/>
  </si>
  <si>
    <t>「様式５」及び「様式８」は入力不要です。</t>
    <rPh sb="1" eb="3">
      <t>ヨウシキ</t>
    </rPh>
    <rPh sb="5" eb="6">
      <t>オヨ</t>
    </rPh>
    <rPh sb="8" eb="10">
      <t>ヨウシキ</t>
    </rPh>
    <rPh sb="13" eb="15">
      <t>ニュウリョク</t>
    </rPh>
    <rPh sb="15" eb="17">
      <t>フヨウ</t>
    </rPh>
    <phoneticPr fontId="2"/>
  </si>
  <si>
    <t>資格を消してください</t>
    <rPh sb="0" eb="2">
      <t>シカク</t>
    </rPh>
    <rPh sb="3" eb="4">
      <t>ケ</t>
    </rPh>
    <phoneticPr fontId="2"/>
  </si>
  <si>
    <r>
      <t>修正報告書表紙についても、併せて</t>
    </r>
    <r>
      <rPr>
        <sz val="11"/>
        <color rgb="FFFF0000"/>
        <rFont val="ＭＳ Ｐゴシック"/>
        <family val="3"/>
        <charset val="128"/>
      </rPr>
      <t>必ず</t>
    </r>
    <r>
      <rPr>
        <sz val="11"/>
        <rFont val="ＭＳ Ｐゴシック"/>
        <family val="3"/>
        <charset val="128"/>
      </rPr>
      <t>作成してください。</t>
    </r>
    <rPh sb="0" eb="2">
      <t>シュウセイ</t>
    </rPh>
    <rPh sb="2" eb="5">
      <t>ホウコクショ</t>
    </rPh>
    <rPh sb="5" eb="7">
      <t>ヒョウシ</t>
    </rPh>
    <rPh sb="13" eb="14">
      <t>アワ</t>
    </rPh>
    <rPh sb="16" eb="17">
      <t>カナラ</t>
    </rPh>
    <rPh sb="18" eb="20">
      <t>サクセイ</t>
    </rPh>
    <phoneticPr fontId="2"/>
  </si>
  <si>
    <t>技　　術　　者　　保　　有　　資　　格　　一　　覧　（　補　償　関　係　）</t>
    <rPh sb="28" eb="29">
      <t>ホ</t>
    </rPh>
    <rPh sb="30" eb="31">
      <t>ショウ</t>
    </rPh>
    <rPh sb="32" eb="33">
      <t>カン</t>
    </rPh>
    <rPh sb="34" eb="35">
      <t>カカリ</t>
    </rPh>
    <phoneticPr fontId="2"/>
  </si>
  <si>
    <t>会社技術者点数集計表</t>
    <rPh sb="7" eb="9">
      <t>シュウケイ</t>
    </rPh>
    <phoneticPr fontId="2"/>
  </si>
  <si>
    <t>TECRIS登録番号等</t>
    <rPh sb="6" eb="8">
      <t>トウロク</t>
    </rPh>
    <rPh sb="8" eb="10">
      <t>バンゴウ</t>
    </rPh>
    <rPh sb="10" eb="11">
      <t>トウ</t>
    </rPh>
    <phoneticPr fontId="2"/>
  </si>
  <si>
    <t>「様式２」及び「様式４」の黄色セルに必要事項を入力してください。なお、必要に応じて薄青色セルも入力してください。</t>
    <rPh sb="1" eb="3">
      <t>ヨウシキ</t>
    </rPh>
    <rPh sb="5" eb="6">
      <t>オヨ</t>
    </rPh>
    <rPh sb="8" eb="10">
      <t>ヨウシキ</t>
    </rPh>
    <rPh sb="13" eb="15">
      <t>キイロ</t>
    </rPh>
    <rPh sb="18" eb="20">
      <t>ヒツヨウ</t>
    </rPh>
    <rPh sb="20" eb="22">
      <t>ジコウ</t>
    </rPh>
    <rPh sb="23" eb="25">
      <t>ニュウリョク</t>
    </rPh>
    <rPh sb="35" eb="37">
      <t>ヒツヨウ</t>
    </rPh>
    <rPh sb="38" eb="39">
      <t>オウ</t>
    </rPh>
    <rPh sb="41" eb="42">
      <t>ウス</t>
    </rPh>
    <rPh sb="42" eb="43">
      <t>アオ</t>
    </rPh>
    <rPh sb="43" eb="44">
      <t>イロ</t>
    </rPh>
    <rPh sb="47" eb="49">
      <t>ニュウリョク</t>
    </rPh>
    <phoneticPr fontId="2"/>
  </si>
  <si>
    <t>黄色</t>
    <rPh sb="0" eb="2">
      <t>キイロ</t>
    </rPh>
    <phoneticPr fontId="2"/>
  </si>
  <si>
    <t>薄青色</t>
    <rPh sb="0" eb="1">
      <t>ウス</t>
    </rPh>
    <rPh sb="1" eb="3">
      <t>アオイロ</t>
    </rPh>
    <phoneticPr fontId="2"/>
  </si>
  <si>
    <t>-</t>
    <phoneticPr fontId="2"/>
  </si>
  <si>
    <t>測量</t>
    <rPh sb="0" eb="2">
      <t>ソクリョウ</t>
    </rPh>
    <phoneticPr fontId="2"/>
  </si>
  <si>
    <t>地質調査</t>
    <rPh sb="0" eb="2">
      <t>チシツ</t>
    </rPh>
    <rPh sb="2" eb="4">
      <t>チョウサ</t>
    </rPh>
    <phoneticPr fontId="2"/>
  </si>
  <si>
    <t>補償関係</t>
    <rPh sb="0" eb="2">
      <t>ホショウ</t>
    </rPh>
    <rPh sb="2" eb="4">
      <t>カンケイ</t>
    </rPh>
    <phoneticPr fontId="2"/>
  </si>
  <si>
    <t>　年度途中において、技術者の増減や資格の取得や更新等、年度当初の報告事項に変更が生じた場合は、作成要領に記載がありますので、よく確認の上報告してください。
　特に、技術者の退職、休職等があった場合や各種登録や資格の有効期限が終了する場合は、報告漏れがないよう十分注意すること。</t>
    <phoneticPr fontId="2"/>
  </si>
  <si>
    <t>・二級建築士等</t>
    <rPh sb="1" eb="3">
      <t>ニキュウ</t>
    </rPh>
    <rPh sb="3" eb="6">
      <t>ケンチクシ</t>
    </rPh>
    <rPh sb="6" eb="7">
      <t>トウ</t>
    </rPh>
    <phoneticPr fontId="2"/>
  </si>
  <si>
    <t>主任担当者</t>
    <rPh sb="0" eb="2">
      <t>シュニン</t>
    </rPh>
    <rPh sb="2" eb="5">
      <t>タントウシャ</t>
    </rPh>
    <phoneticPr fontId="2"/>
  </si>
  <si>
    <t>照査技術者</t>
    <rPh sb="0" eb="2">
      <t>ショウサ</t>
    </rPh>
    <rPh sb="2" eb="5">
      <t>ギジュツシャ</t>
    </rPh>
    <phoneticPr fontId="2"/>
  </si>
  <si>
    <t>現場代理人</t>
    <rPh sb="0" eb="2">
      <t>ゲンバ</t>
    </rPh>
    <rPh sb="2" eb="5">
      <t>ダイリニン</t>
    </rPh>
    <phoneticPr fontId="2"/>
  </si>
  <si>
    <t>５－１４</t>
    <phoneticPr fontId="2"/>
  </si>
  <si>
    <t>・環境調査</t>
    <phoneticPr fontId="2"/>
  </si>
  <si>
    <t>５－１５</t>
    <phoneticPr fontId="2"/>
  </si>
  <si>
    <t>５－１６</t>
    <phoneticPr fontId="2"/>
  </si>
  <si>
    <t>５－７</t>
    <phoneticPr fontId="2"/>
  </si>
  <si>
    <t>５－１７</t>
    <phoneticPr fontId="2"/>
  </si>
  <si>
    <t>５－１５</t>
    <phoneticPr fontId="2"/>
  </si>
  <si>
    <t>・コンクリート診断士</t>
    <phoneticPr fontId="2"/>
  </si>
  <si>
    <t>測量業務、土木関係建設コンサルタント業務、地質調査業務</t>
    <rPh sb="2" eb="4">
      <t>ギョウム</t>
    </rPh>
    <rPh sb="7" eb="9">
      <t>カンケイ</t>
    </rPh>
    <rPh sb="9" eb="11">
      <t>ケンセツ</t>
    </rPh>
    <rPh sb="18" eb="20">
      <t>ギョウム</t>
    </rPh>
    <rPh sb="23" eb="25">
      <t>チョウサ</t>
    </rPh>
    <phoneticPr fontId="2"/>
  </si>
  <si>
    <t>建設環境</t>
    <rPh sb="0" eb="4">
      <t>ケンセツカンキョウ</t>
    </rPh>
    <phoneticPr fontId="2"/>
  </si>
  <si>
    <t>河川、砂防及び海岸・海洋並びに建設環境</t>
    <rPh sb="12" eb="13">
      <t>ナラ</t>
    </rPh>
    <rPh sb="15" eb="19">
      <t>ケンセツカンキョウ</t>
    </rPh>
    <phoneticPr fontId="2"/>
  </si>
  <si>
    <t>道路並びに建設環境</t>
    <rPh sb="0" eb="2">
      <t>ドウロ</t>
    </rPh>
    <rPh sb="2" eb="3">
      <t>ナラ</t>
    </rPh>
    <rPh sb="5" eb="9">
      <t>ケンセツカンキョウ</t>
    </rPh>
    <phoneticPr fontId="2"/>
  </si>
  <si>
    <t>港湾及び空港並びに建設環境</t>
    <rPh sb="0" eb="2">
      <t>コウワン</t>
    </rPh>
    <rPh sb="2" eb="3">
      <t>オヨ</t>
    </rPh>
    <rPh sb="4" eb="6">
      <t>クウコウ</t>
    </rPh>
    <rPh sb="6" eb="7">
      <t>ナラ</t>
    </rPh>
    <rPh sb="9" eb="13">
      <t>ケンセツカンキョウ</t>
    </rPh>
    <phoneticPr fontId="2"/>
  </si>
  <si>
    <t>・ＲＣＣＭ（造園のみ）</t>
    <rPh sb="6" eb="8">
      <t>ゾウエン</t>
    </rPh>
    <phoneticPr fontId="2"/>
  </si>
  <si>
    <t>点数</t>
    <rPh sb="0" eb="2">
      <t>テンスウ</t>
    </rPh>
    <phoneticPr fontId="2"/>
  </si>
  <si>
    <t>【今年度提出分】</t>
    <rPh sb="1" eb="2">
      <t>コン</t>
    </rPh>
    <rPh sb="4" eb="6">
      <t>テイシュツ</t>
    </rPh>
    <rPh sb="6" eb="7">
      <t>ブン</t>
    </rPh>
    <phoneticPr fontId="2"/>
  </si>
  <si>
    <t>・環境調査のうち単体の生物調査（オオサンショウウオ等）</t>
    <rPh sb="1" eb="5">
      <t>カンキョウチョウサ</t>
    </rPh>
    <rPh sb="8" eb="10">
      <t>タンタイ</t>
    </rPh>
    <rPh sb="11" eb="15">
      <t>セイブツチョウサ</t>
    </rPh>
    <rPh sb="25" eb="26">
      <t>トウ</t>
    </rPh>
    <phoneticPr fontId="2"/>
  </si>
  <si>
    <t>・港湾・漁港等環境調査</t>
    <rPh sb="4" eb="6">
      <t>ギョコウ</t>
    </rPh>
    <phoneticPr fontId="2"/>
  </si>
  <si>
    <t>・港湾・漁港等調査計画</t>
    <rPh sb="4" eb="6">
      <t>ギョコウ</t>
    </rPh>
    <phoneticPr fontId="2"/>
  </si>
  <si>
    <t>・港湾・漁港等設計</t>
    <rPh sb="4" eb="6">
      <t>ギョコウ</t>
    </rPh>
    <phoneticPr fontId="2"/>
  </si>
  <si>
    <t>様式５－１４</t>
    <rPh sb="0" eb="2">
      <t>ヨウシキ</t>
    </rPh>
    <phoneticPr fontId="2"/>
  </si>
  <si>
    <t>様式５－１５</t>
    <rPh sb="0" eb="2">
      <t>ヨウシキ</t>
    </rPh>
    <phoneticPr fontId="2"/>
  </si>
  <si>
    <t>様式５－１６</t>
    <rPh sb="0" eb="2">
      <t>ヨウシキ</t>
    </rPh>
    <phoneticPr fontId="2"/>
  </si>
  <si>
    <t>様式５－１７</t>
    <rPh sb="0" eb="2">
      <t>ヨウシキ</t>
    </rPh>
    <phoneticPr fontId="2"/>
  </si>
  <si>
    <t>「様式５－１」～「様式５－１３」、「様式８－１」～「様式８－６」を必要に応じて「全技術者確認表」の番号を入力してください。（技術者名は自動で表示されます。）</t>
    <rPh sb="18" eb="20">
      <t>ヨウシキ</t>
    </rPh>
    <rPh sb="26" eb="28">
      <t>ヨウシキ</t>
    </rPh>
    <rPh sb="33" eb="35">
      <t>ヒツヨウ</t>
    </rPh>
    <rPh sb="36" eb="37">
      <t>オウ</t>
    </rPh>
    <rPh sb="40" eb="41">
      <t>ゼン</t>
    </rPh>
    <rPh sb="41" eb="44">
      <t>ギジュツシャ</t>
    </rPh>
    <rPh sb="44" eb="46">
      <t>カクニン</t>
    </rPh>
    <rPh sb="46" eb="47">
      <t>ヒョウ</t>
    </rPh>
    <rPh sb="49" eb="51">
      <t>バンゴウ</t>
    </rPh>
    <rPh sb="62" eb="65">
      <t>ギジュツシャ</t>
    </rPh>
    <rPh sb="65" eb="66">
      <t>メイ</t>
    </rPh>
    <rPh sb="67" eb="69">
      <t>ジドウ</t>
    </rPh>
    <rPh sb="70" eb="72">
      <t>ヒョウジ</t>
    </rPh>
    <phoneticPr fontId="2"/>
  </si>
  <si>
    <t>-</t>
    <phoneticPr fontId="2"/>
  </si>
  <si>
    <t>実績</t>
    <rPh sb="0" eb="2">
      <t>ジッセキ</t>
    </rPh>
    <phoneticPr fontId="2"/>
  </si>
  <si>
    <t>管理</t>
    <rPh sb="0" eb="2">
      <t>カンリ</t>
    </rPh>
    <phoneticPr fontId="2"/>
  </si>
  <si>
    <t>照査</t>
    <rPh sb="0" eb="2">
      <t>ショウサ</t>
    </rPh>
    <phoneticPr fontId="2"/>
  </si>
  <si>
    <t>技術者点数</t>
    <rPh sb="0" eb="5">
      <t>ギジュツシャテンスウ</t>
    </rPh>
    <phoneticPr fontId="2"/>
  </si>
  <si>
    <t>年度</t>
    <rPh sb="0" eb="2">
      <t>ネンド</t>
    </rPh>
    <phoneticPr fontId="2"/>
  </si>
  <si>
    <t>2020（R2）</t>
    <phoneticPr fontId="2"/>
  </si>
  <si>
    <t>2021（R3）</t>
    <phoneticPr fontId="2"/>
  </si>
  <si>
    <t>2022（R4）</t>
    <phoneticPr fontId="2"/>
  </si>
  <si>
    <t>2019（H31/R1）</t>
    <phoneticPr fontId="2"/>
  </si>
  <si>
    <t>技術者番号</t>
  </si>
  <si>
    <t>業者名</t>
  </si>
  <si>
    <t>業者番号</t>
  </si>
  <si>
    <t>優良業務（土木）（有1、無0）</t>
  </si>
  <si>
    <t>優良業務（測量）（有1、無0）</t>
  </si>
  <si>
    <t>優良業務（地質）（有1、無0）</t>
  </si>
  <si>
    <t>優良業務（補償）（有1、無0）</t>
  </si>
  <si>
    <t>若手技術者（45以下1、46以上0）</t>
  </si>
  <si>
    <t>技術士-土質及び基礎</t>
  </si>
  <si>
    <t>技術士-鋼構造及びコンクリート</t>
  </si>
  <si>
    <t>技術士-都市及び地方計画</t>
  </si>
  <si>
    <t>技術士-河川、砂防及び海洋・海岸</t>
  </si>
  <si>
    <t>技術士-港湾及び空港</t>
  </si>
  <si>
    <t>技術士-電力土木</t>
  </si>
  <si>
    <t>技術士-道路</t>
  </si>
  <si>
    <t>技術士-トンネル</t>
  </si>
  <si>
    <t>技術士-施工計画、施工設備及び積算</t>
  </si>
  <si>
    <t>技術士-建設環境</t>
  </si>
  <si>
    <t>技術士-上水道及び工業用水道</t>
  </si>
  <si>
    <t>技術士-下水道</t>
  </si>
  <si>
    <t>技術士-農業土木</t>
  </si>
  <si>
    <t>技術士-森林土木</t>
  </si>
  <si>
    <t>技術士-水産土木</t>
  </si>
  <si>
    <t>技術士-地質</t>
  </si>
  <si>
    <t>技術士(総)-土質及び基礎</t>
  </si>
  <si>
    <t>技術士(総)-鋼構造及びコンクリート</t>
  </si>
  <si>
    <t>技術士(総)-都市及び地方計画</t>
  </si>
  <si>
    <t>技術士(総)-河川、砂防及び海洋・海岸</t>
  </si>
  <si>
    <t>技術士(総)-港湾及び空港</t>
  </si>
  <si>
    <t>技術士(総)-電力土木</t>
  </si>
  <si>
    <t>技術士(総)-道路</t>
  </si>
  <si>
    <t>技術士(総)-トンネル</t>
  </si>
  <si>
    <t>技術士(総)-施工計画、施工設備及び積算</t>
  </si>
  <si>
    <t>技術士(総)-建設環境</t>
  </si>
  <si>
    <t>技術士(総)-上水道及び工業用水道</t>
  </si>
  <si>
    <t>技術士(総)-下水道</t>
  </si>
  <si>
    <t>技術士(総)-農業土木</t>
  </si>
  <si>
    <t>技術士(総)-森林土木</t>
  </si>
  <si>
    <t>技術士(総)-水産土木</t>
  </si>
  <si>
    <t>技術士(総)-地質</t>
  </si>
  <si>
    <t>RCCM-河川、砂防及び海洋・海岸</t>
  </si>
  <si>
    <t>RCCM-港湾及び空港</t>
  </si>
  <si>
    <t>RCCM-電力土木</t>
  </si>
  <si>
    <t>RCCM-道路</t>
  </si>
  <si>
    <t>RCCM-上水道及び工業用水道</t>
  </si>
  <si>
    <t>RCCM-下水道</t>
  </si>
  <si>
    <t>RCCM-農業土木</t>
  </si>
  <si>
    <t>RCCM-森林土木</t>
  </si>
  <si>
    <t>RCCM-造園</t>
  </si>
  <si>
    <t>RCCM-都市計画及び地方計画</t>
  </si>
  <si>
    <t>RCCM-地質</t>
  </si>
  <si>
    <t>RCCM-土質及び基礎</t>
  </si>
  <si>
    <t>RCCM-鋼構造及びコンクリート</t>
  </si>
  <si>
    <t>RCCM-トンネル</t>
  </si>
  <si>
    <t>RCCM-施工計画、施工設備及び積算</t>
  </si>
  <si>
    <t>RCCM-建設環境</t>
  </si>
  <si>
    <t>RCCM-水産土木</t>
  </si>
  <si>
    <t>測量士</t>
  </si>
  <si>
    <t>測量士補</t>
  </si>
  <si>
    <t>技術士補</t>
  </si>
  <si>
    <t>農業土木技術管理士</t>
  </si>
  <si>
    <t>畑地かんがい技士</t>
  </si>
  <si>
    <t>コンクリート診断士</t>
  </si>
  <si>
    <t>補業管理者-土地調査</t>
  </si>
  <si>
    <t>補業管理者-物件</t>
  </si>
  <si>
    <t>補業管理者-機械工作物</t>
  </si>
  <si>
    <t>補業管理者-営業・特殊補償</t>
  </si>
  <si>
    <t>補業管理者-事業損失</t>
  </si>
  <si>
    <t>補業管理者-土地評価</t>
  </si>
  <si>
    <t>補業管理者-補償関連</t>
  </si>
  <si>
    <t>補業管理者-総合補償</t>
  </si>
  <si>
    <t>補業管理士-土地調査</t>
  </si>
  <si>
    <t>補業管理士-物件</t>
  </si>
  <si>
    <t>補業管理士-機械工作物</t>
  </si>
  <si>
    <t>補業管理士-営業・特殊補償</t>
  </si>
  <si>
    <t>補業管理士-事業損失</t>
  </si>
  <si>
    <t>補業管理士-土地評価</t>
  </si>
  <si>
    <t>補業管理士-補償関連</t>
  </si>
  <si>
    <t>補業管理士-総合補償</t>
  </si>
  <si>
    <t>公共用地取得実務経験者</t>
  </si>
  <si>
    <t>一級建築士</t>
  </si>
  <si>
    <t>二級建築士</t>
  </si>
  <si>
    <t>木造建築士</t>
  </si>
  <si>
    <t>不動産鑑定士・士補</t>
  </si>
  <si>
    <t>技術士（機械）</t>
  </si>
  <si>
    <t>税理士</t>
  </si>
  <si>
    <t>公認会計士・士補</t>
  </si>
  <si>
    <t>中小企業診断士</t>
  </si>
  <si>
    <t>最終学歴</t>
  </si>
  <si>
    <t>実務経験年年数（設計又は地質）</t>
  </si>
  <si>
    <t>実務経験年年数（補償）</t>
  </si>
  <si>
    <t>資格区分（設計）</t>
  </si>
  <si>
    <t>資格区分（補償）</t>
  </si>
  <si>
    <t>85以実(0-3件)-・一般構造物設計</t>
  </si>
  <si>
    <t>85以実(0-3件)-・河川環境調査</t>
  </si>
  <si>
    <t>85以実(0-3件)-・河川調査・計画</t>
  </si>
  <si>
    <t>85以実(0-3件)-・築堤護岸設計</t>
  </si>
  <si>
    <t>85以実(0-3件)-・河川構造物設計</t>
  </si>
  <si>
    <t>85以実(0-3件)-・海岸調査・計画</t>
  </si>
  <si>
    <t>85以実(0-3件)-・海岸構造物設計</t>
  </si>
  <si>
    <t>85以実(0-3件)-・道路環境調査</t>
  </si>
  <si>
    <t>85以実(0-3件)-・道路網調査</t>
  </si>
  <si>
    <t>85以実(0-3件)-・道路設計</t>
  </si>
  <si>
    <t>85以実(0-3件)-・農道設計</t>
  </si>
  <si>
    <t>85以実(0-3件)-・トンネル設計・点検</t>
  </si>
  <si>
    <t>85以実(0-3件)-・道路構造物設計</t>
  </si>
  <si>
    <t>85以実(0-3件)-・地下構造物設計</t>
  </si>
  <si>
    <t>85以実(0-3件)-・橋梁設計</t>
  </si>
  <si>
    <t>85以実(0-3件)-・道路施設等点検</t>
  </si>
  <si>
    <t>85以実(0-3件)-・砂防環境調査</t>
  </si>
  <si>
    <t>85以実(0-3件)-・砂防調査・計画及び施設設計</t>
  </si>
  <si>
    <t>85以実(0-3件)-・急傾斜地対策調査・計画及び施設設計</t>
  </si>
  <si>
    <t>85以実(0-3件)-・雪崩対策調査及び設計</t>
  </si>
  <si>
    <t>85以実(0-3件)-・治山調査・計画及び施設設計</t>
  </si>
  <si>
    <t>85以実(0-3件)-・地すべり対策調査、機構解析及び設計</t>
  </si>
  <si>
    <t>85以実(0-3件)-・港湾等環境調査</t>
  </si>
  <si>
    <t>85以実(0-3件)-・港湾等調査計画</t>
  </si>
  <si>
    <t>85以実(0-3件)-・港湾等設計</t>
  </si>
  <si>
    <t>85以実(0-3件)-・都市計画</t>
  </si>
  <si>
    <t>85以実(0-3件)-・総合交通体系</t>
  </si>
  <si>
    <t>85以実(0-3件)-・公園緑地設計</t>
  </si>
  <si>
    <t>85以実(0-3件)-・下水道設計</t>
  </si>
  <si>
    <t>85以実(0-3件)-・総合解析</t>
  </si>
  <si>
    <t>85以実(0-3件)-・弾性波探査</t>
  </si>
  <si>
    <t>85以実(0-3件)-・環境調査のうち単体の生物調査（オオサンショウウオ等）</t>
  </si>
  <si>
    <t>85以実(0-3件)-土地調査</t>
  </si>
  <si>
    <t>85以実(0-3件)-物件</t>
  </si>
  <si>
    <t>85以実(0-3件)-機械工作物、営業・特殊補償</t>
  </si>
  <si>
    <t>85以実(0-3件)-事業損失</t>
  </si>
  <si>
    <t>85以実(0-3件)-土地評価</t>
  </si>
  <si>
    <t>85以実(0-3件)-補償関連</t>
  </si>
  <si>
    <t>管理(主任)or照査-・一般構造物設計</t>
  </si>
  <si>
    <t>管理(主任)or照査-・河川環境調査</t>
  </si>
  <si>
    <t>管理(主任)or照査-・河川調査・計画</t>
  </si>
  <si>
    <t>管理(主任)or照査-・築堤護岸設計</t>
  </si>
  <si>
    <t>管理(主任)or照査-・河川構造物設計</t>
  </si>
  <si>
    <t>管理(主任)or照査-・海岸調査・計画</t>
  </si>
  <si>
    <t>管理(主任)or照査-・海岸構造物設計</t>
  </si>
  <si>
    <t>管理(主任)or照査-・道路環境調査</t>
  </si>
  <si>
    <t>管理(主任)or照査-・道路網調査</t>
  </si>
  <si>
    <t>管理(主任)or照査-・道路設計</t>
  </si>
  <si>
    <t>管理(主任)or照査-・農道設計</t>
  </si>
  <si>
    <t>管理(主任)or照査-・トンネル設計・点検</t>
  </si>
  <si>
    <t>管理(主任)or照査-・道路構造物設計</t>
  </si>
  <si>
    <t>管理(主任)or照査-・地下構造物設計</t>
  </si>
  <si>
    <t>管理(主任)or照査-・橋梁設計</t>
  </si>
  <si>
    <t>管理(主任)or照査-・道路施設等点検</t>
  </si>
  <si>
    <t>管理(主任)or照査-・砂防環境調査</t>
  </si>
  <si>
    <t>管理(主任)or照査-・砂防調査・計画及び施設設計</t>
  </si>
  <si>
    <t>管理(主任)or照査-・急傾斜地対策調査・計画及び施設設計</t>
  </si>
  <si>
    <t>管理(主任)or照査-・雪崩対策調査及び設計</t>
  </si>
  <si>
    <t>管理(主任)or照査-・治山調査・計画及び施設設計</t>
  </si>
  <si>
    <t>管理(主任)or照査-・地すべり対策調査、機構解析及び設計</t>
  </si>
  <si>
    <t>管理(主任)or照査-・港湾等環境調査</t>
  </si>
  <si>
    <t>管理(主任)or照査-・港湾等調査計画</t>
  </si>
  <si>
    <t>管理(主任)or照査-・港湾等設計</t>
  </si>
  <si>
    <t>管理(主任)or照査-・都市計画</t>
  </si>
  <si>
    <t>管理(主任)or照査-・総合交通体系</t>
  </si>
  <si>
    <t>管理(主任)or照査-・公園緑地設計</t>
  </si>
  <si>
    <t>管理(主任)or照査-・下水道設計</t>
  </si>
  <si>
    <t>管理(主任)or照査-・総合解析</t>
  </si>
  <si>
    <t>管理(主任)or照査-・弾性波探査</t>
  </si>
  <si>
    <t>管理(主任)or照査-・環境調査のうち単体の生物調査（オオサンショウウオ等）</t>
  </si>
  <si>
    <t>管理(主任)or照査-土地調査</t>
  </si>
  <si>
    <t>管理(主任)or照査-物件</t>
  </si>
  <si>
    <t>管理(主任)or照査-機械工作物、営業・特殊補償</t>
  </si>
  <si>
    <t>管理(主任)or照査-事業損失</t>
  </si>
  <si>
    <t>管理(主任)or照査-土地評価</t>
  </si>
  <si>
    <t>管理(主任)or照査-補償関連</t>
  </si>
  <si>
    <t>機械工作物</t>
    <rPh sb="0" eb="2">
      <t>キカイ</t>
    </rPh>
    <rPh sb="2" eb="5">
      <t>コウサクブツ</t>
    </rPh>
    <phoneticPr fontId="2"/>
  </si>
  <si>
    <t>営業・特殊補償</t>
    <rPh sb="0" eb="2">
      <t>エイギョウ</t>
    </rPh>
    <rPh sb="3" eb="5">
      <t>トクシュ</t>
    </rPh>
    <rPh sb="5" eb="7">
      <t>ホショウ</t>
    </rPh>
    <phoneticPr fontId="2"/>
  </si>
  <si>
    <t>総合補償</t>
    <rPh sb="0" eb="4">
      <t>ソウゴウホショウ</t>
    </rPh>
    <phoneticPr fontId="2"/>
  </si>
  <si>
    <t>全技術者</t>
    <rPh sb="0" eb="4">
      <t>ゼンギジュツシャ</t>
    </rPh>
    <phoneticPr fontId="2"/>
  </si>
  <si>
    <t>測・土・地</t>
    <rPh sb="0" eb="1">
      <t>ソク</t>
    </rPh>
    <rPh sb="2" eb="3">
      <t>ド</t>
    </rPh>
    <rPh sb="4" eb="5">
      <t>チ</t>
    </rPh>
    <phoneticPr fontId="2"/>
  </si>
  <si>
    <t>補償</t>
    <rPh sb="0" eb="2">
      <t>ホショウ</t>
    </rPh>
    <phoneticPr fontId="2"/>
  </si>
  <si>
    <t/>
  </si>
  <si>
    <t>→前回提出（値貼付け）→</t>
    <rPh sb="1" eb="3">
      <t>ゼンカイ</t>
    </rPh>
    <rPh sb="3" eb="5">
      <t>テイシュツ</t>
    </rPh>
    <rPh sb="6" eb="7">
      <t>アタイ</t>
    </rPh>
    <rPh sb="7" eb="9">
      <t>ハリツ</t>
    </rPh>
    <phoneticPr fontId="2"/>
  </si>
  <si>
    <t>【前回提出分】</t>
    <rPh sb="1" eb="3">
      <t>ゼンカイ</t>
    </rPh>
    <rPh sb="3" eb="5">
      <t>テイシュツ</t>
    </rPh>
    <rPh sb="5" eb="6">
      <t>ブン</t>
    </rPh>
    <phoneticPr fontId="2"/>
  </si>
  <si>
    <t>提出用のエクセルはシート保護の一斉解除（マクロ）を行わないでください。</t>
    <rPh sb="0" eb="3">
      <t>テイシュツヨウ</t>
    </rPh>
    <rPh sb="12" eb="14">
      <t>ホゴ</t>
    </rPh>
    <rPh sb="15" eb="17">
      <t>イッセイ</t>
    </rPh>
    <rPh sb="17" eb="19">
      <t>カイジョ</t>
    </rPh>
    <rPh sb="25" eb="26">
      <t>オコナ</t>
    </rPh>
    <phoneticPr fontId="2"/>
  </si>
  <si>
    <t>2023（R5）</t>
    <phoneticPr fontId="2"/>
  </si>
  <si>
    <t>完了年度</t>
    <rPh sb="0" eb="2">
      <t>カンリョウ</t>
    </rPh>
    <rPh sb="2" eb="4">
      <t>ネンド</t>
    </rPh>
    <phoneticPr fontId="2"/>
  </si>
  <si>
    <t>例</t>
    <rPh sb="0" eb="1">
      <t>レイ</t>
    </rPh>
    <phoneticPr fontId="2"/>
  </si>
  <si>
    <t>管理/主任</t>
    <rPh sb="0" eb="2">
      <t>カンリ</t>
    </rPh>
    <rPh sb="3" eb="5">
      <t>シュニン</t>
    </rPh>
    <phoneticPr fontId="2"/>
  </si>
  <si>
    <t>（記載に関する注意事項）</t>
    <rPh sb="1" eb="3">
      <t>キサイ</t>
    </rPh>
    <rPh sb="4" eb="5">
      <t>カン</t>
    </rPh>
    <rPh sb="7" eb="11">
      <t>チュウイジコウ</t>
    </rPh>
    <phoneticPr fontId="2"/>
  </si>
  <si>
    <t>該当業種</t>
    <rPh sb="0" eb="2">
      <t>ガイトウ</t>
    </rPh>
    <rPh sb="2" eb="4">
      <t>ギョウシュ</t>
    </rPh>
    <phoneticPr fontId="2"/>
  </si>
  <si>
    <t>※完了年度と担当技術者の様式9号記載に関する注意事項</t>
    <rPh sb="1" eb="3">
      <t>カンリョウ</t>
    </rPh>
    <rPh sb="3" eb="5">
      <t>ネンド</t>
    </rPh>
    <rPh sb="6" eb="11">
      <t>タントウギジュツシャ</t>
    </rPh>
    <rPh sb="12" eb="14">
      <t>ヨウシキ</t>
    </rPh>
    <rPh sb="15" eb="16">
      <t>ゴウ</t>
    </rPh>
    <rPh sb="16" eb="18">
      <t>キサイ</t>
    </rPh>
    <rPh sb="19" eb="20">
      <t>カン</t>
    </rPh>
    <rPh sb="22" eb="24">
      <t>チュウイ</t>
    </rPh>
    <rPh sb="24" eb="26">
      <t>ジコウ</t>
    </rPh>
    <phoneticPr fontId="2"/>
  </si>
  <si>
    <t>番号</t>
    <rPh sb="0" eb="2">
      <t>バンゴウ</t>
    </rPh>
    <phoneticPr fontId="2"/>
  </si>
  <si>
    <t>TECRIS
登録番号等</t>
    <phoneticPr fontId="2"/>
  </si>
  <si>
    <t>※「該当業種」は、土木コンか補償コンのどちらかとし、土木コン・補償コン複合業務の場合は２行に分けて記載してください。</t>
    <rPh sb="2" eb="6">
      <t>ガイトウギョウシュ</t>
    </rPh>
    <rPh sb="26" eb="28">
      <t>ドボク</t>
    </rPh>
    <rPh sb="31" eb="33">
      <t>ホショウ</t>
    </rPh>
    <phoneticPr fontId="2"/>
  </si>
  <si>
    <t>担当1</t>
    <rPh sb="0" eb="2">
      <t>タントウ</t>
    </rPh>
    <phoneticPr fontId="2"/>
  </si>
  <si>
    <t>担当2</t>
    <rPh sb="0" eb="2">
      <t>タントウ</t>
    </rPh>
    <phoneticPr fontId="2"/>
  </si>
  <si>
    <t>担当3</t>
    <rPh sb="0" eb="2">
      <t>タントウ</t>
    </rPh>
    <phoneticPr fontId="2"/>
  </si>
  <si>
    <t>〇〇　〇〇</t>
    <phoneticPr fontId="2"/>
  </si>
  <si>
    <t>△△　△△</t>
    <phoneticPr fontId="2"/>
  </si>
  <si>
    <t>□□　□□</t>
    <phoneticPr fontId="2"/>
  </si>
  <si>
    <t>☆☆　☆☆</t>
    <phoneticPr fontId="2"/>
  </si>
  <si>
    <t>◇◇　◇◇</t>
    <phoneticPr fontId="2"/>
  </si>
  <si>
    <t>ああ　あああ</t>
    <phoneticPr fontId="2"/>
  </si>
  <si>
    <t>うう　うううう</t>
    <phoneticPr fontId="2"/>
  </si>
  <si>
    <t>いい　いいい</t>
    <phoneticPr fontId="2"/>
  </si>
  <si>
    <t>ええ　えええ</t>
    <phoneticPr fontId="2"/>
  </si>
  <si>
    <t>おお　おおお</t>
    <phoneticPr fontId="2"/>
  </si>
  <si>
    <t>※本様式に記載が必要な業務は「様式9（85点以上業務実績）」に記載する案件のみです。</t>
    <rPh sb="1" eb="4">
      <t>モトヨウシキ</t>
    </rPh>
    <rPh sb="5" eb="7">
      <t>キサイ</t>
    </rPh>
    <rPh sb="8" eb="10">
      <t>ヒツヨウ</t>
    </rPh>
    <rPh sb="11" eb="13">
      <t>ギョウム</t>
    </rPh>
    <rPh sb="15" eb="17">
      <t>ヨウシキ</t>
    </rPh>
    <rPh sb="21" eb="24">
      <t>テンイジョウ</t>
    </rPh>
    <rPh sb="24" eb="28">
      <t>ギョウムジッセキ</t>
    </rPh>
    <rPh sb="31" eb="33">
      <t>キサイ</t>
    </rPh>
    <rPh sb="35" eb="37">
      <t>アンケン</t>
    </rPh>
    <phoneticPr fontId="2"/>
  </si>
  <si>
    <t>土木コン</t>
  </si>
  <si>
    <t>〇〇川河川改修工事〇〇地区護岸設計委託</t>
    <rPh sb="2" eb="3">
      <t>カワ</t>
    </rPh>
    <rPh sb="3" eb="9">
      <t>カセンカイシュウコウジ</t>
    </rPh>
    <rPh sb="11" eb="13">
      <t>チク</t>
    </rPh>
    <rPh sb="13" eb="17">
      <t>ゴガンセッケイ</t>
    </rPh>
    <rPh sb="17" eb="19">
      <t>イタク</t>
    </rPh>
    <phoneticPr fontId="2"/>
  </si>
  <si>
    <r>
      <t>（行が不足する場合は</t>
    </r>
    <r>
      <rPr>
        <sz val="11"/>
        <color rgb="FFFF0000"/>
        <rFont val="ＭＳ Ｐゴシック"/>
        <family val="3"/>
        <charset val="128"/>
      </rPr>
      <t>行全体をコピー追加</t>
    </r>
    <r>
      <rPr>
        <sz val="11"/>
        <rFont val="ＭＳ Ｐゴシック"/>
        <family val="3"/>
        <charset val="128"/>
      </rPr>
      <t>して下さい。</t>
    </r>
    <r>
      <rPr>
        <sz val="11"/>
        <color theme="8"/>
        <rFont val="ＭＳ Ｐゴシック"/>
        <family val="3"/>
        <charset val="128"/>
      </rPr>
      <t>■</t>
    </r>
    <r>
      <rPr>
        <sz val="11"/>
        <rFont val="ＭＳ Ｐゴシック"/>
        <family val="3"/>
        <charset val="128"/>
      </rPr>
      <t>が入力箇所です。提出年度の技術者番号（技術者状況調査）の番号を入力してください。）</t>
    </r>
    <rPh sb="1" eb="2">
      <t>ギョウ</t>
    </rPh>
    <rPh sb="3" eb="5">
      <t>フソク</t>
    </rPh>
    <rPh sb="7" eb="9">
      <t>バアイ</t>
    </rPh>
    <rPh sb="10" eb="13">
      <t>ギョウゼンタイ</t>
    </rPh>
    <rPh sb="17" eb="19">
      <t>ツイカ</t>
    </rPh>
    <rPh sb="21" eb="22">
      <t>クダ</t>
    </rPh>
    <rPh sb="27" eb="31">
      <t>ニュウリョクカショ</t>
    </rPh>
    <rPh sb="39" eb="42">
      <t>ギジュツシャ</t>
    </rPh>
    <rPh sb="42" eb="44">
      <t>バンゴウ</t>
    </rPh>
    <rPh sb="45" eb="48">
      <t>ギジュツシャ</t>
    </rPh>
    <rPh sb="48" eb="50">
      <t>ジョウキョウ</t>
    </rPh>
    <rPh sb="50" eb="52">
      <t>チョウサ</t>
    </rPh>
    <rPh sb="54" eb="56">
      <t>バンゴウ</t>
    </rPh>
    <rPh sb="57" eb="59">
      <t>ニュウリョク</t>
    </rPh>
    <phoneticPr fontId="2"/>
  </si>
  <si>
    <t>様式9：配置技術者一覧表（総合評価方式の評価対象者）</t>
    <rPh sb="0" eb="2">
      <t>ヨウシキ</t>
    </rPh>
    <rPh sb="4" eb="6">
      <t>ハイチ</t>
    </rPh>
    <rPh sb="13" eb="17">
      <t>ソウゴウヒョウカ</t>
    </rPh>
    <rPh sb="17" eb="19">
      <t>ホウシキ</t>
    </rPh>
    <rPh sb="20" eb="22">
      <t>ヒョウカ</t>
    </rPh>
    <rPh sb="22" eb="24">
      <t>タイショウ</t>
    </rPh>
    <rPh sb="24" eb="25">
      <t>シャ</t>
    </rPh>
    <phoneticPr fontId="2"/>
  </si>
  <si>
    <t>2024（R6）</t>
    <phoneticPr fontId="2"/>
  </si>
  <si>
    <r>
      <t>完了年度が2024（R6）の案件：担当技術者は</t>
    </r>
    <r>
      <rPr>
        <sz val="11"/>
        <color theme="1"/>
        <rFont val="ＭＳ Ｐゴシック"/>
        <family val="3"/>
        <charset val="128"/>
      </rPr>
      <t>１名</t>
    </r>
    <r>
      <rPr>
        <sz val="11"/>
        <rFont val="ＭＳ Ｐゴシック"/>
        <family val="3"/>
        <charset val="128"/>
      </rPr>
      <t>まで（前回報告分）</t>
    </r>
    <r>
      <rPr>
        <b/>
        <sz val="11"/>
        <color rgb="FFFF0000"/>
        <rFont val="ＭＳ Ｐゴシック"/>
        <family val="3"/>
        <charset val="128"/>
      </rPr>
      <t>※前回報告分の記載は修正しないこと。</t>
    </r>
    <rPh sb="0" eb="2">
      <t>カンリョウ</t>
    </rPh>
    <rPh sb="2" eb="4">
      <t>ネンド</t>
    </rPh>
    <rPh sb="14" eb="16">
      <t>アンケン</t>
    </rPh>
    <rPh sb="17" eb="22">
      <t>タントウギジュツシャ</t>
    </rPh>
    <rPh sb="24" eb="25">
      <t>メイ</t>
    </rPh>
    <rPh sb="28" eb="30">
      <t>ゼンカイ</t>
    </rPh>
    <rPh sb="30" eb="32">
      <t>ホウコク</t>
    </rPh>
    <rPh sb="32" eb="33">
      <t>ブン</t>
    </rPh>
    <rPh sb="35" eb="40">
      <t>ゼンカイホウコクブン</t>
    </rPh>
    <rPh sb="41" eb="43">
      <t>キサイ</t>
    </rPh>
    <rPh sb="44" eb="46">
      <t>シュウセイ</t>
    </rPh>
    <phoneticPr fontId="2"/>
  </si>
  <si>
    <r>
      <t>完了年度が2021（R3）～2023（R5）の案件：担当技術者の</t>
    </r>
    <r>
      <rPr>
        <sz val="11"/>
        <color theme="1"/>
        <rFont val="ＭＳ Ｐゴシック"/>
        <family val="3"/>
        <charset val="128"/>
      </rPr>
      <t>制限はありません（記載不要）</t>
    </r>
    <rPh sb="0" eb="2">
      <t>カンリョウ</t>
    </rPh>
    <rPh sb="2" eb="4">
      <t>ネンド</t>
    </rPh>
    <rPh sb="23" eb="25">
      <t>アンケン</t>
    </rPh>
    <rPh sb="26" eb="31">
      <t>タントウギジュツシャ</t>
    </rPh>
    <rPh sb="32" eb="34">
      <t>セイゲン</t>
    </rPh>
    <rPh sb="41" eb="43">
      <t>キサイ</t>
    </rPh>
    <rPh sb="43" eb="45">
      <t>フヨウ</t>
    </rPh>
    <phoneticPr fontId="2"/>
  </si>
  <si>
    <t>・令和６年度公告で令和７年度完成分（繰越し業務）は最大１名まで</t>
    <phoneticPr fontId="2"/>
  </si>
  <si>
    <t>・令和７年度公告で令和７年度完成分は最大３名まで</t>
    <phoneticPr fontId="2"/>
  </si>
  <si>
    <r>
      <t>完了年度が</t>
    </r>
    <r>
      <rPr>
        <b/>
        <sz val="11"/>
        <color rgb="FFFF0000"/>
        <rFont val="ＭＳ Ｐゴシック"/>
        <family val="3"/>
        <charset val="128"/>
      </rPr>
      <t>2025（R7）の案件</t>
    </r>
    <r>
      <rPr>
        <sz val="11"/>
        <rFont val="ＭＳ Ｐゴシック"/>
        <family val="3"/>
        <charset val="128"/>
      </rPr>
      <t>：</t>
    </r>
    <r>
      <rPr>
        <b/>
        <sz val="11"/>
        <color rgb="FFFF0000"/>
        <rFont val="ＭＳ Ｐゴシック"/>
        <family val="3"/>
        <charset val="128"/>
      </rPr>
      <t>担当技術者</t>
    </r>
    <r>
      <rPr>
        <sz val="11"/>
        <rFont val="ＭＳ Ｐゴシック"/>
        <family val="3"/>
        <charset val="128"/>
      </rPr>
      <t>は</t>
    </r>
    <r>
      <rPr>
        <b/>
        <sz val="11"/>
        <color rgb="FFFF0000"/>
        <rFont val="ＭＳ Ｐゴシック"/>
        <family val="3"/>
        <charset val="128"/>
      </rPr>
      <t>以下の通り</t>
    </r>
    <r>
      <rPr>
        <sz val="11"/>
        <rFont val="ＭＳ Ｐゴシック"/>
        <family val="3"/>
        <charset val="128"/>
      </rPr>
      <t>です</t>
    </r>
    <r>
      <rPr>
        <b/>
        <sz val="11"/>
        <color rgb="FFFF0000"/>
        <rFont val="ＭＳ Ｐゴシック"/>
        <family val="3"/>
        <charset val="128"/>
      </rPr>
      <t>（今回報告分）</t>
    </r>
    <rPh sb="0" eb="2">
      <t>カンリョウ</t>
    </rPh>
    <rPh sb="2" eb="4">
      <t>ネンド</t>
    </rPh>
    <rPh sb="14" eb="16">
      <t>アンケン</t>
    </rPh>
    <rPh sb="17" eb="22">
      <t>タントウギジュツシャ</t>
    </rPh>
    <rPh sb="23" eb="25">
      <t>イカ</t>
    </rPh>
    <rPh sb="26" eb="27">
      <t>トオ</t>
    </rPh>
    <rPh sb="31" eb="36">
      <t>コンカイホウコクブン</t>
    </rPh>
    <phoneticPr fontId="2"/>
  </si>
  <si>
    <t>※担当技術者を確認する書類として、以下を添付。</t>
    <phoneticPr fontId="2"/>
  </si>
  <si>
    <t>・令和６年度公告で令和７年度完成分（繰越し業務）は主たる担当技術者がわかる業務計画書</t>
    <phoneticPr fontId="2"/>
  </si>
  <si>
    <t>・令和７年度公告で令和７年度完成分は担当技術者実施状況報告書</t>
    <phoneticPr fontId="2"/>
  </si>
  <si>
    <t>公告
年度</t>
    <rPh sb="0" eb="2">
      <t>コウコク</t>
    </rPh>
    <rPh sb="3" eb="5">
      <t>ネンド</t>
    </rPh>
    <phoneticPr fontId="2"/>
  </si>
  <si>
    <t>R8報告対象：2020（R2）～2024（R6）年度に「完成した」業務が対象です（表彰年度：2021（R3）～2025（R7）年度）</t>
    <rPh sb="2" eb="4">
      <t>ホウコク</t>
    </rPh>
    <rPh sb="4" eb="6">
      <t>タイショウ</t>
    </rPh>
    <rPh sb="24" eb="26">
      <t>ネンド</t>
    </rPh>
    <rPh sb="28" eb="30">
      <t>カンセイ</t>
    </rPh>
    <rPh sb="33" eb="35">
      <t>ギョウム</t>
    </rPh>
    <rPh sb="36" eb="38">
      <t>タイショウ</t>
    </rPh>
    <rPh sb="41" eb="43">
      <t>ヒョウショウ</t>
    </rPh>
    <rPh sb="43" eb="45">
      <t>ネンド</t>
    </rPh>
    <rPh sb="63" eb="65">
      <t>ネンド</t>
    </rPh>
    <phoneticPr fontId="2"/>
  </si>
  <si>
    <t>R8報告は2021（R3）～2025（R7）年度に「完了した」業務が対象です</t>
    <rPh sb="2" eb="4">
      <t>ホウコク</t>
    </rPh>
    <rPh sb="22" eb="24">
      <t>ネンド</t>
    </rPh>
    <rPh sb="26" eb="28">
      <t>カンリョウ</t>
    </rPh>
    <rPh sb="31" eb="33">
      <t>ギョウム</t>
    </rPh>
    <rPh sb="34" eb="36">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</si>
</sst>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DBNum3][$-411]0"/>
    <numFmt numFmtId="178" formatCode="yyyy&quot;年&quot;m&quot;月&quot;d&quot;日&quot;;@"/>
    <numFmt numFmtId="179" formatCode="[$-F800]dddd\,\ mmmm\ dd\,\ yyyy"/>
    <numFmt numFmtId="180" formatCode="0_);[Red]\(0\)"/>
    <numFmt numFmtId="181" formatCode="0.0"/>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0"/>
      <name val="Times New Roman"/>
      <family val="1"/>
    </font>
    <font>
      <b/>
      <sz val="10"/>
      <name val="ＭＳ 明朝"/>
      <family val="1"/>
      <charset val="128"/>
    </font>
    <font>
      <sz val="10"/>
      <name val="ＭＳ 明朝"/>
      <family val="1"/>
      <charset val="128"/>
    </font>
    <font>
      <i/>
      <u/>
      <sz val="10"/>
      <name val="ＭＳ ゴシック"/>
      <family val="3"/>
      <charset val="128"/>
    </font>
    <font>
      <sz val="11"/>
      <name val="ＭＳ ゴシック"/>
      <family val="3"/>
      <charset val="128"/>
    </font>
    <font>
      <sz val="11"/>
      <name val="ＭＳ Ｐ明朝"/>
      <family val="1"/>
      <charset val="128"/>
    </font>
    <font>
      <i/>
      <sz val="10"/>
      <name val="ＭＳ ゴシック"/>
      <family val="3"/>
      <charset val="128"/>
    </font>
    <font>
      <sz val="13"/>
      <name val="ＭＳ ゴシック"/>
      <family val="3"/>
      <charset val="128"/>
    </font>
    <font>
      <sz val="11"/>
      <name val="ＭＳ 明朝"/>
      <family val="1"/>
      <charset val="128"/>
    </font>
    <font>
      <sz val="10"/>
      <name val="ＭＳ Ｐゴシック"/>
      <family val="3"/>
      <charset val="128"/>
    </font>
    <font>
      <sz val="10"/>
      <name val="ＭＳ 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sz val="10"/>
      <name val="ＭＳ Ｐ明朝"/>
      <family val="1"/>
      <charset val="128"/>
    </font>
    <font>
      <b/>
      <sz val="16"/>
      <name val="ＭＳ Ｐゴシック"/>
      <family val="3"/>
      <charset val="128"/>
    </font>
    <font>
      <sz val="14"/>
      <name val="ＭＳ ゴシック"/>
      <family val="3"/>
      <charset val="128"/>
    </font>
    <font>
      <b/>
      <sz val="8"/>
      <name val="ＭＳ 明朝"/>
      <family val="1"/>
      <charset val="128"/>
    </font>
    <font>
      <sz val="8"/>
      <name val="ＭＳ 明朝"/>
      <family val="1"/>
      <charset val="128"/>
    </font>
    <font>
      <sz val="12"/>
      <name val="ＭＳ ゴシック"/>
      <family val="3"/>
      <charset val="128"/>
    </font>
    <font>
      <u/>
      <sz val="10"/>
      <name val="ＭＳ 明朝"/>
      <family val="1"/>
      <charset val="128"/>
    </font>
    <font>
      <sz val="10.5"/>
      <name val="ＭＳ 明朝"/>
      <family val="1"/>
      <charset val="128"/>
    </font>
    <font>
      <sz val="16"/>
      <name val="ＭＳ 明朝"/>
      <family val="1"/>
      <charset val="128"/>
    </font>
    <font>
      <u/>
      <sz val="13"/>
      <name val="ＭＳ ゴシック"/>
      <family val="3"/>
      <charset val="128"/>
    </font>
    <font>
      <sz val="11"/>
      <color indexed="10"/>
      <name val="ＭＳ Ｐゴシック"/>
      <family val="3"/>
      <charset val="128"/>
    </font>
    <font>
      <b/>
      <sz val="11"/>
      <name val="ＭＳ Ｐゴシック"/>
      <family val="3"/>
      <charset val="128"/>
    </font>
    <font>
      <b/>
      <sz val="11"/>
      <color indexed="10"/>
      <name val="ＭＳ Ｐゴシック"/>
      <family val="3"/>
      <charset val="128"/>
    </font>
    <font>
      <sz val="16"/>
      <name val="ＭＳ Ｐゴシック"/>
      <family val="3"/>
      <charset val="128"/>
    </font>
    <font>
      <sz val="9"/>
      <name val="ＭＳ Ｐ明朝"/>
      <family val="1"/>
      <charset val="128"/>
    </font>
    <font>
      <u/>
      <sz val="8"/>
      <name val="ＭＳ 明朝"/>
      <family val="1"/>
      <charset val="128"/>
    </font>
    <font>
      <sz val="18"/>
      <name val="ＭＳ Ｐゴシック"/>
      <family val="3"/>
      <charset val="128"/>
    </font>
    <font>
      <sz val="9"/>
      <color indexed="81"/>
      <name val="ＭＳ Ｐゴシック"/>
      <family val="3"/>
      <charset val="128"/>
    </font>
    <font>
      <sz val="9"/>
      <name val="ＭＳ Ｐゴシック"/>
      <family val="3"/>
      <charset val="128"/>
    </font>
    <font>
      <sz val="8"/>
      <name val="ＭＳ Ｐゴシック"/>
      <family val="3"/>
      <charset val="128"/>
    </font>
    <font>
      <u/>
      <sz val="10.5"/>
      <name val="ＭＳ 明朝"/>
      <family val="1"/>
      <charset val="128"/>
    </font>
    <font>
      <u/>
      <sz val="12"/>
      <name val="ＭＳ Ｐゴシック"/>
      <family val="3"/>
      <charset val="128"/>
    </font>
    <font>
      <sz val="14"/>
      <name val="ＭＳ Ｐゴシック"/>
      <family val="3"/>
      <charset val="128"/>
    </font>
    <font>
      <b/>
      <sz val="9"/>
      <color indexed="81"/>
      <name val="ＭＳ Ｐゴシック"/>
      <family val="3"/>
      <charset val="128"/>
    </font>
    <font>
      <sz val="14"/>
      <name val="ＭＳ 明朝"/>
      <family val="1"/>
      <charset val="128"/>
    </font>
    <font>
      <sz val="10"/>
      <color theme="0"/>
      <name val="ＭＳ Ｐ明朝"/>
      <family val="1"/>
      <charset val="128"/>
    </font>
    <font>
      <sz val="11"/>
      <color rgb="FFFF0000"/>
      <name val="ＭＳ Ｐゴシック"/>
      <family val="3"/>
      <charset val="128"/>
    </font>
    <font>
      <b/>
      <sz val="11"/>
      <color rgb="FFFF0000"/>
      <name val="ＭＳ Ｐゴシック"/>
      <family val="3"/>
      <charset val="128"/>
    </font>
    <font>
      <sz val="11"/>
      <color theme="8"/>
      <name val="ＭＳ Ｐゴシック"/>
      <family val="3"/>
      <charset val="128"/>
    </font>
    <font>
      <sz val="11"/>
      <color theme="1"/>
      <name val="ＭＳ Ｐゴシック"/>
      <family val="3"/>
      <charset val="128"/>
    </font>
  </fonts>
  <fills count="1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rgb="FFFFCCFF"/>
        <bgColor indexed="64"/>
      </patternFill>
    </fill>
    <fill>
      <patternFill patternType="solid">
        <fgColor rgb="FFCCFFFF"/>
        <bgColor indexed="64"/>
      </patternFill>
    </fill>
    <fill>
      <patternFill patternType="solid">
        <fgColor rgb="FFFFC000"/>
        <bgColor indexed="64"/>
      </patternFill>
    </fill>
    <fill>
      <patternFill patternType="solid">
        <fgColor theme="0"/>
        <bgColor indexed="64"/>
      </patternFill>
    </fill>
    <fill>
      <patternFill patternType="solid">
        <fgColor rgb="FFFF9966"/>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130">
    <border>
      <left/>
      <right/>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top style="thin">
        <color indexed="64"/>
      </top>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hair">
        <color indexed="64"/>
      </top>
      <bottom style="double">
        <color indexed="64"/>
      </bottom>
      <diagonal/>
    </border>
    <border>
      <left/>
      <right/>
      <top style="thin">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style="thin">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style="medium">
        <color indexed="64"/>
      </left>
      <right style="medium">
        <color indexed="64"/>
      </right>
      <top/>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1" fillId="0" borderId="0">
      <alignment vertical="center"/>
    </xf>
  </cellStyleXfs>
  <cellXfs count="630">
    <xf numFmtId="0" fontId="0" fillId="0" borderId="0" xfId="0">
      <alignment vertical="center"/>
    </xf>
    <xf numFmtId="0" fontId="3" fillId="0" borderId="0" xfId="0" applyFont="1" applyAlignment="1">
      <alignment horizontal="justify" vertical="center"/>
    </xf>
    <xf numFmtId="0" fontId="3" fillId="0" borderId="0" xfId="0" applyFont="1" applyAlignment="1">
      <alignment horizontal="center" vertical="top" wrapText="1"/>
    </xf>
    <xf numFmtId="0" fontId="0" fillId="0" borderId="0" xfId="0" applyAlignment="1">
      <alignment horizontal="left" vertical="center"/>
    </xf>
    <xf numFmtId="0" fontId="3" fillId="0" borderId="0" xfId="0" applyFont="1" applyAlignment="1">
      <alignment horizontal="left" vertical="center"/>
    </xf>
    <xf numFmtId="0" fontId="7" fillId="0" borderId="0" xfId="0" applyFont="1" applyAlignment="1">
      <alignment horizontal="center" vertical="center"/>
    </xf>
    <xf numFmtId="0" fontId="3" fillId="0" borderId="0" xfId="0" applyFont="1" applyAlignment="1">
      <alignment horizontal="center" vertical="center"/>
    </xf>
    <xf numFmtId="0" fontId="9" fillId="0" borderId="0" xfId="0" applyFont="1">
      <alignment vertical="center"/>
    </xf>
    <xf numFmtId="0" fontId="15" fillId="0" borderId="0" xfId="0" applyFont="1" applyAlignment="1">
      <alignment horizontal="center" vertical="center"/>
    </xf>
    <xf numFmtId="0" fontId="17" fillId="0" borderId="0" xfId="0" applyFont="1">
      <alignment vertical="center"/>
    </xf>
    <xf numFmtId="0" fontId="16" fillId="0" borderId="2" xfId="0" applyFont="1" applyBorder="1" applyAlignment="1">
      <alignment horizontal="right" vertical="center"/>
    </xf>
    <xf numFmtId="0" fontId="3" fillId="0" borderId="0" xfId="0" applyFont="1" applyAlignment="1">
      <alignment horizontal="justify" vertical="center" wrapText="1"/>
    </xf>
    <xf numFmtId="0" fontId="4" fillId="0" borderId="0" xfId="0" applyFont="1" applyAlignment="1">
      <alignment vertical="center" wrapText="1"/>
    </xf>
    <xf numFmtId="0" fontId="12" fillId="0" borderId="0" xfId="0" applyFont="1" applyAlignment="1">
      <alignment horizontal="center" wrapText="1"/>
    </xf>
    <xf numFmtId="0" fontId="12" fillId="0" borderId="3" xfId="0" applyFont="1" applyBorder="1" applyAlignment="1">
      <alignment horizontal="justify" vertical="top" wrapText="1"/>
    </xf>
    <xf numFmtId="0" fontId="12" fillId="0" borderId="4" xfId="0" applyFont="1" applyBorder="1" applyAlignment="1">
      <alignment horizontal="center" wrapText="1"/>
    </xf>
    <xf numFmtId="0" fontId="8" fillId="0" borderId="5" xfId="0" applyFont="1" applyBorder="1" applyAlignment="1">
      <alignment wrapText="1"/>
    </xf>
    <xf numFmtId="0" fontId="12" fillId="0" borderId="6" xfId="0" applyFont="1" applyBorder="1" applyAlignment="1">
      <alignment horizont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wrapTex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3" fillId="0" borderId="0" xfId="0" applyFont="1">
      <alignment vertical="center"/>
    </xf>
    <xf numFmtId="0" fontId="18" fillId="0" borderId="14" xfId="0" applyFont="1" applyBorder="1" applyAlignment="1">
      <alignment vertical="center" wrapText="1"/>
    </xf>
    <xf numFmtId="0" fontId="16" fillId="2" borderId="15" xfId="0" applyFont="1" applyFill="1" applyBorder="1" applyAlignment="1">
      <alignment horizontal="right" vertical="center"/>
    </xf>
    <xf numFmtId="0" fontId="18" fillId="0" borderId="17" xfId="0" applyFont="1" applyBorder="1" applyAlignment="1">
      <alignment horizontal="center" vertical="center" wrapText="1"/>
    </xf>
    <xf numFmtId="0" fontId="12" fillId="0" borderId="18" xfId="0" applyFont="1" applyBorder="1" applyAlignment="1">
      <alignment horizontal="center" wrapText="1"/>
    </xf>
    <xf numFmtId="0" fontId="12" fillId="0" borderId="19" xfId="0" applyFont="1" applyBorder="1" applyAlignment="1">
      <alignment horizontal="center" vertical="center" wrapText="1"/>
    </xf>
    <xf numFmtId="0" fontId="14" fillId="0" borderId="0" xfId="0" applyFont="1" applyAlignment="1">
      <alignment vertical="center" wrapText="1"/>
    </xf>
    <xf numFmtId="0" fontId="1" fillId="0" borderId="0" xfId="0" applyFont="1">
      <alignment vertical="center"/>
    </xf>
    <xf numFmtId="0" fontId="10" fillId="0" borderId="0" xfId="0" applyFont="1">
      <alignment vertical="center"/>
    </xf>
    <xf numFmtId="0" fontId="7" fillId="0" borderId="0" xfId="0" applyFont="1" applyAlignment="1">
      <alignment horizontal="left" vertical="center"/>
    </xf>
    <xf numFmtId="56" fontId="0" fillId="0" borderId="0" xfId="0" applyNumberFormat="1">
      <alignment vertical="center"/>
    </xf>
    <xf numFmtId="0" fontId="15" fillId="0" borderId="0" xfId="0" applyFont="1" applyAlignment="1">
      <alignment horizontal="left" vertical="center" shrinkToFit="1"/>
    </xf>
    <xf numFmtId="0" fontId="16" fillId="0" borderId="2" xfId="0" applyFont="1" applyBorder="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28" fillId="0" borderId="0" xfId="0" applyFont="1">
      <alignment vertical="center"/>
    </xf>
    <xf numFmtId="0" fontId="18" fillId="0" borderId="17" xfId="0" applyFont="1" applyBorder="1" applyAlignment="1">
      <alignment horizontal="left" vertical="center" wrapText="1" indent="1"/>
    </xf>
    <xf numFmtId="49" fontId="12" fillId="0" borderId="0" xfId="0" applyNumberFormat="1" applyFont="1" applyAlignment="1">
      <alignment horizontal="right" vertical="top" wrapText="1"/>
    </xf>
    <xf numFmtId="0" fontId="19" fillId="0" borderId="0" xfId="0" applyFont="1">
      <alignment vertical="center"/>
    </xf>
    <xf numFmtId="0" fontId="6" fillId="0" borderId="0" xfId="0" applyFont="1" applyAlignment="1">
      <alignment horizontal="left" vertical="center"/>
    </xf>
    <xf numFmtId="0" fontId="13"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top" wrapText="1"/>
    </xf>
    <xf numFmtId="0" fontId="6" fillId="0" borderId="0" xfId="0" applyFont="1" applyAlignment="1">
      <alignment horizontal="justify" vertical="center"/>
    </xf>
    <xf numFmtId="0" fontId="13" fillId="0" borderId="0" xfId="0" applyFont="1" applyAlignment="1">
      <alignment horizontal="left" vertical="center"/>
    </xf>
    <xf numFmtId="0" fontId="18" fillId="0" borderId="0" xfId="0" applyFont="1">
      <alignment vertical="center"/>
    </xf>
    <xf numFmtId="0" fontId="13" fillId="0" borderId="1" xfId="0" applyFont="1" applyBorder="1" applyAlignment="1">
      <alignment horizontal="left" vertical="center" wrapText="1"/>
    </xf>
    <xf numFmtId="0" fontId="13" fillId="0" borderId="0" xfId="0" applyFont="1" applyAlignment="1">
      <alignment horizontal="center" vertical="center"/>
    </xf>
    <xf numFmtId="0" fontId="12" fillId="0" borderId="29" xfId="0" applyFont="1" applyBorder="1" applyAlignment="1">
      <alignment horizontal="center" wrapText="1"/>
    </xf>
    <xf numFmtId="0" fontId="14" fillId="0" borderId="17" xfId="0" applyFont="1" applyBorder="1" applyAlignment="1">
      <alignment horizontal="center" vertical="center"/>
    </xf>
    <xf numFmtId="0" fontId="14" fillId="0" borderId="0" xfId="0" applyFont="1" applyAlignment="1">
      <alignment horizontal="justify" vertical="center"/>
    </xf>
    <xf numFmtId="0" fontId="13" fillId="0" borderId="17" xfId="0" applyFont="1" applyBorder="1" applyAlignment="1">
      <alignment horizontal="center" vertical="center" wrapText="1"/>
    </xf>
    <xf numFmtId="0" fontId="13" fillId="0" borderId="17" xfId="0" applyFont="1" applyBorder="1" applyAlignment="1">
      <alignment horizontal="center" vertical="center"/>
    </xf>
    <xf numFmtId="0" fontId="13" fillId="0" borderId="5" xfId="0" applyFont="1" applyBorder="1" applyAlignment="1">
      <alignment horizontal="center" vertical="center" wrapText="1"/>
    </xf>
    <xf numFmtId="0" fontId="13" fillId="0" borderId="5" xfId="0" applyFont="1" applyBorder="1" applyAlignment="1">
      <alignment horizontal="center" vertical="center"/>
    </xf>
    <xf numFmtId="0" fontId="14" fillId="0" borderId="34" xfId="0" applyFont="1" applyBorder="1" applyAlignment="1">
      <alignment horizontal="center" vertical="center"/>
    </xf>
    <xf numFmtId="0" fontId="18" fillId="0" borderId="35" xfId="0" applyFont="1" applyBorder="1" applyAlignment="1">
      <alignment horizontal="center" vertical="center" wrapText="1"/>
    </xf>
    <xf numFmtId="0" fontId="18" fillId="0" borderId="36" xfId="0" applyFont="1" applyBorder="1" applyAlignment="1">
      <alignment vertical="center" wrapText="1"/>
    </xf>
    <xf numFmtId="0" fontId="13" fillId="0" borderId="17" xfId="0" quotePrefix="1" applyFont="1" applyBorder="1" applyAlignment="1">
      <alignment horizontal="center" vertical="center"/>
    </xf>
    <xf numFmtId="0" fontId="13" fillId="0" borderId="4" xfId="0" applyFont="1" applyBorder="1" applyAlignment="1">
      <alignment horizontal="center" vertical="center"/>
    </xf>
    <xf numFmtId="0" fontId="13" fillId="0" borderId="36" xfId="0" applyFont="1" applyBorder="1" applyAlignment="1">
      <alignment horizontal="center" vertical="center" shrinkToFit="1"/>
    </xf>
    <xf numFmtId="0" fontId="18" fillId="0" borderId="41" xfId="0" applyFont="1" applyBorder="1" applyAlignment="1">
      <alignment vertical="center" wrapText="1"/>
    </xf>
    <xf numFmtId="0" fontId="0" fillId="0" borderId="42" xfId="0" applyBorder="1" applyAlignment="1">
      <alignment horizontal="right" vertical="center"/>
    </xf>
    <xf numFmtId="0" fontId="0" fillId="0" borderId="35" xfId="0" applyBorder="1">
      <alignment vertical="center"/>
    </xf>
    <xf numFmtId="0" fontId="0" fillId="0" borderId="17" xfId="0" applyBorder="1">
      <alignment vertical="center"/>
    </xf>
    <xf numFmtId="0" fontId="18" fillId="0" borderId="36" xfId="0" applyFont="1" applyBorder="1" applyAlignment="1">
      <alignment horizontal="center" vertical="center" wrapText="1"/>
    </xf>
    <xf numFmtId="0" fontId="32" fillId="0" borderId="14" xfId="0" applyFont="1" applyBorder="1" applyAlignment="1">
      <alignment vertical="center" wrapText="1"/>
    </xf>
    <xf numFmtId="0" fontId="18" fillId="0" borderId="14" xfId="0" quotePrefix="1" applyFont="1" applyBorder="1" applyAlignment="1">
      <alignment horizontal="left" vertical="center" wrapText="1"/>
    </xf>
    <xf numFmtId="0" fontId="38" fillId="0" borderId="0" xfId="0" applyFont="1" applyAlignment="1">
      <alignment horizontal="center" vertical="center"/>
    </xf>
    <xf numFmtId="0" fontId="25" fillId="0" borderId="0" xfId="0" applyFont="1">
      <alignment vertical="center"/>
    </xf>
    <xf numFmtId="0" fontId="16" fillId="0" borderId="0" xfId="0" applyFont="1" applyAlignment="1">
      <alignment horizontal="left" vertical="center"/>
    </xf>
    <xf numFmtId="0" fontId="16" fillId="0" borderId="0" xfId="0" applyFont="1">
      <alignment vertical="center"/>
    </xf>
    <xf numFmtId="0" fontId="39" fillId="0" borderId="0" xfId="0" applyFont="1" applyAlignment="1">
      <alignment horizontal="center" vertical="center"/>
    </xf>
    <xf numFmtId="0" fontId="16" fillId="0" borderId="0" xfId="0" applyFont="1" applyAlignment="1">
      <alignment horizontal="justify" vertical="center"/>
    </xf>
    <xf numFmtId="0" fontId="16" fillId="0" borderId="113" xfId="0" applyFont="1" applyBorder="1" applyAlignment="1">
      <alignment horizontal="justify" vertical="center" wrapText="1"/>
    </xf>
    <xf numFmtId="0" fontId="16" fillId="4" borderId="13" xfId="0" applyFont="1" applyFill="1" applyBorder="1" applyAlignment="1">
      <alignment horizontal="center" vertical="center" wrapText="1"/>
    </xf>
    <xf numFmtId="0" fontId="16" fillId="0" borderId="117" xfId="0" applyFont="1" applyBorder="1" applyAlignment="1">
      <alignment horizontal="center" vertical="center" wrapText="1"/>
    </xf>
    <xf numFmtId="0" fontId="16" fillId="0" borderId="108" xfId="0" applyFont="1" applyBorder="1" applyAlignment="1">
      <alignment vertical="center" wrapText="1"/>
    </xf>
    <xf numFmtId="0" fontId="16" fillId="0" borderId="110" xfId="0" applyFont="1" applyBorder="1" applyAlignment="1">
      <alignment horizontal="right" vertical="center" wrapText="1"/>
    </xf>
    <xf numFmtId="0" fontId="16" fillId="0" borderId="111" xfId="0" applyFont="1" applyBorder="1" applyAlignment="1">
      <alignment vertical="center" wrapText="1"/>
    </xf>
    <xf numFmtId="0" fontId="16" fillId="0" borderId="114" xfId="0" applyFont="1" applyBorder="1" applyAlignment="1">
      <alignment vertical="center" wrapText="1"/>
    </xf>
    <xf numFmtId="0" fontId="16" fillId="0" borderId="80" xfId="0" applyFont="1" applyBorder="1" applyAlignment="1">
      <alignment horizontal="justify" vertical="center" wrapText="1"/>
    </xf>
    <xf numFmtId="0" fontId="16" fillId="4" borderId="115" xfId="0" applyFont="1" applyFill="1" applyBorder="1" applyAlignment="1">
      <alignment horizontal="center" vertical="center" wrapText="1"/>
    </xf>
    <xf numFmtId="0" fontId="16" fillId="4" borderId="116" xfId="0" applyFont="1" applyFill="1" applyBorder="1" applyAlignment="1">
      <alignment horizontal="center" vertical="center" wrapText="1"/>
    </xf>
    <xf numFmtId="0" fontId="16" fillId="0" borderId="81" xfId="0" applyFont="1" applyBorder="1" applyAlignment="1">
      <alignment vertical="center" wrapText="1"/>
    </xf>
    <xf numFmtId="0" fontId="16" fillId="0" borderId="20" xfId="0" applyFont="1" applyBorder="1" applyAlignment="1">
      <alignment horizontal="right" vertical="center" wrapText="1"/>
    </xf>
    <xf numFmtId="0" fontId="16" fillId="0" borderId="59" xfId="0" applyFont="1" applyBorder="1" applyAlignment="1">
      <alignment vertical="center" wrapText="1"/>
    </xf>
    <xf numFmtId="0" fontId="16" fillId="0" borderId="1" xfId="0" applyFont="1" applyBorder="1" applyAlignment="1">
      <alignment vertical="center" wrapText="1"/>
    </xf>
    <xf numFmtId="0" fontId="0" fillId="0" borderId="0" xfId="0" applyAlignment="1">
      <alignment horizontal="right" vertical="center"/>
    </xf>
    <xf numFmtId="0" fontId="0" fillId="0" borderId="17" xfId="0" applyBorder="1" applyAlignment="1">
      <alignment horizontal="center" vertical="center"/>
    </xf>
    <xf numFmtId="0" fontId="0" fillId="0" borderId="17" xfId="0" applyBorder="1" applyAlignment="1">
      <alignment horizontal="left" vertical="center" wrapText="1"/>
    </xf>
    <xf numFmtId="56" fontId="0" fillId="0" borderId="17" xfId="0" quotePrefix="1" applyNumberFormat="1" applyBorder="1" applyAlignment="1">
      <alignment horizontal="center" vertical="center"/>
    </xf>
    <xf numFmtId="0" fontId="0" fillId="0" borderId="17" xfId="0" applyBorder="1" applyAlignment="1">
      <alignment horizontal="justify" vertical="center" wrapText="1"/>
    </xf>
    <xf numFmtId="0" fontId="0" fillId="0" borderId="17" xfId="0" quotePrefix="1" applyBorder="1" applyAlignment="1">
      <alignment horizontal="center" vertical="center"/>
    </xf>
    <xf numFmtId="0" fontId="0" fillId="0" borderId="17" xfId="0" applyBorder="1" applyAlignment="1">
      <alignment vertical="center" wrapText="1"/>
    </xf>
    <xf numFmtId="0" fontId="16" fillId="0" borderId="118" xfId="0" applyFont="1" applyBorder="1" applyAlignment="1">
      <alignment horizontal="justify" vertical="center" wrapText="1"/>
    </xf>
    <xf numFmtId="0" fontId="13" fillId="0" borderId="35" xfId="0" applyFont="1" applyBorder="1" applyAlignment="1">
      <alignment horizontal="center" vertical="center"/>
    </xf>
    <xf numFmtId="0" fontId="23" fillId="0" borderId="0" xfId="0" applyFont="1">
      <alignment vertical="center"/>
    </xf>
    <xf numFmtId="0" fontId="26" fillId="0" borderId="0" xfId="0" applyFont="1">
      <alignment vertical="center"/>
    </xf>
    <xf numFmtId="0" fontId="18" fillId="0" borderId="17" xfId="0" applyFont="1" applyBorder="1" applyAlignment="1">
      <alignment horizontal="left" vertical="center" wrapText="1"/>
    </xf>
    <xf numFmtId="0" fontId="12" fillId="0" borderId="2" xfId="0" applyFont="1" applyBorder="1" applyAlignment="1">
      <alignment horizontal="center" wrapText="1"/>
    </xf>
    <xf numFmtId="0" fontId="12" fillId="0" borderId="28" xfId="0" applyFont="1" applyBorder="1" applyAlignment="1">
      <alignment horizontal="center" wrapText="1"/>
    </xf>
    <xf numFmtId="177" fontId="18" fillId="0" borderId="37" xfId="0" applyNumberFormat="1" applyFont="1" applyBorder="1" applyAlignment="1">
      <alignment horizontal="center" vertical="center" wrapText="1"/>
    </xf>
    <xf numFmtId="14" fontId="18" fillId="0" borderId="17" xfId="0" applyNumberFormat="1" applyFont="1" applyBorder="1" applyAlignment="1">
      <alignment horizontal="center" vertical="center" wrapText="1"/>
    </xf>
    <xf numFmtId="0" fontId="14" fillId="0" borderId="14" xfId="0" applyFont="1" applyBorder="1" applyAlignment="1">
      <alignment horizontal="center" vertical="center"/>
    </xf>
    <xf numFmtId="0" fontId="16" fillId="0" borderId="108" xfId="0" applyFont="1" applyBorder="1" applyAlignment="1">
      <alignment vertical="center" shrinkToFit="1"/>
    </xf>
    <xf numFmtId="0" fontId="1" fillId="0" borderId="0" xfId="1">
      <alignment vertical="center"/>
    </xf>
    <xf numFmtId="0" fontId="13" fillId="0" borderId="17" xfId="1" applyFont="1" applyBorder="1" applyAlignment="1">
      <alignment horizontal="center" vertical="center" wrapText="1"/>
    </xf>
    <xf numFmtId="0" fontId="13" fillId="0" borderId="5" xfId="1" applyFont="1" applyBorder="1" applyAlignment="1">
      <alignment horizontal="center" vertical="center" wrapText="1"/>
    </xf>
    <xf numFmtId="0" fontId="18" fillId="0" borderId="17" xfId="1" applyFont="1" applyBorder="1" applyAlignment="1">
      <alignment horizontal="center" vertical="center" wrapText="1"/>
    </xf>
    <xf numFmtId="0" fontId="13" fillId="0" borderId="17" xfId="1" applyFont="1" applyBorder="1" applyAlignment="1">
      <alignment horizontal="center" vertical="center"/>
    </xf>
    <xf numFmtId="0" fontId="13" fillId="0" borderId="5" xfId="1" applyFont="1" applyBorder="1" applyAlignment="1">
      <alignment horizontal="center" vertical="center"/>
    </xf>
    <xf numFmtId="0" fontId="14" fillId="0" borderId="17" xfId="1" applyFont="1" applyBorder="1" applyAlignment="1">
      <alignment horizontal="center" vertical="center"/>
    </xf>
    <xf numFmtId="0" fontId="13" fillId="0" borderId="17" xfId="1" quotePrefix="1" applyFont="1" applyBorder="1" applyAlignment="1">
      <alignment horizontal="center" vertical="center"/>
    </xf>
    <xf numFmtId="0" fontId="1" fillId="0" borderId="5" xfId="1" applyBorder="1">
      <alignment vertical="center"/>
    </xf>
    <xf numFmtId="0" fontId="13" fillId="0" borderId="0" xfId="1" applyFont="1" applyAlignment="1">
      <alignment horizontal="center" vertical="center"/>
    </xf>
    <xf numFmtId="0" fontId="1" fillId="0" borderId="5" xfId="1" applyBorder="1" applyAlignment="1">
      <alignment horizontal="center" vertical="center"/>
    </xf>
    <xf numFmtId="0" fontId="13" fillId="0" borderId="35" xfId="1" applyFont="1" applyBorder="1" applyAlignment="1">
      <alignment horizontal="center" vertical="center"/>
    </xf>
    <xf numFmtId="0" fontId="13" fillId="0" borderId="4" xfId="1" applyFont="1" applyBorder="1" applyAlignment="1">
      <alignment horizontal="center" vertical="center"/>
    </xf>
    <xf numFmtId="0" fontId="14" fillId="0" borderId="34" xfId="1" applyFont="1" applyBorder="1" applyAlignment="1">
      <alignment horizontal="center" vertical="center"/>
    </xf>
    <xf numFmtId="0" fontId="0" fillId="0" borderId="0" xfId="1" applyFont="1">
      <alignment vertical="center"/>
    </xf>
    <xf numFmtId="31" fontId="13" fillId="0" borderId="0" xfId="0" applyNumberFormat="1" applyFont="1">
      <alignment vertical="center"/>
    </xf>
    <xf numFmtId="0" fontId="0" fillId="9" borderId="43" xfId="0" applyFill="1" applyBorder="1" applyAlignment="1">
      <alignment horizontal="center" vertical="center"/>
    </xf>
    <xf numFmtId="0" fontId="13" fillId="8" borderId="17" xfId="0" applyFont="1" applyFill="1" applyBorder="1" applyAlignment="1">
      <alignment horizontal="center" vertical="center" wrapText="1"/>
    </xf>
    <xf numFmtId="0" fontId="37" fillId="6" borderId="36" xfId="0" applyFont="1" applyFill="1" applyBorder="1" applyAlignment="1">
      <alignment vertical="center" wrapText="1" readingOrder="1"/>
    </xf>
    <xf numFmtId="0" fontId="37" fillId="6" borderId="17" xfId="0" applyFont="1" applyFill="1" applyBorder="1" applyAlignment="1">
      <alignment vertical="center" wrapText="1" readingOrder="1"/>
    </xf>
    <xf numFmtId="0" fontId="16" fillId="0" borderId="2" xfId="0" applyFont="1" applyBorder="1" applyAlignment="1">
      <alignment horizontal="left" vertical="center"/>
    </xf>
    <xf numFmtId="0" fontId="13" fillId="0" borderId="14" xfId="0" applyFont="1" applyBorder="1" applyAlignment="1">
      <alignment horizontal="center" vertical="center"/>
    </xf>
    <xf numFmtId="14" fontId="13" fillId="0" borderId="0" xfId="0" applyNumberFormat="1" applyFont="1" applyAlignment="1">
      <alignment horizontal="center" vertical="center"/>
    </xf>
    <xf numFmtId="0" fontId="18" fillId="0" borderId="17" xfId="0" applyFont="1" applyBorder="1" applyAlignment="1" applyProtection="1">
      <alignment horizontal="center" vertical="center" wrapText="1"/>
      <protection locked="0"/>
    </xf>
    <xf numFmtId="177" fontId="18" fillId="0" borderId="17" xfId="0" applyNumberFormat="1" applyFont="1" applyBorder="1" applyAlignment="1" applyProtection="1">
      <alignment horizontal="center" vertical="center" wrapText="1"/>
      <protection locked="0"/>
    </xf>
    <xf numFmtId="177" fontId="18" fillId="0" borderId="17" xfId="0" applyNumberFormat="1" applyFont="1" applyBorder="1" applyAlignment="1" applyProtection="1">
      <alignment horizontal="left" vertical="center" wrapText="1"/>
      <protection locked="0"/>
    </xf>
    <xf numFmtId="49" fontId="18" fillId="0" borderId="17" xfId="0" applyNumberFormat="1" applyFont="1" applyBorder="1" applyAlignment="1" applyProtection="1">
      <alignment horizontal="center" vertical="center" wrapText="1"/>
      <protection locked="0"/>
    </xf>
    <xf numFmtId="0" fontId="43" fillId="0" borderId="17" xfId="0" applyFont="1" applyBorder="1" applyAlignment="1">
      <alignment horizontal="left" vertical="center" wrapText="1"/>
    </xf>
    <xf numFmtId="0" fontId="16" fillId="9" borderId="15" xfId="0" applyFont="1" applyFill="1" applyBorder="1" applyAlignment="1">
      <alignment horizontal="right" vertical="center"/>
    </xf>
    <xf numFmtId="0" fontId="0" fillId="5" borderId="43" xfId="0" applyFill="1" applyBorder="1" applyAlignment="1">
      <alignment horizontal="center" vertical="center"/>
    </xf>
    <xf numFmtId="0" fontId="16" fillId="5" borderId="15" xfId="0" applyFont="1" applyFill="1" applyBorder="1" applyAlignment="1">
      <alignment horizontal="right" vertical="center"/>
    </xf>
    <xf numFmtId="0" fontId="0" fillId="2" borderId="16" xfId="0" applyFill="1" applyBorder="1" applyAlignment="1">
      <alignment horizontal="center" vertical="center"/>
    </xf>
    <xf numFmtId="0" fontId="34" fillId="0" borderId="20" xfId="0" applyFont="1" applyBorder="1" applyAlignment="1">
      <alignment horizontal="center" vertical="center" wrapText="1"/>
    </xf>
    <xf numFmtId="0" fontId="14" fillId="6" borderId="30" xfId="0" applyFont="1" applyFill="1" applyBorder="1" applyAlignment="1" applyProtection="1">
      <alignment horizontal="center" vertical="center"/>
      <protection locked="0"/>
    </xf>
    <xf numFmtId="0" fontId="14" fillId="6" borderId="31" xfId="0" applyFont="1" applyFill="1" applyBorder="1" applyAlignment="1" applyProtection="1">
      <alignment horizontal="center" vertical="center"/>
      <protection locked="0"/>
    </xf>
    <xf numFmtId="0" fontId="14" fillId="6" borderId="32" xfId="0" applyFont="1" applyFill="1" applyBorder="1" applyAlignment="1" applyProtection="1">
      <alignment horizontal="center" vertical="center"/>
      <protection locked="0"/>
    </xf>
    <xf numFmtId="0" fontId="14" fillId="6" borderId="33" xfId="0" applyFont="1" applyFill="1" applyBorder="1" applyAlignment="1" applyProtection="1">
      <alignment horizontal="center" vertical="center"/>
      <protection locked="0"/>
    </xf>
    <xf numFmtId="0" fontId="0" fillId="6" borderId="17" xfId="0" applyFill="1" applyBorder="1" applyAlignment="1" applyProtection="1">
      <alignment horizontal="center" vertical="center"/>
      <protection locked="0"/>
    </xf>
    <xf numFmtId="0" fontId="13" fillId="6" borderId="17" xfId="0" applyFont="1" applyFill="1" applyBorder="1" applyAlignment="1" applyProtection="1">
      <alignment horizontal="center" vertical="center" wrapText="1"/>
      <protection locked="0"/>
    </xf>
    <xf numFmtId="14" fontId="9" fillId="0" borderId="17" xfId="0" applyNumberFormat="1" applyFont="1" applyBorder="1" applyAlignment="1" applyProtection="1">
      <alignment horizontal="center" vertical="center" wrapText="1"/>
      <protection locked="0"/>
    </xf>
    <xf numFmtId="14" fontId="0" fillId="0" borderId="35" xfId="0" applyNumberFormat="1" applyBorder="1" applyAlignment="1" applyProtection="1">
      <alignment vertical="center" shrinkToFit="1"/>
      <protection locked="0"/>
    </xf>
    <xf numFmtId="14" fontId="0" fillId="0" borderId="35" xfId="0" applyNumberFormat="1" applyBorder="1" applyProtection="1">
      <alignment vertical="center"/>
      <protection locked="0"/>
    </xf>
    <xf numFmtId="0" fontId="0" fillId="6" borderId="35" xfId="0" applyFill="1" applyBorder="1" applyAlignment="1" applyProtection="1">
      <alignment horizontal="center" vertical="center" wrapText="1"/>
      <protection locked="0"/>
    </xf>
    <xf numFmtId="180" fontId="20" fillId="9" borderId="16" xfId="0" applyNumberFormat="1" applyFont="1" applyFill="1" applyBorder="1" applyAlignment="1">
      <alignment horizontal="center" vertical="center"/>
    </xf>
    <xf numFmtId="0" fontId="20" fillId="5" borderId="16" xfId="0" applyFont="1" applyFill="1" applyBorder="1" applyAlignment="1">
      <alignment horizontal="center" vertical="center"/>
    </xf>
    <xf numFmtId="0" fontId="20" fillId="2" borderId="16" xfId="0" applyFont="1" applyFill="1" applyBorder="1" applyAlignment="1">
      <alignment horizontal="center" vertical="center"/>
    </xf>
    <xf numFmtId="0" fontId="32" fillId="0" borderId="17" xfId="0" applyFont="1" applyBorder="1" applyAlignment="1">
      <alignment horizontal="left" vertical="center" wrapText="1" indent="1"/>
    </xf>
    <xf numFmtId="14" fontId="18" fillId="0" borderId="17" xfId="0" applyNumberFormat="1" applyFont="1" applyBorder="1" applyAlignment="1" applyProtection="1">
      <alignment horizontal="center" vertical="center" wrapText="1"/>
      <protection locked="0"/>
    </xf>
    <xf numFmtId="0" fontId="16" fillId="0" borderId="112" xfId="0" applyFont="1" applyBorder="1" applyAlignment="1">
      <alignment vertical="center" wrapText="1"/>
    </xf>
    <xf numFmtId="0" fontId="1" fillId="6" borderId="17" xfId="1" applyFill="1" applyBorder="1" applyProtection="1">
      <alignment vertical="center"/>
      <protection locked="0"/>
    </xf>
    <xf numFmtId="0" fontId="1" fillId="0" borderId="17" xfId="1" applyBorder="1" applyProtection="1">
      <alignment vertical="center"/>
      <protection locked="0"/>
    </xf>
    <xf numFmtId="0" fontId="16" fillId="0" borderId="111" xfId="0" applyFont="1" applyBorder="1" applyAlignment="1">
      <alignment horizontal="right" vertical="center" wrapText="1"/>
    </xf>
    <xf numFmtId="0" fontId="16" fillId="0" borderId="120" xfId="0" applyFont="1" applyBorder="1" applyAlignment="1">
      <alignment horizontal="center" vertical="center" wrapText="1"/>
    </xf>
    <xf numFmtId="0" fontId="16" fillId="0" borderId="122" xfId="0" applyFont="1" applyBorder="1" applyAlignment="1">
      <alignment horizontal="center" vertical="center" wrapText="1"/>
    </xf>
    <xf numFmtId="0" fontId="16" fillId="6" borderId="119" xfId="0" applyFont="1" applyFill="1" applyBorder="1" applyAlignment="1" applyProtection="1">
      <alignment horizontal="center" vertical="center" wrapText="1"/>
      <protection locked="0"/>
    </xf>
    <xf numFmtId="0" fontId="16" fillId="6" borderId="121" xfId="0" applyFont="1" applyFill="1" applyBorder="1" applyAlignment="1" applyProtection="1">
      <alignment horizontal="center" vertical="center" wrapText="1"/>
      <protection locked="0"/>
    </xf>
    <xf numFmtId="181" fontId="0" fillId="0" borderId="17" xfId="0" applyNumberFormat="1" applyBorder="1" applyAlignment="1">
      <alignment horizontal="center" vertical="center" wrapText="1"/>
    </xf>
    <xf numFmtId="0" fontId="0" fillId="6" borderId="17" xfId="1" applyFont="1" applyFill="1" applyBorder="1" applyProtection="1">
      <alignment vertical="center"/>
      <protection locked="0"/>
    </xf>
    <xf numFmtId="0" fontId="1" fillId="7" borderId="17" xfId="1" applyFill="1" applyBorder="1" applyAlignment="1">
      <alignment horizontal="center" vertical="center"/>
    </xf>
    <xf numFmtId="0" fontId="0" fillId="7" borderId="17" xfId="1" applyFont="1" applyFill="1" applyBorder="1" applyAlignment="1">
      <alignment horizontal="center" vertical="center"/>
    </xf>
    <xf numFmtId="0" fontId="0" fillId="3" borderId="17" xfId="0" applyFill="1" applyBorder="1" applyAlignment="1">
      <alignment horizontal="center" vertical="center"/>
    </xf>
    <xf numFmtId="0" fontId="0" fillId="6" borderId="17" xfId="0" applyFill="1" applyBorder="1" applyAlignment="1">
      <alignment horizontal="center" vertical="center"/>
    </xf>
    <xf numFmtId="0" fontId="16" fillId="0" borderId="126" xfId="0" applyFont="1" applyBorder="1" applyAlignment="1">
      <alignment horizontal="justify" vertical="center" wrapText="1"/>
    </xf>
    <xf numFmtId="0" fontId="6" fillId="0" borderId="0" xfId="0" applyFont="1" applyAlignment="1" applyProtection="1">
      <alignment horizontal="center" vertical="center" wrapText="1"/>
      <protection locked="0"/>
    </xf>
    <xf numFmtId="0" fontId="13" fillId="0" borderId="0" xfId="0" applyFont="1" applyProtection="1">
      <alignment vertical="center"/>
      <protection locked="0"/>
    </xf>
    <xf numFmtId="0" fontId="13"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6" fillId="0" borderId="38" xfId="0" applyFont="1" applyBorder="1" applyAlignment="1" applyProtection="1">
      <alignment horizontal="left" vertical="center"/>
      <protection locked="0"/>
    </xf>
    <xf numFmtId="0" fontId="10" fillId="0" borderId="21" xfId="0" applyFont="1" applyBorder="1" applyAlignment="1" applyProtection="1">
      <alignment horizontal="left" vertical="center"/>
      <protection locked="0"/>
    </xf>
    <xf numFmtId="0" fontId="10" fillId="0" borderId="23"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14" fillId="0" borderId="28" xfId="0" applyFont="1" applyBorder="1" applyAlignment="1" applyProtection="1">
      <alignment horizontal="center" vertical="center"/>
      <protection locked="0"/>
    </xf>
    <xf numFmtId="0" fontId="6" fillId="0" borderId="40" xfId="0" applyFont="1" applyBorder="1" applyAlignment="1" applyProtection="1">
      <alignment horizontal="left" vertical="center"/>
      <protection locked="0"/>
    </xf>
    <xf numFmtId="0" fontId="10" fillId="0" borderId="26"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16" fillId="0" borderId="112" xfId="0" applyFont="1" applyBorder="1" applyAlignment="1" applyProtection="1">
      <alignment vertical="center" wrapText="1"/>
      <protection locked="0"/>
    </xf>
    <xf numFmtId="0" fontId="16" fillId="0" borderId="111" xfId="0" applyFont="1" applyBorder="1" applyAlignment="1" applyProtection="1">
      <alignment horizontal="right" vertical="center" wrapText="1"/>
      <protection locked="0"/>
    </xf>
    <xf numFmtId="0" fontId="16" fillId="0" borderId="111" xfId="0" applyFont="1" applyBorder="1" applyAlignment="1" applyProtection="1">
      <alignment vertical="center" wrapText="1"/>
      <protection locked="0"/>
    </xf>
    <xf numFmtId="0" fontId="16" fillId="0" borderId="117" xfId="0" applyFont="1" applyBorder="1" applyAlignment="1" applyProtection="1">
      <alignment horizontal="center" vertical="center" wrapText="1"/>
      <protection locked="0"/>
    </xf>
    <xf numFmtId="0" fontId="1" fillId="0" borderId="0" xfId="1" applyProtection="1">
      <alignment vertical="center"/>
      <protection locked="0"/>
    </xf>
    <xf numFmtId="0" fontId="1" fillId="7" borderId="17" xfId="1" applyFill="1" applyBorder="1" applyAlignment="1" applyProtection="1">
      <alignment horizontal="center" vertical="center"/>
      <protection locked="0"/>
    </xf>
    <xf numFmtId="0" fontId="0" fillId="7" borderId="17" xfId="1" applyFont="1" applyFill="1" applyBorder="1" applyAlignment="1" applyProtection="1">
      <alignment horizontal="center" vertical="center"/>
      <protection locked="0"/>
    </xf>
    <xf numFmtId="0" fontId="1" fillId="7" borderId="5" xfId="1" applyFill="1" applyBorder="1" applyAlignment="1" applyProtection="1">
      <alignment horizontal="center" vertical="center"/>
      <protection locked="0"/>
    </xf>
    <xf numFmtId="0" fontId="0" fillId="6" borderId="5" xfId="1" applyFont="1" applyFill="1" applyBorder="1" applyAlignment="1" applyProtection="1">
      <alignment vertical="center" shrinkToFit="1"/>
      <protection locked="0"/>
    </xf>
    <xf numFmtId="0" fontId="1" fillId="0" borderId="0" xfId="1" applyAlignment="1" applyProtection="1">
      <alignment vertical="center" shrinkToFit="1"/>
      <protection locked="0"/>
    </xf>
    <xf numFmtId="0" fontId="1" fillId="0" borderId="2" xfId="1" applyBorder="1" applyAlignment="1" applyProtection="1">
      <alignment vertical="center" shrinkToFit="1"/>
      <protection locked="0"/>
    </xf>
    <xf numFmtId="0" fontId="1" fillId="6" borderId="5" xfId="1" applyFill="1" applyBorder="1" applyAlignment="1" applyProtection="1">
      <alignment vertical="center" shrinkToFit="1"/>
      <protection locked="0"/>
    </xf>
    <xf numFmtId="0" fontId="1" fillId="7" borderId="5" xfId="1" applyFill="1" applyBorder="1" applyAlignment="1" applyProtection="1">
      <alignment horizontal="center" vertical="center" shrinkToFit="1"/>
      <protection locked="0"/>
    </xf>
    <xf numFmtId="0" fontId="1" fillId="0" borderId="0" xfId="1" applyAlignment="1">
      <alignment horizontal="center" vertical="center" shrinkToFit="1"/>
    </xf>
    <xf numFmtId="0" fontId="1" fillId="0" borderId="0" xfId="1" applyAlignment="1">
      <alignment horizontal="center" vertical="center"/>
    </xf>
    <xf numFmtId="0" fontId="40" fillId="0" borderId="0" xfId="1" applyFont="1">
      <alignment vertical="center"/>
    </xf>
    <xf numFmtId="0" fontId="1" fillId="7" borderId="5" xfId="1" applyFill="1" applyBorder="1" applyAlignment="1">
      <alignment horizontal="center" vertical="center"/>
    </xf>
    <xf numFmtId="0" fontId="1" fillId="6" borderId="5" xfId="1" applyFill="1" applyBorder="1" applyAlignment="1" applyProtection="1">
      <alignment horizontal="center" vertical="center"/>
      <protection locked="0"/>
    </xf>
    <xf numFmtId="0" fontId="0" fillId="6" borderId="5" xfId="1" applyFont="1" applyFill="1" applyBorder="1" applyAlignment="1" applyProtection="1">
      <alignment horizontal="center" vertical="center"/>
      <protection locked="0"/>
    </xf>
    <xf numFmtId="0" fontId="0" fillId="6" borderId="5" xfId="1" applyFont="1" applyFill="1" applyBorder="1" applyAlignment="1" applyProtection="1">
      <alignment horizontal="left" vertical="center"/>
      <protection locked="0"/>
    </xf>
    <xf numFmtId="0" fontId="1" fillId="0" borderId="0" xfId="1" applyAlignment="1" applyProtection="1">
      <alignment horizontal="center" vertical="center"/>
      <protection locked="0"/>
    </xf>
    <xf numFmtId="0" fontId="13" fillId="10" borderId="17" xfId="1" applyFont="1" applyFill="1" applyBorder="1" applyAlignment="1">
      <alignment horizontal="center" vertical="center"/>
    </xf>
    <xf numFmtId="0" fontId="14" fillId="10" borderId="17" xfId="1" applyFont="1" applyFill="1" applyBorder="1" applyAlignment="1">
      <alignment horizontal="center" vertical="center"/>
    </xf>
    <xf numFmtId="0" fontId="1" fillId="0" borderId="17" xfId="1" applyBorder="1" applyAlignment="1">
      <alignment horizontal="center" vertical="center"/>
    </xf>
    <xf numFmtId="0" fontId="1" fillId="6" borderId="5" xfId="1" applyFill="1" applyBorder="1" applyAlignment="1" applyProtection="1">
      <alignment horizontal="left" vertical="center"/>
      <protection locked="0"/>
    </xf>
    <xf numFmtId="0" fontId="0" fillId="6" borderId="5" xfId="1" applyFont="1" applyFill="1" applyBorder="1" applyAlignment="1" applyProtection="1">
      <alignment horizontal="left" vertical="center" shrinkToFit="1"/>
      <protection locked="0"/>
    </xf>
    <xf numFmtId="0" fontId="0" fillId="6" borderId="17" xfId="1" applyFont="1" applyFill="1" applyBorder="1" applyAlignment="1" applyProtection="1">
      <alignment horizontal="left" vertical="center"/>
      <protection locked="0"/>
    </xf>
    <xf numFmtId="0" fontId="6" fillId="4" borderId="0" xfId="0" applyFont="1" applyFill="1" applyProtection="1">
      <alignment vertical="center"/>
      <protection locked="0"/>
    </xf>
    <xf numFmtId="0" fontId="1" fillId="4" borderId="17" xfId="1" applyFill="1" applyBorder="1" applyProtection="1">
      <alignment vertical="center"/>
      <protection locked="0"/>
    </xf>
    <xf numFmtId="0" fontId="0" fillId="6" borderId="17" xfId="1" applyFont="1" applyFill="1" applyBorder="1" applyAlignment="1" applyProtection="1">
      <alignment vertical="center" shrinkToFit="1"/>
      <protection locked="0"/>
    </xf>
    <xf numFmtId="0" fontId="1" fillId="11" borderId="17" xfId="1" applyFill="1" applyBorder="1" applyProtection="1">
      <alignment vertical="center"/>
      <protection locked="0"/>
    </xf>
    <xf numFmtId="0" fontId="0" fillId="11" borderId="5" xfId="1" applyFont="1" applyFill="1" applyBorder="1" applyAlignment="1" applyProtection="1">
      <alignment vertical="center" shrinkToFit="1"/>
      <protection locked="0"/>
    </xf>
    <xf numFmtId="49" fontId="0" fillId="0" borderId="0" xfId="0" applyNumberFormat="1" applyAlignment="1">
      <alignment vertical="top" textRotation="255"/>
    </xf>
    <xf numFmtId="0" fontId="25" fillId="0" borderId="0" xfId="0" applyFont="1" applyAlignment="1">
      <alignment horizontal="center" vertical="center"/>
    </xf>
    <xf numFmtId="49" fontId="0" fillId="0" borderId="0" xfId="0" applyNumberFormat="1" applyAlignment="1">
      <alignment vertical="center" textRotation="255"/>
    </xf>
    <xf numFmtId="49" fontId="0" fillId="11" borderId="0" xfId="0" applyNumberFormat="1" applyFill="1" applyAlignment="1">
      <alignment vertical="top" textRotation="255"/>
    </xf>
    <xf numFmtId="49" fontId="0" fillId="12" borderId="0" xfId="0" applyNumberFormat="1" applyFill="1" applyAlignment="1">
      <alignment vertical="top" textRotation="255"/>
    </xf>
    <xf numFmtId="49" fontId="0" fillId="13" borderId="0" xfId="0" applyNumberFormat="1" applyFill="1" applyAlignment="1">
      <alignment vertical="top" textRotation="255"/>
    </xf>
    <xf numFmtId="49" fontId="0" fillId="14" borderId="0" xfId="0" applyNumberFormat="1" applyFill="1" applyAlignment="1">
      <alignment vertical="top" textRotation="255"/>
    </xf>
    <xf numFmtId="0" fontId="0" fillId="0" borderId="22" xfId="0" applyBorder="1">
      <alignment vertical="center"/>
    </xf>
    <xf numFmtId="0" fontId="0" fillId="11" borderId="22" xfId="0" applyFill="1" applyBorder="1">
      <alignment vertical="center"/>
    </xf>
    <xf numFmtId="0" fontId="0" fillId="13" borderId="22" xfId="0" applyFill="1" applyBorder="1">
      <alignment vertical="center"/>
    </xf>
    <xf numFmtId="0" fontId="0" fillId="12" borderId="22" xfId="0" applyFill="1" applyBorder="1">
      <alignment vertical="center"/>
    </xf>
    <xf numFmtId="0" fontId="0" fillId="14" borderId="22" xfId="0" applyFill="1" applyBorder="1">
      <alignment vertical="center"/>
    </xf>
    <xf numFmtId="0" fontId="0" fillId="0" borderId="67" xfId="0" applyBorder="1">
      <alignment vertical="center"/>
    </xf>
    <xf numFmtId="0" fontId="0" fillId="11" borderId="67" xfId="0" applyFill="1" applyBorder="1">
      <alignment vertical="center"/>
    </xf>
    <xf numFmtId="0" fontId="0" fillId="13" borderId="67" xfId="0" applyFill="1" applyBorder="1">
      <alignment vertical="center"/>
    </xf>
    <xf numFmtId="0" fontId="0" fillId="12" borderId="67" xfId="0" applyFill="1" applyBorder="1">
      <alignment vertical="center"/>
    </xf>
    <xf numFmtId="0" fontId="0" fillId="14" borderId="67" xfId="0" applyFill="1" applyBorder="1">
      <alignment vertical="center"/>
    </xf>
    <xf numFmtId="0" fontId="0" fillId="0" borderId="26" xfId="0" applyBorder="1">
      <alignment vertical="center"/>
    </xf>
    <xf numFmtId="0" fontId="0" fillId="11" borderId="26" xfId="0" applyFill="1" applyBorder="1">
      <alignment vertical="center"/>
    </xf>
    <xf numFmtId="0" fontId="0" fillId="13" borderId="26" xfId="0" applyFill="1" applyBorder="1">
      <alignment vertical="center"/>
    </xf>
    <xf numFmtId="0" fontId="0" fillId="12" borderId="26" xfId="0" applyFill="1" applyBorder="1">
      <alignment vertical="center"/>
    </xf>
    <xf numFmtId="0" fontId="0" fillId="14" borderId="26" xfId="0" applyFill="1" applyBorder="1">
      <alignment vertical="center"/>
    </xf>
    <xf numFmtId="14" fontId="0" fillId="11" borderId="22" xfId="0" applyNumberFormat="1" applyFill="1" applyBorder="1">
      <alignment vertical="center"/>
    </xf>
    <xf numFmtId="14" fontId="0" fillId="13" borderId="22" xfId="0" applyNumberFormat="1" applyFill="1" applyBorder="1">
      <alignment vertical="center"/>
    </xf>
    <xf numFmtId="14" fontId="0" fillId="12" borderId="22" xfId="0" applyNumberFormat="1" applyFill="1" applyBorder="1">
      <alignment vertical="center"/>
    </xf>
    <xf numFmtId="14" fontId="0" fillId="14" borderId="22" xfId="0" applyNumberFormat="1" applyFill="1" applyBorder="1">
      <alignment vertical="center"/>
    </xf>
    <xf numFmtId="49" fontId="44" fillId="0" borderId="0" xfId="0" applyNumberFormat="1" applyFont="1" applyAlignment="1">
      <alignment horizontal="right" vertical="top" textRotation="255"/>
    </xf>
    <xf numFmtId="49" fontId="0" fillId="15" borderId="0" xfId="0" applyNumberFormat="1" applyFill="1" applyAlignment="1">
      <alignment vertical="top" textRotation="255"/>
    </xf>
    <xf numFmtId="0" fontId="0" fillId="15" borderId="22" xfId="0" applyFill="1" applyBorder="1">
      <alignment vertical="center"/>
    </xf>
    <xf numFmtId="0" fontId="0" fillId="15" borderId="26" xfId="0" applyFill="1" applyBorder="1">
      <alignment vertical="center"/>
    </xf>
    <xf numFmtId="0" fontId="0" fillId="15" borderId="67" xfId="0" applyFill="1" applyBorder="1">
      <alignment vertical="center"/>
    </xf>
    <xf numFmtId="49" fontId="0" fillId="10" borderId="0" xfId="0" applyNumberFormat="1" applyFill="1" applyAlignment="1">
      <alignment vertical="top" textRotation="255"/>
    </xf>
    <xf numFmtId="0" fontId="0" fillId="10" borderId="22" xfId="0" applyFill="1" applyBorder="1">
      <alignment vertical="center"/>
    </xf>
    <xf numFmtId="0" fontId="0" fillId="10" borderId="26" xfId="0" applyFill="1" applyBorder="1">
      <alignment vertical="center"/>
    </xf>
    <xf numFmtId="0" fontId="0" fillId="10" borderId="67" xfId="0" applyFill="1" applyBorder="1">
      <alignment vertical="center"/>
    </xf>
    <xf numFmtId="56" fontId="0" fillId="11" borderId="22" xfId="0" applyNumberFormat="1" applyFill="1" applyBorder="1">
      <alignment vertical="center"/>
    </xf>
    <xf numFmtId="0" fontId="0" fillId="10" borderId="22" xfId="0" applyFill="1" applyBorder="1" applyAlignment="1">
      <alignment horizontal="center" vertical="center"/>
    </xf>
    <xf numFmtId="0" fontId="0" fillId="15" borderId="22" xfId="0" applyFill="1" applyBorder="1" applyAlignment="1">
      <alignment horizontal="center" vertical="center"/>
    </xf>
    <xf numFmtId="0" fontId="0" fillId="10" borderId="26" xfId="0" applyFill="1" applyBorder="1" applyAlignment="1">
      <alignment horizontal="center" vertical="center"/>
    </xf>
    <xf numFmtId="0" fontId="0" fillId="15" borderId="26" xfId="0" applyFill="1" applyBorder="1" applyAlignment="1">
      <alignment horizontal="center" vertical="center"/>
    </xf>
    <xf numFmtId="0" fontId="0" fillId="10" borderId="67" xfId="0" applyFill="1" applyBorder="1" applyAlignment="1">
      <alignment horizontal="center" vertical="center"/>
    </xf>
    <xf numFmtId="0" fontId="0" fillId="15" borderId="67" xfId="0" applyFill="1" applyBorder="1" applyAlignment="1">
      <alignment horizontal="center" vertical="center"/>
    </xf>
    <xf numFmtId="0" fontId="45" fillId="0" borderId="0" xfId="0" applyFont="1">
      <alignment vertical="center"/>
    </xf>
    <xf numFmtId="0" fontId="44" fillId="0" borderId="0" xfId="1" applyFont="1">
      <alignment vertical="center"/>
    </xf>
    <xf numFmtId="0" fontId="6" fillId="0" borderId="0" xfId="0" applyFont="1">
      <alignment vertical="center"/>
    </xf>
    <xf numFmtId="0" fontId="1" fillId="0" borderId="109" xfId="1" applyBorder="1">
      <alignment vertical="center"/>
    </xf>
    <xf numFmtId="0" fontId="1" fillId="0" borderId="0" xfId="1" applyAlignment="1">
      <alignment horizontal="left" vertical="center"/>
    </xf>
    <xf numFmtId="0" fontId="1" fillId="11" borderId="35" xfId="1" applyFill="1" applyBorder="1" applyProtection="1">
      <alignment vertical="center"/>
      <protection locked="0"/>
    </xf>
    <xf numFmtId="0" fontId="0" fillId="11" borderId="3" xfId="1" applyFont="1" applyFill="1" applyBorder="1" applyAlignment="1" applyProtection="1">
      <alignment vertical="center" shrinkToFit="1"/>
      <protection locked="0"/>
    </xf>
    <xf numFmtId="0" fontId="1" fillId="6" borderId="127" xfId="1" applyFill="1" applyBorder="1" applyProtection="1">
      <alignment vertical="center"/>
      <protection locked="0"/>
    </xf>
    <xf numFmtId="0" fontId="0" fillId="6" borderId="128" xfId="1" applyFont="1" applyFill="1" applyBorder="1" applyAlignment="1" applyProtection="1">
      <alignment vertical="center" shrinkToFit="1"/>
      <protection locked="0"/>
    </xf>
    <xf numFmtId="0" fontId="1" fillId="6" borderId="35" xfId="1" applyFill="1" applyBorder="1" applyProtection="1">
      <alignment vertical="center"/>
      <protection locked="0"/>
    </xf>
    <xf numFmtId="0" fontId="1" fillId="6" borderId="3" xfId="1" applyFill="1" applyBorder="1" applyAlignment="1" applyProtection="1">
      <alignment horizontal="left" vertical="center"/>
      <protection locked="0"/>
    </xf>
    <xf numFmtId="0" fontId="1" fillId="6" borderId="128" xfId="1" applyFill="1" applyBorder="1" applyAlignment="1" applyProtection="1">
      <alignment horizontal="left" vertical="center"/>
      <protection locked="0"/>
    </xf>
    <xf numFmtId="0" fontId="0" fillId="6" borderId="3" xfId="1" applyFont="1" applyFill="1" applyBorder="1" applyAlignment="1" applyProtection="1">
      <alignment vertical="center" shrinkToFit="1"/>
      <protection locked="0"/>
    </xf>
    <xf numFmtId="0" fontId="1" fillId="11" borderId="127" xfId="1" applyFill="1" applyBorder="1" applyProtection="1">
      <alignment vertical="center"/>
      <protection locked="0"/>
    </xf>
    <xf numFmtId="0" fontId="0" fillId="11" borderId="128" xfId="1" applyFont="1" applyFill="1" applyBorder="1" applyAlignment="1" applyProtection="1">
      <alignment vertical="center" shrinkToFit="1"/>
      <protection locked="0"/>
    </xf>
    <xf numFmtId="0" fontId="0" fillId="6" borderId="128" xfId="1" applyFont="1" applyFill="1" applyBorder="1" applyAlignment="1" applyProtection="1">
      <alignment horizontal="left" vertical="center"/>
      <protection locked="0"/>
    </xf>
    <xf numFmtId="0" fontId="0" fillId="7" borderId="17" xfId="0" applyFill="1" applyBorder="1" applyAlignment="1">
      <alignment horizontal="center" vertical="center"/>
    </xf>
    <xf numFmtId="0" fontId="0" fillId="7" borderId="17" xfId="0" applyFill="1" applyBorder="1" applyAlignment="1">
      <alignment horizontal="center" vertical="center" wrapText="1"/>
    </xf>
    <xf numFmtId="0" fontId="0" fillId="7" borderId="17" xfId="0" applyFill="1" applyBorder="1" applyAlignment="1">
      <alignment horizontal="center" vertical="center" textRotation="255"/>
    </xf>
    <xf numFmtId="0" fontId="0" fillId="11" borderId="17" xfId="0" applyFill="1" applyBorder="1" applyAlignment="1">
      <alignment horizontal="center" vertical="center"/>
    </xf>
    <xf numFmtId="0" fontId="0" fillId="11" borderId="17" xfId="0" applyFill="1" applyBorder="1">
      <alignment vertical="center"/>
    </xf>
    <xf numFmtId="0" fontId="0" fillId="11" borderId="17" xfId="0" applyFill="1" applyBorder="1" applyAlignment="1">
      <alignment vertical="center" wrapText="1"/>
    </xf>
    <xf numFmtId="0" fontId="0" fillId="0" borderId="17" xfId="0" applyBorder="1" applyAlignment="1">
      <alignment vertical="center" shrinkToFit="1"/>
    </xf>
    <xf numFmtId="0" fontId="44" fillId="0" borderId="0" xfId="0" applyFont="1">
      <alignment vertical="center"/>
    </xf>
    <xf numFmtId="0" fontId="44" fillId="0" borderId="0" xfId="0" applyFont="1" applyAlignment="1">
      <alignment horizontal="left" vertical="center"/>
    </xf>
    <xf numFmtId="0" fontId="44" fillId="7" borderId="17" xfId="0" applyFont="1" applyFill="1" applyBorder="1" applyAlignment="1">
      <alignment horizontal="center" vertical="center" wrapText="1"/>
    </xf>
    <xf numFmtId="0" fontId="44" fillId="0" borderId="0" xfId="1" applyFont="1" applyAlignment="1">
      <alignment horizontal="left" vertical="center"/>
    </xf>
    <xf numFmtId="0" fontId="9" fillId="6" borderId="0" xfId="0" applyFont="1" applyFill="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38" xfId="0" applyFont="1" applyFill="1" applyBorder="1" applyAlignment="1" applyProtection="1">
      <alignment horizontal="left" vertical="center" wrapText="1" indent="1"/>
      <protection locked="0"/>
    </xf>
    <xf numFmtId="0" fontId="9" fillId="6" borderId="21" xfId="0" applyFont="1" applyFill="1" applyBorder="1" applyAlignment="1" applyProtection="1">
      <alignment horizontal="left" vertical="center" wrapText="1" indent="1"/>
      <protection locked="0"/>
    </xf>
    <xf numFmtId="0" fontId="9" fillId="6" borderId="30" xfId="0" applyFont="1" applyFill="1" applyBorder="1" applyAlignment="1" applyProtection="1">
      <alignment horizontal="left" vertical="center" wrapText="1" indent="1"/>
      <protection locked="0"/>
    </xf>
    <xf numFmtId="0" fontId="8" fillId="0" borderId="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 xfId="0" applyFont="1" applyBorder="1" applyAlignment="1">
      <alignment horizontal="center" vertical="center" wrapText="1"/>
    </xf>
    <xf numFmtId="0" fontId="9" fillId="6" borderId="34" xfId="0" applyFont="1" applyFill="1" applyBorder="1" applyAlignment="1" applyProtection="1">
      <alignment horizontal="left" vertical="center" wrapText="1" indent="1"/>
      <protection locked="0"/>
    </xf>
    <xf numFmtId="0" fontId="9" fillId="6" borderId="0" xfId="0" applyFont="1" applyFill="1" applyAlignment="1" applyProtection="1">
      <alignment horizontal="left" vertical="center" wrapText="1" indent="1"/>
      <protection locked="0"/>
    </xf>
    <xf numFmtId="0" fontId="9" fillId="6" borderId="34" xfId="0" applyFont="1" applyFill="1" applyBorder="1" applyAlignment="1" applyProtection="1">
      <alignment horizontal="center" vertical="center" wrapText="1"/>
      <protection locked="0"/>
    </xf>
    <xf numFmtId="58" fontId="9" fillId="6" borderId="38" xfId="0" applyNumberFormat="1" applyFont="1" applyFill="1" applyBorder="1" applyAlignment="1" applyProtection="1">
      <alignment horizontal="center" vertical="center" wrapText="1"/>
      <protection locked="0"/>
    </xf>
    <xf numFmtId="0" fontId="9" fillId="6" borderId="21" xfId="0" applyFont="1" applyFill="1" applyBorder="1" applyAlignment="1" applyProtection="1">
      <alignment horizontal="center" vertical="center" wrapText="1"/>
      <protection locked="0"/>
    </xf>
    <xf numFmtId="0" fontId="9" fillId="6" borderId="30" xfId="0" applyFont="1" applyFill="1" applyBorder="1" applyAlignment="1" applyProtection="1">
      <alignment horizontal="center" vertical="center" wrapText="1"/>
      <protection locked="0"/>
    </xf>
    <xf numFmtId="0" fontId="12" fillId="0" borderId="0" xfId="0" applyFont="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28"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left" vertical="center" wrapText="1" indent="1"/>
      <protection locked="0"/>
    </xf>
    <xf numFmtId="0" fontId="9" fillId="6" borderId="2" xfId="0" applyFont="1" applyFill="1" applyBorder="1" applyAlignment="1" applyProtection="1">
      <alignment horizontal="left" vertical="center" wrapText="1" indent="1"/>
      <protection locked="0"/>
    </xf>
    <xf numFmtId="0" fontId="9" fillId="6" borderId="3" xfId="0" applyFont="1" applyFill="1" applyBorder="1" applyAlignment="1" applyProtection="1">
      <alignment horizontal="center" vertical="center" wrapText="1"/>
      <protection locked="0"/>
    </xf>
    <xf numFmtId="0" fontId="3" fillId="0" borderId="0" xfId="0" applyFont="1" applyAlignment="1">
      <alignment horizontal="left" vertical="center"/>
    </xf>
    <xf numFmtId="0" fontId="3" fillId="0" borderId="2" xfId="0" applyFont="1" applyBorder="1" applyAlignment="1">
      <alignment horizontal="left"/>
    </xf>
    <xf numFmtId="0" fontId="11" fillId="0" borderId="5"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left" vertical="center"/>
    </xf>
    <xf numFmtId="179" fontId="3" fillId="0" borderId="0" xfId="0" applyNumberFormat="1" applyFont="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178" fontId="8" fillId="0" borderId="5" xfId="0" quotePrefix="1" applyNumberFormat="1" applyFont="1" applyBorder="1" applyAlignment="1">
      <alignment horizontal="center" vertical="center" wrapText="1"/>
    </xf>
    <xf numFmtId="178" fontId="8" fillId="0" borderId="44" xfId="0" applyNumberFormat="1" applyFont="1" applyBorder="1" applyAlignment="1">
      <alignment horizontal="center" vertical="center" wrapText="1"/>
    </xf>
    <xf numFmtId="178" fontId="8" fillId="0" borderId="4" xfId="0" applyNumberFormat="1" applyFont="1" applyBorder="1" applyAlignment="1">
      <alignment horizontal="center" vertical="center" wrapText="1"/>
    </xf>
    <xf numFmtId="0" fontId="6" fillId="0" borderId="40"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14" fontId="6" fillId="6" borderId="45" xfId="0" applyNumberFormat="1" applyFont="1" applyFill="1" applyBorder="1" applyAlignment="1" applyProtection="1">
      <alignment horizontal="center" vertical="center" wrapText="1"/>
      <protection locked="0"/>
    </xf>
    <xf numFmtId="14" fontId="6" fillId="6" borderId="2" xfId="0" applyNumberFormat="1" applyFont="1" applyFill="1" applyBorder="1" applyAlignment="1" applyProtection="1">
      <alignment horizontal="center" vertical="center" wrapText="1"/>
      <protection locked="0"/>
    </xf>
    <xf numFmtId="14" fontId="6" fillId="6" borderId="28" xfId="0" applyNumberFormat="1" applyFont="1" applyFill="1" applyBorder="1" applyAlignment="1" applyProtection="1">
      <alignment horizontal="center" vertical="center" wrapText="1"/>
      <protection locked="0"/>
    </xf>
    <xf numFmtId="14" fontId="6" fillId="0" borderId="40" xfId="0" applyNumberFormat="1" applyFont="1" applyBorder="1" applyAlignment="1" applyProtection="1">
      <alignment horizontal="center" vertical="center" wrapText="1"/>
      <protection locked="0"/>
    </xf>
    <xf numFmtId="14" fontId="6" fillId="0" borderId="27" xfId="0" applyNumberFormat="1" applyFont="1" applyBorder="1" applyAlignment="1" applyProtection="1">
      <alignment horizontal="center" vertical="center" wrapText="1"/>
      <protection locked="0"/>
    </xf>
    <xf numFmtId="0" fontId="6" fillId="0" borderId="56"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14" fillId="0" borderId="0" xfId="0" applyFont="1" applyAlignment="1">
      <alignment horizontal="center" vertical="center"/>
    </xf>
    <xf numFmtId="0" fontId="6" fillId="0" borderId="54"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6" borderId="47"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wrapText="1"/>
      <protection locked="0"/>
    </xf>
    <xf numFmtId="0" fontId="14" fillId="0" borderId="11" xfId="0" applyFont="1" applyBorder="1" applyAlignment="1">
      <alignment horizontal="left" vertical="center"/>
    </xf>
    <xf numFmtId="0" fontId="14" fillId="0" borderId="17" xfId="0" applyFont="1" applyBorder="1" applyAlignment="1" applyProtection="1">
      <alignment horizontal="center" vertical="center" wrapText="1"/>
      <protection locked="0"/>
    </xf>
    <xf numFmtId="14" fontId="6" fillId="6" borderId="57" xfId="0" applyNumberFormat="1" applyFont="1" applyFill="1" applyBorder="1" applyAlignment="1" applyProtection="1">
      <alignment horizontal="center" vertical="center" wrapText="1"/>
      <protection locked="0"/>
    </xf>
    <xf numFmtId="14" fontId="6" fillId="6" borderId="33" xfId="0" applyNumberFormat="1" applyFont="1" applyFill="1" applyBorder="1" applyAlignment="1" applyProtection="1">
      <alignment horizontal="center" vertical="center" wrapText="1"/>
      <protection locked="0"/>
    </xf>
    <xf numFmtId="0" fontId="18" fillId="4" borderId="0" xfId="0" applyFont="1" applyFill="1" applyAlignment="1" applyProtection="1">
      <alignment horizontal="left" vertical="center"/>
      <protection locked="0"/>
    </xf>
    <xf numFmtId="0" fontId="6" fillId="6" borderId="47" xfId="0"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protection locked="0"/>
    </xf>
    <xf numFmtId="14" fontId="6" fillId="6" borderId="49" xfId="0" applyNumberFormat="1" applyFont="1" applyFill="1" applyBorder="1" applyAlignment="1" applyProtection="1">
      <alignment horizontal="center" vertical="center" wrapText="1"/>
      <protection locked="0"/>
    </xf>
    <xf numFmtId="14" fontId="6" fillId="6" borderId="31" xfId="0" applyNumberFormat="1" applyFont="1" applyFill="1" applyBorder="1" applyAlignment="1" applyProtection="1">
      <alignment horizontal="center" vertical="center" wrapText="1"/>
      <protection locked="0"/>
    </xf>
    <xf numFmtId="14" fontId="6" fillId="0" borderId="56" xfId="0" applyNumberFormat="1" applyFont="1" applyBorder="1" applyAlignment="1" applyProtection="1">
      <alignment horizontal="center" vertical="center" wrapText="1"/>
      <protection locked="0"/>
    </xf>
    <xf numFmtId="14" fontId="6" fillId="0" borderId="57" xfId="0" applyNumberFormat="1" applyFont="1" applyBorder="1" applyAlignment="1" applyProtection="1">
      <alignment horizontal="center" vertical="center" wrapText="1"/>
      <protection locked="0"/>
    </xf>
    <xf numFmtId="0" fontId="6" fillId="6" borderId="40" xfId="0" applyFont="1" applyFill="1" applyBorder="1" applyAlignment="1" applyProtection="1">
      <alignment horizontal="center" vertical="center" wrapText="1"/>
      <protection locked="0"/>
    </xf>
    <xf numFmtId="0" fontId="6" fillId="6" borderId="26" xfId="0" applyFont="1" applyFill="1" applyBorder="1" applyAlignment="1" applyProtection="1">
      <alignment horizontal="center" vertical="center" wrapText="1"/>
      <protection locked="0"/>
    </xf>
    <xf numFmtId="0" fontId="6" fillId="6" borderId="46" xfId="0" applyFont="1" applyFill="1" applyBorder="1" applyAlignment="1" applyProtection="1">
      <alignment horizontal="center" vertical="center" wrapText="1"/>
      <protection locked="0"/>
    </xf>
    <xf numFmtId="0" fontId="10"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6" fillId="0" borderId="55"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14" fontId="6" fillId="0" borderId="55" xfId="0" applyNumberFormat="1" applyFont="1" applyBorder="1" applyAlignment="1" applyProtection="1">
      <alignment horizontal="center" vertical="center" wrapText="1"/>
      <protection locked="0"/>
    </xf>
    <xf numFmtId="14" fontId="6" fillId="0" borderId="49" xfId="0" applyNumberFormat="1" applyFont="1" applyBorder="1" applyAlignment="1" applyProtection="1">
      <alignment horizontal="center" vertical="center" wrapText="1"/>
      <protection locked="0"/>
    </xf>
    <xf numFmtId="0" fontId="10" fillId="0" borderId="21" xfId="0" applyFont="1" applyBorder="1" applyAlignment="1">
      <alignment horizontal="left" vertical="center"/>
    </xf>
    <xf numFmtId="179" fontId="42" fillId="4" borderId="0" xfId="0" quotePrefix="1" applyNumberFormat="1" applyFont="1" applyFill="1" applyAlignment="1" applyProtection="1">
      <alignment horizontal="center" vertical="center"/>
      <protection locked="0"/>
    </xf>
    <xf numFmtId="179" fontId="42" fillId="4" borderId="0" xfId="0" applyNumberFormat="1" applyFont="1" applyFill="1" applyAlignment="1" applyProtection="1">
      <alignment horizontal="center" vertical="center"/>
      <protection locked="0"/>
    </xf>
    <xf numFmtId="0" fontId="6" fillId="4" borderId="0" xfId="0" applyFont="1" applyFill="1" applyAlignment="1" applyProtection="1">
      <alignment horizontal="left" vertical="center"/>
      <protection locked="0"/>
    </xf>
    <xf numFmtId="0" fontId="13" fillId="0" borderId="17" xfId="0" applyFont="1" applyBorder="1" applyAlignment="1" applyProtection="1">
      <alignment horizontal="center" vertical="center" wrapText="1"/>
      <protection locked="0"/>
    </xf>
    <xf numFmtId="0" fontId="6" fillId="6" borderId="50" xfId="0" applyFont="1" applyFill="1" applyBorder="1" applyAlignment="1" applyProtection="1">
      <alignment horizontal="center" vertical="center" wrapText="1"/>
      <protection locked="0"/>
    </xf>
    <xf numFmtId="0" fontId="6" fillId="6" borderId="51" xfId="0" applyFont="1" applyFill="1" applyBorder="1" applyAlignment="1" applyProtection="1">
      <alignment horizontal="center" vertical="center" wrapText="1"/>
      <protection locked="0"/>
    </xf>
    <xf numFmtId="0" fontId="6" fillId="6" borderId="52" xfId="0" applyFont="1" applyFill="1" applyBorder="1" applyAlignment="1" applyProtection="1">
      <alignment horizontal="center" vertical="center" wrapText="1"/>
      <protection locked="0"/>
    </xf>
    <xf numFmtId="0" fontId="6" fillId="6" borderId="39" xfId="0" applyFont="1" applyFill="1" applyBorder="1" applyAlignment="1" applyProtection="1">
      <alignment horizontal="center" vertical="center" wrapText="1"/>
      <protection locked="0"/>
    </xf>
    <xf numFmtId="0" fontId="6" fillId="6" borderId="22" xfId="0" applyFont="1" applyFill="1" applyBorder="1" applyAlignment="1" applyProtection="1">
      <alignment horizontal="center" vertical="center" wrapText="1"/>
      <protection locked="0"/>
    </xf>
    <xf numFmtId="0" fontId="6" fillId="6" borderId="53" xfId="0" applyFont="1" applyFill="1" applyBorder="1" applyAlignment="1" applyProtection="1">
      <alignment horizontal="center" vertical="center" wrapText="1"/>
      <protection locked="0"/>
    </xf>
    <xf numFmtId="14" fontId="6" fillId="6" borderId="58" xfId="0" applyNumberFormat="1" applyFont="1" applyFill="1" applyBorder="1" applyAlignment="1" applyProtection="1">
      <alignment horizontal="center" vertical="center" wrapText="1"/>
      <protection locked="0"/>
    </xf>
    <xf numFmtId="14" fontId="6" fillId="6" borderId="26" xfId="0" applyNumberFormat="1" applyFont="1" applyFill="1" applyBorder="1" applyAlignment="1" applyProtection="1">
      <alignment horizontal="center" vertical="center" wrapText="1"/>
      <protection locked="0"/>
    </xf>
    <xf numFmtId="14" fontId="6" fillId="6" borderId="46" xfId="0" applyNumberFormat="1" applyFont="1" applyFill="1" applyBorder="1" applyAlignment="1" applyProtection="1">
      <alignment horizontal="center" vertical="center" wrapText="1"/>
      <protection locked="0"/>
    </xf>
    <xf numFmtId="0" fontId="6" fillId="0" borderId="0" xfId="0" applyFont="1" applyAlignment="1">
      <alignment horizontal="left" vertical="center"/>
    </xf>
    <xf numFmtId="0" fontId="13" fillId="0" borderId="0" xfId="0" applyFont="1" applyAlignment="1">
      <alignment horizontal="left" vertical="center"/>
    </xf>
    <xf numFmtId="0" fontId="5" fillId="0" borderId="20" xfId="0" applyFont="1" applyBorder="1" applyAlignment="1">
      <alignment horizontal="left" vertical="center" wrapText="1"/>
    </xf>
    <xf numFmtId="0" fontId="5" fillId="0" borderId="59" xfId="0" applyFont="1" applyBorder="1" applyAlignment="1">
      <alignment horizontal="left" vertical="center" wrapText="1"/>
    </xf>
    <xf numFmtId="0" fontId="5" fillId="0" borderId="1" xfId="0" applyFont="1" applyBorder="1" applyAlignment="1">
      <alignment horizontal="left" vertical="center" wrapText="1"/>
    </xf>
    <xf numFmtId="14" fontId="6" fillId="0" borderId="60" xfId="0" applyNumberFormat="1" applyFont="1" applyBorder="1" applyAlignment="1" applyProtection="1">
      <alignment horizontal="center" vertical="center" wrapText="1"/>
      <protection locked="0"/>
    </xf>
    <xf numFmtId="14" fontId="6" fillId="0" borderId="32" xfId="0" applyNumberFormat="1" applyFont="1" applyBorder="1" applyAlignment="1" applyProtection="1">
      <alignment horizontal="center" vertical="center" wrapText="1"/>
      <protection locked="0"/>
    </xf>
    <xf numFmtId="0" fontId="0" fillId="6" borderId="17" xfId="0" applyFill="1" applyBorder="1" applyAlignment="1" applyProtection="1">
      <alignment horizontal="center" vertical="center" wrapText="1"/>
      <protection locked="0"/>
    </xf>
    <xf numFmtId="0" fontId="0" fillId="6" borderId="5" xfId="0" applyFill="1" applyBorder="1" applyAlignment="1" applyProtection="1">
      <alignment horizontal="center" vertical="center" wrapText="1"/>
      <protection locked="0"/>
    </xf>
    <xf numFmtId="0" fontId="0" fillId="6" borderId="44" xfId="0"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9" fillId="0" borderId="0" xfId="0" applyFont="1" applyAlignment="1">
      <alignment horizontal="left" vertical="center" wrapText="1"/>
    </xf>
    <xf numFmtId="0" fontId="0" fillId="0" borderId="36" xfId="0" applyBorder="1" applyAlignment="1">
      <alignment horizontal="center" vertical="center" wrapText="1"/>
    </xf>
    <xf numFmtId="0" fontId="0" fillId="0" borderId="14" xfId="0" applyBorder="1" applyAlignment="1">
      <alignment horizontal="center" vertical="center" wrapText="1"/>
    </xf>
    <xf numFmtId="0" fontId="0" fillId="0" borderId="61" xfId="0" applyBorder="1" applyAlignment="1">
      <alignment horizontal="center" vertical="center" wrapText="1"/>
    </xf>
    <xf numFmtId="0" fontId="0" fillId="0" borderId="14" xfId="0" applyBorder="1" applyAlignment="1">
      <alignment horizontal="center" vertical="center"/>
    </xf>
    <xf numFmtId="0" fontId="0" fillId="0" borderId="61" xfId="0" applyBorder="1" applyAlignment="1">
      <alignment horizontal="center" vertical="center"/>
    </xf>
    <xf numFmtId="0" fontId="31" fillId="0" borderId="5" xfId="0" applyFont="1" applyBorder="1" applyAlignment="1">
      <alignment horizontal="center" vertical="center"/>
    </xf>
    <xf numFmtId="0" fontId="31" fillId="0" borderId="44" xfId="0" applyFont="1" applyBorder="1" applyAlignment="1">
      <alignment horizontal="center" vertical="center"/>
    </xf>
    <xf numFmtId="0" fontId="31" fillId="0" borderId="4" xfId="0" applyFont="1" applyBorder="1" applyAlignment="1">
      <alignment horizontal="center" vertical="center"/>
    </xf>
    <xf numFmtId="0" fontId="0" fillId="5" borderId="36" xfId="0" applyFill="1" applyBorder="1" applyAlignment="1">
      <alignment horizontal="center" vertical="center" wrapText="1"/>
    </xf>
    <xf numFmtId="0" fontId="0" fillId="2" borderId="36" xfId="0" applyFill="1" applyBorder="1" applyAlignment="1">
      <alignment horizontal="center" vertical="center" wrapText="1"/>
    </xf>
    <xf numFmtId="0" fontId="0" fillId="0" borderId="38" xfId="0"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28" xfId="0" applyBorder="1" applyAlignment="1">
      <alignment horizontal="center" vertical="center"/>
    </xf>
    <xf numFmtId="0" fontId="15" fillId="0" borderId="2" xfId="0" applyFont="1" applyBorder="1" applyAlignment="1">
      <alignment horizontal="left" vertical="center" shrinkToFit="1"/>
    </xf>
    <xf numFmtId="0" fontId="13" fillId="0" borderId="38" xfId="0" applyFont="1" applyBorder="1" applyAlignment="1">
      <alignment horizontal="center" vertical="center" wrapText="1" shrinkToFit="1"/>
    </xf>
    <xf numFmtId="0" fontId="13" fillId="0" borderId="21" xfId="0" applyFont="1" applyBorder="1" applyAlignment="1">
      <alignment horizontal="center" vertical="center" shrinkToFit="1"/>
    </xf>
    <xf numFmtId="0" fontId="13" fillId="0" borderId="30" xfId="0" applyFont="1" applyBorder="1" applyAlignment="1">
      <alignment horizontal="center" vertical="center" shrinkToFit="1"/>
    </xf>
    <xf numFmtId="0" fontId="18" fillId="0" borderId="40" xfId="0" applyFont="1" applyBorder="1" applyAlignment="1">
      <alignment horizontal="left" vertical="center" wrapText="1"/>
    </xf>
    <xf numFmtId="0" fontId="18" fillId="0" borderId="26" xfId="0" applyFont="1" applyBorder="1" applyAlignment="1">
      <alignment horizontal="left" vertical="center" wrapText="1"/>
    </xf>
    <xf numFmtId="0" fontId="18" fillId="0" borderId="46" xfId="0" applyFont="1" applyBorder="1" applyAlignment="1">
      <alignment horizontal="left" vertical="center" wrapText="1"/>
    </xf>
    <xf numFmtId="0" fontId="0" fillId="0" borderId="5" xfId="0" applyBorder="1" applyAlignment="1">
      <alignment horizontal="center" vertical="center" wrapText="1"/>
    </xf>
    <xf numFmtId="0" fontId="0" fillId="0" borderId="44" xfId="0" applyBorder="1" applyAlignment="1">
      <alignment horizontal="center" vertical="center" wrapText="1"/>
    </xf>
    <xf numFmtId="0" fontId="0" fillId="0" borderId="4" xfId="0" applyBorder="1" applyAlignment="1">
      <alignment horizontal="center" vertical="center" wrapText="1"/>
    </xf>
    <xf numFmtId="0" fontId="13" fillId="0" borderId="21" xfId="0" applyFont="1" applyBorder="1" applyAlignment="1">
      <alignment horizontal="center" vertical="center" wrapText="1" shrinkToFit="1"/>
    </xf>
    <xf numFmtId="0" fontId="13" fillId="0" borderId="30" xfId="0" applyFont="1" applyBorder="1" applyAlignment="1">
      <alignment horizontal="center" vertical="center" wrapText="1" shrinkToFit="1"/>
    </xf>
    <xf numFmtId="0" fontId="0" fillId="9" borderId="36" xfId="0" applyFill="1" applyBorder="1" applyAlignment="1">
      <alignment horizontal="center" vertical="center" wrapText="1"/>
    </xf>
    <xf numFmtId="0" fontId="0" fillId="0" borderId="5" xfId="0" applyBorder="1" applyAlignment="1">
      <alignment horizontal="center" vertical="center"/>
    </xf>
    <xf numFmtId="0" fontId="0" fillId="0" borderId="44" xfId="0" applyBorder="1" applyAlignment="1">
      <alignment horizontal="center" vertical="center"/>
    </xf>
    <xf numFmtId="0" fontId="0" fillId="0" borderId="4" xfId="0" applyBorder="1" applyAlignment="1">
      <alignment horizontal="center" vertical="center"/>
    </xf>
    <xf numFmtId="0" fontId="0" fillId="6" borderId="123" xfId="0" applyFill="1" applyBorder="1" applyAlignment="1" applyProtection="1">
      <alignment horizontal="center" vertical="center" wrapText="1"/>
      <protection locked="0"/>
    </xf>
    <xf numFmtId="0" fontId="0" fillId="6" borderId="124" xfId="0" applyFill="1" applyBorder="1" applyAlignment="1" applyProtection="1">
      <alignment horizontal="center" vertical="center" wrapText="1"/>
      <protection locked="0"/>
    </xf>
    <xf numFmtId="0" fontId="0" fillId="6" borderId="125" xfId="0" applyFill="1" applyBorder="1" applyAlignment="1" applyProtection="1">
      <alignment horizontal="center" vertical="center" wrapText="1"/>
      <protection locked="0"/>
    </xf>
    <xf numFmtId="0" fontId="6" fillId="0" borderId="63" xfId="0" applyFont="1" applyBorder="1" applyAlignment="1">
      <alignment horizontal="left" vertical="center" wrapText="1"/>
    </xf>
    <xf numFmtId="0" fontId="22" fillId="0" borderId="64" xfId="0" applyFont="1" applyBorder="1" applyAlignment="1">
      <alignment horizontal="left" vertical="center" wrapText="1"/>
    </xf>
    <xf numFmtId="0" fontId="24" fillId="0" borderId="63" xfId="0" applyFont="1" applyBorder="1" applyAlignment="1">
      <alignment horizontal="left" vertical="center" wrapText="1"/>
    </xf>
    <xf numFmtId="0" fontId="22" fillId="0" borderId="65" xfId="0" applyFont="1" applyBorder="1" applyAlignment="1">
      <alignment horizontal="left" vertical="center" wrapText="1"/>
    </xf>
    <xf numFmtId="0" fontId="23" fillId="0" borderId="66" xfId="0" applyFont="1" applyBorder="1" applyAlignment="1">
      <alignment wrapText="1"/>
    </xf>
    <xf numFmtId="0" fontId="23" fillId="0" borderId="67" xfId="0" applyFont="1" applyBorder="1" applyAlignment="1">
      <alignment wrapText="1"/>
    </xf>
    <xf numFmtId="0" fontId="23" fillId="0" borderId="66" xfId="0" applyFont="1" applyBorder="1" applyAlignment="1">
      <alignment horizontal="center" wrapText="1"/>
    </xf>
    <xf numFmtId="0" fontId="23" fillId="0" borderId="67" xfId="0" applyFont="1" applyBorder="1" applyAlignment="1">
      <alignment horizontal="center" wrapText="1"/>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0" xfId="0" quotePrefix="1" applyBorder="1" applyAlignment="1">
      <alignment horizontal="center" vertical="center"/>
    </xf>
    <xf numFmtId="0" fontId="23" fillId="0" borderId="34" xfId="0" applyFont="1" applyBorder="1" applyAlignment="1">
      <alignment horizontal="center" vertical="center" wrapText="1"/>
    </xf>
    <xf numFmtId="0" fontId="23" fillId="0" borderId="0" xfId="0" applyFont="1" applyAlignment="1">
      <alignment horizontal="center" vertical="center" wrapText="1"/>
    </xf>
    <xf numFmtId="0" fontId="23" fillId="0" borderId="62"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4" xfId="0" applyFont="1" applyBorder="1" applyAlignment="1">
      <alignment horizontal="right" vertical="center" wrapText="1"/>
    </xf>
    <xf numFmtId="0" fontId="23" fillId="0" borderId="49" xfId="0" applyFont="1" applyBorder="1" applyAlignment="1">
      <alignment horizontal="right" vertical="center" wrapText="1"/>
    </xf>
    <xf numFmtId="0" fontId="23" fillId="0" borderId="72" xfId="0" applyFont="1" applyBorder="1" applyAlignment="1">
      <alignment horizontal="right" vertical="center" wrapText="1"/>
    </xf>
    <xf numFmtId="0" fontId="12" fillId="0" borderId="55" xfId="0" applyFont="1" applyBorder="1" applyAlignment="1">
      <alignment horizontal="justify" vertical="center" wrapText="1"/>
    </xf>
    <xf numFmtId="0" fontId="12" fillId="0" borderId="49" xfId="0" applyFont="1" applyBorder="1" applyAlignment="1">
      <alignment horizontal="justify" vertical="center" wrapText="1"/>
    </xf>
    <xf numFmtId="0" fontId="12" fillId="0" borderId="31" xfId="0" applyFont="1" applyBorder="1" applyAlignment="1">
      <alignment horizontal="justify"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8" fillId="0" borderId="73" xfId="0" applyFont="1" applyBorder="1" applyAlignment="1">
      <alignment horizontal="right" vertical="center" wrapText="1"/>
    </xf>
    <xf numFmtId="0" fontId="8" fillId="0" borderId="57" xfId="0" applyFont="1" applyBorder="1" applyAlignment="1">
      <alignment horizontal="right" vertical="center" wrapText="1"/>
    </xf>
    <xf numFmtId="0" fontId="8" fillId="0" borderId="74" xfId="0" applyFont="1" applyBorder="1" applyAlignment="1">
      <alignment horizontal="right"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12" fillId="0" borderId="34"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0" fontId="23" fillId="0" borderId="62" xfId="0" applyFont="1" applyBorder="1" applyAlignment="1">
      <alignment wrapText="1"/>
    </xf>
    <xf numFmtId="0" fontId="23" fillId="0" borderId="11" xfId="0" applyFont="1" applyBorder="1" applyAlignment="1">
      <alignment wrapText="1"/>
    </xf>
    <xf numFmtId="0" fontId="12" fillId="0" borderId="79" xfId="0" applyFont="1" applyBorder="1" applyAlignment="1">
      <alignment horizontal="center" vertical="center"/>
    </xf>
    <xf numFmtId="0" fontId="12" fillId="0" borderId="77" xfId="0" applyFont="1" applyBorder="1" applyAlignment="1">
      <alignment horizontal="center" vertical="center"/>
    </xf>
    <xf numFmtId="0" fontId="12" fillId="0" borderId="80" xfId="0" applyFont="1" applyBorder="1" applyAlignment="1">
      <alignment horizontal="center" vertical="center"/>
    </xf>
    <xf numFmtId="0" fontId="12" fillId="0" borderId="10" xfId="0" applyFont="1" applyBorder="1" applyAlignment="1">
      <alignment horizontal="center" vertical="center"/>
    </xf>
    <xf numFmtId="0" fontId="12" fillId="0" borderId="81" xfId="0" applyFont="1" applyBorder="1" applyAlignment="1">
      <alignment horizontal="center" vertical="center"/>
    </xf>
    <xf numFmtId="0" fontId="12" fillId="0" borderId="12" xfId="0" applyFont="1" applyBorder="1" applyAlignment="1">
      <alignment horizontal="center" vertical="center"/>
    </xf>
    <xf numFmtId="0" fontId="12" fillId="0" borderId="18" xfId="0" applyFont="1" applyBorder="1" applyAlignment="1">
      <alignment horizontal="center" vertical="center" wrapText="1"/>
    </xf>
    <xf numFmtId="0" fontId="12" fillId="0" borderId="13" xfId="0" applyFont="1" applyBorder="1" applyAlignment="1">
      <alignment horizontal="center" vertical="center" wrapText="1"/>
    </xf>
    <xf numFmtId="0" fontId="23" fillId="0" borderId="62" xfId="0" applyFont="1" applyBorder="1" applyAlignment="1">
      <alignment horizontal="center" wrapText="1"/>
    </xf>
    <xf numFmtId="0" fontId="23" fillId="0" borderId="11" xfId="0" applyFont="1" applyBorder="1" applyAlignment="1">
      <alignment horizontal="center" wrapText="1"/>
    </xf>
    <xf numFmtId="0" fontId="12" fillId="0" borderId="82"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84" xfId="0" applyFont="1" applyBorder="1" applyAlignment="1">
      <alignment horizontal="center" vertical="center" wrapText="1"/>
    </xf>
    <xf numFmtId="0" fontId="12" fillId="0" borderId="85"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32" xfId="0" applyFont="1" applyBorder="1" applyAlignment="1">
      <alignment horizontal="center" vertical="center" wrapText="1"/>
    </xf>
    <xf numFmtId="0" fontId="8" fillId="0" borderId="27" xfId="0" applyFont="1" applyBorder="1" applyAlignment="1">
      <alignment horizontal="right" vertical="center" wrapText="1"/>
    </xf>
    <xf numFmtId="0" fontId="8" fillId="0" borderId="60" xfId="0" applyFont="1" applyBorder="1" applyAlignment="1">
      <alignment horizontal="right" vertical="center" wrapText="1"/>
    </xf>
    <xf numFmtId="0" fontId="8" fillId="0" borderId="58" xfId="0" applyFont="1" applyBorder="1" applyAlignment="1">
      <alignment horizontal="right" vertical="center" wrapText="1"/>
    </xf>
    <xf numFmtId="0" fontId="23" fillId="0" borderId="86" xfId="0" applyFont="1" applyBorder="1" applyAlignment="1">
      <alignment horizontal="right" vertical="center" wrapText="1"/>
    </xf>
    <xf numFmtId="0" fontId="23" fillId="0" borderId="47" xfId="0" applyFont="1" applyBorder="1" applyAlignment="1">
      <alignment horizontal="right" vertical="center" wrapText="1"/>
    </xf>
    <xf numFmtId="0" fontId="23" fillId="0" borderId="87" xfId="0" applyFont="1" applyBorder="1" applyAlignment="1">
      <alignment horizontal="right" vertical="center" wrapText="1"/>
    </xf>
    <xf numFmtId="0" fontId="12" fillId="0" borderId="54" xfId="0" applyFont="1" applyBorder="1" applyAlignment="1">
      <alignment horizontal="justify" vertical="center" wrapText="1"/>
    </xf>
    <xf numFmtId="0" fontId="12" fillId="0" borderId="47" xfId="0" applyFont="1" applyBorder="1" applyAlignment="1">
      <alignment horizontal="justify" vertical="center" wrapText="1"/>
    </xf>
    <xf numFmtId="0" fontId="12" fillId="0" borderId="48" xfId="0" applyFont="1" applyBorder="1" applyAlignment="1">
      <alignment horizontal="justify" vertical="center" wrapText="1"/>
    </xf>
    <xf numFmtId="0" fontId="23" fillId="0" borderId="0" xfId="0" applyFont="1" applyAlignment="1">
      <alignment horizontal="left" vertical="center"/>
    </xf>
    <xf numFmtId="0" fontId="23" fillId="0" borderId="0" xfId="0" applyFont="1" applyAlignment="1">
      <alignment horizontal="center" vertical="center"/>
    </xf>
    <xf numFmtId="0" fontId="12" fillId="0" borderId="38" xfId="0" applyFont="1" applyBorder="1" applyAlignment="1">
      <alignment horizontal="left" vertical="top" wrapText="1"/>
    </xf>
    <xf numFmtId="0" fontId="12" fillId="0" borderId="30" xfId="0" applyFont="1" applyBorder="1" applyAlignment="1">
      <alignment horizontal="left" vertical="top" wrapText="1"/>
    </xf>
    <xf numFmtId="0" fontId="21" fillId="0" borderId="0" xfId="0" applyFont="1" applyAlignment="1">
      <alignment horizontal="center" vertical="center" wrapText="1"/>
    </xf>
    <xf numFmtId="0" fontId="12" fillId="0" borderId="88" xfId="0" applyFont="1" applyBorder="1" applyAlignment="1">
      <alignment horizontal="center" vertical="center" wrapText="1"/>
    </xf>
    <xf numFmtId="0" fontId="12" fillId="0" borderId="89" xfId="0" applyFont="1" applyBorder="1" applyAlignment="1">
      <alignment horizontal="center" vertical="center" wrapText="1"/>
    </xf>
    <xf numFmtId="0" fontId="12" fillId="0" borderId="90"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91"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93" xfId="0" applyFont="1" applyBorder="1" applyAlignment="1">
      <alignment horizontal="center" vertical="center" textRotation="255" wrapText="1"/>
    </xf>
    <xf numFmtId="0" fontId="12" fillId="0" borderId="80" xfId="0" applyFont="1" applyBorder="1" applyAlignment="1">
      <alignment horizontal="center" vertical="center" textRotation="255" wrapText="1"/>
    </xf>
    <xf numFmtId="0" fontId="12" fillId="0" borderId="3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9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96" xfId="0" applyFont="1" applyBorder="1" applyAlignment="1">
      <alignment horizontal="center" vertical="center" wrapText="1"/>
    </xf>
    <xf numFmtId="0" fontId="12" fillId="0" borderId="97"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21" xfId="0" applyFont="1" applyBorder="1" applyAlignment="1">
      <alignment horizontal="center" vertical="center" wrapText="1"/>
    </xf>
    <xf numFmtId="0" fontId="23" fillId="0" borderId="27" xfId="0" applyFont="1" applyBorder="1" applyAlignment="1">
      <alignment horizontal="right" vertical="center" wrapText="1"/>
    </xf>
    <xf numFmtId="0" fontId="23" fillId="0" borderId="60" xfId="0" applyFont="1" applyBorder="1" applyAlignment="1">
      <alignment horizontal="right" vertical="center" wrapText="1"/>
    </xf>
    <xf numFmtId="0" fontId="23" fillId="0" borderId="58" xfId="0" applyFont="1" applyBorder="1" applyAlignment="1">
      <alignment horizontal="right" vertical="center" wrapText="1"/>
    </xf>
    <xf numFmtId="0" fontId="23" fillId="0" borderId="11" xfId="0" applyFont="1" applyBorder="1" applyAlignment="1">
      <alignment horizontal="right" wrapText="1" indent="2"/>
    </xf>
    <xf numFmtId="0" fontId="23" fillId="0" borderId="3" xfId="0" applyFont="1" applyBorder="1" applyAlignment="1">
      <alignment horizontal="center" wrapText="1"/>
    </xf>
    <xf numFmtId="0" fontId="23" fillId="0" borderId="2" xfId="0" applyFont="1" applyBorder="1" applyAlignment="1">
      <alignment horizontal="center" wrapText="1"/>
    </xf>
    <xf numFmtId="0" fontId="3" fillId="0" borderId="9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12" xfId="0" applyFont="1" applyBorder="1" applyAlignment="1">
      <alignment horizontal="center" vertical="center" wrapText="1"/>
    </xf>
    <xf numFmtId="0" fontId="23" fillId="0" borderId="3" xfId="0" applyFont="1" applyBorder="1" applyAlignment="1">
      <alignment wrapText="1"/>
    </xf>
    <xf numFmtId="0" fontId="23" fillId="0" borderId="2" xfId="0" applyFont="1" applyBorder="1" applyAlignment="1">
      <alignment wrapText="1"/>
    </xf>
    <xf numFmtId="0" fontId="0" fillId="0" borderId="18" xfId="0" applyBorder="1" applyAlignment="1">
      <alignment horizontal="center" vertical="center"/>
    </xf>
    <xf numFmtId="0" fontId="18" fillId="0" borderId="17" xfId="0" applyFont="1" applyBorder="1" applyAlignment="1">
      <alignment horizontal="center" vertical="center" wrapText="1"/>
    </xf>
    <xf numFmtId="0" fontId="4" fillId="0" borderId="17" xfId="0" applyFont="1" applyBorder="1" applyAlignment="1">
      <alignment horizontal="center" vertical="center" wrapText="1"/>
    </xf>
    <xf numFmtId="0" fontId="26" fillId="0" borderId="0" xfId="0" applyFont="1" applyAlignment="1">
      <alignment horizontal="center" vertical="center"/>
    </xf>
    <xf numFmtId="0" fontId="25" fillId="0" borderId="0" xfId="0" applyFont="1" applyAlignment="1">
      <alignment horizontal="center" vertical="center"/>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left" vertical="center" wrapText="1"/>
    </xf>
    <xf numFmtId="0" fontId="18" fillId="0" borderId="44" xfId="0" applyFont="1" applyBorder="1" applyAlignment="1">
      <alignment horizontal="left" vertical="center" wrapText="1"/>
    </xf>
    <xf numFmtId="0" fontId="18" fillId="0" borderId="4" xfId="0" applyFont="1" applyBorder="1" applyAlignment="1">
      <alignment horizontal="left" vertical="center" wrapText="1"/>
    </xf>
    <xf numFmtId="0" fontId="37" fillId="6" borderId="36" xfId="0" applyFont="1" applyFill="1" applyBorder="1" applyAlignment="1">
      <alignment horizontal="center" vertical="center" wrapText="1"/>
    </xf>
    <xf numFmtId="0" fontId="37" fillId="6" borderId="35"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44"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23" fillId="0" borderId="26" xfId="0" applyFont="1" applyBorder="1" applyAlignment="1">
      <alignment horizontal="right" vertical="center" wrapText="1"/>
    </xf>
    <xf numFmtId="0" fontId="23" fillId="0" borderId="39" xfId="0" applyFont="1" applyBorder="1" applyAlignment="1">
      <alignment horizontal="right" vertical="center" wrapText="1"/>
    </xf>
    <xf numFmtId="0" fontId="23" fillId="0" borderId="22" xfId="0" applyFont="1" applyBorder="1" applyAlignment="1">
      <alignment horizontal="right" vertical="center" wrapText="1"/>
    </xf>
    <xf numFmtId="0" fontId="12" fillId="0" borderId="56" xfId="0" applyFont="1" applyBorder="1" applyAlignment="1">
      <alignment horizontal="justify" vertical="center" wrapText="1"/>
    </xf>
    <xf numFmtId="0" fontId="12" fillId="0" borderId="57" xfId="0" applyFont="1" applyBorder="1" applyAlignment="1">
      <alignment horizontal="justify" vertical="center" wrapText="1"/>
    </xf>
    <xf numFmtId="0" fontId="12" fillId="0" borderId="33" xfId="0" applyFont="1" applyBorder="1" applyAlignment="1">
      <alignment horizontal="justify" vertical="center" wrapText="1"/>
    </xf>
    <xf numFmtId="0" fontId="23" fillId="0" borderId="62" xfId="0" applyFont="1" applyBorder="1" applyAlignment="1">
      <alignment horizontal="right" wrapText="1"/>
    </xf>
    <xf numFmtId="0" fontId="23" fillId="0" borderId="11" xfId="0" applyFont="1" applyBorder="1" applyAlignment="1">
      <alignment horizontal="right" wrapText="1"/>
    </xf>
    <xf numFmtId="0" fontId="23" fillId="0" borderId="23" xfId="0" applyFont="1" applyBorder="1" applyAlignment="1">
      <alignment horizontal="right" vertical="center" wrapText="1"/>
    </xf>
    <xf numFmtId="0" fontId="23" fillId="0" borderId="99" xfId="0" applyFont="1" applyBorder="1" applyAlignment="1">
      <alignment horizontal="right" vertical="center" wrapText="1"/>
    </xf>
    <xf numFmtId="0" fontId="23" fillId="0" borderId="100" xfId="0" applyFont="1" applyBorder="1" applyAlignment="1">
      <alignment horizontal="right" vertical="center" wrapText="1"/>
    </xf>
    <xf numFmtId="0" fontId="3" fillId="0" borderId="11" xfId="0" applyFont="1" applyBorder="1" applyAlignment="1">
      <alignment horizontal="left" vertical="center"/>
    </xf>
    <xf numFmtId="0" fontId="23" fillId="0" borderId="101" xfId="0" applyFont="1" applyBorder="1" applyAlignment="1">
      <alignment horizontal="right" vertical="center" wrapText="1"/>
    </xf>
    <xf numFmtId="0" fontId="23" fillId="0" borderId="102" xfId="0" applyFont="1" applyBorder="1" applyAlignment="1">
      <alignment horizontal="right" vertical="center" wrapText="1"/>
    </xf>
    <xf numFmtId="0" fontId="23" fillId="0" borderId="103" xfId="0" applyFont="1" applyBorder="1" applyAlignment="1">
      <alignment horizontal="right" vertical="center" wrapText="1"/>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0" fillId="0" borderId="21" xfId="0" applyBorder="1" applyAlignment="1">
      <alignment horizontal="center" vertical="center" wrapText="1"/>
    </xf>
    <xf numFmtId="0" fontId="0" fillId="0" borderId="104" xfId="0" applyBorder="1" applyAlignment="1">
      <alignment horizontal="center" vertical="center" wrapText="1"/>
    </xf>
    <xf numFmtId="0" fontId="23" fillId="0" borderId="73" xfId="0" applyFont="1" applyBorder="1" applyAlignment="1">
      <alignment horizontal="right" vertical="center" wrapText="1"/>
    </xf>
    <xf numFmtId="0" fontId="23" fillId="0" borderId="57" xfId="0" applyFont="1" applyBorder="1" applyAlignment="1">
      <alignment horizontal="right" vertical="center" wrapText="1"/>
    </xf>
    <xf numFmtId="0" fontId="23" fillId="0" borderId="74" xfId="0" applyFont="1" applyBorder="1" applyAlignment="1">
      <alignment horizontal="right" vertical="center" wrapText="1"/>
    </xf>
    <xf numFmtId="0" fontId="23" fillId="0" borderId="0" xfId="0" applyFont="1" applyAlignment="1">
      <alignment horizontal="right" wrapText="1"/>
    </xf>
    <xf numFmtId="0" fontId="0" fillId="0" borderId="38" xfId="0" applyBorder="1" applyAlignment="1">
      <alignment horizontal="center" vertical="center" wrapText="1"/>
    </xf>
    <xf numFmtId="0" fontId="0" fillId="0" borderId="30" xfId="0" applyBorder="1" applyAlignment="1">
      <alignment horizontal="center" vertical="center" wrapText="1"/>
    </xf>
    <xf numFmtId="0" fontId="23" fillId="0" borderId="34" xfId="0" applyFont="1" applyBorder="1" applyAlignment="1">
      <alignment horizontal="right" wrapText="1"/>
    </xf>
    <xf numFmtId="0" fontId="23" fillId="0" borderId="62" xfId="0" applyFont="1" applyBorder="1" applyAlignment="1">
      <alignment horizontal="right" wrapText="1" indent="2"/>
    </xf>
    <xf numFmtId="0" fontId="23" fillId="0" borderId="3" xfId="0" applyFont="1" applyBorder="1" applyAlignment="1">
      <alignment horizontal="right" wrapText="1" indent="2"/>
    </xf>
    <xf numFmtId="0" fontId="23" fillId="0" borderId="2" xfId="0" applyFont="1" applyBorder="1" applyAlignment="1">
      <alignment horizontal="right" wrapText="1" indent="2"/>
    </xf>
    <xf numFmtId="0" fontId="36" fillId="0" borderId="0" xfId="0" applyFont="1" applyAlignment="1">
      <alignment horizontal="center" vertical="center" wrapText="1"/>
    </xf>
    <xf numFmtId="0" fontId="23" fillId="0" borderId="3" xfId="0" applyFont="1" applyBorder="1" applyAlignment="1">
      <alignment horizontal="right" wrapText="1"/>
    </xf>
    <xf numFmtId="0" fontId="23" fillId="0" borderId="2" xfId="0" applyFont="1" applyBorder="1" applyAlignment="1">
      <alignment horizontal="right" wrapText="1"/>
    </xf>
    <xf numFmtId="0" fontId="37" fillId="0" borderId="38"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104"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5"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35" xfId="0" applyFont="1" applyBorder="1" applyAlignment="1">
      <alignment horizontal="center"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left" vertical="center"/>
    </xf>
    <xf numFmtId="0" fontId="16" fillId="0" borderId="2" xfId="0" applyFont="1" applyBorder="1" applyAlignment="1">
      <alignment horizontal="left" vertical="center"/>
    </xf>
    <xf numFmtId="0" fontId="16" fillId="0" borderId="0" xfId="0" applyFont="1">
      <alignment vertical="center"/>
    </xf>
    <xf numFmtId="0" fontId="16" fillId="0" borderId="0" xfId="0" applyFont="1" applyAlignment="1">
      <alignment horizontal="center" vertical="center"/>
    </xf>
    <xf numFmtId="0" fontId="16" fillId="0" borderId="94" xfId="0" applyFont="1" applyBorder="1" applyAlignment="1">
      <alignment horizontal="center" vertical="center" wrapText="1"/>
    </xf>
    <xf numFmtId="0" fontId="16" fillId="0" borderId="112"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109" xfId="0" applyFont="1" applyBorder="1" applyAlignment="1">
      <alignment horizontal="center" vertical="center" wrapText="1"/>
    </xf>
    <xf numFmtId="0" fontId="16" fillId="0" borderId="107" xfId="0" applyFont="1" applyBorder="1" applyAlignment="1">
      <alignment horizontal="center" vertical="center" wrapText="1"/>
    </xf>
    <xf numFmtId="0" fontId="0" fillId="0" borderId="0" xfId="0" applyAlignment="1">
      <alignment horizontal="left" vertical="center"/>
    </xf>
    <xf numFmtId="0" fontId="0" fillId="7" borderId="5" xfId="0" applyFill="1" applyBorder="1" applyAlignment="1">
      <alignment horizontal="center" vertical="center"/>
    </xf>
    <xf numFmtId="0" fontId="0" fillId="7" borderId="4" xfId="0" applyFill="1" applyBorder="1" applyAlignment="1">
      <alignment horizontal="center" vertical="center"/>
    </xf>
    <xf numFmtId="0" fontId="1" fillId="0" borderId="36" xfId="1" applyBorder="1" applyAlignment="1">
      <alignment horizontal="center" vertical="center"/>
    </xf>
    <xf numFmtId="0" fontId="1" fillId="0" borderId="14" xfId="1" applyBorder="1" applyAlignment="1">
      <alignment horizontal="center" vertical="center"/>
    </xf>
    <xf numFmtId="0" fontId="1" fillId="0" borderId="35" xfId="1" applyBorder="1" applyAlignment="1">
      <alignment horizontal="center" vertical="center"/>
    </xf>
    <xf numFmtId="0" fontId="1" fillId="0" borderId="129" xfId="1" applyBorder="1" applyAlignment="1">
      <alignment horizontal="center" vertical="center"/>
    </xf>
    <xf numFmtId="0" fontId="0" fillId="0" borderId="2" xfId="1" applyFont="1" applyBorder="1" applyAlignment="1">
      <alignment horizontal="center" vertical="center"/>
    </xf>
    <xf numFmtId="0" fontId="1" fillId="0" borderId="38" xfId="1" applyBorder="1" applyAlignment="1">
      <alignment vertical="center" wrapText="1"/>
    </xf>
    <xf numFmtId="0" fontId="1" fillId="0" borderId="21" xfId="1" applyBorder="1" applyAlignment="1">
      <alignment vertical="center" wrapText="1"/>
    </xf>
    <xf numFmtId="0" fontId="1" fillId="0" borderId="34" xfId="1" applyBorder="1" applyAlignment="1">
      <alignment vertical="center" wrapText="1"/>
    </xf>
    <xf numFmtId="0" fontId="1" fillId="0" borderId="0" xfId="1" applyAlignment="1">
      <alignment vertical="center" wrapText="1"/>
    </xf>
    <xf numFmtId="0" fontId="1" fillId="0" borderId="3" xfId="1" applyBorder="1" applyAlignment="1">
      <alignment vertical="center" wrapText="1"/>
    </xf>
    <xf numFmtId="0" fontId="1" fillId="0" borderId="2" xfId="1" applyBorder="1" applyAlignment="1">
      <alignment vertical="center" wrapText="1"/>
    </xf>
    <xf numFmtId="0" fontId="1" fillId="0" borderId="38" xfId="1" applyBorder="1">
      <alignment vertical="center"/>
    </xf>
    <xf numFmtId="0" fontId="1" fillId="0" borderId="21" xfId="1" applyBorder="1">
      <alignment vertical="center"/>
    </xf>
    <xf numFmtId="0" fontId="1" fillId="0" borderId="34" xfId="1" applyBorder="1">
      <alignment vertical="center"/>
    </xf>
    <xf numFmtId="0" fontId="1" fillId="0" borderId="0" xfId="1">
      <alignment vertical="center"/>
    </xf>
    <xf numFmtId="0" fontId="1" fillId="0" borderId="3" xfId="1" applyBorder="1">
      <alignment vertical="center"/>
    </xf>
    <xf numFmtId="0" fontId="1" fillId="0" borderId="2" xfId="1" applyBorder="1">
      <alignment vertical="center"/>
    </xf>
    <xf numFmtId="0" fontId="1" fillId="7" borderId="5" xfId="1" applyFill="1" applyBorder="1" applyAlignment="1">
      <alignment horizontal="center" vertical="center"/>
    </xf>
    <xf numFmtId="0" fontId="1" fillId="7" borderId="4" xfId="1" applyFill="1" applyBorder="1" applyAlignment="1">
      <alignment horizontal="center" vertical="center"/>
    </xf>
    <xf numFmtId="0" fontId="1" fillId="0" borderId="62" xfId="1" applyBorder="1" applyAlignment="1">
      <alignment vertical="center" wrapText="1"/>
    </xf>
    <xf numFmtId="0" fontId="1" fillId="0" borderId="11" xfId="1" applyBorder="1" applyAlignment="1">
      <alignment vertical="center" wrapText="1"/>
    </xf>
    <xf numFmtId="0" fontId="0" fillId="0" borderId="38" xfId="1" applyFont="1" applyBorder="1">
      <alignment vertical="center"/>
    </xf>
    <xf numFmtId="0" fontId="1" fillId="0" borderId="62" xfId="1" applyBorder="1">
      <alignment vertical="center"/>
    </xf>
    <xf numFmtId="0" fontId="1" fillId="0" borderId="11" xfId="1" applyBorder="1">
      <alignment vertical="center"/>
    </xf>
    <xf numFmtId="0" fontId="0" fillId="0" borderId="34" xfId="1" applyFont="1" applyBorder="1">
      <alignment vertical="center"/>
    </xf>
    <xf numFmtId="0" fontId="1" fillId="0" borderId="10" xfId="1" applyBorder="1">
      <alignment vertical="center"/>
    </xf>
    <xf numFmtId="0" fontId="1" fillId="0" borderId="28" xfId="1" applyBorder="1">
      <alignment vertical="center"/>
    </xf>
    <xf numFmtId="0" fontId="40" fillId="0" borderId="0" xfId="1" applyFont="1" applyAlignment="1">
      <alignment horizontal="center" vertical="center"/>
    </xf>
    <xf numFmtId="0" fontId="1" fillId="0" borderId="109" xfId="1" applyBorder="1" applyAlignment="1">
      <alignment horizontal="center" vertical="center"/>
    </xf>
    <xf numFmtId="0" fontId="1" fillId="0" borderId="0" xfId="1" applyAlignment="1">
      <alignment horizontal="left" vertical="center"/>
    </xf>
    <xf numFmtId="0" fontId="1" fillId="0" borderId="5" xfId="1" applyBorder="1" applyAlignment="1">
      <alignment horizontal="center" vertical="center" shrinkToFit="1"/>
    </xf>
    <xf numFmtId="0" fontId="1" fillId="0" borderId="4" xfId="1" applyBorder="1" applyAlignment="1">
      <alignment horizontal="center" vertical="center" shrinkToFit="1"/>
    </xf>
    <xf numFmtId="0" fontId="1" fillId="7" borderId="44" xfId="1" applyFill="1" applyBorder="1" applyAlignment="1">
      <alignment horizontal="center" vertical="center"/>
    </xf>
  </cellXfs>
  <cellStyles count="2">
    <cellStyle name="標準" xfId="0" builtinId="0"/>
    <cellStyle name="標準 2" xfId="1" xr:uid="{00000000-0005-0000-0000-000001000000}"/>
  </cellStyles>
  <dxfs count="233">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ont>
        <color rgb="FFFF0000"/>
      </font>
    </dxf>
    <dxf>
      <font>
        <color rgb="FFFF0000"/>
      </font>
    </dxf>
    <dxf>
      <font>
        <color rgb="FFFF0000"/>
      </font>
    </dxf>
    <dxf>
      <fill>
        <patternFill>
          <bgColor rgb="FFFFFF99"/>
        </patternFill>
      </fill>
    </dxf>
    <dxf>
      <font>
        <color rgb="FFFF0000"/>
      </font>
    </dxf>
    <dxf>
      <fill>
        <patternFill patternType="none">
          <bgColor auto="1"/>
        </patternFill>
      </fill>
    </dxf>
    <dxf>
      <fill>
        <patternFill>
          <bgColor rgb="FFFFFF99"/>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bgColor rgb="FFFFFF99"/>
        </patternFill>
      </fill>
    </dxf>
    <dxf>
      <font>
        <color theme="0"/>
      </font>
      <fill>
        <patternFill>
          <bgColor theme="0"/>
        </patternFill>
      </fill>
    </dxf>
    <dxf>
      <font>
        <strike val="0"/>
        <color rgb="FFFF0000"/>
      </font>
      <fill>
        <patternFill>
          <bgColor rgb="FFFFFF99"/>
        </patternFill>
      </fill>
    </dxf>
    <dxf>
      <font>
        <color theme="0"/>
      </font>
    </dxf>
    <dxf>
      <font>
        <strike/>
        <color rgb="FFFF0000"/>
      </font>
    </dxf>
    <dxf>
      <fill>
        <patternFill>
          <bgColor theme="0"/>
        </patternFill>
      </fill>
    </dxf>
    <dxf>
      <fill>
        <patternFill>
          <bgColor rgb="FFFFFF99"/>
        </patternFill>
      </fill>
    </dxf>
    <dxf>
      <font>
        <strike val="0"/>
        <color rgb="FFFF0000"/>
      </font>
      <fill>
        <patternFill patternType="solid">
          <bgColor theme="0"/>
        </patternFill>
      </fill>
    </dxf>
    <dxf>
      <fill>
        <patternFill>
          <bgColor theme="0"/>
        </patternFill>
      </fill>
    </dxf>
    <dxf>
      <font>
        <strike/>
        <color rgb="FFFF0000"/>
      </font>
    </dxf>
    <dxf>
      <font>
        <color theme="0"/>
      </font>
      <fill>
        <patternFill>
          <bgColor theme="0"/>
        </patternFill>
      </fill>
    </dxf>
    <dxf>
      <font>
        <color theme="0"/>
      </font>
      <fill>
        <patternFill>
          <bgColor theme="0"/>
        </patternFill>
      </fill>
    </dxf>
    <dxf>
      <font>
        <strike/>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fill>
        <patternFill>
          <bgColor theme="0"/>
        </patternFill>
      </fill>
    </dxf>
    <dxf>
      <font>
        <color rgb="FFFF0000"/>
      </font>
      <fill>
        <patternFill patternType="none">
          <bgColor auto="1"/>
        </patternFill>
      </fill>
    </dxf>
    <dxf>
      <font>
        <strike val="0"/>
        <color rgb="FFFF0000"/>
      </font>
      <fill>
        <patternFill patternType="none">
          <bgColor auto="1"/>
        </patternFill>
      </fill>
    </dxf>
    <dxf>
      <font>
        <color auto="1"/>
      </font>
      <fill>
        <patternFill>
          <bgColor theme="0" tint="-0.24994659260841701"/>
        </patternFill>
      </fill>
    </dxf>
    <dxf>
      <font>
        <color auto="1"/>
      </font>
    </dxf>
    <dxf>
      <font>
        <strike/>
        <color rgb="FFFF0000"/>
      </font>
    </dxf>
    <dxf>
      <font>
        <strike val="0"/>
        <color rgb="FFFF0000"/>
      </font>
      <fill>
        <patternFill patternType="solid">
          <bgColor theme="0"/>
        </patternFill>
      </fill>
    </dxf>
    <dxf>
      <fill>
        <patternFill>
          <bgColor rgb="FFFFFF99"/>
        </patternFill>
      </fill>
    </dxf>
    <dxf>
      <font>
        <strike/>
        <color rgb="FFFF0000"/>
      </font>
    </dxf>
    <dxf>
      <fill>
        <patternFill>
          <bgColor theme="0"/>
        </patternFill>
      </fill>
    </dxf>
    <dxf>
      <fill>
        <patternFill>
          <bgColor rgb="FFCCFFFF"/>
        </patternFill>
      </fill>
    </dxf>
    <dxf>
      <fill>
        <patternFill>
          <bgColor rgb="FFFFFF99"/>
        </patternFill>
      </fill>
    </dxf>
    <dxf>
      <fill>
        <patternFill>
          <bgColor theme="0"/>
        </patternFill>
      </fill>
    </dxf>
    <dxf>
      <font>
        <strike/>
        <color rgb="FFFF0000"/>
      </font>
    </dxf>
    <dxf>
      <font>
        <color auto="1"/>
      </font>
      <fill>
        <patternFill>
          <bgColor theme="0"/>
        </patternFill>
      </fill>
    </dxf>
    <dxf>
      <font>
        <color theme="0"/>
      </font>
    </dxf>
    <dxf>
      <font>
        <color auto="1"/>
      </font>
      <fill>
        <patternFill patternType="none">
          <bgColor auto="1"/>
        </patternFill>
      </fill>
    </dxf>
    <dxf>
      <fill>
        <patternFill>
          <bgColor theme="0"/>
        </patternFill>
      </fill>
    </dxf>
    <dxf>
      <font>
        <strike/>
        <color rgb="FFFF0000"/>
      </font>
      <fill>
        <patternFill>
          <bgColor theme="0"/>
        </patternFill>
      </fill>
    </dxf>
    <dxf>
      <fill>
        <patternFill>
          <bgColor rgb="FFFFFF99"/>
        </patternFill>
      </fill>
    </dxf>
    <dxf>
      <font>
        <color theme="0"/>
      </font>
      <fill>
        <patternFill>
          <bgColor theme="0"/>
        </patternFill>
      </fill>
    </dxf>
    <dxf>
      <font>
        <color theme="0"/>
      </font>
      <fill>
        <patternFill>
          <bgColor theme="0"/>
        </patternFill>
      </fill>
    </dxf>
    <dxf>
      <fill>
        <patternFill>
          <bgColor theme="0" tint="-0.14996795556505021"/>
        </patternFill>
      </fill>
    </dxf>
    <dxf>
      <fill>
        <patternFill>
          <bgColor theme="0"/>
        </patternFill>
      </fill>
    </dxf>
    <dxf>
      <font>
        <strike/>
        <color rgb="FFFF0000"/>
      </font>
    </dxf>
    <dxf>
      <fill>
        <patternFill>
          <bgColor rgb="FFFFFF99"/>
        </patternFill>
      </fill>
    </dxf>
    <dxf>
      <fill>
        <patternFill>
          <bgColor rgb="FFFFFF99"/>
        </patternFill>
      </fill>
    </dxf>
    <dxf>
      <fill>
        <patternFill>
          <bgColor rgb="FFFFFF99"/>
        </patternFill>
      </fill>
    </dxf>
    <dxf>
      <font>
        <color rgb="FFFF0000"/>
      </font>
    </dxf>
    <dxf>
      <fill>
        <patternFill>
          <bgColor rgb="FFFFFF99"/>
        </patternFill>
      </fill>
    </dxf>
    <dxf>
      <font>
        <color rgb="FFFF0000"/>
      </font>
    </dxf>
    <dxf>
      <fill>
        <patternFill>
          <bgColor rgb="FFFFFF99"/>
        </patternFill>
      </fill>
    </dxf>
    <dxf>
      <font>
        <color rgb="FFFF0000"/>
      </font>
    </dxf>
    <dxf>
      <fill>
        <patternFill>
          <bgColor rgb="FFFFFF99"/>
        </patternFill>
      </fill>
    </dxf>
    <dxf>
      <font>
        <color rgb="FFFF0000"/>
      </font>
    </dxf>
    <dxf>
      <fill>
        <patternFill>
          <bgColor rgb="FFFFFF99"/>
        </patternFill>
      </fill>
    </dxf>
    <dxf>
      <font>
        <strike/>
        <color rgb="FFFF0000"/>
      </font>
    </dxf>
    <dxf>
      <font>
        <strike val="0"/>
      </font>
      <numFmt numFmtId="178" formatCode="yyyy&quot;年&quot;m&quot;月&quot;d&quot;日&quot;;@"/>
      <fill>
        <patternFill>
          <bgColor theme="0"/>
        </patternFill>
      </fill>
    </dxf>
    <dxf>
      <fill>
        <patternFill>
          <bgColor theme="0"/>
        </patternFill>
      </fill>
    </dxf>
    <dxf>
      <fill>
        <patternFill>
          <bgColor theme="0"/>
        </patternFill>
      </fill>
    </dxf>
    <dxf>
      <fill>
        <patternFill>
          <bgColor rgb="FFFFFF00"/>
        </patternFill>
      </fill>
    </dxf>
  </dxfs>
  <tableStyles count="0" defaultTableStyle="TableStyleMedium2" defaultPivotStyle="PivotStyleLight16"/>
  <colors>
    <mruColors>
      <color rgb="FF00FF00"/>
      <color rgb="FFFFFF99"/>
      <color rgb="FFCCFFFF"/>
      <color rgb="FF66FFFF"/>
      <color rgb="FFFF9966"/>
      <color rgb="FFFFFFCC"/>
      <color rgb="FFFFFFFF"/>
      <color rgb="FFFF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85725</xdr:colOff>
      <xdr:row>7</xdr:row>
      <xdr:rowOff>171450</xdr:rowOff>
    </xdr:from>
    <xdr:to>
      <xdr:col>10</xdr:col>
      <xdr:colOff>276225</xdr:colOff>
      <xdr:row>12</xdr:row>
      <xdr:rowOff>76200</xdr:rowOff>
    </xdr:to>
    <xdr:sp macro="" textlink="">
      <xdr:nvSpPr>
        <xdr:cNvPr id="4423" name="AutoShape 1">
          <a:extLst>
            <a:ext uri="{FF2B5EF4-FFF2-40B4-BE49-F238E27FC236}">
              <a16:creationId xmlns:a16="http://schemas.microsoft.com/office/drawing/2014/main" id="{00000000-0008-0000-0100-000047110000}"/>
            </a:ext>
          </a:extLst>
        </xdr:cNvPr>
        <xdr:cNvSpPr>
          <a:spLocks/>
        </xdr:cNvSpPr>
      </xdr:nvSpPr>
      <xdr:spPr bwMode="auto">
        <a:xfrm flipH="1">
          <a:off x="6324600" y="2390775"/>
          <a:ext cx="190500" cy="923925"/>
        </a:xfrm>
        <a:prstGeom prst="leftBracket">
          <a:avLst>
            <a:gd name="adj" fmla="val 40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66675</xdr:colOff>
      <xdr:row>8</xdr:row>
      <xdr:rowOff>0</xdr:rowOff>
    </xdr:from>
    <xdr:to>
      <xdr:col>5</xdr:col>
      <xdr:colOff>200025</xdr:colOff>
      <xdr:row>12</xdr:row>
      <xdr:rowOff>95250</xdr:rowOff>
    </xdr:to>
    <xdr:sp macro="" textlink="">
      <xdr:nvSpPr>
        <xdr:cNvPr id="4424" name="AutoShape 2">
          <a:extLst>
            <a:ext uri="{FF2B5EF4-FFF2-40B4-BE49-F238E27FC236}">
              <a16:creationId xmlns:a16="http://schemas.microsoft.com/office/drawing/2014/main" id="{00000000-0008-0000-0100-000048110000}"/>
            </a:ext>
          </a:extLst>
        </xdr:cNvPr>
        <xdr:cNvSpPr>
          <a:spLocks/>
        </xdr:cNvSpPr>
      </xdr:nvSpPr>
      <xdr:spPr bwMode="auto">
        <a:xfrm>
          <a:off x="2971800" y="2400300"/>
          <a:ext cx="133350" cy="93345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85725</xdr:colOff>
      <xdr:row>0</xdr:row>
      <xdr:rowOff>0</xdr:rowOff>
    </xdr:from>
    <xdr:to>
      <xdr:col>11</xdr:col>
      <xdr:colOff>276225</xdr:colOff>
      <xdr:row>0</xdr:row>
      <xdr:rowOff>0</xdr:rowOff>
    </xdr:to>
    <xdr:sp macro="" textlink="">
      <xdr:nvSpPr>
        <xdr:cNvPr id="7495" name="AutoShape 1">
          <a:extLst>
            <a:ext uri="{FF2B5EF4-FFF2-40B4-BE49-F238E27FC236}">
              <a16:creationId xmlns:a16="http://schemas.microsoft.com/office/drawing/2014/main" id="{00000000-0008-0000-0200-0000471D0000}"/>
            </a:ext>
          </a:extLst>
        </xdr:cNvPr>
        <xdr:cNvSpPr>
          <a:spLocks/>
        </xdr:cNvSpPr>
      </xdr:nvSpPr>
      <xdr:spPr bwMode="auto">
        <a:xfrm flipH="1">
          <a:off x="6096000" y="0"/>
          <a:ext cx="19050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66675</xdr:colOff>
      <xdr:row>0</xdr:row>
      <xdr:rowOff>0</xdr:rowOff>
    </xdr:from>
    <xdr:to>
      <xdr:col>6</xdr:col>
      <xdr:colOff>200025</xdr:colOff>
      <xdr:row>0</xdr:row>
      <xdr:rowOff>0</xdr:rowOff>
    </xdr:to>
    <xdr:sp macro="" textlink="">
      <xdr:nvSpPr>
        <xdr:cNvPr id="7496" name="AutoShape 2">
          <a:extLst>
            <a:ext uri="{FF2B5EF4-FFF2-40B4-BE49-F238E27FC236}">
              <a16:creationId xmlns:a16="http://schemas.microsoft.com/office/drawing/2014/main" id="{00000000-0008-0000-0200-0000481D0000}"/>
            </a:ext>
          </a:extLst>
        </xdr:cNvPr>
        <xdr:cNvSpPr>
          <a:spLocks/>
        </xdr:cNvSpPr>
      </xdr:nvSpPr>
      <xdr:spPr bwMode="auto">
        <a:xfrm>
          <a:off x="2743200" y="0"/>
          <a:ext cx="13335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85725</xdr:colOff>
      <xdr:row>7</xdr:row>
      <xdr:rowOff>171450</xdr:rowOff>
    </xdr:from>
    <xdr:to>
      <xdr:col>10</xdr:col>
      <xdr:colOff>276225</xdr:colOff>
      <xdr:row>12</xdr:row>
      <xdr:rowOff>76200</xdr:rowOff>
    </xdr:to>
    <xdr:sp macro="" textlink="">
      <xdr:nvSpPr>
        <xdr:cNvPr id="1375" name="AutoShape 2">
          <a:extLst>
            <a:ext uri="{FF2B5EF4-FFF2-40B4-BE49-F238E27FC236}">
              <a16:creationId xmlns:a16="http://schemas.microsoft.com/office/drawing/2014/main" id="{00000000-0008-0000-0300-00005F050000}"/>
            </a:ext>
          </a:extLst>
        </xdr:cNvPr>
        <xdr:cNvSpPr>
          <a:spLocks/>
        </xdr:cNvSpPr>
      </xdr:nvSpPr>
      <xdr:spPr bwMode="auto">
        <a:xfrm flipH="1">
          <a:off x="6324600" y="1724025"/>
          <a:ext cx="190500" cy="838200"/>
        </a:xfrm>
        <a:prstGeom prst="leftBracket">
          <a:avLst>
            <a:gd name="adj" fmla="val 3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38100</xdr:colOff>
      <xdr:row>8</xdr:row>
      <xdr:rowOff>9525</xdr:rowOff>
    </xdr:from>
    <xdr:to>
      <xdr:col>5</xdr:col>
      <xdr:colOff>171450</xdr:colOff>
      <xdr:row>12</xdr:row>
      <xdr:rowOff>104775</xdr:rowOff>
    </xdr:to>
    <xdr:sp macro="" textlink="">
      <xdr:nvSpPr>
        <xdr:cNvPr id="1376" name="AutoShape 3">
          <a:extLst>
            <a:ext uri="{FF2B5EF4-FFF2-40B4-BE49-F238E27FC236}">
              <a16:creationId xmlns:a16="http://schemas.microsoft.com/office/drawing/2014/main" id="{00000000-0008-0000-0300-000060050000}"/>
            </a:ext>
          </a:extLst>
        </xdr:cNvPr>
        <xdr:cNvSpPr>
          <a:spLocks/>
        </xdr:cNvSpPr>
      </xdr:nvSpPr>
      <xdr:spPr bwMode="auto">
        <a:xfrm>
          <a:off x="2943225" y="1733550"/>
          <a:ext cx="133350" cy="857250"/>
        </a:xfrm>
        <a:prstGeom prst="leftBracket">
          <a:avLst>
            <a:gd name="adj" fmla="val 5357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9"/>
  <dimension ref="A1:JB201"/>
  <sheetViews>
    <sheetView topLeftCell="C1" zoomScale="55" zoomScaleNormal="55" workbookViewId="0">
      <pane xSplit="7" ySplit="1" topLeftCell="J2" activePane="bottomRight" state="frozen"/>
      <selection activeCell="C1" sqref="C1"/>
      <selection pane="topRight" activeCell="J1" sqref="J1"/>
      <selection pane="bottomLeft" activeCell="C2" sqref="C2"/>
      <selection pane="bottomRight" activeCell="AJ32" sqref="AJ32"/>
    </sheetView>
  </sheetViews>
  <sheetFormatPr defaultRowHeight="13.2" outlineLevelCol="1" x14ac:dyDescent="0.2"/>
  <cols>
    <col min="3" max="3" width="4.77734375" bestFit="1" customWidth="1"/>
    <col min="5" max="9" width="3.6640625" hidden="1" customWidth="1" outlineLevel="1"/>
    <col min="10" max="10" width="3.6640625" customWidth="1" collapsed="1"/>
    <col min="11" max="92" width="3.6640625" customWidth="1"/>
    <col min="93" max="95" width="3.6640625" hidden="1" customWidth="1" outlineLevel="1"/>
    <col min="96" max="96" width="3.6640625" customWidth="1" collapsed="1"/>
    <col min="97" max="97" width="3.6640625" customWidth="1"/>
    <col min="98" max="173" width="3.6640625" hidden="1" customWidth="1" outlineLevel="1"/>
    <col min="174" max="174" width="9" collapsed="1"/>
    <col min="175" max="257" width="3.6640625" customWidth="1"/>
    <col min="258" max="260" width="3.6640625" hidden="1" customWidth="1" outlineLevel="1"/>
    <col min="261" max="261" width="3.6640625" customWidth="1" collapsed="1"/>
    <col min="262" max="262" width="3.6640625" customWidth="1"/>
  </cols>
  <sheetData>
    <row r="1" spans="1:262" s="224" customFormat="1" ht="282" customHeight="1" x14ac:dyDescent="0.2">
      <c r="A1" s="226" t="s">
        <v>498</v>
      </c>
      <c r="B1" s="226" t="s">
        <v>499</v>
      </c>
      <c r="C1" s="226" t="s">
        <v>497</v>
      </c>
      <c r="D1" s="226" t="s">
        <v>224</v>
      </c>
      <c r="E1" s="224" t="s">
        <v>500</v>
      </c>
      <c r="F1" s="224" t="s">
        <v>501</v>
      </c>
      <c r="G1" s="224" t="s">
        <v>502</v>
      </c>
      <c r="H1" s="224" t="s">
        <v>503</v>
      </c>
      <c r="I1" s="224" t="s">
        <v>504</v>
      </c>
      <c r="J1" s="227" t="s">
        <v>505</v>
      </c>
      <c r="K1" s="229" t="s">
        <v>506</v>
      </c>
      <c r="L1" s="227" t="s">
        <v>507</v>
      </c>
      <c r="M1" s="229" t="s">
        <v>508</v>
      </c>
      <c r="N1" s="227" t="s">
        <v>509</v>
      </c>
      <c r="O1" s="229" t="s">
        <v>510</v>
      </c>
      <c r="P1" s="227" t="s">
        <v>511</v>
      </c>
      <c r="Q1" s="229" t="s">
        <v>512</v>
      </c>
      <c r="R1" s="227" t="s">
        <v>513</v>
      </c>
      <c r="S1" s="229" t="s">
        <v>514</v>
      </c>
      <c r="T1" s="227" t="s">
        <v>515</v>
      </c>
      <c r="U1" s="229" t="s">
        <v>516</v>
      </c>
      <c r="V1" s="227" t="s">
        <v>517</v>
      </c>
      <c r="W1" s="229" t="s">
        <v>518</v>
      </c>
      <c r="X1" s="227" t="s">
        <v>519</v>
      </c>
      <c r="Y1" s="229" t="s">
        <v>520</v>
      </c>
      <c r="Z1" s="228" t="s">
        <v>521</v>
      </c>
      <c r="AA1" s="230" t="s">
        <v>522</v>
      </c>
      <c r="AB1" s="228" t="s">
        <v>523</v>
      </c>
      <c r="AC1" s="230" t="s">
        <v>524</v>
      </c>
      <c r="AD1" s="228" t="s">
        <v>525</v>
      </c>
      <c r="AE1" s="230" t="s">
        <v>526</v>
      </c>
      <c r="AF1" s="228" t="s">
        <v>527</v>
      </c>
      <c r="AG1" s="230" t="s">
        <v>528</v>
      </c>
      <c r="AH1" s="228" t="s">
        <v>529</v>
      </c>
      <c r="AI1" s="230" t="s">
        <v>530</v>
      </c>
      <c r="AJ1" s="228" t="s">
        <v>531</v>
      </c>
      <c r="AK1" s="230" t="s">
        <v>532</v>
      </c>
      <c r="AL1" s="228" t="s">
        <v>533</v>
      </c>
      <c r="AM1" s="230" t="s">
        <v>534</v>
      </c>
      <c r="AN1" s="228" t="s">
        <v>535</v>
      </c>
      <c r="AO1" s="230" t="s">
        <v>536</v>
      </c>
      <c r="AP1" s="227" t="s">
        <v>537</v>
      </c>
      <c r="AQ1" s="229" t="s">
        <v>538</v>
      </c>
      <c r="AR1" s="227" t="s">
        <v>539</v>
      </c>
      <c r="AS1" s="229" t="s">
        <v>540</v>
      </c>
      <c r="AT1" s="227" t="s">
        <v>541</v>
      </c>
      <c r="AU1" s="229" t="s">
        <v>542</v>
      </c>
      <c r="AV1" s="227" t="s">
        <v>543</v>
      </c>
      <c r="AW1" s="229" t="s">
        <v>544</v>
      </c>
      <c r="AX1" s="227" t="s">
        <v>545</v>
      </c>
      <c r="AY1" s="229" t="s">
        <v>546</v>
      </c>
      <c r="AZ1" s="227" t="s">
        <v>547</v>
      </c>
      <c r="BA1" s="229" t="s">
        <v>548</v>
      </c>
      <c r="BB1" s="227" t="s">
        <v>549</v>
      </c>
      <c r="BC1" s="229" t="s">
        <v>550</v>
      </c>
      <c r="BD1" s="227" t="s">
        <v>551</v>
      </c>
      <c r="BE1" s="229" t="s">
        <v>552</v>
      </c>
      <c r="BF1" s="227" t="s">
        <v>553</v>
      </c>
      <c r="BG1" s="229" t="s">
        <v>554</v>
      </c>
      <c r="BH1" s="227" t="s">
        <v>555</v>
      </c>
      <c r="BI1" s="229" t="s">
        <v>556</v>
      </c>
      <c r="BJ1" s="227" t="s">
        <v>557</v>
      </c>
      <c r="BK1" s="229" t="s">
        <v>558</v>
      </c>
      <c r="BL1" s="227" t="s">
        <v>36</v>
      </c>
      <c r="BM1" s="229" t="s">
        <v>559</v>
      </c>
      <c r="BN1" s="228" t="s">
        <v>560</v>
      </c>
      <c r="BO1" s="230" t="s">
        <v>561</v>
      </c>
      <c r="BP1" s="228" t="s">
        <v>562</v>
      </c>
      <c r="BQ1" s="230" t="s">
        <v>563</v>
      </c>
      <c r="BR1" s="228" t="s">
        <v>564</v>
      </c>
      <c r="BS1" s="230" t="s">
        <v>565</v>
      </c>
      <c r="BT1" s="228" t="s">
        <v>566</v>
      </c>
      <c r="BU1" s="230" t="s">
        <v>567</v>
      </c>
      <c r="BV1" s="227" t="s">
        <v>568</v>
      </c>
      <c r="BW1" s="229" t="s">
        <v>569</v>
      </c>
      <c r="BX1" s="227" t="s">
        <v>570</v>
      </c>
      <c r="BY1" s="229" t="s">
        <v>571</v>
      </c>
      <c r="BZ1" s="227" t="s">
        <v>572</v>
      </c>
      <c r="CA1" s="229" t="s">
        <v>573</v>
      </c>
      <c r="CB1" s="227" t="s">
        <v>574</v>
      </c>
      <c r="CC1" s="229" t="s">
        <v>575</v>
      </c>
      <c r="CD1" s="228" t="s">
        <v>576</v>
      </c>
      <c r="CE1" s="230" t="s">
        <v>554</v>
      </c>
      <c r="CF1" s="228" t="s">
        <v>555</v>
      </c>
      <c r="CG1" s="230" t="s">
        <v>577</v>
      </c>
      <c r="CH1" s="228" t="s">
        <v>578</v>
      </c>
      <c r="CI1" s="230" t="s">
        <v>579</v>
      </c>
      <c r="CJ1" s="228" t="s">
        <v>580</v>
      </c>
      <c r="CK1" s="230" t="s">
        <v>581</v>
      </c>
      <c r="CL1" s="228" t="s">
        <v>582</v>
      </c>
      <c r="CM1" s="230" t="s">
        <v>583</v>
      </c>
      <c r="CN1" s="228" t="s">
        <v>584</v>
      </c>
      <c r="CO1" s="251" t="s">
        <v>585</v>
      </c>
      <c r="CP1" s="255" t="s">
        <v>586</v>
      </c>
      <c r="CQ1" s="251" t="s">
        <v>587</v>
      </c>
      <c r="CR1" s="255" t="s">
        <v>588</v>
      </c>
      <c r="CS1" s="251" t="s">
        <v>589</v>
      </c>
      <c r="CT1" s="224" t="s">
        <v>590</v>
      </c>
      <c r="CU1" s="224" t="s">
        <v>591</v>
      </c>
      <c r="CV1" s="224" t="s">
        <v>592</v>
      </c>
      <c r="CW1" s="224" t="s">
        <v>593</v>
      </c>
      <c r="CX1" s="224" t="s">
        <v>594</v>
      </c>
      <c r="CY1" s="224" t="s">
        <v>595</v>
      </c>
      <c r="CZ1" s="224" t="s">
        <v>596</v>
      </c>
      <c r="DA1" s="224" t="s">
        <v>597</v>
      </c>
      <c r="DB1" s="224" t="s">
        <v>598</v>
      </c>
      <c r="DC1" s="224" t="s">
        <v>599</v>
      </c>
      <c r="DD1" s="224" t="s">
        <v>600</v>
      </c>
      <c r="DE1" s="224" t="s">
        <v>601</v>
      </c>
      <c r="DF1" s="224" t="s">
        <v>602</v>
      </c>
      <c r="DG1" s="224" t="s">
        <v>603</v>
      </c>
      <c r="DH1" s="224" t="s">
        <v>604</v>
      </c>
      <c r="DI1" s="224" t="s">
        <v>605</v>
      </c>
      <c r="DJ1" s="224" t="s">
        <v>606</v>
      </c>
      <c r="DK1" s="224" t="s">
        <v>607</v>
      </c>
      <c r="DL1" s="224" t="s">
        <v>608</v>
      </c>
      <c r="DM1" s="224" t="s">
        <v>609</v>
      </c>
      <c r="DN1" s="224" t="s">
        <v>610</v>
      </c>
      <c r="DO1" s="224" t="s">
        <v>611</v>
      </c>
      <c r="DP1" s="224" t="s">
        <v>612</v>
      </c>
      <c r="DQ1" s="224" t="s">
        <v>613</v>
      </c>
      <c r="DR1" s="224" t="s">
        <v>614</v>
      </c>
      <c r="DS1" s="224" t="s">
        <v>615</v>
      </c>
      <c r="DT1" s="224" t="s">
        <v>616</v>
      </c>
      <c r="DU1" s="224" t="s">
        <v>617</v>
      </c>
      <c r="DV1" s="224" t="s">
        <v>618</v>
      </c>
      <c r="DW1" s="224" t="s">
        <v>619</v>
      </c>
      <c r="DX1" s="224" t="s">
        <v>620</v>
      </c>
      <c r="DY1" s="224" t="s">
        <v>621</v>
      </c>
      <c r="DZ1" s="224" t="s">
        <v>622</v>
      </c>
      <c r="EA1" s="224" t="s">
        <v>623</v>
      </c>
      <c r="EB1" s="224" t="s">
        <v>624</v>
      </c>
      <c r="EC1" s="224" t="s">
        <v>625</v>
      </c>
      <c r="ED1" s="224" t="s">
        <v>626</v>
      </c>
      <c r="EE1" s="224" t="s">
        <v>627</v>
      </c>
      <c r="EF1" s="224" t="s">
        <v>628</v>
      </c>
      <c r="EG1" s="224" t="s">
        <v>629</v>
      </c>
      <c r="EH1" s="224" t="s">
        <v>630</v>
      </c>
      <c r="EI1" s="224" t="s">
        <v>631</v>
      </c>
      <c r="EJ1" s="224" t="s">
        <v>632</v>
      </c>
      <c r="EK1" s="224" t="s">
        <v>633</v>
      </c>
      <c r="EL1" s="224" t="s">
        <v>634</v>
      </c>
      <c r="EM1" s="224" t="s">
        <v>635</v>
      </c>
      <c r="EN1" s="224" t="s">
        <v>636</v>
      </c>
      <c r="EO1" s="224" t="s">
        <v>637</v>
      </c>
      <c r="EP1" s="224" t="s">
        <v>638</v>
      </c>
      <c r="EQ1" s="224" t="s">
        <v>639</v>
      </c>
      <c r="ER1" s="224" t="s">
        <v>640</v>
      </c>
      <c r="ES1" s="224" t="s">
        <v>641</v>
      </c>
      <c r="ET1" s="224" t="s">
        <v>642</v>
      </c>
      <c r="EU1" s="224" t="s">
        <v>643</v>
      </c>
      <c r="EV1" s="224" t="s">
        <v>644</v>
      </c>
      <c r="EW1" s="224" t="s">
        <v>645</v>
      </c>
      <c r="EX1" s="224" t="s">
        <v>646</v>
      </c>
      <c r="EY1" s="224" t="s">
        <v>647</v>
      </c>
      <c r="EZ1" s="224" t="s">
        <v>648</v>
      </c>
      <c r="FA1" s="224" t="s">
        <v>649</v>
      </c>
      <c r="FB1" s="224" t="s">
        <v>650</v>
      </c>
      <c r="FC1" s="224" t="s">
        <v>651</v>
      </c>
      <c r="FD1" s="224" t="s">
        <v>652</v>
      </c>
      <c r="FE1" s="224" t="s">
        <v>653</v>
      </c>
      <c r="FF1" s="224" t="s">
        <v>654</v>
      </c>
      <c r="FG1" s="224" t="s">
        <v>655</v>
      </c>
      <c r="FH1" s="224" t="s">
        <v>656</v>
      </c>
      <c r="FI1" s="224" t="s">
        <v>657</v>
      </c>
      <c r="FJ1" s="224" t="s">
        <v>658</v>
      </c>
      <c r="FK1" s="224" t="s">
        <v>659</v>
      </c>
      <c r="FL1" s="224" t="s">
        <v>660</v>
      </c>
      <c r="FM1" s="224" t="s">
        <v>661</v>
      </c>
      <c r="FN1" s="224" t="s">
        <v>662</v>
      </c>
      <c r="FO1" s="224" t="s">
        <v>663</v>
      </c>
      <c r="FP1" s="224" t="s">
        <v>664</v>
      </c>
      <c r="FQ1" s="224" t="s">
        <v>665</v>
      </c>
      <c r="FR1" s="250" t="s">
        <v>673</v>
      </c>
      <c r="FS1" s="227" t="s">
        <v>505</v>
      </c>
      <c r="FT1" s="229" t="s">
        <v>506</v>
      </c>
      <c r="FU1" s="227" t="s">
        <v>507</v>
      </c>
      <c r="FV1" s="229" t="s">
        <v>508</v>
      </c>
      <c r="FW1" s="227" t="s">
        <v>509</v>
      </c>
      <c r="FX1" s="229" t="s">
        <v>510</v>
      </c>
      <c r="FY1" s="227" t="s">
        <v>511</v>
      </c>
      <c r="FZ1" s="229" t="s">
        <v>512</v>
      </c>
      <c r="GA1" s="227" t="s">
        <v>513</v>
      </c>
      <c r="GB1" s="229" t="s">
        <v>514</v>
      </c>
      <c r="GC1" s="227" t="s">
        <v>515</v>
      </c>
      <c r="GD1" s="229" t="s">
        <v>516</v>
      </c>
      <c r="GE1" s="227" t="s">
        <v>517</v>
      </c>
      <c r="GF1" s="229" t="s">
        <v>518</v>
      </c>
      <c r="GG1" s="227" t="s">
        <v>519</v>
      </c>
      <c r="GH1" s="229" t="s">
        <v>520</v>
      </c>
      <c r="GI1" s="228" t="s">
        <v>521</v>
      </c>
      <c r="GJ1" s="230" t="s">
        <v>522</v>
      </c>
      <c r="GK1" s="228" t="s">
        <v>523</v>
      </c>
      <c r="GL1" s="230" t="s">
        <v>524</v>
      </c>
      <c r="GM1" s="228" t="s">
        <v>525</v>
      </c>
      <c r="GN1" s="230" t="s">
        <v>526</v>
      </c>
      <c r="GO1" s="228" t="s">
        <v>527</v>
      </c>
      <c r="GP1" s="230" t="s">
        <v>528</v>
      </c>
      <c r="GQ1" s="228" t="s">
        <v>529</v>
      </c>
      <c r="GR1" s="230" t="s">
        <v>530</v>
      </c>
      <c r="GS1" s="228" t="s">
        <v>531</v>
      </c>
      <c r="GT1" s="230" t="s">
        <v>532</v>
      </c>
      <c r="GU1" s="228" t="s">
        <v>533</v>
      </c>
      <c r="GV1" s="230" t="s">
        <v>534</v>
      </c>
      <c r="GW1" s="228" t="s">
        <v>535</v>
      </c>
      <c r="GX1" s="230" t="s">
        <v>536</v>
      </c>
      <c r="GY1" s="227" t="s">
        <v>537</v>
      </c>
      <c r="GZ1" s="229" t="s">
        <v>538</v>
      </c>
      <c r="HA1" s="227" t="s">
        <v>539</v>
      </c>
      <c r="HB1" s="229" t="s">
        <v>540</v>
      </c>
      <c r="HC1" s="227" t="s">
        <v>541</v>
      </c>
      <c r="HD1" s="229" t="s">
        <v>542</v>
      </c>
      <c r="HE1" s="227" t="s">
        <v>543</v>
      </c>
      <c r="HF1" s="229" t="s">
        <v>544</v>
      </c>
      <c r="HG1" s="227" t="s">
        <v>545</v>
      </c>
      <c r="HH1" s="229" t="s">
        <v>546</v>
      </c>
      <c r="HI1" s="227" t="s">
        <v>547</v>
      </c>
      <c r="HJ1" s="229" t="s">
        <v>548</v>
      </c>
      <c r="HK1" s="227" t="s">
        <v>549</v>
      </c>
      <c r="HL1" s="229" t="s">
        <v>550</v>
      </c>
      <c r="HM1" s="227" t="s">
        <v>551</v>
      </c>
      <c r="HN1" s="229" t="s">
        <v>552</v>
      </c>
      <c r="HO1" s="227" t="s">
        <v>553</v>
      </c>
      <c r="HP1" s="229" t="s">
        <v>554</v>
      </c>
      <c r="HQ1" s="227" t="s">
        <v>555</v>
      </c>
      <c r="HR1" s="229" t="s">
        <v>556</v>
      </c>
      <c r="HS1" s="227" t="s">
        <v>557</v>
      </c>
      <c r="HT1" s="229" t="s">
        <v>558</v>
      </c>
      <c r="HU1" s="227" t="s">
        <v>36</v>
      </c>
      <c r="HV1" s="229" t="s">
        <v>559</v>
      </c>
      <c r="HW1" s="228" t="s">
        <v>560</v>
      </c>
      <c r="HX1" s="230" t="s">
        <v>561</v>
      </c>
      <c r="HY1" s="228" t="s">
        <v>562</v>
      </c>
      <c r="HZ1" s="230" t="s">
        <v>563</v>
      </c>
      <c r="IA1" s="228" t="s">
        <v>564</v>
      </c>
      <c r="IB1" s="230" t="s">
        <v>565</v>
      </c>
      <c r="IC1" s="228" t="s">
        <v>566</v>
      </c>
      <c r="ID1" s="230" t="s">
        <v>567</v>
      </c>
      <c r="IE1" s="227" t="s">
        <v>568</v>
      </c>
      <c r="IF1" s="229" t="s">
        <v>569</v>
      </c>
      <c r="IG1" s="227" t="s">
        <v>570</v>
      </c>
      <c r="IH1" s="229" t="s">
        <v>571</v>
      </c>
      <c r="II1" s="227" t="s">
        <v>572</v>
      </c>
      <c r="IJ1" s="229" t="s">
        <v>573</v>
      </c>
      <c r="IK1" s="227" t="s">
        <v>574</v>
      </c>
      <c r="IL1" s="229" t="s">
        <v>575</v>
      </c>
      <c r="IM1" s="228" t="s">
        <v>576</v>
      </c>
      <c r="IN1" s="230" t="s">
        <v>554</v>
      </c>
      <c r="IO1" s="228" t="s">
        <v>555</v>
      </c>
      <c r="IP1" s="230" t="s">
        <v>577</v>
      </c>
      <c r="IQ1" s="228" t="s">
        <v>578</v>
      </c>
      <c r="IR1" s="230" t="s">
        <v>579</v>
      </c>
      <c r="IS1" s="228" t="s">
        <v>580</v>
      </c>
      <c r="IT1" s="230" t="s">
        <v>581</v>
      </c>
      <c r="IU1" s="228" t="s">
        <v>582</v>
      </c>
      <c r="IV1" s="230" t="s">
        <v>583</v>
      </c>
      <c r="IW1" s="228" t="s">
        <v>584</v>
      </c>
      <c r="IX1" s="251" t="s">
        <v>585</v>
      </c>
      <c r="IY1" s="255" t="s">
        <v>586</v>
      </c>
      <c r="IZ1" s="251" t="s">
        <v>587</v>
      </c>
      <c r="JA1" s="255" t="s">
        <v>588</v>
      </c>
      <c r="JB1" s="251" t="s">
        <v>589</v>
      </c>
    </row>
    <row r="2" spans="1:262" s="231" customFormat="1" x14ac:dyDescent="0.2">
      <c r="A2" s="231">
        <f>報告書表紙!G$6</f>
        <v>0</v>
      </c>
      <c r="C2" s="231">
        <v>1</v>
      </c>
      <c r="D2" s="231" t="str">
        <f>全技術者確認表!B14</f>
        <v>〇〇　〇〇</v>
      </c>
      <c r="J2" s="232" t="str">
        <f>IFERROR(IF(VLOOKUP($C2,'様式２－１'!$A$6:$BG$163,4,FALSE)="","",1),"")</f>
        <v/>
      </c>
      <c r="K2" s="233" t="str">
        <f>IFERROR(IF(VLOOKUP($C2,'様式２－１'!$A$6:$BG$163,5,FALSE)="","",1),"")</f>
        <v/>
      </c>
      <c r="L2" s="232" t="str">
        <f>IFERROR(IF(VLOOKUP($C2,'様式２－１'!$A$6:$BG$163,6,FALSE)="","",1),"")</f>
        <v/>
      </c>
      <c r="M2" s="233" t="str">
        <f>IFERROR(IF(VLOOKUP($C2,'様式２－１'!$A$6:$BG$163,7,FALSE)="","",1),"")</f>
        <v/>
      </c>
      <c r="N2" s="232" t="str">
        <f>IFERROR(IF(VLOOKUP($C2,'様式２－１'!$A$6:$BG$163,8,FALSE)="","",1),"")</f>
        <v/>
      </c>
      <c r="O2" s="233" t="str">
        <f>IFERROR(IF(VLOOKUP($C2,'様式２－１'!$A$6:$BG$163,9,FALSE)="","",1),"")</f>
        <v/>
      </c>
      <c r="P2" s="232" t="str">
        <f>IFERROR(IF(VLOOKUP($C2,'様式２－１'!$A$6:$BG$163,10,FALSE)="","",1),"")</f>
        <v/>
      </c>
      <c r="Q2" s="233" t="str">
        <f>IFERROR(IF(VLOOKUP($C2,'様式２－１'!$A$6:$BG$163,11,FALSE)="","",1),"")</f>
        <v/>
      </c>
      <c r="R2" s="232" t="str">
        <f>IFERROR(IF(VLOOKUP($C2,'様式２－１'!$A$6:$BG$163,12,FALSE)="","",1),"")</f>
        <v/>
      </c>
      <c r="S2" s="233" t="str">
        <f>IFERROR(IF(VLOOKUP($C2,'様式２－１'!$A$6:$BG$163,13,FALSE)="","",1),"")</f>
        <v/>
      </c>
      <c r="T2" s="232" t="str">
        <f>IFERROR(IF(VLOOKUP($C2,'様式２－１'!$A$6:$BG$163,14,FALSE)="","",1),"")</f>
        <v/>
      </c>
      <c r="U2" s="233" t="str">
        <f>IFERROR(IF(VLOOKUP($C2,'様式２－１'!$A$6:$BG$163,15,FALSE)="","",1),"")</f>
        <v/>
      </c>
      <c r="V2" s="232" t="str">
        <f>IFERROR(IF(VLOOKUP($C2,'様式２－１'!$A$6:$BG$163,16,FALSE)="","",1),"")</f>
        <v/>
      </c>
      <c r="W2" s="233" t="str">
        <f>IFERROR(IF(VLOOKUP($C2,'様式２－１'!$A$6:$BG$163,17,FALSE)="","",1),"")</f>
        <v/>
      </c>
      <c r="X2" s="232" t="str">
        <f>IFERROR(IF(VLOOKUP($C2,'様式２－１'!$A$6:$BG$163,18,FALSE)="","",1),"")</f>
        <v/>
      </c>
      <c r="Y2" s="233" t="str">
        <f>IFERROR(IF(VLOOKUP($C2,'様式２－１'!$A$6:$BG$163,19,FALSE)="","",1),"")</f>
        <v/>
      </c>
      <c r="Z2" s="232" t="str">
        <f>IFERROR(IF(VLOOKUP($C2,'様式２－１'!$A$6:$BG$163,20,FALSE)="","",1),"")</f>
        <v/>
      </c>
      <c r="AA2" s="235" t="str">
        <f>IFERROR(IF(VLOOKUP($C2,'様式２－１'!$A$6:$BG$163,21,FALSE)="","",1),"")</f>
        <v/>
      </c>
      <c r="AB2" s="232" t="str">
        <f>IFERROR(IF(VLOOKUP($C2,'様式２－１'!$A$6:$BG$163,22,FALSE)="","",1),"")</f>
        <v/>
      </c>
      <c r="AC2" s="235" t="str">
        <f>IFERROR(IF(VLOOKUP($C2,'様式２－１'!$A$6:$BG$163,23,FALSE)="","",1),"")</f>
        <v/>
      </c>
      <c r="AD2" s="232" t="str">
        <f>IFERROR(IF(VLOOKUP($C2,'様式２－１'!$A$6:$BG$163,24,FALSE)="","",1),"")</f>
        <v/>
      </c>
      <c r="AE2" s="235" t="str">
        <f>IFERROR(IF(VLOOKUP($C2,'様式２－１'!$A$6:$BG$163,25,FALSE)="","",1),"")</f>
        <v/>
      </c>
      <c r="AF2" s="232" t="str">
        <f>IFERROR(IF(VLOOKUP($C2,'様式２－１'!$A$6:$BG$163,26,FALSE)="","",1),"")</f>
        <v/>
      </c>
      <c r="AG2" s="235" t="str">
        <f>IFERROR(IF(VLOOKUP($C2,'様式２－１'!$A$6:$BG$163,27,FALSE)="","",1),"")</f>
        <v/>
      </c>
      <c r="AH2" s="232" t="str">
        <f>IFERROR(IF(VLOOKUP($C2,'様式２－１'!$A$6:$BG$163,28,FALSE)="","",1),"")</f>
        <v/>
      </c>
      <c r="AI2" s="235" t="str">
        <f>IFERROR(IF(VLOOKUP($C2,'様式２－１'!$A$6:$BG$163,28,FALSE)="","",1),"")</f>
        <v/>
      </c>
      <c r="AJ2" s="232" t="str">
        <f>IFERROR(IF(VLOOKUP($C2,'様式２－１'!$A$6:$BG$163,30,FALSE)="","",1),"")</f>
        <v/>
      </c>
      <c r="AK2" s="235" t="str">
        <f>IFERROR(IF(VLOOKUP($C2,'様式２－１'!$A$6:$BG$163,31,FALSE)="","",1),"")</f>
        <v/>
      </c>
      <c r="AL2" s="232" t="str">
        <f>IFERROR(IF(VLOOKUP($C2,'様式２－１'!$A$6:$BG$163,32,FALSE)="","",1),"")</f>
        <v/>
      </c>
      <c r="AM2" s="235" t="str">
        <f>IFERROR(IF(VLOOKUP($C2,'様式２－１'!$A$6:$BG$163,33,FALSE)="","",1),"")</f>
        <v/>
      </c>
      <c r="AN2" s="232" t="str">
        <f>IFERROR(IF(VLOOKUP($C2,'様式２－１'!$A$6:$BG$163,34,FALSE)="","",1),"")</f>
        <v/>
      </c>
      <c r="AO2" s="235" t="str">
        <f>IFERROR(IF(VLOOKUP($C2,'様式２－１'!$A$6:$BG$163,35,FALSE)="","",1),"")</f>
        <v/>
      </c>
      <c r="AP2" s="232" t="str">
        <f>IFERROR(IF(VLOOKUP($C2,'様式２－１'!$A$6:$BG$163,36,FALSE)="","",VLOOKUP($C2,'様式２－１'!$A$6:$BG$163,36,FALSE)),"")</f>
        <v/>
      </c>
      <c r="AQ2" s="233" t="str">
        <f>IFERROR(IF(VLOOKUP($C2,'様式２－１'!$A$6:$BG$163,37,FALSE)="","",VLOOKUP($C2,'様式２－１'!$A$6:$BG$163,37,FALSE)),"")</f>
        <v/>
      </c>
      <c r="AR2" s="232" t="str">
        <f>IFERROR(IF(VLOOKUP($C2,'様式２－１'!$A$6:$BG$163,38,FALSE)="","",VLOOKUP($C2,'様式２－１'!$A$6:$BG$163,38,FALSE)),"")</f>
        <v/>
      </c>
      <c r="AS2" s="233" t="str">
        <f>IFERROR(IF(VLOOKUP($C2,'様式２－１'!$A$6:$BG$163,39,FALSE)="","",VLOOKUP($C2,'様式２－１'!$A$6:$BG$163,39,FALSE)),"")</f>
        <v/>
      </c>
      <c r="AT2" s="232" t="str">
        <f>IFERROR(IF(VLOOKUP($C2,'様式２－１'!$A$6:$BG$163,40,FALSE)="","",VLOOKUP($C2,'様式２－１'!$A$6:$BG$163,40,FALSE)),"")</f>
        <v/>
      </c>
      <c r="AU2" s="233" t="str">
        <f>IFERROR(IF(VLOOKUP($C2,'様式２－１'!$A$6:$BG$163,41,FALSE)="","",VLOOKUP($C2,'様式２－１'!$A$6:$BG$163,41,FALSE)),"")</f>
        <v/>
      </c>
      <c r="AV2" s="232" t="str">
        <f>IFERROR(IF(VLOOKUP($C2,'様式２－１'!$A$6:$BG$163,42,FALSE)="","",VLOOKUP($C2,'様式２－１'!$A$6:$BG$163,42,FALSE)),"")</f>
        <v/>
      </c>
      <c r="AW2" s="233" t="str">
        <f>IFERROR(IF(VLOOKUP($C2,'様式２－１'!$A$6:$BG$163,43,FALSE)="","",VLOOKUP($C2,'様式２－１'!$A$6:$BG$163,43,FALSE)),"")</f>
        <v/>
      </c>
      <c r="AX2" s="232" t="str">
        <f>IFERROR(IF(VLOOKUP($C2,'様式２－１'!$A$6:$BG$163,44,FALSE)="","",VLOOKUP($C2,'様式２－１'!$A$6:$BG$163,44,FALSE)),"")</f>
        <v/>
      </c>
      <c r="AY2" s="233" t="str">
        <f>IFERROR(IF(VLOOKUP($C2,'様式２－１'!$A$6:$BG$163,45,FALSE)="","",VLOOKUP($C2,'様式２－１'!$A$6:$BG$163,45,FALSE)),"")</f>
        <v/>
      </c>
      <c r="AZ2" s="232" t="str">
        <f>IFERROR(IF(VLOOKUP($C2,'様式２－１'!$A$6:$BG$163,46,FALSE)="","",VLOOKUP($C2,'様式２－１'!$A$6:$BG$163,46,FALSE)),"")</f>
        <v/>
      </c>
      <c r="BA2" s="233" t="str">
        <f>IFERROR(IF(VLOOKUP($C2,'様式２－１'!$A$6:$BG$163,47,FALSE)="","",VLOOKUP($C2,'様式２－１'!$A$6:$BG$163,47,FALSE)),"")</f>
        <v/>
      </c>
      <c r="BB2" s="232" t="str">
        <f>IFERROR(IF(VLOOKUP($C2,'様式２－１'!$A$6:$BG$163,48,FALSE)="","",VLOOKUP($C2,'様式２－１'!$A$6:$BG$163,48,FALSE)),"")</f>
        <v/>
      </c>
      <c r="BC2" s="233" t="str">
        <f>IFERROR(IF(VLOOKUP($C2,'様式２－１'!$A$6:$BG$163,49,FALSE)="","",VLOOKUP($C2,'様式２－１'!$A$6:$BG$163,49,FALSE)),"")</f>
        <v/>
      </c>
      <c r="BD2" s="232" t="str">
        <f>IFERROR(IF(VLOOKUP($C2,'様式２－１'!$A$6:$BG$163,50,FALSE)="","",VLOOKUP($C2,'様式２－１'!$A$6:$BG$163,50,FALSE)),"")</f>
        <v/>
      </c>
      <c r="BE2" s="233" t="str">
        <f>IFERROR(IF(VLOOKUP($C2,'様式２－１'!$A$6:$BG$163,51,FALSE)="","",VLOOKUP($C2,'様式２－１'!$A$6:$BG$163,51,FALSE)),"")</f>
        <v/>
      </c>
      <c r="BF2" s="232" t="str">
        <f>IFERROR(IF(VLOOKUP($C2,'様式２－１'!$A$6:$BG$163,52,FALSE)="","",VLOOKUP($C2,'様式２－１'!$A$6:$BG$163,52,FALSE)),"")</f>
        <v/>
      </c>
      <c r="BG2" s="233" t="str">
        <f>IFERROR(IF(VLOOKUP($C2,'様式２－１'!$A$6:$BG$163,53,FALSE)="","",1),"")</f>
        <v/>
      </c>
      <c r="BH2" s="232" t="str">
        <f>IFERROR(IF(VLOOKUP($C2,'様式２－１'!$A$6:$BG$163,54,FALSE)="","",1),"")</f>
        <v/>
      </c>
      <c r="BI2" s="233" t="str">
        <f>IFERROR(IF(VLOOKUP($C2,'様式２－１'!$A$6:$BG$163,55,FALSE)="","",1),"")</f>
        <v/>
      </c>
      <c r="BJ2" s="232" t="str">
        <f>IFERROR(IF(VLOOKUP($C2,'様式２－１'!$A$6:$BG$163,56,FALSE)="","",VLOOKUP($C2,'様式２－１'!$A$6:$BG$163,56,FALSE)),"")</f>
        <v/>
      </c>
      <c r="BK2" s="233" t="str">
        <f>IFERROR(IF(VLOOKUP($C2,'様式２－１'!$A$6:$BG$163,57,FALSE)="","",VLOOKUP($C2,'様式２－１'!$A$6:$BG$163,57,FALSE)),"")</f>
        <v/>
      </c>
      <c r="BL2" s="232" t="str">
        <f>IFERROR(IF(VLOOKUP($C2,'様式２－１'!$A$6:$BG$163,58,FALSE)="","",VLOOKUP($C2,'様式２－１'!$A$6:$BG$163,58,FALSE)),"")</f>
        <v/>
      </c>
      <c r="BM2" s="233" t="str">
        <f>IFERROR(IF(VLOOKUP($C2,'様式２－１'!$A$6:$BG$163,59,FALSE)="","",VLOOKUP($C2,'様式２－１'!$A$6:$BG$163,59,FALSE)),"")</f>
        <v/>
      </c>
      <c r="BN2" s="234" t="str">
        <f>IFERROR(IF(VLOOKUP($C2,'様式４－１'!$A$6:$AE$112,5,FALSE)="","",VLOOKUP($C2,'様式４－１'!$A$6:$AE$112,5,FALSE)),"")</f>
        <v/>
      </c>
      <c r="BO2" s="235" t="str">
        <f>IFERROR(IF(VLOOKUP($C2,'様式４－１'!$A$6:$AE$112,6,FALSE)="","",VLOOKUP($C2,'様式４－１'!$A$6:$AE$112,6,FALSE)),"")</f>
        <v/>
      </c>
      <c r="BP2" s="234" t="str">
        <f>IFERROR(IF(VLOOKUP($C2,'様式４－１'!$A$6:$AE$112,7,FALSE)="","",VLOOKUP($C2,'様式４－１'!$A$6:$AE$112,7,FALSE)),"")</f>
        <v/>
      </c>
      <c r="BQ2" s="235" t="str">
        <f>IFERROR(IF(VLOOKUP($C2,'様式４－１'!$A$6:$AE$112,8,FALSE)="","",VLOOKUP($C2,'様式４－１'!$A$6:$AE$112,8,FALSE)),"")</f>
        <v/>
      </c>
      <c r="BR2" s="234" t="str">
        <f>IFERROR(IF(VLOOKUP($C2,'様式４－１'!$A$6:$AE$112,9,FALSE)="","",VLOOKUP($C2,'様式４－１'!$A$6:$AE$112,9,FALSE)),"")</f>
        <v/>
      </c>
      <c r="BS2" s="235" t="str">
        <f>IFERROR(IF(VLOOKUP($C2,'様式４－１'!$A$6:$AE$112,10,FALSE)="","",VLOOKUP($C2,'様式４－１'!$A$6:$AE$112,10,FALSE)),"")</f>
        <v/>
      </c>
      <c r="BT2" s="234" t="str">
        <f>IFERROR(IF(VLOOKUP($C2,'様式４－１'!$A$6:$AE$112,11,FALSE)="","",VLOOKUP($C2,'様式４－１'!$A$6:$AE$112,11,FALSE)),"")</f>
        <v/>
      </c>
      <c r="BU2" s="235" t="str">
        <f>IFERROR(IF(VLOOKUP($C2,'様式４－１'!$A$6:$AE$112,12,FALSE)="","",VLOOKUP($C2,'様式４－１'!$A$6:$AE$112,12,FALSE)),"")</f>
        <v/>
      </c>
      <c r="BV2" s="232" t="str">
        <f>IFERROR(IF(VLOOKUP($C2,'様式４－１'!$A$6:$AE$112,13,FALSE)="","",VLOOKUP($C2,'様式４－１'!$A$6:$AE$112,13,FALSE)),"")</f>
        <v/>
      </c>
      <c r="BW2" s="233" t="str">
        <f>IFERROR(IF(VLOOKUP($C2,'様式４－１'!$A$6:$AE$112,14,FALSE)="","",VLOOKUP($C2,'様式４－１'!$A$6:$AE$112,14,FALSE)),"")</f>
        <v/>
      </c>
      <c r="BX2" s="232" t="str">
        <f>IFERROR(IF(VLOOKUP($C2,'様式４－１'!$A$6:$AE$112,15,FALSE)="","",VLOOKUP($C2,'様式４－１'!$A$6:$AE$112,15,FALSE)),"")</f>
        <v/>
      </c>
      <c r="BY2" s="233" t="str">
        <f>IFERROR(IF(VLOOKUP($C2,'様式４－１'!$A$6:$AE$112,16,FALSE)="","",VLOOKUP($C2,'様式４－１'!$A$6:$AE$112,16,FALSE)),"")</f>
        <v/>
      </c>
      <c r="BZ2" s="232" t="str">
        <f>IFERROR(IF(VLOOKUP($C2,'様式４－１'!$A$6:$AE$112,17,FALSE)="","",VLOOKUP($C2,'様式４－１'!$A$6:$AE$112,17,FALSE)),"")</f>
        <v/>
      </c>
      <c r="CA2" s="233" t="str">
        <f>IFERROR(IF(VLOOKUP($C2,'様式４－１'!$A$6:$AE$112,18,FALSE)="","",VLOOKUP($C2,'様式４－１'!$A$6:$AE$112,18,FALSE)),"")</f>
        <v/>
      </c>
      <c r="CB2" s="232" t="str">
        <f>IFERROR(IF(VLOOKUP($C2,'様式４－１'!$A$6:$AE$112,19,FALSE)="","",VLOOKUP($C2,'様式４－１'!$A$6:$AE$112,19,FALSE)),"")</f>
        <v/>
      </c>
      <c r="CC2" s="233" t="str">
        <f>IFERROR(IF(VLOOKUP($C2,'様式４－１'!$A$6:$AE$112,20,FALSE)="","",VLOOKUP($C2,'様式４－１'!$A$6:$AE$112,20,FALSE)),"")</f>
        <v/>
      </c>
      <c r="CD2" s="234" t="str">
        <f>IFERROR(IF(VLOOKUP($C2,'様式４－１'!$A$6:$AE$112,21,FALSE)="","",1),"")</f>
        <v/>
      </c>
      <c r="CE2" s="235" t="str">
        <f>IFERROR(IF(VLOOKUP($C2,'様式４－１'!$A$6:$AE$112,22,FALSE)="","",1),"")</f>
        <v/>
      </c>
      <c r="CF2" s="234" t="str">
        <f>IFERROR(IF(VLOOKUP($C2,'様式４－１'!$A$6:$AE$112,23,FALSE)="","",1),"")</f>
        <v/>
      </c>
      <c r="CG2" s="235" t="str">
        <f>IFERROR(IF(VLOOKUP($C2,'様式４－１'!$A$6:$AE$112,24,FALSE)="","",1),"")</f>
        <v/>
      </c>
      <c r="CH2" s="234" t="str">
        <f>IFERROR(IF(VLOOKUP($C2,'様式４－１'!$A$6:$AE$112,25,FALSE)="","",1),"")</f>
        <v/>
      </c>
      <c r="CI2" s="235" t="str">
        <f>IFERROR(IF(VLOOKUP($C2,'様式４－１'!$A$6:$AE$112,26,FALSE)="","",1),"")</f>
        <v/>
      </c>
      <c r="CJ2" s="234" t="str">
        <f>IFERROR(IF(VLOOKUP($C2,'様式４－１'!$A$6:$AE$112,27,FALSE)="","",1),"")</f>
        <v/>
      </c>
      <c r="CK2" s="235" t="str">
        <f>IFERROR(IF(VLOOKUP($C2,'様式４－１'!$A$6:$AE$112,28,FALSE)="","",1),"")</f>
        <v/>
      </c>
      <c r="CL2" s="234" t="str">
        <f>IFERROR(IF(VLOOKUP($C2,'様式４－１'!$A$6:$AE$112,29,FALSE)="","",1),"")</f>
        <v/>
      </c>
      <c r="CM2" s="235" t="str">
        <f>IFERROR(IF(VLOOKUP($C2,'様式４－１'!$A$6:$AE$112,30,FALSE)="","",1),"")</f>
        <v/>
      </c>
      <c r="CN2" s="234" t="str">
        <f>IFERROR(IF(VLOOKUP($C2,'様式４－１'!$A$6:$AE$112,31,FALSE)="","",1),"")</f>
        <v/>
      </c>
      <c r="CO2" s="252" t="str">
        <f>IFERROR(IF(VLOOKUP($C2,'様式４－１'!$A$6:$AE$112,31,FALSE)="","",1),"")</f>
        <v/>
      </c>
      <c r="CP2" s="256" t="str">
        <f>IFERROR(IF(VLOOKUP($C2,'様式４－１'!$A$6:$AE$112,31,FALSE)="","",1),"")</f>
        <v/>
      </c>
      <c r="CQ2" s="252" t="str">
        <f>IFERROR(IF(VLOOKUP($C2,'様式４－１'!$A$6:$AE$112,31,FALSE)="","",1),"")</f>
        <v/>
      </c>
      <c r="CR2" s="260">
        <f>全技術者確認表!E14</f>
        <v>0</v>
      </c>
      <c r="CS2" s="261">
        <f>全技術者確認表!H14</f>
        <v>0</v>
      </c>
      <c r="FS2" s="232"/>
      <c r="FT2" s="233"/>
      <c r="FU2" s="232"/>
      <c r="FV2" s="233"/>
      <c r="FW2" s="232"/>
      <c r="FX2" s="233"/>
      <c r="FY2" s="232"/>
      <c r="FZ2" s="233"/>
      <c r="GA2" s="232"/>
      <c r="GB2" s="233"/>
      <c r="GC2" s="232"/>
      <c r="GD2" s="233"/>
      <c r="GE2" s="232"/>
      <c r="GF2" s="233"/>
      <c r="GG2" s="232"/>
      <c r="GH2" s="233"/>
      <c r="GI2" s="234"/>
      <c r="GJ2" s="235"/>
      <c r="GK2" s="234"/>
      <c r="GL2" s="235"/>
      <c r="GM2" s="234"/>
      <c r="GN2" s="235"/>
      <c r="GO2" s="234"/>
      <c r="GP2" s="235"/>
      <c r="GQ2" s="234"/>
      <c r="GR2" s="235"/>
      <c r="GS2" s="234"/>
      <c r="GT2" s="235"/>
      <c r="GU2" s="234"/>
      <c r="GV2" s="235"/>
      <c r="GW2" s="234"/>
      <c r="GX2" s="235"/>
      <c r="GY2" s="246"/>
      <c r="GZ2" s="247"/>
      <c r="HA2" s="246" t="s">
        <v>672</v>
      </c>
      <c r="HB2" s="247" t="s">
        <v>672</v>
      </c>
      <c r="HC2" s="246" t="s">
        <v>672</v>
      </c>
      <c r="HD2" s="247" t="s">
        <v>672</v>
      </c>
      <c r="HE2" s="246" t="s">
        <v>672</v>
      </c>
      <c r="HF2" s="247"/>
      <c r="HG2" s="246"/>
      <c r="HH2" s="247"/>
      <c r="HI2" s="246"/>
      <c r="HJ2" s="247"/>
      <c r="HK2" s="246"/>
      <c r="HL2" s="247"/>
      <c r="HM2" s="246"/>
      <c r="HN2" s="247"/>
      <c r="HO2" s="246"/>
      <c r="HP2" s="233"/>
      <c r="HQ2" s="259"/>
      <c r="HR2" s="233"/>
      <c r="HS2" s="246"/>
      <c r="HT2" s="247"/>
      <c r="HU2" s="246"/>
      <c r="HV2" s="247"/>
      <c r="HW2" s="248"/>
      <c r="HX2" s="249"/>
      <c r="HY2" s="248"/>
      <c r="HZ2" s="249"/>
      <c r="IA2" s="248"/>
      <c r="IB2" s="249"/>
      <c r="IC2" s="248"/>
      <c r="ID2" s="249"/>
      <c r="IE2" s="246"/>
      <c r="IF2" s="247"/>
      <c r="IG2" s="246"/>
      <c r="IH2" s="247"/>
      <c r="II2" s="246"/>
      <c r="IJ2" s="247"/>
      <c r="IK2" s="246"/>
      <c r="IL2" s="247"/>
      <c r="IM2" s="234"/>
      <c r="IN2" s="235"/>
      <c r="IO2" s="234"/>
      <c r="IP2" s="235"/>
      <c r="IQ2" s="234"/>
      <c r="IR2" s="235"/>
      <c r="IS2" s="234"/>
      <c r="IT2" s="235"/>
      <c r="IU2" s="234"/>
      <c r="IV2" s="235"/>
      <c r="IW2" s="234"/>
      <c r="IX2" s="252"/>
      <c r="IY2" s="256"/>
      <c r="IZ2" s="252"/>
      <c r="JA2" s="256"/>
      <c r="JB2" s="252"/>
    </row>
    <row r="3" spans="1:262" s="231" customFormat="1" x14ac:dyDescent="0.2">
      <c r="A3" s="231">
        <f>報告書表紙!G$6</f>
        <v>0</v>
      </c>
      <c r="C3" s="231">
        <v>2</v>
      </c>
      <c r="D3" s="231" t="str">
        <f>全技術者確認表!B15</f>
        <v>△△　△△</v>
      </c>
      <c r="J3" s="232" t="str">
        <f>IFERROR(IF(VLOOKUP($C3,'様式２－１'!$A$6:$BG$163,4,FALSE)="","",1),"")</f>
        <v/>
      </c>
      <c r="K3" s="233" t="str">
        <f>IFERROR(IF(VLOOKUP($C3,'様式２－１'!$A$6:$BG$163,5,FALSE)="","",1),"")</f>
        <v/>
      </c>
      <c r="L3" s="232" t="str">
        <f>IFERROR(IF(VLOOKUP($C3,'様式２－１'!$A$6:$BG$163,6,FALSE)="","",1),"")</f>
        <v/>
      </c>
      <c r="M3" s="233" t="str">
        <f>IFERROR(IF(VLOOKUP($C3,'様式２－１'!$A$6:$BG$163,7,FALSE)="","",1),"")</f>
        <v/>
      </c>
      <c r="N3" s="232" t="str">
        <f>IFERROR(IF(VLOOKUP($C3,'様式２－１'!$A$6:$BG$163,8,FALSE)="","",1),"")</f>
        <v/>
      </c>
      <c r="O3" s="233" t="str">
        <f>IFERROR(IF(VLOOKUP($C3,'様式２－１'!$A$6:$BG$163,9,FALSE)="","",1),"")</f>
        <v/>
      </c>
      <c r="P3" s="232" t="str">
        <f>IFERROR(IF(VLOOKUP($C3,'様式２－１'!$A$6:$BG$163,10,FALSE)="","",1),"")</f>
        <v/>
      </c>
      <c r="Q3" s="233" t="str">
        <f>IFERROR(IF(VLOOKUP($C3,'様式２－１'!$A$6:$BG$163,11,FALSE)="","",1),"")</f>
        <v/>
      </c>
      <c r="R3" s="232" t="str">
        <f>IFERROR(IF(VLOOKUP($C3,'様式２－１'!$A$6:$BG$163,12,FALSE)="","",1),"")</f>
        <v/>
      </c>
      <c r="S3" s="233" t="str">
        <f>IFERROR(IF(VLOOKUP($C3,'様式２－１'!$A$6:$BG$163,13,FALSE)="","",1),"")</f>
        <v/>
      </c>
      <c r="T3" s="232" t="str">
        <f>IFERROR(IF(VLOOKUP($C3,'様式２－１'!$A$6:$BG$163,14,FALSE)="","",1),"")</f>
        <v/>
      </c>
      <c r="U3" s="233" t="str">
        <f>IFERROR(IF(VLOOKUP($C3,'様式２－１'!$A$6:$BG$163,15,FALSE)="","",1),"")</f>
        <v/>
      </c>
      <c r="V3" s="232" t="str">
        <f>IFERROR(IF(VLOOKUP($C3,'様式２－１'!$A$6:$BG$163,16,FALSE)="","",1),"")</f>
        <v/>
      </c>
      <c r="W3" s="233" t="str">
        <f>IFERROR(IF(VLOOKUP($C3,'様式２－１'!$A$6:$BG$163,17,FALSE)="","",1),"")</f>
        <v/>
      </c>
      <c r="X3" s="232" t="str">
        <f>IFERROR(IF(VLOOKUP($C3,'様式２－１'!$A$6:$BG$163,18,FALSE)="","",1),"")</f>
        <v/>
      </c>
      <c r="Y3" s="233" t="str">
        <f>IFERROR(IF(VLOOKUP($C3,'様式２－１'!$A$6:$BG$163,19,FALSE)="","",1),"")</f>
        <v/>
      </c>
      <c r="Z3" s="232" t="str">
        <f>IFERROR(IF(VLOOKUP($C3,'様式２－１'!$A$6:$BG$163,20,FALSE)="","",1),"")</f>
        <v/>
      </c>
      <c r="AA3" s="235" t="str">
        <f>IFERROR(IF(VLOOKUP($C3,'様式２－１'!$A$6:$BG$163,21,FALSE)="","",1),"")</f>
        <v/>
      </c>
      <c r="AB3" s="232" t="str">
        <f>IFERROR(IF(VLOOKUP($C3,'様式２－１'!$A$6:$BG$163,22,FALSE)="","",1),"")</f>
        <v/>
      </c>
      <c r="AC3" s="235" t="str">
        <f>IFERROR(IF(VLOOKUP($C3,'様式２－１'!$A$6:$BG$163,23,FALSE)="","",1),"")</f>
        <v/>
      </c>
      <c r="AD3" s="232" t="str">
        <f>IFERROR(IF(VLOOKUP($C3,'様式２－１'!$A$6:$BG$163,24,FALSE)="","",1),"")</f>
        <v/>
      </c>
      <c r="AE3" s="235" t="str">
        <f>IFERROR(IF(VLOOKUP($C3,'様式２－１'!$A$6:$BG$163,25,FALSE)="","",1),"")</f>
        <v/>
      </c>
      <c r="AF3" s="232" t="str">
        <f>IFERROR(IF(VLOOKUP($C3,'様式２－１'!$A$6:$BG$163,26,FALSE)="","",1),"")</f>
        <v/>
      </c>
      <c r="AG3" s="235" t="str">
        <f>IFERROR(IF(VLOOKUP($C3,'様式２－１'!$A$6:$BG$163,27,FALSE)="","",1),"")</f>
        <v/>
      </c>
      <c r="AH3" s="232" t="str">
        <f>IFERROR(IF(VLOOKUP($C3,'様式２－１'!$A$6:$BG$163,28,FALSE)="","",1),"")</f>
        <v/>
      </c>
      <c r="AI3" s="235" t="str">
        <f>IFERROR(IF(VLOOKUP($C3,'様式２－１'!$A$6:$BG$163,28,FALSE)="","",1),"")</f>
        <v/>
      </c>
      <c r="AJ3" s="232" t="str">
        <f>IFERROR(IF(VLOOKUP($C3,'様式２－１'!$A$6:$BG$163,30,FALSE)="","",1),"")</f>
        <v/>
      </c>
      <c r="AK3" s="235" t="str">
        <f>IFERROR(IF(VLOOKUP($C3,'様式２－１'!$A$6:$BG$163,31,FALSE)="","",1),"")</f>
        <v/>
      </c>
      <c r="AL3" s="232" t="str">
        <f>IFERROR(IF(VLOOKUP($C3,'様式２－１'!$A$6:$BG$163,32,FALSE)="","",1),"")</f>
        <v/>
      </c>
      <c r="AM3" s="235" t="str">
        <f>IFERROR(IF(VLOOKUP($C3,'様式２－１'!$A$6:$BG$163,33,FALSE)="","",1),"")</f>
        <v/>
      </c>
      <c r="AN3" s="232" t="str">
        <f>IFERROR(IF(VLOOKUP($C3,'様式２－１'!$A$6:$BG$163,34,FALSE)="","",1),"")</f>
        <v/>
      </c>
      <c r="AO3" s="235" t="str">
        <f>IFERROR(IF(VLOOKUP($C3,'様式２－１'!$A$6:$BG$163,35,FALSE)="","",1),"")</f>
        <v/>
      </c>
      <c r="AP3" s="232" t="str">
        <f>IFERROR(IF(VLOOKUP($C3,'様式２－１'!$A$6:$BG$163,36,FALSE)="","",VLOOKUP($C3,'様式２－１'!$A$6:$BG$163,36,FALSE)),"")</f>
        <v/>
      </c>
      <c r="AQ3" s="233" t="str">
        <f>IFERROR(IF(VLOOKUP($C3,'様式２－１'!$A$6:$BG$163,37,FALSE)="","",VLOOKUP($C3,'様式２－１'!$A$6:$BG$163,37,FALSE)),"")</f>
        <v/>
      </c>
      <c r="AR3" s="232" t="str">
        <f>IFERROR(IF(VLOOKUP($C3,'様式２－１'!$A$6:$BG$163,38,FALSE)="","",VLOOKUP($C3,'様式２－１'!$A$6:$BG$163,38,FALSE)),"")</f>
        <v/>
      </c>
      <c r="AS3" s="233" t="str">
        <f>IFERROR(IF(VLOOKUP($C3,'様式２－１'!$A$6:$BG$163,39,FALSE)="","",VLOOKUP($C3,'様式２－１'!$A$6:$BG$163,39,FALSE)),"")</f>
        <v/>
      </c>
      <c r="AT3" s="232" t="str">
        <f>IFERROR(IF(VLOOKUP($C3,'様式２－１'!$A$6:$BG$163,40,FALSE)="","",VLOOKUP($C3,'様式２－１'!$A$6:$BG$163,40,FALSE)),"")</f>
        <v/>
      </c>
      <c r="AU3" s="233" t="str">
        <f>IFERROR(IF(VLOOKUP($C3,'様式２－１'!$A$6:$BG$163,41,FALSE)="","",VLOOKUP($C3,'様式２－１'!$A$6:$BG$163,41,FALSE)),"")</f>
        <v/>
      </c>
      <c r="AV3" s="232" t="str">
        <f>IFERROR(IF(VLOOKUP($C3,'様式２－１'!$A$6:$BG$163,42,FALSE)="","",VLOOKUP($C3,'様式２－１'!$A$6:$BG$163,42,FALSE)),"")</f>
        <v/>
      </c>
      <c r="AW3" s="233" t="str">
        <f>IFERROR(IF(VLOOKUP($C3,'様式２－１'!$A$6:$BG$163,43,FALSE)="","",VLOOKUP($C3,'様式２－１'!$A$6:$BG$163,43,FALSE)),"")</f>
        <v/>
      </c>
      <c r="AX3" s="232" t="str">
        <f>IFERROR(IF(VLOOKUP($C3,'様式２－１'!$A$6:$BG$163,44,FALSE)="","",VLOOKUP($C3,'様式２－１'!$A$6:$BG$163,44,FALSE)),"")</f>
        <v/>
      </c>
      <c r="AY3" s="233" t="str">
        <f>IFERROR(IF(VLOOKUP($C3,'様式２－１'!$A$6:$BG$163,45,FALSE)="","",VLOOKUP($C3,'様式２－１'!$A$6:$BG$163,45,FALSE)),"")</f>
        <v/>
      </c>
      <c r="AZ3" s="232" t="str">
        <f>IFERROR(IF(VLOOKUP($C3,'様式２－１'!$A$6:$BG$163,46,FALSE)="","",VLOOKUP($C3,'様式２－１'!$A$6:$BG$163,46,FALSE)),"")</f>
        <v/>
      </c>
      <c r="BA3" s="233" t="str">
        <f>IFERROR(IF(VLOOKUP($C3,'様式２－１'!$A$6:$BG$163,47,FALSE)="","",VLOOKUP($C3,'様式２－１'!$A$6:$BG$163,47,FALSE)),"")</f>
        <v/>
      </c>
      <c r="BB3" s="232" t="str">
        <f>IFERROR(IF(VLOOKUP($C3,'様式２－１'!$A$6:$BG$163,48,FALSE)="","",VLOOKUP($C3,'様式２－１'!$A$6:$BG$163,48,FALSE)),"")</f>
        <v/>
      </c>
      <c r="BC3" s="233" t="str">
        <f>IFERROR(IF(VLOOKUP($C3,'様式２－１'!$A$6:$BG$163,49,FALSE)="","",VLOOKUP($C3,'様式２－１'!$A$6:$BG$163,49,FALSE)),"")</f>
        <v/>
      </c>
      <c r="BD3" s="232" t="str">
        <f>IFERROR(IF(VLOOKUP($C3,'様式２－１'!$A$6:$BG$163,50,FALSE)="","",VLOOKUP($C3,'様式２－１'!$A$6:$BG$163,50,FALSE)),"")</f>
        <v/>
      </c>
      <c r="BE3" s="233" t="str">
        <f>IFERROR(IF(VLOOKUP($C3,'様式２－１'!$A$6:$BG$163,51,FALSE)="","",VLOOKUP($C3,'様式２－１'!$A$6:$BG$163,51,FALSE)),"")</f>
        <v/>
      </c>
      <c r="BF3" s="232" t="str">
        <f>IFERROR(IF(VLOOKUP($C3,'様式２－１'!$A$6:$BG$163,52,FALSE)="","",VLOOKUP($C3,'様式２－１'!$A$6:$BG$163,52,FALSE)),"")</f>
        <v/>
      </c>
      <c r="BG3" s="233" t="str">
        <f>IFERROR(IF(VLOOKUP($C3,'様式２－１'!$A$6:$BG$163,53,FALSE)="","",1),"")</f>
        <v/>
      </c>
      <c r="BH3" s="232" t="str">
        <f>IFERROR(IF(VLOOKUP($C3,'様式２－１'!$A$6:$BG$163,54,FALSE)="","",1),"")</f>
        <v/>
      </c>
      <c r="BI3" s="233" t="str">
        <f>IFERROR(IF(VLOOKUP($C3,'様式２－１'!$A$6:$BG$163,55,FALSE)="","",1),"")</f>
        <v/>
      </c>
      <c r="BJ3" s="232" t="str">
        <f>IFERROR(IF(VLOOKUP($C3,'様式２－１'!$A$6:$BG$163,56,FALSE)="","",VLOOKUP($C3,'様式２－１'!$A$6:$BG$163,56,FALSE)),"")</f>
        <v/>
      </c>
      <c r="BK3" s="233" t="str">
        <f>IFERROR(IF(VLOOKUP($C3,'様式２－１'!$A$6:$BG$163,57,FALSE)="","",VLOOKUP($C3,'様式２－１'!$A$6:$BG$163,57,FALSE)),"")</f>
        <v/>
      </c>
      <c r="BL3" s="232" t="str">
        <f>IFERROR(IF(VLOOKUP($C3,'様式２－１'!$A$6:$BG$163,58,FALSE)="","",VLOOKUP($C3,'様式２－１'!$A$6:$BG$163,58,FALSE)),"")</f>
        <v/>
      </c>
      <c r="BM3" s="233" t="str">
        <f>IFERROR(IF(VLOOKUP($C3,'様式２－１'!$A$6:$BG$163,59,FALSE)="","",VLOOKUP($C3,'様式２－１'!$A$6:$BG$163,59,FALSE)),"")</f>
        <v/>
      </c>
      <c r="BN3" s="234" t="str">
        <f>IFERROR(IF(VLOOKUP($C3,'様式４－１'!$A$6:$AE$112,5,FALSE)="","",VLOOKUP($C3,'様式４－１'!$A$6:$AE$112,5,FALSE)),"")</f>
        <v/>
      </c>
      <c r="BO3" s="235" t="str">
        <f>IFERROR(IF(VLOOKUP($C3,'様式４－１'!$A$6:$AE$112,6,FALSE)="","",VLOOKUP($C3,'様式４－１'!$A$6:$AE$112,6,FALSE)),"")</f>
        <v/>
      </c>
      <c r="BP3" s="234" t="str">
        <f>IFERROR(IF(VLOOKUP($C3,'様式４－１'!$A$6:$AE$112,7,FALSE)="","",VLOOKUP($C3,'様式４－１'!$A$6:$AE$112,7,FALSE)),"")</f>
        <v/>
      </c>
      <c r="BQ3" s="235" t="str">
        <f>IFERROR(IF(VLOOKUP($C3,'様式４－１'!$A$6:$AE$112,8,FALSE)="","",VLOOKUP($C3,'様式４－１'!$A$6:$AE$112,8,FALSE)),"")</f>
        <v/>
      </c>
      <c r="BR3" s="234" t="str">
        <f>IFERROR(IF(VLOOKUP($C3,'様式４－１'!$A$6:$AE$112,9,FALSE)="","",VLOOKUP($C3,'様式４－１'!$A$6:$AE$112,9,FALSE)),"")</f>
        <v/>
      </c>
      <c r="BS3" s="235" t="str">
        <f>IFERROR(IF(VLOOKUP($C3,'様式４－１'!$A$6:$AE$112,10,FALSE)="","",VLOOKUP($C3,'様式４－１'!$A$6:$AE$112,10,FALSE)),"")</f>
        <v/>
      </c>
      <c r="BT3" s="234" t="str">
        <f>IFERROR(IF(VLOOKUP($C3,'様式４－１'!$A$6:$AE$112,11,FALSE)="","",VLOOKUP($C3,'様式４－１'!$A$6:$AE$112,11,FALSE)),"")</f>
        <v/>
      </c>
      <c r="BU3" s="235" t="str">
        <f>IFERROR(IF(VLOOKUP($C3,'様式４－１'!$A$6:$AE$112,12,FALSE)="","",VLOOKUP($C3,'様式４－１'!$A$6:$AE$112,12,FALSE)),"")</f>
        <v/>
      </c>
      <c r="BV3" s="232" t="str">
        <f>IFERROR(IF(VLOOKUP($C3,'様式４－１'!$A$6:$AE$112,13,FALSE)="","",VLOOKUP($C3,'様式４－１'!$A$6:$AE$112,13,FALSE)),"")</f>
        <v/>
      </c>
      <c r="BW3" s="233" t="str">
        <f>IFERROR(IF(VLOOKUP($C3,'様式４－１'!$A$6:$AE$112,14,FALSE)="","",VLOOKUP($C3,'様式４－１'!$A$6:$AE$112,14,FALSE)),"")</f>
        <v/>
      </c>
      <c r="BX3" s="232" t="str">
        <f>IFERROR(IF(VLOOKUP($C3,'様式４－１'!$A$6:$AE$112,15,FALSE)="","",VLOOKUP($C3,'様式４－１'!$A$6:$AE$112,15,FALSE)),"")</f>
        <v/>
      </c>
      <c r="BY3" s="233" t="str">
        <f>IFERROR(IF(VLOOKUP($C3,'様式４－１'!$A$6:$AE$112,16,FALSE)="","",VLOOKUP($C3,'様式４－１'!$A$6:$AE$112,16,FALSE)),"")</f>
        <v/>
      </c>
      <c r="BZ3" s="232" t="str">
        <f>IFERROR(IF(VLOOKUP($C3,'様式４－１'!$A$6:$AE$112,17,FALSE)="","",VLOOKUP($C3,'様式４－１'!$A$6:$AE$112,17,FALSE)),"")</f>
        <v/>
      </c>
      <c r="CA3" s="233" t="str">
        <f>IFERROR(IF(VLOOKUP($C3,'様式４－１'!$A$6:$AE$112,18,FALSE)="","",VLOOKUP($C3,'様式４－１'!$A$6:$AE$112,18,FALSE)),"")</f>
        <v/>
      </c>
      <c r="CB3" s="232" t="str">
        <f>IFERROR(IF(VLOOKUP($C3,'様式４－１'!$A$6:$AE$112,19,FALSE)="","",VLOOKUP($C3,'様式４－１'!$A$6:$AE$112,19,FALSE)),"")</f>
        <v/>
      </c>
      <c r="CC3" s="233" t="str">
        <f>IFERROR(IF(VLOOKUP($C3,'様式４－１'!$A$6:$AE$112,20,FALSE)="","",VLOOKUP($C3,'様式４－１'!$A$6:$AE$112,20,FALSE)),"")</f>
        <v/>
      </c>
      <c r="CD3" s="234" t="str">
        <f>IFERROR(IF(VLOOKUP($C3,'様式４－１'!$A$6:$AE$112,21,FALSE)="","",1),"")</f>
        <v/>
      </c>
      <c r="CE3" s="235" t="str">
        <f>IFERROR(IF(VLOOKUP($C3,'様式４－１'!$A$6:$AE$112,22,FALSE)="","",1),"")</f>
        <v/>
      </c>
      <c r="CF3" s="234" t="str">
        <f>IFERROR(IF(VLOOKUP($C3,'様式４－１'!$A$6:$AE$112,23,FALSE)="","",1),"")</f>
        <v/>
      </c>
      <c r="CG3" s="235" t="str">
        <f>IFERROR(IF(VLOOKUP($C3,'様式４－１'!$A$6:$AE$112,24,FALSE)="","",1),"")</f>
        <v/>
      </c>
      <c r="CH3" s="234" t="str">
        <f>IFERROR(IF(VLOOKUP($C3,'様式４－１'!$A$6:$AE$112,25,FALSE)="","",1),"")</f>
        <v/>
      </c>
      <c r="CI3" s="235" t="str">
        <f>IFERROR(IF(VLOOKUP($C3,'様式４－１'!$A$6:$AE$112,26,FALSE)="","",1),"")</f>
        <v/>
      </c>
      <c r="CJ3" s="234" t="str">
        <f>IFERROR(IF(VLOOKUP($C3,'様式４－１'!$A$6:$AE$112,27,FALSE)="","",1),"")</f>
        <v/>
      </c>
      <c r="CK3" s="235" t="str">
        <f>IFERROR(IF(VLOOKUP($C3,'様式４－１'!$A$6:$AE$112,28,FALSE)="","",1),"")</f>
        <v/>
      </c>
      <c r="CL3" s="234" t="str">
        <f>IFERROR(IF(VLOOKUP($C3,'様式４－１'!$A$6:$AE$112,29,FALSE)="","",1),"")</f>
        <v/>
      </c>
      <c r="CM3" s="235" t="str">
        <f>IFERROR(IF(VLOOKUP($C3,'様式４－１'!$A$6:$AE$112,30,FALSE)="","",1),"")</f>
        <v/>
      </c>
      <c r="CN3" s="234" t="str">
        <f>IFERROR(IF(VLOOKUP($C3,'様式４－１'!$A$6:$AE$112,31,FALSE)="","",1),"")</f>
        <v/>
      </c>
      <c r="CO3" s="252" t="str">
        <f>IFERROR(IF(VLOOKUP($C3,'様式４－１'!$A$6:$AE$112,31,FALSE)="","",1),"")</f>
        <v/>
      </c>
      <c r="CP3" s="256" t="str">
        <f>IFERROR(IF(VLOOKUP($C3,'様式４－１'!$A$6:$AE$112,31,FALSE)="","",1),"")</f>
        <v/>
      </c>
      <c r="CQ3" s="252" t="str">
        <f>IFERROR(IF(VLOOKUP($C3,'様式４－１'!$A$6:$AE$112,31,FALSE)="","",1),"")</f>
        <v/>
      </c>
      <c r="CR3" s="260">
        <f>全技術者確認表!E15</f>
        <v>0</v>
      </c>
      <c r="CS3" s="261">
        <f>全技術者確認表!H15</f>
        <v>0</v>
      </c>
      <c r="FS3" s="232"/>
      <c r="FT3" s="233"/>
      <c r="FU3" s="232"/>
      <c r="FV3" s="233"/>
      <c r="FW3" s="232"/>
      <c r="FX3" s="233"/>
      <c r="FY3" s="232"/>
      <c r="FZ3" s="233"/>
      <c r="GA3" s="232"/>
      <c r="GB3" s="233"/>
      <c r="GC3" s="232"/>
      <c r="GD3" s="233"/>
      <c r="GE3" s="232"/>
      <c r="GF3" s="233"/>
      <c r="GG3" s="232"/>
      <c r="GH3" s="233"/>
      <c r="GI3" s="234"/>
      <c r="GJ3" s="235"/>
      <c r="GK3" s="234"/>
      <c r="GL3" s="235"/>
      <c r="GM3" s="234"/>
      <c r="GN3" s="235"/>
      <c r="GO3" s="234"/>
      <c r="GP3" s="235"/>
      <c r="GQ3" s="234"/>
      <c r="GR3" s="235"/>
      <c r="GS3" s="234"/>
      <c r="GT3" s="235"/>
      <c r="GU3" s="234"/>
      <c r="GV3" s="235"/>
      <c r="GW3" s="234"/>
      <c r="GX3" s="235"/>
      <c r="GY3" s="232"/>
      <c r="GZ3" s="233"/>
      <c r="HA3" s="232"/>
      <c r="HB3" s="233"/>
      <c r="HC3" s="232"/>
      <c r="HD3" s="233"/>
      <c r="HE3" s="232"/>
      <c r="HF3" s="233"/>
      <c r="HG3" s="232"/>
      <c r="HH3" s="233"/>
      <c r="HI3" s="232"/>
      <c r="HJ3" s="233"/>
      <c r="HK3" s="232"/>
      <c r="HL3" s="233"/>
      <c r="HM3" s="232"/>
      <c r="HN3" s="233"/>
      <c r="HO3" s="232"/>
      <c r="HP3" s="233"/>
      <c r="HQ3" s="232"/>
      <c r="HR3" s="233"/>
      <c r="HS3" s="232"/>
      <c r="HT3" s="233"/>
      <c r="HU3" s="232"/>
      <c r="HV3" s="233"/>
      <c r="HW3" s="234"/>
      <c r="HX3" s="235"/>
      <c r="HY3" s="234"/>
      <c r="HZ3" s="235"/>
      <c r="IA3" s="234"/>
      <c r="IB3" s="235"/>
      <c r="IC3" s="234"/>
      <c r="ID3" s="235"/>
      <c r="IE3" s="232"/>
      <c r="IF3" s="233"/>
      <c r="IG3" s="232"/>
      <c r="IH3" s="233"/>
      <c r="II3" s="232"/>
      <c r="IJ3" s="233"/>
      <c r="IK3" s="232"/>
      <c r="IL3" s="233"/>
      <c r="IM3" s="234"/>
      <c r="IN3" s="235"/>
      <c r="IO3" s="234"/>
      <c r="IP3" s="235"/>
      <c r="IQ3" s="234"/>
      <c r="IR3" s="235"/>
      <c r="IS3" s="234"/>
      <c r="IT3" s="235"/>
      <c r="IU3" s="234"/>
      <c r="IV3" s="235"/>
      <c r="IW3" s="234"/>
      <c r="IX3" s="252"/>
      <c r="IY3" s="256"/>
      <c r="IZ3" s="252"/>
      <c r="JA3" s="256"/>
      <c r="JB3" s="252"/>
    </row>
    <row r="4" spans="1:262" s="231" customFormat="1" x14ac:dyDescent="0.2">
      <c r="A4" s="231">
        <f>報告書表紙!G$6</f>
        <v>0</v>
      </c>
      <c r="C4" s="231">
        <v>3</v>
      </c>
      <c r="D4" s="231" t="str">
        <f>全技術者確認表!B16</f>
        <v>□□　□□</v>
      </c>
      <c r="J4" s="232" t="str">
        <f>IFERROR(IF(VLOOKUP($C4,'様式２－１'!$A$6:$BG$163,4,FALSE)="","",1),"")</f>
        <v/>
      </c>
      <c r="K4" s="233" t="str">
        <f>IFERROR(IF(VLOOKUP($C4,'様式２－１'!$A$6:$BG$163,5,FALSE)="","",1),"")</f>
        <v/>
      </c>
      <c r="L4" s="232" t="str">
        <f>IFERROR(IF(VLOOKUP($C4,'様式２－１'!$A$6:$BG$163,6,FALSE)="","",1),"")</f>
        <v/>
      </c>
      <c r="M4" s="233" t="str">
        <f>IFERROR(IF(VLOOKUP($C4,'様式２－１'!$A$6:$BG$163,7,FALSE)="","",1),"")</f>
        <v/>
      </c>
      <c r="N4" s="232" t="str">
        <f>IFERROR(IF(VLOOKUP($C4,'様式２－１'!$A$6:$BG$163,8,FALSE)="","",1),"")</f>
        <v/>
      </c>
      <c r="O4" s="233" t="str">
        <f>IFERROR(IF(VLOOKUP($C4,'様式２－１'!$A$6:$BG$163,9,FALSE)="","",1),"")</f>
        <v/>
      </c>
      <c r="P4" s="232" t="str">
        <f>IFERROR(IF(VLOOKUP($C4,'様式２－１'!$A$6:$BG$163,10,FALSE)="","",1),"")</f>
        <v/>
      </c>
      <c r="Q4" s="233" t="str">
        <f>IFERROR(IF(VLOOKUP($C4,'様式２－１'!$A$6:$BG$163,11,FALSE)="","",1),"")</f>
        <v/>
      </c>
      <c r="R4" s="232" t="str">
        <f>IFERROR(IF(VLOOKUP($C4,'様式２－１'!$A$6:$BG$163,12,FALSE)="","",1),"")</f>
        <v/>
      </c>
      <c r="S4" s="233" t="str">
        <f>IFERROR(IF(VLOOKUP($C4,'様式２－１'!$A$6:$BG$163,13,FALSE)="","",1),"")</f>
        <v/>
      </c>
      <c r="T4" s="232" t="str">
        <f>IFERROR(IF(VLOOKUP($C4,'様式２－１'!$A$6:$BG$163,14,FALSE)="","",1),"")</f>
        <v/>
      </c>
      <c r="U4" s="233" t="str">
        <f>IFERROR(IF(VLOOKUP($C4,'様式２－１'!$A$6:$BG$163,15,FALSE)="","",1),"")</f>
        <v/>
      </c>
      <c r="V4" s="232" t="str">
        <f>IFERROR(IF(VLOOKUP($C4,'様式２－１'!$A$6:$BG$163,16,FALSE)="","",1),"")</f>
        <v/>
      </c>
      <c r="W4" s="233" t="str">
        <f>IFERROR(IF(VLOOKUP($C4,'様式２－１'!$A$6:$BG$163,17,FALSE)="","",1),"")</f>
        <v/>
      </c>
      <c r="X4" s="232" t="str">
        <f>IFERROR(IF(VLOOKUP($C4,'様式２－１'!$A$6:$BG$163,18,FALSE)="","",1),"")</f>
        <v/>
      </c>
      <c r="Y4" s="233" t="str">
        <f>IFERROR(IF(VLOOKUP($C4,'様式２－１'!$A$6:$BG$163,19,FALSE)="","",1),"")</f>
        <v/>
      </c>
      <c r="Z4" s="232" t="str">
        <f>IFERROR(IF(VLOOKUP($C4,'様式２－１'!$A$6:$BG$163,20,FALSE)="","",1),"")</f>
        <v/>
      </c>
      <c r="AA4" s="235" t="str">
        <f>IFERROR(IF(VLOOKUP($C4,'様式２－１'!$A$6:$BG$163,21,FALSE)="","",1),"")</f>
        <v/>
      </c>
      <c r="AB4" s="232" t="str">
        <f>IFERROR(IF(VLOOKUP($C4,'様式２－１'!$A$6:$BG$163,22,FALSE)="","",1),"")</f>
        <v/>
      </c>
      <c r="AC4" s="235" t="str">
        <f>IFERROR(IF(VLOOKUP($C4,'様式２－１'!$A$6:$BG$163,23,FALSE)="","",1),"")</f>
        <v/>
      </c>
      <c r="AD4" s="232" t="str">
        <f>IFERROR(IF(VLOOKUP($C4,'様式２－１'!$A$6:$BG$163,24,FALSE)="","",1),"")</f>
        <v/>
      </c>
      <c r="AE4" s="235" t="str">
        <f>IFERROR(IF(VLOOKUP($C4,'様式２－１'!$A$6:$BG$163,25,FALSE)="","",1),"")</f>
        <v/>
      </c>
      <c r="AF4" s="232" t="str">
        <f>IFERROR(IF(VLOOKUP($C4,'様式２－１'!$A$6:$BG$163,26,FALSE)="","",1),"")</f>
        <v/>
      </c>
      <c r="AG4" s="235" t="str">
        <f>IFERROR(IF(VLOOKUP($C4,'様式２－１'!$A$6:$BG$163,27,FALSE)="","",1),"")</f>
        <v/>
      </c>
      <c r="AH4" s="232" t="str">
        <f>IFERROR(IF(VLOOKUP($C4,'様式２－１'!$A$6:$BG$163,28,FALSE)="","",1),"")</f>
        <v/>
      </c>
      <c r="AI4" s="235" t="str">
        <f>IFERROR(IF(VLOOKUP($C4,'様式２－１'!$A$6:$BG$163,28,FALSE)="","",1),"")</f>
        <v/>
      </c>
      <c r="AJ4" s="232" t="str">
        <f>IFERROR(IF(VLOOKUP($C4,'様式２－１'!$A$6:$BG$163,30,FALSE)="","",1),"")</f>
        <v/>
      </c>
      <c r="AK4" s="235" t="str">
        <f>IFERROR(IF(VLOOKUP($C4,'様式２－１'!$A$6:$BG$163,31,FALSE)="","",1),"")</f>
        <v/>
      </c>
      <c r="AL4" s="232" t="str">
        <f>IFERROR(IF(VLOOKUP($C4,'様式２－１'!$A$6:$BG$163,32,FALSE)="","",1),"")</f>
        <v/>
      </c>
      <c r="AM4" s="235" t="str">
        <f>IFERROR(IF(VLOOKUP($C4,'様式２－１'!$A$6:$BG$163,33,FALSE)="","",1),"")</f>
        <v/>
      </c>
      <c r="AN4" s="232" t="str">
        <f>IFERROR(IF(VLOOKUP($C4,'様式２－１'!$A$6:$BG$163,34,FALSE)="","",1),"")</f>
        <v/>
      </c>
      <c r="AO4" s="235" t="str">
        <f>IFERROR(IF(VLOOKUP($C4,'様式２－１'!$A$6:$BG$163,35,FALSE)="","",1),"")</f>
        <v/>
      </c>
      <c r="AP4" s="232" t="str">
        <f>IFERROR(IF(VLOOKUP($C4,'様式２－１'!$A$6:$BG$163,36,FALSE)="","",VLOOKUP($C4,'様式２－１'!$A$6:$BG$163,36,FALSE)),"")</f>
        <v/>
      </c>
      <c r="AQ4" s="233" t="str">
        <f>IFERROR(IF(VLOOKUP($C4,'様式２－１'!$A$6:$BG$163,37,FALSE)="","",VLOOKUP($C4,'様式２－１'!$A$6:$BG$163,37,FALSE)),"")</f>
        <v/>
      </c>
      <c r="AR4" s="232" t="str">
        <f>IFERROR(IF(VLOOKUP($C4,'様式２－１'!$A$6:$BG$163,38,FALSE)="","",VLOOKUP($C4,'様式２－１'!$A$6:$BG$163,38,FALSE)),"")</f>
        <v/>
      </c>
      <c r="AS4" s="233" t="str">
        <f>IFERROR(IF(VLOOKUP($C4,'様式２－１'!$A$6:$BG$163,39,FALSE)="","",VLOOKUP($C4,'様式２－１'!$A$6:$BG$163,39,FALSE)),"")</f>
        <v/>
      </c>
      <c r="AT4" s="232" t="str">
        <f>IFERROR(IF(VLOOKUP($C4,'様式２－１'!$A$6:$BG$163,40,FALSE)="","",VLOOKUP($C4,'様式２－１'!$A$6:$BG$163,40,FALSE)),"")</f>
        <v/>
      </c>
      <c r="AU4" s="233" t="str">
        <f>IFERROR(IF(VLOOKUP($C4,'様式２－１'!$A$6:$BG$163,41,FALSE)="","",VLOOKUP($C4,'様式２－１'!$A$6:$BG$163,41,FALSE)),"")</f>
        <v/>
      </c>
      <c r="AV4" s="232" t="str">
        <f>IFERROR(IF(VLOOKUP($C4,'様式２－１'!$A$6:$BG$163,42,FALSE)="","",VLOOKUP($C4,'様式２－１'!$A$6:$BG$163,42,FALSE)),"")</f>
        <v/>
      </c>
      <c r="AW4" s="233" t="str">
        <f>IFERROR(IF(VLOOKUP($C4,'様式２－１'!$A$6:$BG$163,43,FALSE)="","",VLOOKUP($C4,'様式２－１'!$A$6:$BG$163,43,FALSE)),"")</f>
        <v/>
      </c>
      <c r="AX4" s="232" t="str">
        <f>IFERROR(IF(VLOOKUP($C4,'様式２－１'!$A$6:$BG$163,44,FALSE)="","",VLOOKUP($C4,'様式２－１'!$A$6:$BG$163,44,FALSE)),"")</f>
        <v/>
      </c>
      <c r="AY4" s="233" t="str">
        <f>IFERROR(IF(VLOOKUP($C4,'様式２－１'!$A$6:$BG$163,45,FALSE)="","",VLOOKUP($C4,'様式２－１'!$A$6:$BG$163,45,FALSE)),"")</f>
        <v/>
      </c>
      <c r="AZ4" s="232" t="str">
        <f>IFERROR(IF(VLOOKUP($C4,'様式２－１'!$A$6:$BG$163,46,FALSE)="","",VLOOKUP($C4,'様式２－１'!$A$6:$BG$163,46,FALSE)),"")</f>
        <v/>
      </c>
      <c r="BA4" s="233" t="str">
        <f>IFERROR(IF(VLOOKUP($C4,'様式２－１'!$A$6:$BG$163,47,FALSE)="","",VLOOKUP($C4,'様式２－１'!$A$6:$BG$163,47,FALSE)),"")</f>
        <v/>
      </c>
      <c r="BB4" s="232" t="str">
        <f>IFERROR(IF(VLOOKUP($C4,'様式２－１'!$A$6:$BG$163,48,FALSE)="","",VLOOKUP($C4,'様式２－１'!$A$6:$BG$163,48,FALSE)),"")</f>
        <v/>
      </c>
      <c r="BC4" s="233" t="str">
        <f>IFERROR(IF(VLOOKUP($C4,'様式２－１'!$A$6:$BG$163,49,FALSE)="","",VLOOKUP($C4,'様式２－１'!$A$6:$BG$163,49,FALSE)),"")</f>
        <v/>
      </c>
      <c r="BD4" s="232" t="str">
        <f>IFERROR(IF(VLOOKUP($C4,'様式２－１'!$A$6:$BG$163,50,FALSE)="","",VLOOKUP($C4,'様式２－１'!$A$6:$BG$163,50,FALSE)),"")</f>
        <v/>
      </c>
      <c r="BE4" s="233" t="str">
        <f>IFERROR(IF(VLOOKUP($C4,'様式２－１'!$A$6:$BG$163,51,FALSE)="","",VLOOKUP($C4,'様式２－１'!$A$6:$BG$163,51,FALSE)),"")</f>
        <v/>
      </c>
      <c r="BF4" s="232" t="str">
        <f>IFERROR(IF(VLOOKUP($C4,'様式２－１'!$A$6:$BG$163,52,FALSE)="","",VLOOKUP($C4,'様式２－１'!$A$6:$BG$163,52,FALSE)),"")</f>
        <v/>
      </c>
      <c r="BG4" s="233" t="str">
        <f>IFERROR(IF(VLOOKUP($C4,'様式２－１'!$A$6:$BG$163,53,FALSE)="","",1),"")</f>
        <v/>
      </c>
      <c r="BH4" s="232" t="str">
        <f>IFERROR(IF(VLOOKUP($C4,'様式２－１'!$A$6:$BG$163,54,FALSE)="","",1),"")</f>
        <v/>
      </c>
      <c r="BI4" s="233" t="str">
        <f>IFERROR(IF(VLOOKUP($C4,'様式２－１'!$A$6:$BG$163,55,FALSE)="","",1),"")</f>
        <v/>
      </c>
      <c r="BJ4" s="232" t="str">
        <f>IFERROR(IF(VLOOKUP($C4,'様式２－１'!$A$6:$BG$163,56,FALSE)="","",VLOOKUP($C4,'様式２－１'!$A$6:$BG$163,56,FALSE)),"")</f>
        <v/>
      </c>
      <c r="BK4" s="233" t="str">
        <f>IFERROR(IF(VLOOKUP($C4,'様式２－１'!$A$6:$BG$163,57,FALSE)="","",VLOOKUP($C4,'様式２－１'!$A$6:$BG$163,57,FALSE)),"")</f>
        <v/>
      </c>
      <c r="BL4" s="232" t="str">
        <f>IFERROR(IF(VLOOKUP($C4,'様式２－１'!$A$6:$BG$163,58,FALSE)="","",VLOOKUP($C4,'様式２－１'!$A$6:$BG$163,58,FALSE)),"")</f>
        <v/>
      </c>
      <c r="BM4" s="233" t="str">
        <f>IFERROR(IF(VLOOKUP($C4,'様式２－１'!$A$6:$BG$163,59,FALSE)="","",VLOOKUP($C4,'様式２－１'!$A$6:$BG$163,59,FALSE)),"")</f>
        <v/>
      </c>
      <c r="BN4" s="234" t="str">
        <f>IFERROR(IF(VLOOKUP($C4,'様式４－１'!$A$6:$AE$112,5,FALSE)="","",VLOOKUP($C4,'様式４－１'!$A$6:$AE$112,5,FALSE)),"")</f>
        <v/>
      </c>
      <c r="BO4" s="235" t="str">
        <f>IFERROR(IF(VLOOKUP($C4,'様式４－１'!$A$6:$AE$112,6,FALSE)="","",VLOOKUP($C4,'様式４－１'!$A$6:$AE$112,6,FALSE)),"")</f>
        <v/>
      </c>
      <c r="BP4" s="234" t="str">
        <f>IFERROR(IF(VLOOKUP($C4,'様式４－１'!$A$6:$AE$112,7,FALSE)="","",VLOOKUP($C4,'様式４－１'!$A$6:$AE$112,7,FALSE)),"")</f>
        <v/>
      </c>
      <c r="BQ4" s="235" t="str">
        <f>IFERROR(IF(VLOOKUP($C4,'様式４－１'!$A$6:$AE$112,8,FALSE)="","",VLOOKUP($C4,'様式４－１'!$A$6:$AE$112,8,FALSE)),"")</f>
        <v/>
      </c>
      <c r="BR4" s="234" t="str">
        <f>IFERROR(IF(VLOOKUP($C4,'様式４－１'!$A$6:$AE$112,9,FALSE)="","",VLOOKUP($C4,'様式４－１'!$A$6:$AE$112,9,FALSE)),"")</f>
        <v/>
      </c>
      <c r="BS4" s="235" t="str">
        <f>IFERROR(IF(VLOOKUP($C4,'様式４－１'!$A$6:$AE$112,10,FALSE)="","",VLOOKUP($C4,'様式４－１'!$A$6:$AE$112,10,FALSE)),"")</f>
        <v/>
      </c>
      <c r="BT4" s="234" t="str">
        <f>IFERROR(IF(VLOOKUP($C4,'様式４－１'!$A$6:$AE$112,11,FALSE)="","",VLOOKUP($C4,'様式４－１'!$A$6:$AE$112,11,FALSE)),"")</f>
        <v/>
      </c>
      <c r="BU4" s="235" t="str">
        <f>IFERROR(IF(VLOOKUP($C4,'様式４－１'!$A$6:$AE$112,12,FALSE)="","",VLOOKUP($C4,'様式４－１'!$A$6:$AE$112,12,FALSE)),"")</f>
        <v/>
      </c>
      <c r="BV4" s="232" t="str">
        <f>IFERROR(IF(VLOOKUP($C4,'様式４－１'!$A$6:$AE$112,13,FALSE)="","",VLOOKUP($C4,'様式４－１'!$A$6:$AE$112,13,FALSE)),"")</f>
        <v/>
      </c>
      <c r="BW4" s="233" t="str">
        <f>IFERROR(IF(VLOOKUP($C4,'様式４－１'!$A$6:$AE$112,14,FALSE)="","",VLOOKUP($C4,'様式４－１'!$A$6:$AE$112,14,FALSE)),"")</f>
        <v/>
      </c>
      <c r="BX4" s="232" t="str">
        <f>IFERROR(IF(VLOOKUP($C4,'様式４－１'!$A$6:$AE$112,15,FALSE)="","",VLOOKUP($C4,'様式４－１'!$A$6:$AE$112,15,FALSE)),"")</f>
        <v/>
      </c>
      <c r="BY4" s="233" t="str">
        <f>IFERROR(IF(VLOOKUP($C4,'様式４－１'!$A$6:$AE$112,16,FALSE)="","",VLOOKUP($C4,'様式４－１'!$A$6:$AE$112,16,FALSE)),"")</f>
        <v/>
      </c>
      <c r="BZ4" s="232" t="str">
        <f>IFERROR(IF(VLOOKUP($C4,'様式４－１'!$A$6:$AE$112,17,FALSE)="","",VLOOKUP($C4,'様式４－１'!$A$6:$AE$112,17,FALSE)),"")</f>
        <v/>
      </c>
      <c r="CA4" s="233" t="str">
        <f>IFERROR(IF(VLOOKUP($C4,'様式４－１'!$A$6:$AE$112,18,FALSE)="","",VLOOKUP($C4,'様式４－１'!$A$6:$AE$112,18,FALSE)),"")</f>
        <v/>
      </c>
      <c r="CB4" s="232" t="str">
        <f>IFERROR(IF(VLOOKUP($C4,'様式４－１'!$A$6:$AE$112,19,FALSE)="","",VLOOKUP($C4,'様式４－１'!$A$6:$AE$112,19,FALSE)),"")</f>
        <v/>
      </c>
      <c r="CC4" s="233" t="str">
        <f>IFERROR(IF(VLOOKUP($C4,'様式４－１'!$A$6:$AE$112,20,FALSE)="","",VLOOKUP($C4,'様式４－１'!$A$6:$AE$112,20,FALSE)),"")</f>
        <v/>
      </c>
      <c r="CD4" s="234" t="str">
        <f>IFERROR(IF(VLOOKUP($C4,'様式４－１'!$A$6:$AE$112,21,FALSE)="","",1),"")</f>
        <v/>
      </c>
      <c r="CE4" s="235" t="str">
        <f>IFERROR(IF(VLOOKUP($C4,'様式４－１'!$A$6:$AE$112,22,FALSE)="","",1),"")</f>
        <v/>
      </c>
      <c r="CF4" s="234" t="str">
        <f>IFERROR(IF(VLOOKUP($C4,'様式４－１'!$A$6:$AE$112,23,FALSE)="","",1),"")</f>
        <v/>
      </c>
      <c r="CG4" s="235" t="str">
        <f>IFERROR(IF(VLOOKUP($C4,'様式４－１'!$A$6:$AE$112,24,FALSE)="","",1),"")</f>
        <v/>
      </c>
      <c r="CH4" s="234" t="str">
        <f>IFERROR(IF(VLOOKUP($C4,'様式４－１'!$A$6:$AE$112,25,FALSE)="","",1),"")</f>
        <v/>
      </c>
      <c r="CI4" s="235" t="str">
        <f>IFERROR(IF(VLOOKUP($C4,'様式４－１'!$A$6:$AE$112,26,FALSE)="","",1),"")</f>
        <v/>
      </c>
      <c r="CJ4" s="234" t="str">
        <f>IFERROR(IF(VLOOKUP($C4,'様式４－１'!$A$6:$AE$112,27,FALSE)="","",1),"")</f>
        <v/>
      </c>
      <c r="CK4" s="235" t="str">
        <f>IFERROR(IF(VLOOKUP($C4,'様式４－１'!$A$6:$AE$112,28,FALSE)="","",1),"")</f>
        <v/>
      </c>
      <c r="CL4" s="234" t="str">
        <f>IFERROR(IF(VLOOKUP($C4,'様式４－１'!$A$6:$AE$112,29,FALSE)="","",1),"")</f>
        <v/>
      </c>
      <c r="CM4" s="235" t="str">
        <f>IFERROR(IF(VLOOKUP($C4,'様式４－１'!$A$6:$AE$112,30,FALSE)="","",1),"")</f>
        <v/>
      </c>
      <c r="CN4" s="234" t="str">
        <f>IFERROR(IF(VLOOKUP($C4,'様式４－１'!$A$6:$AE$112,31,FALSE)="","",1),"")</f>
        <v/>
      </c>
      <c r="CO4" s="252" t="str">
        <f>IFERROR(IF(VLOOKUP($C4,'様式４－１'!$A$6:$AE$112,31,FALSE)="","",1),"")</f>
        <v/>
      </c>
      <c r="CP4" s="256" t="str">
        <f>IFERROR(IF(VLOOKUP($C4,'様式４－１'!$A$6:$AE$112,31,FALSE)="","",1),"")</f>
        <v/>
      </c>
      <c r="CQ4" s="252" t="str">
        <f>IFERROR(IF(VLOOKUP($C4,'様式４－１'!$A$6:$AE$112,31,FALSE)="","",1),"")</f>
        <v/>
      </c>
      <c r="CR4" s="260">
        <f>全技術者確認表!E16</f>
        <v>0</v>
      </c>
      <c r="CS4" s="261">
        <f>全技術者確認表!H16</f>
        <v>0</v>
      </c>
      <c r="FS4" s="232"/>
      <c r="FT4" s="233"/>
      <c r="FU4" s="232"/>
      <c r="FV4" s="233"/>
      <c r="FW4" s="232"/>
      <c r="FX4" s="233"/>
      <c r="FY4" s="232"/>
      <c r="FZ4" s="233"/>
      <c r="GA4" s="232"/>
      <c r="GB4" s="233"/>
      <c r="GC4" s="232"/>
      <c r="GD4" s="233"/>
      <c r="GE4" s="232"/>
      <c r="GF4" s="233"/>
      <c r="GG4" s="232"/>
      <c r="GH4" s="233"/>
      <c r="GI4" s="234"/>
      <c r="GJ4" s="235"/>
      <c r="GK4" s="234"/>
      <c r="GL4" s="235"/>
      <c r="GM4" s="234"/>
      <c r="GN4" s="235"/>
      <c r="GO4" s="234"/>
      <c r="GP4" s="235"/>
      <c r="GQ4" s="234"/>
      <c r="GR4" s="235"/>
      <c r="GS4" s="234"/>
      <c r="GT4" s="235"/>
      <c r="GU4" s="234"/>
      <c r="GV4" s="235"/>
      <c r="GW4" s="234"/>
      <c r="GX4" s="235"/>
      <c r="GY4" s="232"/>
      <c r="GZ4" s="233"/>
      <c r="HA4" s="232"/>
      <c r="HB4" s="233"/>
      <c r="HC4" s="232"/>
      <c r="HD4" s="233"/>
      <c r="HE4" s="232"/>
      <c r="HF4" s="233"/>
      <c r="HG4" s="232"/>
      <c r="HH4" s="233"/>
      <c r="HI4" s="232"/>
      <c r="HJ4" s="233"/>
      <c r="HK4" s="232"/>
      <c r="HL4" s="233"/>
      <c r="HM4" s="232"/>
      <c r="HN4" s="233"/>
      <c r="HO4" s="232"/>
      <c r="HP4" s="233"/>
      <c r="HQ4" s="232"/>
      <c r="HR4" s="233"/>
      <c r="HS4" s="232"/>
      <c r="HT4" s="233"/>
      <c r="HU4" s="232"/>
      <c r="HV4" s="233"/>
      <c r="HW4" s="234"/>
      <c r="HX4" s="235"/>
      <c r="HY4" s="234"/>
      <c r="HZ4" s="235"/>
      <c r="IA4" s="234"/>
      <c r="IB4" s="235"/>
      <c r="IC4" s="234"/>
      <c r="ID4" s="235"/>
      <c r="IE4" s="232"/>
      <c r="IF4" s="233"/>
      <c r="IG4" s="232"/>
      <c r="IH4" s="233"/>
      <c r="II4" s="232"/>
      <c r="IJ4" s="233"/>
      <c r="IK4" s="232"/>
      <c r="IL4" s="233"/>
      <c r="IM4" s="234"/>
      <c r="IN4" s="235"/>
      <c r="IO4" s="234"/>
      <c r="IP4" s="235"/>
      <c r="IQ4" s="234"/>
      <c r="IR4" s="235"/>
      <c r="IS4" s="234"/>
      <c r="IT4" s="235"/>
      <c r="IU4" s="234"/>
      <c r="IV4" s="235"/>
      <c r="IW4" s="234"/>
      <c r="IX4" s="252"/>
      <c r="IY4" s="256"/>
      <c r="IZ4" s="252"/>
      <c r="JA4" s="256"/>
      <c r="JB4" s="252"/>
    </row>
    <row r="5" spans="1:262" s="231" customFormat="1" x14ac:dyDescent="0.2">
      <c r="A5" s="231">
        <f>報告書表紙!G$6</f>
        <v>0</v>
      </c>
      <c r="C5" s="231">
        <v>4</v>
      </c>
      <c r="D5" s="231" t="str">
        <f>全技術者確認表!B17</f>
        <v>☆☆　☆☆</v>
      </c>
      <c r="J5" s="232" t="str">
        <f>IFERROR(IF(VLOOKUP($C5,'様式２－１'!$A$6:$BG$163,4,FALSE)="","",1),"")</f>
        <v/>
      </c>
      <c r="K5" s="233" t="str">
        <f>IFERROR(IF(VLOOKUP($C5,'様式２－１'!$A$6:$BG$163,5,FALSE)="","",1),"")</f>
        <v/>
      </c>
      <c r="L5" s="232" t="str">
        <f>IFERROR(IF(VLOOKUP($C5,'様式２－１'!$A$6:$BG$163,6,FALSE)="","",1),"")</f>
        <v/>
      </c>
      <c r="M5" s="233" t="str">
        <f>IFERROR(IF(VLOOKUP($C5,'様式２－１'!$A$6:$BG$163,7,FALSE)="","",1),"")</f>
        <v/>
      </c>
      <c r="N5" s="232" t="str">
        <f>IFERROR(IF(VLOOKUP($C5,'様式２－１'!$A$6:$BG$163,8,FALSE)="","",1),"")</f>
        <v/>
      </c>
      <c r="O5" s="233" t="str">
        <f>IFERROR(IF(VLOOKUP($C5,'様式２－１'!$A$6:$BG$163,9,FALSE)="","",1),"")</f>
        <v/>
      </c>
      <c r="P5" s="232" t="str">
        <f>IFERROR(IF(VLOOKUP($C5,'様式２－１'!$A$6:$BG$163,10,FALSE)="","",1),"")</f>
        <v/>
      </c>
      <c r="Q5" s="233" t="str">
        <f>IFERROR(IF(VLOOKUP($C5,'様式２－１'!$A$6:$BG$163,11,FALSE)="","",1),"")</f>
        <v/>
      </c>
      <c r="R5" s="232" t="str">
        <f>IFERROR(IF(VLOOKUP($C5,'様式２－１'!$A$6:$BG$163,12,FALSE)="","",1),"")</f>
        <v/>
      </c>
      <c r="S5" s="233" t="str">
        <f>IFERROR(IF(VLOOKUP($C5,'様式２－１'!$A$6:$BG$163,13,FALSE)="","",1),"")</f>
        <v/>
      </c>
      <c r="T5" s="232" t="str">
        <f>IFERROR(IF(VLOOKUP($C5,'様式２－１'!$A$6:$BG$163,14,FALSE)="","",1),"")</f>
        <v/>
      </c>
      <c r="U5" s="233" t="str">
        <f>IFERROR(IF(VLOOKUP($C5,'様式２－１'!$A$6:$BG$163,15,FALSE)="","",1),"")</f>
        <v/>
      </c>
      <c r="V5" s="232" t="str">
        <f>IFERROR(IF(VLOOKUP($C5,'様式２－１'!$A$6:$BG$163,16,FALSE)="","",1),"")</f>
        <v/>
      </c>
      <c r="W5" s="233" t="str">
        <f>IFERROR(IF(VLOOKUP($C5,'様式２－１'!$A$6:$BG$163,17,FALSE)="","",1),"")</f>
        <v/>
      </c>
      <c r="X5" s="232" t="str">
        <f>IFERROR(IF(VLOOKUP($C5,'様式２－１'!$A$6:$BG$163,18,FALSE)="","",1),"")</f>
        <v/>
      </c>
      <c r="Y5" s="233" t="str">
        <f>IFERROR(IF(VLOOKUP($C5,'様式２－１'!$A$6:$BG$163,19,FALSE)="","",1),"")</f>
        <v/>
      </c>
      <c r="Z5" s="232" t="str">
        <f>IFERROR(IF(VLOOKUP($C5,'様式２－１'!$A$6:$BG$163,20,FALSE)="","",1),"")</f>
        <v/>
      </c>
      <c r="AA5" s="235" t="str">
        <f>IFERROR(IF(VLOOKUP($C5,'様式２－１'!$A$6:$BG$163,21,FALSE)="","",1),"")</f>
        <v/>
      </c>
      <c r="AB5" s="232" t="str">
        <f>IFERROR(IF(VLOOKUP($C5,'様式２－１'!$A$6:$BG$163,22,FALSE)="","",1),"")</f>
        <v/>
      </c>
      <c r="AC5" s="235" t="str">
        <f>IFERROR(IF(VLOOKUP($C5,'様式２－１'!$A$6:$BG$163,23,FALSE)="","",1),"")</f>
        <v/>
      </c>
      <c r="AD5" s="232" t="str">
        <f>IFERROR(IF(VLOOKUP($C5,'様式２－１'!$A$6:$BG$163,24,FALSE)="","",1),"")</f>
        <v/>
      </c>
      <c r="AE5" s="235" t="str">
        <f>IFERROR(IF(VLOOKUP($C5,'様式２－１'!$A$6:$BG$163,25,FALSE)="","",1),"")</f>
        <v/>
      </c>
      <c r="AF5" s="232" t="str">
        <f>IFERROR(IF(VLOOKUP($C5,'様式２－１'!$A$6:$BG$163,26,FALSE)="","",1),"")</f>
        <v/>
      </c>
      <c r="AG5" s="235" t="str">
        <f>IFERROR(IF(VLOOKUP($C5,'様式２－１'!$A$6:$BG$163,27,FALSE)="","",1),"")</f>
        <v/>
      </c>
      <c r="AH5" s="232" t="str">
        <f>IFERROR(IF(VLOOKUP($C5,'様式２－１'!$A$6:$BG$163,28,FALSE)="","",1),"")</f>
        <v/>
      </c>
      <c r="AI5" s="235" t="str">
        <f>IFERROR(IF(VLOOKUP($C5,'様式２－１'!$A$6:$BG$163,28,FALSE)="","",1),"")</f>
        <v/>
      </c>
      <c r="AJ5" s="232" t="str">
        <f>IFERROR(IF(VLOOKUP($C5,'様式２－１'!$A$6:$BG$163,30,FALSE)="","",1),"")</f>
        <v/>
      </c>
      <c r="AK5" s="235" t="str">
        <f>IFERROR(IF(VLOOKUP($C5,'様式２－１'!$A$6:$BG$163,31,FALSE)="","",1),"")</f>
        <v/>
      </c>
      <c r="AL5" s="232" t="str">
        <f>IFERROR(IF(VLOOKUP($C5,'様式２－１'!$A$6:$BG$163,32,FALSE)="","",1),"")</f>
        <v/>
      </c>
      <c r="AM5" s="235" t="str">
        <f>IFERROR(IF(VLOOKUP($C5,'様式２－１'!$A$6:$BG$163,33,FALSE)="","",1),"")</f>
        <v/>
      </c>
      <c r="AN5" s="232" t="str">
        <f>IFERROR(IF(VLOOKUP($C5,'様式２－１'!$A$6:$BG$163,34,FALSE)="","",1),"")</f>
        <v/>
      </c>
      <c r="AO5" s="235" t="str">
        <f>IFERROR(IF(VLOOKUP($C5,'様式２－１'!$A$6:$BG$163,35,FALSE)="","",1),"")</f>
        <v/>
      </c>
      <c r="AP5" s="232" t="str">
        <f>IFERROR(IF(VLOOKUP($C5,'様式２－１'!$A$6:$BG$163,36,FALSE)="","",VLOOKUP($C5,'様式２－１'!$A$6:$BG$163,36,FALSE)),"")</f>
        <v/>
      </c>
      <c r="AQ5" s="233" t="str">
        <f>IFERROR(IF(VLOOKUP($C5,'様式２－１'!$A$6:$BG$163,37,FALSE)="","",VLOOKUP($C5,'様式２－１'!$A$6:$BG$163,37,FALSE)),"")</f>
        <v/>
      </c>
      <c r="AR5" s="232" t="str">
        <f>IFERROR(IF(VLOOKUP($C5,'様式２－１'!$A$6:$BG$163,38,FALSE)="","",VLOOKUP($C5,'様式２－１'!$A$6:$BG$163,38,FALSE)),"")</f>
        <v/>
      </c>
      <c r="AS5" s="233" t="str">
        <f>IFERROR(IF(VLOOKUP($C5,'様式２－１'!$A$6:$BG$163,39,FALSE)="","",VLOOKUP($C5,'様式２－１'!$A$6:$BG$163,39,FALSE)),"")</f>
        <v/>
      </c>
      <c r="AT5" s="232" t="str">
        <f>IFERROR(IF(VLOOKUP($C5,'様式２－１'!$A$6:$BG$163,40,FALSE)="","",VLOOKUP($C5,'様式２－１'!$A$6:$BG$163,40,FALSE)),"")</f>
        <v/>
      </c>
      <c r="AU5" s="233" t="str">
        <f>IFERROR(IF(VLOOKUP($C5,'様式２－１'!$A$6:$BG$163,41,FALSE)="","",VLOOKUP($C5,'様式２－１'!$A$6:$BG$163,41,FALSE)),"")</f>
        <v/>
      </c>
      <c r="AV5" s="232" t="str">
        <f>IFERROR(IF(VLOOKUP($C5,'様式２－１'!$A$6:$BG$163,42,FALSE)="","",VLOOKUP($C5,'様式２－１'!$A$6:$BG$163,42,FALSE)),"")</f>
        <v/>
      </c>
      <c r="AW5" s="233" t="str">
        <f>IFERROR(IF(VLOOKUP($C5,'様式２－１'!$A$6:$BG$163,43,FALSE)="","",VLOOKUP($C5,'様式２－１'!$A$6:$BG$163,43,FALSE)),"")</f>
        <v/>
      </c>
      <c r="AX5" s="232" t="str">
        <f>IFERROR(IF(VLOOKUP($C5,'様式２－１'!$A$6:$BG$163,44,FALSE)="","",VLOOKUP($C5,'様式２－１'!$A$6:$BG$163,44,FALSE)),"")</f>
        <v/>
      </c>
      <c r="AY5" s="233" t="str">
        <f>IFERROR(IF(VLOOKUP($C5,'様式２－１'!$A$6:$BG$163,45,FALSE)="","",VLOOKUP($C5,'様式２－１'!$A$6:$BG$163,45,FALSE)),"")</f>
        <v/>
      </c>
      <c r="AZ5" s="232" t="str">
        <f>IFERROR(IF(VLOOKUP($C5,'様式２－１'!$A$6:$BG$163,46,FALSE)="","",VLOOKUP($C5,'様式２－１'!$A$6:$BG$163,46,FALSE)),"")</f>
        <v/>
      </c>
      <c r="BA5" s="233" t="str">
        <f>IFERROR(IF(VLOOKUP($C5,'様式２－１'!$A$6:$BG$163,47,FALSE)="","",VLOOKUP($C5,'様式２－１'!$A$6:$BG$163,47,FALSE)),"")</f>
        <v/>
      </c>
      <c r="BB5" s="232" t="str">
        <f>IFERROR(IF(VLOOKUP($C5,'様式２－１'!$A$6:$BG$163,48,FALSE)="","",VLOOKUP($C5,'様式２－１'!$A$6:$BG$163,48,FALSE)),"")</f>
        <v/>
      </c>
      <c r="BC5" s="233" t="str">
        <f>IFERROR(IF(VLOOKUP($C5,'様式２－１'!$A$6:$BG$163,49,FALSE)="","",VLOOKUP($C5,'様式２－１'!$A$6:$BG$163,49,FALSE)),"")</f>
        <v/>
      </c>
      <c r="BD5" s="232" t="str">
        <f>IFERROR(IF(VLOOKUP($C5,'様式２－１'!$A$6:$BG$163,50,FALSE)="","",VLOOKUP($C5,'様式２－１'!$A$6:$BG$163,50,FALSE)),"")</f>
        <v/>
      </c>
      <c r="BE5" s="233" t="str">
        <f>IFERROR(IF(VLOOKUP($C5,'様式２－１'!$A$6:$BG$163,51,FALSE)="","",VLOOKUP($C5,'様式２－１'!$A$6:$BG$163,51,FALSE)),"")</f>
        <v/>
      </c>
      <c r="BF5" s="232" t="str">
        <f>IFERROR(IF(VLOOKUP($C5,'様式２－１'!$A$6:$BG$163,52,FALSE)="","",VLOOKUP($C5,'様式２－１'!$A$6:$BG$163,52,FALSE)),"")</f>
        <v/>
      </c>
      <c r="BG5" s="233" t="str">
        <f>IFERROR(IF(VLOOKUP($C5,'様式２－１'!$A$6:$BG$163,53,FALSE)="","",1),"")</f>
        <v/>
      </c>
      <c r="BH5" s="232" t="str">
        <f>IFERROR(IF(VLOOKUP($C5,'様式２－１'!$A$6:$BG$163,54,FALSE)="","",1),"")</f>
        <v/>
      </c>
      <c r="BI5" s="233" t="str">
        <f>IFERROR(IF(VLOOKUP($C5,'様式２－１'!$A$6:$BG$163,55,FALSE)="","",1),"")</f>
        <v/>
      </c>
      <c r="BJ5" s="232" t="str">
        <f>IFERROR(IF(VLOOKUP($C5,'様式２－１'!$A$6:$BG$163,56,FALSE)="","",VLOOKUP($C5,'様式２－１'!$A$6:$BG$163,56,FALSE)),"")</f>
        <v/>
      </c>
      <c r="BK5" s="233" t="str">
        <f>IFERROR(IF(VLOOKUP($C5,'様式２－１'!$A$6:$BG$163,57,FALSE)="","",VLOOKUP($C5,'様式２－１'!$A$6:$BG$163,57,FALSE)),"")</f>
        <v/>
      </c>
      <c r="BL5" s="232" t="str">
        <f>IFERROR(IF(VLOOKUP($C5,'様式２－１'!$A$6:$BG$163,58,FALSE)="","",VLOOKUP($C5,'様式２－１'!$A$6:$BG$163,58,FALSE)),"")</f>
        <v/>
      </c>
      <c r="BM5" s="233" t="str">
        <f>IFERROR(IF(VLOOKUP($C5,'様式２－１'!$A$6:$BG$163,59,FALSE)="","",VLOOKUP($C5,'様式２－１'!$A$6:$BG$163,59,FALSE)),"")</f>
        <v/>
      </c>
      <c r="BN5" s="234" t="str">
        <f>IFERROR(IF(VLOOKUP($C5,'様式４－１'!$A$6:$AE$112,5,FALSE)="","",VLOOKUP($C5,'様式４－１'!$A$6:$AE$112,5,FALSE)),"")</f>
        <v/>
      </c>
      <c r="BO5" s="235" t="str">
        <f>IFERROR(IF(VLOOKUP($C5,'様式４－１'!$A$6:$AE$112,6,FALSE)="","",VLOOKUP($C5,'様式４－１'!$A$6:$AE$112,6,FALSE)),"")</f>
        <v/>
      </c>
      <c r="BP5" s="234" t="str">
        <f>IFERROR(IF(VLOOKUP($C5,'様式４－１'!$A$6:$AE$112,7,FALSE)="","",VLOOKUP($C5,'様式４－１'!$A$6:$AE$112,7,FALSE)),"")</f>
        <v/>
      </c>
      <c r="BQ5" s="235" t="str">
        <f>IFERROR(IF(VLOOKUP($C5,'様式４－１'!$A$6:$AE$112,8,FALSE)="","",VLOOKUP($C5,'様式４－１'!$A$6:$AE$112,8,FALSE)),"")</f>
        <v/>
      </c>
      <c r="BR5" s="234" t="str">
        <f>IFERROR(IF(VLOOKUP($C5,'様式４－１'!$A$6:$AE$112,9,FALSE)="","",VLOOKUP($C5,'様式４－１'!$A$6:$AE$112,9,FALSE)),"")</f>
        <v/>
      </c>
      <c r="BS5" s="235" t="str">
        <f>IFERROR(IF(VLOOKUP($C5,'様式４－１'!$A$6:$AE$112,10,FALSE)="","",VLOOKUP($C5,'様式４－１'!$A$6:$AE$112,10,FALSE)),"")</f>
        <v/>
      </c>
      <c r="BT5" s="234" t="str">
        <f>IFERROR(IF(VLOOKUP($C5,'様式４－１'!$A$6:$AE$112,11,FALSE)="","",VLOOKUP($C5,'様式４－１'!$A$6:$AE$112,11,FALSE)),"")</f>
        <v/>
      </c>
      <c r="BU5" s="235" t="str">
        <f>IFERROR(IF(VLOOKUP($C5,'様式４－１'!$A$6:$AE$112,12,FALSE)="","",VLOOKUP($C5,'様式４－１'!$A$6:$AE$112,12,FALSE)),"")</f>
        <v/>
      </c>
      <c r="BV5" s="232" t="str">
        <f>IFERROR(IF(VLOOKUP($C5,'様式４－１'!$A$6:$AE$112,13,FALSE)="","",VLOOKUP($C5,'様式４－１'!$A$6:$AE$112,13,FALSE)),"")</f>
        <v/>
      </c>
      <c r="BW5" s="233" t="str">
        <f>IFERROR(IF(VLOOKUP($C5,'様式４－１'!$A$6:$AE$112,14,FALSE)="","",VLOOKUP($C5,'様式４－１'!$A$6:$AE$112,14,FALSE)),"")</f>
        <v/>
      </c>
      <c r="BX5" s="232" t="str">
        <f>IFERROR(IF(VLOOKUP($C5,'様式４－１'!$A$6:$AE$112,15,FALSE)="","",VLOOKUP($C5,'様式４－１'!$A$6:$AE$112,15,FALSE)),"")</f>
        <v/>
      </c>
      <c r="BY5" s="233" t="str">
        <f>IFERROR(IF(VLOOKUP($C5,'様式４－１'!$A$6:$AE$112,16,FALSE)="","",VLOOKUP($C5,'様式４－１'!$A$6:$AE$112,16,FALSE)),"")</f>
        <v/>
      </c>
      <c r="BZ5" s="232" t="str">
        <f>IFERROR(IF(VLOOKUP($C5,'様式４－１'!$A$6:$AE$112,17,FALSE)="","",VLOOKUP($C5,'様式４－１'!$A$6:$AE$112,17,FALSE)),"")</f>
        <v/>
      </c>
      <c r="CA5" s="233" t="str">
        <f>IFERROR(IF(VLOOKUP($C5,'様式４－１'!$A$6:$AE$112,18,FALSE)="","",VLOOKUP($C5,'様式４－１'!$A$6:$AE$112,18,FALSE)),"")</f>
        <v/>
      </c>
      <c r="CB5" s="232" t="str">
        <f>IFERROR(IF(VLOOKUP($C5,'様式４－１'!$A$6:$AE$112,19,FALSE)="","",VLOOKUP($C5,'様式４－１'!$A$6:$AE$112,19,FALSE)),"")</f>
        <v/>
      </c>
      <c r="CC5" s="233" t="str">
        <f>IFERROR(IF(VLOOKUP($C5,'様式４－１'!$A$6:$AE$112,20,FALSE)="","",VLOOKUP($C5,'様式４－１'!$A$6:$AE$112,20,FALSE)),"")</f>
        <v/>
      </c>
      <c r="CD5" s="234" t="str">
        <f>IFERROR(IF(VLOOKUP($C5,'様式４－１'!$A$6:$AE$112,21,FALSE)="","",1),"")</f>
        <v/>
      </c>
      <c r="CE5" s="235" t="str">
        <f>IFERROR(IF(VLOOKUP($C5,'様式４－１'!$A$6:$AE$112,22,FALSE)="","",1),"")</f>
        <v/>
      </c>
      <c r="CF5" s="234" t="str">
        <f>IFERROR(IF(VLOOKUP($C5,'様式４－１'!$A$6:$AE$112,23,FALSE)="","",1),"")</f>
        <v/>
      </c>
      <c r="CG5" s="235" t="str">
        <f>IFERROR(IF(VLOOKUP($C5,'様式４－１'!$A$6:$AE$112,24,FALSE)="","",1),"")</f>
        <v/>
      </c>
      <c r="CH5" s="234" t="str">
        <f>IFERROR(IF(VLOOKUP($C5,'様式４－１'!$A$6:$AE$112,25,FALSE)="","",1),"")</f>
        <v/>
      </c>
      <c r="CI5" s="235" t="str">
        <f>IFERROR(IF(VLOOKUP($C5,'様式４－１'!$A$6:$AE$112,26,FALSE)="","",1),"")</f>
        <v/>
      </c>
      <c r="CJ5" s="234" t="str">
        <f>IFERROR(IF(VLOOKUP($C5,'様式４－１'!$A$6:$AE$112,27,FALSE)="","",1),"")</f>
        <v/>
      </c>
      <c r="CK5" s="235" t="str">
        <f>IFERROR(IF(VLOOKUP($C5,'様式４－１'!$A$6:$AE$112,28,FALSE)="","",1),"")</f>
        <v/>
      </c>
      <c r="CL5" s="234" t="str">
        <f>IFERROR(IF(VLOOKUP($C5,'様式４－１'!$A$6:$AE$112,29,FALSE)="","",1),"")</f>
        <v/>
      </c>
      <c r="CM5" s="235" t="str">
        <f>IFERROR(IF(VLOOKUP($C5,'様式４－１'!$A$6:$AE$112,30,FALSE)="","",1),"")</f>
        <v/>
      </c>
      <c r="CN5" s="234" t="str">
        <f>IFERROR(IF(VLOOKUP($C5,'様式４－１'!$A$6:$AE$112,31,FALSE)="","",1),"")</f>
        <v/>
      </c>
      <c r="CO5" s="252" t="str">
        <f>IFERROR(IF(VLOOKUP($C5,'様式４－１'!$A$6:$AE$112,31,FALSE)="","",1),"")</f>
        <v/>
      </c>
      <c r="CP5" s="256" t="str">
        <f>IFERROR(IF(VLOOKUP($C5,'様式４－１'!$A$6:$AE$112,31,FALSE)="","",1),"")</f>
        <v/>
      </c>
      <c r="CQ5" s="252" t="str">
        <f>IFERROR(IF(VLOOKUP($C5,'様式４－１'!$A$6:$AE$112,31,FALSE)="","",1),"")</f>
        <v/>
      </c>
      <c r="CR5" s="260">
        <f>全技術者確認表!E17</f>
        <v>0</v>
      </c>
      <c r="CS5" s="261">
        <f>全技術者確認表!H17</f>
        <v>0</v>
      </c>
      <c r="FS5" s="232"/>
      <c r="FT5" s="233"/>
      <c r="FU5" s="232"/>
      <c r="FV5" s="233"/>
      <c r="FW5" s="232"/>
      <c r="FX5" s="233"/>
      <c r="FY5" s="232"/>
      <c r="FZ5" s="233"/>
      <c r="GA5" s="232"/>
      <c r="GB5" s="233"/>
      <c r="GC5" s="232"/>
      <c r="GD5" s="233"/>
      <c r="GE5" s="232"/>
      <c r="GF5" s="233"/>
      <c r="GG5" s="232"/>
      <c r="GH5" s="233"/>
      <c r="GI5" s="234"/>
      <c r="GJ5" s="235"/>
      <c r="GK5" s="234"/>
      <c r="GL5" s="235"/>
      <c r="GM5" s="234"/>
      <c r="GN5" s="235"/>
      <c r="GO5" s="234"/>
      <c r="GP5" s="235"/>
      <c r="GQ5" s="234"/>
      <c r="GR5" s="235"/>
      <c r="GS5" s="234"/>
      <c r="GT5" s="235"/>
      <c r="GU5" s="234"/>
      <c r="GV5" s="235"/>
      <c r="GW5" s="234"/>
      <c r="GX5" s="235"/>
      <c r="GY5" s="232"/>
      <c r="GZ5" s="233"/>
      <c r="HA5" s="232"/>
      <c r="HB5" s="233"/>
      <c r="HC5" s="232"/>
      <c r="HD5" s="233"/>
      <c r="HE5" s="232"/>
      <c r="HF5" s="233"/>
      <c r="HG5" s="232"/>
      <c r="HH5" s="233"/>
      <c r="HI5" s="232"/>
      <c r="HJ5" s="233"/>
      <c r="HK5" s="232"/>
      <c r="HL5" s="233"/>
      <c r="HM5" s="232"/>
      <c r="HN5" s="233"/>
      <c r="HO5" s="232"/>
      <c r="HP5" s="233"/>
      <c r="HQ5" s="232"/>
      <c r="HR5" s="233"/>
      <c r="HS5" s="232"/>
      <c r="HT5" s="233"/>
      <c r="HU5" s="232"/>
      <c r="HV5" s="233"/>
      <c r="HW5" s="234"/>
      <c r="HX5" s="235"/>
      <c r="HY5" s="234"/>
      <c r="HZ5" s="235"/>
      <c r="IA5" s="234"/>
      <c r="IB5" s="235"/>
      <c r="IC5" s="234"/>
      <c r="ID5" s="235"/>
      <c r="IE5" s="232"/>
      <c r="IF5" s="233"/>
      <c r="IG5" s="232"/>
      <c r="IH5" s="233"/>
      <c r="II5" s="232"/>
      <c r="IJ5" s="233"/>
      <c r="IK5" s="232"/>
      <c r="IL5" s="233"/>
      <c r="IM5" s="234"/>
      <c r="IN5" s="235"/>
      <c r="IO5" s="234"/>
      <c r="IP5" s="235"/>
      <c r="IQ5" s="234"/>
      <c r="IR5" s="235"/>
      <c r="IS5" s="234"/>
      <c r="IT5" s="235"/>
      <c r="IU5" s="234"/>
      <c r="IV5" s="235"/>
      <c r="IW5" s="234"/>
      <c r="IX5" s="252"/>
      <c r="IY5" s="256"/>
      <c r="IZ5" s="252"/>
      <c r="JA5" s="256"/>
      <c r="JB5" s="252"/>
    </row>
    <row r="6" spans="1:262" s="241" customFormat="1" x14ac:dyDescent="0.2">
      <c r="A6" s="241">
        <f>報告書表紙!G$6</f>
        <v>0</v>
      </c>
      <c r="C6" s="241">
        <v>5</v>
      </c>
      <c r="D6" s="241" t="str">
        <f>全技術者確認表!B18</f>
        <v>◇◇　◇◇</v>
      </c>
      <c r="J6" s="242" t="str">
        <f>IFERROR(IF(VLOOKUP($C6,'様式２－１'!$A$6:$BG$163,4,FALSE)="","",1),"")</f>
        <v/>
      </c>
      <c r="K6" s="243" t="str">
        <f>IFERROR(IF(VLOOKUP($C6,'様式２－１'!$A$6:$BG$163,5,FALSE)="","",1),"")</f>
        <v/>
      </c>
      <c r="L6" s="242" t="str">
        <f>IFERROR(IF(VLOOKUP($C6,'様式２－１'!$A$6:$BG$163,6,FALSE)="","",1),"")</f>
        <v/>
      </c>
      <c r="M6" s="243" t="str">
        <f>IFERROR(IF(VLOOKUP($C6,'様式２－１'!$A$6:$BG$163,7,FALSE)="","",1),"")</f>
        <v/>
      </c>
      <c r="N6" s="242" t="str">
        <f>IFERROR(IF(VLOOKUP($C6,'様式２－１'!$A$6:$BG$163,8,FALSE)="","",1),"")</f>
        <v/>
      </c>
      <c r="O6" s="243" t="str">
        <f>IFERROR(IF(VLOOKUP($C6,'様式２－１'!$A$6:$BG$163,9,FALSE)="","",1),"")</f>
        <v/>
      </c>
      <c r="P6" s="242" t="str">
        <f>IFERROR(IF(VLOOKUP($C6,'様式２－１'!$A$6:$BG$163,10,FALSE)="","",1),"")</f>
        <v/>
      </c>
      <c r="Q6" s="243" t="str">
        <f>IFERROR(IF(VLOOKUP($C6,'様式２－１'!$A$6:$BG$163,11,FALSE)="","",1),"")</f>
        <v/>
      </c>
      <c r="R6" s="242" t="str">
        <f>IFERROR(IF(VLOOKUP($C6,'様式２－１'!$A$6:$BG$163,12,FALSE)="","",1),"")</f>
        <v/>
      </c>
      <c r="S6" s="243" t="str">
        <f>IFERROR(IF(VLOOKUP($C6,'様式２－１'!$A$6:$BG$163,13,FALSE)="","",1),"")</f>
        <v/>
      </c>
      <c r="T6" s="242" t="str">
        <f>IFERROR(IF(VLOOKUP($C6,'様式２－１'!$A$6:$BG$163,14,FALSE)="","",1),"")</f>
        <v/>
      </c>
      <c r="U6" s="243" t="str">
        <f>IFERROR(IF(VLOOKUP($C6,'様式２－１'!$A$6:$BG$163,15,FALSE)="","",1),"")</f>
        <v/>
      </c>
      <c r="V6" s="242" t="str">
        <f>IFERROR(IF(VLOOKUP($C6,'様式２－１'!$A$6:$BG$163,16,FALSE)="","",1),"")</f>
        <v/>
      </c>
      <c r="W6" s="243" t="str">
        <f>IFERROR(IF(VLOOKUP($C6,'様式２－１'!$A$6:$BG$163,17,FALSE)="","",1),"")</f>
        <v/>
      </c>
      <c r="X6" s="242" t="str">
        <f>IFERROR(IF(VLOOKUP($C6,'様式２－１'!$A$6:$BG$163,18,FALSE)="","",1),"")</f>
        <v/>
      </c>
      <c r="Y6" s="243" t="str">
        <f>IFERROR(IF(VLOOKUP($C6,'様式２－１'!$A$6:$BG$163,19,FALSE)="","",1),"")</f>
        <v/>
      </c>
      <c r="Z6" s="242" t="str">
        <f>IFERROR(IF(VLOOKUP($C6,'様式２－１'!$A$6:$BG$163,20,FALSE)="","",1),"")</f>
        <v/>
      </c>
      <c r="AA6" s="245" t="str">
        <f>IFERROR(IF(VLOOKUP($C6,'様式２－１'!$A$6:$BG$163,21,FALSE)="","",1),"")</f>
        <v/>
      </c>
      <c r="AB6" s="242" t="str">
        <f>IFERROR(IF(VLOOKUP($C6,'様式２－１'!$A$6:$BG$163,22,FALSE)="","",1),"")</f>
        <v/>
      </c>
      <c r="AC6" s="245" t="str">
        <f>IFERROR(IF(VLOOKUP($C6,'様式２－１'!$A$6:$BG$163,23,FALSE)="","",1),"")</f>
        <v/>
      </c>
      <c r="AD6" s="242" t="str">
        <f>IFERROR(IF(VLOOKUP($C6,'様式２－１'!$A$6:$BG$163,24,FALSE)="","",1),"")</f>
        <v/>
      </c>
      <c r="AE6" s="245" t="str">
        <f>IFERROR(IF(VLOOKUP($C6,'様式２－１'!$A$6:$BG$163,25,FALSE)="","",1),"")</f>
        <v/>
      </c>
      <c r="AF6" s="242" t="str">
        <f>IFERROR(IF(VLOOKUP($C6,'様式２－１'!$A$6:$BG$163,26,FALSE)="","",1),"")</f>
        <v/>
      </c>
      <c r="AG6" s="245" t="str">
        <f>IFERROR(IF(VLOOKUP($C6,'様式２－１'!$A$6:$BG$163,27,FALSE)="","",1),"")</f>
        <v/>
      </c>
      <c r="AH6" s="242" t="str">
        <f>IFERROR(IF(VLOOKUP($C6,'様式２－１'!$A$6:$BG$163,28,FALSE)="","",1),"")</f>
        <v/>
      </c>
      <c r="AI6" s="245" t="str">
        <f>IFERROR(IF(VLOOKUP($C6,'様式２－１'!$A$6:$BG$163,28,FALSE)="","",1),"")</f>
        <v/>
      </c>
      <c r="AJ6" s="242" t="str">
        <f>IFERROR(IF(VLOOKUP($C6,'様式２－１'!$A$6:$BG$163,30,FALSE)="","",1),"")</f>
        <v/>
      </c>
      <c r="AK6" s="245" t="str">
        <f>IFERROR(IF(VLOOKUP($C6,'様式２－１'!$A$6:$BG$163,31,FALSE)="","",1),"")</f>
        <v/>
      </c>
      <c r="AL6" s="242" t="str">
        <f>IFERROR(IF(VLOOKUP($C6,'様式２－１'!$A$6:$BG$163,32,FALSE)="","",1),"")</f>
        <v/>
      </c>
      <c r="AM6" s="245" t="str">
        <f>IFERROR(IF(VLOOKUP($C6,'様式２－１'!$A$6:$BG$163,33,FALSE)="","",1),"")</f>
        <v/>
      </c>
      <c r="AN6" s="242" t="str">
        <f>IFERROR(IF(VLOOKUP($C6,'様式２－１'!$A$6:$BG$163,34,FALSE)="","",1),"")</f>
        <v/>
      </c>
      <c r="AO6" s="245" t="str">
        <f>IFERROR(IF(VLOOKUP($C6,'様式２－１'!$A$6:$BG$163,35,FALSE)="","",1),"")</f>
        <v/>
      </c>
      <c r="AP6" s="242" t="str">
        <f>IFERROR(IF(VLOOKUP($C6,'様式２－１'!$A$6:$BG$163,36,FALSE)="","",VLOOKUP($C6,'様式２－１'!$A$6:$BG$163,36,FALSE)),"")</f>
        <v/>
      </c>
      <c r="AQ6" s="243" t="str">
        <f>IFERROR(IF(VLOOKUP($C6,'様式２－１'!$A$6:$BG$163,37,FALSE)="","",VLOOKUP($C6,'様式２－１'!$A$6:$BG$163,37,FALSE)),"")</f>
        <v/>
      </c>
      <c r="AR6" s="242" t="str">
        <f>IFERROR(IF(VLOOKUP($C6,'様式２－１'!$A$6:$BG$163,38,FALSE)="","",VLOOKUP($C6,'様式２－１'!$A$6:$BG$163,38,FALSE)),"")</f>
        <v/>
      </c>
      <c r="AS6" s="243" t="str">
        <f>IFERROR(IF(VLOOKUP($C6,'様式２－１'!$A$6:$BG$163,39,FALSE)="","",VLOOKUP($C6,'様式２－１'!$A$6:$BG$163,39,FALSE)),"")</f>
        <v/>
      </c>
      <c r="AT6" s="242" t="str">
        <f>IFERROR(IF(VLOOKUP($C6,'様式２－１'!$A$6:$BG$163,40,FALSE)="","",VLOOKUP($C6,'様式２－１'!$A$6:$BG$163,40,FALSE)),"")</f>
        <v/>
      </c>
      <c r="AU6" s="243" t="str">
        <f>IFERROR(IF(VLOOKUP($C6,'様式２－１'!$A$6:$BG$163,41,FALSE)="","",VLOOKUP($C6,'様式２－１'!$A$6:$BG$163,41,FALSE)),"")</f>
        <v/>
      </c>
      <c r="AV6" s="242" t="str">
        <f>IFERROR(IF(VLOOKUP($C6,'様式２－１'!$A$6:$BG$163,42,FALSE)="","",VLOOKUP($C6,'様式２－１'!$A$6:$BG$163,42,FALSE)),"")</f>
        <v/>
      </c>
      <c r="AW6" s="243" t="str">
        <f>IFERROR(IF(VLOOKUP($C6,'様式２－１'!$A$6:$BG$163,43,FALSE)="","",VLOOKUP($C6,'様式２－１'!$A$6:$BG$163,43,FALSE)),"")</f>
        <v/>
      </c>
      <c r="AX6" s="242" t="str">
        <f>IFERROR(IF(VLOOKUP($C6,'様式２－１'!$A$6:$BG$163,44,FALSE)="","",VLOOKUP($C6,'様式２－１'!$A$6:$BG$163,44,FALSE)),"")</f>
        <v/>
      </c>
      <c r="AY6" s="243" t="str">
        <f>IFERROR(IF(VLOOKUP($C6,'様式２－１'!$A$6:$BG$163,45,FALSE)="","",VLOOKUP($C6,'様式２－１'!$A$6:$BG$163,45,FALSE)),"")</f>
        <v/>
      </c>
      <c r="AZ6" s="242" t="str">
        <f>IFERROR(IF(VLOOKUP($C6,'様式２－１'!$A$6:$BG$163,46,FALSE)="","",VLOOKUP($C6,'様式２－１'!$A$6:$BG$163,46,FALSE)),"")</f>
        <v/>
      </c>
      <c r="BA6" s="243" t="str">
        <f>IFERROR(IF(VLOOKUP($C6,'様式２－１'!$A$6:$BG$163,47,FALSE)="","",VLOOKUP($C6,'様式２－１'!$A$6:$BG$163,47,FALSE)),"")</f>
        <v/>
      </c>
      <c r="BB6" s="242" t="str">
        <f>IFERROR(IF(VLOOKUP($C6,'様式２－１'!$A$6:$BG$163,48,FALSE)="","",VLOOKUP($C6,'様式２－１'!$A$6:$BG$163,48,FALSE)),"")</f>
        <v/>
      </c>
      <c r="BC6" s="243" t="str">
        <f>IFERROR(IF(VLOOKUP($C6,'様式２－１'!$A$6:$BG$163,49,FALSE)="","",VLOOKUP($C6,'様式２－１'!$A$6:$BG$163,49,FALSE)),"")</f>
        <v/>
      </c>
      <c r="BD6" s="242" t="str">
        <f>IFERROR(IF(VLOOKUP($C6,'様式２－１'!$A$6:$BG$163,50,FALSE)="","",VLOOKUP($C6,'様式２－１'!$A$6:$BG$163,50,FALSE)),"")</f>
        <v/>
      </c>
      <c r="BE6" s="243" t="str">
        <f>IFERROR(IF(VLOOKUP($C6,'様式２－１'!$A$6:$BG$163,51,FALSE)="","",VLOOKUP($C6,'様式２－１'!$A$6:$BG$163,51,FALSE)),"")</f>
        <v/>
      </c>
      <c r="BF6" s="242" t="str">
        <f>IFERROR(IF(VLOOKUP($C6,'様式２－１'!$A$6:$BG$163,52,FALSE)="","",VLOOKUP($C6,'様式２－１'!$A$6:$BG$163,52,FALSE)),"")</f>
        <v/>
      </c>
      <c r="BG6" s="243" t="str">
        <f>IFERROR(IF(VLOOKUP($C6,'様式２－１'!$A$6:$BG$163,53,FALSE)="","",1),"")</f>
        <v/>
      </c>
      <c r="BH6" s="242" t="str">
        <f>IFERROR(IF(VLOOKUP($C6,'様式２－１'!$A$6:$BG$163,54,FALSE)="","",1),"")</f>
        <v/>
      </c>
      <c r="BI6" s="243" t="str">
        <f>IFERROR(IF(VLOOKUP($C6,'様式２－１'!$A$6:$BG$163,55,FALSE)="","",1),"")</f>
        <v/>
      </c>
      <c r="BJ6" s="242" t="str">
        <f>IFERROR(IF(VLOOKUP($C6,'様式２－１'!$A$6:$BG$163,56,FALSE)="","",VLOOKUP($C6,'様式２－１'!$A$6:$BG$163,56,FALSE)),"")</f>
        <v/>
      </c>
      <c r="BK6" s="243" t="str">
        <f>IFERROR(IF(VLOOKUP($C6,'様式２－１'!$A$6:$BG$163,57,FALSE)="","",VLOOKUP($C6,'様式２－１'!$A$6:$BG$163,57,FALSE)),"")</f>
        <v/>
      </c>
      <c r="BL6" s="242" t="str">
        <f>IFERROR(IF(VLOOKUP($C6,'様式２－１'!$A$6:$BG$163,58,FALSE)="","",VLOOKUP($C6,'様式２－１'!$A$6:$BG$163,58,FALSE)),"")</f>
        <v/>
      </c>
      <c r="BM6" s="243" t="str">
        <f>IFERROR(IF(VLOOKUP($C6,'様式２－１'!$A$6:$BG$163,59,FALSE)="","",VLOOKUP($C6,'様式２－１'!$A$6:$BG$163,59,FALSE)),"")</f>
        <v/>
      </c>
      <c r="BN6" s="244" t="str">
        <f>IFERROR(IF(VLOOKUP($C6,'様式４－１'!$A$6:$AE$112,5,FALSE)="","",VLOOKUP($C6,'様式４－１'!$A$6:$AE$112,5,FALSE)),"")</f>
        <v/>
      </c>
      <c r="BO6" s="245" t="str">
        <f>IFERROR(IF(VLOOKUP($C6,'様式４－１'!$A$6:$AE$112,6,FALSE)="","",VLOOKUP($C6,'様式４－１'!$A$6:$AE$112,6,FALSE)),"")</f>
        <v/>
      </c>
      <c r="BP6" s="244" t="str">
        <f>IFERROR(IF(VLOOKUP($C6,'様式４－１'!$A$6:$AE$112,7,FALSE)="","",VLOOKUP($C6,'様式４－１'!$A$6:$AE$112,7,FALSE)),"")</f>
        <v/>
      </c>
      <c r="BQ6" s="245" t="str">
        <f>IFERROR(IF(VLOOKUP($C6,'様式４－１'!$A$6:$AE$112,8,FALSE)="","",VLOOKUP($C6,'様式４－１'!$A$6:$AE$112,8,FALSE)),"")</f>
        <v/>
      </c>
      <c r="BR6" s="244" t="str">
        <f>IFERROR(IF(VLOOKUP($C6,'様式４－１'!$A$6:$AE$112,9,FALSE)="","",VLOOKUP($C6,'様式４－１'!$A$6:$AE$112,9,FALSE)),"")</f>
        <v/>
      </c>
      <c r="BS6" s="245" t="str">
        <f>IFERROR(IF(VLOOKUP($C6,'様式４－１'!$A$6:$AE$112,10,FALSE)="","",VLOOKUP($C6,'様式４－１'!$A$6:$AE$112,10,FALSE)),"")</f>
        <v/>
      </c>
      <c r="BT6" s="244" t="str">
        <f>IFERROR(IF(VLOOKUP($C6,'様式４－１'!$A$6:$AE$112,11,FALSE)="","",VLOOKUP($C6,'様式４－１'!$A$6:$AE$112,11,FALSE)),"")</f>
        <v/>
      </c>
      <c r="BU6" s="245" t="str">
        <f>IFERROR(IF(VLOOKUP($C6,'様式４－１'!$A$6:$AE$112,12,FALSE)="","",VLOOKUP($C6,'様式４－１'!$A$6:$AE$112,12,FALSE)),"")</f>
        <v/>
      </c>
      <c r="BV6" s="242" t="str">
        <f>IFERROR(IF(VLOOKUP($C6,'様式４－１'!$A$6:$AE$112,13,FALSE)="","",VLOOKUP($C6,'様式４－１'!$A$6:$AE$112,13,FALSE)),"")</f>
        <v/>
      </c>
      <c r="BW6" s="243" t="str">
        <f>IFERROR(IF(VLOOKUP($C6,'様式４－１'!$A$6:$AE$112,14,FALSE)="","",VLOOKUP($C6,'様式４－１'!$A$6:$AE$112,14,FALSE)),"")</f>
        <v/>
      </c>
      <c r="BX6" s="242" t="str">
        <f>IFERROR(IF(VLOOKUP($C6,'様式４－１'!$A$6:$AE$112,15,FALSE)="","",VLOOKUP($C6,'様式４－１'!$A$6:$AE$112,15,FALSE)),"")</f>
        <v/>
      </c>
      <c r="BY6" s="243" t="str">
        <f>IFERROR(IF(VLOOKUP($C6,'様式４－１'!$A$6:$AE$112,16,FALSE)="","",VLOOKUP($C6,'様式４－１'!$A$6:$AE$112,16,FALSE)),"")</f>
        <v/>
      </c>
      <c r="BZ6" s="242" t="str">
        <f>IFERROR(IF(VLOOKUP($C6,'様式４－１'!$A$6:$AE$112,17,FALSE)="","",VLOOKUP($C6,'様式４－１'!$A$6:$AE$112,17,FALSE)),"")</f>
        <v/>
      </c>
      <c r="CA6" s="243" t="str">
        <f>IFERROR(IF(VLOOKUP($C6,'様式４－１'!$A$6:$AE$112,18,FALSE)="","",VLOOKUP($C6,'様式４－１'!$A$6:$AE$112,18,FALSE)),"")</f>
        <v/>
      </c>
      <c r="CB6" s="242" t="str">
        <f>IFERROR(IF(VLOOKUP($C6,'様式４－１'!$A$6:$AE$112,19,FALSE)="","",VLOOKUP($C6,'様式４－１'!$A$6:$AE$112,19,FALSE)),"")</f>
        <v/>
      </c>
      <c r="CC6" s="243" t="str">
        <f>IFERROR(IF(VLOOKUP($C6,'様式４－１'!$A$6:$AE$112,20,FALSE)="","",VLOOKUP($C6,'様式４－１'!$A$6:$AE$112,20,FALSE)),"")</f>
        <v/>
      </c>
      <c r="CD6" s="244" t="str">
        <f>IFERROR(IF(VLOOKUP($C6,'様式４－１'!$A$6:$AE$112,21,FALSE)="","",1),"")</f>
        <v/>
      </c>
      <c r="CE6" s="245" t="str">
        <f>IFERROR(IF(VLOOKUP($C6,'様式４－１'!$A$6:$AE$112,22,FALSE)="","",1),"")</f>
        <v/>
      </c>
      <c r="CF6" s="244" t="str">
        <f>IFERROR(IF(VLOOKUP($C6,'様式４－１'!$A$6:$AE$112,23,FALSE)="","",1),"")</f>
        <v/>
      </c>
      <c r="CG6" s="245" t="str">
        <f>IFERROR(IF(VLOOKUP($C6,'様式４－１'!$A$6:$AE$112,24,FALSE)="","",1),"")</f>
        <v/>
      </c>
      <c r="CH6" s="244" t="str">
        <f>IFERROR(IF(VLOOKUP($C6,'様式４－１'!$A$6:$AE$112,25,FALSE)="","",1),"")</f>
        <v/>
      </c>
      <c r="CI6" s="245" t="str">
        <f>IFERROR(IF(VLOOKUP($C6,'様式４－１'!$A$6:$AE$112,26,FALSE)="","",1),"")</f>
        <v/>
      </c>
      <c r="CJ6" s="244" t="str">
        <f>IFERROR(IF(VLOOKUP($C6,'様式４－１'!$A$6:$AE$112,27,FALSE)="","",1),"")</f>
        <v/>
      </c>
      <c r="CK6" s="245" t="str">
        <f>IFERROR(IF(VLOOKUP($C6,'様式４－１'!$A$6:$AE$112,28,FALSE)="","",1),"")</f>
        <v/>
      </c>
      <c r="CL6" s="244" t="str">
        <f>IFERROR(IF(VLOOKUP($C6,'様式４－１'!$A$6:$AE$112,29,FALSE)="","",1),"")</f>
        <v/>
      </c>
      <c r="CM6" s="245" t="str">
        <f>IFERROR(IF(VLOOKUP($C6,'様式４－１'!$A$6:$AE$112,30,FALSE)="","",1),"")</f>
        <v/>
      </c>
      <c r="CN6" s="244" t="str">
        <f>IFERROR(IF(VLOOKUP($C6,'様式４－１'!$A$6:$AE$112,31,FALSE)="","",1),"")</f>
        <v/>
      </c>
      <c r="CO6" s="253" t="str">
        <f>IFERROR(IF(VLOOKUP($C6,'様式４－１'!$A$6:$AE$112,31,FALSE)="","",1),"")</f>
        <v/>
      </c>
      <c r="CP6" s="257" t="str">
        <f>IFERROR(IF(VLOOKUP($C6,'様式４－１'!$A$6:$AE$112,31,FALSE)="","",1),"")</f>
        <v/>
      </c>
      <c r="CQ6" s="253" t="str">
        <f>IFERROR(IF(VLOOKUP($C6,'様式４－１'!$A$6:$AE$112,31,FALSE)="","",1),"")</f>
        <v/>
      </c>
      <c r="CR6" s="262">
        <f>全技術者確認表!E18</f>
        <v>0</v>
      </c>
      <c r="CS6" s="263">
        <f>全技術者確認表!H18</f>
        <v>0</v>
      </c>
      <c r="FS6" s="242"/>
      <c r="FT6" s="243"/>
      <c r="FU6" s="242"/>
      <c r="FV6" s="243"/>
      <c r="FW6" s="242"/>
      <c r="FX6" s="243"/>
      <c r="FY6" s="242"/>
      <c r="FZ6" s="243"/>
      <c r="GA6" s="242"/>
      <c r="GB6" s="243"/>
      <c r="GC6" s="242"/>
      <c r="GD6" s="243"/>
      <c r="GE6" s="242"/>
      <c r="GF6" s="243"/>
      <c r="GG6" s="242"/>
      <c r="GH6" s="243"/>
      <c r="GI6" s="244"/>
      <c r="GJ6" s="245"/>
      <c r="GK6" s="244"/>
      <c r="GL6" s="245"/>
      <c r="GM6" s="244"/>
      <c r="GN6" s="245"/>
      <c r="GO6" s="244"/>
      <c r="GP6" s="245"/>
      <c r="GQ6" s="244"/>
      <c r="GR6" s="245"/>
      <c r="GS6" s="244"/>
      <c r="GT6" s="245"/>
      <c r="GU6" s="244"/>
      <c r="GV6" s="245"/>
      <c r="GW6" s="244"/>
      <c r="GX6" s="245"/>
      <c r="GY6" s="242"/>
      <c r="GZ6" s="243"/>
      <c r="HA6" s="242"/>
      <c r="HB6" s="243"/>
      <c r="HC6" s="242"/>
      <c r="HD6" s="243"/>
      <c r="HE6" s="242"/>
      <c r="HF6" s="243"/>
      <c r="HG6" s="242"/>
      <c r="HH6" s="243"/>
      <c r="HI6" s="242"/>
      <c r="HJ6" s="243"/>
      <c r="HK6" s="242"/>
      <c r="HL6" s="243"/>
      <c r="HM6" s="242"/>
      <c r="HN6" s="243"/>
      <c r="HO6" s="242"/>
      <c r="HP6" s="243"/>
      <c r="HQ6" s="242"/>
      <c r="HR6" s="243"/>
      <c r="HS6" s="242"/>
      <c r="HT6" s="243"/>
      <c r="HU6" s="242"/>
      <c r="HV6" s="243"/>
      <c r="HW6" s="244"/>
      <c r="HX6" s="245"/>
      <c r="HY6" s="244"/>
      <c r="HZ6" s="245"/>
      <c r="IA6" s="244"/>
      <c r="IB6" s="245"/>
      <c r="IC6" s="244"/>
      <c r="ID6" s="245"/>
      <c r="IE6" s="242"/>
      <c r="IF6" s="243"/>
      <c r="IG6" s="242"/>
      <c r="IH6" s="243"/>
      <c r="II6" s="242"/>
      <c r="IJ6" s="243"/>
      <c r="IK6" s="242"/>
      <c r="IL6" s="243"/>
      <c r="IM6" s="244"/>
      <c r="IN6" s="245"/>
      <c r="IO6" s="244"/>
      <c r="IP6" s="245"/>
      <c r="IQ6" s="244"/>
      <c r="IR6" s="245"/>
      <c r="IS6" s="244"/>
      <c r="IT6" s="245"/>
      <c r="IU6" s="244"/>
      <c r="IV6" s="245"/>
      <c r="IW6" s="244"/>
      <c r="IX6" s="253"/>
      <c r="IY6" s="257"/>
      <c r="IZ6" s="253"/>
      <c r="JA6" s="257"/>
      <c r="JB6" s="253"/>
    </row>
    <row r="7" spans="1:262" s="236" customFormat="1" x14ac:dyDescent="0.2">
      <c r="A7" s="236">
        <f>報告書表紙!G$6</f>
        <v>0</v>
      </c>
      <c r="C7" s="236">
        <v>6</v>
      </c>
      <c r="D7" s="236" t="str">
        <f>全技術者確認表!B19</f>
        <v>ああ　あああ</v>
      </c>
      <c r="J7" s="237" t="str">
        <f>IFERROR(IF(VLOOKUP($C7,'様式２－１'!$A$6:$BG$163,4,FALSE)="","",1),"")</f>
        <v/>
      </c>
      <c r="K7" s="238" t="str">
        <f>IFERROR(IF(VLOOKUP($C7,'様式２－１'!$A$6:$BG$163,5,FALSE)="","",1),"")</f>
        <v/>
      </c>
      <c r="L7" s="237" t="str">
        <f>IFERROR(IF(VLOOKUP($C7,'様式２－１'!$A$6:$BG$163,6,FALSE)="","",1),"")</f>
        <v/>
      </c>
      <c r="M7" s="238" t="str">
        <f>IFERROR(IF(VLOOKUP($C7,'様式２－１'!$A$6:$BG$163,7,FALSE)="","",1),"")</f>
        <v/>
      </c>
      <c r="N7" s="237" t="str">
        <f>IFERROR(IF(VLOOKUP($C7,'様式２－１'!$A$6:$BG$163,8,FALSE)="","",1),"")</f>
        <v/>
      </c>
      <c r="O7" s="238" t="str">
        <f>IFERROR(IF(VLOOKUP($C7,'様式２－１'!$A$6:$BG$163,9,FALSE)="","",1),"")</f>
        <v/>
      </c>
      <c r="P7" s="237" t="str">
        <f>IFERROR(IF(VLOOKUP($C7,'様式２－１'!$A$6:$BG$163,10,FALSE)="","",1),"")</f>
        <v/>
      </c>
      <c r="Q7" s="238" t="str">
        <f>IFERROR(IF(VLOOKUP($C7,'様式２－１'!$A$6:$BG$163,11,FALSE)="","",1),"")</f>
        <v/>
      </c>
      <c r="R7" s="237" t="str">
        <f>IFERROR(IF(VLOOKUP($C7,'様式２－１'!$A$6:$BG$163,12,FALSE)="","",1),"")</f>
        <v/>
      </c>
      <c r="S7" s="238" t="str">
        <f>IFERROR(IF(VLOOKUP($C7,'様式２－１'!$A$6:$BG$163,13,FALSE)="","",1),"")</f>
        <v/>
      </c>
      <c r="T7" s="237" t="str">
        <f>IFERROR(IF(VLOOKUP($C7,'様式２－１'!$A$6:$BG$163,14,FALSE)="","",1),"")</f>
        <v/>
      </c>
      <c r="U7" s="238" t="str">
        <f>IFERROR(IF(VLOOKUP($C7,'様式２－１'!$A$6:$BG$163,15,FALSE)="","",1),"")</f>
        <v/>
      </c>
      <c r="V7" s="237" t="str">
        <f>IFERROR(IF(VLOOKUP($C7,'様式２－１'!$A$6:$BG$163,16,FALSE)="","",1),"")</f>
        <v/>
      </c>
      <c r="W7" s="238" t="str">
        <f>IFERROR(IF(VLOOKUP($C7,'様式２－１'!$A$6:$BG$163,17,FALSE)="","",1),"")</f>
        <v/>
      </c>
      <c r="X7" s="237" t="str">
        <f>IFERROR(IF(VLOOKUP($C7,'様式２－１'!$A$6:$BG$163,18,FALSE)="","",1),"")</f>
        <v/>
      </c>
      <c r="Y7" s="238" t="str">
        <f>IFERROR(IF(VLOOKUP($C7,'様式２－１'!$A$6:$BG$163,19,FALSE)="","",1),"")</f>
        <v/>
      </c>
      <c r="Z7" s="237" t="str">
        <f>IFERROR(IF(VLOOKUP($C7,'様式２－１'!$A$6:$BG$163,20,FALSE)="","",1),"")</f>
        <v/>
      </c>
      <c r="AA7" s="240" t="str">
        <f>IFERROR(IF(VLOOKUP($C7,'様式２－１'!$A$6:$BG$163,21,FALSE)="","",1),"")</f>
        <v/>
      </c>
      <c r="AB7" s="237" t="str">
        <f>IFERROR(IF(VLOOKUP($C7,'様式２－１'!$A$6:$BG$163,22,FALSE)="","",1),"")</f>
        <v/>
      </c>
      <c r="AC7" s="240" t="str">
        <f>IFERROR(IF(VLOOKUP($C7,'様式２－１'!$A$6:$BG$163,23,FALSE)="","",1),"")</f>
        <v/>
      </c>
      <c r="AD7" s="237" t="str">
        <f>IFERROR(IF(VLOOKUP($C7,'様式２－１'!$A$6:$BG$163,24,FALSE)="","",1),"")</f>
        <v/>
      </c>
      <c r="AE7" s="240" t="str">
        <f>IFERROR(IF(VLOOKUP($C7,'様式２－１'!$A$6:$BG$163,25,FALSE)="","",1),"")</f>
        <v/>
      </c>
      <c r="AF7" s="237" t="str">
        <f>IFERROR(IF(VLOOKUP($C7,'様式２－１'!$A$6:$BG$163,26,FALSE)="","",1),"")</f>
        <v/>
      </c>
      <c r="AG7" s="240" t="str">
        <f>IFERROR(IF(VLOOKUP($C7,'様式２－１'!$A$6:$BG$163,27,FALSE)="","",1),"")</f>
        <v/>
      </c>
      <c r="AH7" s="237" t="str">
        <f>IFERROR(IF(VLOOKUP($C7,'様式２－１'!$A$6:$BG$163,28,FALSE)="","",1),"")</f>
        <v/>
      </c>
      <c r="AI7" s="240" t="str">
        <f>IFERROR(IF(VLOOKUP($C7,'様式２－１'!$A$6:$BG$163,28,FALSE)="","",1),"")</f>
        <v/>
      </c>
      <c r="AJ7" s="237" t="str">
        <f>IFERROR(IF(VLOOKUP($C7,'様式２－１'!$A$6:$BG$163,30,FALSE)="","",1),"")</f>
        <v/>
      </c>
      <c r="AK7" s="240" t="str">
        <f>IFERROR(IF(VLOOKUP($C7,'様式２－１'!$A$6:$BG$163,31,FALSE)="","",1),"")</f>
        <v/>
      </c>
      <c r="AL7" s="237" t="str">
        <f>IFERROR(IF(VLOOKUP($C7,'様式２－１'!$A$6:$BG$163,32,FALSE)="","",1),"")</f>
        <v/>
      </c>
      <c r="AM7" s="240" t="str">
        <f>IFERROR(IF(VLOOKUP($C7,'様式２－１'!$A$6:$BG$163,33,FALSE)="","",1),"")</f>
        <v/>
      </c>
      <c r="AN7" s="237" t="str">
        <f>IFERROR(IF(VLOOKUP($C7,'様式２－１'!$A$6:$BG$163,34,FALSE)="","",1),"")</f>
        <v/>
      </c>
      <c r="AO7" s="240" t="str">
        <f>IFERROR(IF(VLOOKUP($C7,'様式２－１'!$A$6:$BG$163,35,FALSE)="","",1),"")</f>
        <v/>
      </c>
      <c r="AP7" s="237" t="str">
        <f>IFERROR(IF(VLOOKUP($C7,'様式２－１'!$A$6:$BG$163,36,FALSE)="","",VLOOKUP($C7,'様式２－１'!$A$6:$BG$163,36,FALSE)),"")</f>
        <v/>
      </c>
      <c r="AQ7" s="238" t="str">
        <f>IFERROR(IF(VLOOKUP($C7,'様式２－１'!$A$6:$BG$163,37,FALSE)="","",VLOOKUP($C7,'様式２－１'!$A$6:$BG$163,37,FALSE)),"")</f>
        <v/>
      </c>
      <c r="AR7" s="237" t="str">
        <f>IFERROR(IF(VLOOKUP($C7,'様式２－１'!$A$6:$BG$163,38,FALSE)="","",VLOOKUP($C7,'様式２－１'!$A$6:$BG$163,38,FALSE)),"")</f>
        <v/>
      </c>
      <c r="AS7" s="238" t="str">
        <f>IFERROR(IF(VLOOKUP($C7,'様式２－１'!$A$6:$BG$163,39,FALSE)="","",VLOOKUP($C7,'様式２－１'!$A$6:$BG$163,39,FALSE)),"")</f>
        <v/>
      </c>
      <c r="AT7" s="237" t="str">
        <f>IFERROR(IF(VLOOKUP($C7,'様式２－１'!$A$6:$BG$163,40,FALSE)="","",VLOOKUP($C7,'様式２－１'!$A$6:$BG$163,40,FALSE)),"")</f>
        <v/>
      </c>
      <c r="AU7" s="238" t="str">
        <f>IFERROR(IF(VLOOKUP($C7,'様式２－１'!$A$6:$BG$163,41,FALSE)="","",VLOOKUP($C7,'様式２－１'!$A$6:$BG$163,41,FALSE)),"")</f>
        <v/>
      </c>
      <c r="AV7" s="237" t="str">
        <f>IFERROR(IF(VLOOKUP($C7,'様式２－１'!$A$6:$BG$163,42,FALSE)="","",VLOOKUP($C7,'様式２－１'!$A$6:$BG$163,42,FALSE)),"")</f>
        <v/>
      </c>
      <c r="AW7" s="238" t="str">
        <f>IFERROR(IF(VLOOKUP($C7,'様式２－１'!$A$6:$BG$163,43,FALSE)="","",VLOOKUP($C7,'様式２－１'!$A$6:$BG$163,43,FALSE)),"")</f>
        <v/>
      </c>
      <c r="AX7" s="237" t="str">
        <f>IFERROR(IF(VLOOKUP($C7,'様式２－１'!$A$6:$BG$163,44,FALSE)="","",VLOOKUP($C7,'様式２－１'!$A$6:$BG$163,44,FALSE)),"")</f>
        <v/>
      </c>
      <c r="AY7" s="238" t="str">
        <f>IFERROR(IF(VLOOKUP($C7,'様式２－１'!$A$6:$BG$163,45,FALSE)="","",VLOOKUP($C7,'様式２－１'!$A$6:$BG$163,45,FALSE)),"")</f>
        <v/>
      </c>
      <c r="AZ7" s="237" t="str">
        <f>IFERROR(IF(VLOOKUP($C7,'様式２－１'!$A$6:$BG$163,46,FALSE)="","",VLOOKUP($C7,'様式２－１'!$A$6:$BG$163,46,FALSE)),"")</f>
        <v/>
      </c>
      <c r="BA7" s="238" t="str">
        <f>IFERROR(IF(VLOOKUP($C7,'様式２－１'!$A$6:$BG$163,47,FALSE)="","",VLOOKUP($C7,'様式２－１'!$A$6:$BG$163,47,FALSE)),"")</f>
        <v/>
      </c>
      <c r="BB7" s="237" t="str">
        <f>IFERROR(IF(VLOOKUP($C7,'様式２－１'!$A$6:$BG$163,48,FALSE)="","",VLOOKUP($C7,'様式２－１'!$A$6:$BG$163,48,FALSE)),"")</f>
        <v/>
      </c>
      <c r="BC7" s="238" t="str">
        <f>IFERROR(IF(VLOOKUP($C7,'様式２－１'!$A$6:$BG$163,49,FALSE)="","",VLOOKUP($C7,'様式２－１'!$A$6:$BG$163,49,FALSE)),"")</f>
        <v/>
      </c>
      <c r="BD7" s="237" t="str">
        <f>IFERROR(IF(VLOOKUP($C7,'様式２－１'!$A$6:$BG$163,50,FALSE)="","",VLOOKUP($C7,'様式２－１'!$A$6:$BG$163,50,FALSE)),"")</f>
        <v/>
      </c>
      <c r="BE7" s="238" t="str">
        <f>IFERROR(IF(VLOOKUP($C7,'様式２－１'!$A$6:$BG$163,51,FALSE)="","",VLOOKUP($C7,'様式２－１'!$A$6:$BG$163,51,FALSE)),"")</f>
        <v/>
      </c>
      <c r="BF7" s="237" t="str">
        <f>IFERROR(IF(VLOOKUP($C7,'様式２－１'!$A$6:$BG$163,52,FALSE)="","",VLOOKUP($C7,'様式２－１'!$A$6:$BG$163,52,FALSE)),"")</f>
        <v/>
      </c>
      <c r="BG7" s="238" t="str">
        <f>IFERROR(IF(VLOOKUP($C7,'様式２－１'!$A$6:$BG$163,53,FALSE)="","",1),"")</f>
        <v/>
      </c>
      <c r="BH7" s="237" t="str">
        <f>IFERROR(IF(VLOOKUP($C7,'様式２－１'!$A$6:$BG$163,54,FALSE)="","",1),"")</f>
        <v/>
      </c>
      <c r="BI7" s="238" t="str">
        <f>IFERROR(IF(VLOOKUP($C7,'様式２－１'!$A$6:$BG$163,55,FALSE)="","",1),"")</f>
        <v/>
      </c>
      <c r="BJ7" s="237" t="str">
        <f>IFERROR(IF(VLOOKUP($C7,'様式２－１'!$A$6:$BG$163,56,FALSE)="","",VLOOKUP($C7,'様式２－１'!$A$6:$BG$163,56,FALSE)),"")</f>
        <v/>
      </c>
      <c r="BK7" s="238" t="str">
        <f>IFERROR(IF(VLOOKUP($C7,'様式２－１'!$A$6:$BG$163,57,FALSE)="","",VLOOKUP($C7,'様式２－１'!$A$6:$BG$163,57,FALSE)),"")</f>
        <v/>
      </c>
      <c r="BL7" s="237" t="str">
        <f>IFERROR(IF(VLOOKUP($C7,'様式２－１'!$A$6:$BG$163,58,FALSE)="","",VLOOKUP($C7,'様式２－１'!$A$6:$BG$163,58,FALSE)),"")</f>
        <v/>
      </c>
      <c r="BM7" s="238" t="str">
        <f>IFERROR(IF(VLOOKUP($C7,'様式２－１'!$A$6:$BG$163,59,FALSE)="","",VLOOKUP($C7,'様式２－１'!$A$6:$BG$163,59,FALSE)),"")</f>
        <v/>
      </c>
      <c r="BN7" s="239" t="str">
        <f>IFERROR(IF(VLOOKUP($C7,'様式４－１'!$A$6:$AE$112,5,FALSE)="","",VLOOKUP($C7,'様式４－１'!$A$6:$AE$112,5,FALSE)),"")</f>
        <v/>
      </c>
      <c r="BO7" s="240" t="str">
        <f>IFERROR(IF(VLOOKUP($C7,'様式４－１'!$A$6:$AE$112,6,FALSE)="","",VLOOKUP($C7,'様式４－１'!$A$6:$AE$112,6,FALSE)),"")</f>
        <v/>
      </c>
      <c r="BP7" s="239" t="str">
        <f>IFERROR(IF(VLOOKUP($C7,'様式４－１'!$A$6:$AE$112,7,FALSE)="","",VLOOKUP($C7,'様式４－１'!$A$6:$AE$112,7,FALSE)),"")</f>
        <v/>
      </c>
      <c r="BQ7" s="240" t="str">
        <f>IFERROR(IF(VLOOKUP($C7,'様式４－１'!$A$6:$AE$112,8,FALSE)="","",VLOOKUP($C7,'様式４－１'!$A$6:$AE$112,8,FALSE)),"")</f>
        <v/>
      </c>
      <c r="BR7" s="239" t="str">
        <f>IFERROR(IF(VLOOKUP($C7,'様式４－１'!$A$6:$AE$112,9,FALSE)="","",VLOOKUP($C7,'様式４－１'!$A$6:$AE$112,9,FALSE)),"")</f>
        <v/>
      </c>
      <c r="BS7" s="240" t="str">
        <f>IFERROR(IF(VLOOKUP($C7,'様式４－１'!$A$6:$AE$112,10,FALSE)="","",VLOOKUP($C7,'様式４－１'!$A$6:$AE$112,10,FALSE)),"")</f>
        <v/>
      </c>
      <c r="BT7" s="239" t="str">
        <f>IFERROR(IF(VLOOKUP($C7,'様式４－１'!$A$6:$AE$112,11,FALSE)="","",VLOOKUP($C7,'様式４－１'!$A$6:$AE$112,11,FALSE)),"")</f>
        <v/>
      </c>
      <c r="BU7" s="240" t="str">
        <f>IFERROR(IF(VLOOKUP($C7,'様式４－１'!$A$6:$AE$112,12,FALSE)="","",VLOOKUP($C7,'様式４－１'!$A$6:$AE$112,12,FALSE)),"")</f>
        <v/>
      </c>
      <c r="BV7" s="237" t="str">
        <f>IFERROR(IF(VLOOKUP($C7,'様式４－１'!$A$6:$AE$112,13,FALSE)="","",VLOOKUP($C7,'様式４－１'!$A$6:$AE$112,13,FALSE)),"")</f>
        <v/>
      </c>
      <c r="BW7" s="238" t="str">
        <f>IFERROR(IF(VLOOKUP($C7,'様式４－１'!$A$6:$AE$112,14,FALSE)="","",VLOOKUP($C7,'様式４－１'!$A$6:$AE$112,14,FALSE)),"")</f>
        <v/>
      </c>
      <c r="BX7" s="237" t="str">
        <f>IFERROR(IF(VLOOKUP($C7,'様式４－１'!$A$6:$AE$112,15,FALSE)="","",VLOOKUP($C7,'様式４－１'!$A$6:$AE$112,15,FALSE)),"")</f>
        <v/>
      </c>
      <c r="BY7" s="238" t="str">
        <f>IFERROR(IF(VLOOKUP($C7,'様式４－１'!$A$6:$AE$112,16,FALSE)="","",VLOOKUP($C7,'様式４－１'!$A$6:$AE$112,16,FALSE)),"")</f>
        <v/>
      </c>
      <c r="BZ7" s="237" t="str">
        <f>IFERROR(IF(VLOOKUP($C7,'様式４－１'!$A$6:$AE$112,17,FALSE)="","",VLOOKUP($C7,'様式４－１'!$A$6:$AE$112,17,FALSE)),"")</f>
        <v/>
      </c>
      <c r="CA7" s="238" t="str">
        <f>IFERROR(IF(VLOOKUP($C7,'様式４－１'!$A$6:$AE$112,18,FALSE)="","",VLOOKUP($C7,'様式４－１'!$A$6:$AE$112,18,FALSE)),"")</f>
        <v/>
      </c>
      <c r="CB7" s="237" t="str">
        <f>IFERROR(IF(VLOOKUP($C7,'様式４－１'!$A$6:$AE$112,19,FALSE)="","",VLOOKUP($C7,'様式４－１'!$A$6:$AE$112,19,FALSE)),"")</f>
        <v/>
      </c>
      <c r="CC7" s="238" t="str">
        <f>IFERROR(IF(VLOOKUP($C7,'様式４－１'!$A$6:$AE$112,20,FALSE)="","",VLOOKUP($C7,'様式４－１'!$A$6:$AE$112,20,FALSE)),"")</f>
        <v/>
      </c>
      <c r="CD7" s="239" t="str">
        <f>IFERROR(IF(VLOOKUP($C7,'様式４－１'!$A$6:$AE$112,21,FALSE)="","",1),"")</f>
        <v/>
      </c>
      <c r="CE7" s="240" t="str">
        <f>IFERROR(IF(VLOOKUP($C7,'様式４－１'!$A$6:$AE$112,22,FALSE)="","",1),"")</f>
        <v/>
      </c>
      <c r="CF7" s="239" t="str">
        <f>IFERROR(IF(VLOOKUP($C7,'様式４－１'!$A$6:$AE$112,23,FALSE)="","",1),"")</f>
        <v/>
      </c>
      <c r="CG7" s="240" t="str">
        <f>IFERROR(IF(VLOOKUP($C7,'様式４－１'!$A$6:$AE$112,24,FALSE)="","",1),"")</f>
        <v/>
      </c>
      <c r="CH7" s="239" t="str">
        <f>IFERROR(IF(VLOOKUP($C7,'様式４－１'!$A$6:$AE$112,25,FALSE)="","",1),"")</f>
        <v/>
      </c>
      <c r="CI7" s="240" t="str">
        <f>IFERROR(IF(VLOOKUP($C7,'様式４－１'!$A$6:$AE$112,26,FALSE)="","",1),"")</f>
        <v/>
      </c>
      <c r="CJ7" s="239" t="str">
        <f>IFERROR(IF(VLOOKUP($C7,'様式４－１'!$A$6:$AE$112,27,FALSE)="","",1),"")</f>
        <v/>
      </c>
      <c r="CK7" s="240" t="str">
        <f>IFERROR(IF(VLOOKUP($C7,'様式４－１'!$A$6:$AE$112,28,FALSE)="","",1),"")</f>
        <v/>
      </c>
      <c r="CL7" s="239" t="str">
        <f>IFERROR(IF(VLOOKUP($C7,'様式４－１'!$A$6:$AE$112,29,FALSE)="","",1),"")</f>
        <v/>
      </c>
      <c r="CM7" s="240" t="str">
        <f>IFERROR(IF(VLOOKUP($C7,'様式４－１'!$A$6:$AE$112,30,FALSE)="","",1),"")</f>
        <v/>
      </c>
      <c r="CN7" s="239" t="str">
        <f>IFERROR(IF(VLOOKUP($C7,'様式４－１'!$A$6:$AE$112,31,FALSE)="","",1),"")</f>
        <v/>
      </c>
      <c r="CO7" s="254" t="str">
        <f>IFERROR(IF(VLOOKUP($C7,'様式４－１'!$A$6:$AE$112,31,FALSE)="","",1),"")</f>
        <v/>
      </c>
      <c r="CP7" s="258" t="str">
        <f>IFERROR(IF(VLOOKUP($C7,'様式４－１'!$A$6:$AE$112,31,FALSE)="","",1),"")</f>
        <v/>
      </c>
      <c r="CQ7" s="254" t="str">
        <f>IFERROR(IF(VLOOKUP($C7,'様式４－１'!$A$6:$AE$112,31,FALSE)="","",1),"")</f>
        <v/>
      </c>
      <c r="CR7" s="264">
        <f>全技術者確認表!E19</f>
        <v>0</v>
      </c>
      <c r="CS7" s="265">
        <f>全技術者確認表!H19</f>
        <v>0</v>
      </c>
      <c r="FS7" s="237"/>
      <c r="FT7" s="238"/>
      <c r="FU7" s="237"/>
      <c r="FV7" s="238"/>
      <c r="FW7" s="237"/>
      <c r="FX7" s="238"/>
      <c r="FY7" s="237"/>
      <c r="FZ7" s="238"/>
      <c r="GA7" s="237"/>
      <c r="GB7" s="238"/>
      <c r="GC7" s="237"/>
      <c r="GD7" s="238"/>
      <c r="GE7" s="237"/>
      <c r="GF7" s="238"/>
      <c r="GG7" s="237"/>
      <c r="GH7" s="238"/>
      <c r="GI7" s="239"/>
      <c r="GJ7" s="240"/>
      <c r="GK7" s="239"/>
      <c r="GL7" s="240"/>
      <c r="GM7" s="239"/>
      <c r="GN7" s="240"/>
      <c r="GO7" s="239"/>
      <c r="GP7" s="240"/>
      <c r="GQ7" s="239"/>
      <c r="GR7" s="240"/>
      <c r="GS7" s="239"/>
      <c r="GT7" s="240"/>
      <c r="GU7" s="239"/>
      <c r="GV7" s="240"/>
      <c r="GW7" s="239"/>
      <c r="GX7" s="240"/>
      <c r="GY7" s="237"/>
      <c r="GZ7" s="238"/>
      <c r="HA7" s="237"/>
      <c r="HB7" s="238"/>
      <c r="HC7" s="237"/>
      <c r="HD7" s="238"/>
      <c r="HE7" s="237"/>
      <c r="HF7" s="238"/>
      <c r="HG7" s="237"/>
      <c r="HH7" s="238"/>
      <c r="HI7" s="237"/>
      <c r="HJ7" s="238"/>
      <c r="HK7" s="237"/>
      <c r="HL7" s="238"/>
      <c r="HM7" s="237"/>
      <c r="HN7" s="238"/>
      <c r="HO7" s="237"/>
      <c r="HP7" s="238"/>
      <c r="HQ7" s="237"/>
      <c r="HR7" s="238"/>
      <c r="HS7" s="237"/>
      <c r="HT7" s="238"/>
      <c r="HU7" s="237"/>
      <c r="HV7" s="238"/>
      <c r="HW7" s="239"/>
      <c r="HX7" s="240"/>
      <c r="HY7" s="239"/>
      <c r="HZ7" s="240"/>
      <c r="IA7" s="239"/>
      <c r="IB7" s="240"/>
      <c r="IC7" s="239"/>
      <c r="ID7" s="240"/>
      <c r="IE7" s="237"/>
      <c r="IF7" s="238"/>
      <c r="IG7" s="237"/>
      <c r="IH7" s="238"/>
      <c r="II7" s="237"/>
      <c r="IJ7" s="238"/>
      <c r="IK7" s="237"/>
      <c r="IL7" s="238"/>
      <c r="IM7" s="239"/>
      <c r="IN7" s="240"/>
      <c r="IO7" s="239"/>
      <c r="IP7" s="240"/>
      <c r="IQ7" s="239"/>
      <c r="IR7" s="240"/>
      <c r="IS7" s="239"/>
      <c r="IT7" s="240"/>
      <c r="IU7" s="239"/>
      <c r="IV7" s="240"/>
      <c r="IW7" s="239"/>
      <c r="IX7" s="254"/>
      <c r="IY7" s="258"/>
      <c r="IZ7" s="254"/>
      <c r="JA7" s="258"/>
      <c r="JB7" s="254"/>
    </row>
    <row r="8" spans="1:262" s="231" customFormat="1" x14ac:dyDescent="0.2">
      <c r="A8" s="231">
        <f>報告書表紙!G$6</f>
        <v>0</v>
      </c>
      <c r="C8" s="231">
        <v>7</v>
      </c>
      <c r="D8" s="231" t="str">
        <f>全技術者確認表!B20</f>
        <v>いい　いいい</v>
      </c>
      <c r="J8" s="232" t="str">
        <f>IFERROR(IF(VLOOKUP($C8,'様式２－１'!$A$6:$BG$163,4,FALSE)="","",1),"")</f>
        <v/>
      </c>
      <c r="K8" s="233" t="str">
        <f>IFERROR(IF(VLOOKUP($C8,'様式２－１'!$A$6:$BG$163,5,FALSE)="","",1),"")</f>
        <v/>
      </c>
      <c r="L8" s="232" t="str">
        <f>IFERROR(IF(VLOOKUP($C8,'様式２－１'!$A$6:$BG$163,6,FALSE)="","",1),"")</f>
        <v/>
      </c>
      <c r="M8" s="233" t="str">
        <f>IFERROR(IF(VLOOKUP($C8,'様式２－１'!$A$6:$BG$163,7,FALSE)="","",1),"")</f>
        <v/>
      </c>
      <c r="N8" s="232" t="str">
        <f>IFERROR(IF(VLOOKUP($C8,'様式２－１'!$A$6:$BG$163,8,FALSE)="","",1),"")</f>
        <v/>
      </c>
      <c r="O8" s="233" t="str">
        <f>IFERROR(IF(VLOOKUP($C8,'様式２－１'!$A$6:$BG$163,9,FALSE)="","",1),"")</f>
        <v/>
      </c>
      <c r="P8" s="232" t="str">
        <f>IFERROR(IF(VLOOKUP($C8,'様式２－１'!$A$6:$BG$163,10,FALSE)="","",1),"")</f>
        <v/>
      </c>
      <c r="Q8" s="233" t="str">
        <f>IFERROR(IF(VLOOKUP($C8,'様式２－１'!$A$6:$BG$163,11,FALSE)="","",1),"")</f>
        <v/>
      </c>
      <c r="R8" s="232" t="str">
        <f>IFERROR(IF(VLOOKUP($C8,'様式２－１'!$A$6:$BG$163,12,FALSE)="","",1),"")</f>
        <v/>
      </c>
      <c r="S8" s="233" t="str">
        <f>IFERROR(IF(VLOOKUP($C8,'様式２－１'!$A$6:$BG$163,13,FALSE)="","",1),"")</f>
        <v/>
      </c>
      <c r="T8" s="232" t="str">
        <f>IFERROR(IF(VLOOKUP($C8,'様式２－１'!$A$6:$BG$163,14,FALSE)="","",1),"")</f>
        <v/>
      </c>
      <c r="U8" s="233" t="str">
        <f>IFERROR(IF(VLOOKUP($C8,'様式２－１'!$A$6:$BG$163,15,FALSE)="","",1),"")</f>
        <v/>
      </c>
      <c r="V8" s="232" t="str">
        <f>IFERROR(IF(VLOOKUP($C8,'様式２－１'!$A$6:$BG$163,16,FALSE)="","",1),"")</f>
        <v/>
      </c>
      <c r="W8" s="233" t="str">
        <f>IFERROR(IF(VLOOKUP($C8,'様式２－１'!$A$6:$BG$163,17,FALSE)="","",1),"")</f>
        <v/>
      </c>
      <c r="X8" s="232" t="str">
        <f>IFERROR(IF(VLOOKUP($C8,'様式２－１'!$A$6:$BG$163,18,FALSE)="","",1),"")</f>
        <v/>
      </c>
      <c r="Y8" s="233" t="str">
        <f>IFERROR(IF(VLOOKUP($C8,'様式２－１'!$A$6:$BG$163,19,FALSE)="","",1),"")</f>
        <v/>
      </c>
      <c r="Z8" s="232" t="str">
        <f>IFERROR(IF(VLOOKUP($C8,'様式２－１'!$A$6:$BG$163,20,FALSE)="","",1),"")</f>
        <v/>
      </c>
      <c r="AA8" s="235" t="str">
        <f>IFERROR(IF(VLOOKUP($C8,'様式２－１'!$A$6:$BG$163,21,FALSE)="","",1),"")</f>
        <v/>
      </c>
      <c r="AB8" s="232" t="str">
        <f>IFERROR(IF(VLOOKUP($C8,'様式２－１'!$A$6:$BG$163,22,FALSE)="","",1),"")</f>
        <v/>
      </c>
      <c r="AC8" s="235" t="str">
        <f>IFERROR(IF(VLOOKUP($C8,'様式２－１'!$A$6:$BG$163,23,FALSE)="","",1),"")</f>
        <v/>
      </c>
      <c r="AD8" s="232" t="str">
        <f>IFERROR(IF(VLOOKUP($C8,'様式２－１'!$A$6:$BG$163,24,FALSE)="","",1),"")</f>
        <v/>
      </c>
      <c r="AE8" s="235" t="str">
        <f>IFERROR(IF(VLOOKUP($C8,'様式２－１'!$A$6:$BG$163,25,FALSE)="","",1),"")</f>
        <v/>
      </c>
      <c r="AF8" s="232" t="str">
        <f>IFERROR(IF(VLOOKUP($C8,'様式２－１'!$A$6:$BG$163,26,FALSE)="","",1),"")</f>
        <v/>
      </c>
      <c r="AG8" s="235" t="str">
        <f>IFERROR(IF(VLOOKUP($C8,'様式２－１'!$A$6:$BG$163,27,FALSE)="","",1),"")</f>
        <v/>
      </c>
      <c r="AH8" s="232" t="str">
        <f>IFERROR(IF(VLOOKUP($C8,'様式２－１'!$A$6:$BG$163,28,FALSE)="","",1),"")</f>
        <v/>
      </c>
      <c r="AI8" s="235" t="str">
        <f>IFERROR(IF(VLOOKUP($C8,'様式２－１'!$A$6:$BG$163,28,FALSE)="","",1),"")</f>
        <v/>
      </c>
      <c r="AJ8" s="232" t="str">
        <f>IFERROR(IF(VLOOKUP($C8,'様式２－１'!$A$6:$BG$163,30,FALSE)="","",1),"")</f>
        <v/>
      </c>
      <c r="AK8" s="235" t="str">
        <f>IFERROR(IF(VLOOKUP($C8,'様式２－１'!$A$6:$BG$163,31,FALSE)="","",1),"")</f>
        <v/>
      </c>
      <c r="AL8" s="232" t="str">
        <f>IFERROR(IF(VLOOKUP($C8,'様式２－１'!$A$6:$BG$163,32,FALSE)="","",1),"")</f>
        <v/>
      </c>
      <c r="AM8" s="235" t="str">
        <f>IFERROR(IF(VLOOKUP($C8,'様式２－１'!$A$6:$BG$163,33,FALSE)="","",1),"")</f>
        <v/>
      </c>
      <c r="AN8" s="232" t="str">
        <f>IFERROR(IF(VLOOKUP($C8,'様式２－１'!$A$6:$BG$163,34,FALSE)="","",1),"")</f>
        <v/>
      </c>
      <c r="AO8" s="235" t="str">
        <f>IFERROR(IF(VLOOKUP($C8,'様式２－１'!$A$6:$BG$163,35,FALSE)="","",1),"")</f>
        <v/>
      </c>
      <c r="AP8" s="232" t="str">
        <f>IFERROR(IF(VLOOKUP($C8,'様式２－１'!$A$6:$BG$163,36,FALSE)="","",VLOOKUP($C8,'様式２－１'!$A$6:$BG$163,36,FALSE)),"")</f>
        <v/>
      </c>
      <c r="AQ8" s="233" t="str">
        <f>IFERROR(IF(VLOOKUP($C8,'様式２－１'!$A$6:$BG$163,37,FALSE)="","",VLOOKUP($C8,'様式２－１'!$A$6:$BG$163,37,FALSE)),"")</f>
        <v/>
      </c>
      <c r="AR8" s="232" t="str">
        <f>IFERROR(IF(VLOOKUP($C8,'様式２－１'!$A$6:$BG$163,38,FALSE)="","",VLOOKUP($C8,'様式２－１'!$A$6:$BG$163,38,FALSE)),"")</f>
        <v/>
      </c>
      <c r="AS8" s="233" t="str">
        <f>IFERROR(IF(VLOOKUP($C8,'様式２－１'!$A$6:$BG$163,39,FALSE)="","",VLOOKUP($C8,'様式２－１'!$A$6:$BG$163,39,FALSE)),"")</f>
        <v/>
      </c>
      <c r="AT8" s="232" t="str">
        <f>IFERROR(IF(VLOOKUP($C8,'様式２－１'!$A$6:$BG$163,40,FALSE)="","",VLOOKUP($C8,'様式２－１'!$A$6:$BG$163,40,FALSE)),"")</f>
        <v/>
      </c>
      <c r="AU8" s="233" t="str">
        <f>IFERROR(IF(VLOOKUP($C8,'様式２－１'!$A$6:$BG$163,41,FALSE)="","",VLOOKUP($C8,'様式２－１'!$A$6:$BG$163,41,FALSE)),"")</f>
        <v/>
      </c>
      <c r="AV8" s="232" t="str">
        <f>IFERROR(IF(VLOOKUP($C8,'様式２－１'!$A$6:$BG$163,42,FALSE)="","",VLOOKUP($C8,'様式２－１'!$A$6:$BG$163,42,FALSE)),"")</f>
        <v/>
      </c>
      <c r="AW8" s="233" t="str">
        <f>IFERROR(IF(VLOOKUP($C8,'様式２－１'!$A$6:$BG$163,43,FALSE)="","",VLOOKUP($C8,'様式２－１'!$A$6:$BG$163,43,FALSE)),"")</f>
        <v/>
      </c>
      <c r="AX8" s="232" t="str">
        <f>IFERROR(IF(VLOOKUP($C8,'様式２－１'!$A$6:$BG$163,44,FALSE)="","",VLOOKUP($C8,'様式２－１'!$A$6:$BG$163,44,FALSE)),"")</f>
        <v/>
      </c>
      <c r="AY8" s="233" t="str">
        <f>IFERROR(IF(VLOOKUP($C8,'様式２－１'!$A$6:$BG$163,45,FALSE)="","",VLOOKUP($C8,'様式２－１'!$A$6:$BG$163,45,FALSE)),"")</f>
        <v/>
      </c>
      <c r="AZ8" s="232" t="str">
        <f>IFERROR(IF(VLOOKUP($C8,'様式２－１'!$A$6:$BG$163,46,FALSE)="","",VLOOKUP($C8,'様式２－１'!$A$6:$BG$163,46,FALSE)),"")</f>
        <v/>
      </c>
      <c r="BA8" s="233" t="str">
        <f>IFERROR(IF(VLOOKUP($C8,'様式２－１'!$A$6:$BG$163,47,FALSE)="","",VLOOKUP($C8,'様式２－１'!$A$6:$BG$163,47,FALSE)),"")</f>
        <v/>
      </c>
      <c r="BB8" s="232" t="str">
        <f>IFERROR(IF(VLOOKUP($C8,'様式２－１'!$A$6:$BG$163,48,FALSE)="","",VLOOKUP($C8,'様式２－１'!$A$6:$BG$163,48,FALSE)),"")</f>
        <v/>
      </c>
      <c r="BC8" s="233" t="str">
        <f>IFERROR(IF(VLOOKUP($C8,'様式２－１'!$A$6:$BG$163,49,FALSE)="","",VLOOKUP($C8,'様式２－１'!$A$6:$BG$163,49,FALSE)),"")</f>
        <v/>
      </c>
      <c r="BD8" s="232" t="str">
        <f>IFERROR(IF(VLOOKUP($C8,'様式２－１'!$A$6:$BG$163,50,FALSE)="","",VLOOKUP($C8,'様式２－１'!$A$6:$BG$163,50,FALSE)),"")</f>
        <v/>
      </c>
      <c r="BE8" s="233" t="str">
        <f>IFERROR(IF(VLOOKUP($C8,'様式２－１'!$A$6:$BG$163,51,FALSE)="","",VLOOKUP($C8,'様式２－１'!$A$6:$BG$163,51,FALSE)),"")</f>
        <v/>
      </c>
      <c r="BF8" s="232" t="str">
        <f>IFERROR(IF(VLOOKUP($C8,'様式２－１'!$A$6:$BG$163,52,FALSE)="","",VLOOKUP($C8,'様式２－１'!$A$6:$BG$163,52,FALSE)),"")</f>
        <v/>
      </c>
      <c r="BG8" s="233" t="str">
        <f>IFERROR(IF(VLOOKUP($C8,'様式２－１'!$A$6:$BG$163,53,FALSE)="","",1),"")</f>
        <v/>
      </c>
      <c r="BH8" s="232" t="str">
        <f>IFERROR(IF(VLOOKUP($C8,'様式２－１'!$A$6:$BG$163,54,FALSE)="","",1),"")</f>
        <v/>
      </c>
      <c r="BI8" s="233" t="str">
        <f>IFERROR(IF(VLOOKUP($C8,'様式２－１'!$A$6:$BG$163,55,FALSE)="","",1),"")</f>
        <v/>
      </c>
      <c r="BJ8" s="232" t="str">
        <f>IFERROR(IF(VLOOKUP($C8,'様式２－１'!$A$6:$BG$163,56,FALSE)="","",VLOOKUP($C8,'様式２－１'!$A$6:$BG$163,56,FALSE)),"")</f>
        <v/>
      </c>
      <c r="BK8" s="233" t="str">
        <f>IFERROR(IF(VLOOKUP($C8,'様式２－１'!$A$6:$BG$163,57,FALSE)="","",VLOOKUP($C8,'様式２－１'!$A$6:$BG$163,57,FALSE)),"")</f>
        <v/>
      </c>
      <c r="BL8" s="232" t="str">
        <f>IFERROR(IF(VLOOKUP($C8,'様式２－１'!$A$6:$BG$163,58,FALSE)="","",VLOOKUP($C8,'様式２－１'!$A$6:$BG$163,58,FALSE)),"")</f>
        <v/>
      </c>
      <c r="BM8" s="233" t="str">
        <f>IFERROR(IF(VLOOKUP($C8,'様式２－１'!$A$6:$BG$163,59,FALSE)="","",VLOOKUP($C8,'様式２－１'!$A$6:$BG$163,59,FALSE)),"")</f>
        <v/>
      </c>
      <c r="BN8" s="234" t="str">
        <f>IFERROR(IF(VLOOKUP($C8,'様式４－１'!$A$6:$AE$112,5,FALSE)="","",VLOOKUP($C8,'様式４－１'!$A$6:$AE$112,5,FALSE)),"")</f>
        <v/>
      </c>
      <c r="BO8" s="235" t="str">
        <f>IFERROR(IF(VLOOKUP($C8,'様式４－１'!$A$6:$AE$112,6,FALSE)="","",VLOOKUP($C8,'様式４－１'!$A$6:$AE$112,6,FALSE)),"")</f>
        <v/>
      </c>
      <c r="BP8" s="234" t="str">
        <f>IFERROR(IF(VLOOKUP($C8,'様式４－１'!$A$6:$AE$112,7,FALSE)="","",VLOOKUP($C8,'様式４－１'!$A$6:$AE$112,7,FALSE)),"")</f>
        <v/>
      </c>
      <c r="BQ8" s="235" t="str">
        <f>IFERROR(IF(VLOOKUP($C8,'様式４－１'!$A$6:$AE$112,8,FALSE)="","",VLOOKUP($C8,'様式４－１'!$A$6:$AE$112,8,FALSE)),"")</f>
        <v/>
      </c>
      <c r="BR8" s="234" t="str">
        <f>IFERROR(IF(VLOOKUP($C8,'様式４－１'!$A$6:$AE$112,9,FALSE)="","",VLOOKUP($C8,'様式４－１'!$A$6:$AE$112,9,FALSE)),"")</f>
        <v/>
      </c>
      <c r="BS8" s="235" t="str">
        <f>IFERROR(IF(VLOOKUP($C8,'様式４－１'!$A$6:$AE$112,10,FALSE)="","",VLOOKUP($C8,'様式４－１'!$A$6:$AE$112,10,FALSE)),"")</f>
        <v/>
      </c>
      <c r="BT8" s="234" t="str">
        <f>IFERROR(IF(VLOOKUP($C8,'様式４－１'!$A$6:$AE$112,11,FALSE)="","",VLOOKUP($C8,'様式４－１'!$A$6:$AE$112,11,FALSE)),"")</f>
        <v/>
      </c>
      <c r="BU8" s="235" t="str">
        <f>IFERROR(IF(VLOOKUP($C8,'様式４－１'!$A$6:$AE$112,12,FALSE)="","",VLOOKUP($C8,'様式４－１'!$A$6:$AE$112,12,FALSE)),"")</f>
        <v/>
      </c>
      <c r="BV8" s="232" t="str">
        <f>IFERROR(IF(VLOOKUP($C8,'様式４－１'!$A$6:$AE$112,13,FALSE)="","",VLOOKUP($C8,'様式４－１'!$A$6:$AE$112,13,FALSE)),"")</f>
        <v/>
      </c>
      <c r="BW8" s="233" t="str">
        <f>IFERROR(IF(VLOOKUP($C8,'様式４－１'!$A$6:$AE$112,14,FALSE)="","",VLOOKUP($C8,'様式４－１'!$A$6:$AE$112,14,FALSE)),"")</f>
        <v/>
      </c>
      <c r="BX8" s="232" t="str">
        <f>IFERROR(IF(VLOOKUP($C8,'様式４－１'!$A$6:$AE$112,15,FALSE)="","",VLOOKUP($C8,'様式４－１'!$A$6:$AE$112,15,FALSE)),"")</f>
        <v/>
      </c>
      <c r="BY8" s="233" t="str">
        <f>IFERROR(IF(VLOOKUP($C8,'様式４－１'!$A$6:$AE$112,16,FALSE)="","",VLOOKUP($C8,'様式４－１'!$A$6:$AE$112,16,FALSE)),"")</f>
        <v/>
      </c>
      <c r="BZ8" s="232" t="str">
        <f>IFERROR(IF(VLOOKUP($C8,'様式４－１'!$A$6:$AE$112,17,FALSE)="","",VLOOKUP($C8,'様式４－１'!$A$6:$AE$112,17,FALSE)),"")</f>
        <v/>
      </c>
      <c r="CA8" s="233" t="str">
        <f>IFERROR(IF(VLOOKUP($C8,'様式４－１'!$A$6:$AE$112,18,FALSE)="","",VLOOKUP($C8,'様式４－１'!$A$6:$AE$112,18,FALSE)),"")</f>
        <v/>
      </c>
      <c r="CB8" s="232" t="str">
        <f>IFERROR(IF(VLOOKUP($C8,'様式４－１'!$A$6:$AE$112,19,FALSE)="","",VLOOKUP($C8,'様式４－１'!$A$6:$AE$112,19,FALSE)),"")</f>
        <v/>
      </c>
      <c r="CC8" s="233" t="str">
        <f>IFERROR(IF(VLOOKUP($C8,'様式４－１'!$A$6:$AE$112,20,FALSE)="","",VLOOKUP($C8,'様式４－１'!$A$6:$AE$112,20,FALSE)),"")</f>
        <v/>
      </c>
      <c r="CD8" s="234" t="str">
        <f>IFERROR(IF(VLOOKUP($C8,'様式４－１'!$A$6:$AE$112,21,FALSE)="","",1),"")</f>
        <v/>
      </c>
      <c r="CE8" s="235" t="str">
        <f>IFERROR(IF(VLOOKUP($C8,'様式４－１'!$A$6:$AE$112,22,FALSE)="","",1),"")</f>
        <v/>
      </c>
      <c r="CF8" s="234" t="str">
        <f>IFERROR(IF(VLOOKUP($C8,'様式４－１'!$A$6:$AE$112,23,FALSE)="","",1),"")</f>
        <v/>
      </c>
      <c r="CG8" s="235" t="str">
        <f>IFERROR(IF(VLOOKUP($C8,'様式４－１'!$A$6:$AE$112,24,FALSE)="","",1),"")</f>
        <v/>
      </c>
      <c r="CH8" s="234" t="str">
        <f>IFERROR(IF(VLOOKUP($C8,'様式４－１'!$A$6:$AE$112,25,FALSE)="","",1),"")</f>
        <v/>
      </c>
      <c r="CI8" s="235" t="str">
        <f>IFERROR(IF(VLOOKUP($C8,'様式４－１'!$A$6:$AE$112,26,FALSE)="","",1),"")</f>
        <v/>
      </c>
      <c r="CJ8" s="234" t="str">
        <f>IFERROR(IF(VLOOKUP($C8,'様式４－１'!$A$6:$AE$112,27,FALSE)="","",1),"")</f>
        <v/>
      </c>
      <c r="CK8" s="235" t="str">
        <f>IFERROR(IF(VLOOKUP($C8,'様式４－１'!$A$6:$AE$112,28,FALSE)="","",1),"")</f>
        <v/>
      </c>
      <c r="CL8" s="234" t="str">
        <f>IFERROR(IF(VLOOKUP($C8,'様式４－１'!$A$6:$AE$112,29,FALSE)="","",1),"")</f>
        <v/>
      </c>
      <c r="CM8" s="235" t="str">
        <f>IFERROR(IF(VLOOKUP($C8,'様式４－１'!$A$6:$AE$112,30,FALSE)="","",1),"")</f>
        <v/>
      </c>
      <c r="CN8" s="234" t="str">
        <f>IFERROR(IF(VLOOKUP($C8,'様式４－１'!$A$6:$AE$112,31,FALSE)="","",1),"")</f>
        <v/>
      </c>
      <c r="CO8" s="252" t="str">
        <f>IFERROR(IF(VLOOKUP($C8,'様式４－１'!$A$6:$AE$112,31,FALSE)="","",1),"")</f>
        <v/>
      </c>
      <c r="CP8" s="256" t="str">
        <f>IFERROR(IF(VLOOKUP($C8,'様式４－１'!$A$6:$AE$112,31,FALSE)="","",1),"")</f>
        <v/>
      </c>
      <c r="CQ8" s="252" t="str">
        <f>IFERROR(IF(VLOOKUP($C8,'様式４－１'!$A$6:$AE$112,31,FALSE)="","",1),"")</f>
        <v/>
      </c>
      <c r="CR8" s="260">
        <f>全技術者確認表!E20</f>
        <v>0</v>
      </c>
      <c r="CS8" s="261">
        <f>全技術者確認表!H20</f>
        <v>0</v>
      </c>
      <c r="FS8" s="232"/>
      <c r="FT8" s="233"/>
      <c r="FU8" s="232"/>
      <c r="FV8" s="233"/>
      <c r="FW8" s="232"/>
      <c r="FX8" s="233"/>
      <c r="FY8" s="232"/>
      <c r="FZ8" s="233"/>
      <c r="GA8" s="232"/>
      <c r="GB8" s="233"/>
      <c r="GC8" s="232"/>
      <c r="GD8" s="233"/>
      <c r="GE8" s="232"/>
      <c r="GF8" s="233"/>
      <c r="GG8" s="232"/>
      <c r="GH8" s="233"/>
      <c r="GI8" s="234"/>
      <c r="GJ8" s="235"/>
      <c r="GK8" s="234"/>
      <c r="GL8" s="235"/>
      <c r="GM8" s="234"/>
      <c r="GN8" s="235"/>
      <c r="GO8" s="234"/>
      <c r="GP8" s="235"/>
      <c r="GQ8" s="234"/>
      <c r="GR8" s="235"/>
      <c r="GS8" s="234"/>
      <c r="GT8" s="235"/>
      <c r="GU8" s="234"/>
      <c r="GV8" s="235"/>
      <c r="GW8" s="234"/>
      <c r="GX8" s="235"/>
      <c r="GY8" s="232"/>
      <c r="GZ8" s="233"/>
      <c r="HA8" s="232"/>
      <c r="HB8" s="233"/>
      <c r="HC8" s="232"/>
      <c r="HD8" s="233"/>
      <c r="HE8" s="232"/>
      <c r="HF8" s="233"/>
      <c r="HG8" s="232"/>
      <c r="HH8" s="233"/>
      <c r="HI8" s="232"/>
      <c r="HJ8" s="233"/>
      <c r="HK8" s="232"/>
      <c r="HL8" s="233"/>
      <c r="HM8" s="232"/>
      <c r="HN8" s="233"/>
      <c r="HO8" s="232"/>
      <c r="HP8" s="233"/>
      <c r="HQ8" s="232"/>
      <c r="HR8" s="233"/>
      <c r="HS8" s="232"/>
      <c r="HT8" s="233"/>
      <c r="HU8" s="232"/>
      <c r="HV8" s="233"/>
      <c r="HW8" s="234"/>
      <c r="HX8" s="235"/>
      <c r="HY8" s="234"/>
      <c r="HZ8" s="235"/>
      <c r="IA8" s="234"/>
      <c r="IB8" s="235"/>
      <c r="IC8" s="234"/>
      <c r="ID8" s="235"/>
      <c r="IE8" s="232"/>
      <c r="IF8" s="233"/>
      <c r="IG8" s="232"/>
      <c r="IH8" s="233"/>
      <c r="II8" s="232"/>
      <c r="IJ8" s="233"/>
      <c r="IK8" s="232"/>
      <c r="IL8" s="233"/>
      <c r="IM8" s="234"/>
      <c r="IN8" s="235"/>
      <c r="IO8" s="234"/>
      <c r="IP8" s="235"/>
      <c r="IQ8" s="234"/>
      <c r="IR8" s="235"/>
      <c r="IS8" s="234"/>
      <c r="IT8" s="235"/>
      <c r="IU8" s="234"/>
      <c r="IV8" s="235"/>
      <c r="IW8" s="234"/>
      <c r="IX8" s="252"/>
      <c r="IY8" s="256"/>
      <c r="IZ8" s="252"/>
      <c r="JA8" s="256"/>
      <c r="JB8" s="252"/>
    </row>
    <row r="9" spans="1:262" s="231" customFormat="1" x14ac:dyDescent="0.2">
      <c r="A9" s="231">
        <f>報告書表紙!G$6</f>
        <v>0</v>
      </c>
      <c r="C9" s="231">
        <v>8</v>
      </c>
      <c r="D9" s="231" t="str">
        <f>全技術者確認表!B21</f>
        <v>うう　うううう</v>
      </c>
      <c r="J9" s="232" t="str">
        <f>IFERROR(IF(VLOOKUP($C9,'様式２－１'!$A$6:$BG$163,4,FALSE)="","",1),"")</f>
        <v/>
      </c>
      <c r="K9" s="233" t="str">
        <f>IFERROR(IF(VLOOKUP($C9,'様式２－１'!$A$6:$BG$163,5,FALSE)="","",1),"")</f>
        <v/>
      </c>
      <c r="L9" s="232" t="str">
        <f>IFERROR(IF(VLOOKUP($C9,'様式２－１'!$A$6:$BG$163,6,FALSE)="","",1),"")</f>
        <v/>
      </c>
      <c r="M9" s="233" t="str">
        <f>IFERROR(IF(VLOOKUP($C9,'様式２－１'!$A$6:$BG$163,7,FALSE)="","",1),"")</f>
        <v/>
      </c>
      <c r="N9" s="232" t="str">
        <f>IFERROR(IF(VLOOKUP($C9,'様式２－１'!$A$6:$BG$163,8,FALSE)="","",1),"")</f>
        <v/>
      </c>
      <c r="O9" s="233" t="str">
        <f>IFERROR(IF(VLOOKUP($C9,'様式２－１'!$A$6:$BG$163,9,FALSE)="","",1),"")</f>
        <v/>
      </c>
      <c r="P9" s="232" t="str">
        <f>IFERROR(IF(VLOOKUP($C9,'様式２－１'!$A$6:$BG$163,10,FALSE)="","",1),"")</f>
        <v/>
      </c>
      <c r="Q9" s="233" t="str">
        <f>IFERROR(IF(VLOOKUP($C9,'様式２－１'!$A$6:$BG$163,11,FALSE)="","",1),"")</f>
        <v/>
      </c>
      <c r="R9" s="232" t="str">
        <f>IFERROR(IF(VLOOKUP($C9,'様式２－１'!$A$6:$BG$163,12,FALSE)="","",1),"")</f>
        <v/>
      </c>
      <c r="S9" s="233" t="str">
        <f>IFERROR(IF(VLOOKUP($C9,'様式２－１'!$A$6:$BG$163,13,FALSE)="","",1),"")</f>
        <v/>
      </c>
      <c r="T9" s="232" t="str">
        <f>IFERROR(IF(VLOOKUP($C9,'様式２－１'!$A$6:$BG$163,14,FALSE)="","",1),"")</f>
        <v/>
      </c>
      <c r="U9" s="233" t="str">
        <f>IFERROR(IF(VLOOKUP($C9,'様式２－１'!$A$6:$BG$163,15,FALSE)="","",1),"")</f>
        <v/>
      </c>
      <c r="V9" s="232" t="str">
        <f>IFERROR(IF(VLOOKUP($C9,'様式２－１'!$A$6:$BG$163,16,FALSE)="","",1),"")</f>
        <v/>
      </c>
      <c r="W9" s="233" t="str">
        <f>IFERROR(IF(VLOOKUP($C9,'様式２－１'!$A$6:$BG$163,17,FALSE)="","",1),"")</f>
        <v/>
      </c>
      <c r="X9" s="232" t="str">
        <f>IFERROR(IF(VLOOKUP($C9,'様式２－１'!$A$6:$BG$163,18,FALSE)="","",1),"")</f>
        <v/>
      </c>
      <c r="Y9" s="233" t="str">
        <f>IFERROR(IF(VLOOKUP($C9,'様式２－１'!$A$6:$BG$163,19,FALSE)="","",1),"")</f>
        <v/>
      </c>
      <c r="Z9" s="232" t="str">
        <f>IFERROR(IF(VLOOKUP($C9,'様式２－１'!$A$6:$BG$163,20,FALSE)="","",1),"")</f>
        <v/>
      </c>
      <c r="AA9" s="235" t="str">
        <f>IFERROR(IF(VLOOKUP($C9,'様式２－１'!$A$6:$BG$163,21,FALSE)="","",1),"")</f>
        <v/>
      </c>
      <c r="AB9" s="232" t="str">
        <f>IFERROR(IF(VLOOKUP($C9,'様式２－１'!$A$6:$BG$163,22,FALSE)="","",1),"")</f>
        <v/>
      </c>
      <c r="AC9" s="235" t="str">
        <f>IFERROR(IF(VLOOKUP($C9,'様式２－１'!$A$6:$BG$163,23,FALSE)="","",1),"")</f>
        <v/>
      </c>
      <c r="AD9" s="232" t="str">
        <f>IFERROR(IF(VLOOKUP($C9,'様式２－１'!$A$6:$BG$163,24,FALSE)="","",1),"")</f>
        <v/>
      </c>
      <c r="AE9" s="235" t="str">
        <f>IFERROR(IF(VLOOKUP($C9,'様式２－１'!$A$6:$BG$163,25,FALSE)="","",1),"")</f>
        <v/>
      </c>
      <c r="AF9" s="232" t="str">
        <f>IFERROR(IF(VLOOKUP($C9,'様式２－１'!$A$6:$BG$163,26,FALSE)="","",1),"")</f>
        <v/>
      </c>
      <c r="AG9" s="235" t="str">
        <f>IFERROR(IF(VLOOKUP($C9,'様式２－１'!$A$6:$BG$163,27,FALSE)="","",1),"")</f>
        <v/>
      </c>
      <c r="AH9" s="232" t="str">
        <f>IFERROR(IF(VLOOKUP($C9,'様式２－１'!$A$6:$BG$163,28,FALSE)="","",1),"")</f>
        <v/>
      </c>
      <c r="AI9" s="235" t="str">
        <f>IFERROR(IF(VLOOKUP($C9,'様式２－１'!$A$6:$BG$163,28,FALSE)="","",1),"")</f>
        <v/>
      </c>
      <c r="AJ9" s="232" t="str">
        <f>IFERROR(IF(VLOOKUP($C9,'様式２－１'!$A$6:$BG$163,30,FALSE)="","",1),"")</f>
        <v/>
      </c>
      <c r="AK9" s="235" t="str">
        <f>IFERROR(IF(VLOOKUP($C9,'様式２－１'!$A$6:$BG$163,31,FALSE)="","",1),"")</f>
        <v/>
      </c>
      <c r="AL9" s="232" t="str">
        <f>IFERROR(IF(VLOOKUP($C9,'様式２－１'!$A$6:$BG$163,32,FALSE)="","",1),"")</f>
        <v/>
      </c>
      <c r="AM9" s="235" t="str">
        <f>IFERROR(IF(VLOOKUP($C9,'様式２－１'!$A$6:$BG$163,33,FALSE)="","",1),"")</f>
        <v/>
      </c>
      <c r="AN9" s="232" t="str">
        <f>IFERROR(IF(VLOOKUP($C9,'様式２－１'!$A$6:$BG$163,34,FALSE)="","",1),"")</f>
        <v/>
      </c>
      <c r="AO9" s="235" t="str">
        <f>IFERROR(IF(VLOOKUP($C9,'様式２－１'!$A$6:$BG$163,35,FALSE)="","",1),"")</f>
        <v/>
      </c>
      <c r="AP9" s="232" t="str">
        <f>IFERROR(IF(VLOOKUP($C9,'様式２－１'!$A$6:$BG$163,36,FALSE)="","",VLOOKUP($C9,'様式２－１'!$A$6:$BG$163,36,FALSE)),"")</f>
        <v/>
      </c>
      <c r="AQ9" s="233" t="str">
        <f>IFERROR(IF(VLOOKUP($C9,'様式２－１'!$A$6:$BG$163,37,FALSE)="","",VLOOKUP($C9,'様式２－１'!$A$6:$BG$163,37,FALSE)),"")</f>
        <v/>
      </c>
      <c r="AR9" s="232" t="str">
        <f>IFERROR(IF(VLOOKUP($C9,'様式２－１'!$A$6:$BG$163,38,FALSE)="","",VLOOKUP($C9,'様式２－１'!$A$6:$BG$163,38,FALSE)),"")</f>
        <v/>
      </c>
      <c r="AS9" s="233" t="str">
        <f>IFERROR(IF(VLOOKUP($C9,'様式２－１'!$A$6:$BG$163,39,FALSE)="","",VLOOKUP($C9,'様式２－１'!$A$6:$BG$163,39,FALSE)),"")</f>
        <v/>
      </c>
      <c r="AT9" s="232" t="str">
        <f>IFERROR(IF(VLOOKUP($C9,'様式２－１'!$A$6:$BG$163,40,FALSE)="","",VLOOKUP($C9,'様式２－１'!$A$6:$BG$163,40,FALSE)),"")</f>
        <v/>
      </c>
      <c r="AU9" s="233" t="str">
        <f>IFERROR(IF(VLOOKUP($C9,'様式２－１'!$A$6:$BG$163,41,FALSE)="","",VLOOKUP($C9,'様式２－１'!$A$6:$BG$163,41,FALSE)),"")</f>
        <v/>
      </c>
      <c r="AV9" s="232" t="str">
        <f>IFERROR(IF(VLOOKUP($C9,'様式２－１'!$A$6:$BG$163,42,FALSE)="","",VLOOKUP($C9,'様式２－１'!$A$6:$BG$163,42,FALSE)),"")</f>
        <v/>
      </c>
      <c r="AW9" s="233" t="str">
        <f>IFERROR(IF(VLOOKUP($C9,'様式２－１'!$A$6:$BG$163,43,FALSE)="","",VLOOKUP($C9,'様式２－１'!$A$6:$BG$163,43,FALSE)),"")</f>
        <v/>
      </c>
      <c r="AX9" s="232" t="str">
        <f>IFERROR(IF(VLOOKUP($C9,'様式２－１'!$A$6:$BG$163,44,FALSE)="","",VLOOKUP($C9,'様式２－１'!$A$6:$BG$163,44,FALSE)),"")</f>
        <v/>
      </c>
      <c r="AY9" s="233" t="str">
        <f>IFERROR(IF(VLOOKUP($C9,'様式２－１'!$A$6:$BG$163,45,FALSE)="","",VLOOKUP($C9,'様式２－１'!$A$6:$BG$163,45,FALSE)),"")</f>
        <v/>
      </c>
      <c r="AZ9" s="232" t="str">
        <f>IFERROR(IF(VLOOKUP($C9,'様式２－１'!$A$6:$BG$163,46,FALSE)="","",VLOOKUP($C9,'様式２－１'!$A$6:$BG$163,46,FALSE)),"")</f>
        <v/>
      </c>
      <c r="BA9" s="233" t="str">
        <f>IFERROR(IF(VLOOKUP($C9,'様式２－１'!$A$6:$BG$163,47,FALSE)="","",VLOOKUP($C9,'様式２－１'!$A$6:$BG$163,47,FALSE)),"")</f>
        <v/>
      </c>
      <c r="BB9" s="232" t="str">
        <f>IFERROR(IF(VLOOKUP($C9,'様式２－１'!$A$6:$BG$163,48,FALSE)="","",VLOOKUP($C9,'様式２－１'!$A$6:$BG$163,48,FALSE)),"")</f>
        <v/>
      </c>
      <c r="BC9" s="233" t="str">
        <f>IFERROR(IF(VLOOKUP($C9,'様式２－１'!$A$6:$BG$163,49,FALSE)="","",VLOOKUP($C9,'様式２－１'!$A$6:$BG$163,49,FALSE)),"")</f>
        <v/>
      </c>
      <c r="BD9" s="232" t="str">
        <f>IFERROR(IF(VLOOKUP($C9,'様式２－１'!$A$6:$BG$163,50,FALSE)="","",VLOOKUP($C9,'様式２－１'!$A$6:$BG$163,50,FALSE)),"")</f>
        <v/>
      </c>
      <c r="BE9" s="233" t="str">
        <f>IFERROR(IF(VLOOKUP($C9,'様式２－１'!$A$6:$BG$163,51,FALSE)="","",VLOOKUP($C9,'様式２－１'!$A$6:$BG$163,51,FALSE)),"")</f>
        <v/>
      </c>
      <c r="BF9" s="232" t="str">
        <f>IFERROR(IF(VLOOKUP($C9,'様式２－１'!$A$6:$BG$163,52,FALSE)="","",VLOOKUP($C9,'様式２－１'!$A$6:$BG$163,52,FALSE)),"")</f>
        <v/>
      </c>
      <c r="BG9" s="233" t="str">
        <f>IFERROR(IF(VLOOKUP($C9,'様式２－１'!$A$6:$BG$163,53,FALSE)="","",1),"")</f>
        <v/>
      </c>
      <c r="BH9" s="232" t="str">
        <f>IFERROR(IF(VLOOKUP($C9,'様式２－１'!$A$6:$BG$163,54,FALSE)="","",1),"")</f>
        <v/>
      </c>
      <c r="BI9" s="233" t="str">
        <f>IFERROR(IF(VLOOKUP($C9,'様式２－１'!$A$6:$BG$163,55,FALSE)="","",1),"")</f>
        <v/>
      </c>
      <c r="BJ9" s="232" t="str">
        <f>IFERROR(IF(VLOOKUP($C9,'様式２－１'!$A$6:$BG$163,56,FALSE)="","",VLOOKUP($C9,'様式２－１'!$A$6:$BG$163,56,FALSE)),"")</f>
        <v/>
      </c>
      <c r="BK9" s="233" t="str">
        <f>IFERROR(IF(VLOOKUP($C9,'様式２－１'!$A$6:$BG$163,57,FALSE)="","",VLOOKUP($C9,'様式２－１'!$A$6:$BG$163,57,FALSE)),"")</f>
        <v/>
      </c>
      <c r="BL9" s="232" t="str">
        <f>IFERROR(IF(VLOOKUP($C9,'様式２－１'!$A$6:$BG$163,58,FALSE)="","",VLOOKUP($C9,'様式２－１'!$A$6:$BG$163,58,FALSE)),"")</f>
        <v/>
      </c>
      <c r="BM9" s="233" t="str">
        <f>IFERROR(IF(VLOOKUP($C9,'様式２－１'!$A$6:$BG$163,59,FALSE)="","",VLOOKUP($C9,'様式２－１'!$A$6:$BG$163,59,FALSE)),"")</f>
        <v/>
      </c>
      <c r="BN9" s="234" t="str">
        <f>IFERROR(IF(VLOOKUP($C9,'様式４－１'!$A$6:$AE$112,5,FALSE)="","",VLOOKUP($C9,'様式４－１'!$A$6:$AE$112,5,FALSE)),"")</f>
        <v/>
      </c>
      <c r="BO9" s="235" t="str">
        <f>IFERROR(IF(VLOOKUP($C9,'様式４－１'!$A$6:$AE$112,6,FALSE)="","",VLOOKUP($C9,'様式４－１'!$A$6:$AE$112,6,FALSE)),"")</f>
        <v/>
      </c>
      <c r="BP9" s="234" t="str">
        <f>IFERROR(IF(VLOOKUP($C9,'様式４－１'!$A$6:$AE$112,7,FALSE)="","",VLOOKUP($C9,'様式４－１'!$A$6:$AE$112,7,FALSE)),"")</f>
        <v/>
      </c>
      <c r="BQ9" s="235" t="str">
        <f>IFERROR(IF(VLOOKUP($C9,'様式４－１'!$A$6:$AE$112,8,FALSE)="","",VLOOKUP($C9,'様式４－１'!$A$6:$AE$112,8,FALSE)),"")</f>
        <v/>
      </c>
      <c r="BR9" s="234" t="str">
        <f>IFERROR(IF(VLOOKUP($C9,'様式４－１'!$A$6:$AE$112,9,FALSE)="","",VLOOKUP($C9,'様式４－１'!$A$6:$AE$112,9,FALSE)),"")</f>
        <v/>
      </c>
      <c r="BS9" s="235" t="str">
        <f>IFERROR(IF(VLOOKUP($C9,'様式４－１'!$A$6:$AE$112,10,FALSE)="","",VLOOKUP($C9,'様式４－１'!$A$6:$AE$112,10,FALSE)),"")</f>
        <v/>
      </c>
      <c r="BT9" s="234" t="str">
        <f>IFERROR(IF(VLOOKUP($C9,'様式４－１'!$A$6:$AE$112,11,FALSE)="","",VLOOKUP($C9,'様式４－１'!$A$6:$AE$112,11,FALSE)),"")</f>
        <v/>
      </c>
      <c r="BU9" s="235" t="str">
        <f>IFERROR(IF(VLOOKUP($C9,'様式４－１'!$A$6:$AE$112,12,FALSE)="","",VLOOKUP($C9,'様式４－１'!$A$6:$AE$112,12,FALSE)),"")</f>
        <v/>
      </c>
      <c r="BV9" s="232" t="str">
        <f>IFERROR(IF(VLOOKUP($C9,'様式４－１'!$A$6:$AE$112,13,FALSE)="","",VLOOKUP($C9,'様式４－１'!$A$6:$AE$112,13,FALSE)),"")</f>
        <v/>
      </c>
      <c r="BW9" s="233" t="str">
        <f>IFERROR(IF(VLOOKUP($C9,'様式４－１'!$A$6:$AE$112,14,FALSE)="","",VLOOKUP($C9,'様式４－１'!$A$6:$AE$112,14,FALSE)),"")</f>
        <v/>
      </c>
      <c r="BX9" s="232" t="str">
        <f>IFERROR(IF(VLOOKUP($C9,'様式４－１'!$A$6:$AE$112,15,FALSE)="","",VLOOKUP($C9,'様式４－１'!$A$6:$AE$112,15,FALSE)),"")</f>
        <v/>
      </c>
      <c r="BY9" s="233" t="str">
        <f>IFERROR(IF(VLOOKUP($C9,'様式４－１'!$A$6:$AE$112,16,FALSE)="","",VLOOKUP($C9,'様式４－１'!$A$6:$AE$112,16,FALSE)),"")</f>
        <v/>
      </c>
      <c r="BZ9" s="232" t="str">
        <f>IFERROR(IF(VLOOKUP($C9,'様式４－１'!$A$6:$AE$112,17,FALSE)="","",VLOOKUP($C9,'様式４－１'!$A$6:$AE$112,17,FALSE)),"")</f>
        <v/>
      </c>
      <c r="CA9" s="233" t="str">
        <f>IFERROR(IF(VLOOKUP($C9,'様式４－１'!$A$6:$AE$112,18,FALSE)="","",VLOOKUP($C9,'様式４－１'!$A$6:$AE$112,18,FALSE)),"")</f>
        <v/>
      </c>
      <c r="CB9" s="232" t="str">
        <f>IFERROR(IF(VLOOKUP($C9,'様式４－１'!$A$6:$AE$112,19,FALSE)="","",VLOOKUP($C9,'様式４－１'!$A$6:$AE$112,19,FALSE)),"")</f>
        <v/>
      </c>
      <c r="CC9" s="233" t="str">
        <f>IFERROR(IF(VLOOKUP($C9,'様式４－１'!$A$6:$AE$112,20,FALSE)="","",VLOOKUP($C9,'様式４－１'!$A$6:$AE$112,20,FALSE)),"")</f>
        <v/>
      </c>
      <c r="CD9" s="234" t="str">
        <f>IFERROR(IF(VLOOKUP($C9,'様式４－１'!$A$6:$AE$112,21,FALSE)="","",1),"")</f>
        <v/>
      </c>
      <c r="CE9" s="235" t="str">
        <f>IFERROR(IF(VLOOKUP($C9,'様式４－１'!$A$6:$AE$112,22,FALSE)="","",1),"")</f>
        <v/>
      </c>
      <c r="CF9" s="234" t="str">
        <f>IFERROR(IF(VLOOKUP($C9,'様式４－１'!$A$6:$AE$112,23,FALSE)="","",1),"")</f>
        <v/>
      </c>
      <c r="CG9" s="235" t="str">
        <f>IFERROR(IF(VLOOKUP($C9,'様式４－１'!$A$6:$AE$112,24,FALSE)="","",1),"")</f>
        <v/>
      </c>
      <c r="CH9" s="234" t="str">
        <f>IFERROR(IF(VLOOKUP($C9,'様式４－１'!$A$6:$AE$112,25,FALSE)="","",1),"")</f>
        <v/>
      </c>
      <c r="CI9" s="235" t="str">
        <f>IFERROR(IF(VLOOKUP($C9,'様式４－１'!$A$6:$AE$112,26,FALSE)="","",1),"")</f>
        <v/>
      </c>
      <c r="CJ9" s="234" t="str">
        <f>IFERROR(IF(VLOOKUP($C9,'様式４－１'!$A$6:$AE$112,27,FALSE)="","",1),"")</f>
        <v/>
      </c>
      <c r="CK9" s="235" t="str">
        <f>IFERROR(IF(VLOOKUP($C9,'様式４－１'!$A$6:$AE$112,28,FALSE)="","",1),"")</f>
        <v/>
      </c>
      <c r="CL9" s="234" t="str">
        <f>IFERROR(IF(VLOOKUP($C9,'様式４－１'!$A$6:$AE$112,29,FALSE)="","",1),"")</f>
        <v/>
      </c>
      <c r="CM9" s="235" t="str">
        <f>IFERROR(IF(VLOOKUP($C9,'様式４－１'!$A$6:$AE$112,30,FALSE)="","",1),"")</f>
        <v/>
      </c>
      <c r="CN9" s="234" t="str">
        <f>IFERROR(IF(VLOOKUP($C9,'様式４－１'!$A$6:$AE$112,31,FALSE)="","",1),"")</f>
        <v/>
      </c>
      <c r="CO9" s="252" t="str">
        <f>IFERROR(IF(VLOOKUP($C9,'様式４－１'!$A$6:$AE$112,31,FALSE)="","",1),"")</f>
        <v/>
      </c>
      <c r="CP9" s="256" t="str">
        <f>IFERROR(IF(VLOOKUP($C9,'様式４－１'!$A$6:$AE$112,31,FALSE)="","",1),"")</f>
        <v/>
      </c>
      <c r="CQ9" s="252" t="str">
        <f>IFERROR(IF(VLOOKUP($C9,'様式４－１'!$A$6:$AE$112,31,FALSE)="","",1),"")</f>
        <v/>
      </c>
      <c r="CR9" s="260">
        <f>全技術者確認表!E21</f>
        <v>0</v>
      </c>
      <c r="CS9" s="261">
        <f>全技術者確認表!H21</f>
        <v>0</v>
      </c>
      <c r="FS9" s="232"/>
      <c r="FT9" s="233"/>
      <c r="FU9" s="232"/>
      <c r="FV9" s="233"/>
      <c r="FW9" s="232"/>
      <c r="FX9" s="233"/>
      <c r="FY9" s="232"/>
      <c r="FZ9" s="233"/>
      <c r="GA9" s="232"/>
      <c r="GB9" s="233"/>
      <c r="GC9" s="232"/>
      <c r="GD9" s="233"/>
      <c r="GE9" s="232"/>
      <c r="GF9" s="233"/>
      <c r="GG9" s="232"/>
      <c r="GH9" s="233"/>
      <c r="GI9" s="234"/>
      <c r="GJ9" s="235"/>
      <c r="GK9" s="234"/>
      <c r="GL9" s="235"/>
      <c r="GM9" s="234"/>
      <c r="GN9" s="235"/>
      <c r="GO9" s="234"/>
      <c r="GP9" s="235"/>
      <c r="GQ9" s="234"/>
      <c r="GR9" s="235"/>
      <c r="GS9" s="234"/>
      <c r="GT9" s="235"/>
      <c r="GU9" s="234"/>
      <c r="GV9" s="235"/>
      <c r="GW9" s="234"/>
      <c r="GX9" s="235"/>
      <c r="GY9" s="232"/>
      <c r="GZ9" s="233"/>
      <c r="HA9" s="232"/>
      <c r="HB9" s="233"/>
      <c r="HC9" s="232"/>
      <c r="HD9" s="233"/>
      <c r="HE9" s="232"/>
      <c r="HF9" s="233"/>
      <c r="HG9" s="232"/>
      <c r="HH9" s="233"/>
      <c r="HI9" s="232"/>
      <c r="HJ9" s="233"/>
      <c r="HK9" s="232"/>
      <c r="HL9" s="233"/>
      <c r="HM9" s="232"/>
      <c r="HN9" s="233"/>
      <c r="HO9" s="232"/>
      <c r="HP9" s="233"/>
      <c r="HQ9" s="232"/>
      <c r="HR9" s="233"/>
      <c r="HS9" s="232"/>
      <c r="HT9" s="233"/>
      <c r="HU9" s="232"/>
      <c r="HV9" s="233"/>
      <c r="HW9" s="234"/>
      <c r="HX9" s="235"/>
      <c r="HY9" s="234"/>
      <c r="HZ9" s="235"/>
      <c r="IA9" s="234"/>
      <c r="IB9" s="235"/>
      <c r="IC9" s="234"/>
      <c r="ID9" s="235"/>
      <c r="IE9" s="232"/>
      <c r="IF9" s="233"/>
      <c r="IG9" s="232"/>
      <c r="IH9" s="233"/>
      <c r="II9" s="232"/>
      <c r="IJ9" s="233"/>
      <c r="IK9" s="232"/>
      <c r="IL9" s="233"/>
      <c r="IM9" s="234"/>
      <c r="IN9" s="235"/>
      <c r="IO9" s="234"/>
      <c r="IP9" s="235"/>
      <c r="IQ9" s="234"/>
      <c r="IR9" s="235"/>
      <c r="IS9" s="234"/>
      <c r="IT9" s="235"/>
      <c r="IU9" s="234"/>
      <c r="IV9" s="235"/>
      <c r="IW9" s="234"/>
      <c r="IX9" s="252"/>
      <c r="IY9" s="256"/>
      <c r="IZ9" s="252"/>
      <c r="JA9" s="256"/>
      <c r="JB9" s="252"/>
    </row>
    <row r="10" spans="1:262" s="231" customFormat="1" x14ac:dyDescent="0.2">
      <c r="A10" s="231">
        <f>報告書表紙!G$6</f>
        <v>0</v>
      </c>
      <c r="C10" s="231">
        <v>9</v>
      </c>
      <c r="D10" s="231" t="str">
        <f>全技術者確認表!B22</f>
        <v>ええ　えええ</v>
      </c>
      <c r="J10" s="232" t="str">
        <f>IFERROR(IF(VLOOKUP($C10,'様式２－１'!$A$6:$BG$163,4,FALSE)="","",1),"")</f>
        <v/>
      </c>
      <c r="K10" s="233" t="str">
        <f>IFERROR(IF(VLOOKUP($C10,'様式２－１'!$A$6:$BG$163,5,FALSE)="","",1),"")</f>
        <v/>
      </c>
      <c r="L10" s="232" t="str">
        <f>IFERROR(IF(VLOOKUP($C10,'様式２－１'!$A$6:$BG$163,6,FALSE)="","",1),"")</f>
        <v/>
      </c>
      <c r="M10" s="233" t="str">
        <f>IFERROR(IF(VLOOKUP($C10,'様式２－１'!$A$6:$BG$163,7,FALSE)="","",1),"")</f>
        <v/>
      </c>
      <c r="N10" s="232" t="str">
        <f>IFERROR(IF(VLOOKUP($C10,'様式２－１'!$A$6:$BG$163,8,FALSE)="","",1),"")</f>
        <v/>
      </c>
      <c r="O10" s="233" t="str">
        <f>IFERROR(IF(VLOOKUP($C10,'様式２－１'!$A$6:$BG$163,9,FALSE)="","",1),"")</f>
        <v/>
      </c>
      <c r="P10" s="232" t="str">
        <f>IFERROR(IF(VLOOKUP($C10,'様式２－１'!$A$6:$BG$163,10,FALSE)="","",1),"")</f>
        <v/>
      </c>
      <c r="Q10" s="233" t="str">
        <f>IFERROR(IF(VLOOKUP($C10,'様式２－１'!$A$6:$BG$163,11,FALSE)="","",1),"")</f>
        <v/>
      </c>
      <c r="R10" s="232" t="str">
        <f>IFERROR(IF(VLOOKUP($C10,'様式２－１'!$A$6:$BG$163,12,FALSE)="","",1),"")</f>
        <v/>
      </c>
      <c r="S10" s="233" t="str">
        <f>IFERROR(IF(VLOOKUP($C10,'様式２－１'!$A$6:$BG$163,13,FALSE)="","",1),"")</f>
        <v/>
      </c>
      <c r="T10" s="232" t="str">
        <f>IFERROR(IF(VLOOKUP($C10,'様式２－１'!$A$6:$BG$163,14,FALSE)="","",1),"")</f>
        <v/>
      </c>
      <c r="U10" s="233" t="str">
        <f>IFERROR(IF(VLOOKUP($C10,'様式２－１'!$A$6:$BG$163,15,FALSE)="","",1),"")</f>
        <v/>
      </c>
      <c r="V10" s="232" t="str">
        <f>IFERROR(IF(VLOOKUP($C10,'様式２－１'!$A$6:$BG$163,16,FALSE)="","",1),"")</f>
        <v/>
      </c>
      <c r="W10" s="233" t="str">
        <f>IFERROR(IF(VLOOKUP($C10,'様式２－１'!$A$6:$BG$163,17,FALSE)="","",1),"")</f>
        <v/>
      </c>
      <c r="X10" s="232" t="str">
        <f>IFERROR(IF(VLOOKUP($C10,'様式２－１'!$A$6:$BG$163,18,FALSE)="","",1),"")</f>
        <v/>
      </c>
      <c r="Y10" s="233" t="str">
        <f>IFERROR(IF(VLOOKUP($C10,'様式２－１'!$A$6:$BG$163,19,FALSE)="","",1),"")</f>
        <v/>
      </c>
      <c r="Z10" s="232" t="str">
        <f>IFERROR(IF(VLOOKUP($C10,'様式２－１'!$A$6:$BG$163,20,FALSE)="","",1),"")</f>
        <v/>
      </c>
      <c r="AA10" s="235" t="str">
        <f>IFERROR(IF(VLOOKUP($C10,'様式２－１'!$A$6:$BG$163,21,FALSE)="","",1),"")</f>
        <v/>
      </c>
      <c r="AB10" s="232" t="str">
        <f>IFERROR(IF(VLOOKUP($C10,'様式２－１'!$A$6:$BG$163,22,FALSE)="","",1),"")</f>
        <v/>
      </c>
      <c r="AC10" s="235" t="str">
        <f>IFERROR(IF(VLOOKUP($C10,'様式２－１'!$A$6:$BG$163,23,FALSE)="","",1),"")</f>
        <v/>
      </c>
      <c r="AD10" s="232" t="str">
        <f>IFERROR(IF(VLOOKUP($C10,'様式２－１'!$A$6:$BG$163,24,FALSE)="","",1),"")</f>
        <v/>
      </c>
      <c r="AE10" s="235" t="str">
        <f>IFERROR(IF(VLOOKUP($C10,'様式２－１'!$A$6:$BG$163,25,FALSE)="","",1),"")</f>
        <v/>
      </c>
      <c r="AF10" s="232" t="str">
        <f>IFERROR(IF(VLOOKUP($C10,'様式２－１'!$A$6:$BG$163,26,FALSE)="","",1),"")</f>
        <v/>
      </c>
      <c r="AG10" s="235" t="str">
        <f>IFERROR(IF(VLOOKUP($C10,'様式２－１'!$A$6:$BG$163,27,FALSE)="","",1),"")</f>
        <v/>
      </c>
      <c r="AH10" s="232" t="str">
        <f>IFERROR(IF(VLOOKUP($C10,'様式２－１'!$A$6:$BG$163,28,FALSE)="","",1),"")</f>
        <v/>
      </c>
      <c r="AI10" s="235" t="str">
        <f>IFERROR(IF(VLOOKUP($C10,'様式２－１'!$A$6:$BG$163,28,FALSE)="","",1),"")</f>
        <v/>
      </c>
      <c r="AJ10" s="232" t="str">
        <f>IFERROR(IF(VLOOKUP($C10,'様式２－１'!$A$6:$BG$163,30,FALSE)="","",1),"")</f>
        <v/>
      </c>
      <c r="AK10" s="235" t="str">
        <f>IFERROR(IF(VLOOKUP($C10,'様式２－１'!$A$6:$BG$163,31,FALSE)="","",1),"")</f>
        <v/>
      </c>
      <c r="AL10" s="232" t="str">
        <f>IFERROR(IF(VLOOKUP($C10,'様式２－１'!$A$6:$BG$163,32,FALSE)="","",1),"")</f>
        <v/>
      </c>
      <c r="AM10" s="235" t="str">
        <f>IFERROR(IF(VLOOKUP($C10,'様式２－１'!$A$6:$BG$163,33,FALSE)="","",1),"")</f>
        <v/>
      </c>
      <c r="AN10" s="232" t="str">
        <f>IFERROR(IF(VLOOKUP($C10,'様式２－１'!$A$6:$BG$163,34,FALSE)="","",1),"")</f>
        <v/>
      </c>
      <c r="AO10" s="235" t="str">
        <f>IFERROR(IF(VLOOKUP($C10,'様式２－１'!$A$6:$BG$163,35,FALSE)="","",1),"")</f>
        <v/>
      </c>
      <c r="AP10" s="232" t="str">
        <f>IFERROR(IF(VLOOKUP($C10,'様式２－１'!$A$6:$BG$163,36,FALSE)="","",VLOOKUP($C10,'様式２－１'!$A$6:$BG$163,36,FALSE)),"")</f>
        <v/>
      </c>
      <c r="AQ10" s="233" t="str">
        <f>IFERROR(IF(VLOOKUP($C10,'様式２－１'!$A$6:$BG$163,37,FALSE)="","",VLOOKUP($C10,'様式２－１'!$A$6:$BG$163,37,FALSE)),"")</f>
        <v/>
      </c>
      <c r="AR10" s="232" t="str">
        <f>IFERROR(IF(VLOOKUP($C10,'様式２－１'!$A$6:$BG$163,38,FALSE)="","",VLOOKUP($C10,'様式２－１'!$A$6:$BG$163,38,FALSE)),"")</f>
        <v/>
      </c>
      <c r="AS10" s="233" t="str">
        <f>IFERROR(IF(VLOOKUP($C10,'様式２－１'!$A$6:$BG$163,39,FALSE)="","",VLOOKUP($C10,'様式２－１'!$A$6:$BG$163,39,FALSE)),"")</f>
        <v/>
      </c>
      <c r="AT10" s="232" t="str">
        <f>IFERROR(IF(VLOOKUP($C10,'様式２－１'!$A$6:$BG$163,40,FALSE)="","",VLOOKUP($C10,'様式２－１'!$A$6:$BG$163,40,FALSE)),"")</f>
        <v/>
      </c>
      <c r="AU10" s="233" t="str">
        <f>IFERROR(IF(VLOOKUP($C10,'様式２－１'!$A$6:$BG$163,41,FALSE)="","",VLOOKUP($C10,'様式２－１'!$A$6:$BG$163,41,FALSE)),"")</f>
        <v/>
      </c>
      <c r="AV10" s="232" t="str">
        <f>IFERROR(IF(VLOOKUP($C10,'様式２－１'!$A$6:$BG$163,42,FALSE)="","",VLOOKUP($C10,'様式２－１'!$A$6:$BG$163,42,FALSE)),"")</f>
        <v/>
      </c>
      <c r="AW10" s="233" t="str">
        <f>IFERROR(IF(VLOOKUP($C10,'様式２－１'!$A$6:$BG$163,43,FALSE)="","",VLOOKUP($C10,'様式２－１'!$A$6:$BG$163,43,FALSE)),"")</f>
        <v/>
      </c>
      <c r="AX10" s="232" t="str">
        <f>IFERROR(IF(VLOOKUP($C10,'様式２－１'!$A$6:$BG$163,44,FALSE)="","",VLOOKUP($C10,'様式２－１'!$A$6:$BG$163,44,FALSE)),"")</f>
        <v/>
      </c>
      <c r="AY10" s="233" t="str">
        <f>IFERROR(IF(VLOOKUP($C10,'様式２－１'!$A$6:$BG$163,45,FALSE)="","",VLOOKUP($C10,'様式２－１'!$A$6:$BG$163,45,FALSE)),"")</f>
        <v/>
      </c>
      <c r="AZ10" s="232" t="str">
        <f>IFERROR(IF(VLOOKUP($C10,'様式２－１'!$A$6:$BG$163,46,FALSE)="","",VLOOKUP($C10,'様式２－１'!$A$6:$BG$163,46,FALSE)),"")</f>
        <v/>
      </c>
      <c r="BA10" s="233" t="str">
        <f>IFERROR(IF(VLOOKUP($C10,'様式２－１'!$A$6:$BG$163,47,FALSE)="","",VLOOKUP($C10,'様式２－１'!$A$6:$BG$163,47,FALSE)),"")</f>
        <v/>
      </c>
      <c r="BB10" s="232" t="str">
        <f>IFERROR(IF(VLOOKUP($C10,'様式２－１'!$A$6:$BG$163,48,FALSE)="","",VLOOKUP($C10,'様式２－１'!$A$6:$BG$163,48,FALSE)),"")</f>
        <v/>
      </c>
      <c r="BC10" s="233" t="str">
        <f>IFERROR(IF(VLOOKUP($C10,'様式２－１'!$A$6:$BG$163,49,FALSE)="","",VLOOKUP($C10,'様式２－１'!$A$6:$BG$163,49,FALSE)),"")</f>
        <v/>
      </c>
      <c r="BD10" s="232" t="str">
        <f>IFERROR(IF(VLOOKUP($C10,'様式２－１'!$A$6:$BG$163,50,FALSE)="","",VLOOKUP($C10,'様式２－１'!$A$6:$BG$163,50,FALSE)),"")</f>
        <v/>
      </c>
      <c r="BE10" s="233" t="str">
        <f>IFERROR(IF(VLOOKUP($C10,'様式２－１'!$A$6:$BG$163,51,FALSE)="","",VLOOKUP($C10,'様式２－１'!$A$6:$BG$163,51,FALSE)),"")</f>
        <v/>
      </c>
      <c r="BF10" s="232" t="str">
        <f>IFERROR(IF(VLOOKUP($C10,'様式２－１'!$A$6:$BG$163,52,FALSE)="","",VLOOKUP($C10,'様式２－１'!$A$6:$BG$163,52,FALSE)),"")</f>
        <v/>
      </c>
      <c r="BG10" s="233" t="str">
        <f>IFERROR(IF(VLOOKUP($C10,'様式２－１'!$A$6:$BG$163,53,FALSE)="","",1),"")</f>
        <v/>
      </c>
      <c r="BH10" s="232" t="str">
        <f>IFERROR(IF(VLOOKUP($C10,'様式２－１'!$A$6:$BG$163,54,FALSE)="","",1),"")</f>
        <v/>
      </c>
      <c r="BI10" s="233" t="str">
        <f>IFERROR(IF(VLOOKUP($C10,'様式２－１'!$A$6:$BG$163,55,FALSE)="","",1),"")</f>
        <v/>
      </c>
      <c r="BJ10" s="232" t="str">
        <f>IFERROR(IF(VLOOKUP($C10,'様式２－１'!$A$6:$BG$163,56,FALSE)="","",VLOOKUP($C10,'様式２－１'!$A$6:$BG$163,56,FALSE)),"")</f>
        <v/>
      </c>
      <c r="BK10" s="233" t="str">
        <f>IFERROR(IF(VLOOKUP($C10,'様式２－１'!$A$6:$BG$163,57,FALSE)="","",VLOOKUP($C10,'様式２－１'!$A$6:$BG$163,57,FALSE)),"")</f>
        <v/>
      </c>
      <c r="BL10" s="232" t="str">
        <f>IFERROR(IF(VLOOKUP($C10,'様式２－１'!$A$6:$BG$163,58,FALSE)="","",VLOOKUP($C10,'様式２－１'!$A$6:$BG$163,58,FALSE)),"")</f>
        <v/>
      </c>
      <c r="BM10" s="233" t="str">
        <f>IFERROR(IF(VLOOKUP($C10,'様式２－１'!$A$6:$BG$163,59,FALSE)="","",VLOOKUP($C10,'様式２－１'!$A$6:$BG$163,59,FALSE)),"")</f>
        <v/>
      </c>
      <c r="BN10" s="234" t="str">
        <f>IFERROR(IF(VLOOKUP($C10,'様式４－１'!$A$6:$AE$112,5,FALSE)="","",VLOOKUP($C10,'様式４－１'!$A$6:$AE$112,5,FALSE)),"")</f>
        <v/>
      </c>
      <c r="BO10" s="235" t="str">
        <f>IFERROR(IF(VLOOKUP($C10,'様式４－１'!$A$6:$AE$112,6,FALSE)="","",VLOOKUP($C10,'様式４－１'!$A$6:$AE$112,6,FALSE)),"")</f>
        <v/>
      </c>
      <c r="BP10" s="234" t="str">
        <f>IFERROR(IF(VLOOKUP($C10,'様式４－１'!$A$6:$AE$112,7,FALSE)="","",VLOOKUP($C10,'様式４－１'!$A$6:$AE$112,7,FALSE)),"")</f>
        <v/>
      </c>
      <c r="BQ10" s="235" t="str">
        <f>IFERROR(IF(VLOOKUP($C10,'様式４－１'!$A$6:$AE$112,8,FALSE)="","",VLOOKUP($C10,'様式４－１'!$A$6:$AE$112,8,FALSE)),"")</f>
        <v/>
      </c>
      <c r="BR10" s="234" t="str">
        <f>IFERROR(IF(VLOOKUP($C10,'様式４－１'!$A$6:$AE$112,9,FALSE)="","",VLOOKUP($C10,'様式４－１'!$A$6:$AE$112,9,FALSE)),"")</f>
        <v/>
      </c>
      <c r="BS10" s="235" t="str">
        <f>IFERROR(IF(VLOOKUP($C10,'様式４－１'!$A$6:$AE$112,10,FALSE)="","",VLOOKUP($C10,'様式４－１'!$A$6:$AE$112,10,FALSE)),"")</f>
        <v/>
      </c>
      <c r="BT10" s="234" t="str">
        <f>IFERROR(IF(VLOOKUP($C10,'様式４－１'!$A$6:$AE$112,11,FALSE)="","",VLOOKUP($C10,'様式４－１'!$A$6:$AE$112,11,FALSE)),"")</f>
        <v/>
      </c>
      <c r="BU10" s="235" t="str">
        <f>IFERROR(IF(VLOOKUP($C10,'様式４－１'!$A$6:$AE$112,12,FALSE)="","",VLOOKUP($C10,'様式４－１'!$A$6:$AE$112,12,FALSE)),"")</f>
        <v/>
      </c>
      <c r="BV10" s="232" t="str">
        <f>IFERROR(IF(VLOOKUP($C10,'様式４－１'!$A$6:$AE$112,13,FALSE)="","",VLOOKUP($C10,'様式４－１'!$A$6:$AE$112,13,FALSE)),"")</f>
        <v/>
      </c>
      <c r="BW10" s="233" t="str">
        <f>IFERROR(IF(VLOOKUP($C10,'様式４－１'!$A$6:$AE$112,14,FALSE)="","",VLOOKUP($C10,'様式４－１'!$A$6:$AE$112,14,FALSE)),"")</f>
        <v/>
      </c>
      <c r="BX10" s="232" t="str">
        <f>IFERROR(IF(VLOOKUP($C10,'様式４－１'!$A$6:$AE$112,15,FALSE)="","",VLOOKUP($C10,'様式４－１'!$A$6:$AE$112,15,FALSE)),"")</f>
        <v/>
      </c>
      <c r="BY10" s="233" t="str">
        <f>IFERROR(IF(VLOOKUP($C10,'様式４－１'!$A$6:$AE$112,16,FALSE)="","",VLOOKUP($C10,'様式４－１'!$A$6:$AE$112,16,FALSE)),"")</f>
        <v/>
      </c>
      <c r="BZ10" s="232" t="str">
        <f>IFERROR(IF(VLOOKUP($C10,'様式４－１'!$A$6:$AE$112,17,FALSE)="","",VLOOKUP($C10,'様式４－１'!$A$6:$AE$112,17,FALSE)),"")</f>
        <v/>
      </c>
      <c r="CA10" s="233" t="str">
        <f>IFERROR(IF(VLOOKUP($C10,'様式４－１'!$A$6:$AE$112,18,FALSE)="","",VLOOKUP($C10,'様式４－１'!$A$6:$AE$112,18,FALSE)),"")</f>
        <v/>
      </c>
      <c r="CB10" s="232" t="str">
        <f>IFERROR(IF(VLOOKUP($C10,'様式４－１'!$A$6:$AE$112,19,FALSE)="","",VLOOKUP($C10,'様式４－１'!$A$6:$AE$112,19,FALSE)),"")</f>
        <v/>
      </c>
      <c r="CC10" s="233" t="str">
        <f>IFERROR(IF(VLOOKUP($C10,'様式４－１'!$A$6:$AE$112,20,FALSE)="","",VLOOKUP($C10,'様式４－１'!$A$6:$AE$112,20,FALSE)),"")</f>
        <v/>
      </c>
      <c r="CD10" s="234" t="str">
        <f>IFERROR(IF(VLOOKUP($C10,'様式４－１'!$A$6:$AE$112,21,FALSE)="","",1),"")</f>
        <v/>
      </c>
      <c r="CE10" s="235" t="str">
        <f>IFERROR(IF(VLOOKUP($C10,'様式４－１'!$A$6:$AE$112,22,FALSE)="","",1),"")</f>
        <v/>
      </c>
      <c r="CF10" s="234" t="str">
        <f>IFERROR(IF(VLOOKUP($C10,'様式４－１'!$A$6:$AE$112,23,FALSE)="","",1),"")</f>
        <v/>
      </c>
      <c r="CG10" s="235" t="str">
        <f>IFERROR(IF(VLOOKUP($C10,'様式４－１'!$A$6:$AE$112,24,FALSE)="","",1),"")</f>
        <v/>
      </c>
      <c r="CH10" s="234" t="str">
        <f>IFERROR(IF(VLOOKUP($C10,'様式４－１'!$A$6:$AE$112,25,FALSE)="","",1),"")</f>
        <v/>
      </c>
      <c r="CI10" s="235" t="str">
        <f>IFERROR(IF(VLOOKUP($C10,'様式４－１'!$A$6:$AE$112,26,FALSE)="","",1),"")</f>
        <v/>
      </c>
      <c r="CJ10" s="234" t="str">
        <f>IFERROR(IF(VLOOKUP($C10,'様式４－１'!$A$6:$AE$112,27,FALSE)="","",1),"")</f>
        <v/>
      </c>
      <c r="CK10" s="235" t="str">
        <f>IFERROR(IF(VLOOKUP($C10,'様式４－１'!$A$6:$AE$112,28,FALSE)="","",1),"")</f>
        <v/>
      </c>
      <c r="CL10" s="234" t="str">
        <f>IFERROR(IF(VLOOKUP($C10,'様式４－１'!$A$6:$AE$112,29,FALSE)="","",1),"")</f>
        <v/>
      </c>
      <c r="CM10" s="235" t="str">
        <f>IFERROR(IF(VLOOKUP($C10,'様式４－１'!$A$6:$AE$112,30,FALSE)="","",1),"")</f>
        <v/>
      </c>
      <c r="CN10" s="234" t="str">
        <f>IFERROR(IF(VLOOKUP($C10,'様式４－１'!$A$6:$AE$112,31,FALSE)="","",1),"")</f>
        <v/>
      </c>
      <c r="CO10" s="252" t="str">
        <f>IFERROR(IF(VLOOKUP($C10,'様式４－１'!$A$6:$AE$112,31,FALSE)="","",1),"")</f>
        <v/>
      </c>
      <c r="CP10" s="256" t="str">
        <f>IFERROR(IF(VLOOKUP($C10,'様式４－１'!$A$6:$AE$112,31,FALSE)="","",1),"")</f>
        <v/>
      </c>
      <c r="CQ10" s="252" t="str">
        <f>IFERROR(IF(VLOOKUP($C10,'様式４－１'!$A$6:$AE$112,31,FALSE)="","",1),"")</f>
        <v/>
      </c>
      <c r="CR10" s="260">
        <f>全技術者確認表!E22</f>
        <v>0</v>
      </c>
      <c r="CS10" s="261">
        <f>全技術者確認表!H22</f>
        <v>0</v>
      </c>
      <c r="FS10" s="232"/>
      <c r="FT10" s="233"/>
      <c r="FU10" s="232"/>
      <c r="FV10" s="233"/>
      <c r="FW10" s="232"/>
      <c r="FX10" s="233"/>
      <c r="FY10" s="232"/>
      <c r="FZ10" s="233"/>
      <c r="GA10" s="232"/>
      <c r="GB10" s="233"/>
      <c r="GC10" s="232"/>
      <c r="GD10" s="233"/>
      <c r="GE10" s="232"/>
      <c r="GF10" s="233"/>
      <c r="GG10" s="232"/>
      <c r="GH10" s="233"/>
      <c r="GI10" s="234"/>
      <c r="GJ10" s="235"/>
      <c r="GK10" s="234"/>
      <c r="GL10" s="235"/>
      <c r="GM10" s="234"/>
      <c r="GN10" s="235"/>
      <c r="GO10" s="234"/>
      <c r="GP10" s="235"/>
      <c r="GQ10" s="234"/>
      <c r="GR10" s="235"/>
      <c r="GS10" s="234"/>
      <c r="GT10" s="235"/>
      <c r="GU10" s="234"/>
      <c r="GV10" s="235"/>
      <c r="GW10" s="234"/>
      <c r="GX10" s="235"/>
      <c r="GY10" s="232"/>
      <c r="GZ10" s="233"/>
      <c r="HA10" s="232"/>
      <c r="HB10" s="233"/>
      <c r="HC10" s="232"/>
      <c r="HD10" s="233"/>
      <c r="HE10" s="232"/>
      <c r="HF10" s="233"/>
      <c r="HG10" s="232"/>
      <c r="HH10" s="233"/>
      <c r="HI10" s="232"/>
      <c r="HJ10" s="233"/>
      <c r="HK10" s="232"/>
      <c r="HL10" s="233"/>
      <c r="HM10" s="232"/>
      <c r="HN10" s="233"/>
      <c r="HO10" s="232"/>
      <c r="HP10" s="233"/>
      <c r="HQ10" s="232"/>
      <c r="HR10" s="233"/>
      <c r="HS10" s="232"/>
      <c r="HT10" s="233"/>
      <c r="HU10" s="232"/>
      <c r="HV10" s="233"/>
      <c r="HW10" s="234"/>
      <c r="HX10" s="235"/>
      <c r="HY10" s="234"/>
      <c r="HZ10" s="235"/>
      <c r="IA10" s="234"/>
      <c r="IB10" s="235"/>
      <c r="IC10" s="234"/>
      <c r="ID10" s="235"/>
      <c r="IE10" s="232"/>
      <c r="IF10" s="233"/>
      <c r="IG10" s="232"/>
      <c r="IH10" s="233"/>
      <c r="II10" s="232"/>
      <c r="IJ10" s="233"/>
      <c r="IK10" s="232"/>
      <c r="IL10" s="233"/>
      <c r="IM10" s="234"/>
      <c r="IN10" s="235"/>
      <c r="IO10" s="234"/>
      <c r="IP10" s="235"/>
      <c r="IQ10" s="234"/>
      <c r="IR10" s="235"/>
      <c r="IS10" s="234"/>
      <c r="IT10" s="235"/>
      <c r="IU10" s="234"/>
      <c r="IV10" s="235"/>
      <c r="IW10" s="234"/>
      <c r="IX10" s="252"/>
      <c r="IY10" s="256"/>
      <c r="IZ10" s="252"/>
      <c r="JA10" s="256"/>
      <c r="JB10" s="252"/>
    </row>
    <row r="11" spans="1:262" s="241" customFormat="1" x14ac:dyDescent="0.2">
      <c r="A11" s="241">
        <f>報告書表紙!G$6</f>
        <v>0</v>
      </c>
      <c r="C11" s="241">
        <v>10</v>
      </c>
      <c r="D11" s="241" t="str">
        <f>全技術者確認表!B23</f>
        <v>おお　おおお</v>
      </c>
      <c r="J11" s="242" t="str">
        <f>IFERROR(IF(VLOOKUP($C11,'様式２－１'!$A$6:$BG$163,4,FALSE)="","",1),"")</f>
        <v/>
      </c>
      <c r="K11" s="243" t="str">
        <f>IFERROR(IF(VLOOKUP($C11,'様式２－１'!$A$6:$BG$163,5,FALSE)="","",1),"")</f>
        <v/>
      </c>
      <c r="L11" s="242" t="str">
        <f>IFERROR(IF(VLOOKUP($C11,'様式２－１'!$A$6:$BG$163,6,FALSE)="","",1),"")</f>
        <v/>
      </c>
      <c r="M11" s="243" t="str">
        <f>IFERROR(IF(VLOOKUP($C11,'様式２－１'!$A$6:$BG$163,7,FALSE)="","",1),"")</f>
        <v/>
      </c>
      <c r="N11" s="242" t="str">
        <f>IFERROR(IF(VLOOKUP($C11,'様式２－１'!$A$6:$BG$163,8,FALSE)="","",1),"")</f>
        <v/>
      </c>
      <c r="O11" s="243" t="str">
        <f>IFERROR(IF(VLOOKUP($C11,'様式２－１'!$A$6:$BG$163,9,FALSE)="","",1),"")</f>
        <v/>
      </c>
      <c r="P11" s="242" t="str">
        <f>IFERROR(IF(VLOOKUP($C11,'様式２－１'!$A$6:$BG$163,10,FALSE)="","",1),"")</f>
        <v/>
      </c>
      <c r="Q11" s="243" t="str">
        <f>IFERROR(IF(VLOOKUP($C11,'様式２－１'!$A$6:$BG$163,11,FALSE)="","",1),"")</f>
        <v/>
      </c>
      <c r="R11" s="242" t="str">
        <f>IFERROR(IF(VLOOKUP($C11,'様式２－１'!$A$6:$BG$163,12,FALSE)="","",1),"")</f>
        <v/>
      </c>
      <c r="S11" s="243" t="str">
        <f>IFERROR(IF(VLOOKUP($C11,'様式２－１'!$A$6:$BG$163,13,FALSE)="","",1),"")</f>
        <v/>
      </c>
      <c r="T11" s="242" t="str">
        <f>IFERROR(IF(VLOOKUP($C11,'様式２－１'!$A$6:$BG$163,14,FALSE)="","",1),"")</f>
        <v/>
      </c>
      <c r="U11" s="243" t="str">
        <f>IFERROR(IF(VLOOKUP($C11,'様式２－１'!$A$6:$BG$163,15,FALSE)="","",1),"")</f>
        <v/>
      </c>
      <c r="V11" s="242" t="str">
        <f>IFERROR(IF(VLOOKUP($C11,'様式２－１'!$A$6:$BG$163,16,FALSE)="","",1),"")</f>
        <v/>
      </c>
      <c r="W11" s="243" t="str">
        <f>IFERROR(IF(VLOOKUP($C11,'様式２－１'!$A$6:$BG$163,17,FALSE)="","",1),"")</f>
        <v/>
      </c>
      <c r="X11" s="242" t="str">
        <f>IFERROR(IF(VLOOKUP($C11,'様式２－１'!$A$6:$BG$163,18,FALSE)="","",1),"")</f>
        <v/>
      </c>
      <c r="Y11" s="243" t="str">
        <f>IFERROR(IF(VLOOKUP($C11,'様式２－１'!$A$6:$BG$163,19,FALSE)="","",1),"")</f>
        <v/>
      </c>
      <c r="Z11" s="242" t="str">
        <f>IFERROR(IF(VLOOKUP($C11,'様式２－１'!$A$6:$BG$163,20,FALSE)="","",1),"")</f>
        <v/>
      </c>
      <c r="AA11" s="245" t="str">
        <f>IFERROR(IF(VLOOKUP($C11,'様式２－１'!$A$6:$BG$163,21,FALSE)="","",1),"")</f>
        <v/>
      </c>
      <c r="AB11" s="242" t="str">
        <f>IFERROR(IF(VLOOKUP($C11,'様式２－１'!$A$6:$BG$163,22,FALSE)="","",1),"")</f>
        <v/>
      </c>
      <c r="AC11" s="245" t="str">
        <f>IFERROR(IF(VLOOKUP($C11,'様式２－１'!$A$6:$BG$163,23,FALSE)="","",1),"")</f>
        <v/>
      </c>
      <c r="AD11" s="242" t="str">
        <f>IFERROR(IF(VLOOKUP($C11,'様式２－１'!$A$6:$BG$163,24,FALSE)="","",1),"")</f>
        <v/>
      </c>
      <c r="AE11" s="245" t="str">
        <f>IFERROR(IF(VLOOKUP($C11,'様式２－１'!$A$6:$BG$163,25,FALSE)="","",1),"")</f>
        <v/>
      </c>
      <c r="AF11" s="242" t="str">
        <f>IFERROR(IF(VLOOKUP($C11,'様式２－１'!$A$6:$BG$163,26,FALSE)="","",1),"")</f>
        <v/>
      </c>
      <c r="AG11" s="245" t="str">
        <f>IFERROR(IF(VLOOKUP($C11,'様式２－１'!$A$6:$BG$163,27,FALSE)="","",1),"")</f>
        <v/>
      </c>
      <c r="AH11" s="242" t="str">
        <f>IFERROR(IF(VLOOKUP($C11,'様式２－１'!$A$6:$BG$163,28,FALSE)="","",1),"")</f>
        <v/>
      </c>
      <c r="AI11" s="245" t="str">
        <f>IFERROR(IF(VLOOKUP($C11,'様式２－１'!$A$6:$BG$163,28,FALSE)="","",1),"")</f>
        <v/>
      </c>
      <c r="AJ11" s="242" t="str">
        <f>IFERROR(IF(VLOOKUP($C11,'様式２－１'!$A$6:$BG$163,30,FALSE)="","",1),"")</f>
        <v/>
      </c>
      <c r="AK11" s="245" t="str">
        <f>IFERROR(IF(VLOOKUP($C11,'様式２－１'!$A$6:$BG$163,31,FALSE)="","",1),"")</f>
        <v/>
      </c>
      <c r="AL11" s="242" t="str">
        <f>IFERROR(IF(VLOOKUP($C11,'様式２－１'!$A$6:$BG$163,32,FALSE)="","",1),"")</f>
        <v/>
      </c>
      <c r="AM11" s="245" t="str">
        <f>IFERROR(IF(VLOOKUP($C11,'様式２－１'!$A$6:$BG$163,33,FALSE)="","",1),"")</f>
        <v/>
      </c>
      <c r="AN11" s="242" t="str">
        <f>IFERROR(IF(VLOOKUP($C11,'様式２－１'!$A$6:$BG$163,34,FALSE)="","",1),"")</f>
        <v/>
      </c>
      <c r="AO11" s="245" t="str">
        <f>IFERROR(IF(VLOOKUP($C11,'様式２－１'!$A$6:$BG$163,35,FALSE)="","",1),"")</f>
        <v/>
      </c>
      <c r="AP11" s="242" t="str">
        <f>IFERROR(IF(VLOOKUP($C11,'様式２－１'!$A$6:$BG$163,36,FALSE)="","",VLOOKUP($C11,'様式２－１'!$A$6:$BG$163,36,FALSE)),"")</f>
        <v/>
      </c>
      <c r="AQ11" s="243" t="str">
        <f>IFERROR(IF(VLOOKUP($C11,'様式２－１'!$A$6:$BG$163,37,FALSE)="","",VLOOKUP($C11,'様式２－１'!$A$6:$BG$163,37,FALSE)),"")</f>
        <v/>
      </c>
      <c r="AR11" s="242" t="str">
        <f>IFERROR(IF(VLOOKUP($C11,'様式２－１'!$A$6:$BG$163,38,FALSE)="","",VLOOKUP($C11,'様式２－１'!$A$6:$BG$163,38,FALSE)),"")</f>
        <v/>
      </c>
      <c r="AS11" s="243" t="str">
        <f>IFERROR(IF(VLOOKUP($C11,'様式２－１'!$A$6:$BG$163,39,FALSE)="","",VLOOKUP($C11,'様式２－１'!$A$6:$BG$163,39,FALSE)),"")</f>
        <v/>
      </c>
      <c r="AT11" s="242" t="str">
        <f>IFERROR(IF(VLOOKUP($C11,'様式２－１'!$A$6:$BG$163,40,FALSE)="","",VLOOKUP($C11,'様式２－１'!$A$6:$BG$163,40,FALSE)),"")</f>
        <v/>
      </c>
      <c r="AU11" s="243" t="str">
        <f>IFERROR(IF(VLOOKUP($C11,'様式２－１'!$A$6:$BG$163,41,FALSE)="","",VLOOKUP($C11,'様式２－１'!$A$6:$BG$163,41,FALSE)),"")</f>
        <v/>
      </c>
      <c r="AV11" s="242" t="str">
        <f>IFERROR(IF(VLOOKUP($C11,'様式２－１'!$A$6:$BG$163,42,FALSE)="","",VLOOKUP($C11,'様式２－１'!$A$6:$BG$163,42,FALSE)),"")</f>
        <v/>
      </c>
      <c r="AW11" s="243" t="str">
        <f>IFERROR(IF(VLOOKUP($C11,'様式２－１'!$A$6:$BG$163,43,FALSE)="","",VLOOKUP($C11,'様式２－１'!$A$6:$BG$163,43,FALSE)),"")</f>
        <v/>
      </c>
      <c r="AX11" s="242" t="str">
        <f>IFERROR(IF(VLOOKUP($C11,'様式２－１'!$A$6:$BG$163,44,FALSE)="","",VLOOKUP($C11,'様式２－１'!$A$6:$BG$163,44,FALSE)),"")</f>
        <v/>
      </c>
      <c r="AY11" s="243" t="str">
        <f>IFERROR(IF(VLOOKUP($C11,'様式２－１'!$A$6:$BG$163,45,FALSE)="","",VLOOKUP($C11,'様式２－１'!$A$6:$BG$163,45,FALSE)),"")</f>
        <v/>
      </c>
      <c r="AZ11" s="242" t="str">
        <f>IFERROR(IF(VLOOKUP($C11,'様式２－１'!$A$6:$BG$163,46,FALSE)="","",VLOOKUP($C11,'様式２－１'!$A$6:$BG$163,46,FALSE)),"")</f>
        <v/>
      </c>
      <c r="BA11" s="243" t="str">
        <f>IFERROR(IF(VLOOKUP($C11,'様式２－１'!$A$6:$BG$163,47,FALSE)="","",VLOOKUP($C11,'様式２－１'!$A$6:$BG$163,47,FALSE)),"")</f>
        <v/>
      </c>
      <c r="BB11" s="242" t="str">
        <f>IFERROR(IF(VLOOKUP($C11,'様式２－１'!$A$6:$BG$163,48,FALSE)="","",VLOOKUP($C11,'様式２－１'!$A$6:$BG$163,48,FALSE)),"")</f>
        <v/>
      </c>
      <c r="BC11" s="243" t="str">
        <f>IFERROR(IF(VLOOKUP($C11,'様式２－１'!$A$6:$BG$163,49,FALSE)="","",VLOOKUP($C11,'様式２－１'!$A$6:$BG$163,49,FALSE)),"")</f>
        <v/>
      </c>
      <c r="BD11" s="242" t="str">
        <f>IFERROR(IF(VLOOKUP($C11,'様式２－１'!$A$6:$BG$163,50,FALSE)="","",VLOOKUP($C11,'様式２－１'!$A$6:$BG$163,50,FALSE)),"")</f>
        <v/>
      </c>
      <c r="BE11" s="243" t="str">
        <f>IFERROR(IF(VLOOKUP($C11,'様式２－１'!$A$6:$BG$163,51,FALSE)="","",VLOOKUP($C11,'様式２－１'!$A$6:$BG$163,51,FALSE)),"")</f>
        <v/>
      </c>
      <c r="BF11" s="242" t="str">
        <f>IFERROR(IF(VLOOKUP($C11,'様式２－１'!$A$6:$BG$163,52,FALSE)="","",VLOOKUP($C11,'様式２－１'!$A$6:$BG$163,52,FALSE)),"")</f>
        <v/>
      </c>
      <c r="BG11" s="243" t="str">
        <f>IFERROR(IF(VLOOKUP($C11,'様式２－１'!$A$6:$BG$163,53,FALSE)="","",1),"")</f>
        <v/>
      </c>
      <c r="BH11" s="242" t="str">
        <f>IFERROR(IF(VLOOKUP($C11,'様式２－１'!$A$6:$BG$163,54,FALSE)="","",1),"")</f>
        <v/>
      </c>
      <c r="BI11" s="243" t="str">
        <f>IFERROR(IF(VLOOKUP($C11,'様式２－１'!$A$6:$BG$163,55,FALSE)="","",1),"")</f>
        <v/>
      </c>
      <c r="BJ11" s="242" t="str">
        <f>IFERROR(IF(VLOOKUP($C11,'様式２－１'!$A$6:$BG$163,56,FALSE)="","",VLOOKUP($C11,'様式２－１'!$A$6:$BG$163,56,FALSE)),"")</f>
        <v/>
      </c>
      <c r="BK11" s="243" t="str">
        <f>IFERROR(IF(VLOOKUP($C11,'様式２－１'!$A$6:$BG$163,57,FALSE)="","",VLOOKUP($C11,'様式２－１'!$A$6:$BG$163,57,FALSE)),"")</f>
        <v/>
      </c>
      <c r="BL11" s="242" t="str">
        <f>IFERROR(IF(VLOOKUP($C11,'様式２－１'!$A$6:$BG$163,58,FALSE)="","",VLOOKUP($C11,'様式２－１'!$A$6:$BG$163,58,FALSE)),"")</f>
        <v/>
      </c>
      <c r="BM11" s="243" t="str">
        <f>IFERROR(IF(VLOOKUP($C11,'様式２－１'!$A$6:$BG$163,59,FALSE)="","",VLOOKUP($C11,'様式２－１'!$A$6:$BG$163,59,FALSE)),"")</f>
        <v/>
      </c>
      <c r="BN11" s="244" t="str">
        <f>IFERROR(IF(VLOOKUP($C11,'様式４－１'!$A$6:$AE$112,5,FALSE)="","",VLOOKUP($C11,'様式４－１'!$A$6:$AE$112,5,FALSE)),"")</f>
        <v/>
      </c>
      <c r="BO11" s="245" t="str">
        <f>IFERROR(IF(VLOOKUP($C11,'様式４－１'!$A$6:$AE$112,6,FALSE)="","",VLOOKUP($C11,'様式４－１'!$A$6:$AE$112,6,FALSE)),"")</f>
        <v/>
      </c>
      <c r="BP11" s="244" t="str">
        <f>IFERROR(IF(VLOOKUP($C11,'様式４－１'!$A$6:$AE$112,7,FALSE)="","",VLOOKUP($C11,'様式４－１'!$A$6:$AE$112,7,FALSE)),"")</f>
        <v/>
      </c>
      <c r="BQ11" s="245" t="str">
        <f>IFERROR(IF(VLOOKUP($C11,'様式４－１'!$A$6:$AE$112,8,FALSE)="","",VLOOKUP($C11,'様式４－１'!$A$6:$AE$112,8,FALSE)),"")</f>
        <v/>
      </c>
      <c r="BR11" s="244" t="str">
        <f>IFERROR(IF(VLOOKUP($C11,'様式４－１'!$A$6:$AE$112,9,FALSE)="","",VLOOKUP($C11,'様式４－１'!$A$6:$AE$112,9,FALSE)),"")</f>
        <v/>
      </c>
      <c r="BS11" s="245" t="str">
        <f>IFERROR(IF(VLOOKUP($C11,'様式４－１'!$A$6:$AE$112,10,FALSE)="","",VLOOKUP($C11,'様式４－１'!$A$6:$AE$112,10,FALSE)),"")</f>
        <v/>
      </c>
      <c r="BT11" s="244" t="str">
        <f>IFERROR(IF(VLOOKUP($C11,'様式４－１'!$A$6:$AE$112,11,FALSE)="","",VLOOKUP($C11,'様式４－１'!$A$6:$AE$112,11,FALSE)),"")</f>
        <v/>
      </c>
      <c r="BU11" s="245" t="str">
        <f>IFERROR(IF(VLOOKUP($C11,'様式４－１'!$A$6:$AE$112,12,FALSE)="","",VLOOKUP($C11,'様式４－１'!$A$6:$AE$112,12,FALSE)),"")</f>
        <v/>
      </c>
      <c r="BV11" s="242" t="str">
        <f>IFERROR(IF(VLOOKUP($C11,'様式４－１'!$A$6:$AE$112,13,FALSE)="","",VLOOKUP($C11,'様式４－１'!$A$6:$AE$112,13,FALSE)),"")</f>
        <v/>
      </c>
      <c r="BW11" s="243" t="str">
        <f>IFERROR(IF(VLOOKUP($C11,'様式４－１'!$A$6:$AE$112,14,FALSE)="","",VLOOKUP($C11,'様式４－１'!$A$6:$AE$112,14,FALSE)),"")</f>
        <v/>
      </c>
      <c r="BX11" s="242" t="str">
        <f>IFERROR(IF(VLOOKUP($C11,'様式４－１'!$A$6:$AE$112,15,FALSE)="","",VLOOKUP($C11,'様式４－１'!$A$6:$AE$112,15,FALSE)),"")</f>
        <v/>
      </c>
      <c r="BY11" s="243" t="str">
        <f>IFERROR(IF(VLOOKUP($C11,'様式４－１'!$A$6:$AE$112,16,FALSE)="","",VLOOKUP($C11,'様式４－１'!$A$6:$AE$112,16,FALSE)),"")</f>
        <v/>
      </c>
      <c r="BZ11" s="242" t="str">
        <f>IFERROR(IF(VLOOKUP($C11,'様式４－１'!$A$6:$AE$112,17,FALSE)="","",VLOOKUP($C11,'様式４－１'!$A$6:$AE$112,17,FALSE)),"")</f>
        <v/>
      </c>
      <c r="CA11" s="243" t="str">
        <f>IFERROR(IF(VLOOKUP($C11,'様式４－１'!$A$6:$AE$112,18,FALSE)="","",VLOOKUP($C11,'様式４－１'!$A$6:$AE$112,18,FALSE)),"")</f>
        <v/>
      </c>
      <c r="CB11" s="242" t="str">
        <f>IFERROR(IF(VLOOKUP($C11,'様式４－１'!$A$6:$AE$112,19,FALSE)="","",VLOOKUP($C11,'様式４－１'!$A$6:$AE$112,19,FALSE)),"")</f>
        <v/>
      </c>
      <c r="CC11" s="243" t="str">
        <f>IFERROR(IF(VLOOKUP($C11,'様式４－１'!$A$6:$AE$112,20,FALSE)="","",VLOOKUP($C11,'様式４－１'!$A$6:$AE$112,20,FALSE)),"")</f>
        <v/>
      </c>
      <c r="CD11" s="244" t="str">
        <f>IFERROR(IF(VLOOKUP($C11,'様式４－１'!$A$6:$AE$112,21,FALSE)="","",1),"")</f>
        <v/>
      </c>
      <c r="CE11" s="245" t="str">
        <f>IFERROR(IF(VLOOKUP($C11,'様式４－１'!$A$6:$AE$112,22,FALSE)="","",1),"")</f>
        <v/>
      </c>
      <c r="CF11" s="244" t="str">
        <f>IFERROR(IF(VLOOKUP($C11,'様式４－１'!$A$6:$AE$112,23,FALSE)="","",1),"")</f>
        <v/>
      </c>
      <c r="CG11" s="245" t="str">
        <f>IFERROR(IF(VLOOKUP($C11,'様式４－１'!$A$6:$AE$112,24,FALSE)="","",1),"")</f>
        <v/>
      </c>
      <c r="CH11" s="244" t="str">
        <f>IFERROR(IF(VLOOKUP($C11,'様式４－１'!$A$6:$AE$112,25,FALSE)="","",1),"")</f>
        <v/>
      </c>
      <c r="CI11" s="245" t="str">
        <f>IFERROR(IF(VLOOKUP($C11,'様式４－１'!$A$6:$AE$112,26,FALSE)="","",1),"")</f>
        <v/>
      </c>
      <c r="CJ11" s="244" t="str">
        <f>IFERROR(IF(VLOOKUP($C11,'様式４－１'!$A$6:$AE$112,27,FALSE)="","",1),"")</f>
        <v/>
      </c>
      <c r="CK11" s="245" t="str">
        <f>IFERROR(IF(VLOOKUP($C11,'様式４－１'!$A$6:$AE$112,28,FALSE)="","",1),"")</f>
        <v/>
      </c>
      <c r="CL11" s="244" t="str">
        <f>IFERROR(IF(VLOOKUP($C11,'様式４－１'!$A$6:$AE$112,29,FALSE)="","",1),"")</f>
        <v/>
      </c>
      <c r="CM11" s="245" t="str">
        <f>IFERROR(IF(VLOOKUP($C11,'様式４－１'!$A$6:$AE$112,30,FALSE)="","",1),"")</f>
        <v/>
      </c>
      <c r="CN11" s="244" t="str">
        <f>IFERROR(IF(VLOOKUP($C11,'様式４－１'!$A$6:$AE$112,31,FALSE)="","",1),"")</f>
        <v/>
      </c>
      <c r="CO11" s="253" t="str">
        <f>IFERROR(IF(VLOOKUP($C11,'様式４－１'!$A$6:$AE$112,31,FALSE)="","",1),"")</f>
        <v/>
      </c>
      <c r="CP11" s="257" t="str">
        <f>IFERROR(IF(VLOOKUP($C11,'様式４－１'!$A$6:$AE$112,31,FALSE)="","",1),"")</f>
        <v/>
      </c>
      <c r="CQ11" s="253" t="str">
        <f>IFERROR(IF(VLOOKUP($C11,'様式４－１'!$A$6:$AE$112,31,FALSE)="","",1),"")</f>
        <v/>
      </c>
      <c r="CR11" s="262">
        <f>全技術者確認表!E23</f>
        <v>0</v>
      </c>
      <c r="CS11" s="263">
        <f>全技術者確認表!H23</f>
        <v>0</v>
      </c>
      <c r="FS11" s="242"/>
      <c r="FT11" s="243"/>
      <c r="FU11" s="242"/>
      <c r="FV11" s="243"/>
      <c r="FW11" s="242"/>
      <c r="FX11" s="243"/>
      <c r="FY11" s="242"/>
      <c r="FZ11" s="243"/>
      <c r="GA11" s="242"/>
      <c r="GB11" s="243"/>
      <c r="GC11" s="242"/>
      <c r="GD11" s="243"/>
      <c r="GE11" s="242"/>
      <c r="GF11" s="243"/>
      <c r="GG11" s="242"/>
      <c r="GH11" s="243"/>
      <c r="GI11" s="244"/>
      <c r="GJ11" s="245"/>
      <c r="GK11" s="244"/>
      <c r="GL11" s="245"/>
      <c r="GM11" s="244"/>
      <c r="GN11" s="245"/>
      <c r="GO11" s="244"/>
      <c r="GP11" s="245"/>
      <c r="GQ11" s="244"/>
      <c r="GR11" s="245"/>
      <c r="GS11" s="244"/>
      <c r="GT11" s="245"/>
      <c r="GU11" s="244"/>
      <c r="GV11" s="245"/>
      <c r="GW11" s="244"/>
      <c r="GX11" s="245"/>
      <c r="GY11" s="242"/>
      <c r="GZ11" s="243"/>
      <c r="HA11" s="242"/>
      <c r="HB11" s="243"/>
      <c r="HC11" s="242"/>
      <c r="HD11" s="243"/>
      <c r="HE11" s="242"/>
      <c r="HF11" s="243"/>
      <c r="HG11" s="242"/>
      <c r="HH11" s="243"/>
      <c r="HI11" s="242"/>
      <c r="HJ11" s="243"/>
      <c r="HK11" s="242"/>
      <c r="HL11" s="243"/>
      <c r="HM11" s="242"/>
      <c r="HN11" s="243"/>
      <c r="HO11" s="242"/>
      <c r="HP11" s="243"/>
      <c r="HQ11" s="242"/>
      <c r="HR11" s="243"/>
      <c r="HS11" s="242"/>
      <c r="HT11" s="243"/>
      <c r="HU11" s="242"/>
      <c r="HV11" s="243"/>
      <c r="HW11" s="244"/>
      <c r="HX11" s="245"/>
      <c r="HY11" s="244"/>
      <c r="HZ11" s="245"/>
      <c r="IA11" s="244"/>
      <c r="IB11" s="245"/>
      <c r="IC11" s="244"/>
      <c r="ID11" s="245"/>
      <c r="IE11" s="242"/>
      <c r="IF11" s="243"/>
      <c r="IG11" s="242"/>
      <c r="IH11" s="243"/>
      <c r="II11" s="242"/>
      <c r="IJ11" s="243"/>
      <c r="IK11" s="242"/>
      <c r="IL11" s="243"/>
      <c r="IM11" s="244"/>
      <c r="IN11" s="245"/>
      <c r="IO11" s="244"/>
      <c r="IP11" s="245"/>
      <c r="IQ11" s="244"/>
      <c r="IR11" s="245"/>
      <c r="IS11" s="244"/>
      <c r="IT11" s="245"/>
      <c r="IU11" s="244"/>
      <c r="IV11" s="245"/>
      <c r="IW11" s="244"/>
      <c r="IX11" s="253"/>
      <c r="IY11" s="257"/>
      <c r="IZ11" s="253"/>
      <c r="JA11" s="257"/>
      <c r="JB11" s="253"/>
    </row>
    <row r="12" spans="1:262" s="236" customFormat="1" x14ac:dyDescent="0.2">
      <c r="A12" s="236">
        <f>報告書表紙!G$6</f>
        <v>0</v>
      </c>
      <c r="C12" s="236">
        <v>11</v>
      </c>
      <c r="D12" s="236">
        <f>全技術者確認表!B24</f>
        <v>0</v>
      </c>
      <c r="J12" s="237" t="str">
        <f>IFERROR(IF(VLOOKUP($C12,'様式２－１'!$A$6:$BG$163,4,FALSE)="","",1),"")</f>
        <v/>
      </c>
      <c r="K12" s="238" t="str">
        <f>IFERROR(IF(VLOOKUP($C12,'様式２－１'!$A$6:$BG$163,5,FALSE)="","",1),"")</f>
        <v/>
      </c>
      <c r="L12" s="237" t="str">
        <f>IFERROR(IF(VLOOKUP($C12,'様式２－１'!$A$6:$BG$163,6,FALSE)="","",1),"")</f>
        <v/>
      </c>
      <c r="M12" s="238" t="str">
        <f>IFERROR(IF(VLOOKUP($C12,'様式２－１'!$A$6:$BG$163,7,FALSE)="","",1),"")</f>
        <v/>
      </c>
      <c r="N12" s="237" t="str">
        <f>IFERROR(IF(VLOOKUP($C12,'様式２－１'!$A$6:$BG$163,8,FALSE)="","",1),"")</f>
        <v/>
      </c>
      <c r="O12" s="238" t="str">
        <f>IFERROR(IF(VLOOKUP($C12,'様式２－１'!$A$6:$BG$163,9,FALSE)="","",1),"")</f>
        <v/>
      </c>
      <c r="P12" s="237" t="str">
        <f>IFERROR(IF(VLOOKUP($C12,'様式２－１'!$A$6:$BG$163,10,FALSE)="","",1),"")</f>
        <v/>
      </c>
      <c r="Q12" s="238" t="str">
        <f>IFERROR(IF(VLOOKUP($C12,'様式２－１'!$A$6:$BG$163,11,FALSE)="","",1),"")</f>
        <v/>
      </c>
      <c r="R12" s="237" t="str">
        <f>IFERROR(IF(VLOOKUP($C12,'様式２－１'!$A$6:$BG$163,12,FALSE)="","",1),"")</f>
        <v/>
      </c>
      <c r="S12" s="238" t="str">
        <f>IFERROR(IF(VLOOKUP($C12,'様式２－１'!$A$6:$BG$163,13,FALSE)="","",1),"")</f>
        <v/>
      </c>
      <c r="T12" s="237" t="str">
        <f>IFERROR(IF(VLOOKUP($C12,'様式２－１'!$A$6:$BG$163,14,FALSE)="","",1),"")</f>
        <v/>
      </c>
      <c r="U12" s="238" t="str">
        <f>IFERROR(IF(VLOOKUP($C12,'様式２－１'!$A$6:$BG$163,15,FALSE)="","",1),"")</f>
        <v/>
      </c>
      <c r="V12" s="237" t="str">
        <f>IFERROR(IF(VLOOKUP($C12,'様式２－１'!$A$6:$BG$163,16,FALSE)="","",1),"")</f>
        <v/>
      </c>
      <c r="W12" s="238" t="str">
        <f>IFERROR(IF(VLOOKUP($C12,'様式２－１'!$A$6:$BG$163,17,FALSE)="","",1),"")</f>
        <v/>
      </c>
      <c r="X12" s="237" t="str">
        <f>IFERROR(IF(VLOOKUP($C12,'様式２－１'!$A$6:$BG$163,18,FALSE)="","",1),"")</f>
        <v/>
      </c>
      <c r="Y12" s="238" t="str">
        <f>IFERROR(IF(VLOOKUP($C12,'様式２－１'!$A$6:$BG$163,19,FALSE)="","",1),"")</f>
        <v/>
      </c>
      <c r="Z12" s="237" t="str">
        <f>IFERROR(IF(VLOOKUP($C12,'様式２－１'!$A$6:$BG$163,20,FALSE)="","",1),"")</f>
        <v/>
      </c>
      <c r="AA12" s="240" t="str">
        <f>IFERROR(IF(VLOOKUP($C12,'様式２－１'!$A$6:$BG$163,21,FALSE)="","",1),"")</f>
        <v/>
      </c>
      <c r="AB12" s="237" t="str">
        <f>IFERROR(IF(VLOOKUP($C12,'様式２－１'!$A$6:$BG$163,22,FALSE)="","",1),"")</f>
        <v/>
      </c>
      <c r="AC12" s="240" t="str">
        <f>IFERROR(IF(VLOOKUP($C12,'様式２－１'!$A$6:$BG$163,23,FALSE)="","",1),"")</f>
        <v/>
      </c>
      <c r="AD12" s="237" t="str">
        <f>IFERROR(IF(VLOOKUP($C12,'様式２－１'!$A$6:$BG$163,24,FALSE)="","",1),"")</f>
        <v/>
      </c>
      <c r="AE12" s="240" t="str">
        <f>IFERROR(IF(VLOOKUP($C12,'様式２－１'!$A$6:$BG$163,25,FALSE)="","",1),"")</f>
        <v/>
      </c>
      <c r="AF12" s="237" t="str">
        <f>IFERROR(IF(VLOOKUP($C12,'様式２－１'!$A$6:$BG$163,26,FALSE)="","",1),"")</f>
        <v/>
      </c>
      <c r="AG12" s="240" t="str">
        <f>IFERROR(IF(VLOOKUP($C12,'様式２－１'!$A$6:$BG$163,27,FALSE)="","",1),"")</f>
        <v/>
      </c>
      <c r="AH12" s="237" t="str">
        <f>IFERROR(IF(VLOOKUP($C12,'様式２－１'!$A$6:$BG$163,28,FALSE)="","",1),"")</f>
        <v/>
      </c>
      <c r="AI12" s="240" t="str">
        <f>IFERROR(IF(VLOOKUP($C12,'様式２－１'!$A$6:$BG$163,28,FALSE)="","",1),"")</f>
        <v/>
      </c>
      <c r="AJ12" s="237" t="str">
        <f>IFERROR(IF(VLOOKUP($C12,'様式２－１'!$A$6:$BG$163,30,FALSE)="","",1),"")</f>
        <v/>
      </c>
      <c r="AK12" s="240" t="str">
        <f>IFERROR(IF(VLOOKUP($C12,'様式２－１'!$A$6:$BG$163,31,FALSE)="","",1),"")</f>
        <v/>
      </c>
      <c r="AL12" s="237" t="str">
        <f>IFERROR(IF(VLOOKUP($C12,'様式２－１'!$A$6:$BG$163,32,FALSE)="","",1),"")</f>
        <v/>
      </c>
      <c r="AM12" s="240" t="str">
        <f>IFERROR(IF(VLOOKUP($C12,'様式２－１'!$A$6:$BG$163,33,FALSE)="","",1),"")</f>
        <v/>
      </c>
      <c r="AN12" s="237" t="str">
        <f>IFERROR(IF(VLOOKUP($C12,'様式２－１'!$A$6:$BG$163,34,FALSE)="","",1),"")</f>
        <v/>
      </c>
      <c r="AO12" s="240" t="str">
        <f>IFERROR(IF(VLOOKUP($C12,'様式２－１'!$A$6:$BG$163,35,FALSE)="","",1),"")</f>
        <v/>
      </c>
      <c r="AP12" s="237" t="str">
        <f>IFERROR(IF(VLOOKUP($C12,'様式２－１'!$A$6:$BG$163,36,FALSE)="","",VLOOKUP($C12,'様式２－１'!$A$6:$BG$163,36,FALSE)),"")</f>
        <v/>
      </c>
      <c r="AQ12" s="238" t="str">
        <f>IFERROR(IF(VLOOKUP($C12,'様式２－１'!$A$6:$BG$163,37,FALSE)="","",VLOOKUP($C12,'様式２－１'!$A$6:$BG$163,37,FALSE)),"")</f>
        <v/>
      </c>
      <c r="AR12" s="237" t="str">
        <f>IFERROR(IF(VLOOKUP($C12,'様式２－１'!$A$6:$BG$163,38,FALSE)="","",VLOOKUP($C12,'様式２－１'!$A$6:$BG$163,38,FALSE)),"")</f>
        <v/>
      </c>
      <c r="AS12" s="238" t="str">
        <f>IFERROR(IF(VLOOKUP($C12,'様式２－１'!$A$6:$BG$163,39,FALSE)="","",VLOOKUP($C12,'様式２－１'!$A$6:$BG$163,39,FALSE)),"")</f>
        <v/>
      </c>
      <c r="AT12" s="237" t="str">
        <f>IFERROR(IF(VLOOKUP($C12,'様式２－１'!$A$6:$BG$163,40,FALSE)="","",VLOOKUP($C12,'様式２－１'!$A$6:$BG$163,40,FALSE)),"")</f>
        <v/>
      </c>
      <c r="AU12" s="238" t="str">
        <f>IFERROR(IF(VLOOKUP($C12,'様式２－１'!$A$6:$BG$163,41,FALSE)="","",VLOOKUP($C12,'様式２－１'!$A$6:$BG$163,41,FALSE)),"")</f>
        <v/>
      </c>
      <c r="AV12" s="237" t="str">
        <f>IFERROR(IF(VLOOKUP($C12,'様式２－１'!$A$6:$BG$163,42,FALSE)="","",VLOOKUP($C12,'様式２－１'!$A$6:$BG$163,42,FALSE)),"")</f>
        <v/>
      </c>
      <c r="AW12" s="238" t="str">
        <f>IFERROR(IF(VLOOKUP($C12,'様式２－１'!$A$6:$BG$163,43,FALSE)="","",VLOOKUP($C12,'様式２－１'!$A$6:$BG$163,43,FALSE)),"")</f>
        <v/>
      </c>
      <c r="AX12" s="237" t="str">
        <f>IFERROR(IF(VLOOKUP($C12,'様式２－１'!$A$6:$BG$163,44,FALSE)="","",VLOOKUP($C12,'様式２－１'!$A$6:$BG$163,44,FALSE)),"")</f>
        <v/>
      </c>
      <c r="AY12" s="238" t="str">
        <f>IFERROR(IF(VLOOKUP($C12,'様式２－１'!$A$6:$BG$163,45,FALSE)="","",VLOOKUP($C12,'様式２－１'!$A$6:$BG$163,45,FALSE)),"")</f>
        <v/>
      </c>
      <c r="AZ12" s="237" t="str">
        <f>IFERROR(IF(VLOOKUP($C12,'様式２－１'!$A$6:$BG$163,46,FALSE)="","",VLOOKUP($C12,'様式２－１'!$A$6:$BG$163,46,FALSE)),"")</f>
        <v/>
      </c>
      <c r="BA12" s="238" t="str">
        <f>IFERROR(IF(VLOOKUP($C12,'様式２－１'!$A$6:$BG$163,47,FALSE)="","",VLOOKUP($C12,'様式２－１'!$A$6:$BG$163,47,FALSE)),"")</f>
        <v/>
      </c>
      <c r="BB12" s="237" t="str">
        <f>IFERROR(IF(VLOOKUP($C12,'様式２－１'!$A$6:$BG$163,48,FALSE)="","",VLOOKUP($C12,'様式２－１'!$A$6:$BG$163,48,FALSE)),"")</f>
        <v/>
      </c>
      <c r="BC12" s="238" t="str">
        <f>IFERROR(IF(VLOOKUP($C12,'様式２－１'!$A$6:$BG$163,49,FALSE)="","",VLOOKUP($C12,'様式２－１'!$A$6:$BG$163,49,FALSE)),"")</f>
        <v/>
      </c>
      <c r="BD12" s="237" t="str">
        <f>IFERROR(IF(VLOOKUP($C12,'様式２－１'!$A$6:$BG$163,50,FALSE)="","",VLOOKUP($C12,'様式２－１'!$A$6:$BG$163,50,FALSE)),"")</f>
        <v/>
      </c>
      <c r="BE12" s="238" t="str">
        <f>IFERROR(IF(VLOOKUP($C12,'様式２－１'!$A$6:$BG$163,51,FALSE)="","",VLOOKUP($C12,'様式２－１'!$A$6:$BG$163,51,FALSE)),"")</f>
        <v/>
      </c>
      <c r="BF12" s="237" t="str">
        <f>IFERROR(IF(VLOOKUP($C12,'様式２－１'!$A$6:$BG$163,52,FALSE)="","",VLOOKUP($C12,'様式２－１'!$A$6:$BG$163,52,FALSE)),"")</f>
        <v/>
      </c>
      <c r="BG12" s="238" t="str">
        <f>IFERROR(IF(VLOOKUP($C12,'様式２－１'!$A$6:$BG$163,53,FALSE)="","",1),"")</f>
        <v/>
      </c>
      <c r="BH12" s="237" t="str">
        <f>IFERROR(IF(VLOOKUP($C12,'様式２－１'!$A$6:$BG$163,54,FALSE)="","",1),"")</f>
        <v/>
      </c>
      <c r="BI12" s="238" t="str">
        <f>IFERROR(IF(VLOOKUP($C12,'様式２－１'!$A$6:$BG$163,55,FALSE)="","",1),"")</f>
        <v/>
      </c>
      <c r="BJ12" s="237" t="str">
        <f>IFERROR(IF(VLOOKUP($C12,'様式２－１'!$A$6:$BG$163,56,FALSE)="","",VLOOKUP($C12,'様式２－１'!$A$6:$BG$163,56,FALSE)),"")</f>
        <v/>
      </c>
      <c r="BK12" s="238" t="str">
        <f>IFERROR(IF(VLOOKUP($C12,'様式２－１'!$A$6:$BG$163,57,FALSE)="","",VLOOKUP($C12,'様式２－１'!$A$6:$BG$163,57,FALSE)),"")</f>
        <v/>
      </c>
      <c r="BL12" s="237" t="str">
        <f>IFERROR(IF(VLOOKUP($C12,'様式２－１'!$A$6:$BG$163,58,FALSE)="","",VLOOKUP($C12,'様式２－１'!$A$6:$BG$163,58,FALSE)),"")</f>
        <v/>
      </c>
      <c r="BM12" s="238" t="str">
        <f>IFERROR(IF(VLOOKUP($C12,'様式２－１'!$A$6:$BG$163,59,FALSE)="","",VLOOKUP($C12,'様式２－１'!$A$6:$BG$163,59,FALSE)),"")</f>
        <v/>
      </c>
      <c r="BN12" s="239" t="str">
        <f>IFERROR(IF(VLOOKUP($C12,'様式４－１'!$A$6:$AE$112,5,FALSE)="","",VLOOKUP($C12,'様式４－１'!$A$6:$AE$112,5,FALSE)),"")</f>
        <v/>
      </c>
      <c r="BO12" s="240" t="str">
        <f>IFERROR(IF(VLOOKUP($C12,'様式４－１'!$A$6:$AE$112,6,FALSE)="","",VLOOKUP($C12,'様式４－１'!$A$6:$AE$112,6,FALSE)),"")</f>
        <v/>
      </c>
      <c r="BP12" s="239" t="str">
        <f>IFERROR(IF(VLOOKUP($C12,'様式４－１'!$A$6:$AE$112,7,FALSE)="","",VLOOKUP($C12,'様式４－１'!$A$6:$AE$112,7,FALSE)),"")</f>
        <v/>
      </c>
      <c r="BQ12" s="240" t="str">
        <f>IFERROR(IF(VLOOKUP($C12,'様式４－１'!$A$6:$AE$112,8,FALSE)="","",VLOOKUP($C12,'様式４－１'!$A$6:$AE$112,8,FALSE)),"")</f>
        <v/>
      </c>
      <c r="BR12" s="239" t="str">
        <f>IFERROR(IF(VLOOKUP($C12,'様式４－１'!$A$6:$AE$112,9,FALSE)="","",VLOOKUP($C12,'様式４－１'!$A$6:$AE$112,9,FALSE)),"")</f>
        <v/>
      </c>
      <c r="BS12" s="240" t="str">
        <f>IFERROR(IF(VLOOKUP($C12,'様式４－１'!$A$6:$AE$112,10,FALSE)="","",VLOOKUP($C12,'様式４－１'!$A$6:$AE$112,10,FALSE)),"")</f>
        <v/>
      </c>
      <c r="BT12" s="239" t="str">
        <f>IFERROR(IF(VLOOKUP($C12,'様式４－１'!$A$6:$AE$112,11,FALSE)="","",VLOOKUP($C12,'様式４－１'!$A$6:$AE$112,11,FALSE)),"")</f>
        <v/>
      </c>
      <c r="BU12" s="240" t="str">
        <f>IFERROR(IF(VLOOKUP($C12,'様式４－１'!$A$6:$AE$112,12,FALSE)="","",VLOOKUP($C12,'様式４－１'!$A$6:$AE$112,12,FALSE)),"")</f>
        <v/>
      </c>
      <c r="BV12" s="237" t="str">
        <f>IFERROR(IF(VLOOKUP($C12,'様式４－１'!$A$6:$AE$112,13,FALSE)="","",VLOOKUP($C12,'様式４－１'!$A$6:$AE$112,13,FALSE)),"")</f>
        <v/>
      </c>
      <c r="BW12" s="238" t="str">
        <f>IFERROR(IF(VLOOKUP($C12,'様式４－１'!$A$6:$AE$112,14,FALSE)="","",VLOOKUP($C12,'様式４－１'!$A$6:$AE$112,14,FALSE)),"")</f>
        <v/>
      </c>
      <c r="BX12" s="237" t="str">
        <f>IFERROR(IF(VLOOKUP($C12,'様式４－１'!$A$6:$AE$112,15,FALSE)="","",VLOOKUP($C12,'様式４－１'!$A$6:$AE$112,15,FALSE)),"")</f>
        <v/>
      </c>
      <c r="BY12" s="238" t="str">
        <f>IFERROR(IF(VLOOKUP($C12,'様式４－１'!$A$6:$AE$112,16,FALSE)="","",VLOOKUP($C12,'様式４－１'!$A$6:$AE$112,16,FALSE)),"")</f>
        <v/>
      </c>
      <c r="BZ12" s="237" t="str">
        <f>IFERROR(IF(VLOOKUP($C12,'様式４－１'!$A$6:$AE$112,17,FALSE)="","",VLOOKUP($C12,'様式４－１'!$A$6:$AE$112,17,FALSE)),"")</f>
        <v/>
      </c>
      <c r="CA12" s="238" t="str">
        <f>IFERROR(IF(VLOOKUP($C12,'様式４－１'!$A$6:$AE$112,18,FALSE)="","",VLOOKUP($C12,'様式４－１'!$A$6:$AE$112,18,FALSE)),"")</f>
        <v/>
      </c>
      <c r="CB12" s="237" t="str">
        <f>IFERROR(IF(VLOOKUP($C12,'様式４－１'!$A$6:$AE$112,19,FALSE)="","",VLOOKUP($C12,'様式４－１'!$A$6:$AE$112,19,FALSE)),"")</f>
        <v/>
      </c>
      <c r="CC12" s="238" t="str">
        <f>IFERROR(IF(VLOOKUP($C12,'様式４－１'!$A$6:$AE$112,20,FALSE)="","",VLOOKUP($C12,'様式４－１'!$A$6:$AE$112,20,FALSE)),"")</f>
        <v/>
      </c>
      <c r="CD12" s="239" t="str">
        <f>IFERROR(IF(VLOOKUP($C12,'様式４－１'!$A$6:$AE$112,21,FALSE)="","",1),"")</f>
        <v/>
      </c>
      <c r="CE12" s="240" t="str">
        <f>IFERROR(IF(VLOOKUP($C12,'様式４－１'!$A$6:$AE$112,22,FALSE)="","",1),"")</f>
        <v/>
      </c>
      <c r="CF12" s="239" t="str">
        <f>IFERROR(IF(VLOOKUP($C12,'様式４－１'!$A$6:$AE$112,23,FALSE)="","",1),"")</f>
        <v/>
      </c>
      <c r="CG12" s="240" t="str">
        <f>IFERROR(IF(VLOOKUP($C12,'様式４－１'!$A$6:$AE$112,24,FALSE)="","",1),"")</f>
        <v/>
      </c>
      <c r="CH12" s="239" t="str">
        <f>IFERROR(IF(VLOOKUP($C12,'様式４－１'!$A$6:$AE$112,25,FALSE)="","",1),"")</f>
        <v/>
      </c>
      <c r="CI12" s="240" t="str">
        <f>IFERROR(IF(VLOOKUP($C12,'様式４－１'!$A$6:$AE$112,26,FALSE)="","",1),"")</f>
        <v/>
      </c>
      <c r="CJ12" s="239" t="str">
        <f>IFERROR(IF(VLOOKUP($C12,'様式４－１'!$A$6:$AE$112,27,FALSE)="","",1),"")</f>
        <v/>
      </c>
      <c r="CK12" s="240" t="str">
        <f>IFERROR(IF(VLOOKUP($C12,'様式４－１'!$A$6:$AE$112,28,FALSE)="","",1),"")</f>
        <v/>
      </c>
      <c r="CL12" s="239" t="str">
        <f>IFERROR(IF(VLOOKUP($C12,'様式４－１'!$A$6:$AE$112,29,FALSE)="","",1),"")</f>
        <v/>
      </c>
      <c r="CM12" s="240" t="str">
        <f>IFERROR(IF(VLOOKUP($C12,'様式４－１'!$A$6:$AE$112,30,FALSE)="","",1),"")</f>
        <v/>
      </c>
      <c r="CN12" s="239" t="str">
        <f>IFERROR(IF(VLOOKUP($C12,'様式４－１'!$A$6:$AE$112,31,FALSE)="","",1),"")</f>
        <v/>
      </c>
      <c r="CO12" s="254" t="str">
        <f>IFERROR(IF(VLOOKUP($C12,'様式４－１'!$A$6:$AE$112,31,FALSE)="","",1),"")</f>
        <v/>
      </c>
      <c r="CP12" s="258" t="str">
        <f>IFERROR(IF(VLOOKUP($C12,'様式４－１'!$A$6:$AE$112,31,FALSE)="","",1),"")</f>
        <v/>
      </c>
      <c r="CQ12" s="254" t="str">
        <f>IFERROR(IF(VLOOKUP($C12,'様式４－１'!$A$6:$AE$112,31,FALSE)="","",1),"")</f>
        <v/>
      </c>
      <c r="CR12" s="264">
        <f>全技術者確認表!E24</f>
        <v>0</v>
      </c>
      <c r="CS12" s="265">
        <f>全技術者確認表!H24</f>
        <v>0</v>
      </c>
      <c r="FS12" s="237"/>
      <c r="FT12" s="238"/>
      <c r="FU12" s="237"/>
      <c r="FV12" s="238"/>
      <c r="FW12" s="237"/>
      <c r="FX12" s="238"/>
      <c r="FY12" s="237"/>
      <c r="FZ12" s="238"/>
      <c r="GA12" s="237"/>
      <c r="GB12" s="238"/>
      <c r="GC12" s="237"/>
      <c r="GD12" s="238"/>
      <c r="GE12" s="237"/>
      <c r="GF12" s="238"/>
      <c r="GG12" s="237"/>
      <c r="GH12" s="238"/>
      <c r="GI12" s="239"/>
      <c r="GJ12" s="240"/>
      <c r="GK12" s="239"/>
      <c r="GL12" s="240"/>
      <c r="GM12" s="239"/>
      <c r="GN12" s="240"/>
      <c r="GO12" s="239"/>
      <c r="GP12" s="240"/>
      <c r="GQ12" s="239"/>
      <c r="GR12" s="240"/>
      <c r="GS12" s="239"/>
      <c r="GT12" s="240"/>
      <c r="GU12" s="239"/>
      <c r="GV12" s="240"/>
      <c r="GW12" s="239"/>
      <c r="GX12" s="240"/>
      <c r="GY12" s="237"/>
      <c r="GZ12" s="238"/>
      <c r="HA12" s="237"/>
      <c r="HB12" s="238"/>
      <c r="HC12" s="237"/>
      <c r="HD12" s="238"/>
      <c r="HE12" s="237"/>
      <c r="HF12" s="238"/>
      <c r="HG12" s="237"/>
      <c r="HH12" s="238"/>
      <c r="HI12" s="237"/>
      <c r="HJ12" s="238"/>
      <c r="HK12" s="237"/>
      <c r="HL12" s="238"/>
      <c r="HM12" s="237"/>
      <c r="HN12" s="238"/>
      <c r="HO12" s="237"/>
      <c r="HP12" s="238"/>
      <c r="HQ12" s="237"/>
      <c r="HR12" s="238"/>
      <c r="HS12" s="237"/>
      <c r="HT12" s="238"/>
      <c r="HU12" s="237"/>
      <c r="HV12" s="238"/>
      <c r="HW12" s="239"/>
      <c r="HX12" s="240"/>
      <c r="HY12" s="239"/>
      <c r="HZ12" s="240"/>
      <c r="IA12" s="239"/>
      <c r="IB12" s="240"/>
      <c r="IC12" s="239"/>
      <c r="ID12" s="240"/>
      <c r="IE12" s="237"/>
      <c r="IF12" s="238"/>
      <c r="IG12" s="237"/>
      <c r="IH12" s="238"/>
      <c r="II12" s="237"/>
      <c r="IJ12" s="238"/>
      <c r="IK12" s="237"/>
      <c r="IL12" s="238"/>
      <c r="IM12" s="239"/>
      <c r="IN12" s="240"/>
      <c r="IO12" s="239"/>
      <c r="IP12" s="240"/>
      <c r="IQ12" s="239"/>
      <c r="IR12" s="240"/>
      <c r="IS12" s="239"/>
      <c r="IT12" s="240"/>
      <c r="IU12" s="239"/>
      <c r="IV12" s="240"/>
      <c r="IW12" s="239"/>
      <c r="IX12" s="254"/>
      <c r="IY12" s="258"/>
      <c r="IZ12" s="254"/>
      <c r="JA12" s="258"/>
      <c r="JB12" s="254"/>
    </row>
    <row r="13" spans="1:262" s="231" customFormat="1" x14ac:dyDescent="0.2">
      <c r="A13" s="231">
        <f>報告書表紙!G$6</f>
        <v>0</v>
      </c>
      <c r="C13" s="231">
        <v>12</v>
      </c>
      <c r="D13" s="231">
        <f>全技術者確認表!B25</f>
        <v>0</v>
      </c>
      <c r="J13" s="232" t="str">
        <f>IFERROR(IF(VLOOKUP($C13,'様式２－１'!$A$6:$BG$163,4,FALSE)="","",1),"")</f>
        <v/>
      </c>
      <c r="K13" s="233" t="str">
        <f>IFERROR(IF(VLOOKUP($C13,'様式２－１'!$A$6:$BG$163,5,FALSE)="","",1),"")</f>
        <v/>
      </c>
      <c r="L13" s="232" t="str">
        <f>IFERROR(IF(VLOOKUP($C13,'様式２－１'!$A$6:$BG$163,6,FALSE)="","",1),"")</f>
        <v/>
      </c>
      <c r="M13" s="233" t="str">
        <f>IFERROR(IF(VLOOKUP($C13,'様式２－１'!$A$6:$BG$163,7,FALSE)="","",1),"")</f>
        <v/>
      </c>
      <c r="N13" s="232" t="str">
        <f>IFERROR(IF(VLOOKUP($C13,'様式２－１'!$A$6:$BG$163,8,FALSE)="","",1),"")</f>
        <v/>
      </c>
      <c r="O13" s="233" t="str">
        <f>IFERROR(IF(VLOOKUP($C13,'様式２－１'!$A$6:$BG$163,9,FALSE)="","",1),"")</f>
        <v/>
      </c>
      <c r="P13" s="232" t="str">
        <f>IFERROR(IF(VLOOKUP($C13,'様式２－１'!$A$6:$BG$163,10,FALSE)="","",1),"")</f>
        <v/>
      </c>
      <c r="Q13" s="233" t="str">
        <f>IFERROR(IF(VLOOKUP($C13,'様式２－１'!$A$6:$BG$163,11,FALSE)="","",1),"")</f>
        <v/>
      </c>
      <c r="R13" s="232" t="str">
        <f>IFERROR(IF(VLOOKUP($C13,'様式２－１'!$A$6:$BG$163,12,FALSE)="","",1),"")</f>
        <v/>
      </c>
      <c r="S13" s="233" t="str">
        <f>IFERROR(IF(VLOOKUP($C13,'様式２－１'!$A$6:$BG$163,13,FALSE)="","",1),"")</f>
        <v/>
      </c>
      <c r="T13" s="232" t="str">
        <f>IFERROR(IF(VLOOKUP($C13,'様式２－１'!$A$6:$BG$163,14,FALSE)="","",1),"")</f>
        <v/>
      </c>
      <c r="U13" s="233" t="str">
        <f>IFERROR(IF(VLOOKUP($C13,'様式２－１'!$A$6:$BG$163,15,FALSE)="","",1),"")</f>
        <v/>
      </c>
      <c r="V13" s="232" t="str">
        <f>IFERROR(IF(VLOOKUP($C13,'様式２－１'!$A$6:$BG$163,16,FALSE)="","",1),"")</f>
        <v/>
      </c>
      <c r="W13" s="233" t="str">
        <f>IFERROR(IF(VLOOKUP($C13,'様式２－１'!$A$6:$BG$163,17,FALSE)="","",1),"")</f>
        <v/>
      </c>
      <c r="X13" s="232" t="str">
        <f>IFERROR(IF(VLOOKUP($C13,'様式２－１'!$A$6:$BG$163,18,FALSE)="","",1),"")</f>
        <v/>
      </c>
      <c r="Y13" s="233" t="str">
        <f>IFERROR(IF(VLOOKUP($C13,'様式２－１'!$A$6:$BG$163,19,FALSE)="","",1),"")</f>
        <v/>
      </c>
      <c r="Z13" s="232" t="str">
        <f>IFERROR(IF(VLOOKUP($C13,'様式２－１'!$A$6:$BG$163,20,FALSE)="","",1),"")</f>
        <v/>
      </c>
      <c r="AA13" s="235" t="str">
        <f>IFERROR(IF(VLOOKUP($C13,'様式２－１'!$A$6:$BG$163,21,FALSE)="","",1),"")</f>
        <v/>
      </c>
      <c r="AB13" s="232" t="str">
        <f>IFERROR(IF(VLOOKUP($C13,'様式２－１'!$A$6:$BG$163,22,FALSE)="","",1),"")</f>
        <v/>
      </c>
      <c r="AC13" s="235" t="str">
        <f>IFERROR(IF(VLOOKUP($C13,'様式２－１'!$A$6:$BG$163,23,FALSE)="","",1),"")</f>
        <v/>
      </c>
      <c r="AD13" s="232" t="str">
        <f>IFERROR(IF(VLOOKUP($C13,'様式２－１'!$A$6:$BG$163,24,FALSE)="","",1),"")</f>
        <v/>
      </c>
      <c r="AE13" s="235" t="str">
        <f>IFERROR(IF(VLOOKUP($C13,'様式２－１'!$A$6:$BG$163,25,FALSE)="","",1),"")</f>
        <v/>
      </c>
      <c r="AF13" s="232" t="str">
        <f>IFERROR(IF(VLOOKUP($C13,'様式２－１'!$A$6:$BG$163,26,FALSE)="","",1),"")</f>
        <v/>
      </c>
      <c r="AG13" s="235" t="str">
        <f>IFERROR(IF(VLOOKUP($C13,'様式２－１'!$A$6:$BG$163,27,FALSE)="","",1),"")</f>
        <v/>
      </c>
      <c r="AH13" s="232" t="str">
        <f>IFERROR(IF(VLOOKUP($C13,'様式２－１'!$A$6:$BG$163,28,FALSE)="","",1),"")</f>
        <v/>
      </c>
      <c r="AI13" s="235" t="str">
        <f>IFERROR(IF(VLOOKUP($C13,'様式２－１'!$A$6:$BG$163,28,FALSE)="","",1),"")</f>
        <v/>
      </c>
      <c r="AJ13" s="232" t="str">
        <f>IFERROR(IF(VLOOKUP($C13,'様式２－１'!$A$6:$BG$163,30,FALSE)="","",1),"")</f>
        <v/>
      </c>
      <c r="AK13" s="235" t="str">
        <f>IFERROR(IF(VLOOKUP($C13,'様式２－１'!$A$6:$BG$163,31,FALSE)="","",1),"")</f>
        <v/>
      </c>
      <c r="AL13" s="232" t="str">
        <f>IFERROR(IF(VLOOKUP($C13,'様式２－１'!$A$6:$BG$163,32,FALSE)="","",1),"")</f>
        <v/>
      </c>
      <c r="AM13" s="235" t="str">
        <f>IFERROR(IF(VLOOKUP($C13,'様式２－１'!$A$6:$BG$163,33,FALSE)="","",1),"")</f>
        <v/>
      </c>
      <c r="AN13" s="232" t="str">
        <f>IFERROR(IF(VLOOKUP($C13,'様式２－１'!$A$6:$BG$163,34,FALSE)="","",1),"")</f>
        <v/>
      </c>
      <c r="AO13" s="235" t="str">
        <f>IFERROR(IF(VLOOKUP($C13,'様式２－１'!$A$6:$BG$163,35,FALSE)="","",1),"")</f>
        <v/>
      </c>
      <c r="AP13" s="232" t="str">
        <f>IFERROR(IF(VLOOKUP($C13,'様式２－１'!$A$6:$BG$163,36,FALSE)="","",VLOOKUP($C13,'様式２－１'!$A$6:$BG$163,36,FALSE)),"")</f>
        <v/>
      </c>
      <c r="AQ13" s="233" t="str">
        <f>IFERROR(IF(VLOOKUP($C13,'様式２－１'!$A$6:$BG$163,37,FALSE)="","",VLOOKUP($C13,'様式２－１'!$A$6:$BG$163,37,FALSE)),"")</f>
        <v/>
      </c>
      <c r="AR13" s="232" t="str">
        <f>IFERROR(IF(VLOOKUP($C13,'様式２－１'!$A$6:$BG$163,38,FALSE)="","",VLOOKUP($C13,'様式２－１'!$A$6:$BG$163,38,FALSE)),"")</f>
        <v/>
      </c>
      <c r="AS13" s="233" t="str">
        <f>IFERROR(IF(VLOOKUP($C13,'様式２－１'!$A$6:$BG$163,39,FALSE)="","",VLOOKUP($C13,'様式２－１'!$A$6:$BG$163,39,FALSE)),"")</f>
        <v/>
      </c>
      <c r="AT13" s="232" t="str">
        <f>IFERROR(IF(VLOOKUP($C13,'様式２－１'!$A$6:$BG$163,40,FALSE)="","",VLOOKUP($C13,'様式２－１'!$A$6:$BG$163,40,FALSE)),"")</f>
        <v/>
      </c>
      <c r="AU13" s="233" t="str">
        <f>IFERROR(IF(VLOOKUP($C13,'様式２－１'!$A$6:$BG$163,41,FALSE)="","",VLOOKUP($C13,'様式２－１'!$A$6:$BG$163,41,FALSE)),"")</f>
        <v/>
      </c>
      <c r="AV13" s="232" t="str">
        <f>IFERROR(IF(VLOOKUP($C13,'様式２－１'!$A$6:$BG$163,42,FALSE)="","",VLOOKUP($C13,'様式２－１'!$A$6:$BG$163,42,FALSE)),"")</f>
        <v/>
      </c>
      <c r="AW13" s="233" t="str">
        <f>IFERROR(IF(VLOOKUP($C13,'様式２－１'!$A$6:$BG$163,43,FALSE)="","",VLOOKUP($C13,'様式２－１'!$A$6:$BG$163,43,FALSE)),"")</f>
        <v/>
      </c>
      <c r="AX13" s="232" t="str">
        <f>IFERROR(IF(VLOOKUP($C13,'様式２－１'!$A$6:$BG$163,44,FALSE)="","",VLOOKUP($C13,'様式２－１'!$A$6:$BG$163,44,FALSE)),"")</f>
        <v/>
      </c>
      <c r="AY13" s="233" t="str">
        <f>IFERROR(IF(VLOOKUP($C13,'様式２－１'!$A$6:$BG$163,45,FALSE)="","",VLOOKUP($C13,'様式２－１'!$A$6:$BG$163,45,FALSE)),"")</f>
        <v/>
      </c>
      <c r="AZ13" s="232" t="str">
        <f>IFERROR(IF(VLOOKUP($C13,'様式２－１'!$A$6:$BG$163,46,FALSE)="","",VLOOKUP($C13,'様式２－１'!$A$6:$BG$163,46,FALSE)),"")</f>
        <v/>
      </c>
      <c r="BA13" s="233" t="str">
        <f>IFERROR(IF(VLOOKUP($C13,'様式２－１'!$A$6:$BG$163,47,FALSE)="","",VLOOKUP($C13,'様式２－１'!$A$6:$BG$163,47,FALSE)),"")</f>
        <v/>
      </c>
      <c r="BB13" s="232" t="str">
        <f>IFERROR(IF(VLOOKUP($C13,'様式２－１'!$A$6:$BG$163,48,FALSE)="","",VLOOKUP($C13,'様式２－１'!$A$6:$BG$163,48,FALSE)),"")</f>
        <v/>
      </c>
      <c r="BC13" s="233" t="str">
        <f>IFERROR(IF(VLOOKUP($C13,'様式２－１'!$A$6:$BG$163,49,FALSE)="","",VLOOKUP($C13,'様式２－１'!$A$6:$BG$163,49,FALSE)),"")</f>
        <v/>
      </c>
      <c r="BD13" s="232" t="str">
        <f>IFERROR(IF(VLOOKUP($C13,'様式２－１'!$A$6:$BG$163,50,FALSE)="","",VLOOKUP($C13,'様式２－１'!$A$6:$BG$163,50,FALSE)),"")</f>
        <v/>
      </c>
      <c r="BE13" s="233" t="str">
        <f>IFERROR(IF(VLOOKUP($C13,'様式２－１'!$A$6:$BG$163,51,FALSE)="","",VLOOKUP($C13,'様式２－１'!$A$6:$BG$163,51,FALSE)),"")</f>
        <v/>
      </c>
      <c r="BF13" s="232" t="str">
        <f>IFERROR(IF(VLOOKUP($C13,'様式２－１'!$A$6:$BG$163,52,FALSE)="","",VLOOKUP($C13,'様式２－１'!$A$6:$BG$163,52,FALSE)),"")</f>
        <v/>
      </c>
      <c r="BG13" s="233" t="str">
        <f>IFERROR(IF(VLOOKUP($C13,'様式２－１'!$A$6:$BG$163,53,FALSE)="","",1),"")</f>
        <v/>
      </c>
      <c r="BH13" s="232" t="str">
        <f>IFERROR(IF(VLOOKUP($C13,'様式２－１'!$A$6:$BG$163,54,FALSE)="","",1),"")</f>
        <v/>
      </c>
      <c r="BI13" s="233" t="str">
        <f>IFERROR(IF(VLOOKUP($C13,'様式２－１'!$A$6:$BG$163,55,FALSE)="","",1),"")</f>
        <v/>
      </c>
      <c r="BJ13" s="232" t="str">
        <f>IFERROR(IF(VLOOKUP($C13,'様式２－１'!$A$6:$BG$163,56,FALSE)="","",VLOOKUP($C13,'様式２－１'!$A$6:$BG$163,56,FALSE)),"")</f>
        <v/>
      </c>
      <c r="BK13" s="233" t="str">
        <f>IFERROR(IF(VLOOKUP($C13,'様式２－１'!$A$6:$BG$163,57,FALSE)="","",VLOOKUP($C13,'様式２－１'!$A$6:$BG$163,57,FALSE)),"")</f>
        <v/>
      </c>
      <c r="BL13" s="232" t="str">
        <f>IFERROR(IF(VLOOKUP($C13,'様式２－１'!$A$6:$BG$163,58,FALSE)="","",VLOOKUP($C13,'様式２－１'!$A$6:$BG$163,58,FALSE)),"")</f>
        <v/>
      </c>
      <c r="BM13" s="233" t="str">
        <f>IFERROR(IF(VLOOKUP($C13,'様式２－１'!$A$6:$BG$163,59,FALSE)="","",VLOOKUP($C13,'様式２－１'!$A$6:$BG$163,59,FALSE)),"")</f>
        <v/>
      </c>
      <c r="BN13" s="234" t="str">
        <f>IFERROR(IF(VLOOKUP($C13,'様式４－１'!$A$6:$AE$112,5,FALSE)="","",VLOOKUP($C13,'様式４－１'!$A$6:$AE$112,5,FALSE)),"")</f>
        <v/>
      </c>
      <c r="BO13" s="235" t="str">
        <f>IFERROR(IF(VLOOKUP($C13,'様式４－１'!$A$6:$AE$112,6,FALSE)="","",VLOOKUP($C13,'様式４－１'!$A$6:$AE$112,6,FALSE)),"")</f>
        <v/>
      </c>
      <c r="BP13" s="234" t="str">
        <f>IFERROR(IF(VLOOKUP($C13,'様式４－１'!$A$6:$AE$112,7,FALSE)="","",VLOOKUP($C13,'様式４－１'!$A$6:$AE$112,7,FALSE)),"")</f>
        <v/>
      </c>
      <c r="BQ13" s="235" t="str">
        <f>IFERROR(IF(VLOOKUP($C13,'様式４－１'!$A$6:$AE$112,8,FALSE)="","",VLOOKUP($C13,'様式４－１'!$A$6:$AE$112,8,FALSE)),"")</f>
        <v/>
      </c>
      <c r="BR13" s="234" t="str">
        <f>IFERROR(IF(VLOOKUP($C13,'様式４－１'!$A$6:$AE$112,9,FALSE)="","",VLOOKUP($C13,'様式４－１'!$A$6:$AE$112,9,FALSE)),"")</f>
        <v/>
      </c>
      <c r="BS13" s="235" t="str">
        <f>IFERROR(IF(VLOOKUP($C13,'様式４－１'!$A$6:$AE$112,10,FALSE)="","",VLOOKUP($C13,'様式４－１'!$A$6:$AE$112,10,FALSE)),"")</f>
        <v/>
      </c>
      <c r="BT13" s="234" t="str">
        <f>IFERROR(IF(VLOOKUP($C13,'様式４－１'!$A$6:$AE$112,11,FALSE)="","",VLOOKUP($C13,'様式４－１'!$A$6:$AE$112,11,FALSE)),"")</f>
        <v/>
      </c>
      <c r="BU13" s="235" t="str">
        <f>IFERROR(IF(VLOOKUP($C13,'様式４－１'!$A$6:$AE$112,12,FALSE)="","",VLOOKUP($C13,'様式４－１'!$A$6:$AE$112,12,FALSE)),"")</f>
        <v/>
      </c>
      <c r="BV13" s="232" t="str">
        <f>IFERROR(IF(VLOOKUP($C13,'様式４－１'!$A$6:$AE$112,13,FALSE)="","",VLOOKUP($C13,'様式４－１'!$A$6:$AE$112,13,FALSE)),"")</f>
        <v/>
      </c>
      <c r="BW13" s="233" t="str">
        <f>IFERROR(IF(VLOOKUP($C13,'様式４－１'!$A$6:$AE$112,14,FALSE)="","",VLOOKUP($C13,'様式４－１'!$A$6:$AE$112,14,FALSE)),"")</f>
        <v/>
      </c>
      <c r="BX13" s="232" t="str">
        <f>IFERROR(IF(VLOOKUP($C13,'様式４－１'!$A$6:$AE$112,15,FALSE)="","",VLOOKUP($C13,'様式４－１'!$A$6:$AE$112,15,FALSE)),"")</f>
        <v/>
      </c>
      <c r="BY13" s="233" t="str">
        <f>IFERROR(IF(VLOOKUP($C13,'様式４－１'!$A$6:$AE$112,16,FALSE)="","",VLOOKUP($C13,'様式４－１'!$A$6:$AE$112,16,FALSE)),"")</f>
        <v/>
      </c>
      <c r="BZ13" s="232" t="str">
        <f>IFERROR(IF(VLOOKUP($C13,'様式４－１'!$A$6:$AE$112,17,FALSE)="","",VLOOKUP($C13,'様式４－１'!$A$6:$AE$112,17,FALSE)),"")</f>
        <v/>
      </c>
      <c r="CA13" s="233" t="str">
        <f>IFERROR(IF(VLOOKUP($C13,'様式４－１'!$A$6:$AE$112,18,FALSE)="","",VLOOKUP($C13,'様式４－１'!$A$6:$AE$112,18,FALSE)),"")</f>
        <v/>
      </c>
      <c r="CB13" s="232" t="str">
        <f>IFERROR(IF(VLOOKUP($C13,'様式４－１'!$A$6:$AE$112,19,FALSE)="","",VLOOKUP($C13,'様式４－１'!$A$6:$AE$112,19,FALSE)),"")</f>
        <v/>
      </c>
      <c r="CC13" s="233" t="str">
        <f>IFERROR(IF(VLOOKUP($C13,'様式４－１'!$A$6:$AE$112,20,FALSE)="","",VLOOKUP($C13,'様式４－１'!$A$6:$AE$112,20,FALSE)),"")</f>
        <v/>
      </c>
      <c r="CD13" s="234" t="str">
        <f>IFERROR(IF(VLOOKUP($C13,'様式４－１'!$A$6:$AE$112,21,FALSE)="","",1),"")</f>
        <v/>
      </c>
      <c r="CE13" s="235" t="str">
        <f>IFERROR(IF(VLOOKUP($C13,'様式４－１'!$A$6:$AE$112,22,FALSE)="","",1),"")</f>
        <v/>
      </c>
      <c r="CF13" s="234" t="str">
        <f>IFERROR(IF(VLOOKUP($C13,'様式４－１'!$A$6:$AE$112,23,FALSE)="","",1),"")</f>
        <v/>
      </c>
      <c r="CG13" s="235" t="str">
        <f>IFERROR(IF(VLOOKUP($C13,'様式４－１'!$A$6:$AE$112,24,FALSE)="","",1),"")</f>
        <v/>
      </c>
      <c r="CH13" s="234" t="str">
        <f>IFERROR(IF(VLOOKUP($C13,'様式４－１'!$A$6:$AE$112,25,FALSE)="","",1),"")</f>
        <v/>
      </c>
      <c r="CI13" s="235" t="str">
        <f>IFERROR(IF(VLOOKUP($C13,'様式４－１'!$A$6:$AE$112,26,FALSE)="","",1),"")</f>
        <v/>
      </c>
      <c r="CJ13" s="234" t="str">
        <f>IFERROR(IF(VLOOKUP($C13,'様式４－１'!$A$6:$AE$112,27,FALSE)="","",1),"")</f>
        <v/>
      </c>
      <c r="CK13" s="235" t="str">
        <f>IFERROR(IF(VLOOKUP($C13,'様式４－１'!$A$6:$AE$112,28,FALSE)="","",1),"")</f>
        <v/>
      </c>
      <c r="CL13" s="234" t="str">
        <f>IFERROR(IF(VLOOKUP($C13,'様式４－１'!$A$6:$AE$112,29,FALSE)="","",1),"")</f>
        <v/>
      </c>
      <c r="CM13" s="235" t="str">
        <f>IFERROR(IF(VLOOKUP($C13,'様式４－１'!$A$6:$AE$112,30,FALSE)="","",1),"")</f>
        <v/>
      </c>
      <c r="CN13" s="234" t="str">
        <f>IFERROR(IF(VLOOKUP($C13,'様式４－１'!$A$6:$AE$112,31,FALSE)="","",1),"")</f>
        <v/>
      </c>
      <c r="CO13" s="252" t="str">
        <f>IFERROR(IF(VLOOKUP($C13,'様式４－１'!$A$6:$AE$112,31,FALSE)="","",1),"")</f>
        <v/>
      </c>
      <c r="CP13" s="256" t="str">
        <f>IFERROR(IF(VLOOKUP($C13,'様式４－１'!$A$6:$AE$112,31,FALSE)="","",1),"")</f>
        <v/>
      </c>
      <c r="CQ13" s="252" t="str">
        <f>IFERROR(IF(VLOOKUP($C13,'様式４－１'!$A$6:$AE$112,31,FALSE)="","",1),"")</f>
        <v/>
      </c>
      <c r="CR13" s="260">
        <f>全技術者確認表!E25</f>
        <v>0</v>
      </c>
      <c r="CS13" s="261">
        <f>全技術者確認表!H25</f>
        <v>0</v>
      </c>
      <c r="FS13" s="232"/>
      <c r="FT13" s="233"/>
      <c r="FU13" s="232"/>
      <c r="FV13" s="233"/>
      <c r="FW13" s="232"/>
      <c r="FX13" s="233"/>
      <c r="FY13" s="232"/>
      <c r="FZ13" s="233"/>
      <c r="GA13" s="232"/>
      <c r="GB13" s="233"/>
      <c r="GC13" s="232"/>
      <c r="GD13" s="233"/>
      <c r="GE13" s="232"/>
      <c r="GF13" s="233"/>
      <c r="GG13" s="232"/>
      <c r="GH13" s="233"/>
      <c r="GI13" s="234"/>
      <c r="GJ13" s="235"/>
      <c r="GK13" s="234"/>
      <c r="GL13" s="235"/>
      <c r="GM13" s="234"/>
      <c r="GN13" s="235"/>
      <c r="GO13" s="234"/>
      <c r="GP13" s="235"/>
      <c r="GQ13" s="234"/>
      <c r="GR13" s="235"/>
      <c r="GS13" s="234"/>
      <c r="GT13" s="235"/>
      <c r="GU13" s="234"/>
      <c r="GV13" s="235"/>
      <c r="GW13" s="234"/>
      <c r="GX13" s="235"/>
      <c r="GY13" s="232"/>
      <c r="GZ13" s="233"/>
      <c r="HA13" s="232"/>
      <c r="HB13" s="233"/>
      <c r="HC13" s="232"/>
      <c r="HD13" s="233"/>
      <c r="HE13" s="232"/>
      <c r="HF13" s="233"/>
      <c r="HG13" s="232"/>
      <c r="HH13" s="233"/>
      <c r="HI13" s="232"/>
      <c r="HJ13" s="233"/>
      <c r="HK13" s="232"/>
      <c r="HL13" s="233"/>
      <c r="HM13" s="232"/>
      <c r="HN13" s="233"/>
      <c r="HO13" s="232"/>
      <c r="HP13" s="233"/>
      <c r="HQ13" s="232"/>
      <c r="HR13" s="233"/>
      <c r="HS13" s="232"/>
      <c r="HT13" s="233"/>
      <c r="HU13" s="232"/>
      <c r="HV13" s="233"/>
      <c r="HW13" s="234"/>
      <c r="HX13" s="235"/>
      <c r="HY13" s="234"/>
      <c r="HZ13" s="235"/>
      <c r="IA13" s="234"/>
      <c r="IB13" s="235"/>
      <c r="IC13" s="234"/>
      <c r="ID13" s="235"/>
      <c r="IE13" s="232"/>
      <c r="IF13" s="233"/>
      <c r="IG13" s="232"/>
      <c r="IH13" s="233"/>
      <c r="II13" s="232"/>
      <c r="IJ13" s="233"/>
      <c r="IK13" s="232"/>
      <c r="IL13" s="233"/>
      <c r="IM13" s="234"/>
      <c r="IN13" s="235"/>
      <c r="IO13" s="234"/>
      <c r="IP13" s="235"/>
      <c r="IQ13" s="234"/>
      <c r="IR13" s="235"/>
      <c r="IS13" s="234"/>
      <c r="IT13" s="235"/>
      <c r="IU13" s="234"/>
      <c r="IV13" s="235"/>
      <c r="IW13" s="234"/>
      <c r="IX13" s="252"/>
      <c r="IY13" s="256"/>
      <c r="IZ13" s="252"/>
      <c r="JA13" s="256"/>
      <c r="JB13" s="252"/>
    </row>
    <row r="14" spans="1:262" s="231" customFormat="1" x14ac:dyDescent="0.2">
      <c r="A14" s="231">
        <f>報告書表紙!G$6</f>
        <v>0</v>
      </c>
      <c r="C14" s="231">
        <v>13</v>
      </c>
      <c r="D14" s="231">
        <f>全技術者確認表!B26</f>
        <v>0</v>
      </c>
      <c r="J14" s="232" t="str">
        <f>IFERROR(IF(VLOOKUP($C14,'様式２－１'!$A$6:$BG$163,4,FALSE)="","",1),"")</f>
        <v/>
      </c>
      <c r="K14" s="233" t="str">
        <f>IFERROR(IF(VLOOKUP($C14,'様式２－１'!$A$6:$BG$163,5,FALSE)="","",1),"")</f>
        <v/>
      </c>
      <c r="L14" s="232" t="str">
        <f>IFERROR(IF(VLOOKUP($C14,'様式２－１'!$A$6:$BG$163,6,FALSE)="","",1),"")</f>
        <v/>
      </c>
      <c r="M14" s="233" t="str">
        <f>IFERROR(IF(VLOOKUP($C14,'様式２－１'!$A$6:$BG$163,7,FALSE)="","",1),"")</f>
        <v/>
      </c>
      <c r="N14" s="232" t="str">
        <f>IFERROR(IF(VLOOKUP($C14,'様式２－１'!$A$6:$BG$163,8,FALSE)="","",1),"")</f>
        <v/>
      </c>
      <c r="O14" s="233" t="str">
        <f>IFERROR(IF(VLOOKUP($C14,'様式２－１'!$A$6:$BG$163,9,FALSE)="","",1),"")</f>
        <v/>
      </c>
      <c r="P14" s="232" t="str">
        <f>IFERROR(IF(VLOOKUP($C14,'様式２－１'!$A$6:$BG$163,10,FALSE)="","",1),"")</f>
        <v/>
      </c>
      <c r="Q14" s="233" t="str">
        <f>IFERROR(IF(VLOOKUP($C14,'様式２－１'!$A$6:$BG$163,11,FALSE)="","",1),"")</f>
        <v/>
      </c>
      <c r="R14" s="232" t="str">
        <f>IFERROR(IF(VLOOKUP($C14,'様式２－１'!$A$6:$BG$163,12,FALSE)="","",1),"")</f>
        <v/>
      </c>
      <c r="S14" s="233" t="str">
        <f>IFERROR(IF(VLOOKUP($C14,'様式２－１'!$A$6:$BG$163,13,FALSE)="","",1),"")</f>
        <v/>
      </c>
      <c r="T14" s="232" t="str">
        <f>IFERROR(IF(VLOOKUP($C14,'様式２－１'!$A$6:$BG$163,14,FALSE)="","",1),"")</f>
        <v/>
      </c>
      <c r="U14" s="233" t="str">
        <f>IFERROR(IF(VLOOKUP($C14,'様式２－１'!$A$6:$BG$163,15,FALSE)="","",1),"")</f>
        <v/>
      </c>
      <c r="V14" s="232" t="str">
        <f>IFERROR(IF(VLOOKUP($C14,'様式２－１'!$A$6:$BG$163,16,FALSE)="","",1),"")</f>
        <v/>
      </c>
      <c r="W14" s="233" t="str">
        <f>IFERROR(IF(VLOOKUP($C14,'様式２－１'!$A$6:$BG$163,17,FALSE)="","",1),"")</f>
        <v/>
      </c>
      <c r="X14" s="232" t="str">
        <f>IFERROR(IF(VLOOKUP($C14,'様式２－１'!$A$6:$BG$163,18,FALSE)="","",1),"")</f>
        <v/>
      </c>
      <c r="Y14" s="233" t="str">
        <f>IFERROR(IF(VLOOKUP($C14,'様式２－１'!$A$6:$BG$163,19,FALSE)="","",1),"")</f>
        <v/>
      </c>
      <c r="Z14" s="232" t="str">
        <f>IFERROR(IF(VLOOKUP($C14,'様式２－１'!$A$6:$BG$163,20,FALSE)="","",1),"")</f>
        <v/>
      </c>
      <c r="AA14" s="235" t="str">
        <f>IFERROR(IF(VLOOKUP($C14,'様式２－１'!$A$6:$BG$163,21,FALSE)="","",1),"")</f>
        <v/>
      </c>
      <c r="AB14" s="232" t="str">
        <f>IFERROR(IF(VLOOKUP($C14,'様式２－１'!$A$6:$BG$163,22,FALSE)="","",1),"")</f>
        <v/>
      </c>
      <c r="AC14" s="235" t="str">
        <f>IFERROR(IF(VLOOKUP($C14,'様式２－１'!$A$6:$BG$163,23,FALSE)="","",1),"")</f>
        <v/>
      </c>
      <c r="AD14" s="232" t="str">
        <f>IFERROR(IF(VLOOKUP($C14,'様式２－１'!$A$6:$BG$163,24,FALSE)="","",1),"")</f>
        <v/>
      </c>
      <c r="AE14" s="235" t="str">
        <f>IFERROR(IF(VLOOKUP($C14,'様式２－１'!$A$6:$BG$163,25,FALSE)="","",1),"")</f>
        <v/>
      </c>
      <c r="AF14" s="232" t="str">
        <f>IFERROR(IF(VLOOKUP($C14,'様式２－１'!$A$6:$BG$163,26,FALSE)="","",1),"")</f>
        <v/>
      </c>
      <c r="AG14" s="235" t="str">
        <f>IFERROR(IF(VLOOKUP($C14,'様式２－１'!$A$6:$BG$163,27,FALSE)="","",1),"")</f>
        <v/>
      </c>
      <c r="AH14" s="232" t="str">
        <f>IFERROR(IF(VLOOKUP($C14,'様式２－１'!$A$6:$BG$163,28,FALSE)="","",1),"")</f>
        <v/>
      </c>
      <c r="AI14" s="235" t="str">
        <f>IFERROR(IF(VLOOKUP($C14,'様式２－１'!$A$6:$BG$163,28,FALSE)="","",1),"")</f>
        <v/>
      </c>
      <c r="AJ14" s="232" t="str">
        <f>IFERROR(IF(VLOOKUP($C14,'様式２－１'!$A$6:$BG$163,30,FALSE)="","",1),"")</f>
        <v/>
      </c>
      <c r="AK14" s="235" t="str">
        <f>IFERROR(IF(VLOOKUP($C14,'様式２－１'!$A$6:$BG$163,31,FALSE)="","",1),"")</f>
        <v/>
      </c>
      <c r="AL14" s="232" t="str">
        <f>IFERROR(IF(VLOOKUP($C14,'様式２－１'!$A$6:$BG$163,32,FALSE)="","",1),"")</f>
        <v/>
      </c>
      <c r="AM14" s="235" t="str">
        <f>IFERROR(IF(VLOOKUP($C14,'様式２－１'!$A$6:$BG$163,33,FALSE)="","",1),"")</f>
        <v/>
      </c>
      <c r="AN14" s="232" t="str">
        <f>IFERROR(IF(VLOOKUP($C14,'様式２－１'!$A$6:$BG$163,34,FALSE)="","",1),"")</f>
        <v/>
      </c>
      <c r="AO14" s="235" t="str">
        <f>IFERROR(IF(VLOOKUP($C14,'様式２－１'!$A$6:$BG$163,35,FALSE)="","",1),"")</f>
        <v/>
      </c>
      <c r="AP14" s="232" t="str">
        <f>IFERROR(IF(VLOOKUP($C14,'様式２－１'!$A$6:$BG$163,36,FALSE)="","",VLOOKUP($C14,'様式２－１'!$A$6:$BG$163,36,FALSE)),"")</f>
        <v/>
      </c>
      <c r="AQ14" s="233" t="str">
        <f>IFERROR(IF(VLOOKUP($C14,'様式２－１'!$A$6:$BG$163,37,FALSE)="","",VLOOKUP($C14,'様式２－１'!$A$6:$BG$163,37,FALSE)),"")</f>
        <v/>
      </c>
      <c r="AR14" s="232" t="str">
        <f>IFERROR(IF(VLOOKUP($C14,'様式２－１'!$A$6:$BG$163,38,FALSE)="","",VLOOKUP($C14,'様式２－１'!$A$6:$BG$163,38,FALSE)),"")</f>
        <v/>
      </c>
      <c r="AS14" s="233" t="str">
        <f>IFERROR(IF(VLOOKUP($C14,'様式２－１'!$A$6:$BG$163,39,FALSE)="","",VLOOKUP($C14,'様式２－１'!$A$6:$BG$163,39,FALSE)),"")</f>
        <v/>
      </c>
      <c r="AT14" s="232" t="str">
        <f>IFERROR(IF(VLOOKUP($C14,'様式２－１'!$A$6:$BG$163,40,FALSE)="","",VLOOKUP($C14,'様式２－１'!$A$6:$BG$163,40,FALSE)),"")</f>
        <v/>
      </c>
      <c r="AU14" s="233" t="str">
        <f>IFERROR(IF(VLOOKUP($C14,'様式２－１'!$A$6:$BG$163,41,FALSE)="","",VLOOKUP($C14,'様式２－１'!$A$6:$BG$163,41,FALSE)),"")</f>
        <v/>
      </c>
      <c r="AV14" s="232" t="str">
        <f>IFERROR(IF(VLOOKUP($C14,'様式２－１'!$A$6:$BG$163,42,FALSE)="","",VLOOKUP($C14,'様式２－１'!$A$6:$BG$163,42,FALSE)),"")</f>
        <v/>
      </c>
      <c r="AW14" s="233" t="str">
        <f>IFERROR(IF(VLOOKUP($C14,'様式２－１'!$A$6:$BG$163,43,FALSE)="","",VLOOKUP($C14,'様式２－１'!$A$6:$BG$163,43,FALSE)),"")</f>
        <v/>
      </c>
      <c r="AX14" s="232" t="str">
        <f>IFERROR(IF(VLOOKUP($C14,'様式２－１'!$A$6:$BG$163,44,FALSE)="","",VLOOKUP($C14,'様式２－１'!$A$6:$BG$163,44,FALSE)),"")</f>
        <v/>
      </c>
      <c r="AY14" s="233" t="str">
        <f>IFERROR(IF(VLOOKUP($C14,'様式２－１'!$A$6:$BG$163,45,FALSE)="","",VLOOKUP($C14,'様式２－１'!$A$6:$BG$163,45,FALSE)),"")</f>
        <v/>
      </c>
      <c r="AZ14" s="232" t="str">
        <f>IFERROR(IF(VLOOKUP($C14,'様式２－１'!$A$6:$BG$163,46,FALSE)="","",VLOOKUP($C14,'様式２－１'!$A$6:$BG$163,46,FALSE)),"")</f>
        <v/>
      </c>
      <c r="BA14" s="233" t="str">
        <f>IFERROR(IF(VLOOKUP($C14,'様式２－１'!$A$6:$BG$163,47,FALSE)="","",VLOOKUP($C14,'様式２－１'!$A$6:$BG$163,47,FALSE)),"")</f>
        <v/>
      </c>
      <c r="BB14" s="232" t="str">
        <f>IFERROR(IF(VLOOKUP($C14,'様式２－１'!$A$6:$BG$163,48,FALSE)="","",VLOOKUP($C14,'様式２－１'!$A$6:$BG$163,48,FALSE)),"")</f>
        <v/>
      </c>
      <c r="BC14" s="233" t="str">
        <f>IFERROR(IF(VLOOKUP($C14,'様式２－１'!$A$6:$BG$163,49,FALSE)="","",VLOOKUP($C14,'様式２－１'!$A$6:$BG$163,49,FALSE)),"")</f>
        <v/>
      </c>
      <c r="BD14" s="232" t="str">
        <f>IFERROR(IF(VLOOKUP($C14,'様式２－１'!$A$6:$BG$163,50,FALSE)="","",VLOOKUP($C14,'様式２－１'!$A$6:$BG$163,50,FALSE)),"")</f>
        <v/>
      </c>
      <c r="BE14" s="233" t="str">
        <f>IFERROR(IF(VLOOKUP($C14,'様式２－１'!$A$6:$BG$163,51,FALSE)="","",VLOOKUP($C14,'様式２－１'!$A$6:$BG$163,51,FALSE)),"")</f>
        <v/>
      </c>
      <c r="BF14" s="232" t="str">
        <f>IFERROR(IF(VLOOKUP($C14,'様式２－１'!$A$6:$BG$163,52,FALSE)="","",VLOOKUP($C14,'様式２－１'!$A$6:$BG$163,52,FALSE)),"")</f>
        <v/>
      </c>
      <c r="BG14" s="233" t="str">
        <f>IFERROR(IF(VLOOKUP($C14,'様式２－１'!$A$6:$BG$163,53,FALSE)="","",1),"")</f>
        <v/>
      </c>
      <c r="BH14" s="232" t="str">
        <f>IFERROR(IF(VLOOKUP($C14,'様式２－１'!$A$6:$BG$163,54,FALSE)="","",1),"")</f>
        <v/>
      </c>
      <c r="BI14" s="233" t="str">
        <f>IFERROR(IF(VLOOKUP($C14,'様式２－１'!$A$6:$BG$163,55,FALSE)="","",1),"")</f>
        <v/>
      </c>
      <c r="BJ14" s="232" t="str">
        <f>IFERROR(IF(VLOOKUP($C14,'様式２－１'!$A$6:$BG$163,56,FALSE)="","",VLOOKUP($C14,'様式２－１'!$A$6:$BG$163,56,FALSE)),"")</f>
        <v/>
      </c>
      <c r="BK14" s="233" t="str">
        <f>IFERROR(IF(VLOOKUP($C14,'様式２－１'!$A$6:$BG$163,57,FALSE)="","",VLOOKUP($C14,'様式２－１'!$A$6:$BG$163,57,FALSE)),"")</f>
        <v/>
      </c>
      <c r="BL14" s="232" t="str">
        <f>IFERROR(IF(VLOOKUP($C14,'様式２－１'!$A$6:$BG$163,58,FALSE)="","",VLOOKUP($C14,'様式２－１'!$A$6:$BG$163,58,FALSE)),"")</f>
        <v/>
      </c>
      <c r="BM14" s="233" t="str">
        <f>IFERROR(IF(VLOOKUP($C14,'様式２－１'!$A$6:$BG$163,59,FALSE)="","",VLOOKUP($C14,'様式２－１'!$A$6:$BG$163,59,FALSE)),"")</f>
        <v/>
      </c>
      <c r="BN14" s="234" t="str">
        <f>IFERROR(IF(VLOOKUP($C14,'様式４－１'!$A$6:$AE$112,5,FALSE)="","",VLOOKUP($C14,'様式４－１'!$A$6:$AE$112,5,FALSE)),"")</f>
        <v/>
      </c>
      <c r="BO14" s="235" t="str">
        <f>IFERROR(IF(VLOOKUP($C14,'様式４－１'!$A$6:$AE$112,6,FALSE)="","",VLOOKUP($C14,'様式４－１'!$A$6:$AE$112,6,FALSE)),"")</f>
        <v/>
      </c>
      <c r="BP14" s="234" t="str">
        <f>IFERROR(IF(VLOOKUP($C14,'様式４－１'!$A$6:$AE$112,7,FALSE)="","",VLOOKUP($C14,'様式４－１'!$A$6:$AE$112,7,FALSE)),"")</f>
        <v/>
      </c>
      <c r="BQ14" s="235" t="str">
        <f>IFERROR(IF(VLOOKUP($C14,'様式４－１'!$A$6:$AE$112,8,FALSE)="","",VLOOKUP($C14,'様式４－１'!$A$6:$AE$112,8,FALSE)),"")</f>
        <v/>
      </c>
      <c r="BR14" s="234" t="str">
        <f>IFERROR(IF(VLOOKUP($C14,'様式４－１'!$A$6:$AE$112,9,FALSE)="","",VLOOKUP($C14,'様式４－１'!$A$6:$AE$112,9,FALSE)),"")</f>
        <v/>
      </c>
      <c r="BS14" s="235" t="str">
        <f>IFERROR(IF(VLOOKUP($C14,'様式４－１'!$A$6:$AE$112,10,FALSE)="","",VLOOKUP($C14,'様式４－１'!$A$6:$AE$112,10,FALSE)),"")</f>
        <v/>
      </c>
      <c r="BT14" s="234" t="str">
        <f>IFERROR(IF(VLOOKUP($C14,'様式４－１'!$A$6:$AE$112,11,FALSE)="","",VLOOKUP($C14,'様式４－１'!$A$6:$AE$112,11,FALSE)),"")</f>
        <v/>
      </c>
      <c r="BU14" s="235" t="str">
        <f>IFERROR(IF(VLOOKUP($C14,'様式４－１'!$A$6:$AE$112,12,FALSE)="","",VLOOKUP($C14,'様式４－１'!$A$6:$AE$112,12,FALSE)),"")</f>
        <v/>
      </c>
      <c r="BV14" s="232" t="str">
        <f>IFERROR(IF(VLOOKUP($C14,'様式４－１'!$A$6:$AE$112,13,FALSE)="","",VLOOKUP($C14,'様式４－１'!$A$6:$AE$112,13,FALSE)),"")</f>
        <v/>
      </c>
      <c r="BW14" s="233" t="str">
        <f>IFERROR(IF(VLOOKUP($C14,'様式４－１'!$A$6:$AE$112,14,FALSE)="","",VLOOKUP($C14,'様式４－１'!$A$6:$AE$112,14,FALSE)),"")</f>
        <v/>
      </c>
      <c r="BX14" s="232" t="str">
        <f>IFERROR(IF(VLOOKUP($C14,'様式４－１'!$A$6:$AE$112,15,FALSE)="","",VLOOKUP($C14,'様式４－１'!$A$6:$AE$112,15,FALSE)),"")</f>
        <v/>
      </c>
      <c r="BY14" s="233" t="str">
        <f>IFERROR(IF(VLOOKUP($C14,'様式４－１'!$A$6:$AE$112,16,FALSE)="","",VLOOKUP($C14,'様式４－１'!$A$6:$AE$112,16,FALSE)),"")</f>
        <v/>
      </c>
      <c r="BZ14" s="232" t="str">
        <f>IFERROR(IF(VLOOKUP($C14,'様式４－１'!$A$6:$AE$112,17,FALSE)="","",VLOOKUP($C14,'様式４－１'!$A$6:$AE$112,17,FALSE)),"")</f>
        <v/>
      </c>
      <c r="CA14" s="233" t="str">
        <f>IFERROR(IF(VLOOKUP($C14,'様式４－１'!$A$6:$AE$112,18,FALSE)="","",VLOOKUP($C14,'様式４－１'!$A$6:$AE$112,18,FALSE)),"")</f>
        <v/>
      </c>
      <c r="CB14" s="232" t="str">
        <f>IFERROR(IF(VLOOKUP($C14,'様式４－１'!$A$6:$AE$112,19,FALSE)="","",VLOOKUP($C14,'様式４－１'!$A$6:$AE$112,19,FALSE)),"")</f>
        <v/>
      </c>
      <c r="CC14" s="233" t="str">
        <f>IFERROR(IF(VLOOKUP($C14,'様式４－１'!$A$6:$AE$112,20,FALSE)="","",VLOOKUP($C14,'様式４－１'!$A$6:$AE$112,20,FALSE)),"")</f>
        <v/>
      </c>
      <c r="CD14" s="234" t="str">
        <f>IFERROR(IF(VLOOKUP($C14,'様式４－１'!$A$6:$AE$112,21,FALSE)="","",1),"")</f>
        <v/>
      </c>
      <c r="CE14" s="235" t="str">
        <f>IFERROR(IF(VLOOKUP($C14,'様式４－１'!$A$6:$AE$112,22,FALSE)="","",1),"")</f>
        <v/>
      </c>
      <c r="CF14" s="234" t="str">
        <f>IFERROR(IF(VLOOKUP($C14,'様式４－１'!$A$6:$AE$112,23,FALSE)="","",1),"")</f>
        <v/>
      </c>
      <c r="CG14" s="235" t="str">
        <f>IFERROR(IF(VLOOKUP($C14,'様式４－１'!$A$6:$AE$112,24,FALSE)="","",1),"")</f>
        <v/>
      </c>
      <c r="CH14" s="234" t="str">
        <f>IFERROR(IF(VLOOKUP($C14,'様式４－１'!$A$6:$AE$112,25,FALSE)="","",1),"")</f>
        <v/>
      </c>
      <c r="CI14" s="235" t="str">
        <f>IFERROR(IF(VLOOKUP($C14,'様式４－１'!$A$6:$AE$112,26,FALSE)="","",1),"")</f>
        <v/>
      </c>
      <c r="CJ14" s="234" t="str">
        <f>IFERROR(IF(VLOOKUP($C14,'様式４－１'!$A$6:$AE$112,27,FALSE)="","",1),"")</f>
        <v/>
      </c>
      <c r="CK14" s="235" t="str">
        <f>IFERROR(IF(VLOOKUP($C14,'様式４－１'!$A$6:$AE$112,28,FALSE)="","",1),"")</f>
        <v/>
      </c>
      <c r="CL14" s="234" t="str">
        <f>IFERROR(IF(VLOOKUP($C14,'様式４－１'!$A$6:$AE$112,29,FALSE)="","",1),"")</f>
        <v/>
      </c>
      <c r="CM14" s="235" t="str">
        <f>IFERROR(IF(VLOOKUP($C14,'様式４－１'!$A$6:$AE$112,30,FALSE)="","",1),"")</f>
        <v/>
      </c>
      <c r="CN14" s="234" t="str">
        <f>IFERROR(IF(VLOOKUP($C14,'様式４－１'!$A$6:$AE$112,31,FALSE)="","",1),"")</f>
        <v/>
      </c>
      <c r="CO14" s="252" t="str">
        <f>IFERROR(IF(VLOOKUP($C14,'様式４－１'!$A$6:$AE$112,31,FALSE)="","",1),"")</f>
        <v/>
      </c>
      <c r="CP14" s="256" t="str">
        <f>IFERROR(IF(VLOOKUP($C14,'様式４－１'!$A$6:$AE$112,31,FALSE)="","",1),"")</f>
        <v/>
      </c>
      <c r="CQ14" s="252" t="str">
        <f>IFERROR(IF(VLOOKUP($C14,'様式４－１'!$A$6:$AE$112,31,FALSE)="","",1),"")</f>
        <v/>
      </c>
      <c r="CR14" s="260">
        <f>全技術者確認表!E26</f>
        <v>0</v>
      </c>
      <c r="CS14" s="261">
        <f>全技術者確認表!H26</f>
        <v>0</v>
      </c>
      <c r="FS14" s="232"/>
      <c r="FT14" s="233"/>
      <c r="FU14" s="232"/>
      <c r="FV14" s="233"/>
      <c r="FW14" s="232"/>
      <c r="FX14" s="233"/>
      <c r="FY14" s="232"/>
      <c r="FZ14" s="233"/>
      <c r="GA14" s="232"/>
      <c r="GB14" s="233"/>
      <c r="GC14" s="232"/>
      <c r="GD14" s="233"/>
      <c r="GE14" s="232"/>
      <c r="GF14" s="233"/>
      <c r="GG14" s="232"/>
      <c r="GH14" s="233"/>
      <c r="GI14" s="234"/>
      <c r="GJ14" s="235"/>
      <c r="GK14" s="234"/>
      <c r="GL14" s="235"/>
      <c r="GM14" s="234"/>
      <c r="GN14" s="235"/>
      <c r="GO14" s="234"/>
      <c r="GP14" s="235"/>
      <c r="GQ14" s="234"/>
      <c r="GR14" s="235"/>
      <c r="GS14" s="234"/>
      <c r="GT14" s="235"/>
      <c r="GU14" s="234"/>
      <c r="GV14" s="235"/>
      <c r="GW14" s="234"/>
      <c r="GX14" s="235"/>
      <c r="GY14" s="232"/>
      <c r="GZ14" s="233"/>
      <c r="HA14" s="232"/>
      <c r="HB14" s="233"/>
      <c r="HC14" s="232"/>
      <c r="HD14" s="233"/>
      <c r="HE14" s="232"/>
      <c r="HF14" s="233"/>
      <c r="HG14" s="232"/>
      <c r="HH14" s="233"/>
      <c r="HI14" s="232"/>
      <c r="HJ14" s="233"/>
      <c r="HK14" s="232"/>
      <c r="HL14" s="233"/>
      <c r="HM14" s="232"/>
      <c r="HN14" s="233"/>
      <c r="HO14" s="232"/>
      <c r="HP14" s="233"/>
      <c r="HQ14" s="232"/>
      <c r="HR14" s="233"/>
      <c r="HS14" s="232"/>
      <c r="HT14" s="233"/>
      <c r="HU14" s="232"/>
      <c r="HV14" s="233"/>
      <c r="HW14" s="234"/>
      <c r="HX14" s="235"/>
      <c r="HY14" s="234"/>
      <c r="HZ14" s="235"/>
      <c r="IA14" s="234"/>
      <c r="IB14" s="235"/>
      <c r="IC14" s="234"/>
      <c r="ID14" s="235"/>
      <c r="IE14" s="232"/>
      <c r="IF14" s="233"/>
      <c r="IG14" s="232"/>
      <c r="IH14" s="233"/>
      <c r="II14" s="232"/>
      <c r="IJ14" s="233"/>
      <c r="IK14" s="232"/>
      <c r="IL14" s="233"/>
      <c r="IM14" s="234"/>
      <c r="IN14" s="235"/>
      <c r="IO14" s="234"/>
      <c r="IP14" s="235"/>
      <c r="IQ14" s="234"/>
      <c r="IR14" s="235"/>
      <c r="IS14" s="234"/>
      <c r="IT14" s="235"/>
      <c r="IU14" s="234"/>
      <c r="IV14" s="235"/>
      <c r="IW14" s="234"/>
      <c r="IX14" s="252"/>
      <c r="IY14" s="256"/>
      <c r="IZ14" s="252"/>
      <c r="JA14" s="256"/>
      <c r="JB14" s="252"/>
    </row>
    <row r="15" spans="1:262" s="231" customFormat="1" x14ac:dyDescent="0.2">
      <c r="A15" s="231">
        <f>報告書表紙!G$6</f>
        <v>0</v>
      </c>
      <c r="C15" s="231">
        <v>14</v>
      </c>
      <c r="D15" s="231">
        <f>全技術者確認表!B27</f>
        <v>0</v>
      </c>
      <c r="J15" s="232" t="str">
        <f>IFERROR(IF(VLOOKUP($C15,'様式２－１'!$A$6:$BG$163,4,FALSE)="","",1),"")</f>
        <v/>
      </c>
      <c r="K15" s="233" t="str">
        <f>IFERROR(IF(VLOOKUP($C15,'様式２－１'!$A$6:$BG$163,5,FALSE)="","",1),"")</f>
        <v/>
      </c>
      <c r="L15" s="232" t="str">
        <f>IFERROR(IF(VLOOKUP($C15,'様式２－１'!$A$6:$BG$163,6,FALSE)="","",1),"")</f>
        <v/>
      </c>
      <c r="M15" s="233" t="str">
        <f>IFERROR(IF(VLOOKUP($C15,'様式２－１'!$A$6:$BG$163,7,FALSE)="","",1),"")</f>
        <v/>
      </c>
      <c r="N15" s="232" t="str">
        <f>IFERROR(IF(VLOOKUP($C15,'様式２－１'!$A$6:$BG$163,8,FALSE)="","",1),"")</f>
        <v/>
      </c>
      <c r="O15" s="233" t="str">
        <f>IFERROR(IF(VLOOKUP($C15,'様式２－１'!$A$6:$BG$163,9,FALSE)="","",1),"")</f>
        <v/>
      </c>
      <c r="P15" s="232" t="str">
        <f>IFERROR(IF(VLOOKUP($C15,'様式２－１'!$A$6:$BG$163,10,FALSE)="","",1),"")</f>
        <v/>
      </c>
      <c r="Q15" s="233" t="str">
        <f>IFERROR(IF(VLOOKUP($C15,'様式２－１'!$A$6:$BG$163,11,FALSE)="","",1),"")</f>
        <v/>
      </c>
      <c r="R15" s="232" t="str">
        <f>IFERROR(IF(VLOOKUP($C15,'様式２－１'!$A$6:$BG$163,12,FALSE)="","",1),"")</f>
        <v/>
      </c>
      <c r="S15" s="233" t="str">
        <f>IFERROR(IF(VLOOKUP($C15,'様式２－１'!$A$6:$BG$163,13,FALSE)="","",1),"")</f>
        <v/>
      </c>
      <c r="T15" s="232" t="str">
        <f>IFERROR(IF(VLOOKUP($C15,'様式２－１'!$A$6:$BG$163,14,FALSE)="","",1),"")</f>
        <v/>
      </c>
      <c r="U15" s="233" t="str">
        <f>IFERROR(IF(VLOOKUP($C15,'様式２－１'!$A$6:$BG$163,15,FALSE)="","",1),"")</f>
        <v/>
      </c>
      <c r="V15" s="232" t="str">
        <f>IFERROR(IF(VLOOKUP($C15,'様式２－１'!$A$6:$BG$163,16,FALSE)="","",1),"")</f>
        <v/>
      </c>
      <c r="W15" s="233" t="str">
        <f>IFERROR(IF(VLOOKUP($C15,'様式２－１'!$A$6:$BG$163,17,FALSE)="","",1),"")</f>
        <v/>
      </c>
      <c r="X15" s="232" t="str">
        <f>IFERROR(IF(VLOOKUP($C15,'様式２－１'!$A$6:$BG$163,18,FALSE)="","",1),"")</f>
        <v/>
      </c>
      <c r="Y15" s="233" t="str">
        <f>IFERROR(IF(VLOOKUP($C15,'様式２－１'!$A$6:$BG$163,19,FALSE)="","",1),"")</f>
        <v/>
      </c>
      <c r="Z15" s="232" t="str">
        <f>IFERROR(IF(VLOOKUP($C15,'様式２－１'!$A$6:$BG$163,20,FALSE)="","",1),"")</f>
        <v/>
      </c>
      <c r="AA15" s="235" t="str">
        <f>IFERROR(IF(VLOOKUP($C15,'様式２－１'!$A$6:$BG$163,21,FALSE)="","",1),"")</f>
        <v/>
      </c>
      <c r="AB15" s="232" t="str">
        <f>IFERROR(IF(VLOOKUP($C15,'様式２－１'!$A$6:$BG$163,22,FALSE)="","",1),"")</f>
        <v/>
      </c>
      <c r="AC15" s="235" t="str">
        <f>IFERROR(IF(VLOOKUP($C15,'様式２－１'!$A$6:$BG$163,23,FALSE)="","",1),"")</f>
        <v/>
      </c>
      <c r="AD15" s="232" t="str">
        <f>IFERROR(IF(VLOOKUP($C15,'様式２－１'!$A$6:$BG$163,24,FALSE)="","",1),"")</f>
        <v/>
      </c>
      <c r="AE15" s="235" t="str">
        <f>IFERROR(IF(VLOOKUP($C15,'様式２－１'!$A$6:$BG$163,25,FALSE)="","",1),"")</f>
        <v/>
      </c>
      <c r="AF15" s="232" t="str">
        <f>IFERROR(IF(VLOOKUP($C15,'様式２－１'!$A$6:$BG$163,26,FALSE)="","",1),"")</f>
        <v/>
      </c>
      <c r="AG15" s="235" t="str">
        <f>IFERROR(IF(VLOOKUP($C15,'様式２－１'!$A$6:$BG$163,27,FALSE)="","",1),"")</f>
        <v/>
      </c>
      <c r="AH15" s="232" t="str">
        <f>IFERROR(IF(VLOOKUP($C15,'様式２－１'!$A$6:$BG$163,28,FALSE)="","",1),"")</f>
        <v/>
      </c>
      <c r="AI15" s="235" t="str">
        <f>IFERROR(IF(VLOOKUP($C15,'様式２－１'!$A$6:$BG$163,28,FALSE)="","",1),"")</f>
        <v/>
      </c>
      <c r="AJ15" s="232" t="str">
        <f>IFERROR(IF(VLOOKUP($C15,'様式２－１'!$A$6:$BG$163,30,FALSE)="","",1),"")</f>
        <v/>
      </c>
      <c r="AK15" s="235" t="str">
        <f>IFERROR(IF(VLOOKUP($C15,'様式２－１'!$A$6:$BG$163,31,FALSE)="","",1),"")</f>
        <v/>
      </c>
      <c r="AL15" s="232" t="str">
        <f>IFERROR(IF(VLOOKUP($C15,'様式２－１'!$A$6:$BG$163,32,FALSE)="","",1),"")</f>
        <v/>
      </c>
      <c r="AM15" s="235" t="str">
        <f>IFERROR(IF(VLOOKUP($C15,'様式２－１'!$A$6:$BG$163,33,FALSE)="","",1),"")</f>
        <v/>
      </c>
      <c r="AN15" s="232" t="str">
        <f>IFERROR(IF(VLOOKUP($C15,'様式２－１'!$A$6:$BG$163,34,FALSE)="","",1),"")</f>
        <v/>
      </c>
      <c r="AO15" s="235" t="str">
        <f>IFERROR(IF(VLOOKUP($C15,'様式２－１'!$A$6:$BG$163,35,FALSE)="","",1),"")</f>
        <v/>
      </c>
      <c r="AP15" s="232" t="str">
        <f>IFERROR(IF(VLOOKUP($C15,'様式２－１'!$A$6:$BG$163,36,FALSE)="","",VLOOKUP($C15,'様式２－１'!$A$6:$BG$163,36,FALSE)),"")</f>
        <v/>
      </c>
      <c r="AQ15" s="233" t="str">
        <f>IFERROR(IF(VLOOKUP($C15,'様式２－１'!$A$6:$BG$163,37,FALSE)="","",VLOOKUP($C15,'様式２－１'!$A$6:$BG$163,37,FALSE)),"")</f>
        <v/>
      </c>
      <c r="AR15" s="232" t="str">
        <f>IFERROR(IF(VLOOKUP($C15,'様式２－１'!$A$6:$BG$163,38,FALSE)="","",VLOOKUP($C15,'様式２－１'!$A$6:$BG$163,38,FALSE)),"")</f>
        <v/>
      </c>
      <c r="AS15" s="233" t="str">
        <f>IFERROR(IF(VLOOKUP($C15,'様式２－１'!$A$6:$BG$163,39,FALSE)="","",VLOOKUP($C15,'様式２－１'!$A$6:$BG$163,39,FALSE)),"")</f>
        <v/>
      </c>
      <c r="AT15" s="232" t="str">
        <f>IFERROR(IF(VLOOKUP($C15,'様式２－１'!$A$6:$BG$163,40,FALSE)="","",VLOOKUP($C15,'様式２－１'!$A$6:$BG$163,40,FALSE)),"")</f>
        <v/>
      </c>
      <c r="AU15" s="233" t="str">
        <f>IFERROR(IF(VLOOKUP($C15,'様式２－１'!$A$6:$BG$163,41,FALSE)="","",VLOOKUP($C15,'様式２－１'!$A$6:$BG$163,41,FALSE)),"")</f>
        <v/>
      </c>
      <c r="AV15" s="232" t="str">
        <f>IFERROR(IF(VLOOKUP($C15,'様式２－１'!$A$6:$BG$163,42,FALSE)="","",VLOOKUP($C15,'様式２－１'!$A$6:$BG$163,42,FALSE)),"")</f>
        <v/>
      </c>
      <c r="AW15" s="233" t="str">
        <f>IFERROR(IF(VLOOKUP($C15,'様式２－１'!$A$6:$BG$163,43,FALSE)="","",VLOOKUP($C15,'様式２－１'!$A$6:$BG$163,43,FALSE)),"")</f>
        <v/>
      </c>
      <c r="AX15" s="232" t="str">
        <f>IFERROR(IF(VLOOKUP($C15,'様式２－１'!$A$6:$BG$163,44,FALSE)="","",VLOOKUP($C15,'様式２－１'!$A$6:$BG$163,44,FALSE)),"")</f>
        <v/>
      </c>
      <c r="AY15" s="233" t="str">
        <f>IFERROR(IF(VLOOKUP($C15,'様式２－１'!$A$6:$BG$163,45,FALSE)="","",VLOOKUP($C15,'様式２－１'!$A$6:$BG$163,45,FALSE)),"")</f>
        <v/>
      </c>
      <c r="AZ15" s="232" t="str">
        <f>IFERROR(IF(VLOOKUP($C15,'様式２－１'!$A$6:$BG$163,46,FALSE)="","",VLOOKUP($C15,'様式２－１'!$A$6:$BG$163,46,FALSE)),"")</f>
        <v/>
      </c>
      <c r="BA15" s="233" t="str">
        <f>IFERROR(IF(VLOOKUP($C15,'様式２－１'!$A$6:$BG$163,47,FALSE)="","",VLOOKUP($C15,'様式２－１'!$A$6:$BG$163,47,FALSE)),"")</f>
        <v/>
      </c>
      <c r="BB15" s="232" t="str">
        <f>IFERROR(IF(VLOOKUP($C15,'様式２－１'!$A$6:$BG$163,48,FALSE)="","",VLOOKUP($C15,'様式２－１'!$A$6:$BG$163,48,FALSE)),"")</f>
        <v/>
      </c>
      <c r="BC15" s="233" t="str">
        <f>IFERROR(IF(VLOOKUP($C15,'様式２－１'!$A$6:$BG$163,49,FALSE)="","",VLOOKUP($C15,'様式２－１'!$A$6:$BG$163,49,FALSE)),"")</f>
        <v/>
      </c>
      <c r="BD15" s="232" t="str">
        <f>IFERROR(IF(VLOOKUP($C15,'様式２－１'!$A$6:$BG$163,50,FALSE)="","",VLOOKUP($C15,'様式２－１'!$A$6:$BG$163,50,FALSE)),"")</f>
        <v/>
      </c>
      <c r="BE15" s="233" t="str">
        <f>IFERROR(IF(VLOOKUP($C15,'様式２－１'!$A$6:$BG$163,51,FALSE)="","",VLOOKUP($C15,'様式２－１'!$A$6:$BG$163,51,FALSE)),"")</f>
        <v/>
      </c>
      <c r="BF15" s="232" t="str">
        <f>IFERROR(IF(VLOOKUP($C15,'様式２－１'!$A$6:$BG$163,52,FALSE)="","",VLOOKUP($C15,'様式２－１'!$A$6:$BG$163,52,FALSE)),"")</f>
        <v/>
      </c>
      <c r="BG15" s="233" t="str">
        <f>IFERROR(IF(VLOOKUP($C15,'様式２－１'!$A$6:$BG$163,53,FALSE)="","",1),"")</f>
        <v/>
      </c>
      <c r="BH15" s="232" t="str">
        <f>IFERROR(IF(VLOOKUP($C15,'様式２－１'!$A$6:$BG$163,54,FALSE)="","",1),"")</f>
        <v/>
      </c>
      <c r="BI15" s="233" t="str">
        <f>IFERROR(IF(VLOOKUP($C15,'様式２－１'!$A$6:$BG$163,55,FALSE)="","",1),"")</f>
        <v/>
      </c>
      <c r="BJ15" s="232" t="str">
        <f>IFERROR(IF(VLOOKUP($C15,'様式２－１'!$A$6:$BG$163,56,FALSE)="","",VLOOKUP($C15,'様式２－１'!$A$6:$BG$163,56,FALSE)),"")</f>
        <v/>
      </c>
      <c r="BK15" s="233" t="str">
        <f>IFERROR(IF(VLOOKUP($C15,'様式２－１'!$A$6:$BG$163,57,FALSE)="","",VLOOKUP($C15,'様式２－１'!$A$6:$BG$163,57,FALSE)),"")</f>
        <v/>
      </c>
      <c r="BL15" s="232" t="str">
        <f>IFERROR(IF(VLOOKUP($C15,'様式２－１'!$A$6:$BG$163,58,FALSE)="","",VLOOKUP($C15,'様式２－１'!$A$6:$BG$163,58,FALSE)),"")</f>
        <v/>
      </c>
      <c r="BM15" s="233" t="str">
        <f>IFERROR(IF(VLOOKUP($C15,'様式２－１'!$A$6:$BG$163,59,FALSE)="","",VLOOKUP($C15,'様式２－１'!$A$6:$BG$163,59,FALSE)),"")</f>
        <v/>
      </c>
      <c r="BN15" s="234" t="str">
        <f>IFERROR(IF(VLOOKUP($C15,'様式４－１'!$A$6:$AE$112,5,FALSE)="","",VLOOKUP($C15,'様式４－１'!$A$6:$AE$112,5,FALSE)),"")</f>
        <v/>
      </c>
      <c r="BO15" s="235" t="str">
        <f>IFERROR(IF(VLOOKUP($C15,'様式４－１'!$A$6:$AE$112,6,FALSE)="","",VLOOKUP($C15,'様式４－１'!$A$6:$AE$112,6,FALSE)),"")</f>
        <v/>
      </c>
      <c r="BP15" s="234" t="str">
        <f>IFERROR(IF(VLOOKUP($C15,'様式４－１'!$A$6:$AE$112,7,FALSE)="","",VLOOKUP($C15,'様式４－１'!$A$6:$AE$112,7,FALSE)),"")</f>
        <v/>
      </c>
      <c r="BQ15" s="235" t="str">
        <f>IFERROR(IF(VLOOKUP($C15,'様式４－１'!$A$6:$AE$112,8,FALSE)="","",VLOOKUP($C15,'様式４－１'!$A$6:$AE$112,8,FALSE)),"")</f>
        <v/>
      </c>
      <c r="BR15" s="234" t="str">
        <f>IFERROR(IF(VLOOKUP($C15,'様式４－１'!$A$6:$AE$112,9,FALSE)="","",VLOOKUP($C15,'様式４－１'!$A$6:$AE$112,9,FALSE)),"")</f>
        <v/>
      </c>
      <c r="BS15" s="235" t="str">
        <f>IFERROR(IF(VLOOKUP($C15,'様式４－１'!$A$6:$AE$112,10,FALSE)="","",VLOOKUP($C15,'様式４－１'!$A$6:$AE$112,10,FALSE)),"")</f>
        <v/>
      </c>
      <c r="BT15" s="234" t="str">
        <f>IFERROR(IF(VLOOKUP($C15,'様式４－１'!$A$6:$AE$112,11,FALSE)="","",VLOOKUP($C15,'様式４－１'!$A$6:$AE$112,11,FALSE)),"")</f>
        <v/>
      </c>
      <c r="BU15" s="235" t="str">
        <f>IFERROR(IF(VLOOKUP($C15,'様式４－１'!$A$6:$AE$112,12,FALSE)="","",VLOOKUP($C15,'様式４－１'!$A$6:$AE$112,12,FALSE)),"")</f>
        <v/>
      </c>
      <c r="BV15" s="232" t="str">
        <f>IFERROR(IF(VLOOKUP($C15,'様式４－１'!$A$6:$AE$112,13,FALSE)="","",VLOOKUP($C15,'様式４－１'!$A$6:$AE$112,13,FALSE)),"")</f>
        <v/>
      </c>
      <c r="BW15" s="233" t="str">
        <f>IFERROR(IF(VLOOKUP($C15,'様式４－１'!$A$6:$AE$112,14,FALSE)="","",VLOOKUP($C15,'様式４－１'!$A$6:$AE$112,14,FALSE)),"")</f>
        <v/>
      </c>
      <c r="BX15" s="232" t="str">
        <f>IFERROR(IF(VLOOKUP($C15,'様式４－１'!$A$6:$AE$112,15,FALSE)="","",VLOOKUP($C15,'様式４－１'!$A$6:$AE$112,15,FALSE)),"")</f>
        <v/>
      </c>
      <c r="BY15" s="233" t="str">
        <f>IFERROR(IF(VLOOKUP($C15,'様式４－１'!$A$6:$AE$112,16,FALSE)="","",VLOOKUP($C15,'様式４－１'!$A$6:$AE$112,16,FALSE)),"")</f>
        <v/>
      </c>
      <c r="BZ15" s="232" t="str">
        <f>IFERROR(IF(VLOOKUP($C15,'様式４－１'!$A$6:$AE$112,17,FALSE)="","",VLOOKUP($C15,'様式４－１'!$A$6:$AE$112,17,FALSE)),"")</f>
        <v/>
      </c>
      <c r="CA15" s="233" t="str">
        <f>IFERROR(IF(VLOOKUP($C15,'様式４－１'!$A$6:$AE$112,18,FALSE)="","",VLOOKUP($C15,'様式４－１'!$A$6:$AE$112,18,FALSE)),"")</f>
        <v/>
      </c>
      <c r="CB15" s="232" t="str">
        <f>IFERROR(IF(VLOOKUP($C15,'様式４－１'!$A$6:$AE$112,19,FALSE)="","",VLOOKUP($C15,'様式４－１'!$A$6:$AE$112,19,FALSE)),"")</f>
        <v/>
      </c>
      <c r="CC15" s="233" t="str">
        <f>IFERROR(IF(VLOOKUP($C15,'様式４－１'!$A$6:$AE$112,20,FALSE)="","",VLOOKUP($C15,'様式４－１'!$A$6:$AE$112,20,FALSE)),"")</f>
        <v/>
      </c>
      <c r="CD15" s="234" t="str">
        <f>IFERROR(IF(VLOOKUP($C15,'様式４－１'!$A$6:$AE$112,21,FALSE)="","",1),"")</f>
        <v/>
      </c>
      <c r="CE15" s="235" t="str">
        <f>IFERROR(IF(VLOOKUP($C15,'様式４－１'!$A$6:$AE$112,22,FALSE)="","",1),"")</f>
        <v/>
      </c>
      <c r="CF15" s="234" t="str">
        <f>IFERROR(IF(VLOOKUP($C15,'様式４－１'!$A$6:$AE$112,23,FALSE)="","",1),"")</f>
        <v/>
      </c>
      <c r="CG15" s="235" t="str">
        <f>IFERROR(IF(VLOOKUP($C15,'様式４－１'!$A$6:$AE$112,24,FALSE)="","",1),"")</f>
        <v/>
      </c>
      <c r="CH15" s="234" t="str">
        <f>IFERROR(IF(VLOOKUP($C15,'様式４－１'!$A$6:$AE$112,25,FALSE)="","",1),"")</f>
        <v/>
      </c>
      <c r="CI15" s="235" t="str">
        <f>IFERROR(IF(VLOOKUP($C15,'様式４－１'!$A$6:$AE$112,26,FALSE)="","",1),"")</f>
        <v/>
      </c>
      <c r="CJ15" s="234" t="str">
        <f>IFERROR(IF(VLOOKUP($C15,'様式４－１'!$A$6:$AE$112,27,FALSE)="","",1),"")</f>
        <v/>
      </c>
      <c r="CK15" s="235" t="str">
        <f>IFERROR(IF(VLOOKUP($C15,'様式４－１'!$A$6:$AE$112,28,FALSE)="","",1),"")</f>
        <v/>
      </c>
      <c r="CL15" s="234" t="str">
        <f>IFERROR(IF(VLOOKUP($C15,'様式４－１'!$A$6:$AE$112,29,FALSE)="","",1),"")</f>
        <v/>
      </c>
      <c r="CM15" s="235" t="str">
        <f>IFERROR(IF(VLOOKUP($C15,'様式４－１'!$A$6:$AE$112,30,FALSE)="","",1),"")</f>
        <v/>
      </c>
      <c r="CN15" s="234" t="str">
        <f>IFERROR(IF(VLOOKUP($C15,'様式４－１'!$A$6:$AE$112,31,FALSE)="","",1),"")</f>
        <v/>
      </c>
      <c r="CO15" s="252" t="str">
        <f>IFERROR(IF(VLOOKUP($C15,'様式４－１'!$A$6:$AE$112,31,FALSE)="","",1),"")</f>
        <v/>
      </c>
      <c r="CP15" s="256" t="str">
        <f>IFERROR(IF(VLOOKUP($C15,'様式４－１'!$A$6:$AE$112,31,FALSE)="","",1),"")</f>
        <v/>
      </c>
      <c r="CQ15" s="252" t="str">
        <f>IFERROR(IF(VLOOKUP($C15,'様式４－１'!$A$6:$AE$112,31,FALSE)="","",1),"")</f>
        <v/>
      </c>
      <c r="CR15" s="260">
        <f>全技術者確認表!E27</f>
        <v>0</v>
      </c>
      <c r="CS15" s="261">
        <f>全技術者確認表!H27</f>
        <v>0</v>
      </c>
      <c r="FS15" s="232"/>
      <c r="FT15" s="233"/>
      <c r="FU15" s="232"/>
      <c r="FV15" s="233"/>
      <c r="FW15" s="232"/>
      <c r="FX15" s="233"/>
      <c r="FY15" s="232"/>
      <c r="FZ15" s="233"/>
      <c r="GA15" s="232"/>
      <c r="GB15" s="233"/>
      <c r="GC15" s="232"/>
      <c r="GD15" s="233"/>
      <c r="GE15" s="232"/>
      <c r="GF15" s="233"/>
      <c r="GG15" s="232"/>
      <c r="GH15" s="233"/>
      <c r="GI15" s="234"/>
      <c r="GJ15" s="235"/>
      <c r="GK15" s="234"/>
      <c r="GL15" s="235"/>
      <c r="GM15" s="234"/>
      <c r="GN15" s="235"/>
      <c r="GO15" s="234"/>
      <c r="GP15" s="235"/>
      <c r="GQ15" s="234"/>
      <c r="GR15" s="235"/>
      <c r="GS15" s="234"/>
      <c r="GT15" s="235"/>
      <c r="GU15" s="234"/>
      <c r="GV15" s="235"/>
      <c r="GW15" s="234"/>
      <c r="GX15" s="235"/>
      <c r="GY15" s="232"/>
      <c r="GZ15" s="233"/>
      <c r="HA15" s="232"/>
      <c r="HB15" s="233"/>
      <c r="HC15" s="232"/>
      <c r="HD15" s="233"/>
      <c r="HE15" s="232"/>
      <c r="HF15" s="233"/>
      <c r="HG15" s="232"/>
      <c r="HH15" s="233"/>
      <c r="HI15" s="232"/>
      <c r="HJ15" s="233"/>
      <c r="HK15" s="232"/>
      <c r="HL15" s="233"/>
      <c r="HM15" s="232"/>
      <c r="HN15" s="233"/>
      <c r="HO15" s="232"/>
      <c r="HP15" s="233"/>
      <c r="HQ15" s="232"/>
      <c r="HR15" s="233"/>
      <c r="HS15" s="232"/>
      <c r="HT15" s="233"/>
      <c r="HU15" s="232"/>
      <c r="HV15" s="233"/>
      <c r="HW15" s="234"/>
      <c r="HX15" s="235"/>
      <c r="HY15" s="234"/>
      <c r="HZ15" s="235"/>
      <c r="IA15" s="234"/>
      <c r="IB15" s="235"/>
      <c r="IC15" s="234"/>
      <c r="ID15" s="235"/>
      <c r="IE15" s="232"/>
      <c r="IF15" s="233"/>
      <c r="IG15" s="232"/>
      <c r="IH15" s="233"/>
      <c r="II15" s="232"/>
      <c r="IJ15" s="233"/>
      <c r="IK15" s="232"/>
      <c r="IL15" s="233"/>
      <c r="IM15" s="234"/>
      <c r="IN15" s="235"/>
      <c r="IO15" s="234"/>
      <c r="IP15" s="235"/>
      <c r="IQ15" s="234"/>
      <c r="IR15" s="235"/>
      <c r="IS15" s="234"/>
      <c r="IT15" s="235"/>
      <c r="IU15" s="234"/>
      <c r="IV15" s="235"/>
      <c r="IW15" s="234"/>
      <c r="IX15" s="252"/>
      <c r="IY15" s="256"/>
      <c r="IZ15" s="252"/>
      <c r="JA15" s="256"/>
      <c r="JB15" s="252"/>
    </row>
    <row r="16" spans="1:262" s="241" customFormat="1" x14ac:dyDescent="0.2">
      <c r="A16" s="241">
        <f>報告書表紙!G$6</f>
        <v>0</v>
      </c>
      <c r="C16" s="241">
        <v>15</v>
      </c>
      <c r="D16" s="241">
        <f>全技術者確認表!B28</f>
        <v>0</v>
      </c>
      <c r="J16" s="242" t="str">
        <f>IFERROR(IF(VLOOKUP($C16,'様式２－１'!$A$6:$BG$163,4,FALSE)="","",1),"")</f>
        <v/>
      </c>
      <c r="K16" s="243" t="str">
        <f>IFERROR(IF(VLOOKUP($C16,'様式２－１'!$A$6:$BG$163,5,FALSE)="","",1),"")</f>
        <v/>
      </c>
      <c r="L16" s="242" t="str">
        <f>IFERROR(IF(VLOOKUP($C16,'様式２－１'!$A$6:$BG$163,6,FALSE)="","",1),"")</f>
        <v/>
      </c>
      <c r="M16" s="243" t="str">
        <f>IFERROR(IF(VLOOKUP($C16,'様式２－１'!$A$6:$BG$163,7,FALSE)="","",1),"")</f>
        <v/>
      </c>
      <c r="N16" s="242" t="str">
        <f>IFERROR(IF(VLOOKUP($C16,'様式２－１'!$A$6:$BG$163,8,FALSE)="","",1),"")</f>
        <v/>
      </c>
      <c r="O16" s="243" t="str">
        <f>IFERROR(IF(VLOOKUP($C16,'様式２－１'!$A$6:$BG$163,9,FALSE)="","",1),"")</f>
        <v/>
      </c>
      <c r="P16" s="242" t="str">
        <f>IFERROR(IF(VLOOKUP($C16,'様式２－１'!$A$6:$BG$163,10,FALSE)="","",1),"")</f>
        <v/>
      </c>
      <c r="Q16" s="243" t="str">
        <f>IFERROR(IF(VLOOKUP($C16,'様式２－１'!$A$6:$BG$163,11,FALSE)="","",1),"")</f>
        <v/>
      </c>
      <c r="R16" s="242" t="str">
        <f>IFERROR(IF(VLOOKUP($C16,'様式２－１'!$A$6:$BG$163,12,FALSE)="","",1),"")</f>
        <v/>
      </c>
      <c r="S16" s="243" t="str">
        <f>IFERROR(IF(VLOOKUP($C16,'様式２－１'!$A$6:$BG$163,13,FALSE)="","",1),"")</f>
        <v/>
      </c>
      <c r="T16" s="242" t="str">
        <f>IFERROR(IF(VLOOKUP($C16,'様式２－１'!$A$6:$BG$163,14,FALSE)="","",1),"")</f>
        <v/>
      </c>
      <c r="U16" s="243" t="str">
        <f>IFERROR(IF(VLOOKUP($C16,'様式２－１'!$A$6:$BG$163,15,FALSE)="","",1),"")</f>
        <v/>
      </c>
      <c r="V16" s="242" t="str">
        <f>IFERROR(IF(VLOOKUP($C16,'様式２－１'!$A$6:$BG$163,16,FALSE)="","",1),"")</f>
        <v/>
      </c>
      <c r="W16" s="243" t="str">
        <f>IFERROR(IF(VLOOKUP($C16,'様式２－１'!$A$6:$BG$163,17,FALSE)="","",1),"")</f>
        <v/>
      </c>
      <c r="X16" s="242" t="str">
        <f>IFERROR(IF(VLOOKUP($C16,'様式２－１'!$A$6:$BG$163,18,FALSE)="","",1),"")</f>
        <v/>
      </c>
      <c r="Y16" s="243" t="str">
        <f>IFERROR(IF(VLOOKUP($C16,'様式２－１'!$A$6:$BG$163,19,FALSE)="","",1),"")</f>
        <v/>
      </c>
      <c r="Z16" s="242" t="str">
        <f>IFERROR(IF(VLOOKUP($C16,'様式２－１'!$A$6:$BG$163,20,FALSE)="","",1),"")</f>
        <v/>
      </c>
      <c r="AA16" s="245" t="str">
        <f>IFERROR(IF(VLOOKUP($C16,'様式２－１'!$A$6:$BG$163,21,FALSE)="","",1),"")</f>
        <v/>
      </c>
      <c r="AB16" s="242" t="str">
        <f>IFERROR(IF(VLOOKUP($C16,'様式２－１'!$A$6:$BG$163,22,FALSE)="","",1),"")</f>
        <v/>
      </c>
      <c r="AC16" s="245" t="str">
        <f>IFERROR(IF(VLOOKUP($C16,'様式２－１'!$A$6:$BG$163,23,FALSE)="","",1),"")</f>
        <v/>
      </c>
      <c r="AD16" s="242" t="str">
        <f>IFERROR(IF(VLOOKUP($C16,'様式２－１'!$A$6:$BG$163,24,FALSE)="","",1),"")</f>
        <v/>
      </c>
      <c r="AE16" s="245" t="str">
        <f>IFERROR(IF(VLOOKUP($C16,'様式２－１'!$A$6:$BG$163,25,FALSE)="","",1),"")</f>
        <v/>
      </c>
      <c r="AF16" s="242" t="str">
        <f>IFERROR(IF(VLOOKUP($C16,'様式２－１'!$A$6:$BG$163,26,FALSE)="","",1),"")</f>
        <v/>
      </c>
      <c r="AG16" s="245" t="str">
        <f>IFERROR(IF(VLOOKUP($C16,'様式２－１'!$A$6:$BG$163,27,FALSE)="","",1),"")</f>
        <v/>
      </c>
      <c r="AH16" s="242" t="str">
        <f>IFERROR(IF(VLOOKUP($C16,'様式２－１'!$A$6:$BG$163,28,FALSE)="","",1),"")</f>
        <v/>
      </c>
      <c r="AI16" s="245" t="str">
        <f>IFERROR(IF(VLOOKUP($C16,'様式２－１'!$A$6:$BG$163,28,FALSE)="","",1),"")</f>
        <v/>
      </c>
      <c r="AJ16" s="242" t="str">
        <f>IFERROR(IF(VLOOKUP($C16,'様式２－１'!$A$6:$BG$163,30,FALSE)="","",1),"")</f>
        <v/>
      </c>
      <c r="AK16" s="245" t="str">
        <f>IFERROR(IF(VLOOKUP($C16,'様式２－１'!$A$6:$BG$163,31,FALSE)="","",1),"")</f>
        <v/>
      </c>
      <c r="AL16" s="242" t="str">
        <f>IFERROR(IF(VLOOKUP($C16,'様式２－１'!$A$6:$BG$163,32,FALSE)="","",1),"")</f>
        <v/>
      </c>
      <c r="AM16" s="245" t="str">
        <f>IFERROR(IF(VLOOKUP($C16,'様式２－１'!$A$6:$BG$163,33,FALSE)="","",1),"")</f>
        <v/>
      </c>
      <c r="AN16" s="242" t="str">
        <f>IFERROR(IF(VLOOKUP($C16,'様式２－１'!$A$6:$BG$163,34,FALSE)="","",1),"")</f>
        <v/>
      </c>
      <c r="AO16" s="245" t="str">
        <f>IFERROR(IF(VLOOKUP($C16,'様式２－１'!$A$6:$BG$163,35,FALSE)="","",1),"")</f>
        <v/>
      </c>
      <c r="AP16" s="242" t="str">
        <f>IFERROR(IF(VLOOKUP($C16,'様式２－１'!$A$6:$BG$163,36,FALSE)="","",VLOOKUP($C16,'様式２－１'!$A$6:$BG$163,36,FALSE)),"")</f>
        <v/>
      </c>
      <c r="AQ16" s="243" t="str">
        <f>IFERROR(IF(VLOOKUP($C16,'様式２－１'!$A$6:$BG$163,37,FALSE)="","",VLOOKUP($C16,'様式２－１'!$A$6:$BG$163,37,FALSE)),"")</f>
        <v/>
      </c>
      <c r="AR16" s="242" t="str">
        <f>IFERROR(IF(VLOOKUP($C16,'様式２－１'!$A$6:$BG$163,38,FALSE)="","",VLOOKUP($C16,'様式２－１'!$A$6:$BG$163,38,FALSE)),"")</f>
        <v/>
      </c>
      <c r="AS16" s="243" t="str">
        <f>IFERROR(IF(VLOOKUP($C16,'様式２－１'!$A$6:$BG$163,39,FALSE)="","",VLOOKUP($C16,'様式２－１'!$A$6:$BG$163,39,FALSE)),"")</f>
        <v/>
      </c>
      <c r="AT16" s="242" t="str">
        <f>IFERROR(IF(VLOOKUP($C16,'様式２－１'!$A$6:$BG$163,40,FALSE)="","",VLOOKUP($C16,'様式２－１'!$A$6:$BG$163,40,FALSE)),"")</f>
        <v/>
      </c>
      <c r="AU16" s="243" t="str">
        <f>IFERROR(IF(VLOOKUP($C16,'様式２－１'!$A$6:$BG$163,41,FALSE)="","",VLOOKUP($C16,'様式２－１'!$A$6:$BG$163,41,FALSE)),"")</f>
        <v/>
      </c>
      <c r="AV16" s="242" t="str">
        <f>IFERROR(IF(VLOOKUP($C16,'様式２－１'!$A$6:$BG$163,42,FALSE)="","",VLOOKUP($C16,'様式２－１'!$A$6:$BG$163,42,FALSE)),"")</f>
        <v/>
      </c>
      <c r="AW16" s="243" t="str">
        <f>IFERROR(IF(VLOOKUP($C16,'様式２－１'!$A$6:$BG$163,43,FALSE)="","",VLOOKUP($C16,'様式２－１'!$A$6:$BG$163,43,FALSE)),"")</f>
        <v/>
      </c>
      <c r="AX16" s="242" t="str">
        <f>IFERROR(IF(VLOOKUP($C16,'様式２－１'!$A$6:$BG$163,44,FALSE)="","",VLOOKUP($C16,'様式２－１'!$A$6:$BG$163,44,FALSE)),"")</f>
        <v/>
      </c>
      <c r="AY16" s="243" t="str">
        <f>IFERROR(IF(VLOOKUP($C16,'様式２－１'!$A$6:$BG$163,45,FALSE)="","",VLOOKUP($C16,'様式２－１'!$A$6:$BG$163,45,FALSE)),"")</f>
        <v/>
      </c>
      <c r="AZ16" s="242" t="str">
        <f>IFERROR(IF(VLOOKUP($C16,'様式２－１'!$A$6:$BG$163,46,FALSE)="","",VLOOKUP($C16,'様式２－１'!$A$6:$BG$163,46,FALSE)),"")</f>
        <v/>
      </c>
      <c r="BA16" s="243" t="str">
        <f>IFERROR(IF(VLOOKUP($C16,'様式２－１'!$A$6:$BG$163,47,FALSE)="","",VLOOKUP($C16,'様式２－１'!$A$6:$BG$163,47,FALSE)),"")</f>
        <v/>
      </c>
      <c r="BB16" s="242" t="str">
        <f>IFERROR(IF(VLOOKUP($C16,'様式２－１'!$A$6:$BG$163,48,FALSE)="","",VLOOKUP($C16,'様式２－１'!$A$6:$BG$163,48,FALSE)),"")</f>
        <v/>
      </c>
      <c r="BC16" s="243" t="str">
        <f>IFERROR(IF(VLOOKUP($C16,'様式２－１'!$A$6:$BG$163,49,FALSE)="","",VLOOKUP($C16,'様式２－１'!$A$6:$BG$163,49,FALSE)),"")</f>
        <v/>
      </c>
      <c r="BD16" s="242" t="str">
        <f>IFERROR(IF(VLOOKUP($C16,'様式２－１'!$A$6:$BG$163,50,FALSE)="","",VLOOKUP($C16,'様式２－１'!$A$6:$BG$163,50,FALSE)),"")</f>
        <v/>
      </c>
      <c r="BE16" s="243" t="str">
        <f>IFERROR(IF(VLOOKUP($C16,'様式２－１'!$A$6:$BG$163,51,FALSE)="","",VLOOKUP($C16,'様式２－１'!$A$6:$BG$163,51,FALSE)),"")</f>
        <v/>
      </c>
      <c r="BF16" s="242" t="str">
        <f>IFERROR(IF(VLOOKUP($C16,'様式２－１'!$A$6:$BG$163,52,FALSE)="","",VLOOKUP($C16,'様式２－１'!$A$6:$BG$163,52,FALSE)),"")</f>
        <v/>
      </c>
      <c r="BG16" s="243" t="str">
        <f>IFERROR(IF(VLOOKUP($C16,'様式２－１'!$A$6:$BG$163,53,FALSE)="","",1),"")</f>
        <v/>
      </c>
      <c r="BH16" s="242" t="str">
        <f>IFERROR(IF(VLOOKUP($C16,'様式２－１'!$A$6:$BG$163,54,FALSE)="","",1),"")</f>
        <v/>
      </c>
      <c r="BI16" s="243" t="str">
        <f>IFERROR(IF(VLOOKUP($C16,'様式２－１'!$A$6:$BG$163,55,FALSE)="","",1),"")</f>
        <v/>
      </c>
      <c r="BJ16" s="242" t="str">
        <f>IFERROR(IF(VLOOKUP($C16,'様式２－１'!$A$6:$BG$163,56,FALSE)="","",VLOOKUP($C16,'様式２－１'!$A$6:$BG$163,56,FALSE)),"")</f>
        <v/>
      </c>
      <c r="BK16" s="243" t="str">
        <f>IFERROR(IF(VLOOKUP($C16,'様式２－１'!$A$6:$BG$163,57,FALSE)="","",VLOOKUP($C16,'様式２－１'!$A$6:$BG$163,57,FALSE)),"")</f>
        <v/>
      </c>
      <c r="BL16" s="242" t="str">
        <f>IFERROR(IF(VLOOKUP($C16,'様式２－１'!$A$6:$BG$163,58,FALSE)="","",VLOOKUP($C16,'様式２－１'!$A$6:$BG$163,58,FALSE)),"")</f>
        <v/>
      </c>
      <c r="BM16" s="243" t="str">
        <f>IFERROR(IF(VLOOKUP($C16,'様式２－１'!$A$6:$BG$163,59,FALSE)="","",VLOOKUP($C16,'様式２－１'!$A$6:$BG$163,59,FALSE)),"")</f>
        <v/>
      </c>
      <c r="BN16" s="244" t="str">
        <f>IFERROR(IF(VLOOKUP($C16,'様式４－１'!$A$6:$AE$112,5,FALSE)="","",VLOOKUP($C16,'様式４－１'!$A$6:$AE$112,5,FALSE)),"")</f>
        <v/>
      </c>
      <c r="BO16" s="245" t="str">
        <f>IFERROR(IF(VLOOKUP($C16,'様式４－１'!$A$6:$AE$112,6,FALSE)="","",VLOOKUP($C16,'様式４－１'!$A$6:$AE$112,6,FALSE)),"")</f>
        <v/>
      </c>
      <c r="BP16" s="244" t="str">
        <f>IFERROR(IF(VLOOKUP($C16,'様式４－１'!$A$6:$AE$112,7,FALSE)="","",VLOOKUP($C16,'様式４－１'!$A$6:$AE$112,7,FALSE)),"")</f>
        <v/>
      </c>
      <c r="BQ16" s="245" t="str">
        <f>IFERROR(IF(VLOOKUP($C16,'様式４－１'!$A$6:$AE$112,8,FALSE)="","",VLOOKUP($C16,'様式４－１'!$A$6:$AE$112,8,FALSE)),"")</f>
        <v/>
      </c>
      <c r="BR16" s="244" t="str">
        <f>IFERROR(IF(VLOOKUP($C16,'様式４－１'!$A$6:$AE$112,9,FALSE)="","",VLOOKUP($C16,'様式４－１'!$A$6:$AE$112,9,FALSE)),"")</f>
        <v/>
      </c>
      <c r="BS16" s="245" t="str">
        <f>IFERROR(IF(VLOOKUP($C16,'様式４－１'!$A$6:$AE$112,10,FALSE)="","",VLOOKUP($C16,'様式４－１'!$A$6:$AE$112,10,FALSE)),"")</f>
        <v/>
      </c>
      <c r="BT16" s="244" t="str">
        <f>IFERROR(IF(VLOOKUP($C16,'様式４－１'!$A$6:$AE$112,11,FALSE)="","",VLOOKUP($C16,'様式４－１'!$A$6:$AE$112,11,FALSE)),"")</f>
        <v/>
      </c>
      <c r="BU16" s="245" t="str">
        <f>IFERROR(IF(VLOOKUP($C16,'様式４－１'!$A$6:$AE$112,12,FALSE)="","",VLOOKUP($C16,'様式４－１'!$A$6:$AE$112,12,FALSE)),"")</f>
        <v/>
      </c>
      <c r="BV16" s="242" t="str">
        <f>IFERROR(IF(VLOOKUP($C16,'様式４－１'!$A$6:$AE$112,13,FALSE)="","",VLOOKUP($C16,'様式４－１'!$A$6:$AE$112,13,FALSE)),"")</f>
        <v/>
      </c>
      <c r="BW16" s="243" t="str">
        <f>IFERROR(IF(VLOOKUP($C16,'様式４－１'!$A$6:$AE$112,14,FALSE)="","",VLOOKUP($C16,'様式４－１'!$A$6:$AE$112,14,FALSE)),"")</f>
        <v/>
      </c>
      <c r="BX16" s="242" t="str">
        <f>IFERROR(IF(VLOOKUP($C16,'様式４－１'!$A$6:$AE$112,15,FALSE)="","",VLOOKUP($C16,'様式４－１'!$A$6:$AE$112,15,FALSE)),"")</f>
        <v/>
      </c>
      <c r="BY16" s="243" t="str">
        <f>IFERROR(IF(VLOOKUP($C16,'様式４－１'!$A$6:$AE$112,16,FALSE)="","",VLOOKUP($C16,'様式４－１'!$A$6:$AE$112,16,FALSE)),"")</f>
        <v/>
      </c>
      <c r="BZ16" s="242" t="str">
        <f>IFERROR(IF(VLOOKUP($C16,'様式４－１'!$A$6:$AE$112,17,FALSE)="","",VLOOKUP($C16,'様式４－１'!$A$6:$AE$112,17,FALSE)),"")</f>
        <v/>
      </c>
      <c r="CA16" s="243" t="str">
        <f>IFERROR(IF(VLOOKUP($C16,'様式４－１'!$A$6:$AE$112,18,FALSE)="","",VLOOKUP($C16,'様式４－１'!$A$6:$AE$112,18,FALSE)),"")</f>
        <v/>
      </c>
      <c r="CB16" s="242" t="str">
        <f>IFERROR(IF(VLOOKUP($C16,'様式４－１'!$A$6:$AE$112,19,FALSE)="","",VLOOKUP($C16,'様式４－１'!$A$6:$AE$112,19,FALSE)),"")</f>
        <v/>
      </c>
      <c r="CC16" s="243" t="str">
        <f>IFERROR(IF(VLOOKUP($C16,'様式４－１'!$A$6:$AE$112,20,FALSE)="","",VLOOKUP($C16,'様式４－１'!$A$6:$AE$112,20,FALSE)),"")</f>
        <v/>
      </c>
      <c r="CD16" s="244" t="str">
        <f>IFERROR(IF(VLOOKUP($C16,'様式４－１'!$A$6:$AE$112,21,FALSE)="","",1),"")</f>
        <v/>
      </c>
      <c r="CE16" s="245" t="str">
        <f>IFERROR(IF(VLOOKUP($C16,'様式４－１'!$A$6:$AE$112,22,FALSE)="","",1),"")</f>
        <v/>
      </c>
      <c r="CF16" s="244" t="str">
        <f>IFERROR(IF(VLOOKUP($C16,'様式４－１'!$A$6:$AE$112,23,FALSE)="","",1),"")</f>
        <v/>
      </c>
      <c r="CG16" s="245" t="str">
        <f>IFERROR(IF(VLOOKUP($C16,'様式４－１'!$A$6:$AE$112,24,FALSE)="","",1),"")</f>
        <v/>
      </c>
      <c r="CH16" s="244" t="str">
        <f>IFERROR(IF(VLOOKUP($C16,'様式４－１'!$A$6:$AE$112,25,FALSE)="","",1),"")</f>
        <v/>
      </c>
      <c r="CI16" s="245" t="str">
        <f>IFERROR(IF(VLOOKUP($C16,'様式４－１'!$A$6:$AE$112,26,FALSE)="","",1),"")</f>
        <v/>
      </c>
      <c r="CJ16" s="244" t="str">
        <f>IFERROR(IF(VLOOKUP($C16,'様式４－１'!$A$6:$AE$112,27,FALSE)="","",1),"")</f>
        <v/>
      </c>
      <c r="CK16" s="245" t="str">
        <f>IFERROR(IF(VLOOKUP($C16,'様式４－１'!$A$6:$AE$112,28,FALSE)="","",1),"")</f>
        <v/>
      </c>
      <c r="CL16" s="244" t="str">
        <f>IFERROR(IF(VLOOKUP($C16,'様式４－１'!$A$6:$AE$112,29,FALSE)="","",1),"")</f>
        <v/>
      </c>
      <c r="CM16" s="245" t="str">
        <f>IFERROR(IF(VLOOKUP($C16,'様式４－１'!$A$6:$AE$112,30,FALSE)="","",1),"")</f>
        <v/>
      </c>
      <c r="CN16" s="244" t="str">
        <f>IFERROR(IF(VLOOKUP($C16,'様式４－１'!$A$6:$AE$112,31,FALSE)="","",1),"")</f>
        <v/>
      </c>
      <c r="CO16" s="253" t="str">
        <f>IFERROR(IF(VLOOKUP($C16,'様式４－１'!$A$6:$AE$112,31,FALSE)="","",1),"")</f>
        <v/>
      </c>
      <c r="CP16" s="257" t="str">
        <f>IFERROR(IF(VLOOKUP($C16,'様式４－１'!$A$6:$AE$112,31,FALSE)="","",1),"")</f>
        <v/>
      </c>
      <c r="CQ16" s="253" t="str">
        <f>IFERROR(IF(VLOOKUP($C16,'様式４－１'!$A$6:$AE$112,31,FALSE)="","",1),"")</f>
        <v/>
      </c>
      <c r="CR16" s="262">
        <f>全技術者確認表!E28</f>
        <v>0</v>
      </c>
      <c r="CS16" s="263">
        <f>全技術者確認表!H28</f>
        <v>0</v>
      </c>
      <c r="FS16" s="242"/>
      <c r="FT16" s="243"/>
      <c r="FU16" s="242"/>
      <c r="FV16" s="243"/>
      <c r="FW16" s="242"/>
      <c r="FX16" s="243"/>
      <c r="FY16" s="242"/>
      <c r="FZ16" s="243"/>
      <c r="GA16" s="242"/>
      <c r="GB16" s="243"/>
      <c r="GC16" s="242"/>
      <c r="GD16" s="243"/>
      <c r="GE16" s="242"/>
      <c r="GF16" s="243"/>
      <c r="GG16" s="242"/>
      <c r="GH16" s="243"/>
      <c r="GI16" s="244"/>
      <c r="GJ16" s="245"/>
      <c r="GK16" s="244"/>
      <c r="GL16" s="245"/>
      <c r="GM16" s="244"/>
      <c r="GN16" s="245"/>
      <c r="GO16" s="244"/>
      <c r="GP16" s="245"/>
      <c r="GQ16" s="244"/>
      <c r="GR16" s="245"/>
      <c r="GS16" s="244"/>
      <c r="GT16" s="245"/>
      <c r="GU16" s="244"/>
      <c r="GV16" s="245"/>
      <c r="GW16" s="244"/>
      <c r="GX16" s="245"/>
      <c r="GY16" s="242"/>
      <c r="GZ16" s="243"/>
      <c r="HA16" s="242"/>
      <c r="HB16" s="243"/>
      <c r="HC16" s="242"/>
      <c r="HD16" s="243"/>
      <c r="HE16" s="242"/>
      <c r="HF16" s="243"/>
      <c r="HG16" s="242"/>
      <c r="HH16" s="243"/>
      <c r="HI16" s="242"/>
      <c r="HJ16" s="243"/>
      <c r="HK16" s="242"/>
      <c r="HL16" s="243"/>
      <c r="HM16" s="242"/>
      <c r="HN16" s="243"/>
      <c r="HO16" s="242"/>
      <c r="HP16" s="243"/>
      <c r="HQ16" s="242"/>
      <c r="HR16" s="243"/>
      <c r="HS16" s="242"/>
      <c r="HT16" s="243"/>
      <c r="HU16" s="242"/>
      <c r="HV16" s="243"/>
      <c r="HW16" s="244"/>
      <c r="HX16" s="245"/>
      <c r="HY16" s="244"/>
      <c r="HZ16" s="245"/>
      <c r="IA16" s="244"/>
      <c r="IB16" s="245"/>
      <c r="IC16" s="244"/>
      <c r="ID16" s="245"/>
      <c r="IE16" s="242"/>
      <c r="IF16" s="243"/>
      <c r="IG16" s="242"/>
      <c r="IH16" s="243"/>
      <c r="II16" s="242"/>
      <c r="IJ16" s="243"/>
      <c r="IK16" s="242"/>
      <c r="IL16" s="243"/>
      <c r="IM16" s="244"/>
      <c r="IN16" s="245"/>
      <c r="IO16" s="244"/>
      <c r="IP16" s="245"/>
      <c r="IQ16" s="244"/>
      <c r="IR16" s="245"/>
      <c r="IS16" s="244"/>
      <c r="IT16" s="245"/>
      <c r="IU16" s="244"/>
      <c r="IV16" s="245"/>
      <c r="IW16" s="244"/>
      <c r="IX16" s="253"/>
      <c r="IY16" s="257"/>
      <c r="IZ16" s="253"/>
      <c r="JA16" s="257"/>
      <c r="JB16" s="253"/>
    </row>
    <row r="17" spans="1:262" s="236" customFormat="1" x14ac:dyDescent="0.2">
      <c r="A17" s="236">
        <f>報告書表紙!G$6</f>
        <v>0</v>
      </c>
      <c r="C17" s="236">
        <v>16</v>
      </c>
      <c r="D17" s="236">
        <f>全技術者確認表!B29</f>
        <v>0</v>
      </c>
      <c r="J17" s="237" t="str">
        <f>IFERROR(IF(VLOOKUP($C17,'様式２－１'!$A$6:$BG$163,4,FALSE)="","",1),"")</f>
        <v/>
      </c>
      <c r="K17" s="238" t="str">
        <f>IFERROR(IF(VLOOKUP($C17,'様式２－１'!$A$6:$BG$163,5,FALSE)="","",1),"")</f>
        <v/>
      </c>
      <c r="L17" s="237" t="str">
        <f>IFERROR(IF(VLOOKUP($C17,'様式２－１'!$A$6:$BG$163,6,FALSE)="","",1),"")</f>
        <v/>
      </c>
      <c r="M17" s="238" t="str">
        <f>IFERROR(IF(VLOOKUP($C17,'様式２－１'!$A$6:$BG$163,7,FALSE)="","",1),"")</f>
        <v/>
      </c>
      <c r="N17" s="237" t="str">
        <f>IFERROR(IF(VLOOKUP($C17,'様式２－１'!$A$6:$BG$163,8,FALSE)="","",1),"")</f>
        <v/>
      </c>
      <c r="O17" s="238" t="str">
        <f>IFERROR(IF(VLOOKUP($C17,'様式２－１'!$A$6:$BG$163,9,FALSE)="","",1),"")</f>
        <v/>
      </c>
      <c r="P17" s="237" t="str">
        <f>IFERROR(IF(VLOOKUP($C17,'様式２－１'!$A$6:$BG$163,10,FALSE)="","",1),"")</f>
        <v/>
      </c>
      <c r="Q17" s="238" t="str">
        <f>IFERROR(IF(VLOOKUP($C17,'様式２－１'!$A$6:$BG$163,11,FALSE)="","",1),"")</f>
        <v/>
      </c>
      <c r="R17" s="237" t="str">
        <f>IFERROR(IF(VLOOKUP($C17,'様式２－１'!$A$6:$BG$163,12,FALSE)="","",1),"")</f>
        <v/>
      </c>
      <c r="S17" s="238" t="str">
        <f>IFERROR(IF(VLOOKUP($C17,'様式２－１'!$A$6:$BG$163,13,FALSE)="","",1),"")</f>
        <v/>
      </c>
      <c r="T17" s="237" t="str">
        <f>IFERROR(IF(VLOOKUP($C17,'様式２－１'!$A$6:$BG$163,14,FALSE)="","",1),"")</f>
        <v/>
      </c>
      <c r="U17" s="238" t="str">
        <f>IFERROR(IF(VLOOKUP($C17,'様式２－１'!$A$6:$BG$163,15,FALSE)="","",1),"")</f>
        <v/>
      </c>
      <c r="V17" s="237" t="str">
        <f>IFERROR(IF(VLOOKUP($C17,'様式２－１'!$A$6:$BG$163,16,FALSE)="","",1),"")</f>
        <v/>
      </c>
      <c r="W17" s="238" t="str">
        <f>IFERROR(IF(VLOOKUP($C17,'様式２－１'!$A$6:$BG$163,17,FALSE)="","",1),"")</f>
        <v/>
      </c>
      <c r="X17" s="237" t="str">
        <f>IFERROR(IF(VLOOKUP($C17,'様式２－１'!$A$6:$BG$163,18,FALSE)="","",1),"")</f>
        <v/>
      </c>
      <c r="Y17" s="238" t="str">
        <f>IFERROR(IF(VLOOKUP($C17,'様式２－１'!$A$6:$BG$163,19,FALSE)="","",1),"")</f>
        <v/>
      </c>
      <c r="Z17" s="237" t="str">
        <f>IFERROR(IF(VLOOKUP($C17,'様式２－１'!$A$6:$BG$163,20,FALSE)="","",1),"")</f>
        <v/>
      </c>
      <c r="AA17" s="240" t="str">
        <f>IFERROR(IF(VLOOKUP($C17,'様式２－１'!$A$6:$BG$163,21,FALSE)="","",1),"")</f>
        <v/>
      </c>
      <c r="AB17" s="237" t="str">
        <f>IFERROR(IF(VLOOKUP($C17,'様式２－１'!$A$6:$BG$163,22,FALSE)="","",1),"")</f>
        <v/>
      </c>
      <c r="AC17" s="240" t="str">
        <f>IFERROR(IF(VLOOKUP($C17,'様式２－１'!$A$6:$BG$163,23,FALSE)="","",1),"")</f>
        <v/>
      </c>
      <c r="AD17" s="237" t="str">
        <f>IFERROR(IF(VLOOKUP($C17,'様式２－１'!$A$6:$BG$163,24,FALSE)="","",1),"")</f>
        <v/>
      </c>
      <c r="AE17" s="240" t="str">
        <f>IFERROR(IF(VLOOKUP($C17,'様式２－１'!$A$6:$BG$163,25,FALSE)="","",1),"")</f>
        <v/>
      </c>
      <c r="AF17" s="237" t="str">
        <f>IFERROR(IF(VLOOKUP($C17,'様式２－１'!$A$6:$BG$163,26,FALSE)="","",1),"")</f>
        <v/>
      </c>
      <c r="AG17" s="240" t="str">
        <f>IFERROR(IF(VLOOKUP($C17,'様式２－１'!$A$6:$BG$163,27,FALSE)="","",1),"")</f>
        <v/>
      </c>
      <c r="AH17" s="237" t="str">
        <f>IFERROR(IF(VLOOKUP($C17,'様式２－１'!$A$6:$BG$163,28,FALSE)="","",1),"")</f>
        <v/>
      </c>
      <c r="AI17" s="240" t="str">
        <f>IFERROR(IF(VLOOKUP($C17,'様式２－１'!$A$6:$BG$163,28,FALSE)="","",1),"")</f>
        <v/>
      </c>
      <c r="AJ17" s="237" t="str">
        <f>IFERROR(IF(VLOOKUP($C17,'様式２－１'!$A$6:$BG$163,30,FALSE)="","",1),"")</f>
        <v/>
      </c>
      <c r="AK17" s="240" t="str">
        <f>IFERROR(IF(VLOOKUP($C17,'様式２－１'!$A$6:$BG$163,31,FALSE)="","",1),"")</f>
        <v/>
      </c>
      <c r="AL17" s="237" t="str">
        <f>IFERROR(IF(VLOOKUP($C17,'様式２－１'!$A$6:$BG$163,32,FALSE)="","",1),"")</f>
        <v/>
      </c>
      <c r="AM17" s="240" t="str">
        <f>IFERROR(IF(VLOOKUP($C17,'様式２－１'!$A$6:$BG$163,33,FALSE)="","",1),"")</f>
        <v/>
      </c>
      <c r="AN17" s="237" t="str">
        <f>IFERROR(IF(VLOOKUP($C17,'様式２－１'!$A$6:$BG$163,34,FALSE)="","",1),"")</f>
        <v/>
      </c>
      <c r="AO17" s="240" t="str">
        <f>IFERROR(IF(VLOOKUP($C17,'様式２－１'!$A$6:$BG$163,35,FALSE)="","",1),"")</f>
        <v/>
      </c>
      <c r="AP17" s="237" t="str">
        <f>IFERROR(IF(VLOOKUP($C17,'様式２－１'!$A$6:$BG$163,36,FALSE)="","",VLOOKUP($C17,'様式２－１'!$A$6:$BG$163,36,FALSE)),"")</f>
        <v/>
      </c>
      <c r="AQ17" s="238" t="str">
        <f>IFERROR(IF(VLOOKUP($C17,'様式２－１'!$A$6:$BG$163,37,FALSE)="","",VLOOKUP($C17,'様式２－１'!$A$6:$BG$163,37,FALSE)),"")</f>
        <v/>
      </c>
      <c r="AR17" s="237" t="str">
        <f>IFERROR(IF(VLOOKUP($C17,'様式２－１'!$A$6:$BG$163,38,FALSE)="","",VLOOKUP($C17,'様式２－１'!$A$6:$BG$163,38,FALSE)),"")</f>
        <v/>
      </c>
      <c r="AS17" s="238" t="str">
        <f>IFERROR(IF(VLOOKUP($C17,'様式２－１'!$A$6:$BG$163,39,FALSE)="","",VLOOKUP($C17,'様式２－１'!$A$6:$BG$163,39,FALSE)),"")</f>
        <v/>
      </c>
      <c r="AT17" s="237" t="str">
        <f>IFERROR(IF(VLOOKUP($C17,'様式２－１'!$A$6:$BG$163,40,FALSE)="","",VLOOKUP($C17,'様式２－１'!$A$6:$BG$163,40,FALSE)),"")</f>
        <v/>
      </c>
      <c r="AU17" s="238" t="str">
        <f>IFERROR(IF(VLOOKUP($C17,'様式２－１'!$A$6:$BG$163,41,FALSE)="","",VLOOKUP($C17,'様式２－１'!$A$6:$BG$163,41,FALSE)),"")</f>
        <v/>
      </c>
      <c r="AV17" s="237" t="str">
        <f>IFERROR(IF(VLOOKUP($C17,'様式２－１'!$A$6:$BG$163,42,FALSE)="","",VLOOKUP($C17,'様式２－１'!$A$6:$BG$163,42,FALSE)),"")</f>
        <v/>
      </c>
      <c r="AW17" s="238" t="str">
        <f>IFERROR(IF(VLOOKUP($C17,'様式２－１'!$A$6:$BG$163,43,FALSE)="","",VLOOKUP($C17,'様式２－１'!$A$6:$BG$163,43,FALSE)),"")</f>
        <v/>
      </c>
      <c r="AX17" s="237" t="str">
        <f>IFERROR(IF(VLOOKUP($C17,'様式２－１'!$A$6:$BG$163,44,FALSE)="","",VLOOKUP($C17,'様式２－１'!$A$6:$BG$163,44,FALSE)),"")</f>
        <v/>
      </c>
      <c r="AY17" s="238" t="str">
        <f>IFERROR(IF(VLOOKUP($C17,'様式２－１'!$A$6:$BG$163,45,FALSE)="","",VLOOKUP($C17,'様式２－１'!$A$6:$BG$163,45,FALSE)),"")</f>
        <v/>
      </c>
      <c r="AZ17" s="237" t="str">
        <f>IFERROR(IF(VLOOKUP($C17,'様式２－１'!$A$6:$BG$163,46,FALSE)="","",VLOOKUP($C17,'様式２－１'!$A$6:$BG$163,46,FALSE)),"")</f>
        <v/>
      </c>
      <c r="BA17" s="238" t="str">
        <f>IFERROR(IF(VLOOKUP($C17,'様式２－１'!$A$6:$BG$163,47,FALSE)="","",VLOOKUP($C17,'様式２－１'!$A$6:$BG$163,47,FALSE)),"")</f>
        <v/>
      </c>
      <c r="BB17" s="237" t="str">
        <f>IFERROR(IF(VLOOKUP($C17,'様式２－１'!$A$6:$BG$163,48,FALSE)="","",VLOOKUP($C17,'様式２－１'!$A$6:$BG$163,48,FALSE)),"")</f>
        <v/>
      </c>
      <c r="BC17" s="238" t="str">
        <f>IFERROR(IF(VLOOKUP($C17,'様式２－１'!$A$6:$BG$163,49,FALSE)="","",VLOOKUP($C17,'様式２－１'!$A$6:$BG$163,49,FALSE)),"")</f>
        <v/>
      </c>
      <c r="BD17" s="237" t="str">
        <f>IFERROR(IF(VLOOKUP($C17,'様式２－１'!$A$6:$BG$163,50,FALSE)="","",VLOOKUP($C17,'様式２－１'!$A$6:$BG$163,50,FALSE)),"")</f>
        <v/>
      </c>
      <c r="BE17" s="238" t="str">
        <f>IFERROR(IF(VLOOKUP($C17,'様式２－１'!$A$6:$BG$163,51,FALSE)="","",VLOOKUP($C17,'様式２－１'!$A$6:$BG$163,51,FALSE)),"")</f>
        <v/>
      </c>
      <c r="BF17" s="237" t="str">
        <f>IFERROR(IF(VLOOKUP($C17,'様式２－１'!$A$6:$BG$163,52,FALSE)="","",VLOOKUP($C17,'様式２－１'!$A$6:$BG$163,52,FALSE)),"")</f>
        <v/>
      </c>
      <c r="BG17" s="238" t="str">
        <f>IFERROR(IF(VLOOKUP($C17,'様式２－１'!$A$6:$BG$163,53,FALSE)="","",1),"")</f>
        <v/>
      </c>
      <c r="BH17" s="237" t="str">
        <f>IFERROR(IF(VLOOKUP($C17,'様式２－１'!$A$6:$BG$163,54,FALSE)="","",1),"")</f>
        <v/>
      </c>
      <c r="BI17" s="238" t="str">
        <f>IFERROR(IF(VLOOKUP($C17,'様式２－１'!$A$6:$BG$163,55,FALSE)="","",1),"")</f>
        <v/>
      </c>
      <c r="BJ17" s="237" t="str">
        <f>IFERROR(IF(VLOOKUP($C17,'様式２－１'!$A$6:$BG$163,56,FALSE)="","",VLOOKUP($C17,'様式２－１'!$A$6:$BG$163,56,FALSE)),"")</f>
        <v/>
      </c>
      <c r="BK17" s="238" t="str">
        <f>IFERROR(IF(VLOOKUP($C17,'様式２－１'!$A$6:$BG$163,57,FALSE)="","",VLOOKUP($C17,'様式２－１'!$A$6:$BG$163,57,FALSE)),"")</f>
        <v/>
      </c>
      <c r="BL17" s="237" t="str">
        <f>IFERROR(IF(VLOOKUP($C17,'様式２－１'!$A$6:$BG$163,58,FALSE)="","",VLOOKUP($C17,'様式２－１'!$A$6:$BG$163,58,FALSE)),"")</f>
        <v/>
      </c>
      <c r="BM17" s="238" t="str">
        <f>IFERROR(IF(VLOOKUP($C17,'様式２－１'!$A$6:$BG$163,59,FALSE)="","",VLOOKUP($C17,'様式２－１'!$A$6:$BG$163,59,FALSE)),"")</f>
        <v/>
      </c>
      <c r="BN17" s="239" t="str">
        <f>IFERROR(IF(VLOOKUP($C17,'様式４－１'!$A$6:$AE$112,5,FALSE)="","",VLOOKUP($C17,'様式４－１'!$A$6:$AE$112,5,FALSE)),"")</f>
        <v/>
      </c>
      <c r="BO17" s="240" t="str">
        <f>IFERROR(IF(VLOOKUP($C17,'様式４－１'!$A$6:$AE$112,6,FALSE)="","",VLOOKUP($C17,'様式４－１'!$A$6:$AE$112,6,FALSE)),"")</f>
        <v/>
      </c>
      <c r="BP17" s="239" t="str">
        <f>IFERROR(IF(VLOOKUP($C17,'様式４－１'!$A$6:$AE$112,7,FALSE)="","",VLOOKUP($C17,'様式４－１'!$A$6:$AE$112,7,FALSE)),"")</f>
        <v/>
      </c>
      <c r="BQ17" s="240" t="str">
        <f>IFERROR(IF(VLOOKUP($C17,'様式４－１'!$A$6:$AE$112,8,FALSE)="","",VLOOKUP($C17,'様式４－１'!$A$6:$AE$112,8,FALSE)),"")</f>
        <v/>
      </c>
      <c r="BR17" s="239" t="str">
        <f>IFERROR(IF(VLOOKUP($C17,'様式４－１'!$A$6:$AE$112,9,FALSE)="","",VLOOKUP($C17,'様式４－１'!$A$6:$AE$112,9,FALSE)),"")</f>
        <v/>
      </c>
      <c r="BS17" s="240" t="str">
        <f>IFERROR(IF(VLOOKUP($C17,'様式４－１'!$A$6:$AE$112,10,FALSE)="","",VLOOKUP($C17,'様式４－１'!$A$6:$AE$112,10,FALSE)),"")</f>
        <v/>
      </c>
      <c r="BT17" s="239" t="str">
        <f>IFERROR(IF(VLOOKUP($C17,'様式４－１'!$A$6:$AE$112,11,FALSE)="","",VLOOKUP($C17,'様式４－１'!$A$6:$AE$112,11,FALSE)),"")</f>
        <v/>
      </c>
      <c r="BU17" s="240" t="str">
        <f>IFERROR(IF(VLOOKUP($C17,'様式４－１'!$A$6:$AE$112,12,FALSE)="","",VLOOKUP($C17,'様式４－１'!$A$6:$AE$112,12,FALSE)),"")</f>
        <v/>
      </c>
      <c r="BV17" s="237" t="str">
        <f>IFERROR(IF(VLOOKUP($C17,'様式４－１'!$A$6:$AE$112,13,FALSE)="","",VLOOKUP($C17,'様式４－１'!$A$6:$AE$112,13,FALSE)),"")</f>
        <v/>
      </c>
      <c r="BW17" s="238" t="str">
        <f>IFERROR(IF(VLOOKUP($C17,'様式４－１'!$A$6:$AE$112,14,FALSE)="","",VLOOKUP($C17,'様式４－１'!$A$6:$AE$112,14,FALSE)),"")</f>
        <v/>
      </c>
      <c r="BX17" s="237" t="str">
        <f>IFERROR(IF(VLOOKUP($C17,'様式４－１'!$A$6:$AE$112,15,FALSE)="","",VLOOKUP($C17,'様式４－１'!$A$6:$AE$112,15,FALSE)),"")</f>
        <v/>
      </c>
      <c r="BY17" s="238" t="str">
        <f>IFERROR(IF(VLOOKUP($C17,'様式４－１'!$A$6:$AE$112,16,FALSE)="","",VLOOKUP($C17,'様式４－１'!$A$6:$AE$112,16,FALSE)),"")</f>
        <v/>
      </c>
      <c r="BZ17" s="237" t="str">
        <f>IFERROR(IF(VLOOKUP($C17,'様式４－１'!$A$6:$AE$112,17,FALSE)="","",VLOOKUP($C17,'様式４－１'!$A$6:$AE$112,17,FALSE)),"")</f>
        <v/>
      </c>
      <c r="CA17" s="238" t="str">
        <f>IFERROR(IF(VLOOKUP($C17,'様式４－１'!$A$6:$AE$112,18,FALSE)="","",VLOOKUP($C17,'様式４－１'!$A$6:$AE$112,18,FALSE)),"")</f>
        <v/>
      </c>
      <c r="CB17" s="237" t="str">
        <f>IFERROR(IF(VLOOKUP($C17,'様式４－１'!$A$6:$AE$112,19,FALSE)="","",VLOOKUP($C17,'様式４－１'!$A$6:$AE$112,19,FALSE)),"")</f>
        <v/>
      </c>
      <c r="CC17" s="238" t="str">
        <f>IFERROR(IF(VLOOKUP($C17,'様式４－１'!$A$6:$AE$112,20,FALSE)="","",VLOOKUP($C17,'様式４－１'!$A$6:$AE$112,20,FALSE)),"")</f>
        <v/>
      </c>
      <c r="CD17" s="239" t="str">
        <f>IFERROR(IF(VLOOKUP($C17,'様式４－１'!$A$6:$AE$112,21,FALSE)="","",1),"")</f>
        <v/>
      </c>
      <c r="CE17" s="240" t="str">
        <f>IFERROR(IF(VLOOKUP($C17,'様式４－１'!$A$6:$AE$112,22,FALSE)="","",1),"")</f>
        <v/>
      </c>
      <c r="CF17" s="239" t="str">
        <f>IFERROR(IF(VLOOKUP($C17,'様式４－１'!$A$6:$AE$112,23,FALSE)="","",1),"")</f>
        <v/>
      </c>
      <c r="CG17" s="240" t="str">
        <f>IFERROR(IF(VLOOKUP($C17,'様式４－１'!$A$6:$AE$112,24,FALSE)="","",1),"")</f>
        <v/>
      </c>
      <c r="CH17" s="239" t="str">
        <f>IFERROR(IF(VLOOKUP($C17,'様式４－１'!$A$6:$AE$112,25,FALSE)="","",1),"")</f>
        <v/>
      </c>
      <c r="CI17" s="240" t="str">
        <f>IFERROR(IF(VLOOKUP($C17,'様式４－１'!$A$6:$AE$112,26,FALSE)="","",1),"")</f>
        <v/>
      </c>
      <c r="CJ17" s="239" t="str">
        <f>IFERROR(IF(VLOOKUP($C17,'様式４－１'!$A$6:$AE$112,27,FALSE)="","",1),"")</f>
        <v/>
      </c>
      <c r="CK17" s="240" t="str">
        <f>IFERROR(IF(VLOOKUP($C17,'様式４－１'!$A$6:$AE$112,28,FALSE)="","",1),"")</f>
        <v/>
      </c>
      <c r="CL17" s="239" t="str">
        <f>IFERROR(IF(VLOOKUP($C17,'様式４－１'!$A$6:$AE$112,29,FALSE)="","",1),"")</f>
        <v/>
      </c>
      <c r="CM17" s="240" t="str">
        <f>IFERROR(IF(VLOOKUP($C17,'様式４－１'!$A$6:$AE$112,30,FALSE)="","",1),"")</f>
        <v/>
      </c>
      <c r="CN17" s="239" t="str">
        <f>IFERROR(IF(VLOOKUP($C17,'様式４－１'!$A$6:$AE$112,31,FALSE)="","",1),"")</f>
        <v/>
      </c>
      <c r="CO17" s="254" t="str">
        <f>IFERROR(IF(VLOOKUP($C17,'様式４－１'!$A$6:$AE$112,31,FALSE)="","",1),"")</f>
        <v/>
      </c>
      <c r="CP17" s="258" t="str">
        <f>IFERROR(IF(VLOOKUP($C17,'様式４－１'!$A$6:$AE$112,31,FALSE)="","",1),"")</f>
        <v/>
      </c>
      <c r="CQ17" s="254" t="str">
        <f>IFERROR(IF(VLOOKUP($C17,'様式４－１'!$A$6:$AE$112,31,FALSE)="","",1),"")</f>
        <v/>
      </c>
      <c r="CR17" s="264">
        <f>全技術者確認表!E29</f>
        <v>0</v>
      </c>
      <c r="CS17" s="265">
        <f>全技術者確認表!H29</f>
        <v>0</v>
      </c>
      <c r="FS17" s="237"/>
      <c r="FT17" s="238"/>
      <c r="FU17" s="237"/>
      <c r="FV17" s="238"/>
      <c r="FW17" s="237"/>
      <c r="FX17" s="238"/>
      <c r="FY17" s="237"/>
      <c r="FZ17" s="238"/>
      <c r="GA17" s="237"/>
      <c r="GB17" s="238"/>
      <c r="GC17" s="237"/>
      <c r="GD17" s="238"/>
      <c r="GE17" s="237"/>
      <c r="GF17" s="238"/>
      <c r="GG17" s="237"/>
      <c r="GH17" s="238"/>
      <c r="GI17" s="239"/>
      <c r="GJ17" s="240"/>
      <c r="GK17" s="239"/>
      <c r="GL17" s="240"/>
      <c r="GM17" s="239"/>
      <c r="GN17" s="240"/>
      <c r="GO17" s="239"/>
      <c r="GP17" s="240"/>
      <c r="GQ17" s="239"/>
      <c r="GR17" s="240"/>
      <c r="GS17" s="239"/>
      <c r="GT17" s="240"/>
      <c r="GU17" s="239"/>
      <c r="GV17" s="240"/>
      <c r="GW17" s="239"/>
      <c r="GX17" s="240"/>
      <c r="GY17" s="237"/>
      <c r="GZ17" s="238"/>
      <c r="HA17" s="237"/>
      <c r="HB17" s="238"/>
      <c r="HC17" s="237"/>
      <c r="HD17" s="238"/>
      <c r="HE17" s="237"/>
      <c r="HF17" s="238"/>
      <c r="HG17" s="237"/>
      <c r="HH17" s="238"/>
      <c r="HI17" s="237"/>
      <c r="HJ17" s="238"/>
      <c r="HK17" s="237"/>
      <c r="HL17" s="238"/>
      <c r="HM17" s="237"/>
      <c r="HN17" s="238"/>
      <c r="HO17" s="237"/>
      <c r="HP17" s="238"/>
      <c r="HQ17" s="237"/>
      <c r="HR17" s="238"/>
      <c r="HS17" s="237"/>
      <c r="HT17" s="238"/>
      <c r="HU17" s="237"/>
      <c r="HV17" s="238"/>
      <c r="HW17" s="239"/>
      <c r="HX17" s="240"/>
      <c r="HY17" s="239"/>
      <c r="HZ17" s="240"/>
      <c r="IA17" s="239"/>
      <c r="IB17" s="240"/>
      <c r="IC17" s="239"/>
      <c r="ID17" s="240"/>
      <c r="IE17" s="237"/>
      <c r="IF17" s="238"/>
      <c r="IG17" s="237"/>
      <c r="IH17" s="238"/>
      <c r="II17" s="237"/>
      <c r="IJ17" s="238"/>
      <c r="IK17" s="237"/>
      <c r="IL17" s="238"/>
      <c r="IM17" s="239"/>
      <c r="IN17" s="240"/>
      <c r="IO17" s="239"/>
      <c r="IP17" s="240"/>
      <c r="IQ17" s="239"/>
      <c r="IR17" s="240"/>
      <c r="IS17" s="239"/>
      <c r="IT17" s="240"/>
      <c r="IU17" s="239"/>
      <c r="IV17" s="240"/>
      <c r="IW17" s="239"/>
      <c r="IX17" s="254"/>
      <c r="IY17" s="258"/>
      <c r="IZ17" s="254"/>
      <c r="JA17" s="258"/>
      <c r="JB17" s="254"/>
    </row>
    <row r="18" spans="1:262" s="231" customFormat="1" x14ac:dyDescent="0.2">
      <c r="A18" s="231">
        <f>報告書表紙!G$6</f>
        <v>0</v>
      </c>
      <c r="C18" s="231">
        <v>17</v>
      </c>
      <c r="D18" s="231">
        <f>全技術者確認表!B30</f>
        <v>0</v>
      </c>
      <c r="J18" s="232" t="str">
        <f>IFERROR(IF(VLOOKUP($C18,'様式２－１'!$A$6:$BG$163,4,FALSE)="","",1),"")</f>
        <v/>
      </c>
      <c r="K18" s="233" t="str">
        <f>IFERROR(IF(VLOOKUP($C18,'様式２－１'!$A$6:$BG$163,5,FALSE)="","",1),"")</f>
        <v/>
      </c>
      <c r="L18" s="232" t="str">
        <f>IFERROR(IF(VLOOKUP($C18,'様式２－１'!$A$6:$BG$163,6,FALSE)="","",1),"")</f>
        <v/>
      </c>
      <c r="M18" s="233" t="str">
        <f>IFERROR(IF(VLOOKUP($C18,'様式２－１'!$A$6:$BG$163,7,FALSE)="","",1),"")</f>
        <v/>
      </c>
      <c r="N18" s="232" t="str">
        <f>IFERROR(IF(VLOOKUP($C18,'様式２－１'!$A$6:$BG$163,8,FALSE)="","",1),"")</f>
        <v/>
      </c>
      <c r="O18" s="233" t="str">
        <f>IFERROR(IF(VLOOKUP($C18,'様式２－１'!$A$6:$BG$163,9,FALSE)="","",1),"")</f>
        <v/>
      </c>
      <c r="P18" s="232" t="str">
        <f>IFERROR(IF(VLOOKUP($C18,'様式２－１'!$A$6:$BG$163,10,FALSE)="","",1),"")</f>
        <v/>
      </c>
      <c r="Q18" s="233" t="str">
        <f>IFERROR(IF(VLOOKUP($C18,'様式２－１'!$A$6:$BG$163,11,FALSE)="","",1),"")</f>
        <v/>
      </c>
      <c r="R18" s="232" t="str">
        <f>IFERROR(IF(VLOOKUP($C18,'様式２－１'!$A$6:$BG$163,12,FALSE)="","",1),"")</f>
        <v/>
      </c>
      <c r="S18" s="233" t="str">
        <f>IFERROR(IF(VLOOKUP($C18,'様式２－１'!$A$6:$BG$163,13,FALSE)="","",1),"")</f>
        <v/>
      </c>
      <c r="T18" s="232" t="str">
        <f>IFERROR(IF(VLOOKUP($C18,'様式２－１'!$A$6:$BG$163,14,FALSE)="","",1),"")</f>
        <v/>
      </c>
      <c r="U18" s="233" t="str">
        <f>IFERROR(IF(VLOOKUP($C18,'様式２－１'!$A$6:$BG$163,15,FALSE)="","",1),"")</f>
        <v/>
      </c>
      <c r="V18" s="232" t="str">
        <f>IFERROR(IF(VLOOKUP($C18,'様式２－１'!$A$6:$BG$163,16,FALSE)="","",1),"")</f>
        <v/>
      </c>
      <c r="W18" s="233" t="str">
        <f>IFERROR(IF(VLOOKUP($C18,'様式２－１'!$A$6:$BG$163,17,FALSE)="","",1),"")</f>
        <v/>
      </c>
      <c r="X18" s="232" t="str">
        <f>IFERROR(IF(VLOOKUP($C18,'様式２－１'!$A$6:$BG$163,18,FALSE)="","",1),"")</f>
        <v/>
      </c>
      <c r="Y18" s="233" t="str">
        <f>IFERROR(IF(VLOOKUP($C18,'様式２－１'!$A$6:$BG$163,19,FALSE)="","",1),"")</f>
        <v/>
      </c>
      <c r="Z18" s="232" t="str">
        <f>IFERROR(IF(VLOOKUP($C18,'様式２－１'!$A$6:$BG$163,20,FALSE)="","",1),"")</f>
        <v/>
      </c>
      <c r="AA18" s="235" t="str">
        <f>IFERROR(IF(VLOOKUP($C18,'様式２－１'!$A$6:$BG$163,21,FALSE)="","",1),"")</f>
        <v/>
      </c>
      <c r="AB18" s="232" t="str">
        <f>IFERROR(IF(VLOOKUP($C18,'様式２－１'!$A$6:$BG$163,22,FALSE)="","",1),"")</f>
        <v/>
      </c>
      <c r="AC18" s="235" t="str">
        <f>IFERROR(IF(VLOOKUP($C18,'様式２－１'!$A$6:$BG$163,23,FALSE)="","",1),"")</f>
        <v/>
      </c>
      <c r="AD18" s="232" t="str">
        <f>IFERROR(IF(VLOOKUP($C18,'様式２－１'!$A$6:$BG$163,24,FALSE)="","",1),"")</f>
        <v/>
      </c>
      <c r="AE18" s="235" t="str">
        <f>IFERROR(IF(VLOOKUP($C18,'様式２－１'!$A$6:$BG$163,25,FALSE)="","",1),"")</f>
        <v/>
      </c>
      <c r="AF18" s="232" t="str">
        <f>IFERROR(IF(VLOOKUP($C18,'様式２－１'!$A$6:$BG$163,26,FALSE)="","",1),"")</f>
        <v/>
      </c>
      <c r="AG18" s="235" t="str">
        <f>IFERROR(IF(VLOOKUP($C18,'様式２－１'!$A$6:$BG$163,27,FALSE)="","",1),"")</f>
        <v/>
      </c>
      <c r="AH18" s="232" t="str">
        <f>IFERROR(IF(VLOOKUP($C18,'様式２－１'!$A$6:$BG$163,28,FALSE)="","",1),"")</f>
        <v/>
      </c>
      <c r="AI18" s="235" t="str">
        <f>IFERROR(IF(VLOOKUP($C18,'様式２－１'!$A$6:$BG$163,28,FALSE)="","",1),"")</f>
        <v/>
      </c>
      <c r="AJ18" s="232" t="str">
        <f>IFERROR(IF(VLOOKUP($C18,'様式２－１'!$A$6:$BG$163,30,FALSE)="","",1),"")</f>
        <v/>
      </c>
      <c r="AK18" s="235" t="str">
        <f>IFERROR(IF(VLOOKUP($C18,'様式２－１'!$A$6:$BG$163,31,FALSE)="","",1),"")</f>
        <v/>
      </c>
      <c r="AL18" s="232" t="str">
        <f>IFERROR(IF(VLOOKUP($C18,'様式２－１'!$A$6:$BG$163,32,FALSE)="","",1),"")</f>
        <v/>
      </c>
      <c r="AM18" s="235" t="str">
        <f>IFERROR(IF(VLOOKUP($C18,'様式２－１'!$A$6:$BG$163,33,FALSE)="","",1),"")</f>
        <v/>
      </c>
      <c r="AN18" s="232" t="str">
        <f>IFERROR(IF(VLOOKUP($C18,'様式２－１'!$A$6:$BG$163,34,FALSE)="","",1),"")</f>
        <v/>
      </c>
      <c r="AO18" s="235" t="str">
        <f>IFERROR(IF(VLOOKUP($C18,'様式２－１'!$A$6:$BG$163,35,FALSE)="","",1),"")</f>
        <v/>
      </c>
      <c r="AP18" s="232" t="str">
        <f>IFERROR(IF(VLOOKUP($C18,'様式２－１'!$A$6:$BG$163,36,FALSE)="","",VLOOKUP($C18,'様式２－１'!$A$6:$BG$163,36,FALSE)),"")</f>
        <v/>
      </c>
      <c r="AQ18" s="233" t="str">
        <f>IFERROR(IF(VLOOKUP($C18,'様式２－１'!$A$6:$BG$163,37,FALSE)="","",VLOOKUP($C18,'様式２－１'!$A$6:$BG$163,37,FALSE)),"")</f>
        <v/>
      </c>
      <c r="AR18" s="232" t="str">
        <f>IFERROR(IF(VLOOKUP($C18,'様式２－１'!$A$6:$BG$163,38,FALSE)="","",VLOOKUP($C18,'様式２－１'!$A$6:$BG$163,38,FALSE)),"")</f>
        <v/>
      </c>
      <c r="AS18" s="233" t="str">
        <f>IFERROR(IF(VLOOKUP($C18,'様式２－１'!$A$6:$BG$163,39,FALSE)="","",VLOOKUP($C18,'様式２－１'!$A$6:$BG$163,39,FALSE)),"")</f>
        <v/>
      </c>
      <c r="AT18" s="232" t="str">
        <f>IFERROR(IF(VLOOKUP($C18,'様式２－１'!$A$6:$BG$163,40,FALSE)="","",VLOOKUP($C18,'様式２－１'!$A$6:$BG$163,40,FALSE)),"")</f>
        <v/>
      </c>
      <c r="AU18" s="233" t="str">
        <f>IFERROR(IF(VLOOKUP($C18,'様式２－１'!$A$6:$BG$163,41,FALSE)="","",VLOOKUP($C18,'様式２－１'!$A$6:$BG$163,41,FALSE)),"")</f>
        <v/>
      </c>
      <c r="AV18" s="232" t="str">
        <f>IFERROR(IF(VLOOKUP($C18,'様式２－１'!$A$6:$BG$163,42,FALSE)="","",VLOOKUP($C18,'様式２－１'!$A$6:$BG$163,42,FALSE)),"")</f>
        <v/>
      </c>
      <c r="AW18" s="233" t="str">
        <f>IFERROR(IF(VLOOKUP($C18,'様式２－１'!$A$6:$BG$163,43,FALSE)="","",VLOOKUP($C18,'様式２－１'!$A$6:$BG$163,43,FALSE)),"")</f>
        <v/>
      </c>
      <c r="AX18" s="232" t="str">
        <f>IFERROR(IF(VLOOKUP($C18,'様式２－１'!$A$6:$BG$163,44,FALSE)="","",VLOOKUP($C18,'様式２－１'!$A$6:$BG$163,44,FALSE)),"")</f>
        <v/>
      </c>
      <c r="AY18" s="233" t="str">
        <f>IFERROR(IF(VLOOKUP($C18,'様式２－１'!$A$6:$BG$163,45,FALSE)="","",VLOOKUP($C18,'様式２－１'!$A$6:$BG$163,45,FALSE)),"")</f>
        <v/>
      </c>
      <c r="AZ18" s="232" t="str">
        <f>IFERROR(IF(VLOOKUP($C18,'様式２－１'!$A$6:$BG$163,46,FALSE)="","",VLOOKUP($C18,'様式２－１'!$A$6:$BG$163,46,FALSE)),"")</f>
        <v/>
      </c>
      <c r="BA18" s="233" t="str">
        <f>IFERROR(IF(VLOOKUP($C18,'様式２－１'!$A$6:$BG$163,47,FALSE)="","",VLOOKUP($C18,'様式２－１'!$A$6:$BG$163,47,FALSE)),"")</f>
        <v/>
      </c>
      <c r="BB18" s="232" t="str">
        <f>IFERROR(IF(VLOOKUP($C18,'様式２－１'!$A$6:$BG$163,48,FALSE)="","",VLOOKUP($C18,'様式２－１'!$A$6:$BG$163,48,FALSE)),"")</f>
        <v/>
      </c>
      <c r="BC18" s="233" t="str">
        <f>IFERROR(IF(VLOOKUP($C18,'様式２－１'!$A$6:$BG$163,49,FALSE)="","",VLOOKUP($C18,'様式２－１'!$A$6:$BG$163,49,FALSE)),"")</f>
        <v/>
      </c>
      <c r="BD18" s="232" t="str">
        <f>IFERROR(IF(VLOOKUP($C18,'様式２－１'!$A$6:$BG$163,50,FALSE)="","",VLOOKUP($C18,'様式２－１'!$A$6:$BG$163,50,FALSE)),"")</f>
        <v/>
      </c>
      <c r="BE18" s="233" t="str">
        <f>IFERROR(IF(VLOOKUP($C18,'様式２－１'!$A$6:$BG$163,51,FALSE)="","",VLOOKUP($C18,'様式２－１'!$A$6:$BG$163,51,FALSE)),"")</f>
        <v/>
      </c>
      <c r="BF18" s="232" t="str">
        <f>IFERROR(IF(VLOOKUP($C18,'様式２－１'!$A$6:$BG$163,52,FALSE)="","",VLOOKUP($C18,'様式２－１'!$A$6:$BG$163,52,FALSE)),"")</f>
        <v/>
      </c>
      <c r="BG18" s="233" t="str">
        <f>IFERROR(IF(VLOOKUP($C18,'様式２－１'!$A$6:$BG$163,53,FALSE)="","",1),"")</f>
        <v/>
      </c>
      <c r="BH18" s="232" t="str">
        <f>IFERROR(IF(VLOOKUP($C18,'様式２－１'!$A$6:$BG$163,54,FALSE)="","",1),"")</f>
        <v/>
      </c>
      <c r="BI18" s="233" t="str">
        <f>IFERROR(IF(VLOOKUP($C18,'様式２－１'!$A$6:$BG$163,55,FALSE)="","",1),"")</f>
        <v/>
      </c>
      <c r="BJ18" s="232" t="str">
        <f>IFERROR(IF(VLOOKUP($C18,'様式２－１'!$A$6:$BG$163,56,FALSE)="","",VLOOKUP($C18,'様式２－１'!$A$6:$BG$163,56,FALSE)),"")</f>
        <v/>
      </c>
      <c r="BK18" s="233" t="str">
        <f>IFERROR(IF(VLOOKUP($C18,'様式２－１'!$A$6:$BG$163,57,FALSE)="","",VLOOKUP($C18,'様式２－１'!$A$6:$BG$163,57,FALSE)),"")</f>
        <v/>
      </c>
      <c r="BL18" s="232" t="str">
        <f>IFERROR(IF(VLOOKUP($C18,'様式２－１'!$A$6:$BG$163,58,FALSE)="","",VLOOKUP($C18,'様式２－１'!$A$6:$BG$163,58,FALSE)),"")</f>
        <v/>
      </c>
      <c r="BM18" s="233" t="str">
        <f>IFERROR(IF(VLOOKUP($C18,'様式２－１'!$A$6:$BG$163,59,FALSE)="","",VLOOKUP($C18,'様式２－１'!$A$6:$BG$163,59,FALSE)),"")</f>
        <v/>
      </c>
      <c r="BN18" s="234" t="str">
        <f>IFERROR(IF(VLOOKUP($C18,'様式４－１'!$A$6:$AE$112,5,FALSE)="","",VLOOKUP($C18,'様式４－１'!$A$6:$AE$112,5,FALSE)),"")</f>
        <v/>
      </c>
      <c r="BO18" s="235" t="str">
        <f>IFERROR(IF(VLOOKUP($C18,'様式４－１'!$A$6:$AE$112,6,FALSE)="","",VLOOKUP($C18,'様式４－１'!$A$6:$AE$112,6,FALSE)),"")</f>
        <v/>
      </c>
      <c r="BP18" s="234" t="str">
        <f>IFERROR(IF(VLOOKUP($C18,'様式４－１'!$A$6:$AE$112,7,FALSE)="","",VLOOKUP($C18,'様式４－１'!$A$6:$AE$112,7,FALSE)),"")</f>
        <v/>
      </c>
      <c r="BQ18" s="235" t="str">
        <f>IFERROR(IF(VLOOKUP($C18,'様式４－１'!$A$6:$AE$112,8,FALSE)="","",VLOOKUP($C18,'様式４－１'!$A$6:$AE$112,8,FALSE)),"")</f>
        <v/>
      </c>
      <c r="BR18" s="234" t="str">
        <f>IFERROR(IF(VLOOKUP($C18,'様式４－１'!$A$6:$AE$112,9,FALSE)="","",VLOOKUP($C18,'様式４－１'!$A$6:$AE$112,9,FALSE)),"")</f>
        <v/>
      </c>
      <c r="BS18" s="235" t="str">
        <f>IFERROR(IF(VLOOKUP($C18,'様式４－１'!$A$6:$AE$112,10,FALSE)="","",VLOOKUP($C18,'様式４－１'!$A$6:$AE$112,10,FALSE)),"")</f>
        <v/>
      </c>
      <c r="BT18" s="234" t="str">
        <f>IFERROR(IF(VLOOKUP($C18,'様式４－１'!$A$6:$AE$112,11,FALSE)="","",VLOOKUP($C18,'様式４－１'!$A$6:$AE$112,11,FALSE)),"")</f>
        <v/>
      </c>
      <c r="BU18" s="235" t="str">
        <f>IFERROR(IF(VLOOKUP($C18,'様式４－１'!$A$6:$AE$112,12,FALSE)="","",VLOOKUP($C18,'様式４－１'!$A$6:$AE$112,12,FALSE)),"")</f>
        <v/>
      </c>
      <c r="BV18" s="232" t="str">
        <f>IFERROR(IF(VLOOKUP($C18,'様式４－１'!$A$6:$AE$112,13,FALSE)="","",VLOOKUP($C18,'様式４－１'!$A$6:$AE$112,13,FALSE)),"")</f>
        <v/>
      </c>
      <c r="BW18" s="233" t="str">
        <f>IFERROR(IF(VLOOKUP($C18,'様式４－１'!$A$6:$AE$112,14,FALSE)="","",VLOOKUP($C18,'様式４－１'!$A$6:$AE$112,14,FALSE)),"")</f>
        <v/>
      </c>
      <c r="BX18" s="232" t="str">
        <f>IFERROR(IF(VLOOKUP($C18,'様式４－１'!$A$6:$AE$112,15,FALSE)="","",VLOOKUP($C18,'様式４－１'!$A$6:$AE$112,15,FALSE)),"")</f>
        <v/>
      </c>
      <c r="BY18" s="233" t="str">
        <f>IFERROR(IF(VLOOKUP($C18,'様式４－１'!$A$6:$AE$112,16,FALSE)="","",VLOOKUP($C18,'様式４－１'!$A$6:$AE$112,16,FALSE)),"")</f>
        <v/>
      </c>
      <c r="BZ18" s="232" t="str">
        <f>IFERROR(IF(VLOOKUP($C18,'様式４－１'!$A$6:$AE$112,17,FALSE)="","",VLOOKUP($C18,'様式４－１'!$A$6:$AE$112,17,FALSE)),"")</f>
        <v/>
      </c>
      <c r="CA18" s="233" t="str">
        <f>IFERROR(IF(VLOOKUP($C18,'様式４－１'!$A$6:$AE$112,18,FALSE)="","",VLOOKUP($C18,'様式４－１'!$A$6:$AE$112,18,FALSE)),"")</f>
        <v/>
      </c>
      <c r="CB18" s="232" t="str">
        <f>IFERROR(IF(VLOOKUP($C18,'様式４－１'!$A$6:$AE$112,19,FALSE)="","",VLOOKUP($C18,'様式４－１'!$A$6:$AE$112,19,FALSE)),"")</f>
        <v/>
      </c>
      <c r="CC18" s="233" t="str">
        <f>IFERROR(IF(VLOOKUP($C18,'様式４－１'!$A$6:$AE$112,20,FALSE)="","",VLOOKUP($C18,'様式４－１'!$A$6:$AE$112,20,FALSE)),"")</f>
        <v/>
      </c>
      <c r="CD18" s="234" t="str">
        <f>IFERROR(IF(VLOOKUP($C18,'様式４－１'!$A$6:$AE$112,21,FALSE)="","",1),"")</f>
        <v/>
      </c>
      <c r="CE18" s="235" t="str">
        <f>IFERROR(IF(VLOOKUP($C18,'様式４－１'!$A$6:$AE$112,22,FALSE)="","",1),"")</f>
        <v/>
      </c>
      <c r="CF18" s="234" t="str">
        <f>IFERROR(IF(VLOOKUP($C18,'様式４－１'!$A$6:$AE$112,23,FALSE)="","",1),"")</f>
        <v/>
      </c>
      <c r="CG18" s="235" t="str">
        <f>IFERROR(IF(VLOOKUP($C18,'様式４－１'!$A$6:$AE$112,24,FALSE)="","",1),"")</f>
        <v/>
      </c>
      <c r="CH18" s="234" t="str">
        <f>IFERROR(IF(VLOOKUP($C18,'様式４－１'!$A$6:$AE$112,25,FALSE)="","",1),"")</f>
        <v/>
      </c>
      <c r="CI18" s="235" t="str">
        <f>IFERROR(IF(VLOOKUP($C18,'様式４－１'!$A$6:$AE$112,26,FALSE)="","",1),"")</f>
        <v/>
      </c>
      <c r="CJ18" s="234" t="str">
        <f>IFERROR(IF(VLOOKUP($C18,'様式４－１'!$A$6:$AE$112,27,FALSE)="","",1),"")</f>
        <v/>
      </c>
      <c r="CK18" s="235" t="str">
        <f>IFERROR(IF(VLOOKUP($C18,'様式４－１'!$A$6:$AE$112,28,FALSE)="","",1),"")</f>
        <v/>
      </c>
      <c r="CL18" s="234" t="str">
        <f>IFERROR(IF(VLOOKUP($C18,'様式４－１'!$A$6:$AE$112,29,FALSE)="","",1),"")</f>
        <v/>
      </c>
      <c r="CM18" s="235" t="str">
        <f>IFERROR(IF(VLOOKUP($C18,'様式４－１'!$A$6:$AE$112,30,FALSE)="","",1),"")</f>
        <v/>
      </c>
      <c r="CN18" s="234" t="str">
        <f>IFERROR(IF(VLOOKUP($C18,'様式４－１'!$A$6:$AE$112,31,FALSE)="","",1),"")</f>
        <v/>
      </c>
      <c r="CO18" s="252" t="str">
        <f>IFERROR(IF(VLOOKUP($C18,'様式４－１'!$A$6:$AE$112,31,FALSE)="","",1),"")</f>
        <v/>
      </c>
      <c r="CP18" s="256" t="str">
        <f>IFERROR(IF(VLOOKUP($C18,'様式４－１'!$A$6:$AE$112,31,FALSE)="","",1),"")</f>
        <v/>
      </c>
      <c r="CQ18" s="252" t="str">
        <f>IFERROR(IF(VLOOKUP($C18,'様式４－１'!$A$6:$AE$112,31,FALSE)="","",1),"")</f>
        <v/>
      </c>
      <c r="CR18" s="260">
        <f>全技術者確認表!E30</f>
        <v>0</v>
      </c>
      <c r="CS18" s="261">
        <f>全技術者確認表!H30</f>
        <v>0</v>
      </c>
      <c r="FS18" s="232"/>
      <c r="FT18" s="233"/>
      <c r="FU18" s="232"/>
      <c r="FV18" s="233"/>
      <c r="FW18" s="232"/>
      <c r="FX18" s="233"/>
      <c r="FY18" s="232"/>
      <c r="FZ18" s="233"/>
      <c r="GA18" s="232"/>
      <c r="GB18" s="233"/>
      <c r="GC18" s="232"/>
      <c r="GD18" s="233"/>
      <c r="GE18" s="232"/>
      <c r="GF18" s="233"/>
      <c r="GG18" s="232"/>
      <c r="GH18" s="233"/>
      <c r="GI18" s="234"/>
      <c r="GJ18" s="235"/>
      <c r="GK18" s="234"/>
      <c r="GL18" s="235"/>
      <c r="GM18" s="234"/>
      <c r="GN18" s="235"/>
      <c r="GO18" s="234"/>
      <c r="GP18" s="235"/>
      <c r="GQ18" s="234"/>
      <c r="GR18" s="235"/>
      <c r="GS18" s="234"/>
      <c r="GT18" s="235"/>
      <c r="GU18" s="234"/>
      <c r="GV18" s="235"/>
      <c r="GW18" s="234"/>
      <c r="GX18" s="235"/>
      <c r="GY18" s="232"/>
      <c r="GZ18" s="233"/>
      <c r="HA18" s="232"/>
      <c r="HB18" s="233"/>
      <c r="HC18" s="232"/>
      <c r="HD18" s="233"/>
      <c r="HE18" s="232"/>
      <c r="HF18" s="233"/>
      <c r="HG18" s="232"/>
      <c r="HH18" s="233"/>
      <c r="HI18" s="232"/>
      <c r="HJ18" s="233"/>
      <c r="HK18" s="232"/>
      <c r="HL18" s="233"/>
      <c r="HM18" s="232"/>
      <c r="HN18" s="233"/>
      <c r="HO18" s="232"/>
      <c r="HP18" s="233"/>
      <c r="HQ18" s="232"/>
      <c r="HR18" s="233"/>
      <c r="HS18" s="232"/>
      <c r="HT18" s="233"/>
      <c r="HU18" s="232"/>
      <c r="HV18" s="233"/>
      <c r="HW18" s="234"/>
      <c r="HX18" s="235"/>
      <c r="HY18" s="234"/>
      <c r="HZ18" s="235"/>
      <c r="IA18" s="234"/>
      <c r="IB18" s="235"/>
      <c r="IC18" s="234"/>
      <c r="ID18" s="235"/>
      <c r="IE18" s="232"/>
      <c r="IF18" s="233"/>
      <c r="IG18" s="232"/>
      <c r="IH18" s="233"/>
      <c r="II18" s="232"/>
      <c r="IJ18" s="233"/>
      <c r="IK18" s="232"/>
      <c r="IL18" s="233"/>
      <c r="IM18" s="234"/>
      <c r="IN18" s="235"/>
      <c r="IO18" s="234"/>
      <c r="IP18" s="235"/>
      <c r="IQ18" s="234"/>
      <c r="IR18" s="235"/>
      <c r="IS18" s="234"/>
      <c r="IT18" s="235"/>
      <c r="IU18" s="234"/>
      <c r="IV18" s="235"/>
      <c r="IW18" s="234"/>
      <c r="IX18" s="252"/>
      <c r="IY18" s="256"/>
      <c r="IZ18" s="252"/>
      <c r="JA18" s="256"/>
      <c r="JB18" s="252"/>
    </row>
    <row r="19" spans="1:262" s="231" customFormat="1" x14ac:dyDescent="0.2">
      <c r="A19" s="231">
        <f>報告書表紙!G$6</f>
        <v>0</v>
      </c>
      <c r="C19" s="231">
        <v>18</v>
      </c>
      <c r="D19" s="231">
        <f>全技術者確認表!B31</f>
        <v>0</v>
      </c>
      <c r="J19" s="232" t="str">
        <f>IFERROR(IF(VLOOKUP($C19,'様式２－１'!$A$6:$BG$163,4,FALSE)="","",1),"")</f>
        <v/>
      </c>
      <c r="K19" s="233" t="str">
        <f>IFERROR(IF(VLOOKUP($C19,'様式２－１'!$A$6:$BG$163,5,FALSE)="","",1),"")</f>
        <v/>
      </c>
      <c r="L19" s="232" t="str">
        <f>IFERROR(IF(VLOOKUP($C19,'様式２－１'!$A$6:$BG$163,6,FALSE)="","",1),"")</f>
        <v/>
      </c>
      <c r="M19" s="233" t="str">
        <f>IFERROR(IF(VLOOKUP($C19,'様式２－１'!$A$6:$BG$163,7,FALSE)="","",1),"")</f>
        <v/>
      </c>
      <c r="N19" s="232" t="str">
        <f>IFERROR(IF(VLOOKUP($C19,'様式２－１'!$A$6:$BG$163,8,FALSE)="","",1),"")</f>
        <v/>
      </c>
      <c r="O19" s="233" t="str">
        <f>IFERROR(IF(VLOOKUP($C19,'様式２－１'!$A$6:$BG$163,9,FALSE)="","",1),"")</f>
        <v/>
      </c>
      <c r="P19" s="232" t="str">
        <f>IFERROR(IF(VLOOKUP($C19,'様式２－１'!$A$6:$BG$163,10,FALSE)="","",1),"")</f>
        <v/>
      </c>
      <c r="Q19" s="233" t="str">
        <f>IFERROR(IF(VLOOKUP($C19,'様式２－１'!$A$6:$BG$163,11,FALSE)="","",1),"")</f>
        <v/>
      </c>
      <c r="R19" s="232" t="str">
        <f>IFERROR(IF(VLOOKUP($C19,'様式２－１'!$A$6:$BG$163,12,FALSE)="","",1),"")</f>
        <v/>
      </c>
      <c r="S19" s="233" t="str">
        <f>IFERROR(IF(VLOOKUP($C19,'様式２－１'!$A$6:$BG$163,13,FALSE)="","",1),"")</f>
        <v/>
      </c>
      <c r="T19" s="232" t="str">
        <f>IFERROR(IF(VLOOKUP($C19,'様式２－１'!$A$6:$BG$163,14,FALSE)="","",1),"")</f>
        <v/>
      </c>
      <c r="U19" s="233" t="str">
        <f>IFERROR(IF(VLOOKUP($C19,'様式２－１'!$A$6:$BG$163,15,FALSE)="","",1),"")</f>
        <v/>
      </c>
      <c r="V19" s="232" t="str">
        <f>IFERROR(IF(VLOOKUP($C19,'様式２－１'!$A$6:$BG$163,16,FALSE)="","",1),"")</f>
        <v/>
      </c>
      <c r="W19" s="233" t="str">
        <f>IFERROR(IF(VLOOKUP($C19,'様式２－１'!$A$6:$BG$163,17,FALSE)="","",1),"")</f>
        <v/>
      </c>
      <c r="X19" s="232" t="str">
        <f>IFERROR(IF(VLOOKUP($C19,'様式２－１'!$A$6:$BG$163,18,FALSE)="","",1),"")</f>
        <v/>
      </c>
      <c r="Y19" s="233" t="str">
        <f>IFERROR(IF(VLOOKUP($C19,'様式２－１'!$A$6:$BG$163,19,FALSE)="","",1),"")</f>
        <v/>
      </c>
      <c r="Z19" s="232" t="str">
        <f>IFERROR(IF(VLOOKUP($C19,'様式２－１'!$A$6:$BG$163,20,FALSE)="","",1),"")</f>
        <v/>
      </c>
      <c r="AA19" s="235" t="str">
        <f>IFERROR(IF(VLOOKUP($C19,'様式２－１'!$A$6:$BG$163,21,FALSE)="","",1),"")</f>
        <v/>
      </c>
      <c r="AB19" s="232" t="str">
        <f>IFERROR(IF(VLOOKUP($C19,'様式２－１'!$A$6:$BG$163,22,FALSE)="","",1),"")</f>
        <v/>
      </c>
      <c r="AC19" s="235" t="str">
        <f>IFERROR(IF(VLOOKUP($C19,'様式２－１'!$A$6:$BG$163,23,FALSE)="","",1),"")</f>
        <v/>
      </c>
      <c r="AD19" s="232" t="str">
        <f>IFERROR(IF(VLOOKUP($C19,'様式２－１'!$A$6:$BG$163,24,FALSE)="","",1),"")</f>
        <v/>
      </c>
      <c r="AE19" s="235" t="str">
        <f>IFERROR(IF(VLOOKUP($C19,'様式２－１'!$A$6:$BG$163,25,FALSE)="","",1),"")</f>
        <v/>
      </c>
      <c r="AF19" s="232" t="str">
        <f>IFERROR(IF(VLOOKUP($C19,'様式２－１'!$A$6:$BG$163,26,FALSE)="","",1),"")</f>
        <v/>
      </c>
      <c r="AG19" s="235" t="str">
        <f>IFERROR(IF(VLOOKUP($C19,'様式２－１'!$A$6:$BG$163,27,FALSE)="","",1),"")</f>
        <v/>
      </c>
      <c r="AH19" s="232" t="str">
        <f>IFERROR(IF(VLOOKUP($C19,'様式２－１'!$A$6:$BG$163,28,FALSE)="","",1),"")</f>
        <v/>
      </c>
      <c r="AI19" s="235" t="str">
        <f>IFERROR(IF(VLOOKUP($C19,'様式２－１'!$A$6:$BG$163,28,FALSE)="","",1),"")</f>
        <v/>
      </c>
      <c r="AJ19" s="232" t="str">
        <f>IFERROR(IF(VLOOKUP($C19,'様式２－１'!$A$6:$BG$163,30,FALSE)="","",1),"")</f>
        <v/>
      </c>
      <c r="AK19" s="235" t="str">
        <f>IFERROR(IF(VLOOKUP($C19,'様式２－１'!$A$6:$BG$163,31,FALSE)="","",1),"")</f>
        <v/>
      </c>
      <c r="AL19" s="232" t="str">
        <f>IFERROR(IF(VLOOKUP($C19,'様式２－１'!$A$6:$BG$163,32,FALSE)="","",1),"")</f>
        <v/>
      </c>
      <c r="AM19" s="235" t="str">
        <f>IFERROR(IF(VLOOKUP($C19,'様式２－１'!$A$6:$BG$163,33,FALSE)="","",1),"")</f>
        <v/>
      </c>
      <c r="AN19" s="232" t="str">
        <f>IFERROR(IF(VLOOKUP($C19,'様式２－１'!$A$6:$BG$163,34,FALSE)="","",1),"")</f>
        <v/>
      </c>
      <c r="AO19" s="235" t="str">
        <f>IFERROR(IF(VLOOKUP($C19,'様式２－１'!$A$6:$BG$163,35,FALSE)="","",1),"")</f>
        <v/>
      </c>
      <c r="AP19" s="232" t="str">
        <f>IFERROR(IF(VLOOKUP($C19,'様式２－１'!$A$6:$BG$163,36,FALSE)="","",VLOOKUP($C19,'様式２－１'!$A$6:$BG$163,36,FALSE)),"")</f>
        <v/>
      </c>
      <c r="AQ19" s="233" t="str">
        <f>IFERROR(IF(VLOOKUP($C19,'様式２－１'!$A$6:$BG$163,37,FALSE)="","",VLOOKUP($C19,'様式２－１'!$A$6:$BG$163,37,FALSE)),"")</f>
        <v/>
      </c>
      <c r="AR19" s="232" t="str">
        <f>IFERROR(IF(VLOOKUP($C19,'様式２－１'!$A$6:$BG$163,38,FALSE)="","",VLOOKUP($C19,'様式２－１'!$A$6:$BG$163,38,FALSE)),"")</f>
        <v/>
      </c>
      <c r="AS19" s="233" t="str">
        <f>IFERROR(IF(VLOOKUP($C19,'様式２－１'!$A$6:$BG$163,39,FALSE)="","",VLOOKUP($C19,'様式２－１'!$A$6:$BG$163,39,FALSE)),"")</f>
        <v/>
      </c>
      <c r="AT19" s="232" t="str">
        <f>IFERROR(IF(VLOOKUP($C19,'様式２－１'!$A$6:$BG$163,40,FALSE)="","",VLOOKUP($C19,'様式２－１'!$A$6:$BG$163,40,FALSE)),"")</f>
        <v/>
      </c>
      <c r="AU19" s="233" t="str">
        <f>IFERROR(IF(VLOOKUP($C19,'様式２－１'!$A$6:$BG$163,41,FALSE)="","",VLOOKUP($C19,'様式２－１'!$A$6:$BG$163,41,FALSE)),"")</f>
        <v/>
      </c>
      <c r="AV19" s="232" t="str">
        <f>IFERROR(IF(VLOOKUP($C19,'様式２－１'!$A$6:$BG$163,42,FALSE)="","",VLOOKUP($C19,'様式２－１'!$A$6:$BG$163,42,FALSE)),"")</f>
        <v/>
      </c>
      <c r="AW19" s="233" t="str">
        <f>IFERROR(IF(VLOOKUP($C19,'様式２－１'!$A$6:$BG$163,43,FALSE)="","",VLOOKUP($C19,'様式２－１'!$A$6:$BG$163,43,FALSE)),"")</f>
        <v/>
      </c>
      <c r="AX19" s="232" t="str">
        <f>IFERROR(IF(VLOOKUP($C19,'様式２－１'!$A$6:$BG$163,44,FALSE)="","",VLOOKUP($C19,'様式２－１'!$A$6:$BG$163,44,FALSE)),"")</f>
        <v/>
      </c>
      <c r="AY19" s="233" t="str">
        <f>IFERROR(IF(VLOOKUP($C19,'様式２－１'!$A$6:$BG$163,45,FALSE)="","",VLOOKUP($C19,'様式２－１'!$A$6:$BG$163,45,FALSE)),"")</f>
        <v/>
      </c>
      <c r="AZ19" s="232" t="str">
        <f>IFERROR(IF(VLOOKUP($C19,'様式２－１'!$A$6:$BG$163,46,FALSE)="","",VLOOKUP($C19,'様式２－１'!$A$6:$BG$163,46,FALSE)),"")</f>
        <v/>
      </c>
      <c r="BA19" s="233" t="str">
        <f>IFERROR(IF(VLOOKUP($C19,'様式２－１'!$A$6:$BG$163,47,FALSE)="","",VLOOKUP($C19,'様式２－１'!$A$6:$BG$163,47,FALSE)),"")</f>
        <v/>
      </c>
      <c r="BB19" s="232" t="str">
        <f>IFERROR(IF(VLOOKUP($C19,'様式２－１'!$A$6:$BG$163,48,FALSE)="","",VLOOKUP($C19,'様式２－１'!$A$6:$BG$163,48,FALSE)),"")</f>
        <v/>
      </c>
      <c r="BC19" s="233" t="str">
        <f>IFERROR(IF(VLOOKUP($C19,'様式２－１'!$A$6:$BG$163,49,FALSE)="","",VLOOKUP($C19,'様式２－１'!$A$6:$BG$163,49,FALSE)),"")</f>
        <v/>
      </c>
      <c r="BD19" s="232" t="str">
        <f>IFERROR(IF(VLOOKUP($C19,'様式２－１'!$A$6:$BG$163,50,FALSE)="","",VLOOKUP($C19,'様式２－１'!$A$6:$BG$163,50,FALSE)),"")</f>
        <v/>
      </c>
      <c r="BE19" s="233" t="str">
        <f>IFERROR(IF(VLOOKUP($C19,'様式２－１'!$A$6:$BG$163,51,FALSE)="","",VLOOKUP($C19,'様式２－１'!$A$6:$BG$163,51,FALSE)),"")</f>
        <v/>
      </c>
      <c r="BF19" s="232" t="str">
        <f>IFERROR(IF(VLOOKUP($C19,'様式２－１'!$A$6:$BG$163,52,FALSE)="","",VLOOKUP($C19,'様式２－１'!$A$6:$BG$163,52,FALSE)),"")</f>
        <v/>
      </c>
      <c r="BG19" s="233" t="str">
        <f>IFERROR(IF(VLOOKUP($C19,'様式２－１'!$A$6:$BG$163,53,FALSE)="","",1),"")</f>
        <v/>
      </c>
      <c r="BH19" s="232" t="str">
        <f>IFERROR(IF(VLOOKUP($C19,'様式２－１'!$A$6:$BG$163,54,FALSE)="","",1),"")</f>
        <v/>
      </c>
      <c r="BI19" s="233" t="str">
        <f>IFERROR(IF(VLOOKUP($C19,'様式２－１'!$A$6:$BG$163,55,FALSE)="","",1),"")</f>
        <v/>
      </c>
      <c r="BJ19" s="232" t="str">
        <f>IFERROR(IF(VLOOKUP($C19,'様式２－１'!$A$6:$BG$163,56,FALSE)="","",VLOOKUP($C19,'様式２－１'!$A$6:$BG$163,56,FALSE)),"")</f>
        <v/>
      </c>
      <c r="BK19" s="233" t="str">
        <f>IFERROR(IF(VLOOKUP($C19,'様式２－１'!$A$6:$BG$163,57,FALSE)="","",VLOOKUP($C19,'様式２－１'!$A$6:$BG$163,57,FALSE)),"")</f>
        <v/>
      </c>
      <c r="BL19" s="232" t="str">
        <f>IFERROR(IF(VLOOKUP($C19,'様式２－１'!$A$6:$BG$163,58,FALSE)="","",VLOOKUP($C19,'様式２－１'!$A$6:$BG$163,58,FALSE)),"")</f>
        <v/>
      </c>
      <c r="BM19" s="233" t="str">
        <f>IFERROR(IF(VLOOKUP($C19,'様式２－１'!$A$6:$BG$163,59,FALSE)="","",VLOOKUP($C19,'様式２－１'!$A$6:$BG$163,59,FALSE)),"")</f>
        <v/>
      </c>
      <c r="BN19" s="234" t="str">
        <f>IFERROR(IF(VLOOKUP($C19,'様式４－１'!$A$6:$AE$112,5,FALSE)="","",VLOOKUP($C19,'様式４－１'!$A$6:$AE$112,5,FALSE)),"")</f>
        <v/>
      </c>
      <c r="BO19" s="235" t="str">
        <f>IFERROR(IF(VLOOKUP($C19,'様式４－１'!$A$6:$AE$112,6,FALSE)="","",VLOOKUP($C19,'様式４－１'!$A$6:$AE$112,6,FALSE)),"")</f>
        <v/>
      </c>
      <c r="BP19" s="234" t="str">
        <f>IFERROR(IF(VLOOKUP($C19,'様式４－１'!$A$6:$AE$112,7,FALSE)="","",VLOOKUP($C19,'様式４－１'!$A$6:$AE$112,7,FALSE)),"")</f>
        <v/>
      </c>
      <c r="BQ19" s="235" t="str">
        <f>IFERROR(IF(VLOOKUP($C19,'様式４－１'!$A$6:$AE$112,8,FALSE)="","",VLOOKUP($C19,'様式４－１'!$A$6:$AE$112,8,FALSE)),"")</f>
        <v/>
      </c>
      <c r="BR19" s="234" t="str">
        <f>IFERROR(IF(VLOOKUP($C19,'様式４－１'!$A$6:$AE$112,9,FALSE)="","",VLOOKUP($C19,'様式４－１'!$A$6:$AE$112,9,FALSE)),"")</f>
        <v/>
      </c>
      <c r="BS19" s="235" t="str">
        <f>IFERROR(IF(VLOOKUP($C19,'様式４－１'!$A$6:$AE$112,10,FALSE)="","",VLOOKUP($C19,'様式４－１'!$A$6:$AE$112,10,FALSE)),"")</f>
        <v/>
      </c>
      <c r="BT19" s="234" t="str">
        <f>IFERROR(IF(VLOOKUP($C19,'様式４－１'!$A$6:$AE$112,11,FALSE)="","",VLOOKUP($C19,'様式４－１'!$A$6:$AE$112,11,FALSE)),"")</f>
        <v/>
      </c>
      <c r="BU19" s="235" t="str">
        <f>IFERROR(IF(VLOOKUP($C19,'様式４－１'!$A$6:$AE$112,12,FALSE)="","",VLOOKUP($C19,'様式４－１'!$A$6:$AE$112,12,FALSE)),"")</f>
        <v/>
      </c>
      <c r="BV19" s="232" t="str">
        <f>IFERROR(IF(VLOOKUP($C19,'様式４－１'!$A$6:$AE$112,13,FALSE)="","",VLOOKUP($C19,'様式４－１'!$A$6:$AE$112,13,FALSE)),"")</f>
        <v/>
      </c>
      <c r="BW19" s="233" t="str">
        <f>IFERROR(IF(VLOOKUP($C19,'様式４－１'!$A$6:$AE$112,14,FALSE)="","",VLOOKUP($C19,'様式４－１'!$A$6:$AE$112,14,FALSE)),"")</f>
        <v/>
      </c>
      <c r="BX19" s="232" t="str">
        <f>IFERROR(IF(VLOOKUP($C19,'様式４－１'!$A$6:$AE$112,15,FALSE)="","",VLOOKUP($C19,'様式４－１'!$A$6:$AE$112,15,FALSE)),"")</f>
        <v/>
      </c>
      <c r="BY19" s="233" t="str">
        <f>IFERROR(IF(VLOOKUP($C19,'様式４－１'!$A$6:$AE$112,16,FALSE)="","",VLOOKUP($C19,'様式４－１'!$A$6:$AE$112,16,FALSE)),"")</f>
        <v/>
      </c>
      <c r="BZ19" s="232" t="str">
        <f>IFERROR(IF(VLOOKUP($C19,'様式４－１'!$A$6:$AE$112,17,FALSE)="","",VLOOKUP($C19,'様式４－１'!$A$6:$AE$112,17,FALSE)),"")</f>
        <v/>
      </c>
      <c r="CA19" s="233" t="str">
        <f>IFERROR(IF(VLOOKUP($C19,'様式４－１'!$A$6:$AE$112,18,FALSE)="","",VLOOKUP($C19,'様式４－１'!$A$6:$AE$112,18,FALSE)),"")</f>
        <v/>
      </c>
      <c r="CB19" s="232" t="str">
        <f>IFERROR(IF(VLOOKUP($C19,'様式４－１'!$A$6:$AE$112,19,FALSE)="","",VLOOKUP($C19,'様式４－１'!$A$6:$AE$112,19,FALSE)),"")</f>
        <v/>
      </c>
      <c r="CC19" s="233" t="str">
        <f>IFERROR(IF(VLOOKUP($C19,'様式４－１'!$A$6:$AE$112,20,FALSE)="","",VLOOKUP($C19,'様式４－１'!$A$6:$AE$112,20,FALSE)),"")</f>
        <v/>
      </c>
      <c r="CD19" s="234" t="str">
        <f>IFERROR(IF(VLOOKUP($C19,'様式４－１'!$A$6:$AE$112,21,FALSE)="","",1),"")</f>
        <v/>
      </c>
      <c r="CE19" s="235" t="str">
        <f>IFERROR(IF(VLOOKUP($C19,'様式４－１'!$A$6:$AE$112,22,FALSE)="","",1),"")</f>
        <v/>
      </c>
      <c r="CF19" s="234" t="str">
        <f>IFERROR(IF(VLOOKUP($C19,'様式４－１'!$A$6:$AE$112,23,FALSE)="","",1),"")</f>
        <v/>
      </c>
      <c r="CG19" s="235" t="str">
        <f>IFERROR(IF(VLOOKUP($C19,'様式４－１'!$A$6:$AE$112,24,FALSE)="","",1),"")</f>
        <v/>
      </c>
      <c r="CH19" s="234" t="str">
        <f>IFERROR(IF(VLOOKUP($C19,'様式４－１'!$A$6:$AE$112,25,FALSE)="","",1),"")</f>
        <v/>
      </c>
      <c r="CI19" s="235" t="str">
        <f>IFERROR(IF(VLOOKUP($C19,'様式４－１'!$A$6:$AE$112,26,FALSE)="","",1),"")</f>
        <v/>
      </c>
      <c r="CJ19" s="234" t="str">
        <f>IFERROR(IF(VLOOKUP($C19,'様式４－１'!$A$6:$AE$112,27,FALSE)="","",1),"")</f>
        <v/>
      </c>
      <c r="CK19" s="235" t="str">
        <f>IFERROR(IF(VLOOKUP($C19,'様式４－１'!$A$6:$AE$112,28,FALSE)="","",1),"")</f>
        <v/>
      </c>
      <c r="CL19" s="234" t="str">
        <f>IFERROR(IF(VLOOKUP($C19,'様式４－１'!$A$6:$AE$112,29,FALSE)="","",1),"")</f>
        <v/>
      </c>
      <c r="CM19" s="235" t="str">
        <f>IFERROR(IF(VLOOKUP($C19,'様式４－１'!$A$6:$AE$112,30,FALSE)="","",1),"")</f>
        <v/>
      </c>
      <c r="CN19" s="234" t="str">
        <f>IFERROR(IF(VLOOKUP($C19,'様式４－１'!$A$6:$AE$112,31,FALSE)="","",1),"")</f>
        <v/>
      </c>
      <c r="CO19" s="252" t="str">
        <f>IFERROR(IF(VLOOKUP($C19,'様式４－１'!$A$6:$AE$112,31,FALSE)="","",1),"")</f>
        <v/>
      </c>
      <c r="CP19" s="256" t="str">
        <f>IFERROR(IF(VLOOKUP($C19,'様式４－１'!$A$6:$AE$112,31,FALSE)="","",1),"")</f>
        <v/>
      </c>
      <c r="CQ19" s="252" t="str">
        <f>IFERROR(IF(VLOOKUP($C19,'様式４－１'!$A$6:$AE$112,31,FALSE)="","",1),"")</f>
        <v/>
      </c>
      <c r="CR19" s="260">
        <f>全技術者確認表!E31</f>
        <v>0</v>
      </c>
      <c r="CS19" s="261">
        <f>全技術者確認表!H31</f>
        <v>0</v>
      </c>
      <c r="FS19" s="232"/>
      <c r="FT19" s="233"/>
      <c r="FU19" s="232"/>
      <c r="FV19" s="233"/>
      <c r="FW19" s="232"/>
      <c r="FX19" s="233"/>
      <c r="FY19" s="232"/>
      <c r="FZ19" s="233"/>
      <c r="GA19" s="232"/>
      <c r="GB19" s="233"/>
      <c r="GC19" s="232"/>
      <c r="GD19" s="233"/>
      <c r="GE19" s="232"/>
      <c r="GF19" s="233"/>
      <c r="GG19" s="232"/>
      <c r="GH19" s="233"/>
      <c r="GI19" s="234"/>
      <c r="GJ19" s="235"/>
      <c r="GK19" s="234"/>
      <c r="GL19" s="235"/>
      <c r="GM19" s="234"/>
      <c r="GN19" s="235"/>
      <c r="GO19" s="234"/>
      <c r="GP19" s="235"/>
      <c r="GQ19" s="234"/>
      <c r="GR19" s="235"/>
      <c r="GS19" s="234"/>
      <c r="GT19" s="235"/>
      <c r="GU19" s="234"/>
      <c r="GV19" s="235"/>
      <c r="GW19" s="234"/>
      <c r="GX19" s="235"/>
      <c r="GY19" s="232"/>
      <c r="GZ19" s="233"/>
      <c r="HA19" s="232"/>
      <c r="HB19" s="233"/>
      <c r="HC19" s="232"/>
      <c r="HD19" s="233"/>
      <c r="HE19" s="232"/>
      <c r="HF19" s="233"/>
      <c r="HG19" s="232"/>
      <c r="HH19" s="233"/>
      <c r="HI19" s="232"/>
      <c r="HJ19" s="233"/>
      <c r="HK19" s="232"/>
      <c r="HL19" s="233"/>
      <c r="HM19" s="232"/>
      <c r="HN19" s="233"/>
      <c r="HO19" s="232"/>
      <c r="HP19" s="233"/>
      <c r="HQ19" s="232"/>
      <c r="HR19" s="233"/>
      <c r="HS19" s="232"/>
      <c r="HT19" s="233"/>
      <c r="HU19" s="232"/>
      <c r="HV19" s="233"/>
      <c r="HW19" s="234"/>
      <c r="HX19" s="235"/>
      <c r="HY19" s="234"/>
      <c r="HZ19" s="235"/>
      <c r="IA19" s="234"/>
      <c r="IB19" s="235"/>
      <c r="IC19" s="234"/>
      <c r="ID19" s="235"/>
      <c r="IE19" s="232"/>
      <c r="IF19" s="233"/>
      <c r="IG19" s="232"/>
      <c r="IH19" s="233"/>
      <c r="II19" s="232"/>
      <c r="IJ19" s="233"/>
      <c r="IK19" s="232"/>
      <c r="IL19" s="233"/>
      <c r="IM19" s="234"/>
      <c r="IN19" s="235"/>
      <c r="IO19" s="234"/>
      <c r="IP19" s="235"/>
      <c r="IQ19" s="234"/>
      <c r="IR19" s="235"/>
      <c r="IS19" s="234"/>
      <c r="IT19" s="235"/>
      <c r="IU19" s="234"/>
      <c r="IV19" s="235"/>
      <c r="IW19" s="234"/>
      <c r="IX19" s="252"/>
      <c r="IY19" s="256"/>
      <c r="IZ19" s="252"/>
      <c r="JA19" s="256"/>
      <c r="JB19" s="252"/>
    </row>
    <row r="20" spans="1:262" s="231" customFormat="1" x14ac:dyDescent="0.2">
      <c r="A20" s="231">
        <f>報告書表紙!G$6</f>
        <v>0</v>
      </c>
      <c r="C20" s="231">
        <v>19</v>
      </c>
      <c r="D20" s="231">
        <f>全技術者確認表!B32</f>
        <v>0</v>
      </c>
      <c r="J20" s="232" t="str">
        <f>IFERROR(IF(VLOOKUP($C20,'様式２－１'!$A$6:$BG$163,4,FALSE)="","",1),"")</f>
        <v/>
      </c>
      <c r="K20" s="233" t="str">
        <f>IFERROR(IF(VLOOKUP($C20,'様式２－１'!$A$6:$BG$163,5,FALSE)="","",1),"")</f>
        <v/>
      </c>
      <c r="L20" s="232" t="str">
        <f>IFERROR(IF(VLOOKUP($C20,'様式２－１'!$A$6:$BG$163,6,FALSE)="","",1),"")</f>
        <v/>
      </c>
      <c r="M20" s="233" t="str">
        <f>IFERROR(IF(VLOOKUP($C20,'様式２－１'!$A$6:$BG$163,7,FALSE)="","",1),"")</f>
        <v/>
      </c>
      <c r="N20" s="232" t="str">
        <f>IFERROR(IF(VLOOKUP($C20,'様式２－１'!$A$6:$BG$163,8,FALSE)="","",1),"")</f>
        <v/>
      </c>
      <c r="O20" s="233" t="str">
        <f>IFERROR(IF(VLOOKUP($C20,'様式２－１'!$A$6:$BG$163,9,FALSE)="","",1),"")</f>
        <v/>
      </c>
      <c r="P20" s="232" t="str">
        <f>IFERROR(IF(VLOOKUP($C20,'様式２－１'!$A$6:$BG$163,10,FALSE)="","",1),"")</f>
        <v/>
      </c>
      <c r="Q20" s="233" t="str">
        <f>IFERROR(IF(VLOOKUP($C20,'様式２－１'!$A$6:$BG$163,11,FALSE)="","",1),"")</f>
        <v/>
      </c>
      <c r="R20" s="232" t="str">
        <f>IFERROR(IF(VLOOKUP($C20,'様式２－１'!$A$6:$BG$163,12,FALSE)="","",1),"")</f>
        <v/>
      </c>
      <c r="S20" s="233" t="str">
        <f>IFERROR(IF(VLOOKUP($C20,'様式２－１'!$A$6:$BG$163,13,FALSE)="","",1),"")</f>
        <v/>
      </c>
      <c r="T20" s="232" t="str">
        <f>IFERROR(IF(VLOOKUP($C20,'様式２－１'!$A$6:$BG$163,14,FALSE)="","",1),"")</f>
        <v/>
      </c>
      <c r="U20" s="233" t="str">
        <f>IFERROR(IF(VLOOKUP($C20,'様式２－１'!$A$6:$BG$163,15,FALSE)="","",1),"")</f>
        <v/>
      </c>
      <c r="V20" s="232" t="str">
        <f>IFERROR(IF(VLOOKUP($C20,'様式２－１'!$A$6:$BG$163,16,FALSE)="","",1),"")</f>
        <v/>
      </c>
      <c r="W20" s="233" t="str">
        <f>IFERROR(IF(VLOOKUP($C20,'様式２－１'!$A$6:$BG$163,17,FALSE)="","",1),"")</f>
        <v/>
      </c>
      <c r="X20" s="232" t="str">
        <f>IFERROR(IF(VLOOKUP($C20,'様式２－１'!$A$6:$BG$163,18,FALSE)="","",1),"")</f>
        <v/>
      </c>
      <c r="Y20" s="233" t="str">
        <f>IFERROR(IF(VLOOKUP($C20,'様式２－１'!$A$6:$BG$163,19,FALSE)="","",1),"")</f>
        <v/>
      </c>
      <c r="Z20" s="232" t="str">
        <f>IFERROR(IF(VLOOKUP($C20,'様式２－１'!$A$6:$BG$163,20,FALSE)="","",1),"")</f>
        <v/>
      </c>
      <c r="AA20" s="235" t="str">
        <f>IFERROR(IF(VLOOKUP($C20,'様式２－１'!$A$6:$BG$163,21,FALSE)="","",1),"")</f>
        <v/>
      </c>
      <c r="AB20" s="232" t="str">
        <f>IFERROR(IF(VLOOKUP($C20,'様式２－１'!$A$6:$BG$163,22,FALSE)="","",1),"")</f>
        <v/>
      </c>
      <c r="AC20" s="235" t="str">
        <f>IFERROR(IF(VLOOKUP($C20,'様式２－１'!$A$6:$BG$163,23,FALSE)="","",1),"")</f>
        <v/>
      </c>
      <c r="AD20" s="232" t="str">
        <f>IFERROR(IF(VLOOKUP($C20,'様式２－１'!$A$6:$BG$163,24,FALSE)="","",1),"")</f>
        <v/>
      </c>
      <c r="AE20" s="235" t="str">
        <f>IFERROR(IF(VLOOKUP($C20,'様式２－１'!$A$6:$BG$163,25,FALSE)="","",1),"")</f>
        <v/>
      </c>
      <c r="AF20" s="232" t="str">
        <f>IFERROR(IF(VLOOKUP($C20,'様式２－１'!$A$6:$BG$163,26,FALSE)="","",1),"")</f>
        <v/>
      </c>
      <c r="AG20" s="235" t="str">
        <f>IFERROR(IF(VLOOKUP($C20,'様式２－１'!$A$6:$BG$163,27,FALSE)="","",1),"")</f>
        <v/>
      </c>
      <c r="AH20" s="232" t="str">
        <f>IFERROR(IF(VLOOKUP($C20,'様式２－１'!$A$6:$BG$163,28,FALSE)="","",1),"")</f>
        <v/>
      </c>
      <c r="AI20" s="235" t="str">
        <f>IFERROR(IF(VLOOKUP($C20,'様式２－１'!$A$6:$BG$163,28,FALSE)="","",1),"")</f>
        <v/>
      </c>
      <c r="AJ20" s="232" t="str">
        <f>IFERROR(IF(VLOOKUP($C20,'様式２－１'!$A$6:$BG$163,30,FALSE)="","",1),"")</f>
        <v/>
      </c>
      <c r="AK20" s="235" t="str">
        <f>IFERROR(IF(VLOOKUP($C20,'様式２－１'!$A$6:$BG$163,31,FALSE)="","",1),"")</f>
        <v/>
      </c>
      <c r="AL20" s="232" t="str">
        <f>IFERROR(IF(VLOOKUP($C20,'様式２－１'!$A$6:$BG$163,32,FALSE)="","",1),"")</f>
        <v/>
      </c>
      <c r="AM20" s="235" t="str">
        <f>IFERROR(IF(VLOOKUP($C20,'様式２－１'!$A$6:$BG$163,33,FALSE)="","",1),"")</f>
        <v/>
      </c>
      <c r="AN20" s="232" t="str">
        <f>IFERROR(IF(VLOOKUP($C20,'様式２－１'!$A$6:$BG$163,34,FALSE)="","",1),"")</f>
        <v/>
      </c>
      <c r="AO20" s="235" t="str">
        <f>IFERROR(IF(VLOOKUP($C20,'様式２－１'!$A$6:$BG$163,35,FALSE)="","",1),"")</f>
        <v/>
      </c>
      <c r="AP20" s="232" t="str">
        <f>IFERROR(IF(VLOOKUP($C20,'様式２－１'!$A$6:$BG$163,36,FALSE)="","",VLOOKUP($C20,'様式２－１'!$A$6:$BG$163,36,FALSE)),"")</f>
        <v/>
      </c>
      <c r="AQ20" s="233" t="str">
        <f>IFERROR(IF(VLOOKUP($C20,'様式２－１'!$A$6:$BG$163,37,FALSE)="","",VLOOKUP($C20,'様式２－１'!$A$6:$BG$163,37,FALSE)),"")</f>
        <v/>
      </c>
      <c r="AR20" s="232" t="str">
        <f>IFERROR(IF(VLOOKUP($C20,'様式２－１'!$A$6:$BG$163,38,FALSE)="","",VLOOKUP($C20,'様式２－１'!$A$6:$BG$163,38,FALSE)),"")</f>
        <v/>
      </c>
      <c r="AS20" s="233" t="str">
        <f>IFERROR(IF(VLOOKUP($C20,'様式２－１'!$A$6:$BG$163,39,FALSE)="","",VLOOKUP($C20,'様式２－１'!$A$6:$BG$163,39,FALSE)),"")</f>
        <v/>
      </c>
      <c r="AT20" s="232" t="str">
        <f>IFERROR(IF(VLOOKUP($C20,'様式２－１'!$A$6:$BG$163,40,FALSE)="","",VLOOKUP($C20,'様式２－１'!$A$6:$BG$163,40,FALSE)),"")</f>
        <v/>
      </c>
      <c r="AU20" s="233" t="str">
        <f>IFERROR(IF(VLOOKUP($C20,'様式２－１'!$A$6:$BG$163,41,FALSE)="","",VLOOKUP($C20,'様式２－１'!$A$6:$BG$163,41,FALSE)),"")</f>
        <v/>
      </c>
      <c r="AV20" s="232" t="str">
        <f>IFERROR(IF(VLOOKUP($C20,'様式２－１'!$A$6:$BG$163,42,FALSE)="","",VLOOKUP($C20,'様式２－１'!$A$6:$BG$163,42,FALSE)),"")</f>
        <v/>
      </c>
      <c r="AW20" s="233" t="str">
        <f>IFERROR(IF(VLOOKUP($C20,'様式２－１'!$A$6:$BG$163,43,FALSE)="","",VLOOKUP($C20,'様式２－１'!$A$6:$BG$163,43,FALSE)),"")</f>
        <v/>
      </c>
      <c r="AX20" s="232" t="str">
        <f>IFERROR(IF(VLOOKUP($C20,'様式２－１'!$A$6:$BG$163,44,FALSE)="","",VLOOKUP($C20,'様式２－１'!$A$6:$BG$163,44,FALSE)),"")</f>
        <v/>
      </c>
      <c r="AY20" s="233" t="str">
        <f>IFERROR(IF(VLOOKUP($C20,'様式２－１'!$A$6:$BG$163,45,FALSE)="","",VLOOKUP($C20,'様式２－１'!$A$6:$BG$163,45,FALSE)),"")</f>
        <v/>
      </c>
      <c r="AZ20" s="232" t="str">
        <f>IFERROR(IF(VLOOKUP($C20,'様式２－１'!$A$6:$BG$163,46,FALSE)="","",VLOOKUP($C20,'様式２－１'!$A$6:$BG$163,46,FALSE)),"")</f>
        <v/>
      </c>
      <c r="BA20" s="233" t="str">
        <f>IFERROR(IF(VLOOKUP($C20,'様式２－１'!$A$6:$BG$163,47,FALSE)="","",VLOOKUP($C20,'様式２－１'!$A$6:$BG$163,47,FALSE)),"")</f>
        <v/>
      </c>
      <c r="BB20" s="232" t="str">
        <f>IFERROR(IF(VLOOKUP($C20,'様式２－１'!$A$6:$BG$163,48,FALSE)="","",VLOOKUP($C20,'様式２－１'!$A$6:$BG$163,48,FALSE)),"")</f>
        <v/>
      </c>
      <c r="BC20" s="233" t="str">
        <f>IFERROR(IF(VLOOKUP($C20,'様式２－１'!$A$6:$BG$163,49,FALSE)="","",VLOOKUP($C20,'様式２－１'!$A$6:$BG$163,49,FALSE)),"")</f>
        <v/>
      </c>
      <c r="BD20" s="232" t="str">
        <f>IFERROR(IF(VLOOKUP($C20,'様式２－１'!$A$6:$BG$163,50,FALSE)="","",VLOOKUP($C20,'様式２－１'!$A$6:$BG$163,50,FALSE)),"")</f>
        <v/>
      </c>
      <c r="BE20" s="233" t="str">
        <f>IFERROR(IF(VLOOKUP($C20,'様式２－１'!$A$6:$BG$163,51,FALSE)="","",VLOOKUP($C20,'様式２－１'!$A$6:$BG$163,51,FALSE)),"")</f>
        <v/>
      </c>
      <c r="BF20" s="232" t="str">
        <f>IFERROR(IF(VLOOKUP($C20,'様式２－１'!$A$6:$BG$163,52,FALSE)="","",VLOOKUP($C20,'様式２－１'!$A$6:$BG$163,52,FALSE)),"")</f>
        <v/>
      </c>
      <c r="BG20" s="233" t="str">
        <f>IFERROR(IF(VLOOKUP($C20,'様式２－１'!$A$6:$BG$163,53,FALSE)="","",1),"")</f>
        <v/>
      </c>
      <c r="BH20" s="232" t="str">
        <f>IFERROR(IF(VLOOKUP($C20,'様式２－１'!$A$6:$BG$163,54,FALSE)="","",1),"")</f>
        <v/>
      </c>
      <c r="BI20" s="233" t="str">
        <f>IFERROR(IF(VLOOKUP($C20,'様式２－１'!$A$6:$BG$163,55,FALSE)="","",1),"")</f>
        <v/>
      </c>
      <c r="BJ20" s="232" t="str">
        <f>IFERROR(IF(VLOOKUP($C20,'様式２－１'!$A$6:$BG$163,56,FALSE)="","",VLOOKUP($C20,'様式２－１'!$A$6:$BG$163,56,FALSE)),"")</f>
        <v/>
      </c>
      <c r="BK20" s="233" t="str">
        <f>IFERROR(IF(VLOOKUP($C20,'様式２－１'!$A$6:$BG$163,57,FALSE)="","",VLOOKUP($C20,'様式２－１'!$A$6:$BG$163,57,FALSE)),"")</f>
        <v/>
      </c>
      <c r="BL20" s="232" t="str">
        <f>IFERROR(IF(VLOOKUP($C20,'様式２－１'!$A$6:$BG$163,58,FALSE)="","",VLOOKUP($C20,'様式２－１'!$A$6:$BG$163,58,FALSE)),"")</f>
        <v/>
      </c>
      <c r="BM20" s="233" t="str">
        <f>IFERROR(IF(VLOOKUP($C20,'様式２－１'!$A$6:$BG$163,59,FALSE)="","",VLOOKUP($C20,'様式２－１'!$A$6:$BG$163,59,FALSE)),"")</f>
        <v/>
      </c>
      <c r="BN20" s="234" t="str">
        <f>IFERROR(IF(VLOOKUP($C20,'様式４－１'!$A$6:$AE$112,5,FALSE)="","",VLOOKUP($C20,'様式４－１'!$A$6:$AE$112,5,FALSE)),"")</f>
        <v/>
      </c>
      <c r="BO20" s="235" t="str">
        <f>IFERROR(IF(VLOOKUP($C20,'様式４－１'!$A$6:$AE$112,6,FALSE)="","",VLOOKUP($C20,'様式４－１'!$A$6:$AE$112,6,FALSE)),"")</f>
        <v/>
      </c>
      <c r="BP20" s="234" t="str">
        <f>IFERROR(IF(VLOOKUP($C20,'様式４－１'!$A$6:$AE$112,7,FALSE)="","",VLOOKUP($C20,'様式４－１'!$A$6:$AE$112,7,FALSE)),"")</f>
        <v/>
      </c>
      <c r="BQ20" s="235" t="str">
        <f>IFERROR(IF(VLOOKUP($C20,'様式４－１'!$A$6:$AE$112,8,FALSE)="","",VLOOKUP($C20,'様式４－１'!$A$6:$AE$112,8,FALSE)),"")</f>
        <v/>
      </c>
      <c r="BR20" s="234" t="str">
        <f>IFERROR(IF(VLOOKUP($C20,'様式４－１'!$A$6:$AE$112,9,FALSE)="","",VLOOKUP($C20,'様式４－１'!$A$6:$AE$112,9,FALSE)),"")</f>
        <v/>
      </c>
      <c r="BS20" s="235" t="str">
        <f>IFERROR(IF(VLOOKUP($C20,'様式４－１'!$A$6:$AE$112,10,FALSE)="","",VLOOKUP($C20,'様式４－１'!$A$6:$AE$112,10,FALSE)),"")</f>
        <v/>
      </c>
      <c r="BT20" s="234" t="str">
        <f>IFERROR(IF(VLOOKUP($C20,'様式４－１'!$A$6:$AE$112,11,FALSE)="","",VLOOKUP($C20,'様式４－１'!$A$6:$AE$112,11,FALSE)),"")</f>
        <v/>
      </c>
      <c r="BU20" s="235" t="str">
        <f>IFERROR(IF(VLOOKUP($C20,'様式４－１'!$A$6:$AE$112,12,FALSE)="","",VLOOKUP($C20,'様式４－１'!$A$6:$AE$112,12,FALSE)),"")</f>
        <v/>
      </c>
      <c r="BV20" s="232" t="str">
        <f>IFERROR(IF(VLOOKUP($C20,'様式４－１'!$A$6:$AE$112,13,FALSE)="","",VLOOKUP($C20,'様式４－１'!$A$6:$AE$112,13,FALSE)),"")</f>
        <v/>
      </c>
      <c r="BW20" s="233" t="str">
        <f>IFERROR(IF(VLOOKUP($C20,'様式４－１'!$A$6:$AE$112,14,FALSE)="","",VLOOKUP($C20,'様式４－１'!$A$6:$AE$112,14,FALSE)),"")</f>
        <v/>
      </c>
      <c r="BX20" s="232" t="str">
        <f>IFERROR(IF(VLOOKUP($C20,'様式４－１'!$A$6:$AE$112,15,FALSE)="","",VLOOKUP($C20,'様式４－１'!$A$6:$AE$112,15,FALSE)),"")</f>
        <v/>
      </c>
      <c r="BY20" s="233" t="str">
        <f>IFERROR(IF(VLOOKUP($C20,'様式４－１'!$A$6:$AE$112,16,FALSE)="","",VLOOKUP($C20,'様式４－１'!$A$6:$AE$112,16,FALSE)),"")</f>
        <v/>
      </c>
      <c r="BZ20" s="232" t="str">
        <f>IFERROR(IF(VLOOKUP($C20,'様式４－１'!$A$6:$AE$112,17,FALSE)="","",VLOOKUP($C20,'様式４－１'!$A$6:$AE$112,17,FALSE)),"")</f>
        <v/>
      </c>
      <c r="CA20" s="233" t="str">
        <f>IFERROR(IF(VLOOKUP($C20,'様式４－１'!$A$6:$AE$112,18,FALSE)="","",VLOOKUP($C20,'様式４－１'!$A$6:$AE$112,18,FALSE)),"")</f>
        <v/>
      </c>
      <c r="CB20" s="232" t="str">
        <f>IFERROR(IF(VLOOKUP($C20,'様式４－１'!$A$6:$AE$112,19,FALSE)="","",VLOOKUP($C20,'様式４－１'!$A$6:$AE$112,19,FALSE)),"")</f>
        <v/>
      </c>
      <c r="CC20" s="233" t="str">
        <f>IFERROR(IF(VLOOKUP($C20,'様式４－１'!$A$6:$AE$112,20,FALSE)="","",VLOOKUP($C20,'様式４－１'!$A$6:$AE$112,20,FALSE)),"")</f>
        <v/>
      </c>
      <c r="CD20" s="234" t="str">
        <f>IFERROR(IF(VLOOKUP($C20,'様式４－１'!$A$6:$AE$112,21,FALSE)="","",1),"")</f>
        <v/>
      </c>
      <c r="CE20" s="235" t="str">
        <f>IFERROR(IF(VLOOKUP($C20,'様式４－１'!$A$6:$AE$112,22,FALSE)="","",1),"")</f>
        <v/>
      </c>
      <c r="CF20" s="234" t="str">
        <f>IFERROR(IF(VLOOKUP($C20,'様式４－１'!$A$6:$AE$112,23,FALSE)="","",1),"")</f>
        <v/>
      </c>
      <c r="CG20" s="235" t="str">
        <f>IFERROR(IF(VLOOKUP($C20,'様式４－１'!$A$6:$AE$112,24,FALSE)="","",1),"")</f>
        <v/>
      </c>
      <c r="CH20" s="234" t="str">
        <f>IFERROR(IF(VLOOKUP($C20,'様式４－１'!$A$6:$AE$112,25,FALSE)="","",1),"")</f>
        <v/>
      </c>
      <c r="CI20" s="235" t="str">
        <f>IFERROR(IF(VLOOKUP($C20,'様式４－１'!$A$6:$AE$112,26,FALSE)="","",1),"")</f>
        <v/>
      </c>
      <c r="CJ20" s="234" t="str">
        <f>IFERROR(IF(VLOOKUP($C20,'様式４－１'!$A$6:$AE$112,27,FALSE)="","",1),"")</f>
        <v/>
      </c>
      <c r="CK20" s="235" t="str">
        <f>IFERROR(IF(VLOOKUP($C20,'様式４－１'!$A$6:$AE$112,28,FALSE)="","",1),"")</f>
        <v/>
      </c>
      <c r="CL20" s="234" t="str">
        <f>IFERROR(IF(VLOOKUP($C20,'様式４－１'!$A$6:$AE$112,29,FALSE)="","",1),"")</f>
        <v/>
      </c>
      <c r="CM20" s="235" t="str">
        <f>IFERROR(IF(VLOOKUP($C20,'様式４－１'!$A$6:$AE$112,30,FALSE)="","",1),"")</f>
        <v/>
      </c>
      <c r="CN20" s="234" t="str">
        <f>IFERROR(IF(VLOOKUP($C20,'様式４－１'!$A$6:$AE$112,31,FALSE)="","",1),"")</f>
        <v/>
      </c>
      <c r="CO20" s="252" t="str">
        <f>IFERROR(IF(VLOOKUP($C20,'様式４－１'!$A$6:$AE$112,31,FALSE)="","",1),"")</f>
        <v/>
      </c>
      <c r="CP20" s="256" t="str">
        <f>IFERROR(IF(VLOOKUP($C20,'様式４－１'!$A$6:$AE$112,31,FALSE)="","",1),"")</f>
        <v/>
      </c>
      <c r="CQ20" s="252" t="str">
        <f>IFERROR(IF(VLOOKUP($C20,'様式４－１'!$A$6:$AE$112,31,FALSE)="","",1),"")</f>
        <v/>
      </c>
      <c r="CR20" s="260">
        <f>全技術者確認表!E32</f>
        <v>0</v>
      </c>
      <c r="CS20" s="261">
        <f>全技術者確認表!H32</f>
        <v>0</v>
      </c>
      <c r="FS20" s="232"/>
      <c r="FT20" s="233"/>
      <c r="FU20" s="232"/>
      <c r="FV20" s="233"/>
      <c r="FW20" s="232"/>
      <c r="FX20" s="233"/>
      <c r="FY20" s="232"/>
      <c r="FZ20" s="233"/>
      <c r="GA20" s="232"/>
      <c r="GB20" s="233"/>
      <c r="GC20" s="232"/>
      <c r="GD20" s="233"/>
      <c r="GE20" s="232"/>
      <c r="GF20" s="233"/>
      <c r="GG20" s="232"/>
      <c r="GH20" s="233"/>
      <c r="GI20" s="234"/>
      <c r="GJ20" s="235"/>
      <c r="GK20" s="234"/>
      <c r="GL20" s="235"/>
      <c r="GM20" s="234"/>
      <c r="GN20" s="235"/>
      <c r="GO20" s="234"/>
      <c r="GP20" s="235"/>
      <c r="GQ20" s="234"/>
      <c r="GR20" s="235"/>
      <c r="GS20" s="234"/>
      <c r="GT20" s="235"/>
      <c r="GU20" s="234"/>
      <c r="GV20" s="235"/>
      <c r="GW20" s="234"/>
      <c r="GX20" s="235"/>
      <c r="GY20" s="232"/>
      <c r="GZ20" s="233"/>
      <c r="HA20" s="232"/>
      <c r="HB20" s="233"/>
      <c r="HC20" s="232"/>
      <c r="HD20" s="233"/>
      <c r="HE20" s="232"/>
      <c r="HF20" s="233"/>
      <c r="HG20" s="232"/>
      <c r="HH20" s="233"/>
      <c r="HI20" s="232"/>
      <c r="HJ20" s="233"/>
      <c r="HK20" s="232"/>
      <c r="HL20" s="233"/>
      <c r="HM20" s="232"/>
      <c r="HN20" s="233"/>
      <c r="HO20" s="232"/>
      <c r="HP20" s="233"/>
      <c r="HQ20" s="232"/>
      <c r="HR20" s="233"/>
      <c r="HS20" s="232"/>
      <c r="HT20" s="233"/>
      <c r="HU20" s="232"/>
      <c r="HV20" s="233"/>
      <c r="HW20" s="234"/>
      <c r="HX20" s="235"/>
      <c r="HY20" s="234"/>
      <c r="HZ20" s="235"/>
      <c r="IA20" s="234"/>
      <c r="IB20" s="235"/>
      <c r="IC20" s="234"/>
      <c r="ID20" s="235"/>
      <c r="IE20" s="232"/>
      <c r="IF20" s="233"/>
      <c r="IG20" s="232"/>
      <c r="IH20" s="233"/>
      <c r="II20" s="232"/>
      <c r="IJ20" s="233"/>
      <c r="IK20" s="232"/>
      <c r="IL20" s="233"/>
      <c r="IM20" s="234"/>
      <c r="IN20" s="235"/>
      <c r="IO20" s="234"/>
      <c r="IP20" s="235"/>
      <c r="IQ20" s="234"/>
      <c r="IR20" s="235"/>
      <c r="IS20" s="234"/>
      <c r="IT20" s="235"/>
      <c r="IU20" s="234"/>
      <c r="IV20" s="235"/>
      <c r="IW20" s="234"/>
      <c r="IX20" s="252"/>
      <c r="IY20" s="256"/>
      <c r="IZ20" s="252"/>
      <c r="JA20" s="256"/>
      <c r="JB20" s="252"/>
    </row>
    <row r="21" spans="1:262" s="241" customFormat="1" x14ac:dyDescent="0.2">
      <c r="A21" s="241">
        <f>報告書表紙!G$6</f>
        <v>0</v>
      </c>
      <c r="C21" s="241">
        <v>20</v>
      </c>
      <c r="D21" s="241">
        <f>全技術者確認表!B33</f>
        <v>0</v>
      </c>
      <c r="J21" s="242" t="str">
        <f>IFERROR(IF(VLOOKUP($C21,'様式２－１'!$A$6:$BG$163,4,FALSE)="","",1),"")</f>
        <v/>
      </c>
      <c r="K21" s="243" t="str">
        <f>IFERROR(IF(VLOOKUP($C21,'様式２－１'!$A$6:$BG$163,5,FALSE)="","",1),"")</f>
        <v/>
      </c>
      <c r="L21" s="242" t="str">
        <f>IFERROR(IF(VLOOKUP($C21,'様式２－１'!$A$6:$BG$163,6,FALSE)="","",1),"")</f>
        <v/>
      </c>
      <c r="M21" s="243" t="str">
        <f>IFERROR(IF(VLOOKUP($C21,'様式２－１'!$A$6:$BG$163,7,FALSE)="","",1),"")</f>
        <v/>
      </c>
      <c r="N21" s="242" t="str">
        <f>IFERROR(IF(VLOOKUP($C21,'様式２－１'!$A$6:$BG$163,8,FALSE)="","",1),"")</f>
        <v/>
      </c>
      <c r="O21" s="243" t="str">
        <f>IFERROR(IF(VLOOKUP($C21,'様式２－１'!$A$6:$BG$163,9,FALSE)="","",1),"")</f>
        <v/>
      </c>
      <c r="P21" s="242" t="str">
        <f>IFERROR(IF(VLOOKUP($C21,'様式２－１'!$A$6:$BG$163,10,FALSE)="","",1),"")</f>
        <v/>
      </c>
      <c r="Q21" s="243" t="str">
        <f>IFERROR(IF(VLOOKUP($C21,'様式２－１'!$A$6:$BG$163,11,FALSE)="","",1),"")</f>
        <v/>
      </c>
      <c r="R21" s="242" t="str">
        <f>IFERROR(IF(VLOOKUP($C21,'様式２－１'!$A$6:$BG$163,12,FALSE)="","",1),"")</f>
        <v/>
      </c>
      <c r="S21" s="243" t="str">
        <f>IFERROR(IF(VLOOKUP($C21,'様式２－１'!$A$6:$BG$163,13,FALSE)="","",1),"")</f>
        <v/>
      </c>
      <c r="T21" s="242" t="str">
        <f>IFERROR(IF(VLOOKUP($C21,'様式２－１'!$A$6:$BG$163,14,FALSE)="","",1),"")</f>
        <v/>
      </c>
      <c r="U21" s="243" t="str">
        <f>IFERROR(IF(VLOOKUP($C21,'様式２－１'!$A$6:$BG$163,15,FALSE)="","",1),"")</f>
        <v/>
      </c>
      <c r="V21" s="242" t="str">
        <f>IFERROR(IF(VLOOKUP($C21,'様式２－１'!$A$6:$BG$163,16,FALSE)="","",1),"")</f>
        <v/>
      </c>
      <c r="W21" s="243" t="str">
        <f>IFERROR(IF(VLOOKUP($C21,'様式２－１'!$A$6:$BG$163,17,FALSE)="","",1),"")</f>
        <v/>
      </c>
      <c r="X21" s="242" t="str">
        <f>IFERROR(IF(VLOOKUP($C21,'様式２－１'!$A$6:$BG$163,18,FALSE)="","",1),"")</f>
        <v/>
      </c>
      <c r="Y21" s="243" t="str">
        <f>IFERROR(IF(VLOOKUP($C21,'様式２－１'!$A$6:$BG$163,19,FALSE)="","",1),"")</f>
        <v/>
      </c>
      <c r="Z21" s="242" t="str">
        <f>IFERROR(IF(VLOOKUP($C21,'様式２－１'!$A$6:$BG$163,20,FALSE)="","",1),"")</f>
        <v/>
      </c>
      <c r="AA21" s="245" t="str">
        <f>IFERROR(IF(VLOOKUP($C21,'様式２－１'!$A$6:$BG$163,21,FALSE)="","",1),"")</f>
        <v/>
      </c>
      <c r="AB21" s="242" t="str">
        <f>IFERROR(IF(VLOOKUP($C21,'様式２－１'!$A$6:$BG$163,22,FALSE)="","",1),"")</f>
        <v/>
      </c>
      <c r="AC21" s="245" t="str">
        <f>IFERROR(IF(VLOOKUP($C21,'様式２－１'!$A$6:$BG$163,23,FALSE)="","",1),"")</f>
        <v/>
      </c>
      <c r="AD21" s="242" t="str">
        <f>IFERROR(IF(VLOOKUP($C21,'様式２－１'!$A$6:$BG$163,24,FALSE)="","",1),"")</f>
        <v/>
      </c>
      <c r="AE21" s="245" t="str">
        <f>IFERROR(IF(VLOOKUP($C21,'様式２－１'!$A$6:$BG$163,25,FALSE)="","",1),"")</f>
        <v/>
      </c>
      <c r="AF21" s="242" t="str">
        <f>IFERROR(IF(VLOOKUP($C21,'様式２－１'!$A$6:$BG$163,26,FALSE)="","",1),"")</f>
        <v/>
      </c>
      <c r="AG21" s="245" t="str">
        <f>IFERROR(IF(VLOOKUP($C21,'様式２－１'!$A$6:$BG$163,27,FALSE)="","",1),"")</f>
        <v/>
      </c>
      <c r="AH21" s="242" t="str">
        <f>IFERROR(IF(VLOOKUP($C21,'様式２－１'!$A$6:$BG$163,28,FALSE)="","",1),"")</f>
        <v/>
      </c>
      <c r="AI21" s="245" t="str">
        <f>IFERROR(IF(VLOOKUP($C21,'様式２－１'!$A$6:$BG$163,28,FALSE)="","",1),"")</f>
        <v/>
      </c>
      <c r="AJ21" s="242" t="str">
        <f>IFERROR(IF(VLOOKUP($C21,'様式２－１'!$A$6:$BG$163,30,FALSE)="","",1),"")</f>
        <v/>
      </c>
      <c r="AK21" s="245" t="str">
        <f>IFERROR(IF(VLOOKUP($C21,'様式２－１'!$A$6:$BG$163,31,FALSE)="","",1),"")</f>
        <v/>
      </c>
      <c r="AL21" s="242" t="str">
        <f>IFERROR(IF(VLOOKUP($C21,'様式２－１'!$A$6:$BG$163,32,FALSE)="","",1),"")</f>
        <v/>
      </c>
      <c r="AM21" s="245" t="str">
        <f>IFERROR(IF(VLOOKUP($C21,'様式２－１'!$A$6:$BG$163,33,FALSE)="","",1),"")</f>
        <v/>
      </c>
      <c r="AN21" s="242" t="str">
        <f>IFERROR(IF(VLOOKUP($C21,'様式２－１'!$A$6:$BG$163,34,FALSE)="","",1),"")</f>
        <v/>
      </c>
      <c r="AO21" s="245" t="str">
        <f>IFERROR(IF(VLOOKUP($C21,'様式２－１'!$A$6:$BG$163,35,FALSE)="","",1),"")</f>
        <v/>
      </c>
      <c r="AP21" s="242" t="str">
        <f>IFERROR(IF(VLOOKUP($C21,'様式２－１'!$A$6:$BG$163,36,FALSE)="","",VLOOKUP($C21,'様式２－１'!$A$6:$BG$163,36,FALSE)),"")</f>
        <v/>
      </c>
      <c r="AQ21" s="243" t="str">
        <f>IFERROR(IF(VLOOKUP($C21,'様式２－１'!$A$6:$BG$163,37,FALSE)="","",VLOOKUP($C21,'様式２－１'!$A$6:$BG$163,37,FALSE)),"")</f>
        <v/>
      </c>
      <c r="AR21" s="242" t="str">
        <f>IFERROR(IF(VLOOKUP($C21,'様式２－１'!$A$6:$BG$163,38,FALSE)="","",VLOOKUP($C21,'様式２－１'!$A$6:$BG$163,38,FALSE)),"")</f>
        <v/>
      </c>
      <c r="AS21" s="243" t="str">
        <f>IFERROR(IF(VLOOKUP($C21,'様式２－１'!$A$6:$BG$163,39,FALSE)="","",VLOOKUP($C21,'様式２－１'!$A$6:$BG$163,39,FALSE)),"")</f>
        <v/>
      </c>
      <c r="AT21" s="242" t="str">
        <f>IFERROR(IF(VLOOKUP($C21,'様式２－１'!$A$6:$BG$163,40,FALSE)="","",VLOOKUP($C21,'様式２－１'!$A$6:$BG$163,40,FALSE)),"")</f>
        <v/>
      </c>
      <c r="AU21" s="243" t="str">
        <f>IFERROR(IF(VLOOKUP($C21,'様式２－１'!$A$6:$BG$163,41,FALSE)="","",VLOOKUP($C21,'様式２－１'!$A$6:$BG$163,41,FALSE)),"")</f>
        <v/>
      </c>
      <c r="AV21" s="242" t="str">
        <f>IFERROR(IF(VLOOKUP($C21,'様式２－１'!$A$6:$BG$163,42,FALSE)="","",VLOOKUP($C21,'様式２－１'!$A$6:$BG$163,42,FALSE)),"")</f>
        <v/>
      </c>
      <c r="AW21" s="243" t="str">
        <f>IFERROR(IF(VLOOKUP($C21,'様式２－１'!$A$6:$BG$163,43,FALSE)="","",VLOOKUP($C21,'様式２－１'!$A$6:$BG$163,43,FALSE)),"")</f>
        <v/>
      </c>
      <c r="AX21" s="242" t="str">
        <f>IFERROR(IF(VLOOKUP($C21,'様式２－１'!$A$6:$BG$163,44,FALSE)="","",VLOOKUP($C21,'様式２－１'!$A$6:$BG$163,44,FALSE)),"")</f>
        <v/>
      </c>
      <c r="AY21" s="243" t="str">
        <f>IFERROR(IF(VLOOKUP($C21,'様式２－１'!$A$6:$BG$163,45,FALSE)="","",VLOOKUP($C21,'様式２－１'!$A$6:$BG$163,45,FALSE)),"")</f>
        <v/>
      </c>
      <c r="AZ21" s="242" t="str">
        <f>IFERROR(IF(VLOOKUP($C21,'様式２－１'!$A$6:$BG$163,46,FALSE)="","",VLOOKUP($C21,'様式２－１'!$A$6:$BG$163,46,FALSE)),"")</f>
        <v/>
      </c>
      <c r="BA21" s="243" t="str">
        <f>IFERROR(IF(VLOOKUP($C21,'様式２－１'!$A$6:$BG$163,47,FALSE)="","",VLOOKUP($C21,'様式２－１'!$A$6:$BG$163,47,FALSE)),"")</f>
        <v/>
      </c>
      <c r="BB21" s="242" t="str">
        <f>IFERROR(IF(VLOOKUP($C21,'様式２－１'!$A$6:$BG$163,48,FALSE)="","",VLOOKUP($C21,'様式２－１'!$A$6:$BG$163,48,FALSE)),"")</f>
        <v/>
      </c>
      <c r="BC21" s="243" t="str">
        <f>IFERROR(IF(VLOOKUP($C21,'様式２－１'!$A$6:$BG$163,49,FALSE)="","",VLOOKUP($C21,'様式２－１'!$A$6:$BG$163,49,FALSE)),"")</f>
        <v/>
      </c>
      <c r="BD21" s="242" t="str">
        <f>IFERROR(IF(VLOOKUP($C21,'様式２－１'!$A$6:$BG$163,50,FALSE)="","",VLOOKUP($C21,'様式２－１'!$A$6:$BG$163,50,FALSE)),"")</f>
        <v/>
      </c>
      <c r="BE21" s="243" t="str">
        <f>IFERROR(IF(VLOOKUP($C21,'様式２－１'!$A$6:$BG$163,51,FALSE)="","",VLOOKUP($C21,'様式２－１'!$A$6:$BG$163,51,FALSE)),"")</f>
        <v/>
      </c>
      <c r="BF21" s="242" t="str">
        <f>IFERROR(IF(VLOOKUP($C21,'様式２－１'!$A$6:$BG$163,52,FALSE)="","",VLOOKUP($C21,'様式２－１'!$A$6:$BG$163,52,FALSE)),"")</f>
        <v/>
      </c>
      <c r="BG21" s="243" t="str">
        <f>IFERROR(IF(VLOOKUP($C21,'様式２－１'!$A$6:$BG$163,53,FALSE)="","",1),"")</f>
        <v/>
      </c>
      <c r="BH21" s="242" t="str">
        <f>IFERROR(IF(VLOOKUP($C21,'様式２－１'!$A$6:$BG$163,54,FALSE)="","",1),"")</f>
        <v/>
      </c>
      <c r="BI21" s="243" t="str">
        <f>IFERROR(IF(VLOOKUP($C21,'様式２－１'!$A$6:$BG$163,55,FALSE)="","",1),"")</f>
        <v/>
      </c>
      <c r="BJ21" s="242" t="str">
        <f>IFERROR(IF(VLOOKUP($C21,'様式２－１'!$A$6:$BG$163,56,FALSE)="","",VLOOKUP($C21,'様式２－１'!$A$6:$BG$163,56,FALSE)),"")</f>
        <v/>
      </c>
      <c r="BK21" s="243" t="str">
        <f>IFERROR(IF(VLOOKUP($C21,'様式２－１'!$A$6:$BG$163,57,FALSE)="","",VLOOKUP($C21,'様式２－１'!$A$6:$BG$163,57,FALSE)),"")</f>
        <v/>
      </c>
      <c r="BL21" s="242" t="str">
        <f>IFERROR(IF(VLOOKUP($C21,'様式２－１'!$A$6:$BG$163,58,FALSE)="","",VLOOKUP($C21,'様式２－１'!$A$6:$BG$163,58,FALSE)),"")</f>
        <v/>
      </c>
      <c r="BM21" s="243" t="str">
        <f>IFERROR(IF(VLOOKUP($C21,'様式２－１'!$A$6:$BG$163,59,FALSE)="","",VLOOKUP($C21,'様式２－１'!$A$6:$BG$163,59,FALSE)),"")</f>
        <v/>
      </c>
      <c r="BN21" s="244" t="str">
        <f>IFERROR(IF(VLOOKUP($C21,'様式４－１'!$A$6:$AE$112,5,FALSE)="","",VLOOKUP($C21,'様式４－１'!$A$6:$AE$112,5,FALSE)),"")</f>
        <v/>
      </c>
      <c r="BO21" s="245" t="str">
        <f>IFERROR(IF(VLOOKUP($C21,'様式４－１'!$A$6:$AE$112,6,FALSE)="","",VLOOKUP($C21,'様式４－１'!$A$6:$AE$112,6,FALSE)),"")</f>
        <v/>
      </c>
      <c r="BP21" s="244" t="str">
        <f>IFERROR(IF(VLOOKUP($C21,'様式４－１'!$A$6:$AE$112,7,FALSE)="","",VLOOKUP($C21,'様式４－１'!$A$6:$AE$112,7,FALSE)),"")</f>
        <v/>
      </c>
      <c r="BQ21" s="245" t="str">
        <f>IFERROR(IF(VLOOKUP($C21,'様式４－１'!$A$6:$AE$112,8,FALSE)="","",VLOOKUP($C21,'様式４－１'!$A$6:$AE$112,8,FALSE)),"")</f>
        <v/>
      </c>
      <c r="BR21" s="244" t="str">
        <f>IFERROR(IF(VLOOKUP($C21,'様式４－１'!$A$6:$AE$112,9,FALSE)="","",VLOOKUP($C21,'様式４－１'!$A$6:$AE$112,9,FALSE)),"")</f>
        <v/>
      </c>
      <c r="BS21" s="245" t="str">
        <f>IFERROR(IF(VLOOKUP($C21,'様式４－１'!$A$6:$AE$112,10,FALSE)="","",VLOOKUP($C21,'様式４－１'!$A$6:$AE$112,10,FALSE)),"")</f>
        <v/>
      </c>
      <c r="BT21" s="244" t="str">
        <f>IFERROR(IF(VLOOKUP($C21,'様式４－１'!$A$6:$AE$112,11,FALSE)="","",VLOOKUP($C21,'様式４－１'!$A$6:$AE$112,11,FALSE)),"")</f>
        <v/>
      </c>
      <c r="BU21" s="245" t="str">
        <f>IFERROR(IF(VLOOKUP($C21,'様式４－１'!$A$6:$AE$112,12,FALSE)="","",VLOOKUP($C21,'様式４－１'!$A$6:$AE$112,12,FALSE)),"")</f>
        <v/>
      </c>
      <c r="BV21" s="242" t="str">
        <f>IFERROR(IF(VLOOKUP($C21,'様式４－１'!$A$6:$AE$112,13,FALSE)="","",VLOOKUP($C21,'様式４－１'!$A$6:$AE$112,13,FALSE)),"")</f>
        <v/>
      </c>
      <c r="BW21" s="243" t="str">
        <f>IFERROR(IF(VLOOKUP($C21,'様式４－１'!$A$6:$AE$112,14,FALSE)="","",VLOOKUP($C21,'様式４－１'!$A$6:$AE$112,14,FALSE)),"")</f>
        <v/>
      </c>
      <c r="BX21" s="242" t="str">
        <f>IFERROR(IF(VLOOKUP($C21,'様式４－１'!$A$6:$AE$112,15,FALSE)="","",VLOOKUP($C21,'様式４－１'!$A$6:$AE$112,15,FALSE)),"")</f>
        <v/>
      </c>
      <c r="BY21" s="243" t="str">
        <f>IFERROR(IF(VLOOKUP($C21,'様式４－１'!$A$6:$AE$112,16,FALSE)="","",VLOOKUP($C21,'様式４－１'!$A$6:$AE$112,16,FALSE)),"")</f>
        <v/>
      </c>
      <c r="BZ21" s="242" t="str">
        <f>IFERROR(IF(VLOOKUP($C21,'様式４－１'!$A$6:$AE$112,17,FALSE)="","",VLOOKUP($C21,'様式４－１'!$A$6:$AE$112,17,FALSE)),"")</f>
        <v/>
      </c>
      <c r="CA21" s="243" t="str">
        <f>IFERROR(IF(VLOOKUP($C21,'様式４－１'!$A$6:$AE$112,18,FALSE)="","",VLOOKUP($C21,'様式４－１'!$A$6:$AE$112,18,FALSE)),"")</f>
        <v/>
      </c>
      <c r="CB21" s="242" t="str">
        <f>IFERROR(IF(VLOOKUP($C21,'様式４－１'!$A$6:$AE$112,19,FALSE)="","",VLOOKUP($C21,'様式４－１'!$A$6:$AE$112,19,FALSE)),"")</f>
        <v/>
      </c>
      <c r="CC21" s="243" t="str">
        <f>IFERROR(IF(VLOOKUP($C21,'様式４－１'!$A$6:$AE$112,20,FALSE)="","",VLOOKUP($C21,'様式４－１'!$A$6:$AE$112,20,FALSE)),"")</f>
        <v/>
      </c>
      <c r="CD21" s="244" t="str">
        <f>IFERROR(IF(VLOOKUP($C21,'様式４－１'!$A$6:$AE$112,21,FALSE)="","",1),"")</f>
        <v/>
      </c>
      <c r="CE21" s="245" t="str">
        <f>IFERROR(IF(VLOOKUP($C21,'様式４－１'!$A$6:$AE$112,22,FALSE)="","",1),"")</f>
        <v/>
      </c>
      <c r="CF21" s="244" t="str">
        <f>IFERROR(IF(VLOOKUP($C21,'様式４－１'!$A$6:$AE$112,23,FALSE)="","",1),"")</f>
        <v/>
      </c>
      <c r="CG21" s="245" t="str">
        <f>IFERROR(IF(VLOOKUP($C21,'様式４－１'!$A$6:$AE$112,24,FALSE)="","",1),"")</f>
        <v/>
      </c>
      <c r="CH21" s="244" t="str">
        <f>IFERROR(IF(VLOOKUP($C21,'様式４－１'!$A$6:$AE$112,25,FALSE)="","",1),"")</f>
        <v/>
      </c>
      <c r="CI21" s="245" t="str">
        <f>IFERROR(IF(VLOOKUP($C21,'様式４－１'!$A$6:$AE$112,26,FALSE)="","",1),"")</f>
        <v/>
      </c>
      <c r="CJ21" s="244" t="str">
        <f>IFERROR(IF(VLOOKUP($C21,'様式４－１'!$A$6:$AE$112,27,FALSE)="","",1),"")</f>
        <v/>
      </c>
      <c r="CK21" s="245" t="str">
        <f>IFERROR(IF(VLOOKUP($C21,'様式４－１'!$A$6:$AE$112,28,FALSE)="","",1),"")</f>
        <v/>
      </c>
      <c r="CL21" s="244" t="str">
        <f>IFERROR(IF(VLOOKUP($C21,'様式４－１'!$A$6:$AE$112,29,FALSE)="","",1),"")</f>
        <v/>
      </c>
      <c r="CM21" s="245" t="str">
        <f>IFERROR(IF(VLOOKUP($C21,'様式４－１'!$A$6:$AE$112,30,FALSE)="","",1),"")</f>
        <v/>
      </c>
      <c r="CN21" s="244" t="str">
        <f>IFERROR(IF(VLOOKUP($C21,'様式４－１'!$A$6:$AE$112,31,FALSE)="","",1),"")</f>
        <v/>
      </c>
      <c r="CO21" s="253" t="str">
        <f>IFERROR(IF(VLOOKUP($C21,'様式４－１'!$A$6:$AE$112,31,FALSE)="","",1),"")</f>
        <v/>
      </c>
      <c r="CP21" s="257" t="str">
        <f>IFERROR(IF(VLOOKUP($C21,'様式４－１'!$A$6:$AE$112,31,FALSE)="","",1),"")</f>
        <v/>
      </c>
      <c r="CQ21" s="253" t="str">
        <f>IFERROR(IF(VLOOKUP($C21,'様式４－１'!$A$6:$AE$112,31,FALSE)="","",1),"")</f>
        <v/>
      </c>
      <c r="CR21" s="262">
        <f>全技術者確認表!E33</f>
        <v>0</v>
      </c>
      <c r="CS21" s="263">
        <f>全技術者確認表!H33</f>
        <v>0</v>
      </c>
      <c r="FS21" s="242"/>
      <c r="FT21" s="243"/>
      <c r="FU21" s="242"/>
      <c r="FV21" s="243"/>
      <c r="FW21" s="242"/>
      <c r="FX21" s="243"/>
      <c r="FY21" s="242"/>
      <c r="FZ21" s="243"/>
      <c r="GA21" s="242"/>
      <c r="GB21" s="243"/>
      <c r="GC21" s="242"/>
      <c r="GD21" s="243"/>
      <c r="GE21" s="242"/>
      <c r="GF21" s="243"/>
      <c r="GG21" s="242"/>
      <c r="GH21" s="243"/>
      <c r="GI21" s="244"/>
      <c r="GJ21" s="245"/>
      <c r="GK21" s="244"/>
      <c r="GL21" s="245"/>
      <c r="GM21" s="244"/>
      <c r="GN21" s="245"/>
      <c r="GO21" s="244"/>
      <c r="GP21" s="245"/>
      <c r="GQ21" s="244"/>
      <c r="GR21" s="245"/>
      <c r="GS21" s="244"/>
      <c r="GT21" s="245"/>
      <c r="GU21" s="244"/>
      <c r="GV21" s="245"/>
      <c r="GW21" s="244"/>
      <c r="GX21" s="245"/>
      <c r="GY21" s="242"/>
      <c r="GZ21" s="243"/>
      <c r="HA21" s="242"/>
      <c r="HB21" s="243"/>
      <c r="HC21" s="242"/>
      <c r="HD21" s="243"/>
      <c r="HE21" s="242"/>
      <c r="HF21" s="243"/>
      <c r="HG21" s="242"/>
      <c r="HH21" s="243"/>
      <c r="HI21" s="242"/>
      <c r="HJ21" s="243"/>
      <c r="HK21" s="242"/>
      <c r="HL21" s="243"/>
      <c r="HM21" s="242"/>
      <c r="HN21" s="243"/>
      <c r="HO21" s="242"/>
      <c r="HP21" s="243"/>
      <c r="HQ21" s="242"/>
      <c r="HR21" s="243"/>
      <c r="HS21" s="242"/>
      <c r="HT21" s="243"/>
      <c r="HU21" s="242"/>
      <c r="HV21" s="243"/>
      <c r="HW21" s="244"/>
      <c r="HX21" s="245"/>
      <c r="HY21" s="244"/>
      <c r="HZ21" s="245"/>
      <c r="IA21" s="244"/>
      <c r="IB21" s="245"/>
      <c r="IC21" s="244"/>
      <c r="ID21" s="245"/>
      <c r="IE21" s="242"/>
      <c r="IF21" s="243"/>
      <c r="IG21" s="242"/>
      <c r="IH21" s="243"/>
      <c r="II21" s="242"/>
      <c r="IJ21" s="243"/>
      <c r="IK21" s="242"/>
      <c r="IL21" s="243"/>
      <c r="IM21" s="244"/>
      <c r="IN21" s="245"/>
      <c r="IO21" s="244"/>
      <c r="IP21" s="245"/>
      <c r="IQ21" s="244"/>
      <c r="IR21" s="245"/>
      <c r="IS21" s="244"/>
      <c r="IT21" s="245"/>
      <c r="IU21" s="244"/>
      <c r="IV21" s="245"/>
      <c r="IW21" s="244"/>
      <c r="IX21" s="253"/>
      <c r="IY21" s="257"/>
      <c r="IZ21" s="253"/>
      <c r="JA21" s="257"/>
      <c r="JB21" s="253"/>
    </row>
    <row r="22" spans="1:262" s="236" customFormat="1" x14ac:dyDescent="0.2">
      <c r="A22" s="236">
        <f>報告書表紙!G$6</f>
        <v>0</v>
      </c>
      <c r="C22" s="236">
        <v>21</v>
      </c>
      <c r="D22" s="236">
        <f>全技術者確認表!B34</f>
        <v>0</v>
      </c>
      <c r="J22" s="237" t="str">
        <f>IFERROR(IF(VLOOKUP($C22,'様式２－１'!$A$6:$BG$163,4,FALSE)="","",1),"")</f>
        <v/>
      </c>
      <c r="K22" s="238" t="str">
        <f>IFERROR(IF(VLOOKUP($C22,'様式２－１'!$A$6:$BG$163,5,FALSE)="","",1),"")</f>
        <v/>
      </c>
      <c r="L22" s="237" t="str">
        <f>IFERROR(IF(VLOOKUP($C22,'様式２－１'!$A$6:$BG$163,6,FALSE)="","",1),"")</f>
        <v/>
      </c>
      <c r="M22" s="238" t="str">
        <f>IFERROR(IF(VLOOKUP($C22,'様式２－１'!$A$6:$BG$163,7,FALSE)="","",1),"")</f>
        <v/>
      </c>
      <c r="N22" s="237" t="str">
        <f>IFERROR(IF(VLOOKUP($C22,'様式２－１'!$A$6:$BG$163,8,FALSE)="","",1),"")</f>
        <v/>
      </c>
      <c r="O22" s="238" t="str">
        <f>IFERROR(IF(VLOOKUP($C22,'様式２－１'!$A$6:$BG$163,9,FALSE)="","",1),"")</f>
        <v/>
      </c>
      <c r="P22" s="237" t="str">
        <f>IFERROR(IF(VLOOKUP($C22,'様式２－１'!$A$6:$BG$163,10,FALSE)="","",1),"")</f>
        <v/>
      </c>
      <c r="Q22" s="238" t="str">
        <f>IFERROR(IF(VLOOKUP($C22,'様式２－１'!$A$6:$BG$163,11,FALSE)="","",1),"")</f>
        <v/>
      </c>
      <c r="R22" s="237" t="str">
        <f>IFERROR(IF(VLOOKUP($C22,'様式２－１'!$A$6:$BG$163,12,FALSE)="","",1),"")</f>
        <v/>
      </c>
      <c r="S22" s="238" t="str">
        <f>IFERROR(IF(VLOOKUP($C22,'様式２－１'!$A$6:$BG$163,13,FALSE)="","",1),"")</f>
        <v/>
      </c>
      <c r="T22" s="237" t="str">
        <f>IFERROR(IF(VLOOKUP($C22,'様式２－１'!$A$6:$BG$163,14,FALSE)="","",1),"")</f>
        <v/>
      </c>
      <c r="U22" s="238" t="str">
        <f>IFERROR(IF(VLOOKUP($C22,'様式２－１'!$A$6:$BG$163,15,FALSE)="","",1),"")</f>
        <v/>
      </c>
      <c r="V22" s="237" t="str">
        <f>IFERROR(IF(VLOOKUP($C22,'様式２－１'!$A$6:$BG$163,16,FALSE)="","",1),"")</f>
        <v/>
      </c>
      <c r="W22" s="238" t="str">
        <f>IFERROR(IF(VLOOKUP($C22,'様式２－１'!$A$6:$BG$163,17,FALSE)="","",1),"")</f>
        <v/>
      </c>
      <c r="X22" s="237" t="str">
        <f>IFERROR(IF(VLOOKUP($C22,'様式２－１'!$A$6:$BG$163,18,FALSE)="","",1),"")</f>
        <v/>
      </c>
      <c r="Y22" s="238" t="str">
        <f>IFERROR(IF(VLOOKUP($C22,'様式２－１'!$A$6:$BG$163,19,FALSE)="","",1),"")</f>
        <v/>
      </c>
      <c r="Z22" s="237" t="str">
        <f>IFERROR(IF(VLOOKUP($C22,'様式２－１'!$A$6:$BG$163,20,FALSE)="","",1),"")</f>
        <v/>
      </c>
      <c r="AA22" s="240" t="str">
        <f>IFERROR(IF(VLOOKUP($C22,'様式２－１'!$A$6:$BG$163,21,FALSE)="","",1),"")</f>
        <v/>
      </c>
      <c r="AB22" s="237" t="str">
        <f>IFERROR(IF(VLOOKUP($C22,'様式２－１'!$A$6:$BG$163,22,FALSE)="","",1),"")</f>
        <v/>
      </c>
      <c r="AC22" s="240" t="str">
        <f>IFERROR(IF(VLOOKUP($C22,'様式２－１'!$A$6:$BG$163,23,FALSE)="","",1),"")</f>
        <v/>
      </c>
      <c r="AD22" s="237" t="str">
        <f>IFERROR(IF(VLOOKUP($C22,'様式２－１'!$A$6:$BG$163,24,FALSE)="","",1),"")</f>
        <v/>
      </c>
      <c r="AE22" s="240" t="str">
        <f>IFERROR(IF(VLOOKUP($C22,'様式２－１'!$A$6:$BG$163,25,FALSE)="","",1),"")</f>
        <v/>
      </c>
      <c r="AF22" s="237" t="str">
        <f>IFERROR(IF(VLOOKUP($C22,'様式２－１'!$A$6:$BG$163,26,FALSE)="","",1),"")</f>
        <v/>
      </c>
      <c r="AG22" s="240" t="str">
        <f>IFERROR(IF(VLOOKUP($C22,'様式２－１'!$A$6:$BG$163,27,FALSE)="","",1),"")</f>
        <v/>
      </c>
      <c r="AH22" s="237" t="str">
        <f>IFERROR(IF(VLOOKUP($C22,'様式２－１'!$A$6:$BG$163,28,FALSE)="","",1),"")</f>
        <v/>
      </c>
      <c r="AI22" s="240" t="str">
        <f>IFERROR(IF(VLOOKUP($C22,'様式２－１'!$A$6:$BG$163,28,FALSE)="","",1),"")</f>
        <v/>
      </c>
      <c r="AJ22" s="237" t="str">
        <f>IFERROR(IF(VLOOKUP($C22,'様式２－１'!$A$6:$BG$163,30,FALSE)="","",1),"")</f>
        <v/>
      </c>
      <c r="AK22" s="240" t="str">
        <f>IFERROR(IF(VLOOKUP($C22,'様式２－１'!$A$6:$BG$163,31,FALSE)="","",1),"")</f>
        <v/>
      </c>
      <c r="AL22" s="237" t="str">
        <f>IFERROR(IF(VLOOKUP($C22,'様式２－１'!$A$6:$BG$163,32,FALSE)="","",1),"")</f>
        <v/>
      </c>
      <c r="AM22" s="240" t="str">
        <f>IFERROR(IF(VLOOKUP($C22,'様式２－１'!$A$6:$BG$163,33,FALSE)="","",1),"")</f>
        <v/>
      </c>
      <c r="AN22" s="237" t="str">
        <f>IFERROR(IF(VLOOKUP($C22,'様式２－１'!$A$6:$BG$163,34,FALSE)="","",1),"")</f>
        <v/>
      </c>
      <c r="AO22" s="240" t="str">
        <f>IFERROR(IF(VLOOKUP($C22,'様式２－１'!$A$6:$BG$163,35,FALSE)="","",1),"")</f>
        <v/>
      </c>
      <c r="AP22" s="237" t="str">
        <f>IFERROR(IF(VLOOKUP($C22,'様式２－１'!$A$6:$BG$163,36,FALSE)="","",VLOOKUP($C22,'様式２－１'!$A$6:$BG$163,36,FALSE)),"")</f>
        <v/>
      </c>
      <c r="AQ22" s="238" t="str">
        <f>IFERROR(IF(VLOOKUP($C22,'様式２－１'!$A$6:$BG$163,37,FALSE)="","",VLOOKUP($C22,'様式２－１'!$A$6:$BG$163,37,FALSE)),"")</f>
        <v/>
      </c>
      <c r="AR22" s="237" t="str">
        <f>IFERROR(IF(VLOOKUP($C22,'様式２－１'!$A$6:$BG$163,38,FALSE)="","",VLOOKUP($C22,'様式２－１'!$A$6:$BG$163,38,FALSE)),"")</f>
        <v/>
      </c>
      <c r="AS22" s="238" t="str">
        <f>IFERROR(IF(VLOOKUP($C22,'様式２－１'!$A$6:$BG$163,39,FALSE)="","",VLOOKUP($C22,'様式２－１'!$A$6:$BG$163,39,FALSE)),"")</f>
        <v/>
      </c>
      <c r="AT22" s="237" t="str">
        <f>IFERROR(IF(VLOOKUP($C22,'様式２－１'!$A$6:$BG$163,40,FALSE)="","",VLOOKUP($C22,'様式２－１'!$A$6:$BG$163,40,FALSE)),"")</f>
        <v/>
      </c>
      <c r="AU22" s="238" t="str">
        <f>IFERROR(IF(VLOOKUP($C22,'様式２－１'!$A$6:$BG$163,41,FALSE)="","",VLOOKUP($C22,'様式２－１'!$A$6:$BG$163,41,FALSE)),"")</f>
        <v/>
      </c>
      <c r="AV22" s="237" t="str">
        <f>IFERROR(IF(VLOOKUP($C22,'様式２－１'!$A$6:$BG$163,42,FALSE)="","",VLOOKUP($C22,'様式２－１'!$A$6:$BG$163,42,FALSE)),"")</f>
        <v/>
      </c>
      <c r="AW22" s="238" t="str">
        <f>IFERROR(IF(VLOOKUP($C22,'様式２－１'!$A$6:$BG$163,43,FALSE)="","",VLOOKUP($C22,'様式２－１'!$A$6:$BG$163,43,FALSE)),"")</f>
        <v/>
      </c>
      <c r="AX22" s="237" t="str">
        <f>IFERROR(IF(VLOOKUP($C22,'様式２－１'!$A$6:$BG$163,44,FALSE)="","",VLOOKUP($C22,'様式２－１'!$A$6:$BG$163,44,FALSE)),"")</f>
        <v/>
      </c>
      <c r="AY22" s="238" t="str">
        <f>IFERROR(IF(VLOOKUP($C22,'様式２－１'!$A$6:$BG$163,45,FALSE)="","",VLOOKUP($C22,'様式２－１'!$A$6:$BG$163,45,FALSE)),"")</f>
        <v/>
      </c>
      <c r="AZ22" s="237" t="str">
        <f>IFERROR(IF(VLOOKUP($C22,'様式２－１'!$A$6:$BG$163,46,FALSE)="","",VLOOKUP($C22,'様式２－１'!$A$6:$BG$163,46,FALSE)),"")</f>
        <v/>
      </c>
      <c r="BA22" s="238" t="str">
        <f>IFERROR(IF(VLOOKUP($C22,'様式２－１'!$A$6:$BG$163,47,FALSE)="","",VLOOKUP($C22,'様式２－１'!$A$6:$BG$163,47,FALSE)),"")</f>
        <v/>
      </c>
      <c r="BB22" s="237" t="str">
        <f>IFERROR(IF(VLOOKUP($C22,'様式２－１'!$A$6:$BG$163,48,FALSE)="","",VLOOKUP($C22,'様式２－１'!$A$6:$BG$163,48,FALSE)),"")</f>
        <v/>
      </c>
      <c r="BC22" s="238" t="str">
        <f>IFERROR(IF(VLOOKUP($C22,'様式２－１'!$A$6:$BG$163,49,FALSE)="","",VLOOKUP($C22,'様式２－１'!$A$6:$BG$163,49,FALSE)),"")</f>
        <v/>
      </c>
      <c r="BD22" s="237" t="str">
        <f>IFERROR(IF(VLOOKUP($C22,'様式２－１'!$A$6:$BG$163,50,FALSE)="","",VLOOKUP($C22,'様式２－１'!$A$6:$BG$163,50,FALSE)),"")</f>
        <v/>
      </c>
      <c r="BE22" s="238" t="str">
        <f>IFERROR(IF(VLOOKUP($C22,'様式２－１'!$A$6:$BG$163,51,FALSE)="","",VLOOKUP($C22,'様式２－１'!$A$6:$BG$163,51,FALSE)),"")</f>
        <v/>
      </c>
      <c r="BF22" s="237" t="str">
        <f>IFERROR(IF(VLOOKUP($C22,'様式２－１'!$A$6:$BG$163,52,FALSE)="","",VLOOKUP($C22,'様式２－１'!$A$6:$BG$163,52,FALSE)),"")</f>
        <v/>
      </c>
      <c r="BG22" s="238" t="str">
        <f>IFERROR(IF(VLOOKUP($C22,'様式２－１'!$A$6:$BG$163,53,FALSE)="","",1),"")</f>
        <v/>
      </c>
      <c r="BH22" s="237" t="str">
        <f>IFERROR(IF(VLOOKUP($C22,'様式２－１'!$A$6:$BG$163,54,FALSE)="","",1),"")</f>
        <v/>
      </c>
      <c r="BI22" s="238" t="str">
        <f>IFERROR(IF(VLOOKUP($C22,'様式２－１'!$A$6:$BG$163,55,FALSE)="","",1),"")</f>
        <v/>
      </c>
      <c r="BJ22" s="237" t="str">
        <f>IFERROR(IF(VLOOKUP($C22,'様式２－１'!$A$6:$BG$163,56,FALSE)="","",VLOOKUP($C22,'様式２－１'!$A$6:$BG$163,56,FALSE)),"")</f>
        <v/>
      </c>
      <c r="BK22" s="238" t="str">
        <f>IFERROR(IF(VLOOKUP($C22,'様式２－１'!$A$6:$BG$163,57,FALSE)="","",VLOOKUP($C22,'様式２－１'!$A$6:$BG$163,57,FALSE)),"")</f>
        <v/>
      </c>
      <c r="BL22" s="237" t="str">
        <f>IFERROR(IF(VLOOKUP($C22,'様式２－１'!$A$6:$BG$163,58,FALSE)="","",VLOOKUP($C22,'様式２－１'!$A$6:$BG$163,58,FALSE)),"")</f>
        <v/>
      </c>
      <c r="BM22" s="238" t="str">
        <f>IFERROR(IF(VLOOKUP($C22,'様式２－１'!$A$6:$BG$163,59,FALSE)="","",VLOOKUP($C22,'様式２－１'!$A$6:$BG$163,59,FALSE)),"")</f>
        <v/>
      </c>
      <c r="BN22" s="239" t="str">
        <f>IFERROR(IF(VLOOKUP($C22,'様式４－１'!$A$6:$AE$112,5,FALSE)="","",VLOOKUP($C22,'様式４－１'!$A$6:$AE$112,5,FALSE)),"")</f>
        <v/>
      </c>
      <c r="BO22" s="240" t="str">
        <f>IFERROR(IF(VLOOKUP($C22,'様式４－１'!$A$6:$AE$112,6,FALSE)="","",VLOOKUP($C22,'様式４－１'!$A$6:$AE$112,6,FALSE)),"")</f>
        <v/>
      </c>
      <c r="BP22" s="239" t="str">
        <f>IFERROR(IF(VLOOKUP($C22,'様式４－１'!$A$6:$AE$112,7,FALSE)="","",VLOOKUP($C22,'様式４－１'!$A$6:$AE$112,7,FALSE)),"")</f>
        <v/>
      </c>
      <c r="BQ22" s="240" t="str">
        <f>IFERROR(IF(VLOOKUP($C22,'様式４－１'!$A$6:$AE$112,8,FALSE)="","",VLOOKUP($C22,'様式４－１'!$A$6:$AE$112,8,FALSE)),"")</f>
        <v/>
      </c>
      <c r="BR22" s="239" t="str">
        <f>IFERROR(IF(VLOOKUP($C22,'様式４－１'!$A$6:$AE$112,9,FALSE)="","",VLOOKUP($C22,'様式４－１'!$A$6:$AE$112,9,FALSE)),"")</f>
        <v/>
      </c>
      <c r="BS22" s="240" t="str">
        <f>IFERROR(IF(VLOOKUP($C22,'様式４－１'!$A$6:$AE$112,10,FALSE)="","",VLOOKUP($C22,'様式４－１'!$A$6:$AE$112,10,FALSE)),"")</f>
        <v/>
      </c>
      <c r="BT22" s="239" t="str">
        <f>IFERROR(IF(VLOOKUP($C22,'様式４－１'!$A$6:$AE$112,11,FALSE)="","",VLOOKUP($C22,'様式４－１'!$A$6:$AE$112,11,FALSE)),"")</f>
        <v/>
      </c>
      <c r="BU22" s="240" t="str">
        <f>IFERROR(IF(VLOOKUP($C22,'様式４－１'!$A$6:$AE$112,12,FALSE)="","",VLOOKUP($C22,'様式４－１'!$A$6:$AE$112,12,FALSE)),"")</f>
        <v/>
      </c>
      <c r="BV22" s="237" t="str">
        <f>IFERROR(IF(VLOOKUP($C22,'様式４－１'!$A$6:$AE$112,13,FALSE)="","",VLOOKUP($C22,'様式４－１'!$A$6:$AE$112,13,FALSE)),"")</f>
        <v/>
      </c>
      <c r="BW22" s="238" t="str">
        <f>IFERROR(IF(VLOOKUP($C22,'様式４－１'!$A$6:$AE$112,14,FALSE)="","",VLOOKUP($C22,'様式４－１'!$A$6:$AE$112,14,FALSE)),"")</f>
        <v/>
      </c>
      <c r="BX22" s="237" t="str">
        <f>IFERROR(IF(VLOOKUP($C22,'様式４－１'!$A$6:$AE$112,15,FALSE)="","",VLOOKUP($C22,'様式４－１'!$A$6:$AE$112,15,FALSE)),"")</f>
        <v/>
      </c>
      <c r="BY22" s="238" t="str">
        <f>IFERROR(IF(VLOOKUP($C22,'様式４－１'!$A$6:$AE$112,16,FALSE)="","",VLOOKUP($C22,'様式４－１'!$A$6:$AE$112,16,FALSE)),"")</f>
        <v/>
      </c>
      <c r="BZ22" s="237" t="str">
        <f>IFERROR(IF(VLOOKUP($C22,'様式４－１'!$A$6:$AE$112,17,FALSE)="","",VLOOKUP($C22,'様式４－１'!$A$6:$AE$112,17,FALSE)),"")</f>
        <v/>
      </c>
      <c r="CA22" s="238" t="str">
        <f>IFERROR(IF(VLOOKUP($C22,'様式４－１'!$A$6:$AE$112,18,FALSE)="","",VLOOKUP($C22,'様式４－１'!$A$6:$AE$112,18,FALSE)),"")</f>
        <v/>
      </c>
      <c r="CB22" s="237" t="str">
        <f>IFERROR(IF(VLOOKUP($C22,'様式４－１'!$A$6:$AE$112,19,FALSE)="","",VLOOKUP($C22,'様式４－１'!$A$6:$AE$112,19,FALSE)),"")</f>
        <v/>
      </c>
      <c r="CC22" s="238" t="str">
        <f>IFERROR(IF(VLOOKUP($C22,'様式４－１'!$A$6:$AE$112,20,FALSE)="","",VLOOKUP($C22,'様式４－１'!$A$6:$AE$112,20,FALSE)),"")</f>
        <v/>
      </c>
      <c r="CD22" s="239" t="str">
        <f>IFERROR(IF(VLOOKUP($C22,'様式４－１'!$A$6:$AE$112,21,FALSE)="","",1),"")</f>
        <v/>
      </c>
      <c r="CE22" s="240" t="str">
        <f>IFERROR(IF(VLOOKUP($C22,'様式４－１'!$A$6:$AE$112,22,FALSE)="","",1),"")</f>
        <v/>
      </c>
      <c r="CF22" s="239" t="str">
        <f>IFERROR(IF(VLOOKUP($C22,'様式４－１'!$A$6:$AE$112,23,FALSE)="","",1),"")</f>
        <v/>
      </c>
      <c r="CG22" s="240" t="str">
        <f>IFERROR(IF(VLOOKUP($C22,'様式４－１'!$A$6:$AE$112,24,FALSE)="","",1),"")</f>
        <v/>
      </c>
      <c r="CH22" s="239" t="str">
        <f>IFERROR(IF(VLOOKUP($C22,'様式４－１'!$A$6:$AE$112,25,FALSE)="","",1),"")</f>
        <v/>
      </c>
      <c r="CI22" s="240" t="str">
        <f>IFERROR(IF(VLOOKUP($C22,'様式４－１'!$A$6:$AE$112,26,FALSE)="","",1),"")</f>
        <v/>
      </c>
      <c r="CJ22" s="239" t="str">
        <f>IFERROR(IF(VLOOKUP($C22,'様式４－１'!$A$6:$AE$112,27,FALSE)="","",1),"")</f>
        <v/>
      </c>
      <c r="CK22" s="240" t="str">
        <f>IFERROR(IF(VLOOKUP($C22,'様式４－１'!$A$6:$AE$112,28,FALSE)="","",1),"")</f>
        <v/>
      </c>
      <c r="CL22" s="239" t="str">
        <f>IFERROR(IF(VLOOKUP($C22,'様式４－１'!$A$6:$AE$112,29,FALSE)="","",1),"")</f>
        <v/>
      </c>
      <c r="CM22" s="240" t="str">
        <f>IFERROR(IF(VLOOKUP($C22,'様式４－１'!$A$6:$AE$112,30,FALSE)="","",1),"")</f>
        <v/>
      </c>
      <c r="CN22" s="239" t="str">
        <f>IFERROR(IF(VLOOKUP($C22,'様式４－１'!$A$6:$AE$112,31,FALSE)="","",1),"")</f>
        <v/>
      </c>
      <c r="CO22" s="254" t="str">
        <f>IFERROR(IF(VLOOKUP($C22,'様式４－１'!$A$6:$AE$112,31,FALSE)="","",1),"")</f>
        <v/>
      </c>
      <c r="CP22" s="258" t="str">
        <f>IFERROR(IF(VLOOKUP($C22,'様式４－１'!$A$6:$AE$112,31,FALSE)="","",1),"")</f>
        <v/>
      </c>
      <c r="CQ22" s="254" t="str">
        <f>IFERROR(IF(VLOOKUP($C22,'様式４－１'!$A$6:$AE$112,31,FALSE)="","",1),"")</f>
        <v/>
      </c>
      <c r="CR22" s="264">
        <f>全技術者確認表!E34</f>
        <v>0</v>
      </c>
      <c r="CS22" s="265">
        <f>全技術者確認表!H34</f>
        <v>0</v>
      </c>
      <c r="FS22" s="237"/>
      <c r="FT22" s="238"/>
      <c r="FU22" s="237"/>
      <c r="FV22" s="238"/>
      <c r="FW22" s="237"/>
      <c r="FX22" s="238"/>
      <c r="FY22" s="237"/>
      <c r="FZ22" s="238"/>
      <c r="GA22" s="237"/>
      <c r="GB22" s="238"/>
      <c r="GC22" s="237"/>
      <c r="GD22" s="238"/>
      <c r="GE22" s="237"/>
      <c r="GF22" s="238"/>
      <c r="GG22" s="237"/>
      <c r="GH22" s="238"/>
      <c r="GI22" s="239"/>
      <c r="GJ22" s="240"/>
      <c r="GK22" s="239"/>
      <c r="GL22" s="240"/>
      <c r="GM22" s="239"/>
      <c r="GN22" s="240"/>
      <c r="GO22" s="239"/>
      <c r="GP22" s="240"/>
      <c r="GQ22" s="239"/>
      <c r="GR22" s="240"/>
      <c r="GS22" s="239"/>
      <c r="GT22" s="240"/>
      <c r="GU22" s="239"/>
      <c r="GV22" s="240"/>
      <c r="GW22" s="239"/>
      <c r="GX22" s="240"/>
      <c r="GY22" s="237"/>
      <c r="GZ22" s="238"/>
      <c r="HA22" s="237"/>
      <c r="HB22" s="238"/>
      <c r="HC22" s="237"/>
      <c r="HD22" s="238"/>
      <c r="HE22" s="237"/>
      <c r="HF22" s="238"/>
      <c r="HG22" s="237"/>
      <c r="HH22" s="238"/>
      <c r="HI22" s="237"/>
      <c r="HJ22" s="238"/>
      <c r="HK22" s="237"/>
      <c r="HL22" s="238"/>
      <c r="HM22" s="237"/>
      <c r="HN22" s="238"/>
      <c r="HO22" s="237"/>
      <c r="HP22" s="238"/>
      <c r="HQ22" s="237"/>
      <c r="HR22" s="238"/>
      <c r="HS22" s="237"/>
      <c r="HT22" s="238"/>
      <c r="HU22" s="237"/>
      <c r="HV22" s="238"/>
      <c r="HW22" s="239"/>
      <c r="HX22" s="240"/>
      <c r="HY22" s="239"/>
      <c r="HZ22" s="240"/>
      <c r="IA22" s="239"/>
      <c r="IB22" s="240"/>
      <c r="IC22" s="239"/>
      <c r="ID22" s="240"/>
      <c r="IE22" s="237"/>
      <c r="IF22" s="238"/>
      <c r="IG22" s="237"/>
      <c r="IH22" s="238"/>
      <c r="II22" s="237"/>
      <c r="IJ22" s="238"/>
      <c r="IK22" s="237"/>
      <c r="IL22" s="238"/>
      <c r="IM22" s="239"/>
      <c r="IN22" s="240"/>
      <c r="IO22" s="239"/>
      <c r="IP22" s="240"/>
      <c r="IQ22" s="239"/>
      <c r="IR22" s="240"/>
      <c r="IS22" s="239"/>
      <c r="IT22" s="240"/>
      <c r="IU22" s="239"/>
      <c r="IV22" s="240"/>
      <c r="IW22" s="239"/>
      <c r="IX22" s="254"/>
      <c r="IY22" s="258"/>
      <c r="IZ22" s="254"/>
      <c r="JA22" s="258"/>
      <c r="JB22" s="254"/>
    </row>
    <row r="23" spans="1:262" s="231" customFormat="1" x14ac:dyDescent="0.2">
      <c r="A23" s="231">
        <f>報告書表紙!G$6</f>
        <v>0</v>
      </c>
      <c r="C23" s="231">
        <v>22</v>
      </c>
      <c r="D23" s="231">
        <f>全技術者確認表!B35</f>
        <v>0</v>
      </c>
      <c r="J23" s="232" t="str">
        <f>IFERROR(IF(VLOOKUP($C23,'様式２－１'!$A$6:$BG$163,4,FALSE)="","",1),"")</f>
        <v/>
      </c>
      <c r="K23" s="233" t="str">
        <f>IFERROR(IF(VLOOKUP($C23,'様式２－１'!$A$6:$BG$163,5,FALSE)="","",1),"")</f>
        <v/>
      </c>
      <c r="L23" s="232" t="str">
        <f>IFERROR(IF(VLOOKUP($C23,'様式２－１'!$A$6:$BG$163,6,FALSE)="","",1),"")</f>
        <v/>
      </c>
      <c r="M23" s="233" t="str">
        <f>IFERROR(IF(VLOOKUP($C23,'様式２－１'!$A$6:$BG$163,7,FALSE)="","",1),"")</f>
        <v/>
      </c>
      <c r="N23" s="232" t="str">
        <f>IFERROR(IF(VLOOKUP($C23,'様式２－１'!$A$6:$BG$163,8,FALSE)="","",1),"")</f>
        <v/>
      </c>
      <c r="O23" s="233" t="str">
        <f>IFERROR(IF(VLOOKUP($C23,'様式２－１'!$A$6:$BG$163,9,FALSE)="","",1),"")</f>
        <v/>
      </c>
      <c r="P23" s="232" t="str">
        <f>IFERROR(IF(VLOOKUP($C23,'様式２－１'!$A$6:$BG$163,10,FALSE)="","",1),"")</f>
        <v/>
      </c>
      <c r="Q23" s="233" t="str">
        <f>IFERROR(IF(VLOOKUP($C23,'様式２－１'!$A$6:$BG$163,11,FALSE)="","",1),"")</f>
        <v/>
      </c>
      <c r="R23" s="232" t="str">
        <f>IFERROR(IF(VLOOKUP($C23,'様式２－１'!$A$6:$BG$163,12,FALSE)="","",1),"")</f>
        <v/>
      </c>
      <c r="S23" s="233" t="str">
        <f>IFERROR(IF(VLOOKUP($C23,'様式２－１'!$A$6:$BG$163,13,FALSE)="","",1),"")</f>
        <v/>
      </c>
      <c r="T23" s="232" t="str">
        <f>IFERROR(IF(VLOOKUP($C23,'様式２－１'!$A$6:$BG$163,14,FALSE)="","",1),"")</f>
        <v/>
      </c>
      <c r="U23" s="233" t="str">
        <f>IFERROR(IF(VLOOKUP($C23,'様式２－１'!$A$6:$BG$163,15,FALSE)="","",1),"")</f>
        <v/>
      </c>
      <c r="V23" s="232" t="str">
        <f>IFERROR(IF(VLOOKUP($C23,'様式２－１'!$A$6:$BG$163,16,FALSE)="","",1),"")</f>
        <v/>
      </c>
      <c r="W23" s="233" t="str">
        <f>IFERROR(IF(VLOOKUP($C23,'様式２－１'!$A$6:$BG$163,17,FALSE)="","",1),"")</f>
        <v/>
      </c>
      <c r="X23" s="232" t="str">
        <f>IFERROR(IF(VLOOKUP($C23,'様式２－１'!$A$6:$BG$163,18,FALSE)="","",1),"")</f>
        <v/>
      </c>
      <c r="Y23" s="233" t="str">
        <f>IFERROR(IF(VLOOKUP($C23,'様式２－１'!$A$6:$BG$163,19,FALSE)="","",1),"")</f>
        <v/>
      </c>
      <c r="Z23" s="232" t="str">
        <f>IFERROR(IF(VLOOKUP($C23,'様式２－１'!$A$6:$BG$163,20,FALSE)="","",1),"")</f>
        <v/>
      </c>
      <c r="AA23" s="235" t="str">
        <f>IFERROR(IF(VLOOKUP($C23,'様式２－１'!$A$6:$BG$163,21,FALSE)="","",1),"")</f>
        <v/>
      </c>
      <c r="AB23" s="232" t="str">
        <f>IFERROR(IF(VLOOKUP($C23,'様式２－１'!$A$6:$BG$163,22,FALSE)="","",1),"")</f>
        <v/>
      </c>
      <c r="AC23" s="235" t="str">
        <f>IFERROR(IF(VLOOKUP($C23,'様式２－１'!$A$6:$BG$163,23,FALSE)="","",1),"")</f>
        <v/>
      </c>
      <c r="AD23" s="232" t="str">
        <f>IFERROR(IF(VLOOKUP($C23,'様式２－１'!$A$6:$BG$163,24,FALSE)="","",1),"")</f>
        <v/>
      </c>
      <c r="AE23" s="235" t="str">
        <f>IFERROR(IF(VLOOKUP($C23,'様式２－１'!$A$6:$BG$163,25,FALSE)="","",1),"")</f>
        <v/>
      </c>
      <c r="AF23" s="232" t="str">
        <f>IFERROR(IF(VLOOKUP($C23,'様式２－１'!$A$6:$BG$163,26,FALSE)="","",1),"")</f>
        <v/>
      </c>
      <c r="AG23" s="235" t="str">
        <f>IFERROR(IF(VLOOKUP($C23,'様式２－１'!$A$6:$BG$163,27,FALSE)="","",1),"")</f>
        <v/>
      </c>
      <c r="AH23" s="232" t="str">
        <f>IFERROR(IF(VLOOKUP($C23,'様式２－１'!$A$6:$BG$163,28,FALSE)="","",1),"")</f>
        <v/>
      </c>
      <c r="AI23" s="235" t="str">
        <f>IFERROR(IF(VLOOKUP($C23,'様式２－１'!$A$6:$BG$163,28,FALSE)="","",1),"")</f>
        <v/>
      </c>
      <c r="AJ23" s="232" t="str">
        <f>IFERROR(IF(VLOOKUP($C23,'様式２－１'!$A$6:$BG$163,30,FALSE)="","",1),"")</f>
        <v/>
      </c>
      <c r="AK23" s="235" t="str">
        <f>IFERROR(IF(VLOOKUP($C23,'様式２－１'!$A$6:$BG$163,31,FALSE)="","",1),"")</f>
        <v/>
      </c>
      <c r="AL23" s="232" t="str">
        <f>IFERROR(IF(VLOOKUP($C23,'様式２－１'!$A$6:$BG$163,32,FALSE)="","",1),"")</f>
        <v/>
      </c>
      <c r="AM23" s="235" t="str">
        <f>IFERROR(IF(VLOOKUP($C23,'様式２－１'!$A$6:$BG$163,33,FALSE)="","",1),"")</f>
        <v/>
      </c>
      <c r="AN23" s="232" t="str">
        <f>IFERROR(IF(VLOOKUP($C23,'様式２－１'!$A$6:$BG$163,34,FALSE)="","",1),"")</f>
        <v/>
      </c>
      <c r="AO23" s="235" t="str">
        <f>IFERROR(IF(VLOOKUP($C23,'様式２－１'!$A$6:$BG$163,35,FALSE)="","",1),"")</f>
        <v/>
      </c>
      <c r="AP23" s="232" t="str">
        <f>IFERROR(IF(VLOOKUP($C23,'様式２－１'!$A$6:$BG$163,36,FALSE)="","",VLOOKUP($C23,'様式２－１'!$A$6:$BG$163,36,FALSE)),"")</f>
        <v/>
      </c>
      <c r="AQ23" s="233" t="str">
        <f>IFERROR(IF(VLOOKUP($C23,'様式２－１'!$A$6:$BG$163,37,FALSE)="","",VLOOKUP($C23,'様式２－１'!$A$6:$BG$163,37,FALSE)),"")</f>
        <v/>
      </c>
      <c r="AR23" s="232" t="str">
        <f>IFERROR(IF(VLOOKUP($C23,'様式２－１'!$A$6:$BG$163,38,FALSE)="","",VLOOKUP($C23,'様式２－１'!$A$6:$BG$163,38,FALSE)),"")</f>
        <v/>
      </c>
      <c r="AS23" s="233" t="str">
        <f>IFERROR(IF(VLOOKUP($C23,'様式２－１'!$A$6:$BG$163,39,FALSE)="","",VLOOKUP($C23,'様式２－１'!$A$6:$BG$163,39,FALSE)),"")</f>
        <v/>
      </c>
      <c r="AT23" s="232" t="str">
        <f>IFERROR(IF(VLOOKUP($C23,'様式２－１'!$A$6:$BG$163,40,FALSE)="","",VLOOKUP($C23,'様式２－１'!$A$6:$BG$163,40,FALSE)),"")</f>
        <v/>
      </c>
      <c r="AU23" s="233" t="str">
        <f>IFERROR(IF(VLOOKUP($C23,'様式２－１'!$A$6:$BG$163,41,FALSE)="","",VLOOKUP($C23,'様式２－１'!$A$6:$BG$163,41,FALSE)),"")</f>
        <v/>
      </c>
      <c r="AV23" s="232" t="str">
        <f>IFERROR(IF(VLOOKUP($C23,'様式２－１'!$A$6:$BG$163,42,FALSE)="","",VLOOKUP($C23,'様式２－１'!$A$6:$BG$163,42,FALSE)),"")</f>
        <v/>
      </c>
      <c r="AW23" s="233" t="str">
        <f>IFERROR(IF(VLOOKUP($C23,'様式２－１'!$A$6:$BG$163,43,FALSE)="","",VLOOKUP($C23,'様式２－１'!$A$6:$BG$163,43,FALSE)),"")</f>
        <v/>
      </c>
      <c r="AX23" s="232" t="str">
        <f>IFERROR(IF(VLOOKUP($C23,'様式２－１'!$A$6:$BG$163,44,FALSE)="","",VLOOKUP($C23,'様式２－１'!$A$6:$BG$163,44,FALSE)),"")</f>
        <v/>
      </c>
      <c r="AY23" s="233" t="str">
        <f>IFERROR(IF(VLOOKUP($C23,'様式２－１'!$A$6:$BG$163,45,FALSE)="","",VLOOKUP($C23,'様式２－１'!$A$6:$BG$163,45,FALSE)),"")</f>
        <v/>
      </c>
      <c r="AZ23" s="232" t="str">
        <f>IFERROR(IF(VLOOKUP($C23,'様式２－１'!$A$6:$BG$163,46,FALSE)="","",VLOOKUP($C23,'様式２－１'!$A$6:$BG$163,46,FALSE)),"")</f>
        <v/>
      </c>
      <c r="BA23" s="233" t="str">
        <f>IFERROR(IF(VLOOKUP($C23,'様式２－１'!$A$6:$BG$163,47,FALSE)="","",VLOOKUP($C23,'様式２－１'!$A$6:$BG$163,47,FALSE)),"")</f>
        <v/>
      </c>
      <c r="BB23" s="232" t="str">
        <f>IFERROR(IF(VLOOKUP($C23,'様式２－１'!$A$6:$BG$163,48,FALSE)="","",VLOOKUP($C23,'様式２－１'!$A$6:$BG$163,48,FALSE)),"")</f>
        <v/>
      </c>
      <c r="BC23" s="233" t="str">
        <f>IFERROR(IF(VLOOKUP($C23,'様式２－１'!$A$6:$BG$163,49,FALSE)="","",VLOOKUP($C23,'様式２－１'!$A$6:$BG$163,49,FALSE)),"")</f>
        <v/>
      </c>
      <c r="BD23" s="232" t="str">
        <f>IFERROR(IF(VLOOKUP($C23,'様式２－１'!$A$6:$BG$163,50,FALSE)="","",VLOOKUP($C23,'様式２－１'!$A$6:$BG$163,50,FALSE)),"")</f>
        <v/>
      </c>
      <c r="BE23" s="233" t="str">
        <f>IFERROR(IF(VLOOKUP($C23,'様式２－１'!$A$6:$BG$163,51,FALSE)="","",VLOOKUP($C23,'様式２－１'!$A$6:$BG$163,51,FALSE)),"")</f>
        <v/>
      </c>
      <c r="BF23" s="232" t="str">
        <f>IFERROR(IF(VLOOKUP($C23,'様式２－１'!$A$6:$BG$163,52,FALSE)="","",VLOOKUP($C23,'様式２－１'!$A$6:$BG$163,52,FALSE)),"")</f>
        <v/>
      </c>
      <c r="BG23" s="233" t="str">
        <f>IFERROR(IF(VLOOKUP($C23,'様式２－１'!$A$6:$BG$163,53,FALSE)="","",1),"")</f>
        <v/>
      </c>
      <c r="BH23" s="232" t="str">
        <f>IFERROR(IF(VLOOKUP($C23,'様式２－１'!$A$6:$BG$163,54,FALSE)="","",1),"")</f>
        <v/>
      </c>
      <c r="BI23" s="233" t="str">
        <f>IFERROR(IF(VLOOKUP($C23,'様式２－１'!$A$6:$BG$163,55,FALSE)="","",1),"")</f>
        <v/>
      </c>
      <c r="BJ23" s="232" t="str">
        <f>IFERROR(IF(VLOOKUP($C23,'様式２－１'!$A$6:$BG$163,56,FALSE)="","",VLOOKUP($C23,'様式２－１'!$A$6:$BG$163,56,FALSE)),"")</f>
        <v/>
      </c>
      <c r="BK23" s="233" t="str">
        <f>IFERROR(IF(VLOOKUP($C23,'様式２－１'!$A$6:$BG$163,57,FALSE)="","",VLOOKUP($C23,'様式２－１'!$A$6:$BG$163,57,FALSE)),"")</f>
        <v/>
      </c>
      <c r="BL23" s="232" t="str">
        <f>IFERROR(IF(VLOOKUP($C23,'様式２－１'!$A$6:$BG$163,58,FALSE)="","",VLOOKUP($C23,'様式２－１'!$A$6:$BG$163,58,FALSE)),"")</f>
        <v/>
      </c>
      <c r="BM23" s="233" t="str">
        <f>IFERROR(IF(VLOOKUP($C23,'様式２－１'!$A$6:$BG$163,59,FALSE)="","",VLOOKUP($C23,'様式２－１'!$A$6:$BG$163,59,FALSE)),"")</f>
        <v/>
      </c>
      <c r="BN23" s="234" t="str">
        <f>IFERROR(IF(VLOOKUP($C23,'様式４－１'!$A$6:$AE$112,5,FALSE)="","",VLOOKUP($C23,'様式４－１'!$A$6:$AE$112,5,FALSE)),"")</f>
        <v/>
      </c>
      <c r="BO23" s="235" t="str">
        <f>IFERROR(IF(VLOOKUP($C23,'様式４－１'!$A$6:$AE$112,6,FALSE)="","",VLOOKUP($C23,'様式４－１'!$A$6:$AE$112,6,FALSE)),"")</f>
        <v/>
      </c>
      <c r="BP23" s="234" t="str">
        <f>IFERROR(IF(VLOOKUP($C23,'様式４－１'!$A$6:$AE$112,7,FALSE)="","",VLOOKUP($C23,'様式４－１'!$A$6:$AE$112,7,FALSE)),"")</f>
        <v/>
      </c>
      <c r="BQ23" s="235" t="str">
        <f>IFERROR(IF(VLOOKUP($C23,'様式４－１'!$A$6:$AE$112,8,FALSE)="","",VLOOKUP($C23,'様式４－１'!$A$6:$AE$112,8,FALSE)),"")</f>
        <v/>
      </c>
      <c r="BR23" s="234" t="str">
        <f>IFERROR(IF(VLOOKUP($C23,'様式４－１'!$A$6:$AE$112,9,FALSE)="","",VLOOKUP($C23,'様式４－１'!$A$6:$AE$112,9,FALSE)),"")</f>
        <v/>
      </c>
      <c r="BS23" s="235" t="str">
        <f>IFERROR(IF(VLOOKUP($C23,'様式４－１'!$A$6:$AE$112,10,FALSE)="","",VLOOKUP($C23,'様式４－１'!$A$6:$AE$112,10,FALSE)),"")</f>
        <v/>
      </c>
      <c r="BT23" s="234" t="str">
        <f>IFERROR(IF(VLOOKUP($C23,'様式４－１'!$A$6:$AE$112,11,FALSE)="","",VLOOKUP($C23,'様式４－１'!$A$6:$AE$112,11,FALSE)),"")</f>
        <v/>
      </c>
      <c r="BU23" s="235" t="str">
        <f>IFERROR(IF(VLOOKUP($C23,'様式４－１'!$A$6:$AE$112,12,FALSE)="","",VLOOKUP($C23,'様式４－１'!$A$6:$AE$112,12,FALSE)),"")</f>
        <v/>
      </c>
      <c r="BV23" s="232" t="str">
        <f>IFERROR(IF(VLOOKUP($C23,'様式４－１'!$A$6:$AE$112,13,FALSE)="","",VLOOKUP($C23,'様式４－１'!$A$6:$AE$112,13,FALSE)),"")</f>
        <v/>
      </c>
      <c r="BW23" s="233" t="str">
        <f>IFERROR(IF(VLOOKUP($C23,'様式４－１'!$A$6:$AE$112,14,FALSE)="","",VLOOKUP($C23,'様式４－１'!$A$6:$AE$112,14,FALSE)),"")</f>
        <v/>
      </c>
      <c r="BX23" s="232" t="str">
        <f>IFERROR(IF(VLOOKUP($C23,'様式４－１'!$A$6:$AE$112,15,FALSE)="","",VLOOKUP($C23,'様式４－１'!$A$6:$AE$112,15,FALSE)),"")</f>
        <v/>
      </c>
      <c r="BY23" s="233" t="str">
        <f>IFERROR(IF(VLOOKUP($C23,'様式４－１'!$A$6:$AE$112,16,FALSE)="","",VLOOKUP($C23,'様式４－１'!$A$6:$AE$112,16,FALSE)),"")</f>
        <v/>
      </c>
      <c r="BZ23" s="232" t="str">
        <f>IFERROR(IF(VLOOKUP($C23,'様式４－１'!$A$6:$AE$112,17,FALSE)="","",VLOOKUP($C23,'様式４－１'!$A$6:$AE$112,17,FALSE)),"")</f>
        <v/>
      </c>
      <c r="CA23" s="233" t="str">
        <f>IFERROR(IF(VLOOKUP($C23,'様式４－１'!$A$6:$AE$112,18,FALSE)="","",VLOOKUP($C23,'様式４－１'!$A$6:$AE$112,18,FALSE)),"")</f>
        <v/>
      </c>
      <c r="CB23" s="232" t="str">
        <f>IFERROR(IF(VLOOKUP($C23,'様式４－１'!$A$6:$AE$112,19,FALSE)="","",VLOOKUP($C23,'様式４－１'!$A$6:$AE$112,19,FALSE)),"")</f>
        <v/>
      </c>
      <c r="CC23" s="233" t="str">
        <f>IFERROR(IF(VLOOKUP($C23,'様式４－１'!$A$6:$AE$112,20,FALSE)="","",VLOOKUP($C23,'様式４－１'!$A$6:$AE$112,20,FALSE)),"")</f>
        <v/>
      </c>
      <c r="CD23" s="234" t="str">
        <f>IFERROR(IF(VLOOKUP($C23,'様式４－１'!$A$6:$AE$112,21,FALSE)="","",1),"")</f>
        <v/>
      </c>
      <c r="CE23" s="235" t="str">
        <f>IFERROR(IF(VLOOKUP($C23,'様式４－１'!$A$6:$AE$112,22,FALSE)="","",1),"")</f>
        <v/>
      </c>
      <c r="CF23" s="234" t="str">
        <f>IFERROR(IF(VLOOKUP($C23,'様式４－１'!$A$6:$AE$112,23,FALSE)="","",1),"")</f>
        <v/>
      </c>
      <c r="CG23" s="235" t="str">
        <f>IFERROR(IF(VLOOKUP($C23,'様式４－１'!$A$6:$AE$112,24,FALSE)="","",1),"")</f>
        <v/>
      </c>
      <c r="CH23" s="234" t="str">
        <f>IFERROR(IF(VLOOKUP($C23,'様式４－１'!$A$6:$AE$112,25,FALSE)="","",1),"")</f>
        <v/>
      </c>
      <c r="CI23" s="235" t="str">
        <f>IFERROR(IF(VLOOKUP($C23,'様式４－１'!$A$6:$AE$112,26,FALSE)="","",1),"")</f>
        <v/>
      </c>
      <c r="CJ23" s="234" t="str">
        <f>IFERROR(IF(VLOOKUP($C23,'様式４－１'!$A$6:$AE$112,27,FALSE)="","",1),"")</f>
        <v/>
      </c>
      <c r="CK23" s="235" t="str">
        <f>IFERROR(IF(VLOOKUP($C23,'様式４－１'!$A$6:$AE$112,28,FALSE)="","",1),"")</f>
        <v/>
      </c>
      <c r="CL23" s="234" t="str">
        <f>IFERROR(IF(VLOOKUP($C23,'様式４－１'!$A$6:$AE$112,29,FALSE)="","",1),"")</f>
        <v/>
      </c>
      <c r="CM23" s="235" t="str">
        <f>IFERROR(IF(VLOOKUP($C23,'様式４－１'!$A$6:$AE$112,30,FALSE)="","",1),"")</f>
        <v/>
      </c>
      <c r="CN23" s="234" t="str">
        <f>IFERROR(IF(VLOOKUP($C23,'様式４－１'!$A$6:$AE$112,31,FALSE)="","",1),"")</f>
        <v/>
      </c>
      <c r="CO23" s="252" t="str">
        <f>IFERROR(IF(VLOOKUP($C23,'様式４－１'!$A$6:$AE$112,31,FALSE)="","",1),"")</f>
        <v/>
      </c>
      <c r="CP23" s="256" t="str">
        <f>IFERROR(IF(VLOOKUP($C23,'様式４－１'!$A$6:$AE$112,31,FALSE)="","",1),"")</f>
        <v/>
      </c>
      <c r="CQ23" s="252" t="str">
        <f>IFERROR(IF(VLOOKUP($C23,'様式４－１'!$A$6:$AE$112,31,FALSE)="","",1),"")</f>
        <v/>
      </c>
      <c r="CR23" s="260">
        <f>全技術者確認表!E35</f>
        <v>0</v>
      </c>
      <c r="CS23" s="261">
        <f>全技術者確認表!H35</f>
        <v>0</v>
      </c>
      <c r="FS23" s="232"/>
      <c r="FT23" s="233"/>
      <c r="FU23" s="232"/>
      <c r="FV23" s="233"/>
      <c r="FW23" s="232"/>
      <c r="FX23" s="233"/>
      <c r="FY23" s="232"/>
      <c r="FZ23" s="233"/>
      <c r="GA23" s="232"/>
      <c r="GB23" s="233"/>
      <c r="GC23" s="232"/>
      <c r="GD23" s="233"/>
      <c r="GE23" s="232"/>
      <c r="GF23" s="233"/>
      <c r="GG23" s="232"/>
      <c r="GH23" s="233"/>
      <c r="GI23" s="234"/>
      <c r="GJ23" s="235"/>
      <c r="GK23" s="234"/>
      <c r="GL23" s="235"/>
      <c r="GM23" s="234"/>
      <c r="GN23" s="235"/>
      <c r="GO23" s="234"/>
      <c r="GP23" s="235"/>
      <c r="GQ23" s="234"/>
      <c r="GR23" s="235"/>
      <c r="GS23" s="234"/>
      <c r="GT23" s="235"/>
      <c r="GU23" s="234"/>
      <c r="GV23" s="235"/>
      <c r="GW23" s="234"/>
      <c r="GX23" s="235"/>
      <c r="GY23" s="232"/>
      <c r="GZ23" s="233"/>
      <c r="HA23" s="232"/>
      <c r="HB23" s="233"/>
      <c r="HC23" s="232"/>
      <c r="HD23" s="233"/>
      <c r="HE23" s="232"/>
      <c r="HF23" s="233"/>
      <c r="HG23" s="232"/>
      <c r="HH23" s="233"/>
      <c r="HI23" s="232"/>
      <c r="HJ23" s="233"/>
      <c r="HK23" s="232"/>
      <c r="HL23" s="233"/>
      <c r="HM23" s="232"/>
      <c r="HN23" s="233"/>
      <c r="HO23" s="232"/>
      <c r="HP23" s="233"/>
      <c r="HQ23" s="232"/>
      <c r="HR23" s="233"/>
      <c r="HS23" s="232"/>
      <c r="HT23" s="233"/>
      <c r="HU23" s="232"/>
      <c r="HV23" s="233"/>
      <c r="HW23" s="234"/>
      <c r="HX23" s="235"/>
      <c r="HY23" s="234"/>
      <c r="HZ23" s="235"/>
      <c r="IA23" s="234"/>
      <c r="IB23" s="235"/>
      <c r="IC23" s="234"/>
      <c r="ID23" s="235"/>
      <c r="IE23" s="232"/>
      <c r="IF23" s="233"/>
      <c r="IG23" s="232"/>
      <c r="IH23" s="233"/>
      <c r="II23" s="232"/>
      <c r="IJ23" s="233"/>
      <c r="IK23" s="232"/>
      <c r="IL23" s="233"/>
      <c r="IM23" s="234"/>
      <c r="IN23" s="235"/>
      <c r="IO23" s="234"/>
      <c r="IP23" s="235"/>
      <c r="IQ23" s="234"/>
      <c r="IR23" s="235"/>
      <c r="IS23" s="234"/>
      <c r="IT23" s="235"/>
      <c r="IU23" s="234"/>
      <c r="IV23" s="235"/>
      <c r="IW23" s="234"/>
      <c r="IX23" s="252"/>
      <c r="IY23" s="256"/>
      <c r="IZ23" s="252"/>
      <c r="JA23" s="256"/>
      <c r="JB23" s="252"/>
    </row>
    <row r="24" spans="1:262" s="231" customFormat="1" x14ac:dyDescent="0.2">
      <c r="A24" s="231">
        <f>報告書表紙!G$6</f>
        <v>0</v>
      </c>
      <c r="C24" s="231">
        <v>23</v>
      </c>
      <c r="D24" s="231">
        <f>全技術者確認表!B36</f>
        <v>0</v>
      </c>
      <c r="J24" s="232" t="str">
        <f>IFERROR(IF(VLOOKUP($C24,'様式２－１'!$A$6:$BG$163,4,FALSE)="","",1),"")</f>
        <v/>
      </c>
      <c r="K24" s="233" t="str">
        <f>IFERROR(IF(VLOOKUP($C24,'様式２－１'!$A$6:$BG$163,5,FALSE)="","",1),"")</f>
        <v/>
      </c>
      <c r="L24" s="232" t="str">
        <f>IFERROR(IF(VLOOKUP($C24,'様式２－１'!$A$6:$BG$163,6,FALSE)="","",1),"")</f>
        <v/>
      </c>
      <c r="M24" s="233" t="str">
        <f>IFERROR(IF(VLOOKUP($C24,'様式２－１'!$A$6:$BG$163,7,FALSE)="","",1),"")</f>
        <v/>
      </c>
      <c r="N24" s="232" t="str">
        <f>IFERROR(IF(VLOOKUP($C24,'様式２－１'!$A$6:$BG$163,8,FALSE)="","",1),"")</f>
        <v/>
      </c>
      <c r="O24" s="233" t="str">
        <f>IFERROR(IF(VLOOKUP($C24,'様式２－１'!$A$6:$BG$163,9,FALSE)="","",1),"")</f>
        <v/>
      </c>
      <c r="P24" s="232" t="str">
        <f>IFERROR(IF(VLOOKUP($C24,'様式２－１'!$A$6:$BG$163,10,FALSE)="","",1),"")</f>
        <v/>
      </c>
      <c r="Q24" s="233" t="str">
        <f>IFERROR(IF(VLOOKUP($C24,'様式２－１'!$A$6:$BG$163,11,FALSE)="","",1),"")</f>
        <v/>
      </c>
      <c r="R24" s="232" t="str">
        <f>IFERROR(IF(VLOOKUP($C24,'様式２－１'!$A$6:$BG$163,12,FALSE)="","",1),"")</f>
        <v/>
      </c>
      <c r="S24" s="233" t="str">
        <f>IFERROR(IF(VLOOKUP($C24,'様式２－１'!$A$6:$BG$163,13,FALSE)="","",1),"")</f>
        <v/>
      </c>
      <c r="T24" s="232" t="str">
        <f>IFERROR(IF(VLOOKUP($C24,'様式２－１'!$A$6:$BG$163,14,FALSE)="","",1),"")</f>
        <v/>
      </c>
      <c r="U24" s="233" t="str">
        <f>IFERROR(IF(VLOOKUP($C24,'様式２－１'!$A$6:$BG$163,15,FALSE)="","",1),"")</f>
        <v/>
      </c>
      <c r="V24" s="232" t="str">
        <f>IFERROR(IF(VLOOKUP($C24,'様式２－１'!$A$6:$BG$163,16,FALSE)="","",1),"")</f>
        <v/>
      </c>
      <c r="W24" s="233" t="str">
        <f>IFERROR(IF(VLOOKUP($C24,'様式２－１'!$A$6:$BG$163,17,FALSE)="","",1),"")</f>
        <v/>
      </c>
      <c r="X24" s="232" t="str">
        <f>IFERROR(IF(VLOOKUP($C24,'様式２－１'!$A$6:$BG$163,18,FALSE)="","",1),"")</f>
        <v/>
      </c>
      <c r="Y24" s="233" t="str">
        <f>IFERROR(IF(VLOOKUP($C24,'様式２－１'!$A$6:$BG$163,19,FALSE)="","",1),"")</f>
        <v/>
      </c>
      <c r="Z24" s="232" t="str">
        <f>IFERROR(IF(VLOOKUP($C24,'様式２－１'!$A$6:$BG$163,20,FALSE)="","",1),"")</f>
        <v/>
      </c>
      <c r="AA24" s="235" t="str">
        <f>IFERROR(IF(VLOOKUP($C24,'様式２－１'!$A$6:$BG$163,21,FALSE)="","",1),"")</f>
        <v/>
      </c>
      <c r="AB24" s="232" t="str">
        <f>IFERROR(IF(VLOOKUP($C24,'様式２－１'!$A$6:$BG$163,22,FALSE)="","",1),"")</f>
        <v/>
      </c>
      <c r="AC24" s="235" t="str">
        <f>IFERROR(IF(VLOOKUP($C24,'様式２－１'!$A$6:$BG$163,23,FALSE)="","",1),"")</f>
        <v/>
      </c>
      <c r="AD24" s="232" t="str">
        <f>IFERROR(IF(VLOOKUP($C24,'様式２－１'!$A$6:$BG$163,24,FALSE)="","",1),"")</f>
        <v/>
      </c>
      <c r="AE24" s="235" t="str">
        <f>IFERROR(IF(VLOOKUP($C24,'様式２－１'!$A$6:$BG$163,25,FALSE)="","",1),"")</f>
        <v/>
      </c>
      <c r="AF24" s="232" t="str">
        <f>IFERROR(IF(VLOOKUP($C24,'様式２－１'!$A$6:$BG$163,26,FALSE)="","",1),"")</f>
        <v/>
      </c>
      <c r="AG24" s="235" t="str">
        <f>IFERROR(IF(VLOOKUP($C24,'様式２－１'!$A$6:$BG$163,27,FALSE)="","",1),"")</f>
        <v/>
      </c>
      <c r="AH24" s="232" t="str">
        <f>IFERROR(IF(VLOOKUP($C24,'様式２－１'!$A$6:$BG$163,28,FALSE)="","",1),"")</f>
        <v/>
      </c>
      <c r="AI24" s="235" t="str">
        <f>IFERROR(IF(VLOOKUP($C24,'様式２－１'!$A$6:$BG$163,28,FALSE)="","",1),"")</f>
        <v/>
      </c>
      <c r="AJ24" s="232" t="str">
        <f>IFERROR(IF(VLOOKUP($C24,'様式２－１'!$A$6:$BG$163,30,FALSE)="","",1),"")</f>
        <v/>
      </c>
      <c r="AK24" s="235" t="str">
        <f>IFERROR(IF(VLOOKUP($C24,'様式２－１'!$A$6:$BG$163,31,FALSE)="","",1),"")</f>
        <v/>
      </c>
      <c r="AL24" s="232" t="str">
        <f>IFERROR(IF(VLOOKUP($C24,'様式２－１'!$A$6:$BG$163,32,FALSE)="","",1),"")</f>
        <v/>
      </c>
      <c r="AM24" s="235" t="str">
        <f>IFERROR(IF(VLOOKUP($C24,'様式２－１'!$A$6:$BG$163,33,FALSE)="","",1),"")</f>
        <v/>
      </c>
      <c r="AN24" s="232" t="str">
        <f>IFERROR(IF(VLOOKUP($C24,'様式２－１'!$A$6:$BG$163,34,FALSE)="","",1),"")</f>
        <v/>
      </c>
      <c r="AO24" s="235" t="str">
        <f>IFERROR(IF(VLOOKUP($C24,'様式２－１'!$A$6:$BG$163,35,FALSE)="","",1),"")</f>
        <v/>
      </c>
      <c r="AP24" s="232" t="str">
        <f>IFERROR(IF(VLOOKUP($C24,'様式２－１'!$A$6:$BG$163,36,FALSE)="","",VLOOKUP($C24,'様式２－１'!$A$6:$BG$163,36,FALSE)),"")</f>
        <v/>
      </c>
      <c r="AQ24" s="233" t="str">
        <f>IFERROR(IF(VLOOKUP($C24,'様式２－１'!$A$6:$BG$163,37,FALSE)="","",VLOOKUP($C24,'様式２－１'!$A$6:$BG$163,37,FALSE)),"")</f>
        <v/>
      </c>
      <c r="AR24" s="232" t="str">
        <f>IFERROR(IF(VLOOKUP($C24,'様式２－１'!$A$6:$BG$163,38,FALSE)="","",VLOOKUP($C24,'様式２－１'!$A$6:$BG$163,38,FALSE)),"")</f>
        <v/>
      </c>
      <c r="AS24" s="233" t="str">
        <f>IFERROR(IF(VLOOKUP($C24,'様式２－１'!$A$6:$BG$163,39,FALSE)="","",VLOOKUP($C24,'様式２－１'!$A$6:$BG$163,39,FALSE)),"")</f>
        <v/>
      </c>
      <c r="AT24" s="232" t="str">
        <f>IFERROR(IF(VLOOKUP($C24,'様式２－１'!$A$6:$BG$163,40,FALSE)="","",VLOOKUP($C24,'様式２－１'!$A$6:$BG$163,40,FALSE)),"")</f>
        <v/>
      </c>
      <c r="AU24" s="233" t="str">
        <f>IFERROR(IF(VLOOKUP($C24,'様式２－１'!$A$6:$BG$163,41,FALSE)="","",VLOOKUP($C24,'様式２－１'!$A$6:$BG$163,41,FALSE)),"")</f>
        <v/>
      </c>
      <c r="AV24" s="232" t="str">
        <f>IFERROR(IF(VLOOKUP($C24,'様式２－１'!$A$6:$BG$163,42,FALSE)="","",VLOOKUP($C24,'様式２－１'!$A$6:$BG$163,42,FALSE)),"")</f>
        <v/>
      </c>
      <c r="AW24" s="233" t="str">
        <f>IFERROR(IF(VLOOKUP($C24,'様式２－１'!$A$6:$BG$163,43,FALSE)="","",VLOOKUP($C24,'様式２－１'!$A$6:$BG$163,43,FALSE)),"")</f>
        <v/>
      </c>
      <c r="AX24" s="232" t="str">
        <f>IFERROR(IF(VLOOKUP($C24,'様式２－１'!$A$6:$BG$163,44,FALSE)="","",VLOOKUP($C24,'様式２－１'!$A$6:$BG$163,44,FALSE)),"")</f>
        <v/>
      </c>
      <c r="AY24" s="233" t="str">
        <f>IFERROR(IF(VLOOKUP($C24,'様式２－１'!$A$6:$BG$163,45,FALSE)="","",VLOOKUP($C24,'様式２－１'!$A$6:$BG$163,45,FALSE)),"")</f>
        <v/>
      </c>
      <c r="AZ24" s="232" t="str">
        <f>IFERROR(IF(VLOOKUP($C24,'様式２－１'!$A$6:$BG$163,46,FALSE)="","",VLOOKUP($C24,'様式２－１'!$A$6:$BG$163,46,FALSE)),"")</f>
        <v/>
      </c>
      <c r="BA24" s="233" t="str">
        <f>IFERROR(IF(VLOOKUP($C24,'様式２－１'!$A$6:$BG$163,47,FALSE)="","",VLOOKUP($C24,'様式２－１'!$A$6:$BG$163,47,FALSE)),"")</f>
        <v/>
      </c>
      <c r="BB24" s="232" t="str">
        <f>IFERROR(IF(VLOOKUP($C24,'様式２－１'!$A$6:$BG$163,48,FALSE)="","",VLOOKUP($C24,'様式２－１'!$A$6:$BG$163,48,FALSE)),"")</f>
        <v/>
      </c>
      <c r="BC24" s="233" t="str">
        <f>IFERROR(IF(VLOOKUP($C24,'様式２－１'!$A$6:$BG$163,49,FALSE)="","",VLOOKUP($C24,'様式２－１'!$A$6:$BG$163,49,FALSE)),"")</f>
        <v/>
      </c>
      <c r="BD24" s="232" t="str">
        <f>IFERROR(IF(VLOOKUP($C24,'様式２－１'!$A$6:$BG$163,50,FALSE)="","",VLOOKUP($C24,'様式２－１'!$A$6:$BG$163,50,FALSE)),"")</f>
        <v/>
      </c>
      <c r="BE24" s="233" t="str">
        <f>IFERROR(IF(VLOOKUP($C24,'様式２－１'!$A$6:$BG$163,51,FALSE)="","",VLOOKUP($C24,'様式２－１'!$A$6:$BG$163,51,FALSE)),"")</f>
        <v/>
      </c>
      <c r="BF24" s="232" t="str">
        <f>IFERROR(IF(VLOOKUP($C24,'様式２－１'!$A$6:$BG$163,52,FALSE)="","",VLOOKUP($C24,'様式２－１'!$A$6:$BG$163,52,FALSE)),"")</f>
        <v/>
      </c>
      <c r="BG24" s="233" t="str">
        <f>IFERROR(IF(VLOOKUP($C24,'様式２－１'!$A$6:$BG$163,53,FALSE)="","",1),"")</f>
        <v/>
      </c>
      <c r="BH24" s="232" t="str">
        <f>IFERROR(IF(VLOOKUP($C24,'様式２－１'!$A$6:$BG$163,54,FALSE)="","",1),"")</f>
        <v/>
      </c>
      <c r="BI24" s="233" t="str">
        <f>IFERROR(IF(VLOOKUP($C24,'様式２－１'!$A$6:$BG$163,55,FALSE)="","",1),"")</f>
        <v/>
      </c>
      <c r="BJ24" s="232" t="str">
        <f>IFERROR(IF(VLOOKUP($C24,'様式２－１'!$A$6:$BG$163,56,FALSE)="","",VLOOKUP($C24,'様式２－１'!$A$6:$BG$163,56,FALSE)),"")</f>
        <v/>
      </c>
      <c r="BK24" s="233" t="str">
        <f>IFERROR(IF(VLOOKUP($C24,'様式２－１'!$A$6:$BG$163,57,FALSE)="","",VLOOKUP($C24,'様式２－１'!$A$6:$BG$163,57,FALSE)),"")</f>
        <v/>
      </c>
      <c r="BL24" s="232" t="str">
        <f>IFERROR(IF(VLOOKUP($C24,'様式２－１'!$A$6:$BG$163,58,FALSE)="","",VLOOKUP($C24,'様式２－１'!$A$6:$BG$163,58,FALSE)),"")</f>
        <v/>
      </c>
      <c r="BM24" s="233" t="str">
        <f>IFERROR(IF(VLOOKUP($C24,'様式２－１'!$A$6:$BG$163,59,FALSE)="","",VLOOKUP($C24,'様式２－１'!$A$6:$BG$163,59,FALSE)),"")</f>
        <v/>
      </c>
      <c r="BN24" s="234" t="str">
        <f>IFERROR(IF(VLOOKUP($C24,'様式４－１'!$A$6:$AE$112,5,FALSE)="","",VLOOKUP($C24,'様式４－１'!$A$6:$AE$112,5,FALSE)),"")</f>
        <v/>
      </c>
      <c r="BO24" s="235" t="str">
        <f>IFERROR(IF(VLOOKUP($C24,'様式４－１'!$A$6:$AE$112,6,FALSE)="","",VLOOKUP($C24,'様式４－１'!$A$6:$AE$112,6,FALSE)),"")</f>
        <v/>
      </c>
      <c r="BP24" s="234" t="str">
        <f>IFERROR(IF(VLOOKUP($C24,'様式４－１'!$A$6:$AE$112,7,FALSE)="","",VLOOKUP($C24,'様式４－１'!$A$6:$AE$112,7,FALSE)),"")</f>
        <v/>
      </c>
      <c r="BQ24" s="235" t="str">
        <f>IFERROR(IF(VLOOKUP($C24,'様式４－１'!$A$6:$AE$112,8,FALSE)="","",VLOOKUP($C24,'様式４－１'!$A$6:$AE$112,8,FALSE)),"")</f>
        <v/>
      </c>
      <c r="BR24" s="234" t="str">
        <f>IFERROR(IF(VLOOKUP($C24,'様式４－１'!$A$6:$AE$112,9,FALSE)="","",VLOOKUP($C24,'様式４－１'!$A$6:$AE$112,9,FALSE)),"")</f>
        <v/>
      </c>
      <c r="BS24" s="235" t="str">
        <f>IFERROR(IF(VLOOKUP($C24,'様式４－１'!$A$6:$AE$112,10,FALSE)="","",VLOOKUP($C24,'様式４－１'!$A$6:$AE$112,10,FALSE)),"")</f>
        <v/>
      </c>
      <c r="BT24" s="234" t="str">
        <f>IFERROR(IF(VLOOKUP($C24,'様式４－１'!$A$6:$AE$112,11,FALSE)="","",VLOOKUP($C24,'様式４－１'!$A$6:$AE$112,11,FALSE)),"")</f>
        <v/>
      </c>
      <c r="BU24" s="235" t="str">
        <f>IFERROR(IF(VLOOKUP($C24,'様式４－１'!$A$6:$AE$112,12,FALSE)="","",VLOOKUP($C24,'様式４－１'!$A$6:$AE$112,12,FALSE)),"")</f>
        <v/>
      </c>
      <c r="BV24" s="232" t="str">
        <f>IFERROR(IF(VLOOKUP($C24,'様式４－１'!$A$6:$AE$112,13,FALSE)="","",VLOOKUP($C24,'様式４－１'!$A$6:$AE$112,13,FALSE)),"")</f>
        <v/>
      </c>
      <c r="BW24" s="233" t="str">
        <f>IFERROR(IF(VLOOKUP($C24,'様式４－１'!$A$6:$AE$112,14,FALSE)="","",VLOOKUP($C24,'様式４－１'!$A$6:$AE$112,14,FALSE)),"")</f>
        <v/>
      </c>
      <c r="BX24" s="232" t="str">
        <f>IFERROR(IF(VLOOKUP($C24,'様式４－１'!$A$6:$AE$112,15,FALSE)="","",VLOOKUP($C24,'様式４－１'!$A$6:$AE$112,15,FALSE)),"")</f>
        <v/>
      </c>
      <c r="BY24" s="233" t="str">
        <f>IFERROR(IF(VLOOKUP($C24,'様式４－１'!$A$6:$AE$112,16,FALSE)="","",VLOOKUP($C24,'様式４－１'!$A$6:$AE$112,16,FALSE)),"")</f>
        <v/>
      </c>
      <c r="BZ24" s="232" t="str">
        <f>IFERROR(IF(VLOOKUP($C24,'様式４－１'!$A$6:$AE$112,17,FALSE)="","",VLOOKUP($C24,'様式４－１'!$A$6:$AE$112,17,FALSE)),"")</f>
        <v/>
      </c>
      <c r="CA24" s="233" t="str">
        <f>IFERROR(IF(VLOOKUP($C24,'様式４－１'!$A$6:$AE$112,18,FALSE)="","",VLOOKUP($C24,'様式４－１'!$A$6:$AE$112,18,FALSE)),"")</f>
        <v/>
      </c>
      <c r="CB24" s="232" t="str">
        <f>IFERROR(IF(VLOOKUP($C24,'様式４－１'!$A$6:$AE$112,19,FALSE)="","",VLOOKUP($C24,'様式４－１'!$A$6:$AE$112,19,FALSE)),"")</f>
        <v/>
      </c>
      <c r="CC24" s="233" t="str">
        <f>IFERROR(IF(VLOOKUP($C24,'様式４－１'!$A$6:$AE$112,20,FALSE)="","",VLOOKUP($C24,'様式４－１'!$A$6:$AE$112,20,FALSE)),"")</f>
        <v/>
      </c>
      <c r="CD24" s="234" t="str">
        <f>IFERROR(IF(VLOOKUP($C24,'様式４－１'!$A$6:$AE$112,21,FALSE)="","",1),"")</f>
        <v/>
      </c>
      <c r="CE24" s="235" t="str">
        <f>IFERROR(IF(VLOOKUP($C24,'様式４－１'!$A$6:$AE$112,22,FALSE)="","",1),"")</f>
        <v/>
      </c>
      <c r="CF24" s="234" t="str">
        <f>IFERROR(IF(VLOOKUP($C24,'様式４－１'!$A$6:$AE$112,23,FALSE)="","",1),"")</f>
        <v/>
      </c>
      <c r="CG24" s="235" t="str">
        <f>IFERROR(IF(VLOOKUP($C24,'様式４－１'!$A$6:$AE$112,24,FALSE)="","",1),"")</f>
        <v/>
      </c>
      <c r="CH24" s="234" t="str">
        <f>IFERROR(IF(VLOOKUP($C24,'様式４－１'!$A$6:$AE$112,25,FALSE)="","",1),"")</f>
        <v/>
      </c>
      <c r="CI24" s="235" t="str">
        <f>IFERROR(IF(VLOOKUP($C24,'様式４－１'!$A$6:$AE$112,26,FALSE)="","",1),"")</f>
        <v/>
      </c>
      <c r="CJ24" s="234" t="str">
        <f>IFERROR(IF(VLOOKUP($C24,'様式４－１'!$A$6:$AE$112,27,FALSE)="","",1),"")</f>
        <v/>
      </c>
      <c r="CK24" s="235" t="str">
        <f>IFERROR(IF(VLOOKUP($C24,'様式４－１'!$A$6:$AE$112,28,FALSE)="","",1),"")</f>
        <v/>
      </c>
      <c r="CL24" s="234" t="str">
        <f>IFERROR(IF(VLOOKUP($C24,'様式４－１'!$A$6:$AE$112,29,FALSE)="","",1),"")</f>
        <v/>
      </c>
      <c r="CM24" s="235" t="str">
        <f>IFERROR(IF(VLOOKUP($C24,'様式４－１'!$A$6:$AE$112,30,FALSE)="","",1),"")</f>
        <v/>
      </c>
      <c r="CN24" s="234" t="str">
        <f>IFERROR(IF(VLOOKUP($C24,'様式４－１'!$A$6:$AE$112,31,FALSE)="","",1),"")</f>
        <v/>
      </c>
      <c r="CO24" s="252" t="str">
        <f>IFERROR(IF(VLOOKUP($C24,'様式４－１'!$A$6:$AE$112,31,FALSE)="","",1),"")</f>
        <v/>
      </c>
      <c r="CP24" s="256" t="str">
        <f>IFERROR(IF(VLOOKUP($C24,'様式４－１'!$A$6:$AE$112,31,FALSE)="","",1),"")</f>
        <v/>
      </c>
      <c r="CQ24" s="252" t="str">
        <f>IFERROR(IF(VLOOKUP($C24,'様式４－１'!$A$6:$AE$112,31,FALSE)="","",1),"")</f>
        <v/>
      </c>
      <c r="CR24" s="260">
        <f>全技術者確認表!E36</f>
        <v>0</v>
      </c>
      <c r="CS24" s="261">
        <f>全技術者確認表!H36</f>
        <v>0</v>
      </c>
      <c r="FS24" s="232"/>
      <c r="FT24" s="233"/>
      <c r="FU24" s="232"/>
      <c r="FV24" s="233"/>
      <c r="FW24" s="232"/>
      <c r="FX24" s="233"/>
      <c r="FY24" s="232"/>
      <c r="FZ24" s="233"/>
      <c r="GA24" s="232"/>
      <c r="GB24" s="233"/>
      <c r="GC24" s="232"/>
      <c r="GD24" s="233"/>
      <c r="GE24" s="232"/>
      <c r="GF24" s="233"/>
      <c r="GG24" s="232"/>
      <c r="GH24" s="233"/>
      <c r="GI24" s="234"/>
      <c r="GJ24" s="235"/>
      <c r="GK24" s="234"/>
      <c r="GL24" s="235"/>
      <c r="GM24" s="234"/>
      <c r="GN24" s="235"/>
      <c r="GO24" s="234"/>
      <c r="GP24" s="235"/>
      <c r="GQ24" s="234"/>
      <c r="GR24" s="235"/>
      <c r="GS24" s="234"/>
      <c r="GT24" s="235"/>
      <c r="GU24" s="234"/>
      <c r="GV24" s="235"/>
      <c r="GW24" s="234"/>
      <c r="GX24" s="235"/>
      <c r="GY24" s="232"/>
      <c r="GZ24" s="233"/>
      <c r="HA24" s="232"/>
      <c r="HB24" s="233"/>
      <c r="HC24" s="232"/>
      <c r="HD24" s="233"/>
      <c r="HE24" s="232"/>
      <c r="HF24" s="233"/>
      <c r="HG24" s="232"/>
      <c r="HH24" s="233"/>
      <c r="HI24" s="232"/>
      <c r="HJ24" s="233"/>
      <c r="HK24" s="232"/>
      <c r="HL24" s="233"/>
      <c r="HM24" s="232"/>
      <c r="HN24" s="233"/>
      <c r="HO24" s="232"/>
      <c r="HP24" s="233"/>
      <c r="HQ24" s="232"/>
      <c r="HR24" s="233"/>
      <c r="HS24" s="232"/>
      <c r="HT24" s="233"/>
      <c r="HU24" s="232"/>
      <c r="HV24" s="233"/>
      <c r="HW24" s="234"/>
      <c r="HX24" s="235"/>
      <c r="HY24" s="234"/>
      <c r="HZ24" s="235"/>
      <c r="IA24" s="234"/>
      <c r="IB24" s="235"/>
      <c r="IC24" s="234"/>
      <c r="ID24" s="235"/>
      <c r="IE24" s="232"/>
      <c r="IF24" s="233"/>
      <c r="IG24" s="232"/>
      <c r="IH24" s="233"/>
      <c r="II24" s="232"/>
      <c r="IJ24" s="233"/>
      <c r="IK24" s="232"/>
      <c r="IL24" s="233"/>
      <c r="IM24" s="234"/>
      <c r="IN24" s="235"/>
      <c r="IO24" s="234"/>
      <c r="IP24" s="235"/>
      <c r="IQ24" s="234"/>
      <c r="IR24" s="235"/>
      <c r="IS24" s="234"/>
      <c r="IT24" s="235"/>
      <c r="IU24" s="234"/>
      <c r="IV24" s="235"/>
      <c r="IW24" s="234"/>
      <c r="IX24" s="252"/>
      <c r="IY24" s="256"/>
      <c r="IZ24" s="252"/>
      <c r="JA24" s="256"/>
      <c r="JB24" s="252"/>
    </row>
    <row r="25" spans="1:262" s="231" customFormat="1" x14ac:dyDescent="0.2">
      <c r="A25" s="231">
        <f>報告書表紙!G$6</f>
        <v>0</v>
      </c>
      <c r="C25" s="231">
        <v>24</v>
      </c>
      <c r="D25" s="231">
        <f>全技術者確認表!B37</f>
        <v>0</v>
      </c>
      <c r="J25" s="232" t="str">
        <f>IFERROR(IF(VLOOKUP($C25,'様式２－１'!$A$6:$BG$163,4,FALSE)="","",1),"")</f>
        <v/>
      </c>
      <c r="K25" s="233" t="str">
        <f>IFERROR(IF(VLOOKUP($C25,'様式２－１'!$A$6:$BG$163,5,FALSE)="","",1),"")</f>
        <v/>
      </c>
      <c r="L25" s="232" t="str">
        <f>IFERROR(IF(VLOOKUP($C25,'様式２－１'!$A$6:$BG$163,6,FALSE)="","",1),"")</f>
        <v/>
      </c>
      <c r="M25" s="233" t="str">
        <f>IFERROR(IF(VLOOKUP($C25,'様式２－１'!$A$6:$BG$163,7,FALSE)="","",1),"")</f>
        <v/>
      </c>
      <c r="N25" s="232" t="str">
        <f>IFERROR(IF(VLOOKUP($C25,'様式２－１'!$A$6:$BG$163,8,FALSE)="","",1),"")</f>
        <v/>
      </c>
      <c r="O25" s="233" t="str">
        <f>IFERROR(IF(VLOOKUP($C25,'様式２－１'!$A$6:$BG$163,9,FALSE)="","",1),"")</f>
        <v/>
      </c>
      <c r="P25" s="232" t="str">
        <f>IFERROR(IF(VLOOKUP($C25,'様式２－１'!$A$6:$BG$163,10,FALSE)="","",1),"")</f>
        <v/>
      </c>
      <c r="Q25" s="233" t="str">
        <f>IFERROR(IF(VLOOKUP($C25,'様式２－１'!$A$6:$BG$163,11,FALSE)="","",1),"")</f>
        <v/>
      </c>
      <c r="R25" s="232" t="str">
        <f>IFERROR(IF(VLOOKUP($C25,'様式２－１'!$A$6:$BG$163,12,FALSE)="","",1),"")</f>
        <v/>
      </c>
      <c r="S25" s="233" t="str">
        <f>IFERROR(IF(VLOOKUP($C25,'様式２－１'!$A$6:$BG$163,13,FALSE)="","",1),"")</f>
        <v/>
      </c>
      <c r="T25" s="232" t="str">
        <f>IFERROR(IF(VLOOKUP($C25,'様式２－１'!$A$6:$BG$163,14,FALSE)="","",1),"")</f>
        <v/>
      </c>
      <c r="U25" s="233" t="str">
        <f>IFERROR(IF(VLOOKUP($C25,'様式２－１'!$A$6:$BG$163,15,FALSE)="","",1),"")</f>
        <v/>
      </c>
      <c r="V25" s="232" t="str">
        <f>IFERROR(IF(VLOOKUP($C25,'様式２－１'!$A$6:$BG$163,16,FALSE)="","",1),"")</f>
        <v/>
      </c>
      <c r="W25" s="233" t="str">
        <f>IFERROR(IF(VLOOKUP($C25,'様式２－１'!$A$6:$BG$163,17,FALSE)="","",1),"")</f>
        <v/>
      </c>
      <c r="X25" s="232" t="str">
        <f>IFERROR(IF(VLOOKUP($C25,'様式２－１'!$A$6:$BG$163,18,FALSE)="","",1),"")</f>
        <v/>
      </c>
      <c r="Y25" s="233" t="str">
        <f>IFERROR(IF(VLOOKUP($C25,'様式２－１'!$A$6:$BG$163,19,FALSE)="","",1),"")</f>
        <v/>
      </c>
      <c r="Z25" s="232" t="str">
        <f>IFERROR(IF(VLOOKUP($C25,'様式２－１'!$A$6:$BG$163,20,FALSE)="","",1),"")</f>
        <v/>
      </c>
      <c r="AA25" s="235" t="str">
        <f>IFERROR(IF(VLOOKUP($C25,'様式２－１'!$A$6:$BG$163,21,FALSE)="","",1),"")</f>
        <v/>
      </c>
      <c r="AB25" s="232" t="str">
        <f>IFERROR(IF(VLOOKUP($C25,'様式２－１'!$A$6:$BG$163,22,FALSE)="","",1),"")</f>
        <v/>
      </c>
      <c r="AC25" s="235" t="str">
        <f>IFERROR(IF(VLOOKUP($C25,'様式２－１'!$A$6:$BG$163,23,FALSE)="","",1),"")</f>
        <v/>
      </c>
      <c r="AD25" s="232" t="str">
        <f>IFERROR(IF(VLOOKUP($C25,'様式２－１'!$A$6:$BG$163,24,FALSE)="","",1),"")</f>
        <v/>
      </c>
      <c r="AE25" s="235" t="str">
        <f>IFERROR(IF(VLOOKUP($C25,'様式２－１'!$A$6:$BG$163,25,FALSE)="","",1),"")</f>
        <v/>
      </c>
      <c r="AF25" s="232" t="str">
        <f>IFERROR(IF(VLOOKUP($C25,'様式２－１'!$A$6:$BG$163,26,FALSE)="","",1),"")</f>
        <v/>
      </c>
      <c r="AG25" s="235" t="str">
        <f>IFERROR(IF(VLOOKUP($C25,'様式２－１'!$A$6:$BG$163,27,FALSE)="","",1),"")</f>
        <v/>
      </c>
      <c r="AH25" s="232" t="str">
        <f>IFERROR(IF(VLOOKUP($C25,'様式２－１'!$A$6:$BG$163,28,FALSE)="","",1),"")</f>
        <v/>
      </c>
      <c r="AI25" s="235" t="str">
        <f>IFERROR(IF(VLOOKUP($C25,'様式２－１'!$A$6:$BG$163,28,FALSE)="","",1),"")</f>
        <v/>
      </c>
      <c r="AJ25" s="232" t="str">
        <f>IFERROR(IF(VLOOKUP($C25,'様式２－１'!$A$6:$BG$163,30,FALSE)="","",1),"")</f>
        <v/>
      </c>
      <c r="AK25" s="235" t="str">
        <f>IFERROR(IF(VLOOKUP($C25,'様式２－１'!$A$6:$BG$163,31,FALSE)="","",1),"")</f>
        <v/>
      </c>
      <c r="AL25" s="232" t="str">
        <f>IFERROR(IF(VLOOKUP($C25,'様式２－１'!$A$6:$BG$163,32,FALSE)="","",1),"")</f>
        <v/>
      </c>
      <c r="AM25" s="235" t="str">
        <f>IFERROR(IF(VLOOKUP($C25,'様式２－１'!$A$6:$BG$163,33,FALSE)="","",1),"")</f>
        <v/>
      </c>
      <c r="AN25" s="232" t="str">
        <f>IFERROR(IF(VLOOKUP($C25,'様式２－１'!$A$6:$BG$163,34,FALSE)="","",1),"")</f>
        <v/>
      </c>
      <c r="AO25" s="235" t="str">
        <f>IFERROR(IF(VLOOKUP($C25,'様式２－１'!$A$6:$BG$163,35,FALSE)="","",1),"")</f>
        <v/>
      </c>
      <c r="AP25" s="232" t="str">
        <f>IFERROR(IF(VLOOKUP($C25,'様式２－１'!$A$6:$BG$163,36,FALSE)="","",VLOOKUP($C25,'様式２－１'!$A$6:$BG$163,36,FALSE)),"")</f>
        <v/>
      </c>
      <c r="AQ25" s="233" t="str">
        <f>IFERROR(IF(VLOOKUP($C25,'様式２－１'!$A$6:$BG$163,37,FALSE)="","",VLOOKUP($C25,'様式２－１'!$A$6:$BG$163,37,FALSE)),"")</f>
        <v/>
      </c>
      <c r="AR25" s="232" t="str">
        <f>IFERROR(IF(VLOOKUP($C25,'様式２－１'!$A$6:$BG$163,38,FALSE)="","",VLOOKUP($C25,'様式２－１'!$A$6:$BG$163,38,FALSE)),"")</f>
        <v/>
      </c>
      <c r="AS25" s="233" t="str">
        <f>IFERROR(IF(VLOOKUP($C25,'様式２－１'!$A$6:$BG$163,39,FALSE)="","",VLOOKUP($C25,'様式２－１'!$A$6:$BG$163,39,FALSE)),"")</f>
        <v/>
      </c>
      <c r="AT25" s="232" t="str">
        <f>IFERROR(IF(VLOOKUP($C25,'様式２－１'!$A$6:$BG$163,40,FALSE)="","",VLOOKUP($C25,'様式２－１'!$A$6:$BG$163,40,FALSE)),"")</f>
        <v/>
      </c>
      <c r="AU25" s="233" t="str">
        <f>IFERROR(IF(VLOOKUP($C25,'様式２－１'!$A$6:$BG$163,41,FALSE)="","",VLOOKUP($C25,'様式２－１'!$A$6:$BG$163,41,FALSE)),"")</f>
        <v/>
      </c>
      <c r="AV25" s="232" t="str">
        <f>IFERROR(IF(VLOOKUP($C25,'様式２－１'!$A$6:$BG$163,42,FALSE)="","",VLOOKUP($C25,'様式２－１'!$A$6:$BG$163,42,FALSE)),"")</f>
        <v/>
      </c>
      <c r="AW25" s="233" t="str">
        <f>IFERROR(IF(VLOOKUP($C25,'様式２－１'!$A$6:$BG$163,43,FALSE)="","",VLOOKUP($C25,'様式２－１'!$A$6:$BG$163,43,FALSE)),"")</f>
        <v/>
      </c>
      <c r="AX25" s="232" t="str">
        <f>IFERROR(IF(VLOOKUP($C25,'様式２－１'!$A$6:$BG$163,44,FALSE)="","",VLOOKUP($C25,'様式２－１'!$A$6:$BG$163,44,FALSE)),"")</f>
        <v/>
      </c>
      <c r="AY25" s="233" t="str">
        <f>IFERROR(IF(VLOOKUP($C25,'様式２－１'!$A$6:$BG$163,45,FALSE)="","",VLOOKUP($C25,'様式２－１'!$A$6:$BG$163,45,FALSE)),"")</f>
        <v/>
      </c>
      <c r="AZ25" s="232" t="str">
        <f>IFERROR(IF(VLOOKUP($C25,'様式２－１'!$A$6:$BG$163,46,FALSE)="","",VLOOKUP($C25,'様式２－１'!$A$6:$BG$163,46,FALSE)),"")</f>
        <v/>
      </c>
      <c r="BA25" s="233" t="str">
        <f>IFERROR(IF(VLOOKUP($C25,'様式２－１'!$A$6:$BG$163,47,FALSE)="","",VLOOKUP($C25,'様式２－１'!$A$6:$BG$163,47,FALSE)),"")</f>
        <v/>
      </c>
      <c r="BB25" s="232" t="str">
        <f>IFERROR(IF(VLOOKUP($C25,'様式２－１'!$A$6:$BG$163,48,FALSE)="","",VLOOKUP($C25,'様式２－１'!$A$6:$BG$163,48,FALSE)),"")</f>
        <v/>
      </c>
      <c r="BC25" s="233" t="str">
        <f>IFERROR(IF(VLOOKUP($C25,'様式２－１'!$A$6:$BG$163,49,FALSE)="","",VLOOKUP($C25,'様式２－１'!$A$6:$BG$163,49,FALSE)),"")</f>
        <v/>
      </c>
      <c r="BD25" s="232" t="str">
        <f>IFERROR(IF(VLOOKUP($C25,'様式２－１'!$A$6:$BG$163,50,FALSE)="","",VLOOKUP($C25,'様式２－１'!$A$6:$BG$163,50,FALSE)),"")</f>
        <v/>
      </c>
      <c r="BE25" s="233" t="str">
        <f>IFERROR(IF(VLOOKUP($C25,'様式２－１'!$A$6:$BG$163,51,FALSE)="","",VLOOKUP($C25,'様式２－１'!$A$6:$BG$163,51,FALSE)),"")</f>
        <v/>
      </c>
      <c r="BF25" s="232" t="str">
        <f>IFERROR(IF(VLOOKUP($C25,'様式２－１'!$A$6:$BG$163,52,FALSE)="","",VLOOKUP($C25,'様式２－１'!$A$6:$BG$163,52,FALSE)),"")</f>
        <v/>
      </c>
      <c r="BG25" s="233" t="str">
        <f>IFERROR(IF(VLOOKUP($C25,'様式２－１'!$A$6:$BG$163,53,FALSE)="","",1),"")</f>
        <v/>
      </c>
      <c r="BH25" s="232" t="str">
        <f>IFERROR(IF(VLOOKUP($C25,'様式２－１'!$A$6:$BG$163,54,FALSE)="","",1),"")</f>
        <v/>
      </c>
      <c r="BI25" s="233" t="str">
        <f>IFERROR(IF(VLOOKUP($C25,'様式２－１'!$A$6:$BG$163,55,FALSE)="","",1),"")</f>
        <v/>
      </c>
      <c r="BJ25" s="232" t="str">
        <f>IFERROR(IF(VLOOKUP($C25,'様式２－１'!$A$6:$BG$163,56,FALSE)="","",VLOOKUP($C25,'様式２－１'!$A$6:$BG$163,56,FALSE)),"")</f>
        <v/>
      </c>
      <c r="BK25" s="233" t="str">
        <f>IFERROR(IF(VLOOKUP($C25,'様式２－１'!$A$6:$BG$163,57,FALSE)="","",VLOOKUP($C25,'様式２－１'!$A$6:$BG$163,57,FALSE)),"")</f>
        <v/>
      </c>
      <c r="BL25" s="232" t="str">
        <f>IFERROR(IF(VLOOKUP($C25,'様式２－１'!$A$6:$BG$163,58,FALSE)="","",VLOOKUP($C25,'様式２－１'!$A$6:$BG$163,58,FALSE)),"")</f>
        <v/>
      </c>
      <c r="BM25" s="233" t="str">
        <f>IFERROR(IF(VLOOKUP($C25,'様式２－１'!$A$6:$BG$163,59,FALSE)="","",VLOOKUP($C25,'様式２－１'!$A$6:$BG$163,59,FALSE)),"")</f>
        <v/>
      </c>
      <c r="BN25" s="234" t="str">
        <f>IFERROR(IF(VLOOKUP($C25,'様式４－１'!$A$6:$AE$112,5,FALSE)="","",VLOOKUP($C25,'様式４－１'!$A$6:$AE$112,5,FALSE)),"")</f>
        <v/>
      </c>
      <c r="BO25" s="235" t="str">
        <f>IFERROR(IF(VLOOKUP($C25,'様式４－１'!$A$6:$AE$112,6,FALSE)="","",VLOOKUP($C25,'様式４－１'!$A$6:$AE$112,6,FALSE)),"")</f>
        <v/>
      </c>
      <c r="BP25" s="234" t="str">
        <f>IFERROR(IF(VLOOKUP($C25,'様式４－１'!$A$6:$AE$112,7,FALSE)="","",VLOOKUP($C25,'様式４－１'!$A$6:$AE$112,7,FALSE)),"")</f>
        <v/>
      </c>
      <c r="BQ25" s="235" t="str">
        <f>IFERROR(IF(VLOOKUP($C25,'様式４－１'!$A$6:$AE$112,8,FALSE)="","",VLOOKUP($C25,'様式４－１'!$A$6:$AE$112,8,FALSE)),"")</f>
        <v/>
      </c>
      <c r="BR25" s="234" t="str">
        <f>IFERROR(IF(VLOOKUP($C25,'様式４－１'!$A$6:$AE$112,9,FALSE)="","",VLOOKUP($C25,'様式４－１'!$A$6:$AE$112,9,FALSE)),"")</f>
        <v/>
      </c>
      <c r="BS25" s="235" t="str">
        <f>IFERROR(IF(VLOOKUP($C25,'様式４－１'!$A$6:$AE$112,10,FALSE)="","",VLOOKUP($C25,'様式４－１'!$A$6:$AE$112,10,FALSE)),"")</f>
        <v/>
      </c>
      <c r="BT25" s="234" t="str">
        <f>IFERROR(IF(VLOOKUP($C25,'様式４－１'!$A$6:$AE$112,11,FALSE)="","",VLOOKUP($C25,'様式４－１'!$A$6:$AE$112,11,FALSE)),"")</f>
        <v/>
      </c>
      <c r="BU25" s="235" t="str">
        <f>IFERROR(IF(VLOOKUP($C25,'様式４－１'!$A$6:$AE$112,12,FALSE)="","",VLOOKUP($C25,'様式４－１'!$A$6:$AE$112,12,FALSE)),"")</f>
        <v/>
      </c>
      <c r="BV25" s="232" t="str">
        <f>IFERROR(IF(VLOOKUP($C25,'様式４－１'!$A$6:$AE$112,13,FALSE)="","",VLOOKUP($C25,'様式４－１'!$A$6:$AE$112,13,FALSE)),"")</f>
        <v/>
      </c>
      <c r="BW25" s="233" t="str">
        <f>IFERROR(IF(VLOOKUP($C25,'様式４－１'!$A$6:$AE$112,14,FALSE)="","",VLOOKUP($C25,'様式４－１'!$A$6:$AE$112,14,FALSE)),"")</f>
        <v/>
      </c>
      <c r="BX25" s="232" t="str">
        <f>IFERROR(IF(VLOOKUP($C25,'様式４－１'!$A$6:$AE$112,15,FALSE)="","",VLOOKUP($C25,'様式４－１'!$A$6:$AE$112,15,FALSE)),"")</f>
        <v/>
      </c>
      <c r="BY25" s="233" t="str">
        <f>IFERROR(IF(VLOOKUP($C25,'様式４－１'!$A$6:$AE$112,16,FALSE)="","",VLOOKUP($C25,'様式４－１'!$A$6:$AE$112,16,FALSE)),"")</f>
        <v/>
      </c>
      <c r="BZ25" s="232" t="str">
        <f>IFERROR(IF(VLOOKUP($C25,'様式４－１'!$A$6:$AE$112,17,FALSE)="","",VLOOKUP($C25,'様式４－１'!$A$6:$AE$112,17,FALSE)),"")</f>
        <v/>
      </c>
      <c r="CA25" s="233" t="str">
        <f>IFERROR(IF(VLOOKUP($C25,'様式４－１'!$A$6:$AE$112,18,FALSE)="","",VLOOKUP($C25,'様式４－１'!$A$6:$AE$112,18,FALSE)),"")</f>
        <v/>
      </c>
      <c r="CB25" s="232" t="str">
        <f>IFERROR(IF(VLOOKUP($C25,'様式４－１'!$A$6:$AE$112,19,FALSE)="","",VLOOKUP($C25,'様式４－１'!$A$6:$AE$112,19,FALSE)),"")</f>
        <v/>
      </c>
      <c r="CC25" s="233" t="str">
        <f>IFERROR(IF(VLOOKUP($C25,'様式４－１'!$A$6:$AE$112,20,FALSE)="","",VLOOKUP($C25,'様式４－１'!$A$6:$AE$112,20,FALSE)),"")</f>
        <v/>
      </c>
      <c r="CD25" s="234" t="str">
        <f>IFERROR(IF(VLOOKUP($C25,'様式４－１'!$A$6:$AE$112,21,FALSE)="","",1),"")</f>
        <v/>
      </c>
      <c r="CE25" s="235" t="str">
        <f>IFERROR(IF(VLOOKUP($C25,'様式４－１'!$A$6:$AE$112,22,FALSE)="","",1),"")</f>
        <v/>
      </c>
      <c r="CF25" s="234" t="str">
        <f>IFERROR(IF(VLOOKUP($C25,'様式４－１'!$A$6:$AE$112,23,FALSE)="","",1),"")</f>
        <v/>
      </c>
      <c r="CG25" s="235" t="str">
        <f>IFERROR(IF(VLOOKUP($C25,'様式４－１'!$A$6:$AE$112,24,FALSE)="","",1),"")</f>
        <v/>
      </c>
      <c r="CH25" s="234" t="str">
        <f>IFERROR(IF(VLOOKUP($C25,'様式４－１'!$A$6:$AE$112,25,FALSE)="","",1),"")</f>
        <v/>
      </c>
      <c r="CI25" s="235" t="str">
        <f>IFERROR(IF(VLOOKUP($C25,'様式４－１'!$A$6:$AE$112,26,FALSE)="","",1),"")</f>
        <v/>
      </c>
      <c r="CJ25" s="234" t="str">
        <f>IFERROR(IF(VLOOKUP($C25,'様式４－１'!$A$6:$AE$112,27,FALSE)="","",1),"")</f>
        <v/>
      </c>
      <c r="CK25" s="235" t="str">
        <f>IFERROR(IF(VLOOKUP($C25,'様式４－１'!$A$6:$AE$112,28,FALSE)="","",1),"")</f>
        <v/>
      </c>
      <c r="CL25" s="234" t="str">
        <f>IFERROR(IF(VLOOKUP($C25,'様式４－１'!$A$6:$AE$112,29,FALSE)="","",1),"")</f>
        <v/>
      </c>
      <c r="CM25" s="235" t="str">
        <f>IFERROR(IF(VLOOKUP($C25,'様式４－１'!$A$6:$AE$112,30,FALSE)="","",1),"")</f>
        <v/>
      </c>
      <c r="CN25" s="234" t="str">
        <f>IFERROR(IF(VLOOKUP($C25,'様式４－１'!$A$6:$AE$112,31,FALSE)="","",1),"")</f>
        <v/>
      </c>
      <c r="CO25" s="252" t="str">
        <f>IFERROR(IF(VLOOKUP($C25,'様式４－１'!$A$6:$AE$112,31,FALSE)="","",1),"")</f>
        <v/>
      </c>
      <c r="CP25" s="256" t="str">
        <f>IFERROR(IF(VLOOKUP($C25,'様式４－１'!$A$6:$AE$112,31,FALSE)="","",1),"")</f>
        <v/>
      </c>
      <c r="CQ25" s="252" t="str">
        <f>IFERROR(IF(VLOOKUP($C25,'様式４－１'!$A$6:$AE$112,31,FALSE)="","",1),"")</f>
        <v/>
      </c>
      <c r="CR25" s="260">
        <f>全技術者確認表!E37</f>
        <v>0</v>
      </c>
      <c r="CS25" s="261">
        <f>全技術者確認表!H37</f>
        <v>0</v>
      </c>
      <c r="FS25" s="232"/>
      <c r="FT25" s="233"/>
      <c r="FU25" s="232"/>
      <c r="FV25" s="233"/>
      <c r="FW25" s="232"/>
      <c r="FX25" s="233"/>
      <c r="FY25" s="232"/>
      <c r="FZ25" s="233"/>
      <c r="GA25" s="232"/>
      <c r="GB25" s="233"/>
      <c r="GC25" s="232"/>
      <c r="GD25" s="233"/>
      <c r="GE25" s="232"/>
      <c r="GF25" s="233"/>
      <c r="GG25" s="232"/>
      <c r="GH25" s="233"/>
      <c r="GI25" s="234"/>
      <c r="GJ25" s="235"/>
      <c r="GK25" s="234"/>
      <c r="GL25" s="235"/>
      <c r="GM25" s="234"/>
      <c r="GN25" s="235"/>
      <c r="GO25" s="234"/>
      <c r="GP25" s="235"/>
      <c r="GQ25" s="234"/>
      <c r="GR25" s="235"/>
      <c r="GS25" s="234"/>
      <c r="GT25" s="235"/>
      <c r="GU25" s="234"/>
      <c r="GV25" s="235"/>
      <c r="GW25" s="234"/>
      <c r="GX25" s="235"/>
      <c r="GY25" s="232"/>
      <c r="GZ25" s="233"/>
      <c r="HA25" s="232"/>
      <c r="HB25" s="233"/>
      <c r="HC25" s="232"/>
      <c r="HD25" s="233"/>
      <c r="HE25" s="232"/>
      <c r="HF25" s="233"/>
      <c r="HG25" s="232"/>
      <c r="HH25" s="233"/>
      <c r="HI25" s="232"/>
      <c r="HJ25" s="233"/>
      <c r="HK25" s="232"/>
      <c r="HL25" s="233"/>
      <c r="HM25" s="232"/>
      <c r="HN25" s="233"/>
      <c r="HO25" s="232"/>
      <c r="HP25" s="233"/>
      <c r="HQ25" s="232"/>
      <c r="HR25" s="233"/>
      <c r="HS25" s="232"/>
      <c r="HT25" s="233"/>
      <c r="HU25" s="232"/>
      <c r="HV25" s="233"/>
      <c r="HW25" s="234"/>
      <c r="HX25" s="235"/>
      <c r="HY25" s="234"/>
      <c r="HZ25" s="235"/>
      <c r="IA25" s="234"/>
      <c r="IB25" s="235"/>
      <c r="IC25" s="234"/>
      <c r="ID25" s="235"/>
      <c r="IE25" s="232"/>
      <c r="IF25" s="233"/>
      <c r="IG25" s="232"/>
      <c r="IH25" s="233"/>
      <c r="II25" s="232"/>
      <c r="IJ25" s="233"/>
      <c r="IK25" s="232"/>
      <c r="IL25" s="233"/>
      <c r="IM25" s="234"/>
      <c r="IN25" s="235"/>
      <c r="IO25" s="234"/>
      <c r="IP25" s="235"/>
      <c r="IQ25" s="234"/>
      <c r="IR25" s="235"/>
      <c r="IS25" s="234"/>
      <c r="IT25" s="235"/>
      <c r="IU25" s="234"/>
      <c r="IV25" s="235"/>
      <c r="IW25" s="234"/>
      <c r="IX25" s="252"/>
      <c r="IY25" s="256"/>
      <c r="IZ25" s="252"/>
      <c r="JA25" s="256"/>
      <c r="JB25" s="252"/>
    </row>
    <row r="26" spans="1:262" s="241" customFormat="1" x14ac:dyDescent="0.2">
      <c r="A26" s="241">
        <f>報告書表紙!G$6</f>
        <v>0</v>
      </c>
      <c r="C26" s="241">
        <v>25</v>
      </c>
      <c r="D26" s="241">
        <f>全技術者確認表!B38</f>
        <v>0</v>
      </c>
      <c r="J26" s="242" t="str">
        <f>IFERROR(IF(VLOOKUP($C26,'様式２－１'!$A$6:$BG$163,4,FALSE)="","",1),"")</f>
        <v/>
      </c>
      <c r="K26" s="243" t="str">
        <f>IFERROR(IF(VLOOKUP($C26,'様式２－１'!$A$6:$BG$163,5,FALSE)="","",1),"")</f>
        <v/>
      </c>
      <c r="L26" s="242" t="str">
        <f>IFERROR(IF(VLOOKUP($C26,'様式２－１'!$A$6:$BG$163,6,FALSE)="","",1),"")</f>
        <v/>
      </c>
      <c r="M26" s="243" t="str">
        <f>IFERROR(IF(VLOOKUP($C26,'様式２－１'!$A$6:$BG$163,7,FALSE)="","",1),"")</f>
        <v/>
      </c>
      <c r="N26" s="242" t="str">
        <f>IFERROR(IF(VLOOKUP($C26,'様式２－１'!$A$6:$BG$163,8,FALSE)="","",1),"")</f>
        <v/>
      </c>
      <c r="O26" s="243" t="str">
        <f>IFERROR(IF(VLOOKUP($C26,'様式２－１'!$A$6:$BG$163,9,FALSE)="","",1),"")</f>
        <v/>
      </c>
      <c r="P26" s="242" t="str">
        <f>IFERROR(IF(VLOOKUP($C26,'様式２－１'!$A$6:$BG$163,10,FALSE)="","",1),"")</f>
        <v/>
      </c>
      <c r="Q26" s="243" t="str">
        <f>IFERROR(IF(VLOOKUP($C26,'様式２－１'!$A$6:$BG$163,11,FALSE)="","",1),"")</f>
        <v/>
      </c>
      <c r="R26" s="242" t="str">
        <f>IFERROR(IF(VLOOKUP($C26,'様式２－１'!$A$6:$BG$163,12,FALSE)="","",1),"")</f>
        <v/>
      </c>
      <c r="S26" s="243" t="str">
        <f>IFERROR(IF(VLOOKUP($C26,'様式２－１'!$A$6:$BG$163,13,FALSE)="","",1),"")</f>
        <v/>
      </c>
      <c r="T26" s="242" t="str">
        <f>IFERROR(IF(VLOOKUP($C26,'様式２－１'!$A$6:$BG$163,14,FALSE)="","",1),"")</f>
        <v/>
      </c>
      <c r="U26" s="243" t="str">
        <f>IFERROR(IF(VLOOKUP($C26,'様式２－１'!$A$6:$BG$163,15,FALSE)="","",1),"")</f>
        <v/>
      </c>
      <c r="V26" s="242" t="str">
        <f>IFERROR(IF(VLOOKUP($C26,'様式２－１'!$A$6:$BG$163,16,FALSE)="","",1),"")</f>
        <v/>
      </c>
      <c r="W26" s="243" t="str">
        <f>IFERROR(IF(VLOOKUP($C26,'様式２－１'!$A$6:$BG$163,17,FALSE)="","",1),"")</f>
        <v/>
      </c>
      <c r="X26" s="242" t="str">
        <f>IFERROR(IF(VLOOKUP($C26,'様式２－１'!$A$6:$BG$163,18,FALSE)="","",1),"")</f>
        <v/>
      </c>
      <c r="Y26" s="243" t="str">
        <f>IFERROR(IF(VLOOKUP($C26,'様式２－１'!$A$6:$BG$163,19,FALSE)="","",1),"")</f>
        <v/>
      </c>
      <c r="Z26" s="242" t="str">
        <f>IFERROR(IF(VLOOKUP($C26,'様式２－１'!$A$6:$BG$163,20,FALSE)="","",1),"")</f>
        <v/>
      </c>
      <c r="AA26" s="245" t="str">
        <f>IFERROR(IF(VLOOKUP($C26,'様式２－１'!$A$6:$BG$163,21,FALSE)="","",1),"")</f>
        <v/>
      </c>
      <c r="AB26" s="242" t="str">
        <f>IFERROR(IF(VLOOKUP($C26,'様式２－１'!$A$6:$BG$163,22,FALSE)="","",1),"")</f>
        <v/>
      </c>
      <c r="AC26" s="245" t="str">
        <f>IFERROR(IF(VLOOKUP($C26,'様式２－１'!$A$6:$BG$163,23,FALSE)="","",1),"")</f>
        <v/>
      </c>
      <c r="AD26" s="242" t="str">
        <f>IFERROR(IF(VLOOKUP($C26,'様式２－１'!$A$6:$BG$163,24,FALSE)="","",1),"")</f>
        <v/>
      </c>
      <c r="AE26" s="245" t="str">
        <f>IFERROR(IF(VLOOKUP($C26,'様式２－１'!$A$6:$BG$163,25,FALSE)="","",1),"")</f>
        <v/>
      </c>
      <c r="AF26" s="242" t="str">
        <f>IFERROR(IF(VLOOKUP($C26,'様式２－１'!$A$6:$BG$163,26,FALSE)="","",1),"")</f>
        <v/>
      </c>
      <c r="AG26" s="245" t="str">
        <f>IFERROR(IF(VLOOKUP($C26,'様式２－１'!$A$6:$BG$163,27,FALSE)="","",1),"")</f>
        <v/>
      </c>
      <c r="AH26" s="242" t="str">
        <f>IFERROR(IF(VLOOKUP($C26,'様式２－１'!$A$6:$BG$163,28,FALSE)="","",1),"")</f>
        <v/>
      </c>
      <c r="AI26" s="245" t="str">
        <f>IFERROR(IF(VLOOKUP($C26,'様式２－１'!$A$6:$BG$163,28,FALSE)="","",1),"")</f>
        <v/>
      </c>
      <c r="AJ26" s="242" t="str">
        <f>IFERROR(IF(VLOOKUP($C26,'様式２－１'!$A$6:$BG$163,30,FALSE)="","",1),"")</f>
        <v/>
      </c>
      <c r="AK26" s="245" t="str">
        <f>IFERROR(IF(VLOOKUP($C26,'様式２－１'!$A$6:$BG$163,31,FALSE)="","",1),"")</f>
        <v/>
      </c>
      <c r="AL26" s="242" t="str">
        <f>IFERROR(IF(VLOOKUP($C26,'様式２－１'!$A$6:$BG$163,32,FALSE)="","",1),"")</f>
        <v/>
      </c>
      <c r="AM26" s="245" t="str">
        <f>IFERROR(IF(VLOOKUP($C26,'様式２－１'!$A$6:$BG$163,33,FALSE)="","",1),"")</f>
        <v/>
      </c>
      <c r="AN26" s="242" t="str">
        <f>IFERROR(IF(VLOOKUP($C26,'様式２－１'!$A$6:$BG$163,34,FALSE)="","",1),"")</f>
        <v/>
      </c>
      <c r="AO26" s="245" t="str">
        <f>IFERROR(IF(VLOOKUP($C26,'様式２－１'!$A$6:$BG$163,35,FALSE)="","",1),"")</f>
        <v/>
      </c>
      <c r="AP26" s="242" t="str">
        <f>IFERROR(IF(VLOOKUP($C26,'様式２－１'!$A$6:$BG$163,36,FALSE)="","",VLOOKUP($C26,'様式２－１'!$A$6:$BG$163,36,FALSE)),"")</f>
        <v/>
      </c>
      <c r="AQ26" s="243" t="str">
        <f>IFERROR(IF(VLOOKUP($C26,'様式２－１'!$A$6:$BG$163,37,FALSE)="","",VLOOKUP($C26,'様式２－１'!$A$6:$BG$163,37,FALSE)),"")</f>
        <v/>
      </c>
      <c r="AR26" s="242" t="str">
        <f>IFERROR(IF(VLOOKUP($C26,'様式２－１'!$A$6:$BG$163,38,FALSE)="","",VLOOKUP($C26,'様式２－１'!$A$6:$BG$163,38,FALSE)),"")</f>
        <v/>
      </c>
      <c r="AS26" s="243" t="str">
        <f>IFERROR(IF(VLOOKUP($C26,'様式２－１'!$A$6:$BG$163,39,FALSE)="","",VLOOKUP($C26,'様式２－１'!$A$6:$BG$163,39,FALSE)),"")</f>
        <v/>
      </c>
      <c r="AT26" s="242" t="str">
        <f>IFERROR(IF(VLOOKUP($C26,'様式２－１'!$A$6:$BG$163,40,FALSE)="","",VLOOKUP($C26,'様式２－１'!$A$6:$BG$163,40,FALSE)),"")</f>
        <v/>
      </c>
      <c r="AU26" s="243" t="str">
        <f>IFERROR(IF(VLOOKUP($C26,'様式２－１'!$A$6:$BG$163,41,FALSE)="","",VLOOKUP($C26,'様式２－１'!$A$6:$BG$163,41,FALSE)),"")</f>
        <v/>
      </c>
      <c r="AV26" s="242" t="str">
        <f>IFERROR(IF(VLOOKUP($C26,'様式２－１'!$A$6:$BG$163,42,FALSE)="","",VLOOKUP($C26,'様式２－１'!$A$6:$BG$163,42,FALSE)),"")</f>
        <v/>
      </c>
      <c r="AW26" s="243" t="str">
        <f>IFERROR(IF(VLOOKUP($C26,'様式２－１'!$A$6:$BG$163,43,FALSE)="","",VLOOKUP($C26,'様式２－１'!$A$6:$BG$163,43,FALSE)),"")</f>
        <v/>
      </c>
      <c r="AX26" s="242" t="str">
        <f>IFERROR(IF(VLOOKUP($C26,'様式２－１'!$A$6:$BG$163,44,FALSE)="","",VLOOKUP($C26,'様式２－１'!$A$6:$BG$163,44,FALSE)),"")</f>
        <v/>
      </c>
      <c r="AY26" s="243" t="str">
        <f>IFERROR(IF(VLOOKUP($C26,'様式２－１'!$A$6:$BG$163,45,FALSE)="","",VLOOKUP($C26,'様式２－１'!$A$6:$BG$163,45,FALSE)),"")</f>
        <v/>
      </c>
      <c r="AZ26" s="242" t="str">
        <f>IFERROR(IF(VLOOKUP($C26,'様式２－１'!$A$6:$BG$163,46,FALSE)="","",VLOOKUP($C26,'様式２－１'!$A$6:$BG$163,46,FALSE)),"")</f>
        <v/>
      </c>
      <c r="BA26" s="243" t="str">
        <f>IFERROR(IF(VLOOKUP($C26,'様式２－１'!$A$6:$BG$163,47,FALSE)="","",VLOOKUP($C26,'様式２－１'!$A$6:$BG$163,47,FALSE)),"")</f>
        <v/>
      </c>
      <c r="BB26" s="242" t="str">
        <f>IFERROR(IF(VLOOKUP($C26,'様式２－１'!$A$6:$BG$163,48,FALSE)="","",VLOOKUP($C26,'様式２－１'!$A$6:$BG$163,48,FALSE)),"")</f>
        <v/>
      </c>
      <c r="BC26" s="243" t="str">
        <f>IFERROR(IF(VLOOKUP($C26,'様式２－１'!$A$6:$BG$163,49,FALSE)="","",VLOOKUP($C26,'様式２－１'!$A$6:$BG$163,49,FALSE)),"")</f>
        <v/>
      </c>
      <c r="BD26" s="242" t="str">
        <f>IFERROR(IF(VLOOKUP($C26,'様式２－１'!$A$6:$BG$163,50,FALSE)="","",VLOOKUP($C26,'様式２－１'!$A$6:$BG$163,50,FALSE)),"")</f>
        <v/>
      </c>
      <c r="BE26" s="243" t="str">
        <f>IFERROR(IF(VLOOKUP($C26,'様式２－１'!$A$6:$BG$163,51,FALSE)="","",VLOOKUP($C26,'様式２－１'!$A$6:$BG$163,51,FALSE)),"")</f>
        <v/>
      </c>
      <c r="BF26" s="242" t="str">
        <f>IFERROR(IF(VLOOKUP($C26,'様式２－１'!$A$6:$BG$163,52,FALSE)="","",VLOOKUP($C26,'様式２－１'!$A$6:$BG$163,52,FALSE)),"")</f>
        <v/>
      </c>
      <c r="BG26" s="243" t="str">
        <f>IFERROR(IF(VLOOKUP($C26,'様式２－１'!$A$6:$BG$163,53,FALSE)="","",1),"")</f>
        <v/>
      </c>
      <c r="BH26" s="242" t="str">
        <f>IFERROR(IF(VLOOKUP($C26,'様式２－１'!$A$6:$BG$163,54,FALSE)="","",1),"")</f>
        <v/>
      </c>
      <c r="BI26" s="243" t="str">
        <f>IFERROR(IF(VLOOKUP($C26,'様式２－１'!$A$6:$BG$163,55,FALSE)="","",1),"")</f>
        <v/>
      </c>
      <c r="BJ26" s="242" t="str">
        <f>IFERROR(IF(VLOOKUP($C26,'様式２－１'!$A$6:$BG$163,56,FALSE)="","",VLOOKUP($C26,'様式２－１'!$A$6:$BG$163,56,FALSE)),"")</f>
        <v/>
      </c>
      <c r="BK26" s="243" t="str">
        <f>IFERROR(IF(VLOOKUP($C26,'様式２－１'!$A$6:$BG$163,57,FALSE)="","",VLOOKUP($C26,'様式２－１'!$A$6:$BG$163,57,FALSE)),"")</f>
        <v/>
      </c>
      <c r="BL26" s="242" t="str">
        <f>IFERROR(IF(VLOOKUP($C26,'様式２－１'!$A$6:$BG$163,58,FALSE)="","",VLOOKUP($C26,'様式２－１'!$A$6:$BG$163,58,FALSE)),"")</f>
        <v/>
      </c>
      <c r="BM26" s="243" t="str">
        <f>IFERROR(IF(VLOOKUP($C26,'様式２－１'!$A$6:$BG$163,59,FALSE)="","",VLOOKUP($C26,'様式２－１'!$A$6:$BG$163,59,FALSE)),"")</f>
        <v/>
      </c>
      <c r="BN26" s="244" t="str">
        <f>IFERROR(IF(VLOOKUP($C26,'様式４－１'!$A$6:$AE$112,5,FALSE)="","",VLOOKUP($C26,'様式４－１'!$A$6:$AE$112,5,FALSE)),"")</f>
        <v/>
      </c>
      <c r="BO26" s="245" t="str">
        <f>IFERROR(IF(VLOOKUP($C26,'様式４－１'!$A$6:$AE$112,6,FALSE)="","",VLOOKUP($C26,'様式４－１'!$A$6:$AE$112,6,FALSE)),"")</f>
        <v/>
      </c>
      <c r="BP26" s="244" t="str">
        <f>IFERROR(IF(VLOOKUP($C26,'様式４－１'!$A$6:$AE$112,7,FALSE)="","",VLOOKUP($C26,'様式４－１'!$A$6:$AE$112,7,FALSE)),"")</f>
        <v/>
      </c>
      <c r="BQ26" s="245" t="str">
        <f>IFERROR(IF(VLOOKUP($C26,'様式４－１'!$A$6:$AE$112,8,FALSE)="","",VLOOKUP($C26,'様式４－１'!$A$6:$AE$112,8,FALSE)),"")</f>
        <v/>
      </c>
      <c r="BR26" s="244" t="str">
        <f>IFERROR(IF(VLOOKUP($C26,'様式４－１'!$A$6:$AE$112,9,FALSE)="","",VLOOKUP($C26,'様式４－１'!$A$6:$AE$112,9,FALSE)),"")</f>
        <v/>
      </c>
      <c r="BS26" s="245" t="str">
        <f>IFERROR(IF(VLOOKUP($C26,'様式４－１'!$A$6:$AE$112,10,FALSE)="","",VLOOKUP($C26,'様式４－１'!$A$6:$AE$112,10,FALSE)),"")</f>
        <v/>
      </c>
      <c r="BT26" s="244" t="str">
        <f>IFERROR(IF(VLOOKUP($C26,'様式４－１'!$A$6:$AE$112,11,FALSE)="","",VLOOKUP($C26,'様式４－１'!$A$6:$AE$112,11,FALSE)),"")</f>
        <v/>
      </c>
      <c r="BU26" s="245" t="str">
        <f>IFERROR(IF(VLOOKUP($C26,'様式４－１'!$A$6:$AE$112,12,FALSE)="","",VLOOKUP($C26,'様式４－１'!$A$6:$AE$112,12,FALSE)),"")</f>
        <v/>
      </c>
      <c r="BV26" s="242" t="str">
        <f>IFERROR(IF(VLOOKUP($C26,'様式４－１'!$A$6:$AE$112,13,FALSE)="","",VLOOKUP($C26,'様式４－１'!$A$6:$AE$112,13,FALSE)),"")</f>
        <v/>
      </c>
      <c r="BW26" s="243" t="str">
        <f>IFERROR(IF(VLOOKUP($C26,'様式４－１'!$A$6:$AE$112,14,FALSE)="","",VLOOKUP($C26,'様式４－１'!$A$6:$AE$112,14,FALSE)),"")</f>
        <v/>
      </c>
      <c r="BX26" s="242" t="str">
        <f>IFERROR(IF(VLOOKUP($C26,'様式４－１'!$A$6:$AE$112,15,FALSE)="","",VLOOKUP($C26,'様式４－１'!$A$6:$AE$112,15,FALSE)),"")</f>
        <v/>
      </c>
      <c r="BY26" s="243" t="str">
        <f>IFERROR(IF(VLOOKUP($C26,'様式４－１'!$A$6:$AE$112,16,FALSE)="","",VLOOKUP($C26,'様式４－１'!$A$6:$AE$112,16,FALSE)),"")</f>
        <v/>
      </c>
      <c r="BZ26" s="242" t="str">
        <f>IFERROR(IF(VLOOKUP($C26,'様式４－１'!$A$6:$AE$112,17,FALSE)="","",VLOOKUP($C26,'様式４－１'!$A$6:$AE$112,17,FALSE)),"")</f>
        <v/>
      </c>
      <c r="CA26" s="243" t="str">
        <f>IFERROR(IF(VLOOKUP($C26,'様式４－１'!$A$6:$AE$112,18,FALSE)="","",VLOOKUP($C26,'様式４－１'!$A$6:$AE$112,18,FALSE)),"")</f>
        <v/>
      </c>
      <c r="CB26" s="242" t="str">
        <f>IFERROR(IF(VLOOKUP($C26,'様式４－１'!$A$6:$AE$112,19,FALSE)="","",VLOOKUP($C26,'様式４－１'!$A$6:$AE$112,19,FALSE)),"")</f>
        <v/>
      </c>
      <c r="CC26" s="243" t="str">
        <f>IFERROR(IF(VLOOKUP($C26,'様式４－１'!$A$6:$AE$112,20,FALSE)="","",VLOOKUP($C26,'様式４－１'!$A$6:$AE$112,20,FALSE)),"")</f>
        <v/>
      </c>
      <c r="CD26" s="244" t="str">
        <f>IFERROR(IF(VLOOKUP($C26,'様式４－１'!$A$6:$AE$112,21,FALSE)="","",1),"")</f>
        <v/>
      </c>
      <c r="CE26" s="245" t="str">
        <f>IFERROR(IF(VLOOKUP($C26,'様式４－１'!$A$6:$AE$112,22,FALSE)="","",1),"")</f>
        <v/>
      </c>
      <c r="CF26" s="244" t="str">
        <f>IFERROR(IF(VLOOKUP($C26,'様式４－１'!$A$6:$AE$112,23,FALSE)="","",1),"")</f>
        <v/>
      </c>
      <c r="CG26" s="245" t="str">
        <f>IFERROR(IF(VLOOKUP($C26,'様式４－１'!$A$6:$AE$112,24,FALSE)="","",1),"")</f>
        <v/>
      </c>
      <c r="CH26" s="244" t="str">
        <f>IFERROR(IF(VLOOKUP($C26,'様式４－１'!$A$6:$AE$112,25,FALSE)="","",1),"")</f>
        <v/>
      </c>
      <c r="CI26" s="245" t="str">
        <f>IFERROR(IF(VLOOKUP($C26,'様式４－１'!$A$6:$AE$112,26,FALSE)="","",1),"")</f>
        <v/>
      </c>
      <c r="CJ26" s="244" t="str">
        <f>IFERROR(IF(VLOOKUP($C26,'様式４－１'!$A$6:$AE$112,27,FALSE)="","",1),"")</f>
        <v/>
      </c>
      <c r="CK26" s="245" t="str">
        <f>IFERROR(IF(VLOOKUP($C26,'様式４－１'!$A$6:$AE$112,28,FALSE)="","",1),"")</f>
        <v/>
      </c>
      <c r="CL26" s="244" t="str">
        <f>IFERROR(IF(VLOOKUP($C26,'様式４－１'!$A$6:$AE$112,29,FALSE)="","",1),"")</f>
        <v/>
      </c>
      <c r="CM26" s="245" t="str">
        <f>IFERROR(IF(VLOOKUP($C26,'様式４－１'!$A$6:$AE$112,30,FALSE)="","",1),"")</f>
        <v/>
      </c>
      <c r="CN26" s="244" t="str">
        <f>IFERROR(IF(VLOOKUP($C26,'様式４－１'!$A$6:$AE$112,31,FALSE)="","",1),"")</f>
        <v/>
      </c>
      <c r="CO26" s="253" t="str">
        <f>IFERROR(IF(VLOOKUP($C26,'様式４－１'!$A$6:$AE$112,31,FALSE)="","",1),"")</f>
        <v/>
      </c>
      <c r="CP26" s="257" t="str">
        <f>IFERROR(IF(VLOOKUP($C26,'様式４－１'!$A$6:$AE$112,31,FALSE)="","",1),"")</f>
        <v/>
      </c>
      <c r="CQ26" s="253" t="str">
        <f>IFERROR(IF(VLOOKUP($C26,'様式４－１'!$A$6:$AE$112,31,FALSE)="","",1),"")</f>
        <v/>
      </c>
      <c r="CR26" s="262">
        <f>全技術者確認表!E38</f>
        <v>0</v>
      </c>
      <c r="CS26" s="263">
        <f>全技術者確認表!H38</f>
        <v>0</v>
      </c>
      <c r="FS26" s="242"/>
      <c r="FT26" s="243"/>
      <c r="FU26" s="242"/>
      <c r="FV26" s="243"/>
      <c r="FW26" s="242"/>
      <c r="FX26" s="243"/>
      <c r="FY26" s="242"/>
      <c r="FZ26" s="243"/>
      <c r="GA26" s="242"/>
      <c r="GB26" s="243"/>
      <c r="GC26" s="242"/>
      <c r="GD26" s="243"/>
      <c r="GE26" s="242"/>
      <c r="GF26" s="243"/>
      <c r="GG26" s="242"/>
      <c r="GH26" s="243"/>
      <c r="GI26" s="244"/>
      <c r="GJ26" s="245"/>
      <c r="GK26" s="244"/>
      <c r="GL26" s="245"/>
      <c r="GM26" s="244"/>
      <c r="GN26" s="245"/>
      <c r="GO26" s="244"/>
      <c r="GP26" s="245"/>
      <c r="GQ26" s="244"/>
      <c r="GR26" s="245"/>
      <c r="GS26" s="244"/>
      <c r="GT26" s="245"/>
      <c r="GU26" s="244"/>
      <c r="GV26" s="245"/>
      <c r="GW26" s="244"/>
      <c r="GX26" s="245"/>
      <c r="GY26" s="242"/>
      <c r="GZ26" s="243"/>
      <c r="HA26" s="242"/>
      <c r="HB26" s="243"/>
      <c r="HC26" s="242"/>
      <c r="HD26" s="243"/>
      <c r="HE26" s="242"/>
      <c r="HF26" s="243"/>
      <c r="HG26" s="242"/>
      <c r="HH26" s="243"/>
      <c r="HI26" s="242"/>
      <c r="HJ26" s="243"/>
      <c r="HK26" s="242"/>
      <c r="HL26" s="243"/>
      <c r="HM26" s="242"/>
      <c r="HN26" s="243"/>
      <c r="HO26" s="242"/>
      <c r="HP26" s="243"/>
      <c r="HQ26" s="242"/>
      <c r="HR26" s="243"/>
      <c r="HS26" s="242"/>
      <c r="HT26" s="243"/>
      <c r="HU26" s="242"/>
      <c r="HV26" s="243"/>
      <c r="HW26" s="244"/>
      <c r="HX26" s="245"/>
      <c r="HY26" s="244"/>
      <c r="HZ26" s="245"/>
      <c r="IA26" s="244"/>
      <c r="IB26" s="245"/>
      <c r="IC26" s="244"/>
      <c r="ID26" s="245"/>
      <c r="IE26" s="242"/>
      <c r="IF26" s="243"/>
      <c r="IG26" s="242"/>
      <c r="IH26" s="243"/>
      <c r="II26" s="242"/>
      <c r="IJ26" s="243"/>
      <c r="IK26" s="242"/>
      <c r="IL26" s="243"/>
      <c r="IM26" s="244"/>
      <c r="IN26" s="245"/>
      <c r="IO26" s="244"/>
      <c r="IP26" s="245"/>
      <c r="IQ26" s="244"/>
      <c r="IR26" s="245"/>
      <c r="IS26" s="244"/>
      <c r="IT26" s="245"/>
      <c r="IU26" s="244"/>
      <c r="IV26" s="245"/>
      <c r="IW26" s="244"/>
      <c r="IX26" s="253"/>
      <c r="IY26" s="257"/>
      <c r="IZ26" s="253"/>
      <c r="JA26" s="257"/>
      <c r="JB26" s="253"/>
    </row>
    <row r="27" spans="1:262" s="236" customFormat="1" x14ac:dyDescent="0.2">
      <c r="A27" s="236">
        <f>報告書表紙!G$6</f>
        <v>0</v>
      </c>
      <c r="C27" s="236">
        <v>26</v>
      </c>
      <c r="D27" s="236">
        <f>全技術者確認表!B39</f>
        <v>0</v>
      </c>
      <c r="J27" s="237" t="str">
        <f>IFERROR(IF(VLOOKUP($C27,'様式２－１'!$A$6:$BG$163,4,FALSE)="","",1),"")</f>
        <v/>
      </c>
      <c r="K27" s="238" t="str">
        <f>IFERROR(IF(VLOOKUP($C27,'様式２－１'!$A$6:$BG$163,5,FALSE)="","",1),"")</f>
        <v/>
      </c>
      <c r="L27" s="237" t="str">
        <f>IFERROR(IF(VLOOKUP($C27,'様式２－１'!$A$6:$BG$163,6,FALSE)="","",1),"")</f>
        <v/>
      </c>
      <c r="M27" s="238" t="str">
        <f>IFERROR(IF(VLOOKUP($C27,'様式２－１'!$A$6:$BG$163,7,FALSE)="","",1),"")</f>
        <v/>
      </c>
      <c r="N27" s="237" t="str">
        <f>IFERROR(IF(VLOOKUP($C27,'様式２－１'!$A$6:$BG$163,8,FALSE)="","",1),"")</f>
        <v/>
      </c>
      <c r="O27" s="238" t="str">
        <f>IFERROR(IF(VLOOKUP($C27,'様式２－１'!$A$6:$BG$163,9,FALSE)="","",1),"")</f>
        <v/>
      </c>
      <c r="P27" s="237" t="str">
        <f>IFERROR(IF(VLOOKUP($C27,'様式２－１'!$A$6:$BG$163,10,FALSE)="","",1),"")</f>
        <v/>
      </c>
      <c r="Q27" s="238" t="str">
        <f>IFERROR(IF(VLOOKUP($C27,'様式２－１'!$A$6:$BG$163,11,FALSE)="","",1),"")</f>
        <v/>
      </c>
      <c r="R27" s="237" t="str">
        <f>IFERROR(IF(VLOOKUP($C27,'様式２－１'!$A$6:$BG$163,12,FALSE)="","",1),"")</f>
        <v/>
      </c>
      <c r="S27" s="238" t="str">
        <f>IFERROR(IF(VLOOKUP($C27,'様式２－１'!$A$6:$BG$163,13,FALSE)="","",1),"")</f>
        <v/>
      </c>
      <c r="T27" s="237" t="str">
        <f>IFERROR(IF(VLOOKUP($C27,'様式２－１'!$A$6:$BG$163,14,FALSE)="","",1),"")</f>
        <v/>
      </c>
      <c r="U27" s="238" t="str">
        <f>IFERROR(IF(VLOOKUP($C27,'様式２－１'!$A$6:$BG$163,15,FALSE)="","",1),"")</f>
        <v/>
      </c>
      <c r="V27" s="237" t="str">
        <f>IFERROR(IF(VLOOKUP($C27,'様式２－１'!$A$6:$BG$163,16,FALSE)="","",1),"")</f>
        <v/>
      </c>
      <c r="W27" s="238" t="str">
        <f>IFERROR(IF(VLOOKUP($C27,'様式２－１'!$A$6:$BG$163,17,FALSE)="","",1),"")</f>
        <v/>
      </c>
      <c r="X27" s="237" t="str">
        <f>IFERROR(IF(VLOOKUP($C27,'様式２－１'!$A$6:$BG$163,18,FALSE)="","",1),"")</f>
        <v/>
      </c>
      <c r="Y27" s="238" t="str">
        <f>IFERROR(IF(VLOOKUP($C27,'様式２－１'!$A$6:$BG$163,19,FALSE)="","",1),"")</f>
        <v/>
      </c>
      <c r="Z27" s="237" t="str">
        <f>IFERROR(IF(VLOOKUP($C27,'様式２－１'!$A$6:$BG$163,20,FALSE)="","",1),"")</f>
        <v/>
      </c>
      <c r="AA27" s="240" t="str">
        <f>IFERROR(IF(VLOOKUP($C27,'様式２－１'!$A$6:$BG$163,21,FALSE)="","",1),"")</f>
        <v/>
      </c>
      <c r="AB27" s="237" t="str">
        <f>IFERROR(IF(VLOOKUP($C27,'様式２－１'!$A$6:$BG$163,22,FALSE)="","",1),"")</f>
        <v/>
      </c>
      <c r="AC27" s="240" t="str">
        <f>IFERROR(IF(VLOOKUP($C27,'様式２－１'!$A$6:$BG$163,23,FALSE)="","",1),"")</f>
        <v/>
      </c>
      <c r="AD27" s="237" t="str">
        <f>IFERROR(IF(VLOOKUP($C27,'様式２－１'!$A$6:$BG$163,24,FALSE)="","",1),"")</f>
        <v/>
      </c>
      <c r="AE27" s="240" t="str">
        <f>IFERROR(IF(VLOOKUP($C27,'様式２－１'!$A$6:$BG$163,25,FALSE)="","",1),"")</f>
        <v/>
      </c>
      <c r="AF27" s="237" t="str">
        <f>IFERROR(IF(VLOOKUP($C27,'様式２－１'!$A$6:$BG$163,26,FALSE)="","",1),"")</f>
        <v/>
      </c>
      <c r="AG27" s="240" t="str">
        <f>IFERROR(IF(VLOOKUP($C27,'様式２－１'!$A$6:$BG$163,27,FALSE)="","",1),"")</f>
        <v/>
      </c>
      <c r="AH27" s="237" t="str">
        <f>IFERROR(IF(VLOOKUP($C27,'様式２－１'!$A$6:$BG$163,28,FALSE)="","",1),"")</f>
        <v/>
      </c>
      <c r="AI27" s="240" t="str">
        <f>IFERROR(IF(VLOOKUP($C27,'様式２－１'!$A$6:$BG$163,28,FALSE)="","",1),"")</f>
        <v/>
      </c>
      <c r="AJ27" s="237" t="str">
        <f>IFERROR(IF(VLOOKUP($C27,'様式２－１'!$A$6:$BG$163,30,FALSE)="","",1),"")</f>
        <v/>
      </c>
      <c r="AK27" s="240" t="str">
        <f>IFERROR(IF(VLOOKUP($C27,'様式２－１'!$A$6:$BG$163,31,FALSE)="","",1),"")</f>
        <v/>
      </c>
      <c r="AL27" s="237" t="str">
        <f>IFERROR(IF(VLOOKUP($C27,'様式２－１'!$A$6:$BG$163,32,FALSE)="","",1),"")</f>
        <v/>
      </c>
      <c r="AM27" s="240" t="str">
        <f>IFERROR(IF(VLOOKUP($C27,'様式２－１'!$A$6:$BG$163,33,FALSE)="","",1),"")</f>
        <v/>
      </c>
      <c r="AN27" s="237" t="str">
        <f>IFERROR(IF(VLOOKUP($C27,'様式２－１'!$A$6:$BG$163,34,FALSE)="","",1),"")</f>
        <v/>
      </c>
      <c r="AO27" s="240" t="str">
        <f>IFERROR(IF(VLOOKUP($C27,'様式２－１'!$A$6:$BG$163,35,FALSE)="","",1),"")</f>
        <v/>
      </c>
      <c r="AP27" s="237" t="str">
        <f>IFERROR(IF(VLOOKUP($C27,'様式２－１'!$A$6:$BG$163,36,FALSE)="","",VLOOKUP($C27,'様式２－１'!$A$6:$BG$163,36,FALSE)),"")</f>
        <v/>
      </c>
      <c r="AQ27" s="238" t="str">
        <f>IFERROR(IF(VLOOKUP($C27,'様式２－１'!$A$6:$BG$163,37,FALSE)="","",VLOOKUP($C27,'様式２－１'!$A$6:$BG$163,37,FALSE)),"")</f>
        <v/>
      </c>
      <c r="AR27" s="237" t="str">
        <f>IFERROR(IF(VLOOKUP($C27,'様式２－１'!$A$6:$BG$163,38,FALSE)="","",VLOOKUP($C27,'様式２－１'!$A$6:$BG$163,38,FALSE)),"")</f>
        <v/>
      </c>
      <c r="AS27" s="238" t="str">
        <f>IFERROR(IF(VLOOKUP($C27,'様式２－１'!$A$6:$BG$163,39,FALSE)="","",VLOOKUP($C27,'様式２－１'!$A$6:$BG$163,39,FALSE)),"")</f>
        <v/>
      </c>
      <c r="AT27" s="237" t="str">
        <f>IFERROR(IF(VLOOKUP($C27,'様式２－１'!$A$6:$BG$163,40,FALSE)="","",VLOOKUP($C27,'様式２－１'!$A$6:$BG$163,40,FALSE)),"")</f>
        <v/>
      </c>
      <c r="AU27" s="238" t="str">
        <f>IFERROR(IF(VLOOKUP($C27,'様式２－１'!$A$6:$BG$163,41,FALSE)="","",VLOOKUP($C27,'様式２－１'!$A$6:$BG$163,41,FALSE)),"")</f>
        <v/>
      </c>
      <c r="AV27" s="237" t="str">
        <f>IFERROR(IF(VLOOKUP($C27,'様式２－１'!$A$6:$BG$163,42,FALSE)="","",VLOOKUP($C27,'様式２－１'!$A$6:$BG$163,42,FALSE)),"")</f>
        <v/>
      </c>
      <c r="AW27" s="238" t="str">
        <f>IFERROR(IF(VLOOKUP($C27,'様式２－１'!$A$6:$BG$163,43,FALSE)="","",VLOOKUP($C27,'様式２－１'!$A$6:$BG$163,43,FALSE)),"")</f>
        <v/>
      </c>
      <c r="AX27" s="237" t="str">
        <f>IFERROR(IF(VLOOKUP($C27,'様式２－１'!$A$6:$BG$163,44,FALSE)="","",VLOOKUP($C27,'様式２－１'!$A$6:$BG$163,44,FALSE)),"")</f>
        <v/>
      </c>
      <c r="AY27" s="238" t="str">
        <f>IFERROR(IF(VLOOKUP($C27,'様式２－１'!$A$6:$BG$163,45,FALSE)="","",VLOOKUP($C27,'様式２－１'!$A$6:$BG$163,45,FALSE)),"")</f>
        <v/>
      </c>
      <c r="AZ27" s="237" t="str">
        <f>IFERROR(IF(VLOOKUP($C27,'様式２－１'!$A$6:$BG$163,46,FALSE)="","",VLOOKUP($C27,'様式２－１'!$A$6:$BG$163,46,FALSE)),"")</f>
        <v/>
      </c>
      <c r="BA27" s="238" t="str">
        <f>IFERROR(IF(VLOOKUP($C27,'様式２－１'!$A$6:$BG$163,47,FALSE)="","",VLOOKUP($C27,'様式２－１'!$A$6:$BG$163,47,FALSE)),"")</f>
        <v/>
      </c>
      <c r="BB27" s="237" t="str">
        <f>IFERROR(IF(VLOOKUP($C27,'様式２－１'!$A$6:$BG$163,48,FALSE)="","",VLOOKUP($C27,'様式２－１'!$A$6:$BG$163,48,FALSE)),"")</f>
        <v/>
      </c>
      <c r="BC27" s="238" t="str">
        <f>IFERROR(IF(VLOOKUP($C27,'様式２－１'!$A$6:$BG$163,49,FALSE)="","",VLOOKUP($C27,'様式２－１'!$A$6:$BG$163,49,FALSE)),"")</f>
        <v/>
      </c>
      <c r="BD27" s="237" t="str">
        <f>IFERROR(IF(VLOOKUP($C27,'様式２－１'!$A$6:$BG$163,50,FALSE)="","",VLOOKUP($C27,'様式２－１'!$A$6:$BG$163,50,FALSE)),"")</f>
        <v/>
      </c>
      <c r="BE27" s="238" t="str">
        <f>IFERROR(IF(VLOOKUP($C27,'様式２－１'!$A$6:$BG$163,51,FALSE)="","",VLOOKUP($C27,'様式２－１'!$A$6:$BG$163,51,FALSE)),"")</f>
        <v/>
      </c>
      <c r="BF27" s="237" t="str">
        <f>IFERROR(IF(VLOOKUP($C27,'様式２－１'!$A$6:$BG$163,52,FALSE)="","",VLOOKUP($C27,'様式２－１'!$A$6:$BG$163,52,FALSE)),"")</f>
        <v/>
      </c>
      <c r="BG27" s="238" t="str">
        <f>IFERROR(IF(VLOOKUP($C27,'様式２－１'!$A$6:$BG$163,53,FALSE)="","",1),"")</f>
        <v/>
      </c>
      <c r="BH27" s="237" t="str">
        <f>IFERROR(IF(VLOOKUP($C27,'様式２－１'!$A$6:$BG$163,54,FALSE)="","",1),"")</f>
        <v/>
      </c>
      <c r="BI27" s="238" t="str">
        <f>IFERROR(IF(VLOOKUP($C27,'様式２－１'!$A$6:$BG$163,55,FALSE)="","",1),"")</f>
        <v/>
      </c>
      <c r="BJ27" s="237" t="str">
        <f>IFERROR(IF(VLOOKUP($C27,'様式２－１'!$A$6:$BG$163,56,FALSE)="","",VLOOKUP($C27,'様式２－１'!$A$6:$BG$163,56,FALSE)),"")</f>
        <v/>
      </c>
      <c r="BK27" s="238" t="str">
        <f>IFERROR(IF(VLOOKUP($C27,'様式２－１'!$A$6:$BG$163,57,FALSE)="","",VLOOKUP($C27,'様式２－１'!$A$6:$BG$163,57,FALSE)),"")</f>
        <v/>
      </c>
      <c r="BL27" s="237" t="str">
        <f>IFERROR(IF(VLOOKUP($C27,'様式２－１'!$A$6:$BG$163,58,FALSE)="","",VLOOKUP($C27,'様式２－１'!$A$6:$BG$163,58,FALSE)),"")</f>
        <v/>
      </c>
      <c r="BM27" s="238" t="str">
        <f>IFERROR(IF(VLOOKUP($C27,'様式２－１'!$A$6:$BG$163,59,FALSE)="","",VLOOKUP($C27,'様式２－１'!$A$6:$BG$163,59,FALSE)),"")</f>
        <v/>
      </c>
      <c r="BN27" s="239" t="str">
        <f>IFERROR(IF(VLOOKUP($C27,'様式４－１'!$A$6:$AE$112,5,FALSE)="","",VLOOKUP($C27,'様式４－１'!$A$6:$AE$112,5,FALSE)),"")</f>
        <v/>
      </c>
      <c r="BO27" s="240" t="str">
        <f>IFERROR(IF(VLOOKUP($C27,'様式４－１'!$A$6:$AE$112,6,FALSE)="","",VLOOKUP($C27,'様式４－１'!$A$6:$AE$112,6,FALSE)),"")</f>
        <v/>
      </c>
      <c r="BP27" s="239" t="str">
        <f>IFERROR(IF(VLOOKUP($C27,'様式４－１'!$A$6:$AE$112,7,FALSE)="","",VLOOKUP($C27,'様式４－１'!$A$6:$AE$112,7,FALSE)),"")</f>
        <v/>
      </c>
      <c r="BQ27" s="240" t="str">
        <f>IFERROR(IF(VLOOKUP($C27,'様式４－１'!$A$6:$AE$112,8,FALSE)="","",VLOOKUP($C27,'様式４－１'!$A$6:$AE$112,8,FALSE)),"")</f>
        <v/>
      </c>
      <c r="BR27" s="239" t="str">
        <f>IFERROR(IF(VLOOKUP($C27,'様式４－１'!$A$6:$AE$112,9,FALSE)="","",VLOOKUP($C27,'様式４－１'!$A$6:$AE$112,9,FALSE)),"")</f>
        <v/>
      </c>
      <c r="BS27" s="240" t="str">
        <f>IFERROR(IF(VLOOKUP($C27,'様式４－１'!$A$6:$AE$112,10,FALSE)="","",VLOOKUP($C27,'様式４－１'!$A$6:$AE$112,10,FALSE)),"")</f>
        <v/>
      </c>
      <c r="BT27" s="239" t="str">
        <f>IFERROR(IF(VLOOKUP($C27,'様式４－１'!$A$6:$AE$112,11,FALSE)="","",VLOOKUP($C27,'様式４－１'!$A$6:$AE$112,11,FALSE)),"")</f>
        <v/>
      </c>
      <c r="BU27" s="240" t="str">
        <f>IFERROR(IF(VLOOKUP($C27,'様式４－１'!$A$6:$AE$112,12,FALSE)="","",VLOOKUP($C27,'様式４－１'!$A$6:$AE$112,12,FALSE)),"")</f>
        <v/>
      </c>
      <c r="BV27" s="237" t="str">
        <f>IFERROR(IF(VLOOKUP($C27,'様式４－１'!$A$6:$AE$112,13,FALSE)="","",VLOOKUP($C27,'様式４－１'!$A$6:$AE$112,13,FALSE)),"")</f>
        <v/>
      </c>
      <c r="BW27" s="238" t="str">
        <f>IFERROR(IF(VLOOKUP($C27,'様式４－１'!$A$6:$AE$112,14,FALSE)="","",VLOOKUP($C27,'様式４－１'!$A$6:$AE$112,14,FALSE)),"")</f>
        <v/>
      </c>
      <c r="BX27" s="237" t="str">
        <f>IFERROR(IF(VLOOKUP($C27,'様式４－１'!$A$6:$AE$112,15,FALSE)="","",VLOOKUP($C27,'様式４－１'!$A$6:$AE$112,15,FALSE)),"")</f>
        <v/>
      </c>
      <c r="BY27" s="238" t="str">
        <f>IFERROR(IF(VLOOKUP($C27,'様式４－１'!$A$6:$AE$112,16,FALSE)="","",VLOOKUP($C27,'様式４－１'!$A$6:$AE$112,16,FALSE)),"")</f>
        <v/>
      </c>
      <c r="BZ27" s="237" t="str">
        <f>IFERROR(IF(VLOOKUP($C27,'様式４－１'!$A$6:$AE$112,17,FALSE)="","",VLOOKUP($C27,'様式４－１'!$A$6:$AE$112,17,FALSE)),"")</f>
        <v/>
      </c>
      <c r="CA27" s="238" t="str">
        <f>IFERROR(IF(VLOOKUP($C27,'様式４－１'!$A$6:$AE$112,18,FALSE)="","",VLOOKUP($C27,'様式４－１'!$A$6:$AE$112,18,FALSE)),"")</f>
        <v/>
      </c>
      <c r="CB27" s="237" t="str">
        <f>IFERROR(IF(VLOOKUP($C27,'様式４－１'!$A$6:$AE$112,19,FALSE)="","",VLOOKUP($C27,'様式４－１'!$A$6:$AE$112,19,FALSE)),"")</f>
        <v/>
      </c>
      <c r="CC27" s="238" t="str">
        <f>IFERROR(IF(VLOOKUP($C27,'様式４－１'!$A$6:$AE$112,20,FALSE)="","",VLOOKUP($C27,'様式４－１'!$A$6:$AE$112,20,FALSE)),"")</f>
        <v/>
      </c>
      <c r="CD27" s="239" t="str">
        <f>IFERROR(IF(VLOOKUP($C27,'様式４－１'!$A$6:$AE$112,21,FALSE)="","",1),"")</f>
        <v/>
      </c>
      <c r="CE27" s="240" t="str">
        <f>IFERROR(IF(VLOOKUP($C27,'様式４－１'!$A$6:$AE$112,22,FALSE)="","",1),"")</f>
        <v/>
      </c>
      <c r="CF27" s="239" t="str">
        <f>IFERROR(IF(VLOOKUP($C27,'様式４－１'!$A$6:$AE$112,23,FALSE)="","",1),"")</f>
        <v/>
      </c>
      <c r="CG27" s="240" t="str">
        <f>IFERROR(IF(VLOOKUP($C27,'様式４－１'!$A$6:$AE$112,24,FALSE)="","",1),"")</f>
        <v/>
      </c>
      <c r="CH27" s="239" t="str">
        <f>IFERROR(IF(VLOOKUP($C27,'様式４－１'!$A$6:$AE$112,25,FALSE)="","",1),"")</f>
        <v/>
      </c>
      <c r="CI27" s="240" t="str">
        <f>IFERROR(IF(VLOOKUP($C27,'様式４－１'!$A$6:$AE$112,26,FALSE)="","",1),"")</f>
        <v/>
      </c>
      <c r="CJ27" s="239" t="str">
        <f>IFERROR(IF(VLOOKUP($C27,'様式４－１'!$A$6:$AE$112,27,FALSE)="","",1),"")</f>
        <v/>
      </c>
      <c r="CK27" s="240" t="str">
        <f>IFERROR(IF(VLOOKUP($C27,'様式４－１'!$A$6:$AE$112,28,FALSE)="","",1),"")</f>
        <v/>
      </c>
      <c r="CL27" s="239" t="str">
        <f>IFERROR(IF(VLOOKUP($C27,'様式４－１'!$A$6:$AE$112,29,FALSE)="","",1),"")</f>
        <v/>
      </c>
      <c r="CM27" s="240" t="str">
        <f>IFERROR(IF(VLOOKUP($C27,'様式４－１'!$A$6:$AE$112,30,FALSE)="","",1),"")</f>
        <v/>
      </c>
      <c r="CN27" s="239" t="str">
        <f>IFERROR(IF(VLOOKUP($C27,'様式４－１'!$A$6:$AE$112,31,FALSE)="","",1),"")</f>
        <v/>
      </c>
      <c r="CO27" s="254" t="str">
        <f>IFERROR(IF(VLOOKUP($C27,'様式４－１'!$A$6:$AE$112,31,FALSE)="","",1),"")</f>
        <v/>
      </c>
      <c r="CP27" s="258" t="str">
        <f>IFERROR(IF(VLOOKUP($C27,'様式４－１'!$A$6:$AE$112,31,FALSE)="","",1),"")</f>
        <v/>
      </c>
      <c r="CQ27" s="254" t="str">
        <f>IFERROR(IF(VLOOKUP($C27,'様式４－１'!$A$6:$AE$112,31,FALSE)="","",1),"")</f>
        <v/>
      </c>
      <c r="CR27" s="264">
        <f>全技術者確認表!E39</f>
        <v>0</v>
      </c>
      <c r="CS27" s="265">
        <f>全技術者確認表!H39</f>
        <v>0</v>
      </c>
      <c r="FS27" s="237"/>
      <c r="FT27" s="238"/>
      <c r="FU27" s="237"/>
      <c r="FV27" s="238"/>
      <c r="FW27" s="237"/>
      <c r="FX27" s="238"/>
      <c r="FY27" s="237"/>
      <c r="FZ27" s="238"/>
      <c r="GA27" s="237"/>
      <c r="GB27" s="238"/>
      <c r="GC27" s="237"/>
      <c r="GD27" s="238"/>
      <c r="GE27" s="237"/>
      <c r="GF27" s="238"/>
      <c r="GG27" s="237"/>
      <c r="GH27" s="238"/>
      <c r="GI27" s="239"/>
      <c r="GJ27" s="240"/>
      <c r="GK27" s="239"/>
      <c r="GL27" s="240"/>
      <c r="GM27" s="239"/>
      <c r="GN27" s="240"/>
      <c r="GO27" s="239"/>
      <c r="GP27" s="240"/>
      <c r="GQ27" s="239"/>
      <c r="GR27" s="240"/>
      <c r="GS27" s="239"/>
      <c r="GT27" s="240"/>
      <c r="GU27" s="239"/>
      <c r="GV27" s="240"/>
      <c r="GW27" s="239"/>
      <c r="GX27" s="240"/>
      <c r="GY27" s="237"/>
      <c r="GZ27" s="238"/>
      <c r="HA27" s="237"/>
      <c r="HB27" s="238"/>
      <c r="HC27" s="237"/>
      <c r="HD27" s="238"/>
      <c r="HE27" s="237"/>
      <c r="HF27" s="238"/>
      <c r="HG27" s="237"/>
      <c r="HH27" s="238"/>
      <c r="HI27" s="237"/>
      <c r="HJ27" s="238"/>
      <c r="HK27" s="237"/>
      <c r="HL27" s="238"/>
      <c r="HM27" s="237"/>
      <c r="HN27" s="238"/>
      <c r="HO27" s="237"/>
      <c r="HP27" s="238"/>
      <c r="HQ27" s="237"/>
      <c r="HR27" s="238"/>
      <c r="HS27" s="237"/>
      <c r="HT27" s="238"/>
      <c r="HU27" s="237"/>
      <c r="HV27" s="238"/>
      <c r="HW27" s="239"/>
      <c r="HX27" s="240"/>
      <c r="HY27" s="239"/>
      <c r="HZ27" s="240"/>
      <c r="IA27" s="239"/>
      <c r="IB27" s="240"/>
      <c r="IC27" s="239"/>
      <c r="ID27" s="240"/>
      <c r="IE27" s="237"/>
      <c r="IF27" s="238"/>
      <c r="IG27" s="237"/>
      <c r="IH27" s="238"/>
      <c r="II27" s="237"/>
      <c r="IJ27" s="238"/>
      <c r="IK27" s="237"/>
      <c r="IL27" s="238"/>
      <c r="IM27" s="239"/>
      <c r="IN27" s="240"/>
      <c r="IO27" s="239"/>
      <c r="IP27" s="240"/>
      <c r="IQ27" s="239"/>
      <c r="IR27" s="240"/>
      <c r="IS27" s="239"/>
      <c r="IT27" s="240"/>
      <c r="IU27" s="239"/>
      <c r="IV27" s="240"/>
      <c r="IW27" s="239"/>
      <c r="IX27" s="254"/>
      <c r="IY27" s="258"/>
      <c r="IZ27" s="254"/>
      <c r="JA27" s="258"/>
      <c r="JB27" s="254"/>
    </row>
    <row r="28" spans="1:262" s="231" customFormat="1" x14ac:dyDescent="0.2">
      <c r="A28" s="231">
        <f>報告書表紙!G$6</f>
        <v>0</v>
      </c>
      <c r="C28" s="231">
        <v>27</v>
      </c>
      <c r="D28" s="231">
        <f>全技術者確認表!B40</f>
        <v>0</v>
      </c>
      <c r="J28" s="232" t="str">
        <f>IFERROR(IF(VLOOKUP($C28,'様式２－１'!$A$6:$BG$163,4,FALSE)="","",1),"")</f>
        <v/>
      </c>
      <c r="K28" s="233" t="str">
        <f>IFERROR(IF(VLOOKUP($C28,'様式２－１'!$A$6:$BG$163,5,FALSE)="","",1),"")</f>
        <v/>
      </c>
      <c r="L28" s="232" t="str">
        <f>IFERROR(IF(VLOOKUP($C28,'様式２－１'!$A$6:$BG$163,6,FALSE)="","",1),"")</f>
        <v/>
      </c>
      <c r="M28" s="233" t="str">
        <f>IFERROR(IF(VLOOKUP($C28,'様式２－１'!$A$6:$BG$163,7,FALSE)="","",1),"")</f>
        <v/>
      </c>
      <c r="N28" s="232" t="str">
        <f>IFERROR(IF(VLOOKUP($C28,'様式２－１'!$A$6:$BG$163,8,FALSE)="","",1),"")</f>
        <v/>
      </c>
      <c r="O28" s="233" t="str">
        <f>IFERROR(IF(VLOOKUP($C28,'様式２－１'!$A$6:$BG$163,9,FALSE)="","",1),"")</f>
        <v/>
      </c>
      <c r="P28" s="232" t="str">
        <f>IFERROR(IF(VLOOKUP($C28,'様式２－１'!$A$6:$BG$163,10,FALSE)="","",1),"")</f>
        <v/>
      </c>
      <c r="Q28" s="233" t="str">
        <f>IFERROR(IF(VLOOKUP($C28,'様式２－１'!$A$6:$BG$163,11,FALSE)="","",1),"")</f>
        <v/>
      </c>
      <c r="R28" s="232" t="str">
        <f>IFERROR(IF(VLOOKUP($C28,'様式２－１'!$A$6:$BG$163,12,FALSE)="","",1),"")</f>
        <v/>
      </c>
      <c r="S28" s="233" t="str">
        <f>IFERROR(IF(VLOOKUP($C28,'様式２－１'!$A$6:$BG$163,13,FALSE)="","",1),"")</f>
        <v/>
      </c>
      <c r="T28" s="232" t="str">
        <f>IFERROR(IF(VLOOKUP($C28,'様式２－１'!$A$6:$BG$163,14,FALSE)="","",1),"")</f>
        <v/>
      </c>
      <c r="U28" s="233" t="str">
        <f>IFERROR(IF(VLOOKUP($C28,'様式２－１'!$A$6:$BG$163,15,FALSE)="","",1),"")</f>
        <v/>
      </c>
      <c r="V28" s="232" t="str">
        <f>IFERROR(IF(VLOOKUP($C28,'様式２－１'!$A$6:$BG$163,16,FALSE)="","",1),"")</f>
        <v/>
      </c>
      <c r="W28" s="233" t="str">
        <f>IFERROR(IF(VLOOKUP($C28,'様式２－１'!$A$6:$BG$163,17,FALSE)="","",1),"")</f>
        <v/>
      </c>
      <c r="X28" s="232" t="str">
        <f>IFERROR(IF(VLOOKUP($C28,'様式２－１'!$A$6:$BG$163,18,FALSE)="","",1),"")</f>
        <v/>
      </c>
      <c r="Y28" s="233" t="str">
        <f>IFERROR(IF(VLOOKUP($C28,'様式２－１'!$A$6:$BG$163,19,FALSE)="","",1),"")</f>
        <v/>
      </c>
      <c r="Z28" s="232" t="str">
        <f>IFERROR(IF(VLOOKUP($C28,'様式２－１'!$A$6:$BG$163,20,FALSE)="","",1),"")</f>
        <v/>
      </c>
      <c r="AA28" s="235" t="str">
        <f>IFERROR(IF(VLOOKUP($C28,'様式２－１'!$A$6:$BG$163,21,FALSE)="","",1),"")</f>
        <v/>
      </c>
      <c r="AB28" s="232" t="str">
        <f>IFERROR(IF(VLOOKUP($C28,'様式２－１'!$A$6:$BG$163,22,FALSE)="","",1),"")</f>
        <v/>
      </c>
      <c r="AC28" s="235" t="str">
        <f>IFERROR(IF(VLOOKUP($C28,'様式２－１'!$A$6:$BG$163,23,FALSE)="","",1),"")</f>
        <v/>
      </c>
      <c r="AD28" s="232" t="str">
        <f>IFERROR(IF(VLOOKUP($C28,'様式２－１'!$A$6:$BG$163,24,FALSE)="","",1),"")</f>
        <v/>
      </c>
      <c r="AE28" s="235" t="str">
        <f>IFERROR(IF(VLOOKUP($C28,'様式２－１'!$A$6:$BG$163,25,FALSE)="","",1),"")</f>
        <v/>
      </c>
      <c r="AF28" s="232" t="str">
        <f>IFERROR(IF(VLOOKUP($C28,'様式２－１'!$A$6:$BG$163,26,FALSE)="","",1),"")</f>
        <v/>
      </c>
      <c r="AG28" s="235" t="str">
        <f>IFERROR(IF(VLOOKUP($C28,'様式２－１'!$A$6:$BG$163,27,FALSE)="","",1),"")</f>
        <v/>
      </c>
      <c r="AH28" s="232" t="str">
        <f>IFERROR(IF(VLOOKUP($C28,'様式２－１'!$A$6:$BG$163,28,FALSE)="","",1),"")</f>
        <v/>
      </c>
      <c r="AI28" s="235" t="str">
        <f>IFERROR(IF(VLOOKUP($C28,'様式２－１'!$A$6:$BG$163,28,FALSE)="","",1),"")</f>
        <v/>
      </c>
      <c r="AJ28" s="232" t="str">
        <f>IFERROR(IF(VLOOKUP($C28,'様式２－１'!$A$6:$BG$163,30,FALSE)="","",1),"")</f>
        <v/>
      </c>
      <c r="AK28" s="235" t="str">
        <f>IFERROR(IF(VLOOKUP($C28,'様式２－１'!$A$6:$BG$163,31,FALSE)="","",1),"")</f>
        <v/>
      </c>
      <c r="AL28" s="232" t="str">
        <f>IFERROR(IF(VLOOKUP($C28,'様式２－１'!$A$6:$BG$163,32,FALSE)="","",1),"")</f>
        <v/>
      </c>
      <c r="AM28" s="235" t="str">
        <f>IFERROR(IF(VLOOKUP($C28,'様式２－１'!$A$6:$BG$163,33,FALSE)="","",1),"")</f>
        <v/>
      </c>
      <c r="AN28" s="232" t="str">
        <f>IFERROR(IF(VLOOKUP($C28,'様式２－１'!$A$6:$BG$163,34,FALSE)="","",1),"")</f>
        <v/>
      </c>
      <c r="AO28" s="235" t="str">
        <f>IFERROR(IF(VLOOKUP($C28,'様式２－１'!$A$6:$BG$163,35,FALSE)="","",1),"")</f>
        <v/>
      </c>
      <c r="AP28" s="232" t="str">
        <f>IFERROR(IF(VLOOKUP($C28,'様式２－１'!$A$6:$BG$163,36,FALSE)="","",VLOOKUP($C28,'様式２－１'!$A$6:$BG$163,36,FALSE)),"")</f>
        <v/>
      </c>
      <c r="AQ28" s="233" t="str">
        <f>IFERROR(IF(VLOOKUP($C28,'様式２－１'!$A$6:$BG$163,37,FALSE)="","",VLOOKUP($C28,'様式２－１'!$A$6:$BG$163,37,FALSE)),"")</f>
        <v/>
      </c>
      <c r="AR28" s="232" t="str">
        <f>IFERROR(IF(VLOOKUP($C28,'様式２－１'!$A$6:$BG$163,38,FALSE)="","",VLOOKUP($C28,'様式２－１'!$A$6:$BG$163,38,FALSE)),"")</f>
        <v/>
      </c>
      <c r="AS28" s="233" t="str">
        <f>IFERROR(IF(VLOOKUP($C28,'様式２－１'!$A$6:$BG$163,39,FALSE)="","",VLOOKUP($C28,'様式２－１'!$A$6:$BG$163,39,FALSE)),"")</f>
        <v/>
      </c>
      <c r="AT28" s="232" t="str">
        <f>IFERROR(IF(VLOOKUP($C28,'様式２－１'!$A$6:$BG$163,40,FALSE)="","",VLOOKUP($C28,'様式２－１'!$A$6:$BG$163,40,FALSE)),"")</f>
        <v/>
      </c>
      <c r="AU28" s="233" t="str">
        <f>IFERROR(IF(VLOOKUP($C28,'様式２－１'!$A$6:$BG$163,41,FALSE)="","",VLOOKUP($C28,'様式２－１'!$A$6:$BG$163,41,FALSE)),"")</f>
        <v/>
      </c>
      <c r="AV28" s="232" t="str">
        <f>IFERROR(IF(VLOOKUP($C28,'様式２－１'!$A$6:$BG$163,42,FALSE)="","",VLOOKUP($C28,'様式２－１'!$A$6:$BG$163,42,FALSE)),"")</f>
        <v/>
      </c>
      <c r="AW28" s="233" t="str">
        <f>IFERROR(IF(VLOOKUP($C28,'様式２－１'!$A$6:$BG$163,43,FALSE)="","",VLOOKUP($C28,'様式２－１'!$A$6:$BG$163,43,FALSE)),"")</f>
        <v/>
      </c>
      <c r="AX28" s="232" t="str">
        <f>IFERROR(IF(VLOOKUP($C28,'様式２－１'!$A$6:$BG$163,44,FALSE)="","",VLOOKUP($C28,'様式２－１'!$A$6:$BG$163,44,FALSE)),"")</f>
        <v/>
      </c>
      <c r="AY28" s="233" t="str">
        <f>IFERROR(IF(VLOOKUP($C28,'様式２－１'!$A$6:$BG$163,45,FALSE)="","",VLOOKUP($C28,'様式２－１'!$A$6:$BG$163,45,FALSE)),"")</f>
        <v/>
      </c>
      <c r="AZ28" s="232" t="str">
        <f>IFERROR(IF(VLOOKUP($C28,'様式２－１'!$A$6:$BG$163,46,FALSE)="","",VLOOKUP($C28,'様式２－１'!$A$6:$BG$163,46,FALSE)),"")</f>
        <v/>
      </c>
      <c r="BA28" s="233" t="str">
        <f>IFERROR(IF(VLOOKUP($C28,'様式２－１'!$A$6:$BG$163,47,FALSE)="","",VLOOKUP($C28,'様式２－１'!$A$6:$BG$163,47,FALSE)),"")</f>
        <v/>
      </c>
      <c r="BB28" s="232" t="str">
        <f>IFERROR(IF(VLOOKUP($C28,'様式２－１'!$A$6:$BG$163,48,FALSE)="","",VLOOKUP($C28,'様式２－１'!$A$6:$BG$163,48,FALSE)),"")</f>
        <v/>
      </c>
      <c r="BC28" s="233" t="str">
        <f>IFERROR(IF(VLOOKUP($C28,'様式２－１'!$A$6:$BG$163,49,FALSE)="","",VLOOKUP($C28,'様式２－１'!$A$6:$BG$163,49,FALSE)),"")</f>
        <v/>
      </c>
      <c r="BD28" s="232" t="str">
        <f>IFERROR(IF(VLOOKUP($C28,'様式２－１'!$A$6:$BG$163,50,FALSE)="","",VLOOKUP($C28,'様式２－１'!$A$6:$BG$163,50,FALSE)),"")</f>
        <v/>
      </c>
      <c r="BE28" s="233" t="str">
        <f>IFERROR(IF(VLOOKUP($C28,'様式２－１'!$A$6:$BG$163,51,FALSE)="","",VLOOKUP($C28,'様式２－１'!$A$6:$BG$163,51,FALSE)),"")</f>
        <v/>
      </c>
      <c r="BF28" s="232" t="str">
        <f>IFERROR(IF(VLOOKUP($C28,'様式２－１'!$A$6:$BG$163,52,FALSE)="","",VLOOKUP($C28,'様式２－１'!$A$6:$BG$163,52,FALSE)),"")</f>
        <v/>
      </c>
      <c r="BG28" s="233" t="str">
        <f>IFERROR(IF(VLOOKUP($C28,'様式２－１'!$A$6:$BG$163,53,FALSE)="","",1),"")</f>
        <v/>
      </c>
      <c r="BH28" s="232" t="str">
        <f>IFERROR(IF(VLOOKUP($C28,'様式２－１'!$A$6:$BG$163,54,FALSE)="","",1),"")</f>
        <v/>
      </c>
      <c r="BI28" s="233" t="str">
        <f>IFERROR(IF(VLOOKUP($C28,'様式２－１'!$A$6:$BG$163,55,FALSE)="","",1),"")</f>
        <v/>
      </c>
      <c r="BJ28" s="232" t="str">
        <f>IFERROR(IF(VLOOKUP($C28,'様式２－１'!$A$6:$BG$163,56,FALSE)="","",VLOOKUP($C28,'様式２－１'!$A$6:$BG$163,56,FALSE)),"")</f>
        <v/>
      </c>
      <c r="BK28" s="233" t="str">
        <f>IFERROR(IF(VLOOKUP($C28,'様式２－１'!$A$6:$BG$163,57,FALSE)="","",VLOOKUP($C28,'様式２－１'!$A$6:$BG$163,57,FALSE)),"")</f>
        <v/>
      </c>
      <c r="BL28" s="232" t="str">
        <f>IFERROR(IF(VLOOKUP($C28,'様式２－１'!$A$6:$BG$163,58,FALSE)="","",VLOOKUP($C28,'様式２－１'!$A$6:$BG$163,58,FALSE)),"")</f>
        <v/>
      </c>
      <c r="BM28" s="233" t="str">
        <f>IFERROR(IF(VLOOKUP($C28,'様式２－１'!$A$6:$BG$163,59,FALSE)="","",VLOOKUP($C28,'様式２－１'!$A$6:$BG$163,59,FALSE)),"")</f>
        <v/>
      </c>
      <c r="BN28" s="234" t="str">
        <f>IFERROR(IF(VLOOKUP($C28,'様式４－１'!$A$6:$AE$112,5,FALSE)="","",VLOOKUP($C28,'様式４－１'!$A$6:$AE$112,5,FALSE)),"")</f>
        <v/>
      </c>
      <c r="BO28" s="235" t="str">
        <f>IFERROR(IF(VLOOKUP($C28,'様式４－１'!$A$6:$AE$112,6,FALSE)="","",VLOOKUP($C28,'様式４－１'!$A$6:$AE$112,6,FALSE)),"")</f>
        <v/>
      </c>
      <c r="BP28" s="234" t="str">
        <f>IFERROR(IF(VLOOKUP($C28,'様式４－１'!$A$6:$AE$112,7,FALSE)="","",VLOOKUP($C28,'様式４－１'!$A$6:$AE$112,7,FALSE)),"")</f>
        <v/>
      </c>
      <c r="BQ28" s="235" t="str">
        <f>IFERROR(IF(VLOOKUP($C28,'様式４－１'!$A$6:$AE$112,8,FALSE)="","",VLOOKUP($C28,'様式４－１'!$A$6:$AE$112,8,FALSE)),"")</f>
        <v/>
      </c>
      <c r="BR28" s="234" t="str">
        <f>IFERROR(IF(VLOOKUP($C28,'様式４－１'!$A$6:$AE$112,9,FALSE)="","",VLOOKUP($C28,'様式４－１'!$A$6:$AE$112,9,FALSE)),"")</f>
        <v/>
      </c>
      <c r="BS28" s="235" t="str">
        <f>IFERROR(IF(VLOOKUP($C28,'様式４－１'!$A$6:$AE$112,10,FALSE)="","",VLOOKUP($C28,'様式４－１'!$A$6:$AE$112,10,FALSE)),"")</f>
        <v/>
      </c>
      <c r="BT28" s="234" t="str">
        <f>IFERROR(IF(VLOOKUP($C28,'様式４－１'!$A$6:$AE$112,11,FALSE)="","",VLOOKUP($C28,'様式４－１'!$A$6:$AE$112,11,FALSE)),"")</f>
        <v/>
      </c>
      <c r="BU28" s="235" t="str">
        <f>IFERROR(IF(VLOOKUP($C28,'様式４－１'!$A$6:$AE$112,12,FALSE)="","",VLOOKUP($C28,'様式４－１'!$A$6:$AE$112,12,FALSE)),"")</f>
        <v/>
      </c>
      <c r="BV28" s="232" t="str">
        <f>IFERROR(IF(VLOOKUP($C28,'様式４－１'!$A$6:$AE$112,13,FALSE)="","",VLOOKUP($C28,'様式４－１'!$A$6:$AE$112,13,FALSE)),"")</f>
        <v/>
      </c>
      <c r="BW28" s="233" t="str">
        <f>IFERROR(IF(VLOOKUP($C28,'様式４－１'!$A$6:$AE$112,14,FALSE)="","",VLOOKUP($C28,'様式４－１'!$A$6:$AE$112,14,FALSE)),"")</f>
        <v/>
      </c>
      <c r="BX28" s="232" t="str">
        <f>IFERROR(IF(VLOOKUP($C28,'様式４－１'!$A$6:$AE$112,15,FALSE)="","",VLOOKUP($C28,'様式４－１'!$A$6:$AE$112,15,FALSE)),"")</f>
        <v/>
      </c>
      <c r="BY28" s="233" t="str">
        <f>IFERROR(IF(VLOOKUP($C28,'様式４－１'!$A$6:$AE$112,16,FALSE)="","",VLOOKUP($C28,'様式４－１'!$A$6:$AE$112,16,FALSE)),"")</f>
        <v/>
      </c>
      <c r="BZ28" s="232" t="str">
        <f>IFERROR(IF(VLOOKUP($C28,'様式４－１'!$A$6:$AE$112,17,FALSE)="","",VLOOKUP($C28,'様式４－１'!$A$6:$AE$112,17,FALSE)),"")</f>
        <v/>
      </c>
      <c r="CA28" s="233" t="str">
        <f>IFERROR(IF(VLOOKUP($C28,'様式４－１'!$A$6:$AE$112,18,FALSE)="","",VLOOKUP($C28,'様式４－１'!$A$6:$AE$112,18,FALSE)),"")</f>
        <v/>
      </c>
      <c r="CB28" s="232" t="str">
        <f>IFERROR(IF(VLOOKUP($C28,'様式４－１'!$A$6:$AE$112,19,FALSE)="","",VLOOKUP($C28,'様式４－１'!$A$6:$AE$112,19,FALSE)),"")</f>
        <v/>
      </c>
      <c r="CC28" s="233" t="str">
        <f>IFERROR(IF(VLOOKUP($C28,'様式４－１'!$A$6:$AE$112,20,FALSE)="","",VLOOKUP($C28,'様式４－１'!$A$6:$AE$112,20,FALSE)),"")</f>
        <v/>
      </c>
      <c r="CD28" s="234" t="str">
        <f>IFERROR(IF(VLOOKUP($C28,'様式４－１'!$A$6:$AE$112,21,FALSE)="","",1),"")</f>
        <v/>
      </c>
      <c r="CE28" s="235" t="str">
        <f>IFERROR(IF(VLOOKUP($C28,'様式４－１'!$A$6:$AE$112,22,FALSE)="","",1),"")</f>
        <v/>
      </c>
      <c r="CF28" s="234" t="str">
        <f>IFERROR(IF(VLOOKUP($C28,'様式４－１'!$A$6:$AE$112,23,FALSE)="","",1),"")</f>
        <v/>
      </c>
      <c r="CG28" s="235" t="str">
        <f>IFERROR(IF(VLOOKUP($C28,'様式４－１'!$A$6:$AE$112,24,FALSE)="","",1),"")</f>
        <v/>
      </c>
      <c r="CH28" s="234" t="str">
        <f>IFERROR(IF(VLOOKUP($C28,'様式４－１'!$A$6:$AE$112,25,FALSE)="","",1),"")</f>
        <v/>
      </c>
      <c r="CI28" s="235" t="str">
        <f>IFERROR(IF(VLOOKUP($C28,'様式４－１'!$A$6:$AE$112,26,FALSE)="","",1),"")</f>
        <v/>
      </c>
      <c r="CJ28" s="234" t="str">
        <f>IFERROR(IF(VLOOKUP($C28,'様式４－１'!$A$6:$AE$112,27,FALSE)="","",1),"")</f>
        <v/>
      </c>
      <c r="CK28" s="235" t="str">
        <f>IFERROR(IF(VLOOKUP($C28,'様式４－１'!$A$6:$AE$112,28,FALSE)="","",1),"")</f>
        <v/>
      </c>
      <c r="CL28" s="234" t="str">
        <f>IFERROR(IF(VLOOKUP($C28,'様式４－１'!$A$6:$AE$112,29,FALSE)="","",1),"")</f>
        <v/>
      </c>
      <c r="CM28" s="235" t="str">
        <f>IFERROR(IF(VLOOKUP($C28,'様式４－１'!$A$6:$AE$112,30,FALSE)="","",1),"")</f>
        <v/>
      </c>
      <c r="CN28" s="234" t="str">
        <f>IFERROR(IF(VLOOKUP($C28,'様式４－１'!$A$6:$AE$112,31,FALSE)="","",1),"")</f>
        <v/>
      </c>
      <c r="CO28" s="252" t="str">
        <f>IFERROR(IF(VLOOKUP($C28,'様式４－１'!$A$6:$AE$112,31,FALSE)="","",1),"")</f>
        <v/>
      </c>
      <c r="CP28" s="256" t="str">
        <f>IFERROR(IF(VLOOKUP($C28,'様式４－１'!$A$6:$AE$112,31,FALSE)="","",1),"")</f>
        <v/>
      </c>
      <c r="CQ28" s="252" t="str">
        <f>IFERROR(IF(VLOOKUP($C28,'様式４－１'!$A$6:$AE$112,31,FALSE)="","",1),"")</f>
        <v/>
      </c>
      <c r="CR28" s="260">
        <f>全技術者確認表!E40</f>
        <v>0</v>
      </c>
      <c r="CS28" s="261">
        <f>全技術者確認表!H40</f>
        <v>0</v>
      </c>
      <c r="FS28" s="232"/>
      <c r="FT28" s="233"/>
      <c r="FU28" s="232"/>
      <c r="FV28" s="233"/>
      <c r="FW28" s="232"/>
      <c r="FX28" s="233"/>
      <c r="FY28" s="232"/>
      <c r="FZ28" s="233"/>
      <c r="GA28" s="232"/>
      <c r="GB28" s="233"/>
      <c r="GC28" s="232"/>
      <c r="GD28" s="233"/>
      <c r="GE28" s="232"/>
      <c r="GF28" s="233"/>
      <c r="GG28" s="232"/>
      <c r="GH28" s="233"/>
      <c r="GI28" s="234"/>
      <c r="GJ28" s="235"/>
      <c r="GK28" s="234"/>
      <c r="GL28" s="235"/>
      <c r="GM28" s="234"/>
      <c r="GN28" s="235"/>
      <c r="GO28" s="234"/>
      <c r="GP28" s="235"/>
      <c r="GQ28" s="234"/>
      <c r="GR28" s="235"/>
      <c r="GS28" s="234"/>
      <c r="GT28" s="235"/>
      <c r="GU28" s="234"/>
      <c r="GV28" s="235"/>
      <c r="GW28" s="234"/>
      <c r="GX28" s="235"/>
      <c r="GY28" s="232"/>
      <c r="GZ28" s="233"/>
      <c r="HA28" s="232"/>
      <c r="HB28" s="233"/>
      <c r="HC28" s="232"/>
      <c r="HD28" s="233"/>
      <c r="HE28" s="232"/>
      <c r="HF28" s="233"/>
      <c r="HG28" s="232"/>
      <c r="HH28" s="233"/>
      <c r="HI28" s="232"/>
      <c r="HJ28" s="233"/>
      <c r="HK28" s="232"/>
      <c r="HL28" s="233"/>
      <c r="HM28" s="232"/>
      <c r="HN28" s="233"/>
      <c r="HO28" s="232"/>
      <c r="HP28" s="233"/>
      <c r="HQ28" s="232"/>
      <c r="HR28" s="233"/>
      <c r="HS28" s="232"/>
      <c r="HT28" s="233"/>
      <c r="HU28" s="232"/>
      <c r="HV28" s="233"/>
      <c r="HW28" s="234"/>
      <c r="HX28" s="235"/>
      <c r="HY28" s="234"/>
      <c r="HZ28" s="235"/>
      <c r="IA28" s="234"/>
      <c r="IB28" s="235"/>
      <c r="IC28" s="234"/>
      <c r="ID28" s="235"/>
      <c r="IE28" s="232"/>
      <c r="IF28" s="233"/>
      <c r="IG28" s="232"/>
      <c r="IH28" s="233"/>
      <c r="II28" s="232"/>
      <c r="IJ28" s="233"/>
      <c r="IK28" s="232"/>
      <c r="IL28" s="233"/>
      <c r="IM28" s="234"/>
      <c r="IN28" s="235"/>
      <c r="IO28" s="234"/>
      <c r="IP28" s="235"/>
      <c r="IQ28" s="234"/>
      <c r="IR28" s="235"/>
      <c r="IS28" s="234"/>
      <c r="IT28" s="235"/>
      <c r="IU28" s="234"/>
      <c r="IV28" s="235"/>
      <c r="IW28" s="234"/>
      <c r="IX28" s="252"/>
      <c r="IY28" s="256"/>
      <c r="IZ28" s="252"/>
      <c r="JA28" s="256"/>
      <c r="JB28" s="252"/>
    </row>
    <row r="29" spans="1:262" s="231" customFormat="1" x14ac:dyDescent="0.2">
      <c r="A29" s="231">
        <f>報告書表紙!G$6</f>
        <v>0</v>
      </c>
      <c r="C29" s="231">
        <v>28</v>
      </c>
      <c r="D29" s="231">
        <f>全技術者確認表!B41</f>
        <v>0</v>
      </c>
      <c r="J29" s="232" t="str">
        <f>IFERROR(IF(VLOOKUP($C29,'様式２－１'!$A$6:$BG$163,4,FALSE)="","",1),"")</f>
        <v/>
      </c>
      <c r="K29" s="233" t="str">
        <f>IFERROR(IF(VLOOKUP($C29,'様式２－１'!$A$6:$BG$163,5,FALSE)="","",1),"")</f>
        <v/>
      </c>
      <c r="L29" s="232" t="str">
        <f>IFERROR(IF(VLOOKUP($C29,'様式２－１'!$A$6:$BG$163,6,FALSE)="","",1),"")</f>
        <v/>
      </c>
      <c r="M29" s="233" t="str">
        <f>IFERROR(IF(VLOOKUP($C29,'様式２－１'!$A$6:$BG$163,7,FALSE)="","",1),"")</f>
        <v/>
      </c>
      <c r="N29" s="232" t="str">
        <f>IFERROR(IF(VLOOKUP($C29,'様式２－１'!$A$6:$BG$163,8,FALSE)="","",1),"")</f>
        <v/>
      </c>
      <c r="O29" s="233" t="str">
        <f>IFERROR(IF(VLOOKUP($C29,'様式２－１'!$A$6:$BG$163,9,FALSE)="","",1),"")</f>
        <v/>
      </c>
      <c r="P29" s="232" t="str">
        <f>IFERROR(IF(VLOOKUP($C29,'様式２－１'!$A$6:$BG$163,10,FALSE)="","",1),"")</f>
        <v/>
      </c>
      <c r="Q29" s="233" t="str">
        <f>IFERROR(IF(VLOOKUP($C29,'様式２－１'!$A$6:$BG$163,11,FALSE)="","",1),"")</f>
        <v/>
      </c>
      <c r="R29" s="232" t="str">
        <f>IFERROR(IF(VLOOKUP($C29,'様式２－１'!$A$6:$BG$163,12,FALSE)="","",1),"")</f>
        <v/>
      </c>
      <c r="S29" s="233" t="str">
        <f>IFERROR(IF(VLOOKUP($C29,'様式２－１'!$A$6:$BG$163,13,FALSE)="","",1),"")</f>
        <v/>
      </c>
      <c r="T29" s="232" t="str">
        <f>IFERROR(IF(VLOOKUP($C29,'様式２－１'!$A$6:$BG$163,14,FALSE)="","",1),"")</f>
        <v/>
      </c>
      <c r="U29" s="233" t="str">
        <f>IFERROR(IF(VLOOKUP($C29,'様式２－１'!$A$6:$BG$163,15,FALSE)="","",1),"")</f>
        <v/>
      </c>
      <c r="V29" s="232" t="str">
        <f>IFERROR(IF(VLOOKUP($C29,'様式２－１'!$A$6:$BG$163,16,FALSE)="","",1),"")</f>
        <v/>
      </c>
      <c r="W29" s="233" t="str">
        <f>IFERROR(IF(VLOOKUP($C29,'様式２－１'!$A$6:$BG$163,17,FALSE)="","",1),"")</f>
        <v/>
      </c>
      <c r="X29" s="232" t="str">
        <f>IFERROR(IF(VLOOKUP($C29,'様式２－１'!$A$6:$BG$163,18,FALSE)="","",1),"")</f>
        <v/>
      </c>
      <c r="Y29" s="233" t="str">
        <f>IFERROR(IF(VLOOKUP($C29,'様式２－１'!$A$6:$BG$163,19,FALSE)="","",1),"")</f>
        <v/>
      </c>
      <c r="Z29" s="232" t="str">
        <f>IFERROR(IF(VLOOKUP($C29,'様式２－１'!$A$6:$BG$163,20,FALSE)="","",1),"")</f>
        <v/>
      </c>
      <c r="AA29" s="235" t="str">
        <f>IFERROR(IF(VLOOKUP($C29,'様式２－１'!$A$6:$BG$163,21,FALSE)="","",1),"")</f>
        <v/>
      </c>
      <c r="AB29" s="232" t="str">
        <f>IFERROR(IF(VLOOKUP($C29,'様式２－１'!$A$6:$BG$163,22,FALSE)="","",1),"")</f>
        <v/>
      </c>
      <c r="AC29" s="235" t="str">
        <f>IFERROR(IF(VLOOKUP($C29,'様式２－１'!$A$6:$BG$163,23,FALSE)="","",1),"")</f>
        <v/>
      </c>
      <c r="AD29" s="232" t="str">
        <f>IFERROR(IF(VLOOKUP($C29,'様式２－１'!$A$6:$BG$163,24,FALSE)="","",1),"")</f>
        <v/>
      </c>
      <c r="AE29" s="235" t="str">
        <f>IFERROR(IF(VLOOKUP($C29,'様式２－１'!$A$6:$BG$163,25,FALSE)="","",1),"")</f>
        <v/>
      </c>
      <c r="AF29" s="232" t="str">
        <f>IFERROR(IF(VLOOKUP($C29,'様式２－１'!$A$6:$BG$163,26,FALSE)="","",1),"")</f>
        <v/>
      </c>
      <c r="AG29" s="235" t="str">
        <f>IFERROR(IF(VLOOKUP($C29,'様式２－１'!$A$6:$BG$163,27,FALSE)="","",1),"")</f>
        <v/>
      </c>
      <c r="AH29" s="232" t="str">
        <f>IFERROR(IF(VLOOKUP($C29,'様式２－１'!$A$6:$BG$163,28,FALSE)="","",1),"")</f>
        <v/>
      </c>
      <c r="AI29" s="235" t="str">
        <f>IFERROR(IF(VLOOKUP($C29,'様式２－１'!$A$6:$BG$163,28,FALSE)="","",1),"")</f>
        <v/>
      </c>
      <c r="AJ29" s="232" t="str">
        <f>IFERROR(IF(VLOOKUP($C29,'様式２－１'!$A$6:$BG$163,30,FALSE)="","",1),"")</f>
        <v/>
      </c>
      <c r="AK29" s="235" t="str">
        <f>IFERROR(IF(VLOOKUP($C29,'様式２－１'!$A$6:$BG$163,31,FALSE)="","",1),"")</f>
        <v/>
      </c>
      <c r="AL29" s="232" t="str">
        <f>IFERROR(IF(VLOOKUP($C29,'様式２－１'!$A$6:$BG$163,32,FALSE)="","",1),"")</f>
        <v/>
      </c>
      <c r="AM29" s="235" t="str">
        <f>IFERROR(IF(VLOOKUP($C29,'様式２－１'!$A$6:$BG$163,33,FALSE)="","",1),"")</f>
        <v/>
      </c>
      <c r="AN29" s="232" t="str">
        <f>IFERROR(IF(VLOOKUP($C29,'様式２－１'!$A$6:$BG$163,34,FALSE)="","",1),"")</f>
        <v/>
      </c>
      <c r="AO29" s="235" t="str">
        <f>IFERROR(IF(VLOOKUP($C29,'様式２－１'!$A$6:$BG$163,35,FALSE)="","",1),"")</f>
        <v/>
      </c>
      <c r="AP29" s="232" t="str">
        <f>IFERROR(IF(VLOOKUP($C29,'様式２－１'!$A$6:$BG$163,36,FALSE)="","",VLOOKUP($C29,'様式２－１'!$A$6:$BG$163,36,FALSE)),"")</f>
        <v/>
      </c>
      <c r="AQ29" s="233" t="str">
        <f>IFERROR(IF(VLOOKUP($C29,'様式２－１'!$A$6:$BG$163,37,FALSE)="","",VLOOKUP($C29,'様式２－１'!$A$6:$BG$163,37,FALSE)),"")</f>
        <v/>
      </c>
      <c r="AR29" s="232" t="str">
        <f>IFERROR(IF(VLOOKUP($C29,'様式２－１'!$A$6:$BG$163,38,FALSE)="","",VLOOKUP($C29,'様式２－１'!$A$6:$BG$163,38,FALSE)),"")</f>
        <v/>
      </c>
      <c r="AS29" s="233" t="str">
        <f>IFERROR(IF(VLOOKUP($C29,'様式２－１'!$A$6:$BG$163,39,FALSE)="","",VLOOKUP($C29,'様式２－１'!$A$6:$BG$163,39,FALSE)),"")</f>
        <v/>
      </c>
      <c r="AT29" s="232" t="str">
        <f>IFERROR(IF(VLOOKUP($C29,'様式２－１'!$A$6:$BG$163,40,FALSE)="","",VLOOKUP($C29,'様式２－１'!$A$6:$BG$163,40,FALSE)),"")</f>
        <v/>
      </c>
      <c r="AU29" s="233" t="str">
        <f>IFERROR(IF(VLOOKUP($C29,'様式２－１'!$A$6:$BG$163,41,FALSE)="","",VLOOKUP($C29,'様式２－１'!$A$6:$BG$163,41,FALSE)),"")</f>
        <v/>
      </c>
      <c r="AV29" s="232" t="str">
        <f>IFERROR(IF(VLOOKUP($C29,'様式２－１'!$A$6:$BG$163,42,FALSE)="","",VLOOKUP($C29,'様式２－１'!$A$6:$BG$163,42,FALSE)),"")</f>
        <v/>
      </c>
      <c r="AW29" s="233" t="str">
        <f>IFERROR(IF(VLOOKUP($C29,'様式２－１'!$A$6:$BG$163,43,FALSE)="","",VLOOKUP($C29,'様式２－１'!$A$6:$BG$163,43,FALSE)),"")</f>
        <v/>
      </c>
      <c r="AX29" s="232" t="str">
        <f>IFERROR(IF(VLOOKUP($C29,'様式２－１'!$A$6:$BG$163,44,FALSE)="","",VLOOKUP($C29,'様式２－１'!$A$6:$BG$163,44,FALSE)),"")</f>
        <v/>
      </c>
      <c r="AY29" s="233" t="str">
        <f>IFERROR(IF(VLOOKUP($C29,'様式２－１'!$A$6:$BG$163,45,FALSE)="","",VLOOKUP($C29,'様式２－１'!$A$6:$BG$163,45,FALSE)),"")</f>
        <v/>
      </c>
      <c r="AZ29" s="232" t="str">
        <f>IFERROR(IF(VLOOKUP($C29,'様式２－１'!$A$6:$BG$163,46,FALSE)="","",VLOOKUP($C29,'様式２－１'!$A$6:$BG$163,46,FALSE)),"")</f>
        <v/>
      </c>
      <c r="BA29" s="233" t="str">
        <f>IFERROR(IF(VLOOKUP($C29,'様式２－１'!$A$6:$BG$163,47,FALSE)="","",VLOOKUP($C29,'様式２－１'!$A$6:$BG$163,47,FALSE)),"")</f>
        <v/>
      </c>
      <c r="BB29" s="232" t="str">
        <f>IFERROR(IF(VLOOKUP($C29,'様式２－１'!$A$6:$BG$163,48,FALSE)="","",VLOOKUP($C29,'様式２－１'!$A$6:$BG$163,48,FALSE)),"")</f>
        <v/>
      </c>
      <c r="BC29" s="233" t="str">
        <f>IFERROR(IF(VLOOKUP($C29,'様式２－１'!$A$6:$BG$163,49,FALSE)="","",VLOOKUP($C29,'様式２－１'!$A$6:$BG$163,49,FALSE)),"")</f>
        <v/>
      </c>
      <c r="BD29" s="232" t="str">
        <f>IFERROR(IF(VLOOKUP($C29,'様式２－１'!$A$6:$BG$163,50,FALSE)="","",VLOOKUP($C29,'様式２－１'!$A$6:$BG$163,50,FALSE)),"")</f>
        <v/>
      </c>
      <c r="BE29" s="233" t="str">
        <f>IFERROR(IF(VLOOKUP($C29,'様式２－１'!$A$6:$BG$163,51,FALSE)="","",VLOOKUP($C29,'様式２－１'!$A$6:$BG$163,51,FALSE)),"")</f>
        <v/>
      </c>
      <c r="BF29" s="232" t="str">
        <f>IFERROR(IF(VLOOKUP($C29,'様式２－１'!$A$6:$BG$163,52,FALSE)="","",VLOOKUP($C29,'様式２－１'!$A$6:$BG$163,52,FALSE)),"")</f>
        <v/>
      </c>
      <c r="BG29" s="233" t="str">
        <f>IFERROR(IF(VLOOKUP($C29,'様式２－１'!$A$6:$BG$163,53,FALSE)="","",1),"")</f>
        <v/>
      </c>
      <c r="BH29" s="232" t="str">
        <f>IFERROR(IF(VLOOKUP($C29,'様式２－１'!$A$6:$BG$163,54,FALSE)="","",1),"")</f>
        <v/>
      </c>
      <c r="BI29" s="233" t="str">
        <f>IFERROR(IF(VLOOKUP($C29,'様式２－１'!$A$6:$BG$163,55,FALSE)="","",1),"")</f>
        <v/>
      </c>
      <c r="BJ29" s="232" t="str">
        <f>IFERROR(IF(VLOOKUP($C29,'様式２－１'!$A$6:$BG$163,56,FALSE)="","",VLOOKUP($C29,'様式２－１'!$A$6:$BG$163,56,FALSE)),"")</f>
        <v/>
      </c>
      <c r="BK29" s="233" t="str">
        <f>IFERROR(IF(VLOOKUP($C29,'様式２－１'!$A$6:$BG$163,57,FALSE)="","",VLOOKUP($C29,'様式２－１'!$A$6:$BG$163,57,FALSE)),"")</f>
        <v/>
      </c>
      <c r="BL29" s="232" t="str">
        <f>IFERROR(IF(VLOOKUP($C29,'様式２－１'!$A$6:$BG$163,58,FALSE)="","",VLOOKUP($C29,'様式２－１'!$A$6:$BG$163,58,FALSE)),"")</f>
        <v/>
      </c>
      <c r="BM29" s="233" t="str">
        <f>IFERROR(IF(VLOOKUP($C29,'様式２－１'!$A$6:$BG$163,59,FALSE)="","",VLOOKUP($C29,'様式２－１'!$A$6:$BG$163,59,FALSE)),"")</f>
        <v/>
      </c>
      <c r="BN29" s="234" t="str">
        <f>IFERROR(IF(VLOOKUP($C29,'様式４－１'!$A$6:$AE$112,5,FALSE)="","",VLOOKUP($C29,'様式４－１'!$A$6:$AE$112,5,FALSE)),"")</f>
        <v/>
      </c>
      <c r="BO29" s="235" t="str">
        <f>IFERROR(IF(VLOOKUP($C29,'様式４－１'!$A$6:$AE$112,6,FALSE)="","",VLOOKUP($C29,'様式４－１'!$A$6:$AE$112,6,FALSE)),"")</f>
        <v/>
      </c>
      <c r="BP29" s="234" t="str">
        <f>IFERROR(IF(VLOOKUP($C29,'様式４－１'!$A$6:$AE$112,7,FALSE)="","",VLOOKUP($C29,'様式４－１'!$A$6:$AE$112,7,FALSE)),"")</f>
        <v/>
      </c>
      <c r="BQ29" s="235" t="str">
        <f>IFERROR(IF(VLOOKUP($C29,'様式４－１'!$A$6:$AE$112,8,FALSE)="","",VLOOKUP($C29,'様式４－１'!$A$6:$AE$112,8,FALSE)),"")</f>
        <v/>
      </c>
      <c r="BR29" s="234" t="str">
        <f>IFERROR(IF(VLOOKUP($C29,'様式４－１'!$A$6:$AE$112,9,FALSE)="","",VLOOKUP($C29,'様式４－１'!$A$6:$AE$112,9,FALSE)),"")</f>
        <v/>
      </c>
      <c r="BS29" s="235" t="str">
        <f>IFERROR(IF(VLOOKUP($C29,'様式４－１'!$A$6:$AE$112,10,FALSE)="","",VLOOKUP($C29,'様式４－１'!$A$6:$AE$112,10,FALSE)),"")</f>
        <v/>
      </c>
      <c r="BT29" s="234" t="str">
        <f>IFERROR(IF(VLOOKUP($C29,'様式４－１'!$A$6:$AE$112,11,FALSE)="","",VLOOKUP($C29,'様式４－１'!$A$6:$AE$112,11,FALSE)),"")</f>
        <v/>
      </c>
      <c r="BU29" s="235" t="str">
        <f>IFERROR(IF(VLOOKUP($C29,'様式４－１'!$A$6:$AE$112,12,FALSE)="","",VLOOKUP($C29,'様式４－１'!$A$6:$AE$112,12,FALSE)),"")</f>
        <v/>
      </c>
      <c r="BV29" s="232" t="str">
        <f>IFERROR(IF(VLOOKUP($C29,'様式４－１'!$A$6:$AE$112,13,FALSE)="","",VLOOKUP($C29,'様式４－１'!$A$6:$AE$112,13,FALSE)),"")</f>
        <v/>
      </c>
      <c r="BW29" s="233" t="str">
        <f>IFERROR(IF(VLOOKUP($C29,'様式４－１'!$A$6:$AE$112,14,FALSE)="","",VLOOKUP($C29,'様式４－１'!$A$6:$AE$112,14,FALSE)),"")</f>
        <v/>
      </c>
      <c r="BX29" s="232" t="str">
        <f>IFERROR(IF(VLOOKUP($C29,'様式４－１'!$A$6:$AE$112,15,FALSE)="","",VLOOKUP($C29,'様式４－１'!$A$6:$AE$112,15,FALSE)),"")</f>
        <v/>
      </c>
      <c r="BY29" s="233" t="str">
        <f>IFERROR(IF(VLOOKUP($C29,'様式４－１'!$A$6:$AE$112,16,FALSE)="","",VLOOKUP($C29,'様式４－１'!$A$6:$AE$112,16,FALSE)),"")</f>
        <v/>
      </c>
      <c r="BZ29" s="232" t="str">
        <f>IFERROR(IF(VLOOKUP($C29,'様式４－１'!$A$6:$AE$112,17,FALSE)="","",VLOOKUP($C29,'様式４－１'!$A$6:$AE$112,17,FALSE)),"")</f>
        <v/>
      </c>
      <c r="CA29" s="233" t="str">
        <f>IFERROR(IF(VLOOKUP($C29,'様式４－１'!$A$6:$AE$112,18,FALSE)="","",VLOOKUP($C29,'様式４－１'!$A$6:$AE$112,18,FALSE)),"")</f>
        <v/>
      </c>
      <c r="CB29" s="232" t="str">
        <f>IFERROR(IF(VLOOKUP($C29,'様式４－１'!$A$6:$AE$112,19,FALSE)="","",VLOOKUP($C29,'様式４－１'!$A$6:$AE$112,19,FALSE)),"")</f>
        <v/>
      </c>
      <c r="CC29" s="233" t="str">
        <f>IFERROR(IF(VLOOKUP($C29,'様式４－１'!$A$6:$AE$112,20,FALSE)="","",VLOOKUP($C29,'様式４－１'!$A$6:$AE$112,20,FALSE)),"")</f>
        <v/>
      </c>
      <c r="CD29" s="234" t="str">
        <f>IFERROR(IF(VLOOKUP($C29,'様式４－１'!$A$6:$AE$112,21,FALSE)="","",1),"")</f>
        <v/>
      </c>
      <c r="CE29" s="235" t="str">
        <f>IFERROR(IF(VLOOKUP($C29,'様式４－１'!$A$6:$AE$112,22,FALSE)="","",1),"")</f>
        <v/>
      </c>
      <c r="CF29" s="234" t="str">
        <f>IFERROR(IF(VLOOKUP($C29,'様式４－１'!$A$6:$AE$112,23,FALSE)="","",1),"")</f>
        <v/>
      </c>
      <c r="CG29" s="235" t="str">
        <f>IFERROR(IF(VLOOKUP($C29,'様式４－１'!$A$6:$AE$112,24,FALSE)="","",1),"")</f>
        <v/>
      </c>
      <c r="CH29" s="234" t="str">
        <f>IFERROR(IF(VLOOKUP($C29,'様式４－１'!$A$6:$AE$112,25,FALSE)="","",1),"")</f>
        <v/>
      </c>
      <c r="CI29" s="235" t="str">
        <f>IFERROR(IF(VLOOKUP($C29,'様式４－１'!$A$6:$AE$112,26,FALSE)="","",1),"")</f>
        <v/>
      </c>
      <c r="CJ29" s="234" t="str">
        <f>IFERROR(IF(VLOOKUP($C29,'様式４－１'!$A$6:$AE$112,27,FALSE)="","",1),"")</f>
        <v/>
      </c>
      <c r="CK29" s="235" t="str">
        <f>IFERROR(IF(VLOOKUP($C29,'様式４－１'!$A$6:$AE$112,28,FALSE)="","",1),"")</f>
        <v/>
      </c>
      <c r="CL29" s="234" t="str">
        <f>IFERROR(IF(VLOOKUP($C29,'様式４－１'!$A$6:$AE$112,29,FALSE)="","",1),"")</f>
        <v/>
      </c>
      <c r="CM29" s="235" t="str">
        <f>IFERROR(IF(VLOOKUP($C29,'様式４－１'!$A$6:$AE$112,30,FALSE)="","",1),"")</f>
        <v/>
      </c>
      <c r="CN29" s="234" t="str">
        <f>IFERROR(IF(VLOOKUP($C29,'様式４－１'!$A$6:$AE$112,31,FALSE)="","",1),"")</f>
        <v/>
      </c>
      <c r="CO29" s="252" t="str">
        <f>IFERROR(IF(VLOOKUP($C29,'様式４－１'!$A$6:$AE$112,31,FALSE)="","",1),"")</f>
        <v/>
      </c>
      <c r="CP29" s="256" t="str">
        <f>IFERROR(IF(VLOOKUP($C29,'様式４－１'!$A$6:$AE$112,31,FALSE)="","",1),"")</f>
        <v/>
      </c>
      <c r="CQ29" s="252" t="str">
        <f>IFERROR(IF(VLOOKUP($C29,'様式４－１'!$A$6:$AE$112,31,FALSE)="","",1),"")</f>
        <v/>
      </c>
      <c r="CR29" s="260">
        <f>全技術者確認表!E41</f>
        <v>0</v>
      </c>
      <c r="CS29" s="261">
        <f>全技術者確認表!H41</f>
        <v>0</v>
      </c>
      <c r="FS29" s="232"/>
      <c r="FT29" s="233"/>
      <c r="FU29" s="232"/>
      <c r="FV29" s="233"/>
      <c r="FW29" s="232"/>
      <c r="FX29" s="233"/>
      <c r="FY29" s="232"/>
      <c r="FZ29" s="233"/>
      <c r="GA29" s="232"/>
      <c r="GB29" s="233"/>
      <c r="GC29" s="232"/>
      <c r="GD29" s="233"/>
      <c r="GE29" s="232"/>
      <c r="GF29" s="233"/>
      <c r="GG29" s="232"/>
      <c r="GH29" s="233"/>
      <c r="GI29" s="234"/>
      <c r="GJ29" s="235"/>
      <c r="GK29" s="234"/>
      <c r="GL29" s="235"/>
      <c r="GM29" s="234"/>
      <c r="GN29" s="235"/>
      <c r="GO29" s="234"/>
      <c r="GP29" s="235"/>
      <c r="GQ29" s="234"/>
      <c r="GR29" s="235"/>
      <c r="GS29" s="234"/>
      <c r="GT29" s="235"/>
      <c r="GU29" s="234"/>
      <c r="GV29" s="235"/>
      <c r="GW29" s="234"/>
      <c r="GX29" s="235"/>
      <c r="GY29" s="232"/>
      <c r="GZ29" s="233"/>
      <c r="HA29" s="232"/>
      <c r="HB29" s="233"/>
      <c r="HC29" s="232"/>
      <c r="HD29" s="233"/>
      <c r="HE29" s="232"/>
      <c r="HF29" s="233"/>
      <c r="HG29" s="232"/>
      <c r="HH29" s="233"/>
      <c r="HI29" s="232"/>
      <c r="HJ29" s="233"/>
      <c r="HK29" s="232"/>
      <c r="HL29" s="233"/>
      <c r="HM29" s="232"/>
      <c r="HN29" s="233"/>
      <c r="HO29" s="232"/>
      <c r="HP29" s="233"/>
      <c r="HQ29" s="232"/>
      <c r="HR29" s="233"/>
      <c r="HS29" s="232"/>
      <c r="HT29" s="233"/>
      <c r="HU29" s="232"/>
      <c r="HV29" s="233"/>
      <c r="HW29" s="234"/>
      <c r="HX29" s="235"/>
      <c r="HY29" s="234"/>
      <c r="HZ29" s="235"/>
      <c r="IA29" s="234"/>
      <c r="IB29" s="235"/>
      <c r="IC29" s="234"/>
      <c r="ID29" s="235"/>
      <c r="IE29" s="232"/>
      <c r="IF29" s="233"/>
      <c r="IG29" s="232"/>
      <c r="IH29" s="233"/>
      <c r="II29" s="232"/>
      <c r="IJ29" s="233"/>
      <c r="IK29" s="232"/>
      <c r="IL29" s="233"/>
      <c r="IM29" s="234"/>
      <c r="IN29" s="235"/>
      <c r="IO29" s="234"/>
      <c r="IP29" s="235"/>
      <c r="IQ29" s="234"/>
      <c r="IR29" s="235"/>
      <c r="IS29" s="234"/>
      <c r="IT29" s="235"/>
      <c r="IU29" s="234"/>
      <c r="IV29" s="235"/>
      <c r="IW29" s="234"/>
      <c r="IX29" s="252"/>
      <c r="IY29" s="256"/>
      <c r="IZ29" s="252"/>
      <c r="JA29" s="256"/>
      <c r="JB29" s="252"/>
    </row>
    <row r="30" spans="1:262" s="231" customFormat="1" x14ac:dyDescent="0.2">
      <c r="A30" s="231">
        <f>報告書表紙!G$6</f>
        <v>0</v>
      </c>
      <c r="C30" s="231">
        <v>29</v>
      </c>
      <c r="D30" s="231">
        <f>全技術者確認表!B42</f>
        <v>0</v>
      </c>
      <c r="J30" s="232" t="str">
        <f>IFERROR(IF(VLOOKUP($C30,'様式２－１'!$A$6:$BG$163,4,FALSE)="","",1),"")</f>
        <v/>
      </c>
      <c r="K30" s="233" t="str">
        <f>IFERROR(IF(VLOOKUP($C30,'様式２－１'!$A$6:$BG$163,5,FALSE)="","",1),"")</f>
        <v/>
      </c>
      <c r="L30" s="232" t="str">
        <f>IFERROR(IF(VLOOKUP($C30,'様式２－１'!$A$6:$BG$163,6,FALSE)="","",1),"")</f>
        <v/>
      </c>
      <c r="M30" s="233" t="str">
        <f>IFERROR(IF(VLOOKUP($C30,'様式２－１'!$A$6:$BG$163,7,FALSE)="","",1),"")</f>
        <v/>
      </c>
      <c r="N30" s="232" t="str">
        <f>IFERROR(IF(VLOOKUP($C30,'様式２－１'!$A$6:$BG$163,8,FALSE)="","",1),"")</f>
        <v/>
      </c>
      <c r="O30" s="233" t="str">
        <f>IFERROR(IF(VLOOKUP($C30,'様式２－１'!$A$6:$BG$163,9,FALSE)="","",1),"")</f>
        <v/>
      </c>
      <c r="P30" s="232" t="str">
        <f>IFERROR(IF(VLOOKUP($C30,'様式２－１'!$A$6:$BG$163,10,FALSE)="","",1),"")</f>
        <v/>
      </c>
      <c r="Q30" s="233" t="str">
        <f>IFERROR(IF(VLOOKUP($C30,'様式２－１'!$A$6:$BG$163,11,FALSE)="","",1),"")</f>
        <v/>
      </c>
      <c r="R30" s="232" t="str">
        <f>IFERROR(IF(VLOOKUP($C30,'様式２－１'!$A$6:$BG$163,12,FALSE)="","",1),"")</f>
        <v/>
      </c>
      <c r="S30" s="233" t="str">
        <f>IFERROR(IF(VLOOKUP($C30,'様式２－１'!$A$6:$BG$163,13,FALSE)="","",1),"")</f>
        <v/>
      </c>
      <c r="T30" s="232" t="str">
        <f>IFERROR(IF(VLOOKUP($C30,'様式２－１'!$A$6:$BG$163,14,FALSE)="","",1),"")</f>
        <v/>
      </c>
      <c r="U30" s="233" t="str">
        <f>IFERROR(IF(VLOOKUP($C30,'様式２－１'!$A$6:$BG$163,15,FALSE)="","",1),"")</f>
        <v/>
      </c>
      <c r="V30" s="232" t="str">
        <f>IFERROR(IF(VLOOKUP($C30,'様式２－１'!$A$6:$BG$163,16,FALSE)="","",1),"")</f>
        <v/>
      </c>
      <c r="W30" s="233" t="str">
        <f>IFERROR(IF(VLOOKUP($C30,'様式２－１'!$A$6:$BG$163,17,FALSE)="","",1),"")</f>
        <v/>
      </c>
      <c r="X30" s="232" t="str">
        <f>IFERROR(IF(VLOOKUP($C30,'様式２－１'!$A$6:$BG$163,18,FALSE)="","",1),"")</f>
        <v/>
      </c>
      <c r="Y30" s="233" t="str">
        <f>IFERROR(IF(VLOOKUP($C30,'様式２－１'!$A$6:$BG$163,19,FALSE)="","",1),"")</f>
        <v/>
      </c>
      <c r="Z30" s="232" t="str">
        <f>IFERROR(IF(VLOOKUP($C30,'様式２－１'!$A$6:$BG$163,20,FALSE)="","",1),"")</f>
        <v/>
      </c>
      <c r="AA30" s="235" t="str">
        <f>IFERROR(IF(VLOOKUP($C30,'様式２－１'!$A$6:$BG$163,21,FALSE)="","",1),"")</f>
        <v/>
      </c>
      <c r="AB30" s="232" t="str">
        <f>IFERROR(IF(VLOOKUP($C30,'様式２－１'!$A$6:$BG$163,22,FALSE)="","",1),"")</f>
        <v/>
      </c>
      <c r="AC30" s="235" t="str">
        <f>IFERROR(IF(VLOOKUP($C30,'様式２－１'!$A$6:$BG$163,23,FALSE)="","",1),"")</f>
        <v/>
      </c>
      <c r="AD30" s="232" t="str">
        <f>IFERROR(IF(VLOOKUP($C30,'様式２－１'!$A$6:$BG$163,24,FALSE)="","",1),"")</f>
        <v/>
      </c>
      <c r="AE30" s="235" t="str">
        <f>IFERROR(IF(VLOOKUP($C30,'様式２－１'!$A$6:$BG$163,25,FALSE)="","",1),"")</f>
        <v/>
      </c>
      <c r="AF30" s="232" t="str">
        <f>IFERROR(IF(VLOOKUP($C30,'様式２－１'!$A$6:$BG$163,26,FALSE)="","",1),"")</f>
        <v/>
      </c>
      <c r="AG30" s="235" t="str">
        <f>IFERROR(IF(VLOOKUP($C30,'様式２－１'!$A$6:$BG$163,27,FALSE)="","",1),"")</f>
        <v/>
      </c>
      <c r="AH30" s="232" t="str">
        <f>IFERROR(IF(VLOOKUP($C30,'様式２－１'!$A$6:$BG$163,28,FALSE)="","",1),"")</f>
        <v/>
      </c>
      <c r="AI30" s="235" t="str">
        <f>IFERROR(IF(VLOOKUP($C30,'様式２－１'!$A$6:$BG$163,28,FALSE)="","",1),"")</f>
        <v/>
      </c>
      <c r="AJ30" s="232" t="str">
        <f>IFERROR(IF(VLOOKUP($C30,'様式２－１'!$A$6:$BG$163,30,FALSE)="","",1),"")</f>
        <v/>
      </c>
      <c r="AK30" s="235" t="str">
        <f>IFERROR(IF(VLOOKUP($C30,'様式２－１'!$A$6:$BG$163,31,FALSE)="","",1),"")</f>
        <v/>
      </c>
      <c r="AL30" s="232" t="str">
        <f>IFERROR(IF(VLOOKUP($C30,'様式２－１'!$A$6:$BG$163,32,FALSE)="","",1),"")</f>
        <v/>
      </c>
      <c r="AM30" s="235" t="str">
        <f>IFERROR(IF(VLOOKUP($C30,'様式２－１'!$A$6:$BG$163,33,FALSE)="","",1),"")</f>
        <v/>
      </c>
      <c r="AN30" s="232" t="str">
        <f>IFERROR(IF(VLOOKUP($C30,'様式２－１'!$A$6:$BG$163,34,FALSE)="","",1),"")</f>
        <v/>
      </c>
      <c r="AO30" s="235" t="str">
        <f>IFERROR(IF(VLOOKUP($C30,'様式２－１'!$A$6:$BG$163,35,FALSE)="","",1),"")</f>
        <v/>
      </c>
      <c r="AP30" s="232" t="str">
        <f>IFERROR(IF(VLOOKUP($C30,'様式２－１'!$A$6:$BG$163,36,FALSE)="","",VLOOKUP($C30,'様式２－１'!$A$6:$BG$163,36,FALSE)),"")</f>
        <v/>
      </c>
      <c r="AQ30" s="233" t="str">
        <f>IFERROR(IF(VLOOKUP($C30,'様式２－１'!$A$6:$BG$163,37,FALSE)="","",VLOOKUP($C30,'様式２－１'!$A$6:$BG$163,37,FALSE)),"")</f>
        <v/>
      </c>
      <c r="AR30" s="232" t="str">
        <f>IFERROR(IF(VLOOKUP($C30,'様式２－１'!$A$6:$BG$163,38,FALSE)="","",VLOOKUP($C30,'様式２－１'!$A$6:$BG$163,38,FALSE)),"")</f>
        <v/>
      </c>
      <c r="AS30" s="233" t="str">
        <f>IFERROR(IF(VLOOKUP($C30,'様式２－１'!$A$6:$BG$163,39,FALSE)="","",VLOOKUP($C30,'様式２－１'!$A$6:$BG$163,39,FALSE)),"")</f>
        <v/>
      </c>
      <c r="AT30" s="232" t="str">
        <f>IFERROR(IF(VLOOKUP($C30,'様式２－１'!$A$6:$BG$163,40,FALSE)="","",VLOOKUP($C30,'様式２－１'!$A$6:$BG$163,40,FALSE)),"")</f>
        <v/>
      </c>
      <c r="AU30" s="233" t="str">
        <f>IFERROR(IF(VLOOKUP($C30,'様式２－１'!$A$6:$BG$163,41,FALSE)="","",VLOOKUP($C30,'様式２－１'!$A$6:$BG$163,41,FALSE)),"")</f>
        <v/>
      </c>
      <c r="AV30" s="232" t="str">
        <f>IFERROR(IF(VLOOKUP($C30,'様式２－１'!$A$6:$BG$163,42,FALSE)="","",VLOOKUP($C30,'様式２－１'!$A$6:$BG$163,42,FALSE)),"")</f>
        <v/>
      </c>
      <c r="AW30" s="233" t="str">
        <f>IFERROR(IF(VLOOKUP($C30,'様式２－１'!$A$6:$BG$163,43,FALSE)="","",VLOOKUP($C30,'様式２－１'!$A$6:$BG$163,43,FALSE)),"")</f>
        <v/>
      </c>
      <c r="AX30" s="232" t="str">
        <f>IFERROR(IF(VLOOKUP($C30,'様式２－１'!$A$6:$BG$163,44,FALSE)="","",VLOOKUP($C30,'様式２－１'!$A$6:$BG$163,44,FALSE)),"")</f>
        <v/>
      </c>
      <c r="AY30" s="233" t="str">
        <f>IFERROR(IF(VLOOKUP($C30,'様式２－１'!$A$6:$BG$163,45,FALSE)="","",VLOOKUP($C30,'様式２－１'!$A$6:$BG$163,45,FALSE)),"")</f>
        <v/>
      </c>
      <c r="AZ30" s="232" t="str">
        <f>IFERROR(IF(VLOOKUP($C30,'様式２－１'!$A$6:$BG$163,46,FALSE)="","",VLOOKUP($C30,'様式２－１'!$A$6:$BG$163,46,FALSE)),"")</f>
        <v/>
      </c>
      <c r="BA30" s="233" t="str">
        <f>IFERROR(IF(VLOOKUP($C30,'様式２－１'!$A$6:$BG$163,47,FALSE)="","",VLOOKUP($C30,'様式２－１'!$A$6:$BG$163,47,FALSE)),"")</f>
        <v/>
      </c>
      <c r="BB30" s="232" t="str">
        <f>IFERROR(IF(VLOOKUP($C30,'様式２－１'!$A$6:$BG$163,48,FALSE)="","",VLOOKUP($C30,'様式２－１'!$A$6:$BG$163,48,FALSE)),"")</f>
        <v/>
      </c>
      <c r="BC30" s="233" t="str">
        <f>IFERROR(IF(VLOOKUP($C30,'様式２－１'!$A$6:$BG$163,49,FALSE)="","",VLOOKUP($C30,'様式２－１'!$A$6:$BG$163,49,FALSE)),"")</f>
        <v/>
      </c>
      <c r="BD30" s="232" t="str">
        <f>IFERROR(IF(VLOOKUP($C30,'様式２－１'!$A$6:$BG$163,50,FALSE)="","",VLOOKUP($C30,'様式２－１'!$A$6:$BG$163,50,FALSE)),"")</f>
        <v/>
      </c>
      <c r="BE30" s="233" t="str">
        <f>IFERROR(IF(VLOOKUP($C30,'様式２－１'!$A$6:$BG$163,51,FALSE)="","",VLOOKUP($C30,'様式２－１'!$A$6:$BG$163,51,FALSE)),"")</f>
        <v/>
      </c>
      <c r="BF30" s="232" t="str">
        <f>IFERROR(IF(VLOOKUP($C30,'様式２－１'!$A$6:$BG$163,52,FALSE)="","",VLOOKUP($C30,'様式２－１'!$A$6:$BG$163,52,FALSE)),"")</f>
        <v/>
      </c>
      <c r="BG30" s="233" t="str">
        <f>IFERROR(IF(VLOOKUP($C30,'様式２－１'!$A$6:$BG$163,53,FALSE)="","",1),"")</f>
        <v/>
      </c>
      <c r="BH30" s="232" t="str">
        <f>IFERROR(IF(VLOOKUP($C30,'様式２－１'!$A$6:$BG$163,54,FALSE)="","",1),"")</f>
        <v/>
      </c>
      <c r="BI30" s="233" t="str">
        <f>IFERROR(IF(VLOOKUP($C30,'様式２－１'!$A$6:$BG$163,55,FALSE)="","",1),"")</f>
        <v/>
      </c>
      <c r="BJ30" s="232" t="str">
        <f>IFERROR(IF(VLOOKUP($C30,'様式２－１'!$A$6:$BG$163,56,FALSE)="","",VLOOKUP($C30,'様式２－１'!$A$6:$BG$163,56,FALSE)),"")</f>
        <v/>
      </c>
      <c r="BK30" s="233" t="str">
        <f>IFERROR(IF(VLOOKUP($C30,'様式２－１'!$A$6:$BG$163,57,FALSE)="","",VLOOKUP($C30,'様式２－１'!$A$6:$BG$163,57,FALSE)),"")</f>
        <v/>
      </c>
      <c r="BL30" s="232" t="str">
        <f>IFERROR(IF(VLOOKUP($C30,'様式２－１'!$A$6:$BG$163,58,FALSE)="","",VLOOKUP($C30,'様式２－１'!$A$6:$BG$163,58,FALSE)),"")</f>
        <v/>
      </c>
      <c r="BM30" s="233" t="str">
        <f>IFERROR(IF(VLOOKUP($C30,'様式２－１'!$A$6:$BG$163,59,FALSE)="","",VLOOKUP($C30,'様式２－１'!$A$6:$BG$163,59,FALSE)),"")</f>
        <v/>
      </c>
      <c r="BN30" s="234" t="str">
        <f>IFERROR(IF(VLOOKUP($C30,'様式４－１'!$A$6:$AE$112,5,FALSE)="","",VLOOKUP($C30,'様式４－１'!$A$6:$AE$112,5,FALSE)),"")</f>
        <v/>
      </c>
      <c r="BO30" s="235" t="str">
        <f>IFERROR(IF(VLOOKUP($C30,'様式４－１'!$A$6:$AE$112,6,FALSE)="","",VLOOKUP($C30,'様式４－１'!$A$6:$AE$112,6,FALSE)),"")</f>
        <v/>
      </c>
      <c r="BP30" s="234" t="str">
        <f>IFERROR(IF(VLOOKUP($C30,'様式４－１'!$A$6:$AE$112,7,FALSE)="","",VLOOKUP($C30,'様式４－１'!$A$6:$AE$112,7,FALSE)),"")</f>
        <v/>
      </c>
      <c r="BQ30" s="235" t="str">
        <f>IFERROR(IF(VLOOKUP($C30,'様式４－１'!$A$6:$AE$112,8,FALSE)="","",VLOOKUP($C30,'様式４－１'!$A$6:$AE$112,8,FALSE)),"")</f>
        <v/>
      </c>
      <c r="BR30" s="234" t="str">
        <f>IFERROR(IF(VLOOKUP($C30,'様式４－１'!$A$6:$AE$112,9,FALSE)="","",VLOOKUP($C30,'様式４－１'!$A$6:$AE$112,9,FALSE)),"")</f>
        <v/>
      </c>
      <c r="BS30" s="235" t="str">
        <f>IFERROR(IF(VLOOKUP($C30,'様式４－１'!$A$6:$AE$112,10,FALSE)="","",VLOOKUP($C30,'様式４－１'!$A$6:$AE$112,10,FALSE)),"")</f>
        <v/>
      </c>
      <c r="BT30" s="234" t="str">
        <f>IFERROR(IF(VLOOKUP($C30,'様式４－１'!$A$6:$AE$112,11,FALSE)="","",VLOOKUP($C30,'様式４－１'!$A$6:$AE$112,11,FALSE)),"")</f>
        <v/>
      </c>
      <c r="BU30" s="235" t="str">
        <f>IFERROR(IF(VLOOKUP($C30,'様式４－１'!$A$6:$AE$112,12,FALSE)="","",VLOOKUP($C30,'様式４－１'!$A$6:$AE$112,12,FALSE)),"")</f>
        <v/>
      </c>
      <c r="BV30" s="232" t="str">
        <f>IFERROR(IF(VLOOKUP($C30,'様式４－１'!$A$6:$AE$112,13,FALSE)="","",VLOOKUP($C30,'様式４－１'!$A$6:$AE$112,13,FALSE)),"")</f>
        <v/>
      </c>
      <c r="BW30" s="233" t="str">
        <f>IFERROR(IF(VLOOKUP($C30,'様式４－１'!$A$6:$AE$112,14,FALSE)="","",VLOOKUP($C30,'様式４－１'!$A$6:$AE$112,14,FALSE)),"")</f>
        <v/>
      </c>
      <c r="BX30" s="232" t="str">
        <f>IFERROR(IF(VLOOKUP($C30,'様式４－１'!$A$6:$AE$112,15,FALSE)="","",VLOOKUP($C30,'様式４－１'!$A$6:$AE$112,15,FALSE)),"")</f>
        <v/>
      </c>
      <c r="BY30" s="233" t="str">
        <f>IFERROR(IF(VLOOKUP($C30,'様式４－１'!$A$6:$AE$112,16,FALSE)="","",VLOOKUP($C30,'様式４－１'!$A$6:$AE$112,16,FALSE)),"")</f>
        <v/>
      </c>
      <c r="BZ30" s="232" t="str">
        <f>IFERROR(IF(VLOOKUP($C30,'様式４－１'!$A$6:$AE$112,17,FALSE)="","",VLOOKUP($C30,'様式４－１'!$A$6:$AE$112,17,FALSE)),"")</f>
        <v/>
      </c>
      <c r="CA30" s="233" t="str">
        <f>IFERROR(IF(VLOOKUP($C30,'様式４－１'!$A$6:$AE$112,18,FALSE)="","",VLOOKUP($C30,'様式４－１'!$A$6:$AE$112,18,FALSE)),"")</f>
        <v/>
      </c>
      <c r="CB30" s="232" t="str">
        <f>IFERROR(IF(VLOOKUP($C30,'様式４－１'!$A$6:$AE$112,19,FALSE)="","",VLOOKUP($C30,'様式４－１'!$A$6:$AE$112,19,FALSE)),"")</f>
        <v/>
      </c>
      <c r="CC30" s="233" t="str">
        <f>IFERROR(IF(VLOOKUP($C30,'様式４－１'!$A$6:$AE$112,20,FALSE)="","",VLOOKUP($C30,'様式４－１'!$A$6:$AE$112,20,FALSE)),"")</f>
        <v/>
      </c>
      <c r="CD30" s="234" t="str">
        <f>IFERROR(IF(VLOOKUP($C30,'様式４－１'!$A$6:$AE$112,21,FALSE)="","",1),"")</f>
        <v/>
      </c>
      <c r="CE30" s="235" t="str">
        <f>IFERROR(IF(VLOOKUP($C30,'様式４－１'!$A$6:$AE$112,22,FALSE)="","",1),"")</f>
        <v/>
      </c>
      <c r="CF30" s="234" t="str">
        <f>IFERROR(IF(VLOOKUP($C30,'様式４－１'!$A$6:$AE$112,23,FALSE)="","",1),"")</f>
        <v/>
      </c>
      <c r="CG30" s="235" t="str">
        <f>IFERROR(IF(VLOOKUP($C30,'様式４－１'!$A$6:$AE$112,24,FALSE)="","",1),"")</f>
        <v/>
      </c>
      <c r="CH30" s="234" t="str">
        <f>IFERROR(IF(VLOOKUP($C30,'様式４－１'!$A$6:$AE$112,25,FALSE)="","",1),"")</f>
        <v/>
      </c>
      <c r="CI30" s="235" t="str">
        <f>IFERROR(IF(VLOOKUP($C30,'様式４－１'!$A$6:$AE$112,26,FALSE)="","",1),"")</f>
        <v/>
      </c>
      <c r="CJ30" s="234" t="str">
        <f>IFERROR(IF(VLOOKUP($C30,'様式４－１'!$A$6:$AE$112,27,FALSE)="","",1),"")</f>
        <v/>
      </c>
      <c r="CK30" s="235" t="str">
        <f>IFERROR(IF(VLOOKUP($C30,'様式４－１'!$A$6:$AE$112,28,FALSE)="","",1),"")</f>
        <v/>
      </c>
      <c r="CL30" s="234" t="str">
        <f>IFERROR(IF(VLOOKUP($C30,'様式４－１'!$A$6:$AE$112,29,FALSE)="","",1),"")</f>
        <v/>
      </c>
      <c r="CM30" s="235" t="str">
        <f>IFERROR(IF(VLOOKUP($C30,'様式４－１'!$A$6:$AE$112,30,FALSE)="","",1),"")</f>
        <v/>
      </c>
      <c r="CN30" s="234" t="str">
        <f>IFERROR(IF(VLOOKUP($C30,'様式４－１'!$A$6:$AE$112,31,FALSE)="","",1),"")</f>
        <v/>
      </c>
      <c r="CO30" s="252" t="str">
        <f>IFERROR(IF(VLOOKUP($C30,'様式４－１'!$A$6:$AE$112,31,FALSE)="","",1),"")</f>
        <v/>
      </c>
      <c r="CP30" s="256" t="str">
        <f>IFERROR(IF(VLOOKUP($C30,'様式４－１'!$A$6:$AE$112,31,FALSE)="","",1),"")</f>
        <v/>
      </c>
      <c r="CQ30" s="252" t="str">
        <f>IFERROR(IF(VLOOKUP($C30,'様式４－１'!$A$6:$AE$112,31,FALSE)="","",1),"")</f>
        <v/>
      </c>
      <c r="CR30" s="260">
        <f>全技術者確認表!E42</f>
        <v>0</v>
      </c>
      <c r="CS30" s="261">
        <f>全技術者確認表!H42</f>
        <v>0</v>
      </c>
      <c r="FS30" s="232"/>
      <c r="FT30" s="233"/>
      <c r="FU30" s="232"/>
      <c r="FV30" s="233"/>
      <c r="FW30" s="232"/>
      <c r="FX30" s="233"/>
      <c r="FY30" s="232"/>
      <c r="FZ30" s="233"/>
      <c r="GA30" s="232"/>
      <c r="GB30" s="233"/>
      <c r="GC30" s="232"/>
      <c r="GD30" s="233"/>
      <c r="GE30" s="232"/>
      <c r="GF30" s="233"/>
      <c r="GG30" s="232"/>
      <c r="GH30" s="233"/>
      <c r="GI30" s="234"/>
      <c r="GJ30" s="235"/>
      <c r="GK30" s="234"/>
      <c r="GL30" s="235"/>
      <c r="GM30" s="234"/>
      <c r="GN30" s="235"/>
      <c r="GO30" s="234"/>
      <c r="GP30" s="235"/>
      <c r="GQ30" s="234"/>
      <c r="GR30" s="235"/>
      <c r="GS30" s="234"/>
      <c r="GT30" s="235"/>
      <c r="GU30" s="234"/>
      <c r="GV30" s="235"/>
      <c r="GW30" s="234"/>
      <c r="GX30" s="235"/>
      <c r="GY30" s="232"/>
      <c r="GZ30" s="233"/>
      <c r="HA30" s="232"/>
      <c r="HB30" s="233"/>
      <c r="HC30" s="232"/>
      <c r="HD30" s="233"/>
      <c r="HE30" s="232"/>
      <c r="HF30" s="233"/>
      <c r="HG30" s="232"/>
      <c r="HH30" s="233"/>
      <c r="HI30" s="232"/>
      <c r="HJ30" s="233"/>
      <c r="HK30" s="232"/>
      <c r="HL30" s="233"/>
      <c r="HM30" s="232"/>
      <c r="HN30" s="233"/>
      <c r="HO30" s="232"/>
      <c r="HP30" s="233"/>
      <c r="HQ30" s="232"/>
      <c r="HR30" s="233"/>
      <c r="HS30" s="232"/>
      <c r="HT30" s="233"/>
      <c r="HU30" s="232"/>
      <c r="HV30" s="233"/>
      <c r="HW30" s="234"/>
      <c r="HX30" s="235"/>
      <c r="HY30" s="234"/>
      <c r="HZ30" s="235"/>
      <c r="IA30" s="234"/>
      <c r="IB30" s="235"/>
      <c r="IC30" s="234"/>
      <c r="ID30" s="235"/>
      <c r="IE30" s="232"/>
      <c r="IF30" s="233"/>
      <c r="IG30" s="232"/>
      <c r="IH30" s="233"/>
      <c r="II30" s="232"/>
      <c r="IJ30" s="233"/>
      <c r="IK30" s="232"/>
      <c r="IL30" s="233"/>
      <c r="IM30" s="234"/>
      <c r="IN30" s="235"/>
      <c r="IO30" s="234"/>
      <c r="IP30" s="235"/>
      <c r="IQ30" s="234"/>
      <c r="IR30" s="235"/>
      <c r="IS30" s="234"/>
      <c r="IT30" s="235"/>
      <c r="IU30" s="234"/>
      <c r="IV30" s="235"/>
      <c r="IW30" s="234"/>
      <c r="IX30" s="252"/>
      <c r="IY30" s="256"/>
      <c r="IZ30" s="252"/>
      <c r="JA30" s="256"/>
      <c r="JB30" s="252"/>
    </row>
    <row r="31" spans="1:262" s="241" customFormat="1" x14ac:dyDescent="0.2">
      <c r="A31" s="241">
        <f>報告書表紙!G$6</f>
        <v>0</v>
      </c>
      <c r="C31" s="241">
        <v>30</v>
      </c>
      <c r="D31" s="241">
        <f>全技術者確認表!B43</f>
        <v>0</v>
      </c>
      <c r="J31" s="242" t="str">
        <f>IFERROR(IF(VLOOKUP($C31,'様式２－１'!$A$6:$BG$163,4,FALSE)="","",1),"")</f>
        <v/>
      </c>
      <c r="K31" s="243" t="str">
        <f>IFERROR(IF(VLOOKUP($C31,'様式２－１'!$A$6:$BG$163,5,FALSE)="","",1),"")</f>
        <v/>
      </c>
      <c r="L31" s="242" t="str">
        <f>IFERROR(IF(VLOOKUP($C31,'様式２－１'!$A$6:$BG$163,6,FALSE)="","",1),"")</f>
        <v/>
      </c>
      <c r="M31" s="243" t="str">
        <f>IFERROR(IF(VLOOKUP($C31,'様式２－１'!$A$6:$BG$163,7,FALSE)="","",1),"")</f>
        <v/>
      </c>
      <c r="N31" s="242" t="str">
        <f>IFERROR(IF(VLOOKUP($C31,'様式２－１'!$A$6:$BG$163,8,FALSE)="","",1),"")</f>
        <v/>
      </c>
      <c r="O31" s="243" t="str">
        <f>IFERROR(IF(VLOOKUP($C31,'様式２－１'!$A$6:$BG$163,9,FALSE)="","",1),"")</f>
        <v/>
      </c>
      <c r="P31" s="242" t="str">
        <f>IFERROR(IF(VLOOKUP($C31,'様式２－１'!$A$6:$BG$163,10,FALSE)="","",1),"")</f>
        <v/>
      </c>
      <c r="Q31" s="243" t="str">
        <f>IFERROR(IF(VLOOKUP($C31,'様式２－１'!$A$6:$BG$163,11,FALSE)="","",1),"")</f>
        <v/>
      </c>
      <c r="R31" s="242" t="str">
        <f>IFERROR(IF(VLOOKUP($C31,'様式２－１'!$A$6:$BG$163,12,FALSE)="","",1),"")</f>
        <v/>
      </c>
      <c r="S31" s="243" t="str">
        <f>IFERROR(IF(VLOOKUP($C31,'様式２－１'!$A$6:$BG$163,13,FALSE)="","",1),"")</f>
        <v/>
      </c>
      <c r="T31" s="242" t="str">
        <f>IFERROR(IF(VLOOKUP($C31,'様式２－１'!$A$6:$BG$163,14,FALSE)="","",1),"")</f>
        <v/>
      </c>
      <c r="U31" s="243" t="str">
        <f>IFERROR(IF(VLOOKUP($C31,'様式２－１'!$A$6:$BG$163,15,FALSE)="","",1),"")</f>
        <v/>
      </c>
      <c r="V31" s="242" t="str">
        <f>IFERROR(IF(VLOOKUP($C31,'様式２－１'!$A$6:$BG$163,16,FALSE)="","",1),"")</f>
        <v/>
      </c>
      <c r="W31" s="243" t="str">
        <f>IFERROR(IF(VLOOKUP($C31,'様式２－１'!$A$6:$BG$163,17,FALSE)="","",1),"")</f>
        <v/>
      </c>
      <c r="X31" s="242" t="str">
        <f>IFERROR(IF(VLOOKUP($C31,'様式２－１'!$A$6:$BG$163,18,FALSE)="","",1),"")</f>
        <v/>
      </c>
      <c r="Y31" s="243" t="str">
        <f>IFERROR(IF(VLOOKUP($C31,'様式２－１'!$A$6:$BG$163,19,FALSE)="","",1),"")</f>
        <v/>
      </c>
      <c r="Z31" s="242" t="str">
        <f>IFERROR(IF(VLOOKUP($C31,'様式２－１'!$A$6:$BG$163,20,FALSE)="","",1),"")</f>
        <v/>
      </c>
      <c r="AA31" s="245" t="str">
        <f>IFERROR(IF(VLOOKUP($C31,'様式２－１'!$A$6:$BG$163,21,FALSE)="","",1),"")</f>
        <v/>
      </c>
      <c r="AB31" s="242" t="str">
        <f>IFERROR(IF(VLOOKUP($C31,'様式２－１'!$A$6:$BG$163,22,FALSE)="","",1),"")</f>
        <v/>
      </c>
      <c r="AC31" s="245" t="str">
        <f>IFERROR(IF(VLOOKUP($C31,'様式２－１'!$A$6:$BG$163,23,FALSE)="","",1),"")</f>
        <v/>
      </c>
      <c r="AD31" s="242" t="str">
        <f>IFERROR(IF(VLOOKUP($C31,'様式２－１'!$A$6:$BG$163,24,FALSE)="","",1),"")</f>
        <v/>
      </c>
      <c r="AE31" s="245" t="str">
        <f>IFERROR(IF(VLOOKUP($C31,'様式２－１'!$A$6:$BG$163,25,FALSE)="","",1),"")</f>
        <v/>
      </c>
      <c r="AF31" s="242" t="str">
        <f>IFERROR(IF(VLOOKUP($C31,'様式２－１'!$A$6:$BG$163,26,FALSE)="","",1),"")</f>
        <v/>
      </c>
      <c r="AG31" s="245" t="str">
        <f>IFERROR(IF(VLOOKUP($C31,'様式２－１'!$A$6:$BG$163,27,FALSE)="","",1),"")</f>
        <v/>
      </c>
      <c r="AH31" s="242" t="str">
        <f>IFERROR(IF(VLOOKUP($C31,'様式２－１'!$A$6:$BG$163,28,FALSE)="","",1),"")</f>
        <v/>
      </c>
      <c r="AI31" s="245" t="str">
        <f>IFERROR(IF(VLOOKUP($C31,'様式２－１'!$A$6:$BG$163,28,FALSE)="","",1),"")</f>
        <v/>
      </c>
      <c r="AJ31" s="242" t="str">
        <f>IFERROR(IF(VLOOKUP($C31,'様式２－１'!$A$6:$BG$163,30,FALSE)="","",1),"")</f>
        <v/>
      </c>
      <c r="AK31" s="245" t="str">
        <f>IFERROR(IF(VLOOKUP($C31,'様式２－１'!$A$6:$BG$163,31,FALSE)="","",1),"")</f>
        <v/>
      </c>
      <c r="AL31" s="242" t="str">
        <f>IFERROR(IF(VLOOKUP($C31,'様式２－１'!$A$6:$BG$163,32,FALSE)="","",1),"")</f>
        <v/>
      </c>
      <c r="AM31" s="245" t="str">
        <f>IFERROR(IF(VLOOKUP($C31,'様式２－１'!$A$6:$BG$163,33,FALSE)="","",1),"")</f>
        <v/>
      </c>
      <c r="AN31" s="242" t="str">
        <f>IFERROR(IF(VLOOKUP($C31,'様式２－１'!$A$6:$BG$163,34,FALSE)="","",1),"")</f>
        <v/>
      </c>
      <c r="AO31" s="245" t="str">
        <f>IFERROR(IF(VLOOKUP($C31,'様式２－１'!$A$6:$BG$163,35,FALSE)="","",1),"")</f>
        <v/>
      </c>
      <c r="AP31" s="242" t="str">
        <f>IFERROR(IF(VLOOKUP($C31,'様式２－１'!$A$6:$BG$163,36,FALSE)="","",VLOOKUP($C31,'様式２－１'!$A$6:$BG$163,36,FALSE)),"")</f>
        <v/>
      </c>
      <c r="AQ31" s="243" t="str">
        <f>IFERROR(IF(VLOOKUP($C31,'様式２－１'!$A$6:$BG$163,37,FALSE)="","",VLOOKUP($C31,'様式２－１'!$A$6:$BG$163,37,FALSE)),"")</f>
        <v/>
      </c>
      <c r="AR31" s="242" t="str">
        <f>IFERROR(IF(VLOOKUP($C31,'様式２－１'!$A$6:$BG$163,38,FALSE)="","",VLOOKUP($C31,'様式２－１'!$A$6:$BG$163,38,FALSE)),"")</f>
        <v/>
      </c>
      <c r="AS31" s="243" t="str">
        <f>IFERROR(IF(VLOOKUP($C31,'様式２－１'!$A$6:$BG$163,39,FALSE)="","",VLOOKUP($C31,'様式２－１'!$A$6:$BG$163,39,FALSE)),"")</f>
        <v/>
      </c>
      <c r="AT31" s="242" t="str">
        <f>IFERROR(IF(VLOOKUP($C31,'様式２－１'!$A$6:$BG$163,40,FALSE)="","",VLOOKUP($C31,'様式２－１'!$A$6:$BG$163,40,FALSE)),"")</f>
        <v/>
      </c>
      <c r="AU31" s="243" t="str">
        <f>IFERROR(IF(VLOOKUP($C31,'様式２－１'!$A$6:$BG$163,41,FALSE)="","",VLOOKUP($C31,'様式２－１'!$A$6:$BG$163,41,FALSE)),"")</f>
        <v/>
      </c>
      <c r="AV31" s="242" t="str">
        <f>IFERROR(IF(VLOOKUP($C31,'様式２－１'!$A$6:$BG$163,42,FALSE)="","",VLOOKUP($C31,'様式２－１'!$A$6:$BG$163,42,FALSE)),"")</f>
        <v/>
      </c>
      <c r="AW31" s="243" t="str">
        <f>IFERROR(IF(VLOOKUP($C31,'様式２－１'!$A$6:$BG$163,43,FALSE)="","",VLOOKUP($C31,'様式２－１'!$A$6:$BG$163,43,FALSE)),"")</f>
        <v/>
      </c>
      <c r="AX31" s="242" t="str">
        <f>IFERROR(IF(VLOOKUP($C31,'様式２－１'!$A$6:$BG$163,44,FALSE)="","",VLOOKUP($C31,'様式２－１'!$A$6:$BG$163,44,FALSE)),"")</f>
        <v/>
      </c>
      <c r="AY31" s="243" t="str">
        <f>IFERROR(IF(VLOOKUP($C31,'様式２－１'!$A$6:$BG$163,45,FALSE)="","",VLOOKUP($C31,'様式２－１'!$A$6:$BG$163,45,FALSE)),"")</f>
        <v/>
      </c>
      <c r="AZ31" s="242" t="str">
        <f>IFERROR(IF(VLOOKUP($C31,'様式２－１'!$A$6:$BG$163,46,FALSE)="","",VLOOKUP($C31,'様式２－１'!$A$6:$BG$163,46,FALSE)),"")</f>
        <v/>
      </c>
      <c r="BA31" s="243" t="str">
        <f>IFERROR(IF(VLOOKUP($C31,'様式２－１'!$A$6:$BG$163,47,FALSE)="","",VLOOKUP($C31,'様式２－１'!$A$6:$BG$163,47,FALSE)),"")</f>
        <v/>
      </c>
      <c r="BB31" s="242" t="str">
        <f>IFERROR(IF(VLOOKUP($C31,'様式２－１'!$A$6:$BG$163,48,FALSE)="","",VLOOKUP($C31,'様式２－１'!$A$6:$BG$163,48,FALSE)),"")</f>
        <v/>
      </c>
      <c r="BC31" s="243" t="str">
        <f>IFERROR(IF(VLOOKUP($C31,'様式２－１'!$A$6:$BG$163,49,FALSE)="","",VLOOKUP($C31,'様式２－１'!$A$6:$BG$163,49,FALSE)),"")</f>
        <v/>
      </c>
      <c r="BD31" s="242" t="str">
        <f>IFERROR(IF(VLOOKUP($C31,'様式２－１'!$A$6:$BG$163,50,FALSE)="","",VLOOKUP($C31,'様式２－１'!$A$6:$BG$163,50,FALSE)),"")</f>
        <v/>
      </c>
      <c r="BE31" s="243" t="str">
        <f>IFERROR(IF(VLOOKUP($C31,'様式２－１'!$A$6:$BG$163,51,FALSE)="","",VLOOKUP($C31,'様式２－１'!$A$6:$BG$163,51,FALSE)),"")</f>
        <v/>
      </c>
      <c r="BF31" s="242" t="str">
        <f>IFERROR(IF(VLOOKUP($C31,'様式２－１'!$A$6:$BG$163,52,FALSE)="","",VLOOKUP($C31,'様式２－１'!$A$6:$BG$163,52,FALSE)),"")</f>
        <v/>
      </c>
      <c r="BG31" s="243" t="str">
        <f>IFERROR(IF(VLOOKUP($C31,'様式２－１'!$A$6:$BG$163,53,FALSE)="","",1),"")</f>
        <v/>
      </c>
      <c r="BH31" s="242" t="str">
        <f>IFERROR(IF(VLOOKUP($C31,'様式２－１'!$A$6:$BG$163,54,FALSE)="","",1),"")</f>
        <v/>
      </c>
      <c r="BI31" s="243" t="str">
        <f>IFERROR(IF(VLOOKUP($C31,'様式２－１'!$A$6:$BG$163,55,FALSE)="","",1),"")</f>
        <v/>
      </c>
      <c r="BJ31" s="242" t="str">
        <f>IFERROR(IF(VLOOKUP($C31,'様式２－１'!$A$6:$BG$163,56,FALSE)="","",VLOOKUP($C31,'様式２－１'!$A$6:$BG$163,56,FALSE)),"")</f>
        <v/>
      </c>
      <c r="BK31" s="243" t="str">
        <f>IFERROR(IF(VLOOKUP($C31,'様式２－１'!$A$6:$BG$163,57,FALSE)="","",VLOOKUP($C31,'様式２－１'!$A$6:$BG$163,57,FALSE)),"")</f>
        <v/>
      </c>
      <c r="BL31" s="242" t="str">
        <f>IFERROR(IF(VLOOKUP($C31,'様式２－１'!$A$6:$BG$163,58,FALSE)="","",VLOOKUP($C31,'様式２－１'!$A$6:$BG$163,58,FALSE)),"")</f>
        <v/>
      </c>
      <c r="BM31" s="243" t="str">
        <f>IFERROR(IF(VLOOKUP($C31,'様式２－１'!$A$6:$BG$163,59,FALSE)="","",VLOOKUP($C31,'様式２－１'!$A$6:$BG$163,59,FALSE)),"")</f>
        <v/>
      </c>
      <c r="BN31" s="244" t="str">
        <f>IFERROR(IF(VLOOKUP($C31,'様式４－１'!$A$6:$AE$112,5,FALSE)="","",VLOOKUP($C31,'様式４－１'!$A$6:$AE$112,5,FALSE)),"")</f>
        <v/>
      </c>
      <c r="BO31" s="245" t="str">
        <f>IFERROR(IF(VLOOKUP($C31,'様式４－１'!$A$6:$AE$112,6,FALSE)="","",VLOOKUP($C31,'様式４－１'!$A$6:$AE$112,6,FALSE)),"")</f>
        <v/>
      </c>
      <c r="BP31" s="244" t="str">
        <f>IFERROR(IF(VLOOKUP($C31,'様式４－１'!$A$6:$AE$112,7,FALSE)="","",VLOOKUP($C31,'様式４－１'!$A$6:$AE$112,7,FALSE)),"")</f>
        <v/>
      </c>
      <c r="BQ31" s="245" t="str">
        <f>IFERROR(IF(VLOOKUP($C31,'様式４－１'!$A$6:$AE$112,8,FALSE)="","",VLOOKUP($C31,'様式４－１'!$A$6:$AE$112,8,FALSE)),"")</f>
        <v/>
      </c>
      <c r="BR31" s="244" t="str">
        <f>IFERROR(IF(VLOOKUP($C31,'様式４－１'!$A$6:$AE$112,9,FALSE)="","",VLOOKUP($C31,'様式４－１'!$A$6:$AE$112,9,FALSE)),"")</f>
        <v/>
      </c>
      <c r="BS31" s="245" t="str">
        <f>IFERROR(IF(VLOOKUP($C31,'様式４－１'!$A$6:$AE$112,10,FALSE)="","",VLOOKUP($C31,'様式４－１'!$A$6:$AE$112,10,FALSE)),"")</f>
        <v/>
      </c>
      <c r="BT31" s="244" t="str">
        <f>IFERROR(IF(VLOOKUP($C31,'様式４－１'!$A$6:$AE$112,11,FALSE)="","",VLOOKUP($C31,'様式４－１'!$A$6:$AE$112,11,FALSE)),"")</f>
        <v/>
      </c>
      <c r="BU31" s="245" t="str">
        <f>IFERROR(IF(VLOOKUP($C31,'様式４－１'!$A$6:$AE$112,12,FALSE)="","",VLOOKUP($C31,'様式４－１'!$A$6:$AE$112,12,FALSE)),"")</f>
        <v/>
      </c>
      <c r="BV31" s="242" t="str">
        <f>IFERROR(IF(VLOOKUP($C31,'様式４－１'!$A$6:$AE$112,13,FALSE)="","",VLOOKUP($C31,'様式４－１'!$A$6:$AE$112,13,FALSE)),"")</f>
        <v/>
      </c>
      <c r="BW31" s="243" t="str">
        <f>IFERROR(IF(VLOOKUP($C31,'様式４－１'!$A$6:$AE$112,14,FALSE)="","",VLOOKUP($C31,'様式４－１'!$A$6:$AE$112,14,FALSE)),"")</f>
        <v/>
      </c>
      <c r="BX31" s="242" t="str">
        <f>IFERROR(IF(VLOOKUP($C31,'様式４－１'!$A$6:$AE$112,15,FALSE)="","",VLOOKUP($C31,'様式４－１'!$A$6:$AE$112,15,FALSE)),"")</f>
        <v/>
      </c>
      <c r="BY31" s="243" t="str">
        <f>IFERROR(IF(VLOOKUP($C31,'様式４－１'!$A$6:$AE$112,16,FALSE)="","",VLOOKUP($C31,'様式４－１'!$A$6:$AE$112,16,FALSE)),"")</f>
        <v/>
      </c>
      <c r="BZ31" s="242" t="str">
        <f>IFERROR(IF(VLOOKUP($C31,'様式４－１'!$A$6:$AE$112,17,FALSE)="","",VLOOKUP($C31,'様式４－１'!$A$6:$AE$112,17,FALSE)),"")</f>
        <v/>
      </c>
      <c r="CA31" s="243" t="str">
        <f>IFERROR(IF(VLOOKUP($C31,'様式４－１'!$A$6:$AE$112,18,FALSE)="","",VLOOKUP($C31,'様式４－１'!$A$6:$AE$112,18,FALSE)),"")</f>
        <v/>
      </c>
      <c r="CB31" s="242" t="str">
        <f>IFERROR(IF(VLOOKUP($C31,'様式４－１'!$A$6:$AE$112,19,FALSE)="","",VLOOKUP($C31,'様式４－１'!$A$6:$AE$112,19,FALSE)),"")</f>
        <v/>
      </c>
      <c r="CC31" s="243" t="str">
        <f>IFERROR(IF(VLOOKUP($C31,'様式４－１'!$A$6:$AE$112,20,FALSE)="","",VLOOKUP($C31,'様式４－１'!$A$6:$AE$112,20,FALSE)),"")</f>
        <v/>
      </c>
      <c r="CD31" s="244" t="str">
        <f>IFERROR(IF(VLOOKUP($C31,'様式４－１'!$A$6:$AE$112,21,FALSE)="","",1),"")</f>
        <v/>
      </c>
      <c r="CE31" s="245" t="str">
        <f>IFERROR(IF(VLOOKUP($C31,'様式４－１'!$A$6:$AE$112,22,FALSE)="","",1),"")</f>
        <v/>
      </c>
      <c r="CF31" s="244" t="str">
        <f>IFERROR(IF(VLOOKUP($C31,'様式４－１'!$A$6:$AE$112,23,FALSE)="","",1),"")</f>
        <v/>
      </c>
      <c r="CG31" s="245" t="str">
        <f>IFERROR(IF(VLOOKUP($C31,'様式４－１'!$A$6:$AE$112,24,FALSE)="","",1),"")</f>
        <v/>
      </c>
      <c r="CH31" s="244" t="str">
        <f>IFERROR(IF(VLOOKUP($C31,'様式４－１'!$A$6:$AE$112,25,FALSE)="","",1),"")</f>
        <v/>
      </c>
      <c r="CI31" s="245" t="str">
        <f>IFERROR(IF(VLOOKUP($C31,'様式４－１'!$A$6:$AE$112,26,FALSE)="","",1),"")</f>
        <v/>
      </c>
      <c r="CJ31" s="244" t="str">
        <f>IFERROR(IF(VLOOKUP($C31,'様式４－１'!$A$6:$AE$112,27,FALSE)="","",1),"")</f>
        <v/>
      </c>
      <c r="CK31" s="245" t="str">
        <f>IFERROR(IF(VLOOKUP($C31,'様式４－１'!$A$6:$AE$112,28,FALSE)="","",1),"")</f>
        <v/>
      </c>
      <c r="CL31" s="244" t="str">
        <f>IFERROR(IF(VLOOKUP($C31,'様式４－１'!$A$6:$AE$112,29,FALSE)="","",1),"")</f>
        <v/>
      </c>
      <c r="CM31" s="245" t="str">
        <f>IFERROR(IF(VLOOKUP($C31,'様式４－１'!$A$6:$AE$112,30,FALSE)="","",1),"")</f>
        <v/>
      </c>
      <c r="CN31" s="244" t="str">
        <f>IFERROR(IF(VLOOKUP($C31,'様式４－１'!$A$6:$AE$112,31,FALSE)="","",1),"")</f>
        <v/>
      </c>
      <c r="CO31" s="253" t="str">
        <f>IFERROR(IF(VLOOKUP($C31,'様式４－１'!$A$6:$AE$112,31,FALSE)="","",1),"")</f>
        <v/>
      </c>
      <c r="CP31" s="257" t="str">
        <f>IFERROR(IF(VLOOKUP($C31,'様式４－１'!$A$6:$AE$112,31,FALSE)="","",1),"")</f>
        <v/>
      </c>
      <c r="CQ31" s="253" t="str">
        <f>IFERROR(IF(VLOOKUP($C31,'様式４－１'!$A$6:$AE$112,31,FALSE)="","",1),"")</f>
        <v/>
      </c>
      <c r="CR31" s="262">
        <f>全技術者確認表!E43</f>
        <v>0</v>
      </c>
      <c r="CS31" s="263">
        <f>全技術者確認表!H43</f>
        <v>0</v>
      </c>
      <c r="FS31" s="242"/>
      <c r="FT31" s="243"/>
      <c r="FU31" s="242"/>
      <c r="FV31" s="243"/>
      <c r="FW31" s="242"/>
      <c r="FX31" s="243"/>
      <c r="FY31" s="242"/>
      <c r="FZ31" s="243"/>
      <c r="GA31" s="242"/>
      <c r="GB31" s="243"/>
      <c r="GC31" s="242"/>
      <c r="GD31" s="243"/>
      <c r="GE31" s="242"/>
      <c r="GF31" s="243"/>
      <c r="GG31" s="242"/>
      <c r="GH31" s="243"/>
      <c r="GI31" s="244"/>
      <c r="GJ31" s="245"/>
      <c r="GK31" s="244"/>
      <c r="GL31" s="245"/>
      <c r="GM31" s="244"/>
      <c r="GN31" s="245"/>
      <c r="GO31" s="244"/>
      <c r="GP31" s="245"/>
      <c r="GQ31" s="244"/>
      <c r="GR31" s="245"/>
      <c r="GS31" s="244"/>
      <c r="GT31" s="245"/>
      <c r="GU31" s="244"/>
      <c r="GV31" s="245"/>
      <c r="GW31" s="244"/>
      <c r="GX31" s="245"/>
      <c r="GY31" s="242"/>
      <c r="GZ31" s="243"/>
      <c r="HA31" s="242"/>
      <c r="HB31" s="243"/>
      <c r="HC31" s="242"/>
      <c r="HD31" s="243"/>
      <c r="HE31" s="242"/>
      <c r="HF31" s="243"/>
      <c r="HG31" s="242"/>
      <c r="HH31" s="243"/>
      <c r="HI31" s="242"/>
      <c r="HJ31" s="243"/>
      <c r="HK31" s="242"/>
      <c r="HL31" s="243"/>
      <c r="HM31" s="242"/>
      <c r="HN31" s="243"/>
      <c r="HO31" s="242"/>
      <c r="HP31" s="243"/>
      <c r="HQ31" s="242"/>
      <c r="HR31" s="243"/>
      <c r="HS31" s="242"/>
      <c r="HT31" s="243"/>
      <c r="HU31" s="242"/>
      <c r="HV31" s="243"/>
      <c r="HW31" s="244"/>
      <c r="HX31" s="245"/>
      <c r="HY31" s="244"/>
      <c r="HZ31" s="245"/>
      <c r="IA31" s="244"/>
      <c r="IB31" s="245"/>
      <c r="IC31" s="244"/>
      <c r="ID31" s="245"/>
      <c r="IE31" s="242"/>
      <c r="IF31" s="243"/>
      <c r="IG31" s="242"/>
      <c r="IH31" s="243"/>
      <c r="II31" s="242"/>
      <c r="IJ31" s="243"/>
      <c r="IK31" s="242"/>
      <c r="IL31" s="243"/>
      <c r="IM31" s="244"/>
      <c r="IN31" s="245"/>
      <c r="IO31" s="244"/>
      <c r="IP31" s="245"/>
      <c r="IQ31" s="244"/>
      <c r="IR31" s="245"/>
      <c r="IS31" s="244"/>
      <c r="IT31" s="245"/>
      <c r="IU31" s="244"/>
      <c r="IV31" s="245"/>
      <c r="IW31" s="244"/>
      <c r="IX31" s="253"/>
      <c r="IY31" s="257"/>
      <c r="IZ31" s="253"/>
      <c r="JA31" s="257"/>
      <c r="JB31" s="253"/>
    </row>
    <row r="32" spans="1:262" s="236" customFormat="1" x14ac:dyDescent="0.2">
      <c r="A32" s="236">
        <f>報告書表紙!G$6</f>
        <v>0</v>
      </c>
      <c r="C32" s="236">
        <v>31</v>
      </c>
      <c r="D32" s="236">
        <f>全技術者確認表!B44</f>
        <v>0</v>
      </c>
      <c r="J32" s="237" t="str">
        <f>IFERROR(IF(VLOOKUP($C32,'様式２－１'!$A$6:$BG$163,4,FALSE)="","",1),"")</f>
        <v/>
      </c>
      <c r="K32" s="238" t="str">
        <f>IFERROR(IF(VLOOKUP($C32,'様式２－１'!$A$6:$BG$163,5,FALSE)="","",1),"")</f>
        <v/>
      </c>
      <c r="L32" s="237" t="str">
        <f>IFERROR(IF(VLOOKUP($C32,'様式２－１'!$A$6:$BG$163,6,FALSE)="","",1),"")</f>
        <v/>
      </c>
      <c r="M32" s="238" t="str">
        <f>IFERROR(IF(VLOOKUP($C32,'様式２－１'!$A$6:$BG$163,7,FALSE)="","",1),"")</f>
        <v/>
      </c>
      <c r="N32" s="237" t="str">
        <f>IFERROR(IF(VLOOKUP($C32,'様式２－１'!$A$6:$BG$163,8,FALSE)="","",1),"")</f>
        <v/>
      </c>
      <c r="O32" s="238" t="str">
        <f>IFERROR(IF(VLOOKUP($C32,'様式２－１'!$A$6:$BG$163,9,FALSE)="","",1),"")</f>
        <v/>
      </c>
      <c r="P32" s="237" t="str">
        <f>IFERROR(IF(VLOOKUP($C32,'様式２－１'!$A$6:$BG$163,10,FALSE)="","",1),"")</f>
        <v/>
      </c>
      <c r="Q32" s="238" t="str">
        <f>IFERROR(IF(VLOOKUP($C32,'様式２－１'!$A$6:$BG$163,11,FALSE)="","",1),"")</f>
        <v/>
      </c>
      <c r="R32" s="237" t="str">
        <f>IFERROR(IF(VLOOKUP($C32,'様式２－１'!$A$6:$BG$163,12,FALSE)="","",1),"")</f>
        <v/>
      </c>
      <c r="S32" s="238" t="str">
        <f>IFERROR(IF(VLOOKUP($C32,'様式２－１'!$A$6:$BG$163,13,FALSE)="","",1),"")</f>
        <v/>
      </c>
      <c r="T32" s="237" t="str">
        <f>IFERROR(IF(VLOOKUP($C32,'様式２－１'!$A$6:$BG$163,14,FALSE)="","",1),"")</f>
        <v/>
      </c>
      <c r="U32" s="238" t="str">
        <f>IFERROR(IF(VLOOKUP($C32,'様式２－１'!$A$6:$BG$163,15,FALSE)="","",1),"")</f>
        <v/>
      </c>
      <c r="V32" s="237" t="str">
        <f>IFERROR(IF(VLOOKUP($C32,'様式２－１'!$A$6:$BG$163,16,FALSE)="","",1),"")</f>
        <v/>
      </c>
      <c r="W32" s="238" t="str">
        <f>IFERROR(IF(VLOOKUP($C32,'様式２－１'!$A$6:$BG$163,17,FALSE)="","",1),"")</f>
        <v/>
      </c>
      <c r="X32" s="237" t="str">
        <f>IFERROR(IF(VLOOKUP($C32,'様式２－１'!$A$6:$BG$163,18,FALSE)="","",1),"")</f>
        <v/>
      </c>
      <c r="Y32" s="238" t="str">
        <f>IFERROR(IF(VLOOKUP($C32,'様式２－１'!$A$6:$BG$163,19,FALSE)="","",1),"")</f>
        <v/>
      </c>
      <c r="Z32" s="237" t="str">
        <f>IFERROR(IF(VLOOKUP($C32,'様式２－１'!$A$6:$BG$163,20,FALSE)="","",1),"")</f>
        <v/>
      </c>
      <c r="AA32" s="240" t="str">
        <f>IFERROR(IF(VLOOKUP($C32,'様式２－１'!$A$6:$BG$163,21,FALSE)="","",1),"")</f>
        <v/>
      </c>
      <c r="AB32" s="237" t="str">
        <f>IFERROR(IF(VLOOKUP($C32,'様式２－１'!$A$6:$BG$163,22,FALSE)="","",1),"")</f>
        <v/>
      </c>
      <c r="AC32" s="240" t="str">
        <f>IFERROR(IF(VLOOKUP($C32,'様式２－１'!$A$6:$BG$163,23,FALSE)="","",1),"")</f>
        <v/>
      </c>
      <c r="AD32" s="237" t="str">
        <f>IFERROR(IF(VLOOKUP($C32,'様式２－１'!$A$6:$BG$163,24,FALSE)="","",1),"")</f>
        <v/>
      </c>
      <c r="AE32" s="240" t="str">
        <f>IFERROR(IF(VLOOKUP($C32,'様式２－１'!$A$6:$BG$163,25,FALSE)="","",1),"")</f>
        <v/>
      </c>
      <c r="AF32" s="237" t="str">
        <f>IFERROR(IF(VLOOKUP($C32,'様式２－１'!$A$6:$BG$163,26,FALSE)="","",1),"")</f>
        <v/>
      </c>
      <c r="AG32" s="240" t="str">
        <f>IFERROR(IF(VLOOKUP($C32,'様式２－１'!$A$6:$BG$163,27,FALSE)="","",1),"")</f>
        <v/>
      </c>
      <c r="AH32" s="237" t="str">
        <f>IFERROR(IF(VLOOKUP($C32,'様式２－１'!$A$6:$BG$163,28,FALSE)="","",1),"")</f>
        <v/>
      </c>
      <c r="AI32" s="240" t="str">
        <f>IFERROR(IF(VLOOKUP($C32,'様式２－１'!$A$6:$BG$163,28,FALSE)="","",1),"")</f>
        <v/>
      </c>
      <c r="AJ32" s="237" t="str">
        <f>IFERROR(IF(VLOOKUP($C32,'様式２－１'!$A$6:$BG$163,30,FALSE)="","",1),"")</f>
        <v/>
      </c>
      <c r="AK32" s="240" t="str">
        <f>IFERROR(IF(VLOOKUP($C32,'様式２－１'!$A$6:$BG$163,31,FALSE)="","",1),"")</f>
        <v/>
      </c>
      <c r="AL32" s="237" t="str">
        <f>IFERROR(IF(VLOOKUP($C32,'様式２－１'!$A$6:$BG$163,32,FALSE)="","",1),"")</f>
        <v/>
      </c>
      <c r="AM32" s="240" t="str">
        <f>IFERROR(IF(VLOOKUP($C32,'様式２－１'!$A$6:$BG$163,33,FALSE)="","",1),"")</f>
        <v/>
      </c>
      <c r="AN32" s="237" t="str">
        <f>IFERROR(IF(VLOOKUP($C32,'様式２－１'!$A$6:$BG$163,34,FALSE)="","",1),"")</f>
        <v/>
      </c>
      <c r="AO32" s="240" t="str">
        <f>IFERROR(IF(VLOOKUP($C32,'様式２－１'!$A$6:$BG$163,35,FALSE)="","",1),"")</f>
        <v/>
      </c>
      <c r="AP32" s="237" t="str">
        <f>IFERROR(IF(VLOOKUP($C32,'様式２－１'!$A$6:$BG$163,36,FALSE)="","",VLOOKUP($C32,'様式２－１'!$A$6:$BG$163,36,FALSE)),"")</f>
        <v/>
      </c>
      <c r="AQ32" s="238" t="str">
        <f>IFERROR(IF(VLOOKUP($C32,'様式２－１'!$A$6:$BG$163,37,FALSE)="","",VLOOKUP($C32,'様式２－１'!$A$6:$BG$163,37,FALSE)),"")</f>
        <v/>
      </c>
      <c r="AR32" s="237" t="str">
        <f>IFERROR(IF(VLOOKUP($C32,'様式２－１'!$A$6:$BG$163,38,FALSE)="","",VLOOKUP($C32,'様式２－１'!$A$6:$BG$163,38,FALSE)),"")</f>
        <v/>
      </c>
      <c r="AS32" s="238" t="str">
        <f>IFERROR(IF(VLOOKUP($C32,'様式２－１'!$A$6:$BG$163,39,FALSE)="","",VLOOKUP($C32,'様式２－１'!$A$6:$BG$163,39,FALSE)),"")</f>
        <v/>
      </c>
      <c r="AT32" s="237" t="str">
        <f>IFERROR(IF(VLOOKUP($C32,'様式２－１'!$A$6:$BG$163,40,FALSE)="","",VLOOKUP($C32,'様式２－１'!$A$6:$BG$163,40,FALSE)),"")</f>
        <v/>
      </c>
      <c r="AU32" s="238" t="str">
        <f>IFERROR(IF(VLOOKUP($C32,'様式２－１'!$A$6:$BG$163,41,FALSE)="","",VLOOKUP($C32,'様式２－１'!$A$6:$BG$163,41,FALSE)),"")</f>
        <v/>
      </c>
      <c r="AV32" s="237" t="str">
        <f>IFERROR(IF(VLOOKUP($C32,'様式２－１'!$A$6:$BG$163,42,FALSE)="","",VLOOKUP($C32,'様式２－１'!$A$6:$BG$163,42,FALSE)),"")</f>
        <v/>
      </c>
      <c r="AW32" s="238" t="str">
        <f>IFERROR(IF(VLOOKUP($C32,'様式２－１'!$A$6:$BG$163,43,FALSE)="","",VLOOKUP($C32,'様式２－１'!$A$6:$BG$163,43,FALSE)),"")</f>
        <v/>
      </c>
      <c r="AX32" s="237" t="str">
        <f>IFERROR(IF(VLOOKUP($C32,'様式２－１'!$A$6:$BG$163,44,FALSE)="","",VLOOKUP($C32,'様式２－１'!$A$6:$BG$163,44,FALSE)),"")</f>
        <v/>
      </c>
      <c r="AY32" s="238" t="str">
        <f>IFERROR(IF(VLOOKUP($C32,'様式２－１'!$A$6:$BG$163,45,FALSE)="","",VLOOKUP($C32,'様式２－１'!$A$6:$BG$163,45,FALSE)),"")</f>
        <v/>
      </c>
      <c r="AZ32" s="237" t="str">
        <f>IFERROR(IF(VLOOKUP($C32,'様式２－１'!$A$6:$BG$163,46,FALSE)="","",VLOOKUP($C32,'様式２－１'!$A$6:$BG$163,46,FALSE)),"")</f>
        <v/>
      </c>
      <c r="BA32" s="238" t="str">
        <f>IFERROR(IF(VLOOKUP($C32,'様式２－１'!$A$6:$BG$163,47,FALSE)="","",VLOOKUP($C32,'様式２－１'!$A$6:$BG$163,47,FALSE)),"")</f>
        <v/>
      </c>
      <c r="BB32" s="237" t="str">
        <f>IFERROR(IF(VLOOKUP($C32,'様式２－１'!$A$6:$BG$163,48,FALSE)="","",VLOOKUP($C32,'様式２－１'!$A$6:$BG$163,48,FALSE)),"")</f>
        <v/>
      </c>
      <c r="BC32" s="238" t="str">
        <f>IFERROR(IF(VLOOKUP($C32,'様式２－１'!$A$6:$BG$163,49,FALSE)="","",VLOOKUP($C32,'様式２－１'!$A$6:$BG$163,49,FALSE)),"")</f>
        <v/>
      </c>
      <c r="BD32" s="237" t="str">
        <f>IFERROR(IF(VLOOKUP($C32,'様式２－１'!$A$6:$BG$163,50,FALSE)="","",VLOOKUP($C32,'様式２－１'!$A$6:$BG$163,50,FALSE)),"")</f>
        <v/>
      </c>
      <c r="BE32" s="238" t="str">
        <f>IFERROR(IF(VLOOKUP($C32,'様式２－１'!$A$6:$BG$163,51,FALSE)="","",VLOOKUP($C32,'様式２－１'!$A$6:$BG$163,51,FALSE)),"")</f>
        <v/>
      </c>
      <c r="BF32" s="237" t="str">
        <f>IFERROR(IF(VLOOKUP($C32,'様式２－１'!$A$6:$BG$163,52,FALSE)="","",VLOOKUP($C32,'様式２－１'!$A$6:$BG$163,52,FALSE)),"")</f>
        <v/>
      </c>
      <c r="BG32" s="238" t="str">
        <f>IFERROR(IF(VLOOKUP($C32,'様式２－１'!$A$6:$BG$163,53,FALSE)="","",1),"")</f>
        <v/>
      </c>
      <c r="BH32" s="237" t="str">
        <f>IFERROR(IF(VLOOKUP($C32,'様式２－１'!$A$6:$BG$163,54,FALSE)="","",1),"")</f>
        <v/>
      </c>
      <c r="BI32" s="238" t="str">
        <f>IFERROR(IF(VLOOKUP($C32,'様式２－１'!$A$6:$BG$163,55,FALSE)="","",1),"")</f>
        <v/>
      </c>
      <c r="BJ32" s="237" t="str">
        <f>IFERROR(IF(VLOOKUP($C32,'様式２－１'!$A$6:$BG$163,56,FALSE)="","",VLOOKUP($C32,'様式２－１'!$A$6:$BG$163,56,FALSE)),"")</f>
        <v/>
      </c>
      <c r="BK32" s="238" t="str">
        <f>IFERROR(IF(VLOOKUP($C32,'様式２－１'!$A$6:$BG$163,57,FALSE)="","",VLOOKUP($C32,'様式２－１'!$A$6:$BG$163,57,FALSE)),"")</f>
        <v/>
      </c>
      <c r="BL32" s="237" t="str">
        <f>IFERROR(IF(VLOOKUP($C32,'様式２－１'!$A$6:$BG$163,58,FALSE)="","",VLOOKUP($C32,'様式２－１'!$A$6:$BG$163,58,FALSE)),"")</f>
        <v/>
      </c>
      <c r="BM32" s="238" t="str">
        <f>IFERROR(IF(VLOOKUP($C32,'様式２－１'!$A$6:$BG$163,59,FALSE)="","",VLOOKUP($C32,'様式２－１'!$A$6:$BG$163,59,FALSE)),"")</f>
        <v/>
      </c>
      <c r="BN32" s="239" t="str">
        <f>IFERROR(IF(VLOOKUP($C32,'様式４－１'!$A$6:$AE$112,5,FALSE)="","",VLOOKUP($C32,'様式４－１'!$A$6:$AE$112,5,FALSE)),"")</f>
        <v/>
      </c>
      <c r="BO32" s="240" t="str">
        <f>IFERROR(IF(VLOOKUP($C32,'様式４－１'!$A$6:$AE$112,6,FALSE)="","",VLOOKUP($C32,'様式４－１'!$A$6:$AE$112,6,FALSE)),"")</f>
        <v/>
      </c>
      <c r="BP32" s="239" t="str">
        <f>IFERROR(IF(VLOOKUP($C32,'様式４－１'!$A$6:$AE$112,7,FALSE)="","",VLOOKUP($C32,'様式４－１'!$A$6:$AE$112,7,FALSE)),"")</f>
        <v/>
      </c>
      <c r="BQ32" s="240" t="str">
        <f>IFERROR(IF(VLOOKUP($C32,'様式４－１'!$A$6:$AE$112,8,FALSE)="","",VLOOKUP($C32,'様式４－１'!$A$6:$AE$112,8,FALSE)),"")</f>
        <v/>
      </c>
      <c r="BR32" s="239" t="str">
        <f>IFERROR(IF(VLOOKUP($C32,'様式４－１'!$A$6:$AE$112,9,FALSE)="","",VLOOKUP($C32,'様式４－１'!$A$6:$AE$112,9,FALSE)),"")</f>
        <v/>
      </c>
      <c r="BS32" s="240" t="str">
        <f>IFERROR(IF(VLOOKUP($C32,'様式４－１'!$A$6:$AE$112,10,FALSE)="","",VLOOKUP($C32,'様式４－１'!$A$6:$AE$112,10,FALSE)),"")</f>
        <v/>
      </c>
      <c r="BT32" s="239" t="str">
        <f>IFERROR(IF(VLOOKUP($C32,'様式４－１'!$A$6:$AE$112,11,FALSE)="","",VLOOKUP($C32,'様式４－１'!$A$6:$AE$112,11,FALSE)),"")</f>
        <v/>
      </c>
      <c r="BU32" s="240" t="str">
        <f>IFERROR(IF(VLOOKUP($C32,'様式４－１'!$A$6:$AE$112,12,FALSE)="","",VLOOKUP($C32,'様式４－１'!$A$6:$AE$112,12,FALSE)),"")</f>
        <v/>
      </c>
      <c r="BV32" s="237" t="str">
        <f>IFERROR(IF(VLOOKUP($C32,'様式４－１'!$A$6:$AE$112,13,FALSE)="","",VLOOKUP($C32,'様式４－１'!$A$6:$AE$112,13,FALSE)),"")</f>
        <v/>
      </c>
      <c r="BW32" s="238" t="str">
        <f>IFERROR(IF(VLOOKUP($C32,'様式４－１'!$A$6:$AE$112,14,FALSE)="","",VLOOKUP($C32,'様式４－１'!$A$6:$AE$112,14,FALSE)),"")</f>
        <v/>
      </c>
      <c r="BX32" s="237" t="str">
        <f>IFERROR(IF(VLOOKUP($C32,'様式４－１'!$A$6:$AE$112,15,FALSE)="","",VLOOKUP($C32,'様式４－１'!$A$6:$AE$112,15,FALSE)),"")</f>
        <v/>
      </c>
      <c r="BY32" s="238" t="str">
        <f>IFERROR(IF(VLOOKUP($C32,'様式４－１'!$A$6:$AE$112,16,FALSE)="","",VLOOKUP($C32,'様式４－１'!$A$6:$AE$112,16,FALSE)),"")</f>
        <v/>
      </c>
      <c r="BZ32" s="237" t="str">
        <f>IFERROR(IF(VLOOKUP($C32,'様式４－１'!$A$6:$AE$112,17,FALSE)="","",VLOOKUP($C32,'様式４－１'!$A$6:$AE$112,17,FALSE)),"")</f>
        <v/>
      </c>
      <c r="CA32" s="238" t="str">
        <f>IFERROR(IF(VLOOKUP($C32,'様式４－１'!$A$6:$AE$112,18,FALSE)="","",VLOOKUP($C32,'様式４－１'!$A$6:$AE$112,18,FALSE)),"")</f>
        <v/>
      </c>
      <c r="CB32" s="237" t="str">
        <f>IFERROR(IF(VLOOKUP($C32,'様式４－１'!$A$6:$AE$112,19,FALSE)="","",VLOOKUP($C32,'様式４－１'!$A$6:$AE$112,19,FALSE)),"")</f>
        <v/>
      </c>
      <c r="CC32" s="238" t="str">
        <f>IFERROR(IF(VLOOKUP($C32,'様式４－１'!$A$6:$AE$112,20,FALSE)="","",VLOOKUP($C32,'様式４－１'!$A$6:$AE$112,20,FALSE)),"")</f>
        <v/>
      </c>
      <c r="CD32" s="239" t="str">
        <f>IFERROR(IF(VLOOKUP($C32,'様式４－１'!$A$6:$AE$112,21,FALSE)="","",1),"")</f>
        <v/>
      </c>
      <c r="CE32" s="240" t="str">
        <f>IFERROR(IF(VLOOKUP($C32,'様式４－１'!$A$6:$AE$112,22,FALSE)="","",1),"")</f>
        <v/>
      </c>
      <c r="CF32" s="239" t="str">
        <f>IFERROR(IF(VLOOKUP($C32,'様式４－１'!$A$6:$AE$112,23,FALSE)="","",1),"")</f>
        <v/>
      </c>
      <c r="CG32" s="240" t="str">
        <f>IFERROR(IF(VLOOKUP($C32,'様式４－１'!$A$6:$AE$112,24,FALSE)="","",1),"")</f>
        <v/>
      </c>
      <c r="CH32" s="239" t="str">
        <f>IFERROR(IF(VLOOKUP($C32,'様式４－１'!$A$6:$AE$112,25,FALSE)="","",1),"")</f>
        <v/>
      </c>
      <c r="CI32" s="240" t="str">
        <f>IFERROR(IF(VLOOKUP($C32,'様式４－１'!$A$6:$AE$112,26,FALSE)="","",1),"")</f>
        <v/>
      </c>
      <c r="CJ32" s="239" t="str">
        <f>IFERROR(IF(VLOOKUP($C32,'様式４－１'!$A$6:$AE$112,27,FALSE)="","",1),"")</f>
        <v/>
      </c>
      <c r="CK32" s="240" t="str">
        <f>IFERROR(IF(VLOOKUP($C32,'様式４－１'!$A$6:$AE$112,28,FALSE)="","",1),"")</f>
        <v/>
      </c>
      <c r="CL32" s="239" t="str">
        <f>IFERROR(IF(VLOOKUP($C32,'様式４－１'!$A$6:$AE$112,29,FALSE)="","",1),"")</f>
        <v/>
      </c>
      <c r="CM32" s="240" t="str">
        <f>IFERROR(IF(VLOOKUP($C32,'様式４－１'!$A$6:$AE$112,30,FALSE)="","",1),"")</f>
        <v/>
      </c>
      <c r="CN32" s="239" t="str">
        <f>IFERROR(IF(VLOOKUP($C32,'様式４－１'!$A$6:$AE$112,31,FALSE)="","",1),"")</f>
        <v/>
      </c>
      <c r="CO32" s="254" t="str">
        <f>IFERROR(IF(VLOOKUP($C32,'様式４－１'!$A$6:$AE$112,31,FALSE)="","",1),"")</f>
        <v/>
      </c>
      <c r="CP32" s="258" t="str">
        <f>IFERROR(IF(VLOOKUP($C32,'様式４－１'!$A$6:$AE$112,31,FALSE)="","",1),"")</f>
        <v/>
      </c>
      <c r="CQ32" s="254" t="str">
        <f>IFERROR(IF(VLOOKUP($C32,'様式４－１'!$A$6:$AE$112,31,FALSE)="","",1),"")</f>
        <v/>
      </c>
      <c r="CR32" s="264">
        <f>全技術者確認表!E44</f>
        <v>0</v>
      </c>
      <c r="CS32" s="265">
        <f>全技術者確認表!H44</f>
        <v>0</v>
      </c>
      <c r="FS32" s="237"/>
      <c r="FT32" s="238"/>
      <c r="FU32" s="237"/>
      <c r="FV32" s="238"/>
      <c r="FW32" s="237"/>
      <c r="FX32" s="238"/>
      <c r="FY32" s="237"/>
      <c r="FZ32" s="238"/>
      <c r="GA32" s="237"/>
      <c r="GB32" s="238"/>
      <c r="GC32" s="237"/>
      <c r="GD32" s="238"/>
      <c r="GE32" s="237"/>
      <c r="GF32" s="238"/>
      <c r="GG32" s="237"/>
      <c r="GH32" s="238"/>
      <c r="GI32" s="239"/>
      <c r="GJ32" s="240"/>
      <c r="GK32" s="239"/>
      <c r="GL32" s="240"/>
      <c r="GM32" s="239"/>
      <c r="GN32" s="240"/>
      <c r="GO32" s="239"/>
      <c r="GP32" s="240"/>
      <c r="GQ32" s="239"/>
      <c r="GR32" s="240"/>
      <c r="GS32" s="239"/>
      <c r="GT32" s="240"/>
      <c r="GU32" s="239"/>
      <c r="GV32" s="240"/>
      <c r="GW32" s="239"/>
      <c r="GX32" s="240"/>
      <c r="GY32" s="237"/>
      <c r="GZ32" s="238"/>
      <c r="HA32" s="237"/>
      <c r="HB32" s="238"/>
      <c r="HC32" s="237"/>
      <c r="HD32" s="238"/>
      <c r="HE32" s="237"/>
      <c r="HF32" s="238"/>
      <c r="HG32" s="237"/>
      <c r="HH32" s="238"/>
      <c r="HI32" s="237"/>
      <c r="HJ32" s="238"/>
      <c r="HK32" s="237"/>
      <c r="HL32" s="238"/>
      <c r="HM32" s="237"/>
      <c r="HN32" s="238"/>
      <c r="HO32" s="237"/>
      <c r="HP32" s="238"/>
      <c r="HQ32" s="237"/>
      <c r="HR32" s="238"/>
      <c r="HS32" s="237"/>
      <c r="HT32" s="238"/>
      <c r="HU32" s="237"/>
      <c r="HV32" s="238"/>
      <c r="HW32" s="239"/>
      <c r="HX32" s="240"/>
      <c r="HY32" s="239"/>
      <c r="HZ32" s="240"/>
      <c r="IA32" s="239"/>
      <c r="IB32" s="240"/>
      <c r="IC32" s="239"/>
      <c r="ID32" s="240"/>
      <c r="IE32" s="237"/>
      <c r="IF32" s="238"/>
      <c r="IG32" s="237"/>
      <c r="IH32" s="238"/>
      <c r="II32" s="237"/>
      <c r="IJ32" s="238"/>
      <c r="IK32" s="237"/>
      <c r="IL32" s="238"/>
      <c r="IM32" s="239"/>
      <c r="IN32" s="240"/>
      <c r="IO32" s="239"/>
      <c r="IP32" s="240"/>
      <c r="IQ32" s="239"/>
      <c r="IR32" s="240"/>
      <c r="IS32" s="239"/>
      <c r="IT32" s="240"/>
      <c r="IU32" s="239"/>
      <c r="IV32" s="240"/>
      <c r="IW32" s="239"/>
      <c r="IX32" s="254"/>
      <c r="IY32" s="258"/>
      <c r="IZ32" s="254"/>
      <c r="JA32" s="258"/>
      <c r="JB32" s="254"/>
    </row>
    <row r="33" spans="1:262" s="231" customFormat="1" x14ac:dyDescent="0.2">
      <c r="A33" s="231">
        <f>報告書表紙!G$6</f>
        <v>0</v>
      </c>
      <c r="C33" s="231">
        <v>32</v>
      </c>
      <c r="D33" s="231">
        <f>全技術者確認表!B45</f>
        <v>0</v>
      </c>
      <c r="J33" s="232" t="str">
        <f>IFERROR(IF(VLOOKUP($C33,'様式２－１'!$A$6:$BG$163,4,FALSE)="","",1),"")</f>
        <v/>
      </c>
      <c r="K33" s="233" t="str">
        <f>IFERROR(IF(VLOOKUP($C33,'様式２－１'!$A$6:$BG$163,5,FALSE)="","",1),"")</f>
        <v/>
      </c>
      <c r="L33" s="232" t="str">
        <f>IFERROR(IF(VLOOKUP($C33,'様式２－１'!$A$6:$BG$163,6,FALSE)="","",1),"")</f>
        <v/>
      </c>
      <c r="M33" s="233" t="str">
        <f>IFERROR(IF(VLOOKUP($C33,'様式２－１'!$A$6:$BG$163,7,FALSE)="","",1),"")</f>
        <v/>
      </c>
      <c r="N33" s="232" t="str">
        <f>IFERROR(IF(VLOOKUP($C33,'様式２－１'!$A$6:$BG$163,8,FALSE)="","",1),"")</f>
        <v/>
      </c>
      <c r="O33" s="233" t="str">
        <f>IFERROR(IF(VLOOKUP($C33,'様式２－１'!$A$6:$BG$163,9,FALSE)="","",1),"")</f>
        <v/>
      </c>
      <c r="P33" s="232" t="str">
        <f>IFERROR(IF(VLOOKUP($C33,'様式２－１'!$A$6:$BG$163,10,FALSE)="","",1),"")</f>
        <v/>
      </c>
      <c r="Q33" s="233" t="str">
        <f>IFERROR(IF(VLOOKUP($C33,'様式２－１'!$A$6:$BG$163,11,FALSE)="","",1),"")</f>
        <v/>
      </c>
      <c r="R33" s="232" t="str">
        <f>IFERROR(IF(VLOOKUP($C33,'様式２－１'!$A$6:$BG$163,12,FALSE)="","",1),"")</f>
        <v/>
      </c>
      <c r="S33" s="233" t="str">
        <f>IFERROR(IF(VLOOKUP($C33,'様式２－１'!$A$6:$BG$163,13,FALSE)="","",1),"")</f>
        <v/>
      </c>
      <c r="T33" s="232" t="str">
        <f>IFERROR(IF(VLOOKUP($C33,'様式２－１'!$A$6:$BG$163,14,FALSE)="","",1),"")</f>
        <v/>
      </c>
      <c r="U33" s="233" t="str">
        <f>IFERROR(IF(VLOOKUP($C33,'様式２－１'!$A$6:$BG$163,15,FALSE)="","",1),"")</f>
        <v/>
      </c>
      <c r="V33" s="232" t="str">
        <f>IFERROR(IF(VLOOKUP($C33,'様式２－１'!$A$6:$BG$163,16,FALSE)="","",1),"")</f>
        <v/>
      </c>
      <c r="W33" s="233" t="str">
        <f>IFERROR(IF(VLOOKUP($C33,'様式２－１'!$A$6:$BG$163,17,FALSE)="","",1),"")</f>
        <v/>
      </c>
      <c r="X33" s="232" t="str">
        <f>IFERROR(IF(VLOOKUP($C33,'様式２－１'!$A$6:$BG$163,18,FALSE)="","",1),"")</f>
        <v/>
      </c>
      <c r="Y33" s="233" t="str">
        <f>IFERROR(IF(VLOOKUP($C33,'様式２－１'!$A$6:$BG$163,19,FALSE)="","",1),"")</f>
        <v/>
      </c>
      <c r="Z33" s="232" t="str">
        <f>IFERROR(IF(VLOOKUP($C33,'様式２－１'!$A$6:$BG$163,20,FALSE)="","",1),"")</f>
        <v/>
      </c>
      <c r="AA33" s="235" t="str">
        <f>IFERROR(IF(VLOOKUP($C33,'様式２－１'!$A$6:$BG$163,21,FALSE)="","",1),"")</f>
        <v/>
      </c>
      <c r="AB33" s="232" t="str">
        <f>IFERROR(IF(VLOOKUP($C33,'様式２－１'!$A$6:$BG$163,22,FALSE)="","",1),"")</f>
        <v/>
      </c>
      <c r="AC33" s="235" t="str">
        <f>IFERROR(IF(VLOOKUP($C33,'様式２－１'!$A$6:$BG$163,23,FALSE)="","",1),"")</f>
        <v/>
      </c>
      <c r="AD33" s="232" t="str">
        <f>IFERROR(IF(VLOOKUP($C33,'様式２－１'!$A$6:$BG$163,24,FALSE)="","",1),"")</f>
        <v/>
      </c>
      <c r="AE33" s="235" t="str">
        <f>IFERROR(IF(VLOOKUP($C33,'様式２－１'!$A$6:$BG$163,25,FALSE)="","",1),"")</f>
        <v/>
      </c>
      <c r="AF33" s="232" t="str">
        <f>IFERROR(IF(VLOOKUP($C33,'様式２－１'!$A$6:$BG$163,26,FALSE)="","",1),"")</f>
        <v/>
      </c>
      <c r="AG33" s="235" t="str">
        <f>IFERROR(IF(VLOOKUP($C33,'様式２－１'!$A$6:$BG$163,27,FALSE)="","",1),"")</f>
        <v/>
      </c>
      <c r="AH33" s="232" t="str">
        <f>IFERROR(IF(VLOOKUP($C33,'様式２－１'!$A$6:$BG$163,28,FALSE)="","",1),"")</f>
        <v/>
      </c>
      <c r="AI33" s="235" t="str">
        <f>IFERROR(IF(VLOOKUP($C33,'様式２－１'!$A$6:$BG$163,28,FALSE)="","",1),"")</f>
        <v/>
      </c>
      <c r="AJ33" s="232" t="str">
        <f>IFERROR(IF(VLOOKUP($C33,'様式２－１'!$A$6:$BG$163,30,FALSE)="","",1),"")</f>
        <v/>
      </c>
      <c r="AK33" s="235" t="str">
        <f>IFERROR(IF(VLOOKUP($C33,'様式２－１'!$A$6:$BG$163,31,FALSE)="","",1),"")</f>
        <v/>
      </c>
      <c r="AL33" s="232" t="str">
        <f>IFERROR(IF(VLOOKUP($C33,'様式２－１'!$A$6:$BG$163,32,FALSE)="","",1),"")</f>
        <v/>
      </c>
      <c r="AM33" s="235" t="str">
        <f>IFERROR(IF(VLOOKUP($C33,'様式２－１'!$A$6:$BG$163,33,FALSE)="","",1),"")</f>
        <v/>
      </c>
      <c r="AN33" s="232" t="str">
        <f>IFERROR(IF(VLOOKUP($C33,'様式２－１'!$A$6:$BG$163,34,FALSE)="","",1),"")</f>
        <v/>
      </c>
      <c r="AO33" s="235" t="str">
        <f>IFERROR(IF(VLOOKUP($C33,'様式２－１'!$A$6:$BG$163,35,FALSE)="","",1),"")</f>
        <v/>
      </c>
      <c r="AP33" s="232" t="str">
        <f>IFERROR(IF(VLOOKUP($C33,'様式２－１'!$A$6:$BG$163,36,FALSE)="","",VLOOKUP($C33,'様式２－１'!$A$6:$BG$163,36,FALSE)),"")</f>
        <v/>
      </c>
      <c r="AQ33" s="233" t="str">
        <f>IFERROR(IF(VLOOKUP($C33,'様式２－１'!$A$6:$BG$163,37,FALSE)="","",VLOOKUP($C33,'様式２－１'!$A$6:$BG$163,37,FALSE)),"")</f>
        <v/>
      </c>
      <c r="AR33" s="232" t="str">
        <f>IFERROR(IF(VLOOKUP($C33,'様式２－１'!$A$6:$BG$163,38,FALSE)="","",VLOOKUP($C33,'様式２－１'!$A$6:$BG$163,38,FALSE)),"")</f>
        <v/>
      </c>
      <c r="AS33" s="233" t="str">
        <f>IFERROR(IF(VLOOKUP($C33,'様式２－１'!$A$6:$BG$163,39,FALSE)="","",VLOOKUP($C33,'様式２－１'!$A$6:$BG$163,39,FALSE)),"")</f>
        <v/>
      </c>
      <c r="AT33" s="232" t="str">
        <f>IFERROR(IF(VLOOKUP($C33,'様式２－１'!$A$6:$BG$163,40,FALSE)="","",VLOOKUP($C33,'様式２－１'!$A$6:$BG$163,40,FALSE)),"")</f>
        <v/>
      </c>
      <c r="AU33" s="233" t="str">
        <f>IFERROR(IF(VLOOKUP($C33,'様式２－１'!$A$6:$BG$163,41,FALSE)="","",VLOOKUP($C33,'様式２－１'!$A$6:$BG$163,41,FALSE)),"")</f>
        <v/>
      </c>
      <c r="AV33" s="232" t="str">
        <f>IFERROR(IF(VLOOKUP($C33,'様式２－１'!$A$6:$BG$163,42,FALSE)="","",VLOOKUP($C33,'様式２－１'!$A$6:$BG$163,42,FALSE)),"")</f>
        <v/>
      </c>
      <c r="AW33" s="233" t="str">
        <f>IFERROR(IF(VLOOKUP($C33,'様式２－１'!$A$6:$BG$163,43,FALSE)="","",VLOOKUP($C33,'様式２－１'!$A$6:$BG$163,43,FALSE)),"")</f>
        <v/>
      </c>
      <c r="AX33" s="232" t="str">
        <f>IFERROR(IF(VLOOKUP($C33,'様式２－１'!$A$6:$BG$163,44,FALSE)="","",VLOOKUP($C33,'様式２－１'!$A$6:$BG$163,44,FALSE)),"")</f>
        <v/>
      </c>
      <c r="AY33" s="233" t="str">
        <f>IFERROR(IF(VLOOKUP($C33,'様式２－１'!$A$6:$BG$163,45,FALSE)="","",VLOOKUP($C33,'様式２－１'!$A$6:$BG$163,45,FALSE)),"")</f>
        <v/>
      </c>
      <c r="AZ33" s="232" t="str">
        <f>IFERROR(IF(VLOOKUP($C33,'様式２－１'!$A$6:$BG$163,46,FALSE)="","",VLOOKUP($C33,'様式２－１'!$A$6:$BG$163,46,FALSE)),"")</f>
        <v/>
      </c>
      <c r="BA33" s="233" t="str">
        <f>IFERROR(IF(VLOOKUP($C33,'様式２－１'!$A$6:$BG$163,47,FALSE)="","",VLOOKUP($C33,'様式２－１'!$A$6:$BG$163,47,FALSE)),"")</f>
        <v/>
      </c>
      <c r="BB33" s="232" t="str">
        <f>IFERROR(IF(VLOOKUP($C33,'様式２－１'!$A$6:$BG$163,48,FALSE)="","",VLOOKUP($C33,'様式２－１'!$A$6:$BG$163,48,FALSE)),"")</f>
        <v/>
      </c>
      <c r="BC33" s="233" t="str">
        <f>IFERROR(IF(VLOOKUP($C33,'様式２－１'!$A$6:$BG$163,49,FALSE)="","",VLOOKUP($C33,'様式２－１'!$A$6:$BG$163,49,FALSE)),"")</f>
        <v/>
      </c>
      <c r="BD33" s="232" t="str">
        <f>IFERROR(IF(VLOOKUP($C33,'様式２－１'!$A$6:$BG$163,50,FALSE)="","",VLOOKUP($C33,'様式２－１'!$A$6:$BG$163,50,FALSE)),"")</f>
        <v/>
      </c>
      <c r="BE33" s="233" t="str">
        <f>IFERROR(IF(VLOOKUP($C33,'様式２－１'!$A$6:$BG$163,51,FALSE)="","",VLOOKUP($C33,'様式２－１'!$A$6:$BG$163,51,FALSE)),"")</f>
        <v/>
      </c>
      <c r="BF33" s="232" t="str">
        <f>IFERROR(IF(VLOOKUP($C33,'様式２－１'!$A$6:$BG$163,52,FALSE)="","",VLOOKUP($C33,'様式２－１'!$A$6:$BG$163,52,FALSE)),"")</f>
        <v/>
      </c>
      <c r="BG33" s="233" t="str">
        <f>IFERROR(IF(VLOOKUP($C33,'様式２－１'!$A$6:$BG$163,53,FALSE)="","",1),"")</f>
        <v/>
      </c>
      <c r="BH33" s="232" t="str">
        <f>IFERROR(IF(VLOOKUP($C33,'様式２－１'!$A$6:$BG$163,54,FALSE)="","",1),"")</f>
        <v/>
      </c>
      <c r="BI33" s="233" t="str">
        <f>IFERROR(IF(VLOOKUP($C33,'様式２－１'!$A$6:$BG$163,55,FALSE)="","",1),"")</f>
        <v/>
      </c>
      <c r="BJ33" s="232" t="str">
        <f>IFERROR(IF(VLOOKUP($C33,'様式２－１'!$A$6:$BG$163,56,FALSE)="","",VLOOKUP($C33,'様式２－１'!$A$6:$BG$163,56,FALSE)),"")</f>
        <v/>
      </c>
      <c r="BK33" s="233" t="str">
        <f>IFERROR(IF(VLOOKUP($C33,'様式２－１'!$A$6:$BG$163,57,FALSE)="","",VLOOKUP($C33,'様式２－１'!$A$6:$BG$163,57,FALSE)),"")</f>
        <v/>
      </c>
      <c r="BL33" s="232" t="str">
        <f>IFERROR(IF(VLOOKUP($C33,'様式２－１'!$A$6:$BG$163,58,FALSE)="","",VLOOKUP($C33,'様式２－１'!$A$6:$BG$163,58,FALSE)),"")</f>
        <v/>
      </c>
      <c r="BM33" s="233" t="str">
        <f>IFERROR(IF(VLOOKUP($C33,'様式２－１'!$A$6:$BG$163,59,FALSE)="","",VLOOKUP($C33,'様式２－１'!$A$6:$BG$163,59,FALSE)),"")</f>
        <v/>
      </c>
      <c r="BN33" s="234" t="str">
        <f>IFERROR(IF(VLOOKUP($C33,'様式４－１'!$A$6:$AE$112,5,FALSE)="","",VLOOKUP($C33,'様式４－１'!$A$6:$AE$112,5,FALSE)),"")</f>
        <v/>
      </c>
      <c r="BO33" s="235" t="str">
        <f>IFERROR(IF(VLOOKUP($C33,'様式４－１'!$A$6:$AE$112,6,FALSE)="","",VLOOKUP($C33,'様式４－１'!$A$6:$AE$112,6,FALSE)),"")</f>
        <v/>
      </c>
      <c r="BP33" s="234" t="str">
        <f>IFERROR(IF(VLOOKUP($C33,'様式４－１'!$A$6:$AE$112,7,FALSE)="","",VLOOKUP($C33,'様式４－１'!$A$6:$AE$112,7,FALSE)),"")</f>
        <v/>
      </c>
      <c r="BQ33" s="235" t="str">
        <f>IFERROR(IF(VLOOKUP($C33,'様式４－１'!$A$6:$AE$112,8,FALSE)="","",VLOOKUP($C33,'様式４－１'!$A$6:$AE$112,8,FALSE)),"")</f>
        <v/>
      </c>
      <c r="BR33" s="234" t="str">
        <f>IFERROR(IF(VLOOKUP($C33,'様式４－１'!$A$6:$AE$112,9,FALSE)="","",VLOOKUP($C33,'様式４－１'!$A$6:$AE$112,9,FALSE)),"")</f>
        <v/>
      </c>
      <c r="BS33" s="235" t="str">
        <f>IFERROR(IF(VLOOKUP($C33,'様式４－１'!$A$6:$AE$112,10,FALSE)="","",VLOOKUP($C33,'様式４－１'!$A$6:$AE$112,10,FALSE)),"")</f>
        <v/>
      </c>
      <c r="BT33" s="234" t="str">
        <f>IFERROR(IF(VLOOKUP($C33,'様式４－１'!$A$6:$AE$112,11,FALSE)="","",VLOOKUP($C33,'様式４－１'!$A$6:$AE$112,11,FALSE)),"")</f>
        <v/>
      </c>
      <c r="BU33" s="235" t="str">
        <f>IFERROR(IF(VLOOKUP($C33,'様式４－１'!$A$6:$AE$112,12,FALSE)="","",VLOOKUP($C33,'様式４－１'!$A$6:$AE$112,12,FALSE)),"")</f>
        <v/>
      </c>
      <c r="BV33" s="232" t="str">
        <f>IFERROR(IF(VLOOKUP($C33,'様式４－１'!$A$6:$AE$112,13,FALSE)="","",VLOOKUP($C33,'様式４－１'!$A$6:$AE$112,13,FALSE)),"")</f>
        <v/>
      </c>
      <c r="BW33" s="233" t="str">
        <f>IFERROR(IF(VLOOKUP($C33,'様式４－１'!$A$6:$AE$112,14,FALSE)="","",VLOOKUP($C33,'様式４－１'!$A$6:$AE$112,14,FALSE)),"")</f>
        <v/>
      </c>
      <c r="BX33" s="232" t="str">
        <f>IFERROR(IF(VLOOKUP($C33,'様式４－１'!$A$6:$AE$112,15,FALSE)="","",VLOOKUP($C33,'様式４－１'!$A$6:$AE$112,15,FALSE)),"")</f>
        <v/>
      </c>
      <c r="BY33" s="233" t="str">
        <f>IFERROR(IF(VLOOKUP($C33,'様式４－１'!$A$6:$AE$112,16,FALSE)="","",VLOOKUP($C33,'様式４－１'!$A$6:$AE$112,16,FALSE)),"")</f>
        <v/>
      </c>
      <c r="BZ33" s="232" t="str">
        <f>IFERROR(IF(VLOOKUP($C33,'様式４－１'!$A$6:$AE$112,17,FALSE)="","",VLOOKUP($C33,'様式４－１'!$A$6:$AE$112,17,FALSE)),"")</f>
        <v/>
      </c>
      <c r="CA33" s="233" t="str">
        <f>IFERROR(IF(VLOOKUP($C33,'様式４－１'!$A$6:$AE$112,18,FALSE)="","",VLOOKUP($C33,'様式４－１'!$A$6:$AE$112,18,FALSE)),"")</f>
        <v/>
      </c>
      <c r="CB33" s="232" t="str">
        <f>IFERROR(IF(VLOOKUP($C33,'様式４－１'!$A$6:$AE$112,19,FALSE)="","",VLOOKUP($C33,'様式４－１'!$A$6:$AE$112,19,FALSE)),"")</f>
        <v/>
      </c>
      <c r="CC33" s="233" t="str">
        <f>IFERROR(IF(VLOOKUP($C33,'様式４－１'!$A$6:$AE$112,20,FALSE)="","",VLOOKUP($C33,'様式４－１'!$A$6:$AE$112,20,FALSE)),"")</f>
        <v/>
      </c>
      <c r="CD33" s="234" t="str">
        <f>IFERROR(IF(VLOOKUP($C33,'様式４－１'!$A$6:$AE$112,21,FALSE)="","",1),"")</f>
        <v/>
      </c>
      <c r="CE33" s="235" t="str">
        <f>IFERROR(IF(VLOOKUP($C33,'様式４－１'!$A$6:$AE$112,22,FALSE)="","",1),"")</f>
        <v/>
      </c>
      <c r="CF33" s="234" t="str">
        <f>IFERROR(IF(VLOOKUP($C33,'様式４－１'!$A$6:$AE$112,23,FALSE)="","",1),"")</f>
        <v/>
      </c>
      <c r="CG33" s="235" t="str">
        <f>IFERROR(IF(VLOOKUP($C33,'様式４－１'!$A$6:$AE$112,24,FALSE)="","",1),"")</f>
        <v/>
      </c>
      <c r="CH33" s="234" t="str">
        <f>IFERROR(IF(VLOOKUP($C33,'様式４－１'!$A$6:$AE$112,25,FALSE)="","",1),"")</f>
        <v/>
      </c>
      <c r="CI33" s="235" t="str">
        <f>IFERROR(IF(VLOOKUP($C33,'様式４－１'!$A$6:$AE$112,26,FALSE)="","",1),"")</f>
        <v/>
      </c>
      <c r="CJ33" s="234" t="str">
        <f>IFERROR(IF(VLOOKUP($C33,'様式４－１'!$A$6:$AE$112,27,FALSE)="","",1),"")</f>
        <v/>
      </c>
      <c r="CK33" s="235" t="str">
        <f>IFERROR(IF(VLOOKUP($C33,'様式４－１'!$A$6:$AE$112,28,FALSE)="","",1),"")</f>
        <v/>
      </c>
      <c r="CL33" s="234" t="str">
        <f>IFERROR(IF(VLOOKUP($C33,'様式４－１'!$A$6:$AE$112,29,FALSE)="","",1),"")</f>
        <v/>
      </c>
      <c r="CM33" s="235" t="str">
        <f>IFERROR(IF(VLOOKUP($C33,'様式４－１'!$A$6:$AE$112,30,FALSE)="","",1),"")</f>
        <v/>
      </c>
      <c r="CN33" s="234" t="str">
        <f>IFERROR(IF(VLOOKUP($C33,'様式４－１'!$A$6:$AE$112,31,FALSE)="","",1),"")</f>
        <v/>
      </c>
      <c r="CO33" s="252" t="str">
        <f>IFERROR(IF(VLOOKUP($C33,'様式４－１'!$A$6:$AE$112,31,FALSE)="","",1),"")</f>
        <v/>
      </c>
      <c r="CP33" s="256" t="str">
        <f>IFERROR(IF(VLOOKUP($C33,'様式４－１'!$A$6:$AE$112,31,FALSE)="","",1),"")</f>
        <v/>
      </c>
      <c r="CQ33" s="252" t="str">
        <f>IFERROR(IF(VLOOKUP($C33,'様式４－１'!$A$6:$AE$112,31,FALSE)="","",1),"")</f>
        <v/>
      </c>
      <c r="CR33" s="260">
        <f>全技術者確認表!E45</f>
        <v>0</v>
      </c>
      <c r="CS33" s="261">
        <f>全技術者確認表!H45</f>
        <v>0</v>
      </c>
      <c r="FS33" s="232"/>
      <c r="FT33" s="233"/>
      <c r="FU33" s="232"/>
      <c r="FV33" s="233"/>
      <c r="FW33" s="232"/>
      <c r="FX33" s="233"/>
      <c r="FY33" s="232"/>
      <c r="FZ33" s="233"/>
      <c r="GA33" s="232"/>
      <c r="GB33" s="233"/>
      <c r="GC33" s="232"/>
      <c r="GD33" s="233"/>
      <c r="GE33" s="232"/>
      <c r="GF33" s="233"/>
      <c r="GG33" s="232"/>
      <c r="GH33" s="233"/>
      <c r="GI33" s="234"/>
      <c r="GJ33" s="235"/>
      <c r="GK33" s="234"/>
      <c r="GL33" s="235"/>
      <c r="GM33" s="234"/>
      <c r="GN33" s="235"/>
      <c r="GO33" s="234"/>
      <c r="GP33" s="235"/>
      <c r="GQ33" s="234"/>
      <c r="GR33" s="235"/>
      <c r="GS33" s="234"/>
      <c r="GT33" s="235"/>
      <c r="GU33" s="234"/>
      <c r="GV33" s="235"/>
      <c r="GW33" s="234"/>
      <c r="GX33" s="235"/>
      <c r="GY33" s="232"/>
      <c r="GZ33" s="233"/>
      <c r="HA33" s="232"/>
      <c r="HB33" s="233"/>
      <c r="HC33" s="232"/>
      <c r="HD33" s="233"/>
      <c r="HE33" s="232"/>
      <c r="HF33" s="233"/>
      <c r="HG33" s="232"/>
      <c r="HH33" s="233"/>
      <c r="HI33" s="232"/>
      <c r="HJ33" s="233"/>
      <c r="HK33" s="232"/>
      <c r="HL33" s="233"/>
      <c r="HM33" s="232"/>
      <c r="HN33" s="233"/>
      <c r="HO33" s="232"/>
      <c r="HP33" s="233"/>
      <c r="HQ33" s="232"/>
      <c r="HR33" s="233"/>
      <c r="HS33" s="232"/>
      <c r="HT33" s="233"/>
      <c r="HU33" s="232"/>
      <c r="HV33" s="233"/>
      <c r="HW33" s="234"/>
      <c r="HX33" s="235"/>
      <c r="HY33" s="234"/>
      <c r="HZ33" s="235"/>
      <c r="IA33" s="234"/>
      <c r="IB33" s="235"/>
      <c r="IC33" s="234"/>
      <c r="ID33" s="235"/>
      <c r="IE33" s="232"/>
      <c r="IF33" s="233"/>
      <c r="IG33" s="232"/>
      <c r="IH33" s="233"/>
      <c r="II33" s="232"/>
      <c r="IJ33" s="233"/>
      <c r="IK33" s="232"/>
      <c r="IL33" s="233"/>
      <c r="IM33" s="234"/>
      <c r="IN33" s="235"/>
      <c r="IO33" s="234"/>
      <c r="IP33" s="235"/>
      <c r="IQ33" s="234"/>
      <c r="IR33" s="235"/>
      <c r="IS33" s="234"/>
      <c r="IT33" s="235"/>
      <c r="IU33" s="234"/>
      <c r="IV33" s="235"/>
      <c r="IW33" s="234"/>
      <c r="IX33" s="252"/>
      <c r="IY33" s="256"/>
      <c r="IZ33" s="252"/>
      <c r="JA33" s="256"/>
      <c r="JB33" s="252"/>
    </row>
    <row r="34" spans="1:262" s="231" customFormat="1" x14ac:dyDescent="0.2">
      <c r="A34" s="231">
        <f>報告書表紙!G$6</f>
        <v>0</v>
      </c>
      <c r="C34" s="231">
        <v>33</v>
      </c>
      <c r="D34" s="231">
        <f>全技術者確認表!B46</f>
        <v>0</v>
      </c>
      <c r="J34" s="232" t="str">
        <f>IFERROR(IF(VLOOKUP($C34,'様式２－１'!$A$6:$BG$163,4,FALSE)="","",1),"")</f>
        <v/>
      </c>
      <c r="K34" s="233" t="str">
        <f>IFERROR(IF(VLOOKUP($C34,'様式２－１'!$A$6:$BG$163,5,FALSE)="","",1),"")</f>
        <v/>
      </c>
      <c r="L34" s="232" t="str">
        <f>IFERROR(IF(VLOOKUP($C34,'様式２－１'!$A$6:$BG$163,6,FALSE)="","",1),"")</f>
        <v/>
      </c>
      <c r="M34" s="233" t="str">
        <f>IFERROR(IF(VLOOKUP($C34,'様式２－１'!$A$6:$BG$163,7,FALSE)="","",1),"")</f>
        <v/>
      </c>
      <c r="N34" s="232" t="str">
        <f>IFERROR(IF(VLOOKUP($C34,'様式２－１'!$A$6:$BG$163,8,FALSE)="","",1),"")</f>
        <v/>
      </c>
      <c r="O34" s="233" t="str">
        <f>IFERROR(IF(VLOOKUP($C34,'様式２－１'!$A$6:$BG$163,9,FALSE)="","",1),"")</f>
        <v/>
      </c>
      <c r="P34" s="232" t="str">
        <f>IFERROR(IF(VLOOKUP($C34,'様式２－１'!$A$6:$BG$163,10,FALSE)="","",1),"")</f>
        <v/>
      </c>
      <c r="Q34" s="233" t="str">
        <f>IFERROR(IF(VLOOKUP($C34,'様式２－１'!$A$6:$BG$163,11,FALSE)="","",1),"")</f>
        <v/>
      </c>
      <c r="R34" s="232" t="str">
        <f>IFERROR(IF(VLOOKUP($C34,'様式２－１'!$A$6:$BG$163,12,FALSE)="","",1),"")</f>
        <v/>
      </c>
      <c r="S34" s="233" t="str">
        <f>IFERROR(IF(VLOOKUP($C34,'様式２－１'!$A$6:$BG$163,13,FALSE)="","",1),"")</f>
        <v/>
      </c>
      <c r="T34" s="232" t="str">
        <f>IFERROR(IF(VLOOKUP($C34,'様式２－１'!$A$6:$BG$163,14,FALSE)="","",1),"")</f>
        <v/>
      </c>
      <c r="U34" s="233" t="str">
        <f>IFERROR(IF(VLOOKUP($C34,'様式２－１'!$A$6:$BG$163,15,FALSE)="","",1),"")</f>
        <v/>
      </c>
      <c r="V34" s="232" t="str">
        <f>IFERROR(IF(VLOOKUP($C34,'様式２－１'!$A$6:$BG$163,16,FALSE)="","",1),"")</f>
        <v/>
      </c>
      <c r="W34" s="233" t="str">
        <f>IFERROR(IF(VLOOKUP($C34,'様式２－１'!$A$6:$BG$163,17,FALSE)="","",1),"")</f>
        <v/>
      </c>
      <c r="X34" s="232" t="str">
        <f>IFERROR(IF(VLOOKUP($C34,'様式２－１'!$A$6:$BG$163,18,FALSE)="","",1),"")</f>
        <v/>
      </c>
      <c r="Y34" s="233" t="str">
        <f>IFERROR(IF(VLOOKUP($C34,'様式２－１'!$A$6:$BG$163,19,FALSE)="","",1),"")</f>
        <v/>
      </c>
      <c r="Z34" s="232" t="str">
        <f>IFERROR(IF(VLOOKUP($C34,'様式２－１'!$A$6:$BG$163,20,FALSE)="","",1),"")</f>
        <v/>
      </c>
      <c r="AA34" s="235" t="str">
        <f>IFERROR(IF(VLOOKUP($C34,'様式２－１'!$A$6:$BG$163,21,FALSE)="","",1),"")</f>
        <v/>
      </c>
      <c r="AB34" s="232" t="str">
        <f>IFERROR(IF(VLOOKUP($C34,'様式２－１'!$A$6:$BG$163,22,FALSE)="","",1),"")</f>
        <v/>
      </c>
      <c r="AC34" s="235" t="str">
        <f>IFERROR(IF(VLOOKUP($C34,'様式２－１'!$A$6:$BG$163,23,FALSE)="","",1),"")</f>
        <v/>
      </c>
      <c r="AD34" s="232" t="str">
        <f>IFERROR(IF(VLOOKUP($C34,'様式２－１'!$A$6:$BG$163,24,FALSE)="","",1),"")</f>
        <v/>
      </c>
      <c r="AE34" s="235" t="str">
        <f>IFERROR(IF(VLOOKUP($C34,'様式２－１'!$A$6:$BG$163,25,FALSE)="","",1),"")</f>
        <v/>
      </c>
      <c r="AF34" s="232" t="str">
        <f>IFERROR(IF(VLOOKUP($C34,'様式２－１'!$A$6:$BG$163,26,FALSE)="","",1),"")</f>
        <v/>
      </c>
      <c r="AG34" s="235" t="str">
        <f>IFERROR(IF(VLOOKUP($C34,'様式２－１'!$A$6:$BG$163,27,FALSE)="","",1),"")</f>
        <v/>
      </c>
      <c r="AH34" s="232" t="str">
        <f>IFERROR(IF(VLOOKUP($C34,'様式２－１'!$A$6:$BG$163,28,FALSE)="","",1),"")</f>
        <v/>
      </c>
      <c r="AI34" s="235" t="str">
        <f>IFERROR(IF(VLOOKUP($C34,'様式２－１'!$A$6:$BG$163,28,FALSE)="","",1),"")</f>
        <v/>
      </c>
      <c r="AJ34" s="232" t="str">
        <f>IFERROR(IF(VLOOKUP($C34,'様式２－１'!$A$6:$BG$163,30,FALSE)="","",1),"")</f>
        <v/>
      </c>
      <c r="AK34" s="235" t="str">
        <f>IFERROR(IF(VLOOKUP($C34,'様式２－１'!$A$6:$BG$163,31,FALSE)="","",1),"")</f>
        <v/>
      </c>
      <c r="AL34" s="232" t="str">
        <f>IFERROR(IF(VLOOKUP($C34,'様式２－１'!$A$6:$BG$163,32,FALSE)="","",1),"")</f>
        <v/>
      </c>
      <c r="AM34" s="235" t="str">
        <f>IFERROR(IF(VLOOKUP($C34,'様式２－１'!$A$6:$BG$163,33,FALSE)="","",1),"")</f>
        <v/>
      </c>
      <c r="AN34" s="232" t="str">
        <f>IFERROR(IF(VLOOKUP($C34,'様式２－１'!$A$6:$BG$163,34,FALSE)="","",1),"")</f>
        <v/>
      </c>
      <c r="AO34" s="235" t="str">
        <f>IFERROR(IF(VLOOKUP($C34,'様式２－１'!$A$6:$BG$163,35,FALSE)="","",1),"")</f>
        <v/>
      </c>
      <c r="AP34" s="232" t="str">
        <f>IFERROR(IF(VLOOKUP($C34,'様式２－１'!$A$6:$BG$163,36,FALSE)="","",VLOOKUP($C34,'様式２－１'!$A$6:$BG$163,36,FALSE)),"")</f>
        <v/>
      </c>
      <c r="AQ34" s="233" t="str">
        <f>IFERROR(IF(VLOOKUP($C34,'様式２－１'!$A$6:$BG$163,37,FALSE)="","",VLOOKUP($C34,'様式２－１'!$A$6:$BG$163,37,FALSE)),"")</f>
        <v/>
      </c>
      <c r="AR34" s="232" t="str">
        <f>IFERROR(IF(VLOOKUP($C34,'様式２－１'!$A$6:$BG$163,38,FALSE)="","",VLOOKUP($C34,'様式２－１'!$A$6:$BG$163,38,FALSE)),"")</f>
        <v/>
      </c>
      <c r="AS34" s="233" t="str">
        <f>IFERROR(IF(VLOOKUP($C34,'様式２－１'!$A$6:$BG$163,39,FALSE)="","",VLOOKUP($C34,'様式２－１'!$A$6:$BG$163,39,FALSE)),"")</f>
        <v/>
      </c>
      <c r="AT34" s="232" t="str">
        <f>IFERROR(IF(VLOOKUP($C34,'様式２－１'!$A$6:$BG$163,40,FALSE)="","",VLOOKUP($C34,'様式２－１'!$A$6:$BG$163,40,FALSE)),"")</f>
        <v/>
      </c>
      <c r="AU34" s="233" t="str">
        <f>IFERROR(IF(VLOOKUP($C34,'様式２－１'!$A$6:$BG$163,41,FALSE)="","",VLOOKUP($C34,'様式２－１'!$A$6:$BG$163,41,FALSE)),"")</f>
        <v/>
      </c>
      <c r="AV34" s="232" t="str">
        <f>IFERROR(IF(VLOOKUP($C34,'様式２－１'!$A$6:$BG$163,42,FALSE)="","",VLOOKUP($C34,'様式２－１'!$A$6:$BG$163,42,FALSE)),"")</f>
        <v/>
      </c>
      <c r="AW34" s="233" t="str">
        <f>IFERROR(IF(VLOOKUP($C34,'様式２－１'!$A$6:$BG$163,43,FALSE)="","",VLOOKUP($C34,'様式２－１'!$A$6:$BG$163,43,FALSE)),"")</f>
        <v/>
      </c>
      <c r="AX34" s="232" t="str">
        <f>IFERROR(IF(VLOOKUP($C34,'様式２－１'!$A$6:$BG$163,44,FALSE)="","",VLOOKUP($C34,'様式２－１'!$A$6:$BG$163,44,FALSE)),"")</f>
        <v/>
      </c>
      <c r="AY34" s="233" t="str">
        <f>IFERROR(IF(VLOOKUP($C34,'様式２－１'!$A$6:$BG$163,45,FALSE)="","",VLOOKUP($C34,'様式２－１'!$A$6:$BG$163,45,FALSE)),"")</f>
        <v/>
      </c>
      <c r="AZ34" s="232" t="str">
        <f>IFERROR(IF(VLOOKUP($C34,'様式２－１'!$A$6:$BG$163,46,FALSE)="","",VLOOKUP($C34,'様式２－１'!$A$6:$BG$163,46,FALSE)),"")</f>
        <v/>
      </c>
      <c r="BA34" s="233" t="str">
        <f>IFERROR(IF(VLOOKUP($C34,'様式２－１'!$A$6:$BG$163,47,FALSE)="","",VLOOKUP($C34,'様式２－１'!$A$6:$BG$163,47,FALSE)),"")</f>
        <v/>
      </c>
      <c r="BB34" s="232" t="str">
        <f>IFERROR(IF(VLOOKUP($C34,'様式２－１'!$A$6:$BG$163,48,FALSE)="","",VLOOKUP($C34,'様式２－１'!$A$6:$BG$163,48,FALSE)),"")</f>
        <v/>
      </c>
      <c r="BC34" s="233" t="str">
        <f>IFERROR(IF(VLOOKUP($C34,'様式２－１'!$A$6:$BG$163,49,FALSE)="","",VLOOKUP($C34,'様式２－１'!$A$6:$BG$163,49,FALSE)),"")</f>
        <v/>
      </c>
      <c r="BD34" s="232" t="str">
        <f>IFERROR(IF(VLOOKUP($C34,'様式２－１'!$A$6:$BG$163,50,FALSE)="","",VLOOKUP($C34,'様式２－１'!$A$6:$BG$163,50,FALSE)),"")</f>
        <v/>
      </c>
      <c r="BE34" s="233" t="str">
        <f>IFERROR(IF(VLOOKUP($C34,'様式２－１'!$A$6:$BG$163,51,FALSE)="","",VLOOKUP($C34,'様式２－１'!$A$6:$BG$163,51,FALSE)),"")</f>
        <v/>
      </c>
      <c r="BF34" s="232" t="str">
        <f>IFERROR(IF(VLOOKUP($C34,'様式２－１'!$A$6:$BG$163,52,FALSE)="","",VLOOKUP($C34,'様式２－１'!$A$6:$BG$163,52,FALSE)),"")</f>
        <v/>
      </c>
      <c r="BG34" s="233" t="str">
        <f>IFERROR(IF(VLOOKUP($C34,'様式２－１'!$A$6:$BG$163,53,FALSE)="","",1),"")</f>
        <v/>
      </c>
      <c r="BH34" s="232" t="str">
        <f>IFERROR(IF(VLOOKUP($C34,'様式２－１'!$A$6:$BG$163,54,FALSE)="","",1),"")</f>
        <v/>
      </c>
      <c r="BI34" s="233" t="str">
        <f>IFERROR(IF(VLOOKUP($C34,'様式２－１'!$A$6:$BG$163,55,FALSE)="","",1),"")</f>
        <v/>
      </c>
      <c r="BJ34" s="232" t="str">
        <f>IFERROR(IF(VLOOKUP($C34,'様式２－１'!$A$6:$BG$163,56,FALSE)="","",VLOOKUP($C34,'様式２－１'!$A$6:$BG$163,56,FALSE)),"")</f>
        <v/>
      </c>
      <c r="BK34" s="233" t="str">
        <f>IFERROR(IF(VLOOKUP($C34,'様式２－１'!$A$6:$BG$163,57,FALSE)="","",VLOOKUP($C34,'様式２－１'!$A$6:$BG$163,57,FALSE)),"")</f>
        <v/>
      </c>
      <c r="BL34" s="232" t="str">
        <f>IFERROR(IF(VLOOKUP($C34,'様式２－１'!$A$6:$BG$163,58,FALSE)="","",VLOOKUP($C34,'様式２－１'!$A$6:$BG$163,58,FALSE)),"")</f>
        <v/>
      </c>
      <c r="BM34" s="233" t="str">
        <f>IFERROR(IF(VLOOKUP($C34,'様式２－１'!$A$6:$BG$163,59,FALSE)="","",VLOOKUP($C34,'様式２－１'!$A$6:$BG$163,59,FALSE)),"")</f>
        <v/>
      </c>
      <c r="BN34" s="234" t="str">
        <f>IFERROR(IF(VLOOKUP($C34,'様式４－１'!$A$6:$AE$112,5,FALSE)="","",VLOOKUP($C34,'様式４－１'!$A$6:$AE$112,5,FALSE)),"")</f>
        <v/>
      </c>
      <c r="BO34" s="235" t="str">
        <f>IFERROR(IF(VLOOKUP($C34,'様式４－１'!$A$6:$AE$112,6,FALSE)="","",VLOOKUP($C34,'様式４－１'!$A$6:$AE$112,6,FALSE)),"")</f>
        <v/>
      </c>
      <c r="BP34" s="234" t="str">
        <f>IFERROR(IF(VLOOKUP($C34,'様式４－１'!$A$6:$AE$112,7,FALSE)="","",VLOOKUP($C34,'様式４－１'!$A$6:$AE$112,7,FALSE)),"")</f>
        <v/>
      </c>
      <c r="BQ34" s="235" t="str">
        <f>IFERROR(IF(VLOOKUP($C34,'様式４－１'!$A$6:$AE$112,8,FALSE)="","",VLOOKUP($C34,'様式４－１'!$A$6:$AE$112,8,FALSE)),"")</f>
        <v/>
      </c>
      <c r="BR34" s="234" t="str">
        <f>IFERROR(IF(VLOOKUP($C34,'様式４－１'!$A$6:$AE$112,9,FALSE)="","",VLOOKUP($C34,'様式４－１'!$A$6:$AE$112,9,FALSE)),"")</f>
        <v/>
      </c>
      <c r="BS34" s="235" t="str">
        <f>IFERROR(IF(VLOOKUP($C34,'様式４－１'!$A$6:$AE$112,10,FALSE)="","",VLOOKUP($C34,'様式４－１'!$A$6:$AE$112,10,FALSE)),"")</f>
        <v/>
      </c>
      <c r="BT34" s="234" t="str">
        <f>IFERROR(IF(VLOOKUP($C34,'様式４－１'!$A$6:$AE$112,11,FALSE)="","",VLOOKUP($C34,'様式４－１'!$A$6:$AE$112,11,FALSE)),"")</f>
        <v/>
      </c>
      <c r="BU34" s="235" t="str">
        <f>IFERROR(IF(VLOOKUP($C34,'様式４－１'!$A$6:$AE$112,12,FALSE)="","",VLOOKUP($C34,'様式４－１'!$A$6:$AE$112,12,FALSE)),"")</f>
        <v/>
      </c>
      <c r="BV34" s="232" t="str">
        <f>IFERROR(IF(VLOOKUP($C34,'様式４－１'!$A$6:$AE$112,13,FALSE)="","",VLOOKUP($C34,'様式４－１'!$A$6:$AE$112,13,FALSE)),"")</f>
        <v/>
      </c>
      <c r="BW34" s="233" t="str">
        <f>IFERROR(IF(VLOOKUP($C34,'様式４－１'!$A$6:$AE$112,14,FALSE)="","",VLOOKUP($C34,'様式４－１'!$A$6:$AE$112,14,FALSE)),"")</f>
        <v/>
      </c>
      <c r="BX34" s="232" t="str">
        <f>IFERROR(IF(VLOOKUP($C34,'様式４－１'!$A$6:$AE$112,15,FALSE)="","",VLOOKUP($C34,'様式４－１'!$A$6:$AE$112,15,FALSE)),"")</f>
        <v/>
      </c>
      <c r="BY34" s="233" t="str">
        <f>IFERROR(IF(VLOOKUP($C34,'様式４－１'!$A$6:$AE$112,16,FALSE)="","",VLOOKUP($C34,'様式４－１'!$A$6:$AE$112,16,FALSE)),"")</f>
        <v/>
      </c>
      <c r="BZ34" s="232" t="str">
        <f>IFERROR(IF(VLOOKUP($C34,'様式４－１'!$A$6:$AE$112,17,FALSE)="","",VLOOKUP($C34,'様式４－１'!$A$6:$AE$112,17,FALSE)),"")</f>
        <v/>
      </c>
      <c r="CA34" s="233" t="str">
        <f>IFERROR(IF(VLOOKUP($C34,'様式４－１'!$A$6:$AE$112,18,FALSE)="","",VLOOKUP($C34,'様式４－１'!$A$6:$AE$112,18,FALSE)),"")</f>
        <v/>
      </c>
      <c r="CB34" s="232" t="str">
        <f>IFERROR(IF(VLOOKUP($C34,'様式４－１'!$A$6:$AE$112,19,FALSE)="","",VLOOKUP($C34,'様式４－１'!$A$6:$AE$112,19,FALSE)),"")</f>
        <v/>
      </c>
      <c r="CC34" s="233" t="str">
        <f>IFERROR(IF(VLOOKUP($C34,'様式４－１'!$A$6:$AE$112,20,FALSE)="","",VLOOKUP($C34,'様式４－１'!$A$6:$AE$112,20,FALSE)),"")</f>
        <v/>
      </c>
      <c r="CD34" s="234" t="str">
        <f>IFERROR(IF(VLOOKUP($C34,'様式４－１'!$A$6:$AE$112,21,FALSE)="","",1),"")</f>
        <v/>
      </c>
      <c r="CE34" s="235" t="str">
        <f>IFERROR(IF(VLOOKUP($C34,'様式４－１'!$A$6:$AE$112,22,FALSE)="","",1),"")</f>
        <v/>
      </c>
      <c r="CF34" s="234" t="str">
        <f>IFERROR(IF(VLOOKUP($C34,'様式４－１'!$A$6:$AE$112,23,FALSE)="","",1),"")</f>
        <v/>
      </c>
      <c r="CG34" s="235" t="str">
        <f>IFERROR(IF(VLOOKUP($C34,'様式４－１'!$A$6:$AE$112,24,FALSE)="","",1),"")</f>
        <v/>
      </c>
      <c r="CH34" s="234" t="str">
        <f>IFERROR(IF(VLOOKUP($C34,'様式４－１'!$A$6:$AE$112,25,FALSE)="","",1),"")</f>
        <v/>
      </c>
      <c r="CI34" s="235" t="str">
        <f>IFERROR(IF(VLOOKUP($C34,'様式４－１'!$A$6:$AE$112,26,FALSE)="","",1),"")</f>
        <v/>
      </c>
      <c r="CJ34" s="234" t="str">
        <f>IFERROR(IF(VLOOKUP($C34,'様式４－１'!$A$6:$AE$112,27,FALSE)="","",1),"")</f>
        <v/>
      </c>
      <c r="CK34" s="235" t="str">
        <f>IFERROR(IF(VLOOKUP($C34,'様式４－１'!$A$6:$AE$112,28,FALSE)="","",1),"")</f>
        <v/>
      </c>
      <c r="CL34" s="234" t="str">
        <f>IFERROR(IF(VLOOKUP($C34,'様式４－１'!$A$6:$AE$112,29,FALSE)="","",1),"")</f>
        <v/>
      </c>
      <c r="CM34" s="235" t="str">
        <f>IFERROR(IF(VLOOKUP($C34,'様式４－１'!$A$6:$AE$112,30,FALSE)="","",1),"")</f>
        <v/>
      </c>
      <c r="CN34" s="234" t="str">
        <f>IFERROR(IF(VLOOKUP($C34,'様式４－１'!$A$6:$AE$112,31,FALSE)="","",1),"")</f>
        <v/>
      </c>
      <c r="CO34" s="252" t="str">
        <f>IFERROR(IF(VLOOKUP($C34,'様式４－１'!$A$6:$AE$112,31,FALSE)="","",1),"")</f>
        <v/>
      </c>
      <c r="CP34" s="256" t="str">
        <f>IFERROR(IF(VLOOKUP($C34,'様式４－１'!$A$6:$AE$112,31,FALSE)="","",1),"")</f>
        <v/>
      </c>
      <c r="CQ34" s="252" t="str">
        <f>IFERROR(IF(VLOOKUP($C34,'様式４－１'!$A$6:$AE$112,31,FALSE)="","",1),"")</f>
        <v/>
      </c>
      <c r="CR34" s="260">
        <f>全技術者確認表!E46</f>
        <v>0</v>
      </c>
      <c r="CS34" s="261">
        <f>全技術者確認表!H46</f>
        <v>0</v>
      </c>
      <c r="FS34" s="232"/>
      <c r="FT34" s="233"/>
      <c r="FU34" s="232"/>
      <c r="FV34" s="233"/>
      <c r="FW34" s="232"/>
      <c r="FX34" s="233"/>
      <c r="FY34" s="232"/>
      <c r="FZ34" s="233"/>
      <c r="GA34" s="232"/>
      <c r="GB34" s="233"/>
      <c r="GC34" s="232"/>
      <c r="GD34" s="233"/>
      <c r="GE34" s="232"/>
      <c r="GF34" s="233"/>
      <c r="GG34" s="232"/>
      <c r="GH34" s="233"/>
      <c r="GI34" s="234"/>
      <c r="GJ34" s="235"/>
      <c r="GK34" s="234"/>
      <c r="GL34" s="235"/>
      <c r="GM34" s="234"/>
      <c r="GN34" s="235"/>
      <c r="GO34" s="234"/>
      <c r="GP34" s="235"/>
      <c r="GQ34" s="234"/>
      <c r="GR34" s="235"/>
      <c r="GS34" s="234"/>
      <c r="GT34" s="235"/>
      <c r="GU34" s="234"/>
      <c r="GV34" s="235"/>
      <c r="GW34" s="234"/>
      <c r="GX34" s="235"/>
      <c r="GY34" s="232"/>
      <c r="GZ34" s="233"/>
      <c r="HA34" s="232"/>
      <c r="HB34" s="233"/>
      <c r="HC34" s="232"/>
      <c r="HD34" s="233"/>
      <c r="HE34" s="232"/>
      <c r="HF34" s="233"/>
      <c r="HG34" s="232"/>
      <c r="HH34" s="233"/>
      <c r="HI34" s="232"/>
      <c r="HJ34" s="233"/>
      <c r="HK34" s="232"/>
      <c r="HL34" s="233"/>
      <c r="HM34" s="232"/>
      <c r="HN34" s="233"/>
      <c r="HO34" s="232"/>
      <c r="HP34" s="233"/>
      <c r="HQ34" s="232"/>
      <c r="HR34" s="233"/>
      <c r="HS34" s="232"/>
      <c r="HT34" s="233"/>
      <c r="HU34" s="232"/>
      <c r="HV34" s="233"/>
      <c r="HW34" s="234"/>
      <c r="HX34" s="235"/>
      <c r="HY34" s="234"/>
      <c r="HZ34" s="235"/>
      <c r="IA34" s="234"/>
      <c r="IB34" s="235"/>
      <c r="IC34" s="234"/>
      <c r="ID34" s="235"/>
      <c r="IE34" s="232"/>
      <c r="IF34" s="233"/>
      <c r="IG34" s="232"/>
      <c r="IH34" s="233"/>
      <c r="II34" s="232"/>
      <c r="IJ34" s="233"/>
      <c r="IK34" s="232"/>
      <c r="IL34" s="233"/>
      <c r="IM34" s="234"/>
      <c r="IN34" s="235"/>
      <c r="IO34" s="234"/>
      <c r="IP34" s="235"/>
      <c r="IQ34" s="234"/>
      <c r="IR34" s="235"/>
      <c r="IS34" s="234"/>
      <c r="IT34" s="235"/>
      <c r="IU34" s="234"/>
      <c r="IV34" s="235"/>
      <c r="IW34" s="234"/>
      <c r="IX34" s="252"/>
      <c r="IY34" s="256"/>
      <c r="IZ34" s="252"/>
      <c r="JA34" s="256"/>
      <c r="JB34" s="252"/>
    </row>
    <row r="35" spans="1:262" s="231" customFormat="1" x14ac:dyDescent="0.2">
      <c r="A35" s="231">
        <f>報告書表紙!G$6</f>
        <v>0</v>
      </c>
      <c r="C35" s="231">
        <v>34</v>
      </c>
      <c r="D35" s="231">
        <f>全技術者確認表!B47</f>
        <v>0</v>
      </c>
      <c r="J35" s="232" t="str">
        <f>IFERROR(IF(VLOOKUP($C35,'様式２－１'!$A$6:$BG$163,4,FALSE)="","",1),"")</f>
        <v/>
      </c>
      <c r="K35" s="233" t="str">
        <f>IFERROR(IF(VLOOKUP($C35,'様式２－１'!$A$6:$BG$163,5,FALSE)="","",1),"")</f>
        <v/>
      </c>
      <c r="L35" s="232" t="str">
        <f>IFERROR(IF(VLOOKUP($C35,'様式２－１'!$A$6:$BG$163,6,FALSE)="","",1),"")</f>
        <v/>
      </c>
      <c r="M35" s="233" t="str">
        <f>IFERROR(IF(VLOOKUP($C35,'様式２－１'!$A$6:$BG$163,7,FALSE)="","",1),"")</f>
        <v/>
      </c>
      <c r="N35" s="232" t="str">
        <f>IFERROR(IF(VLOOKUP($C35,'様式２－１'!$A$6:$BG$163,8,FALSE)="","",1),"")</f>
        <v/>
      </c>
      <c r="O35" s="233" t="str">
        <f>IFERROR(IF(VLOOKUP($C35,'様式２－１'!$A$6:$BG$163,9,FALSE)="","",1),"")</f>
        <v/>
      </c>
      <c r="P35" s="232" t="str">
        <f>IFERROR(IF(VLOOKUP($C35,'様式２－１'!$A$6:$BG$163,10,FALSE)="","",1),"")</f>
        <v/>
      </c>
      <c r="Q35" s="233" t="str">
        <f>IFERROR(IF(VLOOKUP($C35,'様式２－１'!$A$6:$BG$163,11,FALSE)="","",1),"")</f>
        <v/>
      </c>
      <c r="R35" s="232" t="str">
        <f>IFERROR(IF(VLOOKUP($C35,'様式２－１'!$A$6:$BG$163,12,FALSE)="","",1),"")</f>
        <v/>
      </c>
      <c r="S35" s="233" t="str">
        <f>IFERROR(IF(VLOOKUP($C35,'様式２－１'!$A$6:$BG$163,13,FALSE)="","",1),"")</f>
        <v/>
      </c>
      <c r="T35" s="232" t="str">
        <f>IFERROR(IF(VLOOKUP($C35,'様式２－１'!$A$6:$BG$163,14,FALSE)="","",1),"")</f>
        <v/>
      </c>
      <c r="U35" s="233" t="str">
        <f>IFERROR(IF(VLOOKUP($C35,'様式２－１'!$A$6:$BG$163,15,FALSE)="","",1),"")</f>
        <v/>
      </c>
      <c r="V35" s="232" t="str">
        <f>IFERROR(IF(VLOOKUP($C35,'様式２－１'!$A$6:$BG$163,16,FALSE)="","",1),"")</f>
        <v/>
      </c>
      <c r="W35" s="233" t="str">
        <f>IFERROR(IF(VLOOKUP($C35,'様式２－１'!$A$6:$BG$163,17,FALSE)="","",1),"")</f>
        <v/>
      </c>
      <c r="X35" s="232" t="str">
        <f>IFERROR(IF(VLOOKUP($C35,'様式２－１'!$A$6:$BG$163,18,FALSE)="","",1),"")</f>
        <v/>
      </c>
      <c r="Y35" s="233" t="str">
        <f>IFERROR(IF(VLOOKUP($C35,'様式２－１'!$A$6:$BG$163,19,FALSE)="","",1),"")</f>
        <v/>
      </c>
      <c r="Z35" s="232" t="str">
        <f>IFERROR(IF(VLOOKUP($C35,'様式２－１'!$A$6:$BG$163,20,FALSE)="","",1),"")</f>
        <v/>
      </c>
      <c r="AA35" s="235" t="str">
        <f>IFERROR(IF(VLOOKUP($C35,'様式２－１'!$A$6:$BG$163,21,FALSE)="","",1),"")</f>
        <v/>
      </c>
      <c r="AB35" s="232" t="str">
        <f>IFERROR(IF(VLOOKUP($C35,'様式２－１'!$A$6:$BG$163,22,FALSE)="","",1),"")</f>
        <v/>
      </c>
      <c r="AC35" s="235" t="str">
        <f>IFERROR(IF(VLOOKUP($C35,'様式２－１'!$A$6:$BG$163,23,FALSE)="","",1),"")</f>
        <v/>
      </c>
      <c r="AD35" s="232" t="str">
        <f>IFERROR(IF(VLOOKUP($C35,'様式２－１'!$A$6:$BG$163,24,FALSE)="","",1),"")</f>
        <v/>
      </c>
      <c r="AE35" s="235" t="str">
        <f>IFERROR(IF(VLOOKUP($C35,'様式２－１'!$A$6:$BG$163,25,FALSE)="","",1),"")</f>
        <v/>
      </c>
      <c r="AF35" s="232" t="str">
        <f>IFERROR(IF(VLOOKUP($C35,'様式２－１'!$A$6:$BG$163,26,FALSE)="","",1),"")</f>
        <v/>
      </c>
      <c r="AG35" s="235" t="str">
        <f>IFERROR(IF(VLOOKUP($C35,'様式２－１'!$A$6:$BG$163,27,FALSE)="","",1),"")</f>
        <v/>
      </c>
      <c r="AH35" s="232" t="str">
        <f>IFERROR(IF(VLOOKUP($C35,'様式２－１'!$A$6:$BG$163,28,FALSE)="","",1),"")</f>
        <v/>
      </c>
      <c r="AI35" s="235" t="str">
        <f>IFERROR(IF(VLOOKUP($C35,'様式２－１'!$A$6:$BG$163,28,FALSE)="","",1),"")</f>
        <v/>
      </c>
      <c r="AJ35" s="232" t="str">
        <f>IFERROR(IF(VLOOKUP($C35,'様式２－１'!$A$6:$BG$163,30,FALSE)="","",1),"")</f>
        <v/>
      </c>
      <c r="AK35" s="235" t="str">
        <f>IFERROR(IF(VLOOKUP($C35,'様式２－１'!$A$6:$BG$163,31,FALSE)="","",1),"")</f>
        <v/>
      </c>
      <c r="AL35" s="232" t="str">
        <f>IFERROR(IF(VLOOKUP($C35,'様式２－１'!$A$6:$BG$163,32,FALSE)="","",1),"")</f>
        <v/>
      </c>
      <c r="AM35" s="235" t="str">
        <f>IFERROR(IF(VLOOKUP($C35,'様式２－１'!$A$6:$BG$163,33,FALSE)="","",1),"")</f>
        <v/>
      </c>
      <c r="AN35" s="232" t="str">
        <f>IFERROR(IF(VLOOKUP($C35,'様式２－１'!$A$6:$BG$163,34,FALSE)="","",1),"")</f>
        <v/>
      </c>
      <c r="AO35" s="235" t="str">
        <f>IFERROR(IF(VLOOKUP($C35,'様式２－１'!$A$6:$BG$163,35,FALSE)="","",1),"")</f>
        <v/>
      </c>
      <c r="AP35" s="232" t="str">
        <f>IFERROR(IF(VLOOKUP($C35,'様式２－１'!$A$6:$BG$163,36,FALSE)="","",VLOOKUP($C35,'様式２－１'!$A$6:$BG$163,36,FALSE)),"")</f>
        <v/>
      </c>
      <c r="AQ35" s="233" t="str">
        <f>IFERROR(IF(VLOOKUP($C35,'様式２－１'!$A$6:$BG$163,37,FALSE)="","",VLOOKUP($C35,'様式２－１'!$A$6:$BG$163,37,FALSE)),"")</f>
        <v/>
      </c>
      <c r="AR35" s="232" t="str">
        <f>IFERROR(IF(VLOOKUP($C35,'様式２－１'!$A$6:$BG$163,38,FALSE)="","",VLOOKUP($C35,'様式２－１'!$A$6:$BG$163,38,FALSE)),"")</f>
        <v/>
      </c>
      <c r="AS35" s="233" t="str">
        <f>IFERROR(IF(VLOOKUP($C35,'様式２－１'!$A$6:$BG$163,39,FALSE)="","",VLOOKUP($C35,'様式２－１'!$A$6:$BG$163,39,FALSE)),"")</f>
        <v/>
      </c>
      <c r="AT35" s="232" t="str">
        <f>IFERROR(IF(VLOOKUP($C35,'様式２－１'!$A$6:$BG$163,40,FALSE)="","",VLOOKUP($C35,'様式２－１'!$A$6:$BG$163,40,FALSE)),"")</f>
        <v/>
      </c>
      <c r="AU35" s="233" t="str">
        <f>IFERROR(IF(VLOOKUP($C35,'様式２－１'!$A$6:$BG$163,41,FALSE)="","",VLOOKUP($C35,'様式２－１'!$A$6:$BG$163,41,FALSE)),"")</f>
        <v/>
      </c>
      <c r="AV35" s="232" t="str">
        <f>IFERROR(IF(VLOOKUP($C35,'様式２－１'!$A$6:$BG$163,42,FALSE)="","",VLOOKUP($C35,'様式２－１'!$A$6:$BG$163,42,FALSE)),"")</f>
        <v/>
      </c>
      <c r="AW35" s="233" t="str">
        <f>IFERROR(IF(VLOOKUP($C35,'様式２－１'!$A$6:$BG$163,43,FALSE)="","",VLOOKUP($C35,'様式２－１'!$A$6:$BG$163,43,FALSE)),"")</f>
        <v/>
      </c>
      <c r="AX35" s="232" t="str">
        <f>IFERROR(IF(VLOOKUP($C35,'様式２－１'!$A$6:$BG$163,44,FALSE)="","",VLOOKUP($C35,'様式２－１'!$A$6:$BG$163,44,FALSE)),"")</f>
        <v/>
      </c>
      <c r="AY35" s="233" t="str">
        <f>IFERROR(IF(VLOOKUP($C35,'様式２－１'!$A$6:$BG$163,45,FALSE)="","",VLOOKUP($C35,'様式２－１'!$A$6:$BG$163,45,FALSE)),"")</f>
        <v/>
      </c>
      <c r="AZ35" s="232" t="str">
        <f>IFERROR(IF(VLOOKUP($C35,'様式２－１'!$A$6:$BG$163,46,FALSE)="","",VLOOKUP($C35,'様式２－１'!$A$6:$BG$163,46,FALSE)),"")</f>
        <v/>
      </c>
      <c r="BA35" s="233" t="str">
        <f>IFERROR(IF(VLOOKUP($C35,'様式２－１'!$A$6:$BG$163,47,FALSE)="","",VLOOKUP($C35,'様式２－１'!$A$6:$BG$163,47,FALSE)),"")</f>
        <v/>
      </c>
      <c r="BB35" s="232" t="str">
        <f>IFERROR(IF(VLOOKUP($C35,'様式２－１'!$A$6:$BG$163,48,FALSE)="","",VLOOKUP($C35,'様式２－１'!$A$6:$BG$163,48,FALSE)),"")</f>
        <v/>
      </c>
      <c r="BC35" s="233" t="str">
        <f>IFERROR(IF(VLOOKUP($C35,'様式２－１'!$A$6:$BG$163,49,FALSE)="","",VLOOKUP($C35,'様式２－１'!$A$6:$BG$163,49,FALSE)),"")</f>
        <v/>
      </c>
      <c r="BD35" s="232" t="str">
        <f>IFERROR(IF(VLOOKUP($C35,'様式２－１'!$A$6:$BG$163,50,FALSE)="","",VLOOKUP($C35,'様式２－１'!$A$6:$BG$163,50,FALSE)),"")</f>
        <v/>
      </c>
      <c r="BE35" s="233" t="str">
        <f>IFERROR(IF(VLOOKUP($C35,'様式２－１'!$A$6:$BG$163,51,FALSE)="","",VLOOKUP($C35,'様式２－１'!$A$6:$BG$163,51,FALSE)),"")</f>
        <v/>
      </c>
      <c r="BF35" s="232" t="str">
        <f>IFERROR(IF(VLOOKUP($C35,'様式２－１'!$A$6:$BG$163,52,FALSE)="","",VLOOKUP($C35,'様式２－１'!$A$6:$BG$163,52,FALSE)),"")</f>
        <v/>
      </c>
      <c r="BG35" s="233" t="str">
        <f>IFERROR(IF(VLOOKUP($C35,'様式２－１'!$A$6:$BG$163,53,FALSE)="","",1),"")</f>
        <v/>
      </c>
      <c r="BH35" s="232" t="str">
        <f>IFERROR(IF(VLOOKUP($C35,'様式２－１'!$A$6:$BG$163,54,FALSE)="","",1),"")</f>
        <v/>
      </c>
      <c r="BI35" s="233" t="str">
        <f>IFERROR(IF(VLOOKUP($C35,'様式２－１'!$A$6:$BG$163,55,FALSE)="","",1),"")</f>
        <v/>
      </c>
      <c r="BJ35" s="232" t="str">
        <f>IFERROR(IF(VLOOKUP($C35,'様式２－１'!$A$6:$BG$163,56,FALSE)="","",VLOOKUP($C35,'様式２－１'!$A$6:$BG$163,56,FALSE)),"")</f>
        <v/>
      </c>
      <c r="BK35" s="233" t="str">
        <f>IFERROR(IF(VLOOKUP($C35,'様式２－１'!$A$6:$BG$163,57,FALSE)="","",VLOOKUP($C35,'様式２－１'!$A$6:$BG$163,57,FALSE)),"")</f>
        <v/>
      </c>
      <c r="BL35" s="232" t="str">
        <f>IFERROR(IF(VLOOKUP($C35,'様式２－１'!$A$6:$BG$163,58,FALSE)="","",VLOOKUP($C35,'様式２－１'!$A$6:$BG$163,58,FALSE)),"")</f>
        <v/>
      </c>
      <c r="BM35" s="233" t="str">
        <f>IFERROR(IF(VLOOKUP($C35,'様式２－１'!$A$6:$BG$163,59,FALSE)="","",VLOOKUP($C35,'様式２－１'!$A$6:$BG$163,59,FALSE)),"")</f>
        <v/>
      </c>
      <c r="BN35" s="234" t="str">
        <f>IFERROR(IF(VLOOKUP($C35,'様式４－１'!$A$6:$AE$112,5,FALSE)="","",VLOOKUP($C35,'様式４－１'!$A$6:$AE$112,5,FALSE)),"")</f>
        <v/>
      </c>
      <c r="BO35" s="235" t="str">
        <f>IFERROR(IF(VLOOKUP($C35,'様式４－１'!$A$6:$AE$112,6,FALSE)="","",VLOOKUP($C35,'様式４－１'!$A$6:$AE$112,6,FALSE)),"")</f>
        <v/>
      </c>
      <c r="BP35" s="234" t="str">
        <f>IFERROR(IF(VLOOKUP($C35,'様式４－１'!$A$6:$AE$112,7,FALSE)="","",VLOOKUP($C35,'様式４－１'!$A$6:$AE$112,7,FALSE)),"")</f>
        <v/>
      </c>
      <c r="BQ35" s="235" t="str">
        <f>IFERROR(IF(VLOOKUP($C35,'様式４－１'!$A$6:$AE$112,8,FALSE)="","",VLOOKUP($C35,'様式４－１'!$A$6:$AE$112,8,FALSE)),"")</f>
        <v/>
      </c>
      <c r="BR35" s="234" t="str">
        <f>IFERROR(IF(VLOOKUP($C35,'様式４－１'!$A$6:$AE$112,9,FALSE)="","",VLOOKUP($C35,'様式４－１'!$A$6:$AE$112,9,FALSE)),"")</f>
        <v/>
      </c>
      <c r="BS35" s="235" t="str">
        <f>IFERROR(IF(VLOOKUP($C35,'様式４－１'!$A$6:$AE$112,10,FALSE)="","",VLOOKUP($C35,'様式４－１'!$A$6:$AE$112,10,FALSE)),"")</f>
        <v/>
      </c>
      <c r="BT35" s="234" t="str">
        <f>IFERROR(IF(VLOOKUP($C35,'様式４－１'!$A$6:$AE$112,11,FALSE)="","",VLOOKUP($C35,'様式４－１'!$A$6:$AE$112,11,FALSE)),"")</f>
        <v/>
      </c>
      <c r="BU35" s="235" t="str">
        <f>IFERROR(IF(VLOOKUP($C35,'様式４－１'!$A$6:$AE$112,12,FALSE)="","",VLOOKUP($C35,'様式４－１'!$A$6:$AE$112,12,FALSE)),"")</f>
        <v/>
      </c>
      <c r="BV35" s="232" t="str">
        <f>IFERROR(IF(VLOOKUP($C35,'様式４－１'!$A$6:$AE$112,13,FALSE)="","",VLOOKUP($C35,'様式４－１'!$A$6:$AE$112,13,FALSE)),"")</f>
        <v/>
      </c>
      <c r="BW35" s="233" t="str">
        <f>IFERROR(IF(VLOOKUP($C35,'様式４－１'!$A$6:$AE$112,14,FALSE)="","",VLOOKUP($C35,'様式４－１'!$A$6:$AE$112,14,FALSE)),"")</f>
        <v/>
      </c>
      <c r="BX35" s="232" t="str">
        <f>IFERROR(IF(VLOOKUP($C35,'様式４－１'!$A$6:$AE$112,15,FALSE)="","",VLOOKUP($C35,'様式４－１'!$A$6:$AE$112,15,FALSE)),"")</f>
        <v/>
      </c>
      <c r="BY35" s="233" t="str">
        <f>IFERROR(IF(VLOOKUP($C35,'様式４－１'!$A$6:$AE$112,16,FALSE)="","",VLOOKUP($C35,'様式４－１'!$A$6:$AE$112,16,FALSE)),"")</f>
        <v/>
      </c>
      <c r="BZ35" s="232" t="str">
        <f>IFERROR(IF(VLOOKUP($C35,'様式４－１'!$A$6:$AE$112,17,FALSE)="","",VLOOKUP($C35,'様式４－１'!$A$6:$AE$112,17,FALSE)),"")</f>
        <v/>
      </c>
      <c r="CA35" s="233" t="str">
        <f>IFERROR(IF(VLOOKUP($C35,'様式４－１'!$A$6:$AE$112,18,FALSE)="","",VLOOKUP($C35,'様式４－１'!$A$6:$AE$112,18,FALSE)),"")</f>
        <v/>
      </c>
      <c r="CB35" s="232" t="str">
        <f>IFERROR(IF(VLOOKUP($C35,'様式４－１'!$A$6:$AE$112,19,FALSE)="","",VLOOKUP($C35,'様式４－１'!$A$6:$AE$112,19,FALSE)),"")</f>
        <v/>
      </c>
      <c r="CC35" s="233" t="str">
        <f>IFERROR(IF(VLOOKUP($C35,'様式４－１'!$A$6:$AE$112,20,FALSE)="","",VLOOKUP($C35,'様式４－１'!$A$6:$AE$112,20,FALSE)),"")</f>
        <v/>
      </c>
      <c r="CD35" s="234" t="str">
        <f>IFERROR(IF(VLOOKUP($C35,'様式４－１'!$A$6:$AE$112,21,FALSE)="","",1),"")</f>
        <v/>
      </c>
      <c r="CE35" s="235" t="str">
        <f>IFERROR(IF(VLOOKUP($C35,'様式４－１'!$A$6:$AE$112,22,FALSE)="","",1),"")</f>
        <v/>
      </c>
      <c r="CF35" s="234" t="str">
        <f>IFERROR(IF(VLOOKUP($C35,'様式４－１'!$A$6:$AE$112,23,FALSE)="","",1),"")</f>
        <v/>
      </c>
      <c r="CG35" s="235" t="str">
        <f>IFERROR(IF(VLOOKUP($C35,'様式４－１'!$A$6:$AE$112,24,FALSE)="","",1),"")</f>
        <v/>
      </c>
      <c r="CH35" s="234" t="str">
        <f>IFERROR(IF(VLOOKUP($C35,'様式４－１'!$A$6:$AE$112,25,FALSE)="","",1),"")</f>
        <v/>
      </c>
      <c r="CI35" s="235" t="str">
        <f>IFERROR(IF(VLOOKUP($C35,'様式４－１'!$A$6:$AE$112,26,FALSE)="","",1),"")</f>
        <v/>
      </c>
      <c r="CJ35" s="234" t="str">
        <f>IFERROR(IF(VLOOKUP($C35,'様式４－１'!$A$6:$AE$112,27,FALSE)="","",1),"")</f>
        <v/>
      </c>
      <c r="CK35" s="235" t="str">
        <f>IFERROR(IF(VLOOKUP($C35,'様式４－１'!$A$6:$AE$112,28,FALSE)="","",1),"")</f>
        <v/>
      </c>
      <c r="CL35" s="234" t="str">
        <f>IFERROR(IF(VLOOKUP($C35,'様式４－１'!$A$6:$AE$112,29,FALSE)="","",1),"")</f>
        <v/>
      </c>
      <c r="CM35" s="235" t="str">
        <f>IFERROR(IF(VLOOKUP($C35,'様式４－１'!$A$6:$AE$112,30,FALSE)="","",1),"")</f>
        <v/>
      </c>
      <c r="CN35" s="234" t="str">
        <f>IFERROR(IF(VLOOKUP($C35,'様式４－１'!$A$6:$AE$112,31,FALSE)="","",1),"")</f>
        <v/>
      </c>
      <c r="CO35" s="252" t="str">
        <f>IFERROR(IF(VLOOKUP($C35,'様式４－１'!$A$6:$AE$112,31,FALSE)="","",1),"")</f>
        <v/>
      </c>
      <c r="CP35" s="256" t="str">
        <f>IFERROR(IF(VLOOKUP($C35,'様式４－１'!$A$6:$AE$112,31,FALSE)="","",1),"")</f>
        <v/>
      </c>
      <c r="CQ35" s="252" t="str">
        <f>IFERROR(IF(VLOOKUP($C35,'様式４－１'!$A$6:$AE$112,31,FALSE)="","",1),"")</f>
        <v/>
      </c>
      <c r="CR35" s="260">
        <f>全技術者確認表!E47</f>
        <v>0</v>
      </c>
      <c r="CS35" s="261">
        <f>全技術者確認表!H47</f>
        <v>0</v>
      </c>
      <c r="FS35" s="232"/>
      <c r="FT35" s="233"/>
      <c r="FU35" s="232"/>
      <c r="FV35" s="233"/>
      <c r="FW35" s="232"/>
      <c r="FX35" s="233"/>
      <c r="FY35" s="232"/>
      <c r="FZ35" s="233"/>
      <c r="GA35" s="232"/>
      <c r="GB35" s="233"/>
      <c r="GC35" s="232"/>
      <c r="GD35" s="233"/>
      <c r="GE35" s="232"/>
      <c r="GF35" s="233"/>
      <c r="GG35" s="232"/>
      <c r="GH35" s="233"/>
      <c r="GI35" s="234"/>
      <c r="GJ35" s="235"/>
      <c r="GK35" s="234"/>
      <c r="GL35" s="235"/>
      <c r="GM35" s="234"/>
      <c r="GN35" s="235"/>
      <c r="GO35" s="234"/>
      <c r="GP35" s="235"/>
      <c r="GQ35" s="234"/>
      <c r="GR35" s="235"/>
      <c r="GS35" s="234"/>
      <c r="GT35" s="235"/>
      <c r="GU35" s="234"/>
      <c r="GV35" s="235"/>
      <c r="GW35" s="234"/>
      <c r="GX35" s="235"/>
      <c r="GY35" s="232"/>
      <c r="GZ35" s="233"/>
      <c r="HA35" s="232"/>
      <c r="HB35" s="233"/>
      <c r="HC35" s="232"/>
      <c r="HD35" s="233"/>
      <c r="HE35" s="232"/>
      <c r="HF35" s="233"/>
      <c r="HG35" s="232"/>
      <c r="HH35" s="233"/>
      <c r="HI35" s="232"/>
      <c r="HJ35" s="233"/>
      <c r="HK35" s="232"/>
      <c r="HL35" s="233"/>
      <c r="HM35" s="232"/>
      <c r="HN35" s="233"/>
      <c r="HO35" s="232"/>
      <c r="HP35" s="233"/>
      <c r="HQ35" s="232"/>
      <c r="HR35" s="233"/>
      <c r="HS35" s="232"/>
      <c r="HT35" s="233"/>
      <c r="HU35" s="232"/>
      <c r="HV35" s="233"/>
      <c r="HW35" s="234"/>
      <c r="HX35" s="235"/>
      <c r="HY35" s="234"/>
      <c r="HZ35" s="235"/>
      <c r="IA35" s="234"/>
      <c r="IB35" s="235"/>
      <c r="IC35" s="234"/>
      <c r="ID35" s="235"/>
      <c r="IE35" s="232"/>
      <c r="IF35" s="233"/>
      <c r="IG35" s="232"/>
      <c r="IH35" s="233"/>
      <c r="II35" s="232"/>
      <c r="IJ35" s="233"/>
      <c r="IK35" s="232"/>
      <c r="IL35" s="233"/>
      <c r="IM35" s="234"/>
      <c r="IN35" s="235"/>
      <c r="IO35" s="234"/>
      <c r="IP35" s="235"/>
      <c r="IQ35" s="234"/>
      <c r="IR35" s="235"/>
      <c r="IS35" s="234"/>
      <c r="IT35" s="235"/>
      <c r="IU35" s="234"/>
      <c r="IV35" s="235"/>
      <c r="IW35" s="234"/>
      <c r="IX35" s="252"/>
      <c r="IY35" s="256"/>
      <c r="IZ35" s="252"/>
      <c r="JA35" s="256"/>
      <c r="JB35" s="252"/>
    </row>
    <row r="36" spans="1:262" s="241" customFormat="1" x14ac:dyDescent="0.2">
      <c r="A36" s="241">
        <f>報告書表紙!G$6</f>
        <v>0</v>
      </c>
      <c r="C36" s="241">
        <v>35</v>
      </c>
      <c r="D36" s="241">
        <f>全技術者確認表!B48</f>
        <v>0</v>
      </c>
      <c r="J36" s="242" t="str">
        <f>IFERROR(IF(VLOOKUP($C36,'様式２－１'!$A$6:$BG$163,4,FALSE)="","",1),"")</f>
        <v/>
      </c>
      <c r="K36" s="243" t="str">
        <f>IFERROR(IF(VLOOKUP($C36,'様式２－１'!$A$6:$BG$163,5,FALSE)="","",1),"")</f>
        <v/>
      </c>
      <c r="L36" s="242" t="str">
        <f>IFERROR(IF(VLOOKUP($C36,'様式２－１'!$A$6:$BG$163,6,FALSE)="","",1),"")</f>
        <v/>
      </c>
      <c r="M36" s="243" t="str">
        <f>IFERROR(IF(VLOOKUP($C36,'様式２－１'!$A$6:$BG$163,7,FALSE)="","",1),"")</f>
        <v/>
      </c>
      <c r="N36" s="242" t="str">
        <f>IFERROR(IF(VLOOKUP($C36,'様式２－１'!$A$6:$BG$163,8,FALSE)="","",1),"")</f>
        <v/>
      </c>
      <c r="O36" s="243" t="str">
        <f>IFERROR(IF(VLOOKUP($C36,'様式２－１'!$A$6:$BG$163,9,FALSE)="","",1),"")</f>
        <v/>
      </c>
      <c r="P36" s="242" t="str">
        <f>IFERROR(IF(VLOOKUP($C36,'様式２－１'!$A$6:$BG$163,10,FALSE)="","",1),"")</f>
        <v/>
      </c>
      <c r="Q36" s="243" t="str">
        <f>IFERROR(IF(VLOOKUP($C36,'様式２－１'!$A$6:$BG$163,11,FALSE)="","",1),"")</f>
        <v/>
      </c>
      <c r="R36" s="242" t="str">
        <f>IFERROR(IF(VLOOKUP($C36,'様式２－１'!$A$6:$BG$163,12,FALSE)="","",1),"")</f>
        <v/>
      </c>
      <c r="S36" s="243" t="str">
        <f>IFERROR(IF(VLOOKUP($C36,'様式２－１'!$A$6:$BG$163,13,FALSE)="","",1),"")</f>
        <v/>
      </c>
      <c r="T36" s="242" t="str">
        <f>IFERROR(IF(VLOOKUP($C36,'様式２－１'!$A$6:$BG$163,14,FALSE)="","",1),"")</f>
        <v/>
      </c>
      <c r="U36" s="243" t="str">
        <f>IFERROR(IF(VLOOKUP($C36,'様式２－１'!$A$6:$BG$163,15,FALSE)="","",1),"")</f>
        <v/>
      </c>
      <c r="V36" s="242" t="str">
        <f>IFERROR(IF(VLOOKUP($C36,'様式２－１'!$A$6:$BG$163,16,FALSE)="","",1),"")</f>
        <v/>
      </c>
      <c r="W36" s="243" t="str">
        <f>IFERROR(IF(VLOOKUP($C36,'様式２－１'!$A$6:$BG$163,17,FALSE)="","",1),"")</f>
        <v/>
      </c>
      <c r="X36" s="242" t="str">
        <f>IFERROR(IF(VLOOKUP($C36,'様式２－１'!$A$6:$BG$163,18,FALSE)="","",1),"")</f>
        <v/>
      </c>
      <c r="Y36" s="243" t="str">
        <f>IFERROR(IF(VLOOKUP($C36,'様式２－１'!$A$6:$BG$163,19,FALSE)="","",1),"")</f>
        <v/>
      </c>
      <c r="Z36" s="242" t="str">
        <f>IFERROR(IF(VLOOKUP($C36,'様式２－１'!$A$6:$BG$163,20,FALSE)="","",1),"")</f>
        <v/>
      </c>
      <c r="AA36" s="245" t="str">
        <f>IFERROR(IF(VLOOKUP($C36,'様式２－１'!$A$6:$BG$163,21,FALSE)="","",1),"")</f>
        <v/>
      </c>
      <c r="AB36" s="242" t="str">
        <f>IFERROR(IF(VLOOKUP($C36,'様式２－１'!$A$6:$BG$163,22,FALSE)="","",1),"")</f>
        <v/>
      </c>
      <c r="AC36" s="245" t="str">
        <f>IFERROR(IF(VLOOKUP($C36,'様式２－１'!$A$6:$BG$163,23,FALSE)="","",1),"")</f>
        <v/>
      </c>
      <c r="AD36" s="242" t="str">
        <f>IFERROR(IF(VLOOKUP($C36,'様式２－１'!$A$6:$BG$163,24,FALSE)="","",1),"")</f>
        <v/>
      </c>
      <c r="AE36" s="245" t="str">
        <f>IFERROR(IF(VLOOKUP($C36,'様式２－１'!$A$6:$BG$163,25,FALSE)="","",1),"")</f>
        <v/>
      </c>
      <c r="AF36" s="242" t="str">
        <f>IFERROR(IF(VLOOKUP($C36,'様式２－１'!$A$6:$BG$163,26,FALSE)="","",1),"")</f>
        <v/>
      </c>
      <c r="AG36" s="245" t="str">
        <f>IFERROR(IF(VLOOKUP($C36,'様式２－１'!$A$6:$BG$163,27,FALSE)="","",1),"")</f>
        <v/>
      </c>
      <c r="AH36" s="242" t="str">
        <f>IFERROR(IF(VLOOKUP($C36,'様式２－１'!$A$6:$BG$163,28,FALSE)="","",1),"")</f>
        <v/>
      </c>
      <c r="AI36" s="245" t="str">
        <f>IFERROR(IF(VLOOKUP($C36,'様式２－１'!$A$6:$BG$163,28,FALSE)="","",1),"")</f>
        <v/>
      </c>
      <c r="AJ36" s="242" t="str">
        <f>IFERROR(IF(VLOOKUP($C36,'様式２－１'!$A$6:$BG$163,30,FALSE)="","",1),"")</f>
        <v/>
      </c>
      <c r="AK36" s="245" t="str">
        <f>IFERROR(IF(VLOOKUP($C36,'様式２－１'!$A$6:$BG$163,31,FALSE)="","",1),"")</f>
        <v/>
      </c>
      <c r="AL36" s="242" t="str">
        <f>IFERROR(IF(VLOOKUP($C36,'様式２－１'!$A$6:$BG$163,32,FALSE)="","",1),"")</f>
        <v/>
      </c>
      <c r="AM36" s="245" t="str">
        <f>IFERROR(IF(VLOOKUP($C36,'様式２－１'!$A$6:$BG$163,33,FALSE)="","",1),"")</f>
        <v/>
      </c>
      <c r="AN36" s="242" t="str">
        <f>IFERROR(IF(VLOOKUP($C36,'様式２－１'!$A$6:$BG$163,34,FALSE)="","",1),"")</f>
        <v/>
      </c>
      <c r="AO36" s="245" t="str">
        <f>IFERROR(IF(VLOOKUP($C36,'様式２－１'!$A$6:$BG$163,35,FALSE)="","",1),"")</f>
        <v/>
      </c>
      <c r="AP36" s="242" t="str">
        <f>IFERROR(IF(VLOOKUP($C36,'様式２－１'!$A$6:$BG$163,36,FALSE)="","",VLOOKUP($C36,'様式２－１'!$A$6:$BG$163,36,FALSE)),"")</f>
        <v/>
      </c>
      <c r="AQ36" s="243" t="str">
        <f>IFERROR(IF(VLOOKUP($C36,'様式２－１'!$A$6:$BG$163,37,FALSE)="","",VLOOKUP($C36,'様式２－１'!$A$6:$BG$163,37,FALSE)),"")</f>
        <v/>
      </c>
      <c r="AR36" s="242" t="str">
        <f>IFERROR(IF(VLOOKUP($C36,'様式２－１'!$A$6:$BG$163,38,FALSE)="","",VLOOKUP($C36,'様式２－１'!$A$6:$BG$163,38,FALSE)),"")</f>
        <v/>
      </c>
      <c r="AS36" s="243" t="str">
        <f>IFERROR(IF(VLOOKUP($C36,'様式２－１'!$A$6:$BG$163,39,FALSE)="","",VLOOKUP($C36,'様式２－１'!$A$6:$BG$163,39,FALSE)),"")</f>
        <v/>
      </c>
      <c r="AT36" s="242" t="str">
        <f>IFERROR(IF(VLOOKUP($C36,'様式２－１'!$A$6:$BG$163,40,FALSE)="","",VLOOKUP($C36,'様式２－１'!$A$6:$BG$163,40,FALSE)),"")</f>
        <v/>
      </c>
      <c r="AU36" s="243" t="str">
        <f>IFERROR(IF(VLOOKUP($C36,'様式２－１'!$A$6:$BG$163,41,FALSE)="","",VLOOKUP($C36,'様式２－１'!$A$6:$BG$163,41,FALSE)),"")</f>
        <v/>
      </c>
      <c r="AV36" s="242" t="str">
        <f>IFERROR(IF(VLOOKUP($C36,'様式２－１'!$A$6:$BG$163,42,FALSE)="","",VLOOKUP($C36,'様式２－１'!$A$6:$BG$163,42,FALSE)),"")</f>
        <v/>
      </c>
      <c r="AW36" s="243" t="str">
        <f>IFERROR(IF(VLOOKUP($C36,'様式２－１'!$A$6:$BG$163,43,FALSE)="","",VLOOKUP($C36,'様式２－１'!$A$6:$BG$163,43,FALSE)),"")</f>
        <v/>
      </c>
      <c r="AX36" s="242" t="str">
        <f>IFERROR(IF(VLOOKUP($C36,'様式２－１'!$A$6:$BG$163,44,FALSE)="","",VLOOKUP($C36,'様式２－１'!$A$6:$BG$163,44,FALSE)),"")</f>
        <v/>
      </c>
      <c r="AY36" s="243" t="str">
        <f>IFERROR(IF(VLOOKUP($C36,'様式２－１'!$A$6:$BG$163,45,FALSE)="","",VLOOKUP($C36,'様式２－１'!$A$6:$BG$163,45,FALSE)),"")</f>
        <v/>
      </c>
      <c r="AZ36" s="242" t="str">
        <f>IFERROR(IF(VLOOKUP($C36,'様式２－１'!$A$6:$BG$163,46,FALSE)="","",VLOOKUP($C36,'様式２－１'!$A$6:$BG$163,46,FALSE)),"")</f>
        <v/>
      </c>
      <c r="BA36" s="243" t="str">
        <f>IFERROR(IF(VLOOKUP($C36,'様式２－１'!$A$6:$BG$163,47,FALSE)="","",VLOOKUP($C36,'様式２－１'!$A$6:$BG$163,47,FALSE)),"")</f>
        <v/>
      </c>
      <c r="BB36" s="242" t="str">
        <f>IFERROR(IF(VLOOKUP($C36,'様式２－１'!$A$6:$BG$163,48,FALSE)="","",VLOOKUP($C36,'様式２－１'!$A$6:$BG$163,48,FALSE)),"")</f>
        <v/>
      </c>
      <c r="BC36" s="243" t="str">
        <f>IFERROR(IF(VLOOKUP($C36,'様式２－１'!$A$6:$BG$163,49,FALSE)="","",VLOOKUP($C36,'様式２－１'!$A$6:$BG$163,49,FALSE)),"")</f>
        <v/>
      </c>
      <c r="BD36" s="242" t="str">
        <f>IFERROR(IF(VLOOKUP($C36,'様式２－１'!$A$6:$BG$163,50,FALSE)="","",VLOOKUP($C36,'様式２－１'!$A$6:$BG$163,50,FALSE)),"")</f>
        <v/>
      </c>
      <c r="BE36" s="243" t="str">
        <f>IFERROR(IF(VLOOKUP($C36,'様式２－１'!$A$6:$BG$163,51,FALSE)="","",VLOOKUP($C36,'様式２－１'!$A$6:$BG$163,51,FALSE)),"")</f>
        <v/>
      </c>
      <c r="BF36" s="242" t="str">
        <f>IFERROR(IF(VLOOKUP($C36,'様式２－１'!$A$6:$BG$163,52,FALSE)="","",VLOOKUP($C36,'様式２－１'!$A$6:$BG$163,52,FALSE)),"")</f>
        <v/>
      </c>
      <c r="BG36" s="243" t="str">
        <f>IFERROR(IF(VLOOKUP($C36,'様式２－１'!$A$6:$BG$163,53,FALSE)="","",1),"")</f>
        <v/>
      </c>
      <c r="BH36" s="242" t="str">
        <f>IFERROR(IF(VLOOKUP($C36,'様式２－１'!$A$6:$BG$163,54,FALSE)="","",1),"")</f>
        <v/>
      </c>
      <c r="BI36" s="243" t="str">
        <f>IFERROR(IF(VLOOKUP($C36,'様式２－１'!$A$6:$BG$163,55,FALSE)="","",1),"")</f>
        <v/>
      </c>
      <c r="BJ36" s="242" t="str">
        <f>IFERROR(IF(VLOOKUP($C36,'様式２－１'!$A$6:$BG$163,56,FALSE)="","",VLOOKUP($C36,'様式２－１'!$A$6:$BG$163,56,FALSE)),"")</f>
        <v/>
      </c>
      <c r="BK36" s="243" t="str">
        <f>IFERROR(IF(VLOOKUP($C36,'様式２－１'!$A$6:$BG$163,57,FALSE)="","",VLOOKUP($C36,'様式２－１'!$A$6:$BG$163,57,FALSE)),"")</f>
        <v/>
      </c>
      <c r="BL36" s="242" t="str">
        <f>IFERROR(IF(VLOOKUP($C36,'様式２－１'!$A$6:$BG$163,58,FALSE)="","",VLOOKUP($C36,'様式２－１'!$A$6:$BG$163,58,FALSE)),"")</f>
        <v/>
      </c>
      <c r="BM36" s="243" t="str">
        <f>IFERROR(IF(VLOOKUP($C36,'様式２－１'!$A$6:$BG$163,59,FALSE)="","",VLOOKUP($C36,'様式２－１'!$A$6:$BG$163,59,FALSE)),"")</f>
        <v/>
      </c>
      <c r="BN36" s="244" t="str">
        <f>IFERROR(IF(VLOOKUP($C36,'様式４－１'!$A$6:$AE$112,5,FALSE)="","",VLOOKUP($C36,'様式４－１'!$A$6:$AE$112,5,FALSE)),"")</f>
        <v/>
      </c>
      <c r="BO36" s="245" t="str">
        <f>IFERROR(IF(VLOOKUP($C36,'様式４－１'!$A$6:$AE$112,6,FALSE)="","",VLOOKUP($C36,'様式４－１'!$A$6:$AE$112,6,FALSE)),"")</f>
        <v/>
      </c>
      <c r="BP36" s="244" t="str">
        <f>IFERROR(IF(VLOOKUP($C36,'様式４－１'!$A$6:$AE$112,7,FALSE)="","",VLOOKUP($C36,'様式４－１'!$A$6:$AE$112,7,FALSE)),"")</f>
        <v/>
      </c>
      <c r="BQ36" s="245" t="str">
        <f>IFERROR(IF(VLOOKUP($C36,'様式４－１'!$A$6:$AE$112,8,FALSE)="","",VLOOKUP($C36,'様式４－１'!$A$6:$AE$112,8,FALSE)),"")</f>
        <v/>
      </c>
      <c r="BR36" s="244" t="str">
        <f>IFERROR(IF(VLOOKUP($C36,'様式４－１'!$A$6:$AE$112,9,FALSE)="","",VLOOKUP($C36,'様式４－１'!$A$6:$AE$112,9,FALSE)),"")</f>
        <v/>
      </c>
      <c r="BS36" s="245" t="str">
        <f>IFERROR(IF(VLOOKUP($C36,'様式４－１'!$A$6:$AE$112,10,FALSE)="","",VLOOKUP($C36,'様式４－１'!$A$6:$AE$112,10,FALSE)),"")</f>
        <v/>
      </c>
      <c r="BT36" s="244" t="str">
        <f>IFERROR(IF(VLOOKUP($C36,'様式４－１'!$A$6:$AE$112,11,FALSE)="","",VLOOKUP($C36,'様式４－１'!$A$6:$AE$112,11,FALSE)),"")</f>
        <v/>
      </c>
      <c r="BU36" s="245" t="str">
        <f>IFERROR(IF(VLOOKUP($C36,'様式４－１'!$A$6:$AE$112,12,FALSE)="","",VLOOKUP($C36,'様式４－１'!$A$6:$AE$112,12,FALSE)),"")</f>
        <v/>
      </c>
      <c r="BV36" s="242" t="str">
        <f>IFERROR(IF(VLOOKUP($C36,'様式４－１'!$A$6:$AE$112,13,FALSE)="","",VLOOKUP($C36,'様式４－１'!$A$6:$AE$112,13,FALSE)),"")</f>
        <v/>
      </c>
      <c r="BW36" s="243" t="str">
        <f>IFERROR(IF(VLOOKUP($C36,'様式４－１'!$A$6:$AE$112,14,FALSE)="","",VLOOKUP($C36,'様式４－１'!$A$6:$AE$112,14,FALSE)),"")</f>
        <v/>
      </c>
      <c r="BX36" s="242" t="str">
        <f>IFERROR(IF(VLOOKUP($C36,'様式４－１'!$A$6:$AE$112,15,FALSE)="","",VLOOKUP($C36,'様式４－１'!$A$6:$AE$112,15,FALSE)),"")</f>
        <v/>
      </c>
      <c r="BY36" s="243" t="str">
        <f>IFERROR(IF(VLOOKUP($C36,'様式４－１'!$A$6:$AE$112,16,FALSE)="","",VLOOKUP($C36,'様式４－１'!$A$6:$AE$112,16,FALSE)),"")</f>
        <v/>
      </c>
      <c r="BZ36" s="242" t="str">
        <f>IFERROR(IF(VLOOKUP($C36,'様式４－１'!$A$6:$AE$112,17,FALSE)="","",VLOOKUP($C36,'様式４－１'!$A$6:$AE$112,17,FALSE)),"")</f>
        <v/>
      </c>
      <c r="CA36" s="243" t="str">
        <f>IFERROR(IF(VLOOKUP($C36,'様式４－１'!$A$6:$AE$112,18,FALSE)="","",VLOOKUP($C36,'様式４－１'!$A$6:$AE$112,18,FALSE)),"")</f>
        <v/>
      </c>
      <c r="CB36" s="242" t="str">
        <f>IFERROR(IF(VLOOKUP($C36,'様式４－１'!$A$6:$AE$112,19,FALSE)="","",VLOOKUP($C36,'様式４－１'!$A$6:$AE$112,19,FALSE)),"")</f>
        <v/>
      </c>
      <c r="CC36" s="243" t="str">
        <f>IFERROR(IF(VLOOKUP($C36,'様式４－１'!$A$6:$AE$112,20,FALSE)="","",VLOOKUP($C36,'様式４－１'!$A$6:$AE$112,20,FALSE)),"")</f>
        <v/>
      </c>
      <c r="CD36" s="244" t="str">
        <f>IFERROR(IF(VLOOKUP($C36,'様式４－１'!$A$6:$AE$112,21,FALSE)="","",1),"")</f>
        <v/>
      </c>
      <c r="CE36" s="245" t="str">
        <f>IFERROR(IF(VLOOKUP($C36,'様式４－１'!$A$6:$AE$112,22,FALSE)="","",1),"")</f>
        <v/>
      </c>
      <c r="CF36" s="244" t="str">
        <f>IFERROR(IF(VLOOKUP($C36,'様式４－１'!$A$6:$AE$112,23,FALSE)="","",1),"")</f>
        <v/>
      </c>
      <c r="CG36" s="245" t="str">
        <f>IFERROR(IF(VLOOKUP($C36,'様式４－１'!$A$6:$AE$112,24,FALSE)="","",1),"")</f>
        <v/>
      </c>
      <c r="CH36" s="244" t="str">
        <f>IFERROR(IF(VLOOKUP($C36,'様式４－１'!$A$6:$AE$112,25,FALSE)="","",1),"")</f>
        <v/>
      </c>
      <c r="CI36" s="245" t="str">
        <f>IFERROR(IF(VLOOKUP($C36,'様式４－１'!$A$6:$AE$112,26,FALSE)="","",1),"")</f>
        <v/>
      </c>
      <c r="CJ36" s="244" t="str">
        <f>IFERROR(IF(VLOOKUP($C36,'様式４－１'!$A$6:$AE$112,27,FALSE)="","",1),"")</f>
        <v/>
      </c>
      <c r="CK36" s="245" t="str">
        <f>IFERROR(IF(VLOOKUP($C36,'様式４－１'!$A$6:$AE$112,28,FALSE)="","",1),"")</f>
        <v/>
      </c>
      <c r="CL36" s="244" t="str">
        <f>IFERROR(IF(VLOOKUP($C36,'様式４－１'!$A$6:$AE$112,29,FALSE)="","",1),"")</f>
        <v/>
      </c>
      <c r="CM36" s="245" t="str">
        <f>IFERROR(IF(VLOOKUP($C36,'様式４－１'!$A$6:$AE$112,30,FALSE)="","",1),"")</f>
        <v/>
      </c>
      <c r="CN36" s="244" t="str">
        <f>IFERROR(IF(VLOOKUP($C36,'様式４－１'!$A$6:$AE$112,31,FALSE)="","",1),"")</f>
        <v/>
      </c>
      <c r="CO36" s="253" t="str">
        <f>IFERROR(IF(VLOOKUP($C36,'様式４－１'!$A$6:$AE$112,31,FALSE)="","",1),"")</f>
        <v/>
      </c>
      <c r="CP36" s="257" t="str">
        <f>IFERROR(IF(VLOOKUP($C36,'様式４－１'!$A$6:$AE$112,31,FALSE)="","",1),"")</f>
        <v/>
      </c>
      <c r="CQ36" s="253" t="str">
        <f>IFERROR(IF(VLOOKUP($C36,'様式４－１'!$A$6:$AE$112,31,FALSE)="","",1),"")</f>
        <v/>
      </c>
      <c r="CR36" s="262">
        <f>全技術者確認表!E48</f>
        <v>0</v>
      </c>
      <c r="CS36" s="263">
        <f>全技術者確認表!H48</f>
        <v>0</v>
      </c>
      <c r="FS36" s="242"/>
      <c r="FT36" s="243"/>
      <c r="FU36" s="242"/>
      <c r="FV36" s="243"/>
      <c r="FW36" s="242"/>
      <c r="FX36" s="243"/>
      <c r="FY36" s="242"/>
      <c r="FZ36" s="243"/>
      <c r="GA36" s="242"/>
      <c r="GB36" s="243"/>
      <c r="GC36" s="242"/>
      <c r="GD36" s="243"/>
      <c r="GE36" s="242"/>
      <c r="GF36" s="243"/>
      <c r="GG36" s="242"/>
      <c r="GH36" s="243"/>
      <c r="GI36" s="244"/>
      <c r="GJ36" s="245"/>
      <c r="GK36" s="244"/>
      <c r="GL36" s="245"/>
      <c r="GM36" s="244"/>
      <c r="GN36" s="245"/>
      <c r="GO36" s="244"/>
      <c r="GP36" s="245"/>
      <c r="GQ36" s="244"/>
      <c r="GR36" s="245"/>
      <c r="GS36" s="244"/>
      <c r="GT36" s="245"/>
      <c r="GU36" s="244"/>
      <c r="GV36" s="245"/>
      <c r="GW36" s="244"/>
      <c r="GX36" s="245"/>
      <c r="GY36" s="242"/>
      <c r="GZ36" s="243"/>
      <c r="HA36" s="242"/>
      <c r="HB36" s="243"/>
      <c r="HC36" s="242"/>
      <c r="HD36" s="243"/>
      <c r="HE36" s="242"/>
      <c r="HF36" s="243"/>
      <c r="HG36" s="242"/>
      <c r="HH36" s="243"/>
      <c r="HI36" s="242"/>
      <c r="HJ36" s="243"/>
      <c r="HK36" s="242"/>
      <c r="HL36" s="243"/>
      <c r="HM36" s="242"/>
      <c r="HN36" s="243"/>
      <c r="HO36" s="242"/>
      <c r="HP36" s="243"/>
      <c r="HQ36" s="242"/>
      <c r="HR36" s="243"/>
      <c r="HS36" s="242"/>
      <c r="HT36" s="243"/>
      <c r="HU36" s="242"/>
      <c r="HV36" s="243"/>
      <c r="HW36" s="244"/>
      <c r="HX36" s="245"/>
      <c r="HY36" s="244"/>
      <c r="HZ36" s="245"/>
      <c r="IA36" s="244"/>
      <c r="IB36" s="245"/>
      <c r="IC36" s="244"/>
      <c r="ID36" s="245"/>
      <c r="IE36" s="242"/>
      <c r="IF36" s="243"/>
      <c r="IG36" s="242"/>
      <c r="IH36" s="243"/>
      <c r="II36" s="242"/>
      <c r="IJ36" s="243"/>
      <c r="IK36" s="242"/>
      <c r="IL36" s="243"/>
      <c r="IM36" s="244"/>
      <c r="IN36" s="245"/>
      <c r="IO36" s="244"/>
      <c r="IP36" s="245"/>
      <c r="IQ36" s="244"/>
      <c r="IR36" s="245"/>
      <c r="IS36" s="244"/>
      <c r="IT36" s="245"/>
      <c r="IU36" s="244"/>
      <c r="IV36" s="245"/>
      <c r="IW36" s="244"/>
      <c r="IX36" s="253"/>
      <c r="IY36" s="257"/>
      <c r="IZ36" s="253"/>
      <c r="JA36" s="257"/>
      <c r="JB36" s="253"/>
    </row>
    <row r="37" spans="1:262" s="236" customFormat="1" x14ac:dyDescent="0.2">
      <c r="A37" s="236">
        <f>報告書表紙!G$6</f>
        <v>0</v>
      </c>
      <c r="C37" s="236">
        <v>36</v>
      </c>
      <c r="D37" s="236">
        <f>全技術者確認表!B49</f>
        <v>0</v>
      </c>
      <c r="J37" s="237" t="str">
        <f>IFERROR(IF(VLOOKUP($C37,'様式２－１'!$A$6:$BG$163,4,FALSE)="","",1),"")</f>
        <v/>
      </c>
      <c r="K37" s="238" t="str">
        <f>IFERROR(IF(VLOOKUP($C37,'様式２－１'!$A$6:$BG$163,5,FALSE)="","",1),"")</f>
        <v/>
      </c>
      <c r="L37" s="237" t="str">
        <f>IFERROR(IF(VLOOKUP($C37,'様式２－１'!$A$6:$BG$163,6,FALSE)="","",1),"")</f>
        <v/>
      </c>
      <c r="M37" s="238" t="str">
        <f>IFERROR(IF(VLOOKUP($C37,'様式２－１'!$A$6:$BG$163,7,FALSE)="","",1),"")</f>
        <v/>
      </c>
      <c r="N37" s="237" t="str">
        <f>IFERROR(IF(VLOOKUP($C37,'様式２－１'!$A$6:$BG$163,8,FALSE)="","",1),"")</f>
        <v/>
      </c>
      <c r="O37" s="238" t="str">
        <f>IFERROR(IF(VLOOKUP($C37,'様式２－１'!$A$6:$BG$163,9,FALSE)="","",1),"")</f>
        <v/>
      </c>
      <c r="P37" s="237" t="str">
        <f>IFERROR(IF(VLOOKUP($C37,'様式２－１'!$A$6:$BG$163,10,FALSE)="","",1),"")</f>
        <v/>
      </c>
      <c r="Q37" s="238" t="str">
        <f>IFERROR(IF(VLOOKUP($C37,'様式２－１'!$A$6:$BG$163,11,FALSE)="","",1),"")</f>
        <v/>
      </c>
      <c r="R37" s="237" t="str">
        <f>IFERROR(IF(VLOOKUP($C37,'様式２－１'!$A$6:$BG$163,12,FALSE)="","",1),"")</f>
        <v/>
      </c>
      <c r="S37" s="238" t="str">
        <f>IFERROR(IF(VLOOKUP($C37,'様式２－１'!$A$6:$BG$163,13,FALSE)="","",1),"")</f>
        <v/>
      </c>
      <c r="T37" s="237" t="str">
        <f>IFERROR(IF(VLOOKUP($C37,'様式２－１'!$A$6:$BG$163,14,FALSE)="","",1),"")</f>
        <v/>
      </c>
      <c r="U37" s="238" t="str">
        <f>IFERROR(IF(VLOOKUP($C37,'様式２－１'!$A$6:$BG$163,15,FALSE)="","",1),"")</f>
        <v/>
      </c>
      <c r="V37" s="237" t="str">
        <f>IFERROR(IF(VLOOKUP($C37,'様式２－１'!$A$6:$BG$163,16,FALSE)="","",1),"")</f>
        <v/>
      </c>
      <c r="W37" s="238" t="str">
        <f>IFERROR(IF(VLOOKUP($C37,'様式２－１'!$A$6:$BG$163,17,FALSE)="","",1),"")</f>
        <v/>
      </c>
      <c r="X37" s="237" t="str">
        <f>IFERROR(IF(VLOOKUP($C37,'様式２－１'!$A$6:$BG$163,18,FALSE)="","",1),"")</f>
        <v/>
      </c>
      <c r="Y37" s="238" t="str">
        <f>IFERROR(IF(VLOOKUP($C37,'様式２－１'!$A$6:$BG$163,19,FALSE)="","",1),"")</f>
        <v/>
      </c>
      <c r="Z37" s="237" t="str">
        <f>IFERROR(IF(VLOOKUP($C37,'様式２－１'!$A$6:$BG$163,20,FALSE)="","",1),"")</f>
        <v/>
      </c>
      <c r="AA37" s="240" t="str">
        <f>IFERROR(IF(VLOOKUP($C37,'様式２－１'!$A$6:$BG$163,21,FALSE)="","",1),"")</f>
        <v/>
      </c>
      <c r="AB37" s="237" t="str">
        <f>IFERROR(IF(VLOOKUP($C37,'様式２－１'!$A$6:$BG$163,22,FALSE)="","",1),"")</f>
        <v/>
      </c>
      <c r="AC37" s="240" t="str">
        <f>IFERROR(IF(VLOOKUP($C37,'様式２－１'!$A$6:$BG$163,23,FALSE)="","",1),"")</f>
        <v/>
      </c>
      <c r="AD37" s="237" t="str">
        <f>IFERROR(IF(VLOOKUP($C37,'様式２－１'!$A$6:$BG$163,24,FALSE)="","",1),"")</f>
        <v/>
      </c>
      <c r="AE37" s="240" t="str">
        <f>IFERROR(IF(VLOOKUP($C37,'様式２－１'!$A$6:$BG$163,25,FALSE)="","",1),"")</f>
        <v/>
      </c>
      <c r="AF37" s="237" t="str">
        <f>IFERROR(IF(VLOOKUP($C37,'様式２－１'!$A$6:$BG$163,26,FALSE)="","",1),"")</f>
        <v/>
      </c>
      <c r="AG37" s="240" t="str">
        <f>IFERROR(IF(VLOOKUP($C37,'様式２－１'!$A$6:$BG$163,27,FALSE)="","",1),"")</f>
        <v/>
      </c>
      <c r="AH37" s="237" t="str">
        <f>IFERROR(IF(VLOOKUP($C37,'様式２－１'!$A$6:$BG$163,28,FALSE)="","",1),"")</f>
        <v/>
      </c>
      <c r="AI37" s="240" t="str">
        <f>IFERROR(IF(VLOOKUP($C37,'様式２－１'!$A$6:$BG$163,28,FALSE)="","",1),"")</f>
        <v/>
      </c>
      <c r="AJ37" s="237" t="str">
        <f>IFERROR(IF(VLOOKUP($C37,'様式２－１'!$A$6:$BG$163,30,FALSE)="","",1),"")</f>
        <v/>
      </c>
      <c r="AK37" s="240" t="str">
        <f>IFERROR(IF(VLOOKUP($C37,'様式２－１'!$A$6:$BG$163,31,FALSE)="","",1),"")</f>
        <v/>
      </c>
      <c r="AL37" s="237" t="str">
        <f>IFERROR(IF(VLOOKUP($C37,'様式２－１'!$A$6:$BG$163,32,FALSE)="","",1),"")</f>
        <v/>
      </c>
      <c r="AM37" s="240" t="str">
        <f>IFERROR(IF(VLOOKUP($C37,'様式２－１'!$A$6:$BG$163,33,FALSE)="","",1),"")</f>
        <v/>
      </c>
      <c r="AN37" s="237" t="str">
        <f>IFERROR(IF(VLOOKUP($C37,'様式２－１'!$A$6:$BG$163,34,FALSE)="","",1),"")</f>
        <v/>
      </c>
      <c r="AO37" s="240" t="str">
        <f>IFERROR(IF(VLOOKUP($C37,'様式２－１'!$A$6:$BG$163,35,FALSE)="","",1),"")</f>
        <v/>
      </c>
      <c r="AP37" s="237" t="str">
        <f>IFERROR(IF(VLOOKUP($C37,'様式２－１'!$A$6:$BG$163,36,FALSE)="","",VLOOKUP($C37,'様式２－１'!$A$6:$BG$163,36,FALSE)),"")</f>
        <v/>
      </c>
      <c r="AQ37" s="238" t="str">
        <f>IFERROR(IF(VLOOKUP($C37,'様式２－１'!$A$6:$BG$163,37,FALSE)="","",VLOOKUP($C37,'様式２－１'!$A$6:$BG$163,37,FALSE)),"")</f>
        <v/>
      </c>
      <c r="AR37" s="237" t="str">
        <f>IFERROR(IF(VLOOKUP($C37,'様式２－１'!$A$6:$BG$163,38,FALSE)="","",VLOOKUP($C37,'様式２－１'!$A$6:$BG$163,38,FALSE)),"")</f>
        <v/>
      </c>
      <c r="AS37" s="238" t="str">
        <f>IFERROR(IF(VLOOKUP($C37,'様式２－１'!$A$6:$BG$163,39,FALSE)="","",VLOOKUP($C37,'様式２－１'!$A$6:$BG$163,39,FALSE)),"")</f>
        <v/>
      </c>
      <c r="AT37" s="237" t="str">
        <f>IFERROR(IF(VLOOKUP($C37,'様式２－１'!$A$6:$BG$163,40,FALSE)="","",VLOOKUP($C37,'様式２－１'!$A$6:$BG$163,40,FALSE)),"")</f>
        <v/>
      </c>
      <c r="AU37" s="238" t="str">
        <f>IFERROR(IF(VLOOKUP($C37,'様式２－１'!$A$6:$BG$163,41,FALSE)="","",VLOOKUP($C37,'様式２－１'!$A$6:$BG$163,41,FALSE)),"")</f>
        <v/>
      </c>
      <c r="AV37" s="237" t="str">
        <f>IFERROR(IF(VLOOKUP($C37,'様式２－１'!$A$6:$BG$163,42,FALSE)="","",VLOOKUP($C37,'様式２－１'!$A$6:$BG$163,42,FALSE)),"")</f>
        <v/>
      </c>
      <c r="AW37" s="238" t="str">
        <f>IFERROR(IF(VLOOKUP($C37,'様式２－１'!$A$6:$BG$163,43,FALSE)="","",VLOOKUP($C37,'様式２－１'!$A$6:$BG$163,43,FALSE)),"")</f>
        <v/>
      </c>
      <c r="AX37" s="237" t="str">
        <f>IFERROR(IF(VLOOKUP($C37,'様式２－１'!$A$6:$BG$163,44,FALSE)="","",VLOOKUP($C37,'様式２－１'!$A$6:$BG$163,44,FALSE)),"")</f>
        <v/>
      </c>
      <c r="AY37" s="238" t="str">
        <f>IFERROR(IF(VLOOKUP($C37,'様式２－１'!$A$6:$BG$163,45,FALSE)="","",VLOOKUP($C37,'様式２－１'!$A$6:$BG$163,45,FALSE)),"")</f>
        <v/>
      </c>
      <c r="AZ37" s="237" t="str">
        <f>IFERROR(IF(VLOOKUP($C37,'様式２－１'!$A$6:$BG$163,46,FALSE)="","",VLOOKUP($C37,'様式２－１'!$A$6:$BG$163,46,FALSE)),"")</f>
        <v/>
      </c>
      <c r="BA37" s="238" t="str">
        <f>IFERROR(IF(VLOOKUP($C37,'様式２－１'!$A$6:$BG$163,47,FALSE)="","",VLOOKUP($C37,'様式２－１'!$A$6:$BG$163,47,FALSE)),"")</f>
        <v/>
      </c>
      <c r="BB37" s="237" t="str">
        <f>IFERROR(IF(VLOOKUP($C37,'様式２－１'!$A$6:$BG$163,48,FALSE)="","",VLOOKUP($C37,'様式２－１'!$A$6:$BG$163,48,FALSE)),"")</f>
        <v/>
      </c>
      <c r="BC37" s="238" t="str">
        <f>IFERROR(IF(VLOOKUP($C37,'様式２－１'!$A$6:$BG$163,49,FALSE)="","",VLOOKUP($C37,'様式２－１'!$A$6:$BG$163,49,FALSE)),"")</f>
        <v/>
      </c>
      <c r="BD37" s="237" t="str">
        <f>IFERROR(IF(VLOOKUP($C37,'様式２－１'!$A$6:$BG$163,50,FALSE)="","",VLOOKUP($C37,'様式２－１'!$A$6:$BG$163,50,FALSE)),"")</f>
        <v/>
      </c>
      <c r="BE37" s="238" t="str">
        <f>IFERROR(IF(VLOOKUP($C37,'様式２－１'!$A$6:$BG$163,51,FALSE)="","",VLOOKUP($C37,'様式２－１'!$A$6:$BG$163,51,FALSE)),"")</f>
        <v/>
      </c>
      <c r="BF37" s="237" t="str">
        <f>IFERROR(IF(VLOOKUP($C37,'様式２－１'!$A$6:$BG$163,52,FALSE)="","",VLOOKUP($C37,'様式２－１'!$A$6:$BG$163,52,FALSE)),"")</f>
        <v/>
      </c>
      <c r="BG37" s="238" t="str">
        <f>IFERROR(IF(VLOOKUP($C37,'様式２－１'!$A$6:$BG$163,53,FALSE)="","",1),"")</f>
        <v/>
      </c>
      <c r="BH37" s="237" t="str">
        <f>IFERROR(IF(VLOOKUP($C37,'様式２－１'!$A$6:$BG$163,54,FALSE)="","",1),"")</f>
        <v/>
      </c>
      <c r="BI37" s="238" t="str">
        <f>IFERROR(IF(VLOOKUP($C37,'様式２－１'!$A$6:$BG$163,55,FALSE)="","",1),"")</f>
        <v/>
      </c>
      <c r="BJ37" s="237" t="str">
        <f>IFERROR(IF(VLOOKUP($C37,'様式２－１'!$A$6:$BG$163,56,FALSE)="","",VLOOKUP($C37,'様式２－１'!$A$6:$BG$163,56,FALSE)),"")</f>
        <v/>
      </c>
      <c r="BK37" s="238" t="str">
        <f>IFERROR(IF(VLOOKUP($C37,'様式２－１'!$A$6:$BG$163,57,FALSE)="","",VLOOKUP($C37,'様式２－１'!$A$6:$BG$163,57,FALSE)),"")</f>
        <v/>
      </c>
      <c r="BL37" s="237" t="str">
        <f>IFERROR(IF(VLOOKUP($C37,'様式２－１'!$A$6:$BG$163,58,FALSE)="","",VLOOKUP($C37,'様式２－１'!$A$6:$BG$163,58,FALSE)),"")</f>
        <v/>
      </c>
      <c r="BM37" s="238" t="str">
        <f>IFERROR(IF(VLOOKUP($C37,'様式２－１'!$A$6:$BG$163,59,FALSE)="","",VLOOKUP($C37,'様式２－１'!$A$6:$BG$163,59,FALSE)),"")</f>
        <v/>
      </c>
      <c r="BN37" s="239" t="str">
        <f>IFERROR(IF(VLOOKUP($C37,'様式４－１'!$A$6:$AE$112,5,FALSE)="","",VLOOKUP($C37,'様式４－１'!$A$6:$AE$112,5,FALSE)),"")</f>
        <v/>
      </c>
      <c r="BO37" s="240" t="str">
        <f>IFERROR(IF(VLOOKUP($C37,'様式４－１'!$A$6:$AE$112,6,FALSE)="","",VLOOKUP($C37,'様式４－１'!$A$6:$AE$112,6,FALSE)),"")</f>
        <v/>
      </c>
      <c r="BP37" s="239" t="str">
        <f>IFERROR(IF(VLOOKUP($C37,'様式４－１'!$A$6:$AE$112,7,FALSE)="","",VLOOKUP($C37,'様式４－１'!$A$6:$AE$112,7,FALSE)),"")</f>
        <v/>
      </c>
      <c r="BQ37" s="240" t="str">
        <f>IFERROR(IF(VLOOKUP($C37,'様式４－１'!$A$6:$AE$112,8,FALSE)="","",VLOOKUP($C37,'様式４－１'!$A$6:$AE$112,8,FALSE)),"")</f>
        <v/>
      </c>
      <c r="BR37" s="239" t="str">
        <f>IFERROR(IF(VLOOKUP($C37,'様式４－１'!$A$6:$AE$112,9,FALSE)="","",VLOOKUP($C37,'様式４－１'!$A$6:$AE$112,9,FALSE)),"")</f>
        <v/>
      </c>
      <c r="BS37" s="240" t="str">
        <f>IFERROR(IF(VLOOKUP($C37,'様式４－１'!$A$6:$AE$112,10,FALSE)="","",VLOOKUP($C37,'様式４－１'!$A$6:$AE$112,10,FALSE)),"")</f>
        <v/>
      </c>
      <c r="BT37" s="239" t="str">
        <f>IFERROR(IF(VLOOKUP($C37,'様式４－１'!$A$6:$AE$112,11,FALSE)="","",VLOOKUP($C37,'様式４－１'!$A$6:$AE$112,11,FALSE)),"")</f>
        <v/>
      </c>
      <c r="BU37" s="240" t="str">
        <f>IFERROR(IF(VLOOKUP($C37,'様式４－１'!$A$6:$AE$112,12,FALSE)="","",VLOOKUP($C37,'様式４－１'!$A$6:$AE$112,12,FALSE)),"")</f>
        <v/>
      </c>
      <c r="BV37" s="237" t="str">
        <f>IFERROR(IF(VLOOKUP($C37,'様式４－１'!$A$6:$AE$112,13,FALSE)="","",VLOOKUP($C37,'様式４－１'!$A$6:$AE$112,13,FALSE)),"")</f>
        <v/>
      </c>
      <c r="BW37" s="238" t="str">
        <f>IFERROR(IF(VLOOKUP($C37,'様式４－１'!$A$6:$AE$112,14,FALSE)="","",VLOOKUP($C37,'様式４－１'!$A$6:$AE$112,14,FALSE)),"")</f>
        <v/>
      </c>
      <c r="BX37" s="237" t="str">
        <f>IFERROR(IF(VLOOKUP($C37,'様式４－１'!$A$6:$AE$112,15,FALSE)="","",VLOOKUP($C37,'様式４－１'!$A$6:$AE$112,15,FALSE)),"")</f>
        <v/>
      </c>
      <c r="BY37" s="238" t="str">
        <f>IFERROR(IF(VLOOKUP($C37,'様式４－１'!$A$6:$AE$112,16,FALSE)="","",VLOOKUP($C37,'様式４－１'!$A$6:$AE$112,16,FALSE)),"")</f>
        <v/>
      </c>
      <c r="BZ37" s="237" t="str">
        <f>IFERROR(IF(VLOOKUP($C37,'様式４－１'!$A$6:$AE$112,17,FALSE)="","",VLOOKUP($C37,'様式４－１'!$A$6:$AE$112,17,FALSE)),"")</f>
        <v/>
      </c>
      <c r="CA37" s="238" t="str">
        <f>IFERROR(IF(VLOOKUP($C37,'様式４－１'!$A$6:$AE$112,18,FALSE)="","",VLOOKUP($C37,'様式４－１'!$A$6:$AE$112,18,FALSE)),"")</f>
        <v/>
      </c>
      <c r="CB37" s="237" t="str">
        <f>IFERROR(IF(VLOOKUP($C37,'様式４－１'!$A$6:$AE$112,19,FALSE)="","",VLOOKUP($C37,'様式４－１'!$A$6:$AE$112,19,FALSE)),"")</f>
        <v/>
      </c>
      <c r="CC37" s="238" t="str">
        <f>IFERROR(IF(VLOOKUP($C37,'様式４－１'!$A$6:$AE$112,20,FALSE)="","",VLOOKUP($C37,'様式４－１'!$A$6:$AE$112,20,FALSE)),"")</f>
        <v/>
      </c>
      <c r="CD37" s="239" t="str">
        <f>IFERROR(IF(VLOOKUP($C37,'様式４－１'!$A$6:$AE$112,21,FALSE)="","",1),"")</f>
        <v/>
      </c>
      <c r="CE37" s="240" t="str">
        <f>IFERROR(IF(VLOOKUP($C37,'様式４－１'!$A$6:$AE$112,22,FALSE)="","",1),"")</f>
        <v/>
      </c>
      <c r="CF37" s="239" t="str">
        <f>IFERROR(IF(VLOOKUP($C37,'様式４－１'!$A$6:$AE$112,23,FALSE)="","",1),"")</f>
        <v/>
      </c>
      <c r="CG37" s="240" t="str">
        <f>IFERROR(IF(VLOOKUP($C37,'様式４－１'!$A$6:$AE$112,24,FALSE)="","",1),"")</f>
        <v/>
      </c>
      <c r="CH37" s="239" t="str">
        <f>IFERROR(IF(VLOOKUP($C37,'様式４－１'!$A$6:$AE$112,25,FALSE)="","",1),"")</f>
        <v/>
      </c>
      <c r="CI37" s="240" t="str">
        <f>IFERROR(IF(VLOOKUP($C37,'様式４－１'!$A$6:$AE$112,26,FALSE)="","",1),"")</f>
        <v/>
      </c>
      <c r="CJ37" s="239" t="str">
        <f>IFERROR(IF(VLOOKUP($C37,'様式４－１'!$A$6:$AE$112,27,FALSE)="","",1),"")</f>
        <v/>
      </c>
      <c r="CK37" s="240" t="str">
        <f>IFERROR(IF(VLOOKUP($C37,'様式４－１'!$A$6:$AE$112,28,FALSE)="","",1),"")</f>
        <v/>
      </c>
      <c r="CL37" s="239" t="str">
        <f>IFERROR(IF(VLOOKUP($C37,'様式４－１'!$A$6:$AE$112,29,FALSE)="","",1),"")</f>
        <v/>
      </c>
      <c r="CM37" s="240" t="str">
        <f>IFERROR(IF(VLOOKUP($C37,'様式４－１'!$A$6:$AE$112,30,FALSE)="","",1),"")</f>
        <v/>
      </c>
      <c r="CN37" s="239" t="str">
        <f>IFERROR(IF(VLOOKUP($C37,'様式４－１'!$A$6:$AE$112,31,FALSE)="","",1),"")</f>
        <v/>
      </c>
      <c r="CO37" s="254" t="str">
        <f>IFERROR(IF(VLOOKUP($C37,'様式４－１'!$A$6:$AE$112,31,FALSE)="","",1),"")</f>
        <v/>
      </c>
      <c r="CP37" s="258" t="str">
        <f>IFERROR(IF(VLOOKUP($C37,'様式４－１'!$A$6:$AE$112,31,FALSE)="","",1),"")</f>
        <v/>
      </c>
      <c r="CQ37" s="254" t="str">
        <f>IFERROR(IF(VLOOKUP($C37,'様式４－１'!$A$6:$AE$112,31,FALSE)="","",1),"")</f>
        <v/>
      </c>
      <c r="CR37" s="264">
        <f>全技術者確認表!E49</f>
        <v>0</v>
      </c>
      <c r="CS37" s="265">
        <f>全技術者確認表!H49</f>
        <v>0</v>
      </c>
      <c r="FS37" s="237"/>
      <c r="FT37" s="238"/>
      <c r="FU37" s="237"/>
      <c r="FV37" s="238"/>
      <c r="FW37" s="237"/>
      <c r="FX37" s="238"/>
      <c r="FY37" s="237"/>
      <c r="FZ37" s="238"/>
      <c r="GA37" s="237"/>
      <c r="GB37" s="238"/>
      <c r="GC37" s="237"/>
      <c r="GD37" s="238"/>
      <c r="GE37" s="237"/>
      <c r="GF37" s="238"/>
      <c r="GG37" s="237"/>
      <c r="GH37" s="238"/>
      <c r="GI37" s="239"/>
      <c r="GJ37" s="240"/>
      <c r="GK37" s="239"/>
      <c r="GL37" s="240"/>
      <c r="GM37" s="239"/>
      <c r="GN37" s="240"/>
      <c r="GO37" s="239"/>
      <c r="GP37" s="240"/>
      <c r="GQ37" s="239"/>
      <c r="GR37" s="240"/>
      <c r="GS37" s="239"/>
      <c r="GT37" s="240"/>
      <c r="GU37" s="239"/>
      <c r="GV37" s="240"/>
      <c r="GW37" s="239"/>
      <c r="GX37" s="240"/>
      <c r="GY37" s="237"/>
      <c r="GZ37" s="238"/>
      <c r="HA37" s="237"/>
      <c r="HB37" s="238"/>
      <c r="HC37" s="237"/>
      <c r="HD37" s="238"/>
      <c r="HE37" s="237"/>
      <c r="HF37" s="238"/>
      <c r="HG37" s="237"/>
      <c r="HH37" s="238"/>
      <c r="HI37" s="237"/>
      <c r="HJ37" s="238"/>
      <c r="HK37" s="237"/>
      <c r="HL37" s="238"/>
      <c r="HM37" s="237"/>
      <c r="HN37" s="238"/>
      <c r="HO37" s="237"/>
      <c r="HP37" s="238"/>
      <c r="HQ37" s="237"/>
      <c r="HR37" s="238"/>
      <c r="HS37" s="237"/>
      <c r="HT37" s="238"/>
      <c r="HU37" s="237"/>
      <c r="HV37" s="238"/>
      <c r="HW37" s="239"/>
      <c r="HX37" s="240"/>
      <c r="HY37" s="239"/>
      <c r="HZ37" s="240"/>
      <c r="IA37" s="239"/>
      <c r="IB37" s="240"/>
      <c r="IC37" s="239"/>
      <c r="ID37" s="240"/>
      <c r="IE37" s="237"/>
      <c r="IF37" s="238"/>
      <c r="IG37" s="237"/>
      <c r="IH37" s="238"/>
      <c r="II37" s="237"/>
      <c r="IJ37" s="238"/>
      <c r="IK37" s="237"/>
      <c r="IL37" s="238"/>
      <c r="IM37" s="239"/>
      <c r="IN37" s="240"/>
      <c r="IO37" s="239"/>
      <c r="IP37" s="240"/>
      <c r="IQ37" s="239"/>
      <c r="IR37" s="240"/>
      <c r="IS37" s="239"/>
      <c r="IT37" s="240"/>
      <c r="IU37" s="239"/>
      <c r="IV37" s="240"/>
      <c r="IW37" s="239"/>
      <c r="IX37" s="254"/>
      <c r="IY37" s="258"/>
      <c r="IZ37" s="254"/>
      <c r="JA37" s="258"/>
      <c r="JB37" s="254"/>
    </row>
    <row r="38" spans="1:262" s="231" customFormat="1" x14ac:dyDescent="0.2">
      <c r="A38" s="231">
        <f>報告書表紙!G$6</f>
        <v>0</v>
      </c>
      <c r="C38" s="231">
        <v>37</v>
      </c>
      <c r="D38" s="231">
        <f>全技術者確認表!B50</f>
        <v>0</v>
      </c>
      <c r="J38" s="232" t="str">
        <f>IFERROR(IF(VLOOKUP($C38,'様式２－１'!$A$6:$BG$163,4,FALSE)="","",1),"")</f>
        <v/>
      </c>
      <c r="K38" s="233" t="str">
        <f>IFERROR(IF(VLOOKUP($C38,'様式２－１'!$A$6:$BG$163,5,FALSE)="","",1),"")</f>
        <v/>
      </c>
      <c r="L38" s="232" t="str">
        <f>IFERROR(IF(VLOOKUP($C38,'様式２－１'!$A$6:$BG$163,6,FALSE)="","",1),"")</f>
        <v/>
      </c>
      <c r="M38" s="233" t="str">
        <f>IFERROR(IF(VLOOKUP($C38,'様式２－１'!$A$6:$BG$163,7,FALSE)="","",1),"")</f>
        <v/>
      </c>
      <c r="N38" s="232" t="str">
        <f>IFERROR(IF(VLOOKUP($C38,'様式２－１'!$A$6:$BG$163,8,FALSE)="","",1),"")</f>
        <v/>
      </c>
      <c r="O38" s="233" t="str">
        <f>IFERROR(IF(VLOOKUP($C38,'様式２－１'!$A$6:$BG$163,9,FALSE)="","",1),"")</f>
        <v/>
      </c>
      <c r="P38" s="232" t="str">
        <f>IFERROR(IF(VLOOKUP($C38,'様式２－１'!$A$6:$BG$163,10,FALSE)="","",1),"")</f>
        <v/>
      </c>
      <c r="Q38" s="233" t="str">
        <f>IFERROR(IF(VLOOKUP($C38,'様式２－１'!$A$6:$BG$163,11,FALSE)="","",1),"")</f>
        <v/>
      </c>
      <c r="R38" s="232" t="str">
        <f>IFERROR(IF(VLOOKUP($C38,'様式２－１'!$A$6:$BG$163,12,FALSE)="","",1),"")</f>
        <v/>
      </c>
      <c r="S38" s="233" t="str">
        <f>IFERROR(IF(VLOOKUP($C38,'様式２－１'!$A$6:$BG$163,13,FALSE)="","",1),"")</f>
        <v/>
      </c>
      <c r="T38" s="232" t="str">
        <f>IFERROR(IF(VLOOKUP($C38,'様式２－１'!$A$6:$BG$163,14,FALSE)="","",1),"")</f>
        <v/>
      </c>
      <c r="U38" s="233" t="str">
        <f>IFERROR(IF(VLOOKUP($C38,'様式２－１'!$A$6:$BG$163,15,FALSE)="","",1),"")</f>
        <v/>
      </c>
      <c r="V38" s="232" t="str">
        <f>IFERROR(IF(VLOOKUP($C38,'様式２－１'!$A$6:$BG$163,16,FALSE)="","",1),"")</f>
        <v/>
      </c>
      <c r="W38" s="233" t="str">
        <f>IFERROR(IF(VLOOKUP($C38,'様式２－１'!$A$6:$BG$163,17,FALSE)="","",1),"")</f>
        <v/>
      </c>
      <c r="X38" s="232" t="str">
        <f>IFERROR(IF(VLOOKUP($C38,'様式２－１'!$A$6:$BG$163,18,FALSE)="","",1),"")</f>
        <v/>
      </c>
      <c r="Y38" s="233" t="str">
        <f>IFERROR(IF(VLOOKUP($C38,'様式２－１'!$A$6:$BG$163,19,FALSE)="","",1),"")</f>
        <v/>
      </c>
      <c r="Z38" s="232" t="str">
        <f>IFERROR(IF(VLOOKUP($C38,'様式２－１'!$A$6:$BG$163,20,FALSE)="","",1),"")</f>
        <v/>
      </c>
      <c r="AA38" s="235" t="str">
        <f>IFERROR(IF(VLOOKUP($C38,'様式２－１'!$A$6:$BG$163,21,FALSE)="","",1),"")</f>
        <v/>
      </c>
      <c r="AB38" s="232" t="str">
        <f>IFERROR(IF(VLOOKUP($C38,'様式２－１'!$A$6:$BG$163,22,FALSE)="","",1),"")</f>
        <v/>
      </c>
      <c r="AC38" s="235" t="str">
        <f>IFERROR(IF(VLOOKUP($C38,'様式２－１'!$A$6:$BG$163,23,FALSE)="","",1),"")</f>
        <v/>
      </c>
      <c r="AD38" s="232" t="str">
        <f>IFERROR(IF(VLOOKUP($C38,'様式２－１'!$A$6:$BG$163,24,FALSE)="","",1),"")</f>
        <v/>
      </c>
      <c r="AE38" s="235" t="str">
        <f>IFERROR(IF(VLOOKUP($C38,'様式２－１'!$A$6:$BG$163,25,FALSE)="","",1),"")</f>
        <v/>
      </c>
      <c r="AF38" s="232" t="str">
        <f>IFERROR(IF(VLOOKUP($C38,'様式２－１'!$A$6:$BG$163,26,FALSE)="","",1),"")</f>
        <v/>
      </c>
      <c r="AG38" s="235" t="str">
        <f>IFERROR(IF(VLOOKUP($C38,'様式２－１'!$A$6:$BG$163,27,FALSE)="","",1),"")</f>
        <v/>
      </c>
      <c r="AH38" s="232" t="str">
        <f>IFERROR(IF(VLOOKUP($C38,'様式２－１'!$A$6:$BG$163,28,FALSE)="","",1),"")</f>
        <v/>
      </c>
      <c r="AI38" s="235" t="str">
        <f>IFERROR(IF(VLOOKUP($C38,'様式２－１'!$A$6:$BG$163,28,FALSE)="","",1),"")</f>
        <v/>
      </c>
      <c r="AJ38" s="232" t="str">
        <f>IFERROR(IF(VLOOKUP($C38,'様式２－１'!$A$6:$BG$163,30,FALSE)="","",1),"")</f>
        <v/>
      </c>
      <c r="AK38" s="235" t="str">
        <f>IFERROR(IF(VLOOKUP($C38,'様式２－１'!$A$6:$BG$163,31,FALSE)="","",1),"")</f>
        <v/>
      </c>
      <c r="AL38" s="232" t="str">
        <f>IFERROR(IF(VLOOKUP($C38,'様式２－１'!$A$6:$BG$163,32,FALSE)="","",1),"")</f>
        <v/>
      </c>
      <c r="AM38" s="235" t="str">
        <f>IFERROR(IF(VLOOKUP($C38,'様式２－１'!$A$6:$BG$163,33,FALSE)="","",1),"")</f>
        <v/>
      </c>
      <c r="AN38" s="232" t="str">
        <f>IFERROR(IF(VLOOKUP($C38,'様式２－１'!$A$6:$BG$163,34,FALSE)="","",1),"")</f>
        <v/>
      </c>
      <c r="AO38" s="235" t="str">
        <f>IFERROR(IF(VLOOKUP($C38,'様式２－１'!$A$6:$BG$163,35,FALSE)="","",1),"")</f>
        <v/>
      </c>
      <c r="AP38" s="232" t="str">
        <f>IFERROR(IF(VLOOKUP($C38,'様式２－１'!$A$6:$BG$163,36,FALSE)="","",VLOOKUP($C38,'様式２－１'!$A$6:$BG$163,36,FALSE)),"")</f>
        <v/>
      </c>
      <c r="AQ38" s="233" t="str">
        <f>IFERROR(IF(VLOOKUP($C38,'様式２－１'!$A$6:$BG$163,37,FALSE)="","",VLOOKUP($C38,'様式２－１'!$A$6:$BG$163,37,FALSE)),"")</f>
        <v/>
      </c>
      <c r="AR38" s="232" t="str">
        <f>IFERROR(IF(VLOOKUP($C38,'様式２－１'!$A$6:$BG$163,38,FALSE)="","",VLOOKUP($C38,'様式２－１'!$A$6:$BG$163,38,FALSE)),"")</f>
        <v/>
      </c>
      <c r="AS38" s="233" t="str">
        <f>IFERROR(IF(VLOOKUP($C38,'様式２－１'!$A$6:$BG$163,39,FALSE)="","",VLOOKUP($C38,'様式２－１'!$A$6:$BG$163,39,FALSE)),"")</f>
        <v/>
      </c>
      <c r="AT38" s="232" t="str">
        <f>IFERROR(IF(VLOOKUP($C38,'様式２－１'!$A$6:$BG$163,40,FALSE)="","",VLOOKUP($C38,'様式２－１'!$A$6:$BG$163,40,FALSE)),"")</f>
        <v/>
      </c>
      <c r="AU38" s="233" t="str">
        <f>IFERROR(IF(VLOOKUP($C38,'様式２－１'!$A$6:$BG$163,41,FALSE)="","",VLOOKUP($C38,'様式２－１'!$A$6:$BG$163,41,FALSE)),"")</f>
        <v/>
      </c>
      <c r="AV38" s="232" t="str">
        <f>IFERROR(IF(VLOOKUP($C38,'様式２－１'!$A$6:$BG$163,42,FALSE)="","",VLOOKUP($C38,'様式２－１'!$A$6:$BG$163,42,FALSE)),"")</f>
        <v/>
      </c>
      <c r="AW38" s="233" t="str">
        <f>IFERROR(IF(VLOOKUP($C38,'様式２－１'!$A$6:$BG$163,43,FALSE)="","",VLOOKUP($C38,'様式２－１'!$A$6:$BG$163,43,FALSE)),"")</f>
        <v/>
      </c>
      <c r="AX38" s="232" t="str">
        <f>IFERROR(IF(VLOOKUP($C38,'様式２－１'!$A$6:$BG$163,44,FALSE)="","",VLOOKUP($C38,'様式２－１'!$A$6:$BG$163,44,FALSE)),"")</f>
        <v/>
      </c>
      <c r="AY38" s="233" t="str">
        <f>IFERROR(IF(VLOOKUP($C38,'様式２－１'!$A$6:$BG$163,45,FALSE)="","",VLOOKUP($C38,'様式２－１'!$A$6:$BG$163,45,FALSE)),"")</f>
        <v/>
      </c>
      <c r="AZ38" s="232" t="str">
        <f>IFERROR(IF(VLOOKUP($C38,'様式２－１'!$A$6:$BG$163,46,FALSE)="","",VLOOKUP($C38,'様式２－１'!$A$6:$BG$163,46,FALSE)),"")</f>
        <v/>
      </c>
      <c r="BA38" s="233" t="str">
        <f>IFERROR(IF(VLOOKUP($C38,'様式２－１'!$A$6:$BG$163,47,FALSE)="","",VLOOKUP($C38,'様式２－１'!$A$6:$BG$163,47,FALSE)),"")</f>
        <v/>
      </c>
      <c r="BB38" s="232" t="str">
        <f>IFERROR(IF(VLOOKUP($C38,'様式２－１'!$A$6:$BG$163,48,FALSE)="","",VLOOKUP($C38,'様式２－１'!$A$6:$BG$163,48,FALSE)),"")</f>
        <v/>
      </c>
      <c r="BC38" s="233" t="str">
        <f>IFERROR(IF(VLOOKUP($C38,'様式２－１'!$A$6:$BG$163,49,FALSE)="","",VLOOKUP($C38,'様式２－１'!$A$6:$BG$163,49,FALSE)),"")</f>
        <v/>
      </c>
      <c r="BD38" s="232" t="str">
        <f>IFERROR(IF(VLOOKUP($C38,'様式２－１'!$A$6:$BG$163,50,FALSE)="","",VLOOKUP($C38,'様式２－１'!$A$6:$BG$163,50,FALSE)),"")</f>
        <v/>
      </c>
      <c r="BE38" s="233" t="str">
        <f>IFERROR(IF(VLOOKUP($C38,'様式２－１'!$A$6:$BG$163,51,FALSE)="","",VLOOKUP($C38,'様式２－１'!$A$6:$BG$163,51,FALSE)),"")</f>
        <v/>
      </c>
      <c r="BF38" s="232" t="str">
        <f>IFERROR(IF(VLOOKUP($C38,'様式２－１'!$A$6:$BG$163,52,FALSE)="","",VLOOKUP($C38,'様式２－１'!$A$6:$BG$163,52,FALSE)),"")</f>
        <v/>
      </c>
      <c r="BG38" s="233" t="str">
        <f>IFERROR(IF(VLOOKUP($C38,'様式２－１'!$A$6:$BG$163,53,FALSE)="","",1),"")</f>
        <v/>
      </c>
      <c r="BH38" s="232" t="str">
        <f>IFERROR(IF(VLOOKUP($C38,'様式２－１'!$A$6:$BG$163,54,FALSE)="","",1),"")</f>
        <v/>
      </c>
      <c r="BI38" s="233" t="str">
        <f>IFERROR(IF(VLOOKUP($C38,'様式２－１'!$A$6:$BG$163,55,FALSE)="","",1),"")</f>
        <v/>
      </c>
      <c r="BJ38" s="232" t="str">
        <f>IFERROR(IF(VLOOKUP($C38,'様式２－１'!$A$6:$BG$163,56,FALSE)="","",VLOOKUP($C38,'様式２－１'!$A$6:$BG$163,56,FALSE)),"")</f>
        <v/>
      </c>
      <c r="BK38" s="233" t="str">
        <f>IFERROR(IF(VLOOKUP($C38,'様式２－１'!$A$6:$BG$163,57,FALSE)="","",VLOOKUP($C38,'様式２－１'!$A$6:$BG$163,57,FALSE)),"")</f>
        <v/>
      </c>
      <c r="BL38" s="232" t="str">
        <f>IFERROR(IF(VLOOKUP($C38,'様式２－１'!$A$6:$BG$163,58,FALSE)="","",VLOOKUP($C38,'様式２－１'!$A$6:$BG$163,58,FALSE)),"")</f>
        <v/>
      </c>
      <c r="BM38" s="233" t="str">
        <f>IFERROR(IF(VLOOKUP($C38,'様式２－１'!$A$6:$BG$163,59,FALSE)="","",VLOOKUP($C38,'様式２－１'!$A$6:$BG$163,59,FALSE)),"")</f>
        <v/>
      </c>
      <c r="BN38" s="234" t="str">
        <f>IFERROR(IF(VLOOKUP($C38,'様式４－１'!$A$6:$AE$112,5,FALSE)="","",VLOOKUP($C38,'様式４－１'!$A$6:$AE$112,5,FALSE)),"")</f>
        <v/>
      </c>
      <c r="BO38" s="235" t="str">
        <f>IFERROR(IF(VLOOKUP($C38,'様式４－１'!$A$6:$AE$112,6,FALSE)="","",VLOOKUP($C38,'様式４－１'!$A$6:$AE$112,6,FALSE)),"")</f>
        <v/>
      </c>
      <c r="BP38" s="234" t="str">
        <f>IFERROR(IF(VLOOKUP($C38,'様式４－１'!$A$6:$AE$112,7,FALSE)="","",VLOOKUP($C38,'様式４－１'!$A$6:$AE$112,7,FALSE)),"")</f>
        <v/>
      </c>
      <c r="BQ38" s="235" t="str">
        <f>IFERROR(IF(VLOOKUP($C38,'様式４－１'!$A$6:$AE$112,8,FALSE)="","",VLOOKUP($C38,'様式４－１'!$A$6:$AE$112,8,FALSE)),"")</f>
        <v/>
      </c>
      <c r="BR38" s="234" t="str">
        <f>IFERROR(IF(VLOOKUP($C38,'様式４－１'!$A$6:$AE$112,9,FALSE)="","",VLOOKUP($C38,'様式４－１'!$A$6:$AE$112,9,FALSE)),"")</f>
        <v/>
      </c>
      <c r="BS38" s="235" t="str">
        <f>IFERROR(IF(VLOOKUP($C38,'様式４－１'!$A$6:$AE$112,10,FALSE)="","",VLOOKUP($C38,'様式４－１'!$A$6:$AE$112,10,FALSE)),"")</f>
        <v/>
      </c>
      <c r="BT38" s="234" t="str">
        <f>IFERROR(IF(VLOOKUP($C38,'様式４－１'!$A$6:$AE$112,11,FALSE)="","",VLOOKUP($C38,'様式４－１'!$A$6:$AE$112,11,FALSE)),"")</f>
        <v/>
      </c>
      <c r="BU38" s="235" t="str">
        <f>IFERROR(IF(VLOOKUP($C38,'様式４－１'!$A$6:$AE$112,12,FALSE)="","",VLOOKUP($C38,'様式４－１'!$A$6:$AE$112,12,FALSE)),"")</f>
        <v/>
      </c>
      <c r="BV38" s="232" t="str">
        <f>IFERROR(IF(VLOOKUP($C38,'様式４－１'!$A$6:$AE$112,13,FALSE)="","",VLOOKUP($C38,'様式４－１'!$A$6:$AE$112,13,FALSE)),"")</f>
        <v/>
      </c>
      <c r="BW38" s="233" t="str">
        <f>IFERROR(IF(VLOOKUP($C38,'様式４－１'!$A$6:$AE$112,14,FALSE)="","",VLOOKUP($C38,'様式４－１'!$A$6:$AE$112,14,FALSE)),"")</f>
        <v/>
      </c>
      <c r="BX38" s="232" t="str">
        <f>IFERROR(IF(VLOOKUP($C38,'様式４－１'!$A$6:$AE$112,15,FALSE)="","",VLOOKUP($C38,'様式４－１'!$A$6:$AE$112,15,FALSE)),"")</f>
        <v/>
      </c>
      <c r="BY38" s="233" t="str">
        <f>IFERROR(IF(VLOOKUP($C38,'様式４－１'!$A$6:$AE$112,16,FALSE)="","",VLOOKUP($C38,'様式４－１'!$A$6:$AE$112,16,FALSE)),"")</f>
        <v/>
      </c>
      <c r="BZ38" s="232" t="str">
        <f>IFERROR(IF(VLOOKUP($C38,'様式４－１'!$A$6:$AE$112,17,FALSE)="","",VLOOKUP($C38,'様式４－１'!$A$6:$AE$112,17,FALSE)),"")</f>
        <v/>
      </c>
      <c r="CA38" s="233" t="str">
        <f>IFERROR(IF(VLOOKUP($C38,'様式４－１'!$A$6:$AE$112,18,FALSE)="","",VLOOKUP($C38,'様式４－１'!$A$6:$AE$112,18,FALSE)),"")</f>
        <v/>
      </c>
      <c r="CB38" s="232" t="str">
        <f>IFERROR(IF(VLOOKUP($C38,'様式４－１'!$A$6:$AE$112,19,FALSE)="","",VLOOKUP($C38,'様式４－１'!$A$6:$AE$112,19,FALSE)),"")</f>
        <v/>
      </c>
      <c r="CC38" s="233" t="str">
        <f>IFERROR(IF(VLOOKUP($C38,'様式４－１'!$A$6:$AE$112,20,FALSE)="","",VLOOKUP($C38,'様式４－１'!$A$6:$AE$112,20,FALSE)),"")</f>
        <v/>
      </c>
      <c r="CD38" s="234" t="str">
        <f>IFERROR(IF(VLOOKUP($C38,'様式４－１'!$A$6:$AE$112,21,FALSE)="","",1),"")</f>
        <v/>
      </c>
      <c r="CE38" s="235" t="str">
        <f>IFERROR(IF(VLOOKUP($C38,'様式４－１'!$A$6:$AE$112,22,FALSE)="","",1),"")</f>
        <v/>
      </c>
      <c r="CF38" s="234" t="str">
        <f>IFERROR(IF(VLOOKUP($C38,'様式４－１'!$A$6:$AE$112,23,FALSE)="","",1),"")</f>
        <v/>
      </c>
      <c r="CG38" s="235" t="str">
        <f>IFERROR(IF(VLOOKUP($C38,'様式４－１'!$A$6:$AE$112,24,FALSE)="","",1),"")</f>
        <v/>
      </c>
      <c r="CH38" s="234" t="str">
        <f>IFERROR(IF(VLOOKUP($C38,'様式４－１'!$A$6:$AE$112,25,FALSE)="","",1),"")</f>
        <v/>
      </c>
      <c r="CI38" s="235" t="str">
        <f>IFERROR(IF(VLOOKUP($C38,'様式４－１'!$A$6:$AE$112,26,FALSE)="","",1),"")</f>
        <v/>
      </c>
      <c r="CJ38" s="234" t="str">
        <f>IFERROR(IF(VLOOKUP($C38,'様式４－１'!$A$6:$AE$112,27,FALSE)="","",1),"")</f>
        <v/>
      </c>
      <c r="CK38" s="235" t="str">
        <f>IFERROR(IF(VLOOKUP($C38,'様式４－１'!$A$6:$AE$112,28,FALSE)="","",1),"")</f>
        <v/>
      </c>
      <c r="CL38" s="234" t="str">
        <f>IFERROR(IF(VLOOKUP($C38,'様式４－１'!$A$6:$AE$112,29,FALSE)="","",1),"")</f>
        <v/>
      </c>
      <c r="CM38" s="235" t="str">
        <f>IFERROR(IF(VLOOKUP($C38,'様式４－１'!$A$6:$AE$112,30,FALSE)="","",1),"")</f>
        <v/>
      </c>
      <c r="CN38" s="234" t="str">
        <f>IFERROR(IF(VLOOKUP($C38,'様式４－１'!$A$6:$AE$112,31,FALSE)="","",1),"")</f>
        <v/>
      </c>
      <c r="CO38" s="252" t="str">
        <f>IFERROR(IF(VLOOKUP($C38,'様式４－１'!$A$6:$AE$112,31,FALSE)="","",1),"")</f>
        <v/>
      </c>
      <c r="CP38" s="256" t="str">
        <f>IFERROR(IF(VLOOKUP($C38,'様式４－１'!$A$6:$AE$112,31,FALSE)="","",1),"")</f>
        <v/>
      </c>
      <c r="CQ38" s="252" t="str">
        <f>IFERROR(IF(VLOOKUP($C38,'様式４－１'!$A$6:$AE$112,31,FALSE)="","",1),"")</f>
        <v/>
      </c>
      <c r="CR38" s="260">
        <f>全技術者確認表!E50</f>
        <v>0</v>
      </c>
      <c r="CS38" s="261">
        <f>全技術者確認表!H50</f>
        <v>0</v>
      </c>
      <c r="FS38" s="232"/>
      <c r="FT38" s="233"/>
      <c r="FU38" s="232"/>
      <c r="FV38" s="233"/>
      <c r="FW38" s="232"/>
      <c r="FX38" s="233"/>
      <c r="FY38" s="232"/>
      <c r="FZ38" s="233"/>
      <c r="GA38" s="232"/>
      <c r="GB38" s="233"/>
      <c r="GC38" s="232"/>
      <c r="GD38" s="233"/>
      <c r="GE38" s="232"/>
      <c r="GF38" s="233"/>
      <c r="GG38" s="232"/>
      <c r="GH38" s="233"/>
      <c r="GI38" s="234"/>
      <c r="GJ38" s="235"/>
      <c r="GK38" s="234"/>
      <c r="GL38" s="235"/>
      <c r="GM38" s="234"/>
      <c r="GN38" s="235"/>
      <c r="GO38" s="234"/>
      <c r="GP38" s="235"/>
      <c r="GQ38" s="234"/>
      <c r="GR38" s="235"/>
      <c r="GS38" s="234"/>
      <c r="GT38" s="235"/>
      <c r="GU38" s="234"/>
      <c r="GV38" s="235"/>
      <c r="GW38" s="234"/>
      <c r="GX38" s="235"/>
      <c r="GY38" s="232"/>
      <c r="GZ38" s="233"/>
      <c r="HA38" s="232"/>
      <c r="HB38" s="233"/>
      <c r="HC38" s="232"/>
      <c r="HD38" s="233"/>
      <c r="HE38" s="232"/>
      <c r="HF38" s="233"/>
      <c r="HG38" s="232"/>
      <c r="HH38" s="233"/>
      <c r="HI38" s="232"/>
      <c r="HJ38" s="233"/>
      <c r="HK38" s="232"/>
      <c r="HL38" s="233"/>
      <c r="HM38" s="232"/>
      <c r="HN38" s="233"/>
      <c r="HO38" s="232"/>
      <c r="HP38" s="233"/>
      <c r="HQ38" s="232"/>
      <c r="HR38" s="233"/>
      <c r="HS38" s="232"/>
      <c r="HT38" s="233"/>
      <c r="HU38" s="232"/>
      <c r="HV38" s="233"/>
      <c r="HW38" s="234"/>
      <c r="HX38" s="235"/>
      <c r="HY38" s="234"/>
      <c r="HZ38" s="235"/>
      <c r="IA38" s="234"/>
      <c r="IB38" s="235"/>
      <c r="IC38" s="234"/>
      <c r="ID38" s="235"/>
      <c r="IE38" s="232"/>
      <c r="IF38" s="233"/>
      <c r="IG38" s="232"/>
      <c r="IH38" s="233"/>
      <c r="II38" s="232"/>
      <c r="IJ38" s="233"/>
      <c r="IK38" s="232"/>
      <c r="IL38" s="233"/>
      <c r="IM38" s="234"/>
      <c r="IN38" s="235"/>
      <c r="IO38" s="234"/>
      <c r="IP38" s="235"/>
      <c r="IQ38" s="234"/>
      <c r="IR38" s="235"/>
      <c r="IS38" s="234"/>
      <c r="IT38" s="235"/>
      <c r="IU38" s="234"/>
      <c r="IV38" s="235"/>
      <c r="IW38" s="234"/>
      <c r="IX38" s="252"/>
      <c r="IY38" s="256"/>
      <c r="IZ38" s="252"/>
      <c r="JA38" s="256"/>
      <c r="JB38" s="252"/>
    </row>
    <row r="39" spans="1:262" s="231" customFormat="1" x14ac:dyDescent="0.2">
      <c r="A39" s="231">
        <f>報告書表紙!G$6</f>
        <v>0</v>
      </c>
      <c r="C39" s="231">
        <v>38</v>
      </c>
      <c r="D39" s="231">
        <f>全技術者確認表!B51</f>
        <v>0</v>
      </c>
      <c r="J39" s="232" t="str">
        <f>IFERROR(IF(VLOOKUP($C39,'様式２－１'!$A$6:$BG$163,4,FALSE)="","",1),"")</f>
        <v/>
      </c>
      <c r="K39" s="233" t="str">
        <f>IFERROR(IF(VLOOKUP($C39,'様式２－１'!$A$6:$BG$163,5,FALSE)="","",1),"")</f>
        <v/>
      </c>
      <c r="L39" s="232" t="str">
        <f>IFERROR(IF(VLOOKUP($C39,'様式２－１'!$A$6:$BG$163,6,FALSE)="","",1),"")</f>
        <v/>
      </c>
      <c r="M39" s="233" t="str">
        <f>IFERROR(IF(VLOOKUP($C39,'様式２－１'!$A$6:$BG$163,7,FALSE)="","",1),"")</f>
        <v/>
      </c>
      <c r="N39" s="232" t="str">
        <f>IFERROR(IF(VLOOKUP($C39,'様式２－１'!$A$6:$BG$163,8,FALSE)="","",1),"")</f>
        <v/>
      </c>
      <c r="O39" s="233" t="str">
        <f>IFERROR(IF(VLOOKUP($C39,'様式２－１'!$A$6:$BG$163,9,FALSE)="","",1),"")</f>
        <v/>
      </c>
      <c r="P39" s="232" t="str">
        <f>IFERROR(IF(VLOOKUP($C39,'様式２－１'!$A$6:$BG$163,10,FALSE)="","",1),"")</f>
        <v/>
      </c>
      <c r="Q39" s="233" t="str">
        <f>IFERROR(IF(VLOOKUP($C39,'様式２－１'!$A$6:$BG$163,11,FALSE)="","",1),"")</f>
        <v/>
      </c>
      <c r="R39" s="232" t="str">
        <f>IFERROR(IF(VLOOKUP($C39,'様式２－１'!$A$6:$BG$163,12,FALSE)="","",1),"")</f>
        <v/>
      </c>
      <c r="S39" s="233" t="str">
        <f>IFERROR(IF(VLOOKUP($C39,'様式２－１'!$A$6:$BG$163,13,FALSE)="","",1),"")</f>
        <v/>
      </c>
      <c r="T39" s="232" t="str">
        <f>IFERROR(IF(VLOOKUP($C39,'様式２－１'!$A$6:$BG$163,14,FALSE)="","",1),"")</f>
        <v/>
      </c>
      <c r="U39" s="233" t="str">
        <f>IFERROR(IF(VLOOKUP($C39,'様式２－１'!$A$6:$BG$163,15,FALSE)="","",1),"")</f>
        <v/>
      </c>
      <c r="V39" s="232" t="str">
        <f>IFERROR(IF(VLOOKUP($C39,'様式２－１'!$A$6:$BG$163,16,FALSE)="","",1),"")</f>
        <v/>
      </c>
      <c r="W39" s="233" t="str">
        <f>IFERROR(IF(VLOOKUP($C39,'様式２－１'!$A$6:$BG$163,17,FALSE)="","",1),"")</f>
        <v/>
      </c>
      <c r="X39" s="232" t="str">
        <f>IFERROR(IF(VLOOKUP($C39,'様式２－１'!$A$6:$BG$163,18,FALSE)="","",1),"")</f>
        <v/>
      </c>
      <c r="Y39" s="233" t="str">
        <f>IFERROR(IF(VLOOKUP($C39,'様式２－１'!$A$6:$BG$163,19,FALSE)="","",1),"")</f>
        <v/>
      </c>
      <c r="Z39" s="232" t="str">
        <f>IFERROR(IF(VLOOKUP($C39,'様式２－１'!$A$6:$BG$163,20,FALSE)="","",1),"")</f>
        <v/>
      </c>
      <c r="AA39" s="235" t="str">
        <f>IFERROR(IF(VLOOKUP($C39,'様式２－１'!$A$6:$BG$163,21,FALSE)="","",1),"")</f>
        <v/>
      </c>
      <c r="AB39" s="232" t="str">
        <f>IFERROR(IF(VLOOKUP($C39,'様式２－１'!$A$6:$BG$163,22,FALSE)="","",1),"")</f>
        <v/>
      </c>
      <c r="AC39" s="235" t="str">
        <f>IFERROR(IF(VLOOKUP($C39,'様式２－１'!$A$6:$BG$163,23,FALSE)="","",1),"")</f>
        <v/>
      </c>
      <c r="AD39" s="232" t="str">
        <f>IFERROR(IF(VLOOKUP($C39,'様式２－１'!$A$6:$BG$163,24,FALSE)="","",1),"")</f>
        <v/>
      </c>
      <c r="AE39" s="235" t="str">
        <f>IFERROR(IF(VLOOKUP($C39,'様式２－１'!$A$6:$BG$163,25,FALSE)="","",1),"")</f>
        <v/>
      </c>
      <c r="AF39" s="232" t="str">
        <f>IFERROR(IF(VLOOKUP($C39,'様式２－１'!$A$6:$BG$163,26,FALSE)="","",1),"")</f>
        <v/>
      </c>
      <c r="AG39" s="235" t="str">
        <f>IFERROR(IF(VLOOKUP($C39,'様式２－１'!$A$6:$BG$163,27,FALSE)="","",1),"")</f>
        <v/>
      </c>
      <c r="AH39" s="232" t="str">
        <f>IFERROR(IF(VLOOKUP($C39,'様式２－１'!$A$6:$BG$163,28,FALSE)="","",1),"")</f>
        <v/>
      </c>
      <c r="AI39" s="235" t="str">
        <f>IFERROR(IF(VLOOKUP($C39,'様式２－１'!$A$6:$BG$163,28,FALSE)="","",1),"")</f>
        <v/>
      </c>
      <c r="AJ39" s="232" t="str">
        <f>IFERROR(IF(VLOOKUP($C39,'様式２－１'!$A$6:$BG$163,30,FALSE)="","",1),"")</f>
        <v/>
      </c>
      <c r="AK39" s="235" t="str">
        <f>IFERROR(IF(VLOOKUP($C39,'様式２－１'!$A$6:$BG$163,31,FALSE)="","",1),"")</f>
        <v/>
      </c>
      <c r="AL39" s="232" t="str">
        <f>IFERROR(IF(VLOOKUP($C39,'様式２－１'!$A$6:$BG$163,32,FALSE)="","",1),"")</f>
        <v/>
      </c>
      <c r="AM39" s="235" t="str">
        <f>IFERROR(IF(VLOOKUP($C39,'様式２－１'!$A$6:$BG$163,33,FALSE)="","",1),"")</f>
        <v/>
      </c>
      <c r="AN39" s="232" t="str">
        <f>IFERROR(IF(VLOOKUP($C39,'様式２－１'!$A$6:$BG$163,34,FALSE)="","",1),"")</f>
        <v/>
      </c>
      <c r="AO39" s="235" t="str">
        <f>IFERROR(IF(VLOOKUP($C39,'様式２－１'!$A$6:$BG$163,35,FALSE)="","",1),"")</f>
        <v/>
      </c>
      <c r="AP39" s="232" t="str">
        <f>IFERROR(IF(VLOOKUP($C39,'様式２－１'!$A$6:$BG$163,36,FALSE)="","",VLOOKUP($C39,'様式２－１'!$A$6:$BG$163,36,FALSE)),"")</f>
        <v/>
      </c>
      <c r="AQ39" s="233" t="str">
        <f>IFERROR(IF(VLOOKUP($C39,'様式２－１'!$A$6:$BG$163,37,FALSE)="","",VLOOKUP($C39,'様式２－１'!$A$6:$BG$163,37,FALSE)),"")</f>
        <v/>
      </c>
      <c r="AR39" s="232" t="str">
        <f>IFERROR(IF(VLOOKUP($C39,'様式２－１'!$A$6:$BG$163,38,FALSE)="","",VLOOKUP($C39,'様式２－１'!$A$6:$BG$163,38,FALSE)),"")</f>
        <v/>
      </c>
      <c r="AS39" s="233" t="str">
        <f>IFERROR(IF(VLOOKUP($C39,'様式２－１'!$A$6:$BG$163,39,FALSE)="","",VLOOKUP($C39,'様式２－１'!$A$6:$BG$163,39,FALSE)),"")</f>
        <v/>
      </c>
      <c r="AT39" s="232" t="str">
        <f>IFERROR(IF(VLOOKUP($C39,'様式２－１'!$A$6:$BG$163,40,FALSE)="","",VLOOKUP($C39,'様式２－１'!$A$6:$BG$163,40,FALSE)),"")</f>
        <v/>
      </c>
      <c r="AU39" s="233" t="str">
        <f>IFERROR(IF(VLOOKUP($C39,'様式２－１'!$A$6:$BG$163,41,FALSE)="","",VLOOKUP($C39,'様式２－１'!$A$6:$BG$163,41,FALSE)),"")</f>
        <v/>
      </c>
      <c r="AV39" s="232" t="str">
        <f>IFERROR(IF(VLOOKUP($C39,'様式２－１'!$A$6:$BG$163,42,FALSE)="","",VLOOKUP($C39,'様式２－１'!$A$6:$BG$163,42,FALSE)),"")</f>
        <v/>
      </c>
      <c r="AW39" s="233" t="str">
        <f>IFERROR(IF(VLOOKUP($C39,'様式２－１'!$A$6:$BG$163,43,FALSE)="","",VLOOKUP($C39,'様式２－１'!$A$6:$BG$163,43,FALSE)),"")</f>
        <v/>
      </c>
      <c r="AX39" s="232" t="str">
        <f>IFERROR(IF(VLOOKUP($C39,'様式２－１'!$A$6:$BG$163,44,FALSE)="","",VLOOKUP($C39,'様式２－１'!$A$6:$BG$163,44,FALSE)),"")</f>
        <v/>
      </c>
      <c r="AY39" s="233" t="str">
        <f>IFERROR(IF(VLOOKUP($C39,'様式２－１'!$A$6:$BG$163,45,FALSE)="","",VLOOKUP($C39,'様式２－１'!$A$6:$BG$163,45,FALSE)),"")</f>
        <v/>
      </c>
      <c r="AZ39" s="232" t="str">
        <f>IFERROR(IF(VLOOKUP($C39,'様式２－１'!$A$6:$BG$163,46,FALSE)="","",VLOOKUP($C39,'様式２－１'!$A$6:$BG$163,46,FALSE)),"")</f>
        <v/>
      </c>
      <c r="BA39" s="233" t="str">
        <f>IFERROR(IF(VLOOKUP($C39,'様式２－１'!$A$6:$BG$163,47,FALSE)="","",VLOOKUP($C39,'様式２－１'!$A$6:$BG$163,47,FALSE)),"")</f>
        <v/>
      </c>
      <c r="BB39" s="232" t="str">
        <f>IFERROR(IF(VLOOKUP($C39,'様式２－１'!$A$6:$BG$163,48,FALSE)="","",VLOOKUP($C39,'様式２－１'!$A$6:$BG$163,48,FALSE)),"")</f>
        <v/>
      </c>
      <c r="BC39" s="233" t="str">
        <f>IFERROR(IF(VLOOKUP($C39,'様式２－１'!$A$6:$BG$163,49,FALSE)="","",VLOOKUP($C39,'様式２－１'!$A$6:$BG$163,49,FALSE)),"")</f>
        <v/>
      </c>
      <c r="BD39" s="232" t="str">
        <f>IFERROR(IF(VLOOKUP($C39,'様式２－１'!$A$6:$BG$163,50,FALSE)="","",VLOOKUP($C39,'様式２－１'!$A$6:$BG$163,50,FALSE)),"")</f>
        <v/>
      </c>
      <c r="BE39" s="233" t="str">
        <f>IFERROR(IF(VLOOKUP($C39,'様式２－１'!$A$6:$BG$163,51,FALSE)="","",VLOOKUP($C39,'様式２－１'!$A$6:$BG$163,51,FALSE)),"")</f>
        <v/>
      </c>
      <c r="BF39" s="232" t="str">
        <f>IFERROR(IF(VLOOKUP($C39,'様式２－１'!$A$6:$BG$163,52,FALSE)="","",VLOOKUP($C39,'様式２－１'!$A$6:$BG$163,52,FALSE)),"")</f>
        <v/>
      </c>
      <c r="BG39" s="233" t="str">
        <f>IFERROR(IF(VLOOKUP($C39,'様式２－１'!$A$6:$BG$163,53,FALSE)="","",1),"")</f>
        <v/>
      </c>
      <c r="BH39" s="232" t="str">
        <f>IFERROR(IF(VLOOKUP($C39,'様式２－１'!$A$6:$BG$163,54,FALSE)="","",1),"")</f>
        <v/>
      </c>
      <c r="BI39" s="233" t="str">
        <f>IFERROR(IF(VLOOKUP($C39,'様式２－１'!$A$6:$BG$163,55,FALSE)="","",1),"")</f>
        <v/>
      </c>
      <c r="BJ39" s="232" t="str">
        <f>IFERROR(IF(VLOOKUP($C39,'様式２－１'!$A$6:$BG$163,56,FALSE)="","",VLOOKUP($C39,'様式２－１'!$A$6:$BG$163,56,FALSE)),"")</f>
        <v/>
      </c>
      <c r="BK39" s="233" t="str">
        <f>IFERROR(IF(VLOOKUP($C39,'様式２－１'!$A$6:$BG$163,57,FALSE)="","",VLOOKUP($C39,'様式２－１'!$A$6:$BG$163,57,FALSE)),"")</f>
        <v/>
      </c>
      <c r="BL39" s="232" t="str">
        <f>IFERROR(IF(VLOOKUP($C39,'様式２－１'!$A$6:$BG$163,58,FALSE)="","",VLOOKUP($C39,'様式２－１'!$A$6:$BG$163,58,FALSE)),"")</f>
        <v/>
      </c>
      <c r="BM39" s="233" t="str">
        <f>IFERROR(IF(VLOOKUP($C39,'様式２－１'!$A$6:$BG$163,59,FALSE)="","",VLOOKUP($C39,'様式２－１'!$A$6:$BG$163,59,FALSE)),"")</f>
        <v/>
      </c>
      <c r="BN39" s="234" t="str">
        <f>IFERROR(IF(VLOOKUP($C39,'様式４－１'!$A$6:$AE$112,5,FALSE)="","",VLOOKUP($C39,'様式４－１'!$A$6:$AE$112,5,FALSE)),"")</f>
        <v/>
      </c>
      <c r="BO39" s="235" t="str">
        <f>IFERROR(IF(VLOOKUP($C39,'様式４－１'!$A$6:$AE$112,6,FALSE)="","",VLOOKUP($C39,'様式４－１'!$A$6:$AE$112,6,FALSE)),"")</f>
        <v/>
      </c>
      <c r="BP39" s="234" t="str">
        <f>IFERROR(IF(VLOOKUP($C39,'様式４－１'!$A$6:$AE$112,7,FALSE)="","",VLOOKUP($C39,'様式４－１'!$A$6:$AE$112,7,FALSE)),"")</f>
        <v/>
      </c>
      <c r="BQ39" s="235" t="str">
        <f>IFERROR(IF(VLOOKUP($C39,'様式４－１'!$A$6:$AE$112,8,FALSE)="","",VLOOKUP($C39,'様式４－１'!$A$6:$AE$112,8,FALSE)),"")</f>
        <v/>
      </c>
      <c r="BR39" s="234" t="str">
        <f>IFERROR(IF(VLOOKUP($C39,'様式４－１'!$A$6:$AE$112,9,FALSE)="","",VLOOKUP($C39,'様式４－１'!$A$6:$AE$112,9,FALSE)),"")</f>
        <v/>
      </c>
      <c r="BS39" s="235" t="str">
        <f>IFERROR(IF(VLOOKUP($C39,'様式４－１'!$A$6:$AE$112,10,FALSE)="","",VLOOKUP($C39,'様式４－１'!$A$6:$AE$112,10,FALSE)),"")</f>
        <v/>
      </c>
      <c r="BT39" s="234" t="str">
        <f>IFERROR(IF(VLOOKUP($C39,'様式４－１'!$A$6:$AE$112,11,FALSE)="","",VLOOKUP($C39,'様式４－１'!$A$6:$AE$112,11,FALSE)),"")</f>
        <v/>
      </c>
      <c r="BU39" s="235" t="str">
        <f>IFERROR(IF(VLOOKUP($C39,'様式４－１'!$A$6:$AE$112,12,FALSE)="","",VLOOKUP($C39,'様式４－１'!$A$6:$AE$112,12,FALSE)),"")</f>
        <v/>
      </c>
      <c r="BV39" s="232" t="str">
        <f>IFERROR(IF(VLOOKUP($C39,'様式４－１'!$A$6:$AE$112,13,FALSE)="","",VLOOKUP($C39,'様式４－１'!$A$6:$AE$112,13,FALSE)),"")</f>
        <v/>
      </c>
      <c r="BW39" s="233" t="str">
        <f>IFERROR(IF(VLOOKUP($C39,'様式４－１'!$A$6:$AE$112,14,FALSE)="","",VLOOKUP($C39,'様式４－１'!$A$6:$AE$112,14,FALSE)),"")</f>
        <v/>
      </c>
      <c r="BX39" s="232" t="str">
        <f>IFERROR(IF(VLOOKUP($C39,'様式４－１'!$A$6:$AE$112,15,FALSE)="","",VLOOKUP($C39,'様式４－１'!$A$6:$AE$112,15,FALSE)),"")</f>
        <v/>
      </c>
      <c r="BY39" s="233" t="str">
        <f>IFERROR(IF(VLOOKUP($C39,'様式４－１'!$A$6:$AE$112,16,FALSE)="","",VLOOKUP($C39,'様式４－１'!$A$6:$AE$112,16,FALSE)),"")</f>
        <v/>
      </c>
      <c r="BZ39" s="232" t="str">
        <f>IFERROR(IF(VLOOKUP($C39,'様式４－１'!$A$6:$AE$112,17,FALSE)="","",VLOOKUP($C39,'様式４－１'!$A$6:$AE$112,17,FALSE)),"")</f>
        <v/>
      </c>
      <c r="CA39" s="233" t="str">
        <f>IFERROR(IF(VLOOKUP($C39,'様式４－１'!$A$6:$AE$112,18,FALSE)="","",VLOOKUP($C39,'様式４－１'!$A$6:$AE$112,18,FALSE)),"")</f>
        <v/>
      </c>
      <c r="CB39" s="232" t="str">
        <f>IFERROR(IF(VLOOKUP($C39,'様式４－１'!$A$6:$AE$112,19,FALSE)="","",VLOOKUP($C39,'様式４－１'!$A$6:$AE$112,19,FALSE)),"")</f>
        <v/>
      </c>
      <c r="CC39" s="233" t="str">
        <f>IFERROR(IF(VLOOKUP($C39,'様式４－１'!$A$6:$AE$112,20,FALSE)="","",VLOOKUP($C39,'様式４－１'!$A$6:$AE$112,20,FALSE)),"")</f>
        <v/>
      </c>
      <c r="CD39" s="234" t="str">
        <f>IFERROR(IF(VLOOKUP($C39,'様式４－１'!$A$6:$AE$112,21,FALSE)="","",1),"")</f>
        <v/>
      </c>
      <c r="CE39" s="235" t="str">
        <f>IFERROR(IF(VLOOKUP($C39,'様式４－１'!$A$6:$AE$112,22,FALSE)="","",1),"")</f>
        <v/>
      </c>
      <c r="CF39" s="234" t="str">
        <f>IFERROR(IF(VLOOKUP($C39,'様式４－１'!$A$6:$AE$112,23,FALSE)="","",1),"")</f>
        <v/>
      </c>
      <c r="CG39" s="235" t="str">
        <f>IFERROR(IF(VLOOKUP($C39,'様式４－１'!$A$6:$AE$112,24,FALSE)="","",1),"")</f>
        <v/>
      </c>
      <c r="CH39" s="234" t="str">
        <f>IFERROR(IF(VLOOKUP($C39,'様式４－１'!$A$6:$AE$112,25,FALSE)="","",1),"")</f>
        <v/>
      </c>
      <c r="CI39" s="235" t="str">
        <f>IFERROR(IF(VLOOKUP($C39,'様式４－１'!$A$6:$AE$112,26,FALSE)="","",1),"")</f>
        <v/>
      </c>
      <c r="CJ39" s="234" t="str">
        <f>IFERROR(IF(VLOOKUP($C39,'様式４－１'!$A$6:$AE$112,27,FALSE)="","",1),"")</f>
        <v/>
      </c>
      <c r="CK39" s="235" t="str">
        <f>IFERROR(IF(VLOOKUP($C39,'様式４－１'!$A$6:$AE$112,28,FALSE)="","",1),"")</f>
        <v/>
      </c>
      <c r="CL39" s="234" t="str">
        <f>IFERROR(IF(VLOOKUP($C39,'様式４－１'!$A$6:$AE$112,29,FALSE)="","",1),"")</f>
        <v/>
      </c>
      <c r="CM39" s="235" t="str">
        <f>IFERROR(IF(VLOOKUP($C39,'様式４－１'!$A$6:$AE$112,30,FALSE)="","",1),"")</f>
        <v/>
      </c>
      <c r="CN39" s="234" t="str">
        <f>IFERROR(IF(VLOOKUP($C39,'様式４－１'!$A$6:$AE$112,31,FALSE)="","",1),"")</f>
        <v/>
      </c>
      <c r="CO39" s="252" t="str">
        <f>IFERROR(IF(VLOOKUP($C39,'様式４－１'!$A$6:$AE$112,31,FALSE)="","",1),"")</f>
        <v/>
      </c>
      <c r="CP39" s="256" t="str">
        <f>IFERROR(IF(VLOOKUP($C39,'様式４－１'!$A$6:$AE$112,31,FALSE)="","",1),"")</f>
        <v/>
      </c>
      <c r="CQ39" s="252" t="str">
        <f>IFERROR(IF(VLOOKUP($C39,'様式４－１'!$A$6:$AE$112,31,FALSE)="","",1),"")</f>
        <v/>
      </c>
      <c r="CR39" s="260">
        <f>全技術者確認表!E51</f>
        <v>0</v>
      </c>
      <c r="CS39" s="261">
        <f>全技術者確認表!H51</f>
        <v>0</v>
      </c>
      <c r="FS39" s="232"/>
      <c r="FT39" s="233"/>
      <c r="FU39" s="232"/>
      <c r="FV39" s="233"/>
      <c r="FW39" s="232"/>
      <c r="FX39" s="233"/>
      <c r="FY39" s="232"/>
      <c r="FZ39" s="233"/>
      <c r="GA39" s="232"/>
      <c r="GB39" s="233"/>
      <c r="GC39" s="232"/>
      <c r="GD39" s="233"/>
      <c r="GE39" s="232"/>
      <c r="GF39" s="233"/>
      <c r="GG39" s="232"/>
      <c r="GH39" s="233"/>
      <c r="GI39" s="234"/>
      <c r="GJ39" s="235"/>
      <c r="GK39" s="234"/>
      <c r="GL39" s="235"/>
      <c r="GM39" s="234"/>
      <c r="GN39" s="235"/>
      <c r="GO39" s="234"/>
      <c r="GP39" s="235"/>
      <c r="GQ39" s="234"/>
      <c r="GR39" s="235"/>
      <c r="GS39" s="234"/>
      <c r="GT39" s="235"/>
      <c r="GU39" s="234"/>
      <c r="GV39" s="235"/>
      <c r="GW39" s="234"/>
      <c r="GX39" s="235"/>
      <c r="GY39" s="232"/>
      <c r="GZ39" s="233"/>
      <c r="HA39" s="232"/>
      <c r="HB39" s="233"/>
      <c r="HC39" s="232"/>
      <c r="HD39" s="233"/>
      <c r="HE39" s="232"/>
      <c r="HF39" s="233"/>
      <c r="HG39" s="232"/>
      <c r="HH39" s="233"/>
      <c r="HI39" s="232"/>
      <c r="HJ39" s="233"/>
      <c r="HK39" s="232"/>
      <c r="HL39" s="233"/>
      <c r="HM39" s="232"/>
      <c r="HN39" s="233"/>
      <c r="HO39" s="232"/>
      <c r="HP39" s="233"/>
      <c r="HQ39" s="232"/>
      <c r="HR39" s="233"/>
      <c r="HS39" s="232"/>
      <c r="HT39" s="233"/>
      <c r="HU39" s="232"/>
      <c r="HV39" s="233"/>
      <c r="HW39" s="234"/>
      <c r="HX39" s="235"/>
      <c r="HY39" s="234"/>
      <c r="HZ39" s="235"/>
      <c r="IA39" s="234"/>
      <c r="IB39" s="235"/>
      <c r="IC39" s="234"/>
      <c r="ID39" s="235"/>
      <c r="IE39" s="232"/>
      <c r="IF39" s="233"/>
      <c r="IG39" s="232"/>
      <c r="IH39" s="233"/>
      <c r="II39" s="232"/>
      <c r="IJ39" s="233"/>
      <c r="IK39" s="232"/>
      <c r="IL39" s="233"/>
      <c r="IM39" s="234"/>
      <c r="IN39" s="235"/>
      <c r="IO39" s="234"/>
      <c r="IP39" s="235"/>
      <c r="IQ39" s="234"/>
      <c r="IR39" s="235"/>
      <c r="IS39" s="234"/>
      <c r="IT39" s="235"/>
      <c r="IU39" s="234"/>
      <c r="IV39" s="235"/>
      <c r="IW39" s="234"/>
      <c r="IX39" s="252"/>
      <c r="IY39" s="256"/>
      <c r="IZ39" s="252"/>
      <c r="JA39" s="256"/>
      <c r="JB39" s="252"/>
    </row>
    <row r="40" spans="1:262" s="231" customFormat="1" x14ac:dyDescent="0.2">
      <c r="A40" s="231">
        <f>報告書表紙!G$6</f>
        <v>0</v>
      </c>
      <c r="C40" s="231">
        <v>39</v>
      </c>
      <c r="D40" s="231">
        <f>全技術者確認表!B52</f>
        <v>0</v>
      </c>
      <c r="J40" s="232" t="str">
        <f>IFERROR(IF(VLOOKUP($C40,'様式２－１'!$A$6:$BG$163,4,FALSE)="","",1),"")</f>
        <v/>
      </c>
      <c r="K40" s="233" t="str">
        <f>IFERROR(IF(VLOOKUP($C40,'様式２－１'!$A$6:$BG$163,5,FALSE)="","",1),"")</f>
        <v/>
      </c>
      <c r="L40" s="232" t="str">
        <f>IFERROR(IF(VLOOKUP($C40,'様式２－１'!$A$6:$BG$163,6,FALSE)="","",1),"")</f>
        <v/>
      </c>
      <c r="M40" s="233" t="str">
        <f>IFERROR(IF(VLOOKUP($C40,'様式２－１'!$A$6:$BG$163,7,FALSE)="","",1),"")</f>
        <v/>
      </c>
      <c r="N40" s="232" t="str">
        <f>IFERROR(IF(VLOOKUP($C40,'様式２－１'!$A$6:$BG$163,8,FALSE)="","",1),"")</f>
        <v/>
      </c>
      <c r="O40" s="233" t="str">
        <f>IFERROR(IF(VLOOKUP($C40,'様式２－１'!$A$6:$BG$163,9,FALSE)="","",1),"")</f>
        <v/>
      </c>
      <c r="P40" s="232" t="str">
        <f>IFERROR(IF(VLOOKUP($C40,'様式２－１'!$A$6:$BG$163,10,FALSE)="","",1),"")</f>
        <v/>
      </c>
      <c r="Q40" s="233" t="str">
        <f>IFERROR(IF(VLOOKUP($C40,'様式２－１'!$A$6:$BG$163,11,FALSE)="","",1),"")</f>
        <v/>
      </c>
      <c r="R40" s="232" t="str">
        <f>IFERROR(IF(VLOOKUP($C40,'様式２－１'!$A$6:$BG$163,12,FALSE)="","",1),"")</f>
        <v/>
      </c>
      <c r="S40" s="233" t="str">
        <f>IFERROR(IF(VLOOKUP($C40,'様式２－１'!$A$6:$BG$163,13,FALSE)="","",1),"")</f>
        <v/>
      </c>
      <c r="T40" s="232" t="str">
        <f>IFERROR(IF(VLOOKUP($C40,'様式２－１'!$A$6:$BG$163,14,FALSE)="","",1),"")</f>
        <v/>
      </c>
      <c r="U40" s="233" t="str">
        <f>IFERROR(IF(VLOOKUP($C40,'様式２－１'!$A$6:$BG$163,15,FALSE)="","",1),"")</f>
        <v/>
      </c>
      <c r="V40" s="232" t="str">
        <f>IFERROR(IF(VLOOKUP($C40,'様式２－１'!$A$6:$BG$163,16,FALSE)="","",1),"")</f>
        <v/>
      </c>
      <c r="W40" s="233" t="str">
        <f>IFERROR(IF(VLOOKUP($C40,'様式２－１'!$A$6:$BG$163,17,FALSE)="","",1),"")</f>
        <v/>
      </c>
      <c r="X40" s="232" t="str">
        <f>IFERROR(IF(VLOOKUP($C40,'様式２－１'!$A$6:$BG$163,18,FALSE)="","",1),"")</f>
        <v/>
      </c>
      <c r="Y40" s="233" t="str">
        <f>IFERROR(IF(VLOOKUP($C40,'様式２－１'!$A$6:$BG$163,19,FALSE)="","",1),"")</f>
        <v/>
      </c>
      <c r="Z40" s="232" t="str">
        <f>IFERROR(IF(VLOOKUP($C40,'様式２－１'!$A$6:$BG$163,20,FALSE)="","",1),"")</f>
        <v/>
      </c>
      <c r="AA40" s="235" t="str">
        <f>IFERROR(IF(VLOOKUP($C40,'様式２－１'!$A$6:$BG$163,21,FALSE)="","",1),"")</f>
        <v/>
      </c>
      <c r="AB40" s="232" t="str">
        <f>IFERROR(IF(VLOOKUP($C40,'様式２－１'!$A$6:$BG$163,22,FALSE)="","",1),"")</f>
        <v/>
      </c>
      <c r="AC40" s="235" t="str">
        <f>IFERROR(IF(VLOOKUP($C40,'様式２－１'!$A$6:$BG$163,23,FALSE)="","",1),"")</f>
        <v/>
      </c>
      <c r="AD40" s="232" t="str">
        <f>IFERROR(IF(VLOOKUP($C40,'様式２－１'!$A$6:$BG$163,24,FALSE)="","",1),"")</f>
        <v/>
      </c>
      <c r="AE40" s="235" t="str">
        <f>IFERROR(IF(VLOOKUP($C40,'様式２－１'!$A$6:$BG$163,25,FALSE)="","",1),"")</f>
        <v/>
      </c>
      <c r="AF40" s="232" t="str">
        <f>IFERROR(IF(VLOOKUP($C40,'様式２－１'!$A$6:$BG$163,26,FALSE)="","",1),"")</f>
        <v/>
      </c>
      <c r="AG40" s="235" t="str">
        <f>IFERROR(IF(VLOOKUP($C40,'様式２－１'!$A$6:$BG$163,27,FALSE)="","",1),"")</f>
        <v/>
      </c>
      <c r="AH40" s="232" t="str">
        <f>IFERROR(IF(VLOOKUP($C40,'様式２－１'!$A$6:$BG$163,28,FALSE)="","",1),"")</f>
        <v/>
      </c>
      <c r="AI40" s="235" t="str">
        <f>IFERROR(IF(VLOOKUP($C40,'様式２－１'!$A$6:$BG$163,28,FALSE)="","",1),"")</f>
        <v/>
      </c>
      <c r="AJ40" s="232" t="str">
        <f>IFERROR(IF(VLOOKUP($C40,'様式２－１'!$A$6:$BG$163,30,FALSE)="","",1),"")</f>
        <v/>
      </c>
      <c r="AK40" s="235" t="str">
        <f>IFERROR(IF(VLOOKUP($C40,'様式２－１'!$A$6:$BG$163,31,FALSE)="","",1),"")</f>
        <v/>
      </c>
      <c r="AL40" s="232" t="str">
        <f>IFERROR(IF(VLOOKUP($C40,'様式２－１'!$A$6:$BG$163,32,FALSE)="","",1),"")</f>
        <v/>
      </c>
      <c r="AM40" s="235" t="str">
        <f>IFERROR(IF(VLOOKUP($C40,'様式２－１'!$A$6:$BG$163,33,FALSE)="","",1),"")</f>
        <v/>
      </c>
      <c r="AN40" s="232" t="str">
        <f>IFERROR(IF(VLOOKUP($C40,'様式２－１'!$A$6:$BG$163,34,FALSE)="","",1),"")</f>
        <v/>
      </c>
      <c r="AO40" s="235" t="str">
        <f>IFERROR(IF(VLOOKUP($C40,'様式２－１'!$A$6:$BG$163,35,FALSE)="","",1),"")</f>
        <v/>
      </c>
      <c r="AP40" s="232" t="str">
        <f>IFERROR(IF(VLOOKUP($C40,'様式２－１'!$A$6:$BG$163,36,FALSE)="","",VLOOKUP($C40,'様式２－１'!$A$6:$BG$163,36,FALSE)),"")</f>
        <v/>
      </c>
      <c r="AQ40" s="233" t="str">
        <f>IFERROR(IF(VLOOKUP($C40,'様式２－１'!$A$6:$BG$163,37,FALSE)="","",VLOOKUP($C40,'様式２－１'!$A$6:$BG$163,37,FALSE)),"")</f>
        <v/>
      </c>
      <c r="AR40" s="232" t="str">
        <f>IFERROR(IF(VLOOKUP($C40,'様式２－１'!$A$6:$BG$163,38,FALSE)="","",VLOOKUP($C40,'様式２－１'!$A$6:$BG$163,38,FALSE)),"")</f>
        <v/>
      </c>
      <c r="AS40" s="233" t="str">
        <f>IFERROR(IF(VLOOKUP($C40,'様式２－１'!$A$6:$BG$163,39,FALSE)="","",VLOOKUP($C40,'様式２－１'!$A$6:$BG$163,39,FALSE)),"")</f>
        <v/>
      </c>
      <c r="AT40" s="232" t="str">
        <f>IFERROR(IF(VLOOKUP($C40,'様式２－１'!$A$6:$BG$163,40,FALSE)="","",VLOOKUP($C40,'様式２－１'!$A$6:$BG$163,40,FALSE)),"")</f>
        <v/>
      </c>
      <c r="AU40" s="233" t="str">
        <f>IFERROR(IF(VLOOKUP($C40,'様式２－１'!$A$6:$BG$163,41,FALSE)="","",VLOOKUP($C40,'様式２－１'!$A$6:$BG$163,41,FALSE)),"")</f>
        <v/>
      </c>
      <c r="AV40" s="232" t="str">
        <f>IFERROR(IF(VLOOKUP($C40,'様式２－１'!$A$6:$BG$163,42,FALSE)="","",VLOOKUP($C40,'様式２－１'!$A$6:$BG$163,42,FALSE)),"")</f>
        <v/>
      </c>
      <c r="AW40" s="233" t="str">
        <f>IFERROR(IF(VLOOKUP($C40,'様式２－１'!$A$6:$BG$163,43,FALSE)="","",VLOOKUP($C40,'様式２－１'!$A$6:$BG$163,43,FALSE)),"")</f>
        <v/>
      </c>
      <c r="AX40" s="232" t="str">
        <f>IFERROR(IF(VLOOKUP($C40,'様式２－１'!$A$6:$BG$163,44,FALSE)="","",VLOOKUP($C40,'様式２－１'!$A$6:$BG$163,44,FALSE)),"")</f>
        <v/>
      </c>
      <c r="AY40" s="233" t="str">
        <f>IFERROR(IF(VLOOKUP($C40,'様式２－１'!$A$6:$BG$163,45,FALSE)="","",VLOOKUP($C40,'様式２－１'!$A$6:$BG$163,45,FALSE)),"")</f>
        <v/>
      </c>
      <c r="AZ40" s="232" t="str">
        <f>IFERROR(IF(VLOOKUP($C40,'様式２－１'!$A$6:$BG$163,46,FALSE)="","",VLOOKUP($C40,'様式２－１'!$A$6:$BG$163,46,FALSE)),"")</f>
        <v/>
      </c>
      <c r="BA40" s="233" t="str">
        <f>IFERROR(IF(VLOOKUP($C40,'様式２－１'!$A$6:$BG$163,47,FALSE)="","",VLOOKUP($C40,'様式２－１'!$A$6:$BG$163,47,FALSE)),"")</f>
        <v/>
      </c>
      <c r="BB40" s="232" t="str">
        <f>IFERROR(IF(VLOOKUP($C40,'様式２－１'!$A$6:$BG$163,48,FALSE)="","",VLOOKUP($C40,'様式２－１'!$A$6:$BG$163,48,FALSE)),"")</f>
        <v/>
      </c>
      <c r="BC40" s="233" t="str">
        <f>IFERROR(IF(VLOOKUP($C40,'様式２－１'!$A$6:$BG$163,49,FALSE)="","",VLOOKUP($C40,'様式２－１'!$A$6:$BG$163,49,FALSE)),"")</f>
        <v/>
      </c>
      <c r="BD40" s="232" t="str">
        <f>IFERROR(IF(VLOOKUP($C40,'様式２－１'!$A$6:$BG$163,50,FALSE)="","",VLOOKUP($C40,'様式２－１'!$A$6:$BG$163,50,FALSE)),"")</f>
        <v/>
      </c>
      <c r="BE40" s="233" t="str">
        <f>IFERROR(IF(VLOOKUP($C40,'様式２－１'!$A$6:$BG$163,51,FALSE)="","",VLOOKUP($C40,'様式２－１'!$A$6:$BG$163,51,FALSE)),"")</f>
        <v/>
      </c>
      <c r="BF40" s="232" t="str">
        <f>IFERROR(IF(VLOOKUP($C40,'様式２－１'!$A$6:$BG$163,52,FALSE)="","",VLOOKUP($C40,'様式２－１'!$A$6:$BG$163,52,FALSE)),"")</f>
        <v/>
      </c>
      <c r="BG40" s="233" t="str">
        <f>IFERROR(IF(VLOOKUP($C40,'様式２－１'!$A$6:$BG$163,53,FALSE)="","",1),"")</f>
        <v/>
      </c>
      <c r="BH40" s="232" t="str">
        <f>IFERROR(IF(VLOOKUP($C40,'様式２－１'!$A$6:$BG$163,54,FALSE)="","",1),"")</f>
        <v/>
      </c>
      <c r="BI40" s="233" t="str">
        <f>IFERROR(IF(VLOOKUP($C40,'様式２－１'!$A$6:$BG$163,55,FALSE)="","",1),"")</f>
        <v/>
      </c>
      <c r="BJ40" s="232" t="str">
        <f>IFERROR(IF(VLOOKUP($C40,'様式２－１'!$A$6:$BG$163,56,FALSE)="","",VLOOKUP($C40,'様式２－１'!$A$6:$BG$163,56,FALSE)),"")</f>
        <v/>
      </c>
      <c r="BK40" s="233" t="str">
        <f>IFERROR(IF(VLOOKUP($C40,'様式２－１'!$A$6:$BG$163,57,FALSE)="","",VLOOKUP($C40,'様式２－１'!$A$6:$BG$163,57,FALSE)),"")</f>
        <v/>
      </c>
      <c r="BL40" s="232" t="str">
        <f>IFERROR(IF(VLOOKUP($C40,'様式２－１'!$A$6:$BG$163,58,FALSE)="","",VLOOKUP($C40,'様式２－１'!$A$6:$BG$163,58,FALSE)),"")</f>
        <v/>
      </c>
      <c r="BM40" s="233" t="str">
        <f>IFERROR(IF(VLOOKUP($C40,'様式２－１'!$A$6:$BG$163,59,FALSE)="","",VLOOKUP($C40,'様式２－１'!$A$6:$BG$163,59,FALSE)),"")</f>
        <v/>
      </c>
      <c r="BN40" s="234" t="str">
        <f>IFERROR(IF(VLOOKUP($C40,'様式４－１'!$A$6:$AE$112,5,FALSE)="","",VLOOKUP($C40,'様式４－１'!$A$6:$AE$112,5,FALSE)),"")</f>
        <v/>
      </c>
      <c r="BO40" s="235" t="str">
        <f>IFERROR(IF(VLOOKUP($C40,'様式４－１'!$A$6:$AE$112,6,FALSE)="","",VLOOKUP($C40,'様式４－１'!$A$6:$AE$112,6,FALSE)),"")</f>
        <v/>
      </c>
      <c r="BP40" s="234" t="str">
        <f>IFERROR(IF(VLOOKUP($C40,'様式４－１'!$A$6:$AE$112,7,FALSE)="","",VLOOKUP($C40,'様式４－１'!$A$6:$AE$112,7,FALSE)),"")</f>
        <v/>
      </c>
      <c r="BQ40" s="235" t="str">
        <f>IFERROR(IF(VLOOKUP($C40,'様式４－１'!$A$6:$AE$112,8,FALSE)="","",VLOOKUP($C40,'様式４－１'!$A$6:$AE$112,8,FALSE)),"")</f>
        <v/>
      </c>
      <c r="BR40" s="234" t="str">
        <f>IFERROR(IF(VLOOKUP($C40,'様式４－１'!$A$6:$AE$112,9,FALSE)="","",VLOOKUP($C40,'様式４－１'!$A$6:$AE$112,9,FALSE)),"")</f>
        <v/>
      </c>
      <c r="BS40" s="235" t="str">
        <f>IFERROR(IF(VLOOKUP($C40,'様式４－１'!$A$6:$AE$112,10,FALSE)="","",VLOOKUP($C40,'様式４－１'!$A$6:$AE$112,10,FALSE)),"")</f>
        <v/>
      </c>
      <c r="BT40" s="234" t="str">
        <f>IFERROR(IF(VLOOKUP($C40,'様式４－１'!$A$6:$AE$112,11,FALSE)="","",VLOOKUP($C40,'様式４－１'!$A$6:$AE$112,11,FALSE)),"")</f>
        <v/>
      </c>
      <c r="BU40" s="235" t="str">
        <f>IFERROR(IF(VLOOKUP($C40,'様式４－１'!$A$6:$AE$112,12,FALSE)="","",VLOOKUP($C40,'様式４－１'!$A$6:$AE$112,12,FALSE)),"")</f>
        <v/>
      </c>
      <c r="BV40" s="232" t="str">
        <f>IFERROR(IF(VLOOKUP($C40,'様式４－１'!$A$6:$AE$112,13,FALSE)="","",VLOOKUP($C40,'様式４－１'!$A$6:$AE$112,13,FALSE)),"")</f>
        <v/>
      </c>
      <c r="BW40" s="233" t="str">
        <f>IFERROR(IF(VLOOKUP($C40,'様式４－１'!$A$6:$AE$112,14,FALSE)="","",VLOOKUP($C40,'様式４－１'!$A$6:$AE$112,14,FALSE)),"")</f>
        <v/>
      </c>
      <c r="BX40" s="232" t="str">
        <f>IFERROR(IF(VLOOKUP($C40,'様式４－１'!$A$6:$AE$112,15,FALSE)="","",VLOOKUP($C40,'様式４－１'!$A$6:$AE$112,15,FALSE)),"")</f>
        <v/>
      </c>
      <c r="BY40" s="233" t="str">
        <f>IFERROR(IF(VLOOKUP($C40,'様式４－１'!$A$6:$AE$112,16,FALSE)="","",VLOOKUP($C40,'様式４－１'!$A$6:$AE$112,16,FALSE)),"")</f>
        <v/>
      </c>
      <c r="BZ40" s="232" t="str">
        <f>IFERROR(IF(VLOOKUP($C40,'様式４－１'!$A$6:$AE$112,17,FALSE)="","",VLOOKUP($C40,'様式４－１'!$A$6:$AE$112,17,FALSE)),"")</f>
        <v/>
      </c>
      <c r="CA40" s="233" t="str">
        <f>IFERROR(IF(VLOOKUP($C40,'様式４－１'!$A$6:$AE$112,18,FALSE)="","",VLOOKUP($C40,'様式４－１'!$A$6:$AE$112,18,FALSE)),"")</f>
        <v/>
      </c>
      <c r="CB40" s="232" t="str">
        <f>IFERROR(IF(VLOOKUP($C40,'様式４－１'!$A$6:$AE$112,19,FALSE)="","",VLOOKUP($C40,'様式４－１'!$A$6:$AE$112,19,FALSE)),"")</f>
        <v/>
      </c>
      <c r="CC40" s="233" t="str">
        <f>IFERROR(IF(VLOOKUP($C40,'様式４－１'!$A$6:$AE$112,20,FALSE)="","",VLOOKUP($C40,'様式４－１'!$A$6:$AE$112,20,FALSE)),"")</f>
        <v/>
      </c>
      <c r="CD40" s="234" t="str">
        <f>IFERROR(IF(VLOOKUP($C40,'様式４－１'!$A$6:$AE$112,21,FALSE)="","",1),"")</f>
        <v/>
      </c>
      <c r="CE40" s="235" t="str">
        <f>IFERROR(IF(VLOOKUP($C40,'様式４－１'!$A$6:$AE$112,22,FALSE)="","",1),"")</f>
        <v/>
      </c>
      <c r="CF40" s="234" t="str">
        <f>IFERROR(IF(VLOOKUP($C40,'様式４－１'!$A$6:$AE$112,23,FALSE)="","",1),"")</f>
        <v/>
      </c>
      <c r="CG40" s="235" t="str">
        <f>IFERROR(IF(VLOOKUP($C40,'様式４－１'!$A$6:$AE$112,24,FALSE)="","",1),"")</f>
        <v/>
      </c>
      <c r="CH40" s="234" t="str">
        <f>IFERROR(IF(VLOOKUP($C40,'様式４－１'!$A$6:$AE$112,25,FALSE)="","",1),"")</f>
        <v/>
      </c>
      <c r="CI40" s="235" t="str">
        <f>IFERROR(IF(VLOOKUP($C40,'様式４－１'!$A$6:$AE$112,26,FALSE)="","",1),"")</f>
        <v/>
      </c>
      <c r="CJ40" s="234" t="str">
        <f>IFERROR(IF(VLOOKUP($C40,'様式４－１'!$A$6:$AE$112,27,FALSE)="","",1),"")</f>
        <v/>
      </c>
      <c r="CK40" s="235" t="str">
        <f>IFERROR(IF(VLOOKUP($C40,'様式４－１'!$A$6:$AE$112,28,FALSE)="","",1),"")</f>
        <v/>
      </c>
      <c r="CL40" s="234" t="str">
        <f>IFERROR(IF(VLOOKUP($C40,'様式４－１'!$A$6:$AE$112,29,FALSE)="","",1),"")</f>
        <v/>
      </c>
      <c r="CM40" s="235" t="str">
        <f>IFERROR(IF(VLOOKUP($C40,'様式４－１'!$A$6:$AE$112,30,FALSE)="","",1),"")</f>
        <v/>
      </c>
      <c r="CN40" s="234" t="str">
        <f>IFERROR(IF(VLOOKUP($C40,'様式４－１'!$A$6:$AE$112,31,FALSE)="","",1),"")</f>
        <v/>
      </c>
      <c r="CO40" s="252" t="str">
        <f>IFERROR(IF(VLOOKUP($C40,'様式４－１'!$A$6:$AE$112,31,FALSE)="","",1),"")</f>
        <v/>
      </c>
      <c r="CP40" s="256" t="str">
        <f>IFERROR(IF(VLOOKUP($C40,'様式４－１'!$A$6:$AE$112,31,FALSE)="","",1),"")</f>
        <v/>
      </c>
      <c r="CQ40" s="252" t="str">
        <f>IFERROR(IF(VLOOKUP($C40,'様式４－１'!$A$6:$AE$112,31,FALSE)="","",1),"")</f>
        <v/>
      </c>
      <c r="CR40" s="260">
        <f>全技術者確認表!E52</f>
        <v>0</v>
      </c>
      <c r="CS40" s="261">
        <f>全技術者確認表!H52</f>
        <v>0</v>
      </c>
      <c r="FS40" s="232"/>
      <c r="FT40" s="233"/>
      <c r="FU40" s="232"/>
      <c r="FV40" s="233"/>
      <c r="FW40" s="232"/>
      <c r="FX40" s="233"/>
      <c r="FY40" s="232"/>
      <c r="FZ40" s="233"/>
      <c r="GA40" s="232"/>
      <c r="GB40" s="233"/>
      <c r="GC40" s="232"/>
      <c r="GD40" s="233"/>
      <c r="GE40" s="232"/>
      <c r="GF40" s="233"/>
      <c r="GG40" s="232"/>
      <c r="GH40" s="233"/>
      <c r="GI40" s="234"/>
      <c r="GJ40" s="235"/>
      <c r="GK40" s="234"/>
      <c r="GL40" s="235"/>
      <c r="GM40" s="234"/>
      <c r="GN40" s="235"/>
      <c r="GO40" s="234"/>
      <c r="GP40" s="235"/>
      <c r="GQ40" s="234"/>
      <c r="GR40" s="235"/>
      <c r="GS40" s="234"/>
      <c r="GT40" s="235"/>
      <c r="GU40" s="234"/>
      <c r="GV40" s="235"/>
      <c r="GW40" s="234"/>
      <c r="GX40" s="235"/>
      <c r="GY40" s="232"/>
      <c r="GZ40" s="233"/>
      <c r="HA40" s="232"/>
      <c r="HB40" s="233"/>
      <c r="HC40" s="232"/>
      <c r="HD40" s="233"/>
      <c r="HE40" s="232"/>
      <c r="HF40" s="233"/>
      <c r="HG40" s="232"/>
      <c r="HH40" s="233"/>
      <c r="HI40" s="232"/>
      <c r="HJ40" s="233"/>
      <c r="HK40" s="232"/>
      <c r="HL40" s="233"/>
      <c r="HM40" s="232"/>
      <c r="HN40" s="233"/>
      <c r="HO40" s="232"/>
      <c r="HP40" s="233"/>
      <c r="HQ40" s="232"/>
      <c r="HR40" s="233"/>
      <c r="HS40" s="232"/>
      <c r="HT40" s="233"/>
      <c r="HU40" s="232"/>
      <c r="HV40" s="233"/>
      <c r="HW40" s="234"/>
      <c r="HX40" s="235"/>
      <c r="HY40" s="234"/>
      <c r="HZ40" s="235"/>
      <c r="IA40" s="234"/>
      <c r="IB40" s="235"/>
      <c r="IC40" s="234"/>
      <c r="ID40" s="235"/>
      <c r="IE40" s="232"/>
      <c r="IF40" s="233"/>
      <c r="IG40" s="232"/>
      <c r="IH40" s="233"/>
      <c r="II40" s="232"/>
      <c r="IJ40" s="233"/>
      <c r="IK40" s="232"/>
      <c r="IL40" s="233"/>
      <c r="IM40" s="234"/>
      <c r="IN40" s="235"/>
      <c r="IO40" s="234"/>
      <c r="IP40" s="235"/>
      <c r="IQ40" s="234"/>
      <c r="IR40" s="235"/>
      <c r="IS40" s="234"/>
      <c r="IT40" s="235"/>
      <c r="IU40" s="234"/>
      <c r="IV40" s="235"/>
      <c r="IW40" s="234"/>
      <c r="IX40" s="252"/>
      <c r="IY40" s="256"/>
      <c r="IZ40" s="252"/>
      <c r="JA40" s="256"/>
      <c r="JB40" s="252"/>
    </row>
    <row r="41" spans="1:262" s="241" customFormat="1" x14ac:dyDescent="0.2">
      <c r="A41" s="241">
        <f>報告書表紙!G$6</f>
        <v>0</v>
      </c>
      <c r="C41" s="241">
        <v>40</v>
      </c>
      <c r="D41" s="241">
        <f>全技術者確認表!B53</f>
        <v>0</v>
      </c>
      <c r="J41" s="242" t="str">
        <f>IFERROR(IF(VLOOKUP($C41,'様式２－１'!$A$6:$BG$163,4,FALSE)="","",1),"")</f>
        <v/>
      </c>
      <c r="K41" s="243" t="str">
        <f>IFERROR(IF(VLOOKUP($C41,'様式２－１'!$A$6:$BG$163,5,FALSE)="","",1),"")</f>
        <v/>
      </c>
      <c r="L41" s="242" t="str">
        <f>IFERROR(IF(VLOOKUP($C41,'様式２－１'!$A$6:$BG$163,6,FALSE)="","",1),"")</f>
        <v/>
      </c>
      <c r="M41" s="243" t="str">
        <f>IFERROR(IF(VLOOKUP($C41,'様式２－１'!$A$6:$BG$163,7,FALSE)="","",1),"")</f>
        <v/>
      </c>
      <c r="N41" s="242" t="str">
        <f>IFERROR(IF(VLOOKUP($C41,'様式２－１'!$A$6:$BG$163,8,FALSE)="","",1),"")</f>
        <v/>
      </c>
      <c r="O41" s="243" t="str">
        <f>IFERROR(IF(VLOOKUP($C41,'様式２－１'!$A$6:$BG$163,9,FALSE)="","",1),"")</f>
        <v/>
      </c>
      <c r="P41" s="242" t="str">
        <f>IFERROR(IF(VLOOKUP($C41,'様式２－１'!$A$6:$BG$163,10,FALSE)="","",1),"")</f>
        <v/>
      </c>
      <c r="Q41" s="243" t="str">
        <f>IFERROR(IF(VLOOKUP($C41,'様式２－１'!$A$6:$BG$163,11,FALSE)="","",1),"")</f>
        <v/>
      </c>
      <c r="R41" s="242" t="str">
        <f>IFERROR(IF(VLOOKUP($C41,'様式２－１'!$A$6:$BG$163,12,FALSE)="","",1),"")</f>
        <v/>
      </c>
      <c r="S41" s="243" t="str">
        <f>IFERROR(IF(VLOOKUP($C41,'様式２－１'!$A$6:$BG$163,13,FALSE)="","",1),"")</f>
        <v/>
      </c>
      <c r="T41" s="242" t="str">
        <f>IFERROR(IF(VLOOKUP($C41,'様式２－１'!$A$6:$BG$163,14,FALSE)="","",1),"")</f>
        <v/>
      </c>
      <c r="U41" s="243" t="str">
        <f>IFERROR(IF(VLOOKUP($C41,'様式２－１'!$A$6:$BG$163,15,FALSE)="","",1),"")</f>
        <v/>
      </c>
      <c r="V41" s="242" t="str">
        <f>IFERROR(IF(VLOOKUP($C41,'様式２－１'!$A$6:$BG$163,16,FALSE)="","",1),"")</f>
        <v/>
      </c>
      <c r="W41" s="243" t="str">
        <f>IFERROR(IF(VLOOKUP($C41,'様式２－１'!$A$6:$BG$163,17,FALSE)="","",1),"")</f>
        <v/>
      </c>
      <c r="X41" s="242" t="str">
        <f>IFERROR(IF(VLOOKUP($C41,'様式２－１'!$A$6:$BG$163,18,FALSE)="","",1),"")</f>
        <v/>
      </c>
      <c r="Y41" s="243" t="str">
        <f>IFERROR(IF(VLOOKUP($C41,'様式２－１'!$A$6:$BG$163,19,FALSE)="","",1),"")</f>
        <v/>
      </c>
      <c r="Z41" s="242" t="str">
        <f>IFERROR(IF(VLOOKUP($C41,'様式２－１'!$A$6:$BG$163,20,FALSE)="","",1),"")</f>
        <v/>
      </c>
      <c r="AA41" s="245" t="str">
        <f>IFERROR(IF(VLOOKUP($C41,'様式２－１'!$A$6:$BG$163,21,FALSE)="","",1),"")</f>
        <v/>
      </c>
      <c r="AB41" s="242" t="str">
        <f>IFERROR(IF(VLOOKUP($C41,'様式２－１'!$A$6:$BG$163,22,FALSE)="","",1),"")</f>
        <v/>
      </c>
      <c r="AC41" s="245" t="str">
        <f>IFERROR(IF(VLOOKUP($C41,'様式２－１'!$A$6:$BG$163,23,FALSE)="","",1),"")</f>
        <v/>
      </c>
      <c r="AD41" s="242" t="str">
        <f>IFERROR(IF(VLOOKUP($C41,'様式２－１'!$A$6:$BG$163,24,FALSE)="","",1),"")</f>
        <v/>
      </c>
      <c r="AE41" s="245" t="str">
        <f>IFERROR(IF(VLOOKUP($C41,'様式２－１'!$A$6:$BG$163,25,FALSE)="","",1),"")</f>
        <v/>
      </c>
      <c r="AF41" s="242" t="str">
        <f>IFERROR(IF(VLOOKUP($C41,'様式２－１'!$A$6:$BG$163,26,FALSE)="","",1),"")</f>
        <v/>
      </c>
      <c r="AG41" s="245" t="str">
        <f>IFERROR(IF(VLOOKUP($C41,'様式２－１'!$A$6:$BG$163,27,FALSE)="","",1),"")</f>
        <v/>
      </c>
      <c r="AH41" s="242" t="str">
        <f>IFERROR(IF(VLOOKUP($C41,'様式２－１'!$A$6:$BG$163,28,FALSE)="","",1),"")</f>
        <v/>
      </c>
      <c r="AI41" s="245" t="str">
        <f>IFERROR(IF(VLOOKUP($C41,'様式２－１'!$A$6:$BG$163,28,FALSE)="","",1),"")</f>
        <v/>
      </c>
      <c r="AJ41" s="242" t="str">
        <f>IFERROR(IF(VLOOKUP($C41,'様式２－１'!$A$6:$BG$163,30,FALSE)="","",1),"")</f>
        <v/>
      </c>
      <c r="AK41" s="245" t="str">
        <f>IFERROR(IF(VLOOKUP($C41,'様式２－１'!$A$6:$BG$163,31,FALSE)="","",1),"")</f>
        <v/>
      </c>
      <c r="AL41" s="242" t="str">
        <f>IFERROR(IF(VLOOKUP($C41,'様式２－１'!$A$6:$BG$163,32,FALSE)="","",1),"")</f>
        <v/>
      </c>
      <c r="AM41" s="245" t="str">
        <f>IFERROR(IF(VLOOKUP($C41,'様式２－１'!$A$6:$BG$163,33,FALSE)="","",1),"")</f>
        <v/>
      </c>
      <c r="AN41" s="242" t="str">
        <f>IFERROR(IF(VLOOKUP($C41,'様式２－１'!$A$6:$BG$163,34,FALSE)="","",1),"")</f>
        <v/>
      </c>
      <c r="AO41" s="245" t="str">
        <f>IFERROR(IF(VLOOKUP($C41,'様式２－１'!$A$6:$BG$163,35,FALSE)="","",1),"")</f>
        <v/>
      </c>
      <c r="AP41" s="242" t="str">
        <f>IFERROR(IF(VLOOKUP($C41,'様式２－１'!$A$6:$BG$163,36,FALSE)="","",VLOOKUP($C41,'様式２－１'!$A$6:$BG$163,36,FALSE)),"")</f>
        <v/>
      </c>
      <c r="AQ41" s="243" t="str">
        <f>IFERROR(IF(VLOOKUP($C41,'様式２－１'!$A$6:$BG$163,37,FALSE)="","",VLOOKUP($C41,'様式２－１'!$A$6:$BG$163,37,FALSE)),"")</f>
        <v/>
      </c>
      <c r="AR41" s="242" t="str">
        <f>IFERROR(IF(VLOOKUP($C41,'様式２－１'!$A$6:$BG$163,38,FALSE)="","",VLOOKUP($C41,'様式２－１'!$A$6:$BG$163,38,FALSE)),"")</f>
        <v/>
      </c>
      <c r="AS41" s="243" t="str">
        <f>IFERROR(IF(VLOOKUP($C41,'様式２－１'!$A$6:$BG$163,39,FALSE)="","",VLOOKUP($C41,'様式２－１'!$A$6:$BG$163,39,FALSE)),"")</f>
        <v/>
      </c>
      <c r="AT41" s="242" t="str">
        <f>IFERROR(IF(VLOOKUP($C41,'様式２－１'!$A$6:$BG$163,40,FALSE)="","",VLOOKUP($C41,'様式２－１'!$A$6:$BG$163,40,FALSE)),"")</f>
        <v/>
      </c>
      <c r="AU41" s="243" t="str">
        <f>IFERROR(IF(VLOOKUP($C41,'様式２－１'!$A$6:$BG$163,41,FALSE)="","",VLOOKUP($C41,'様式２－１'!$A$6:$BG$163,41,FALSE)),"")</f>
        <v/>
      </c>
      <c r="AV41" s="242" t="str">
        <f>IFERROR(IF(VLOOKUP($C41,'様式２－１'!$A$6:$BG$163,42,FALSE)="","",VLOOKUP($C41,'様式２－１'!$A$6:$BG$163,42,FALSE)),"")</f>
        <v/>
      </c>
      <c r="AW41" s="243" t="str">
        <f>IFERROR(IF(VLOOKUP($C41,'様式２－１'!$A$6:$BG$163,43,FALSE)="","",VLOOKUP($C41,'様式２－１'!$A$6:$BG$163,43,FALSE)),"")</f>
        <v/>
      </c>
      <c r="AX41" s="242" t="str">
        <f>IFERROR(IF(VLOOKUP($C41,'様式２－１'!$A$6:$BG$163,44,FALSE)="","",VLOOKUP($C41,'様式２－１'!$A$6:$BG$163,44,FALSE)),"")</f>
        <v/>
      </c>
      <c r="AY41" s="243" t="str">
        <f>IFERROR(IF(VLOOKUP($C41,'様式２－１'!$A$6:$BG$163,45,FALSE)="","",VLOOKUP($C41,'様式２－１'!$A$6:$BG$163,45,FALSE)),"")</f>
        <v/>
      </c>
      <c r="AZ41" s="242" t="str">
        <f>IFERROR(IF(VLOOKUP($C41,'様式２－１'!$A$6:$BG$163,46,FALSE)="","",VLOOKUP($C41,'様式２－１'!$A$6:$BG$163,46,FALSE)),"")</f>
        <v/>
      </c>
      <c r="BA41" s="243" t="str">
        <f>IFERROR(IF(VLOOKUP($C41,'様式２－１'!$A$6:$BG$163,47,FALSE)="","",VLOOKUP($C41,'様式２－１'!$A$6:$BG$163,47,FALSE)),"")</f>
        <v/>
      </c>
      <c r="BB41" s="242" t="str">
        <f>IFERROR(IF(VLOOKUP($C41,'様式２－１'!$A$6:$BG$163,48,FALSE)="","",VLOOKUP($C41,'様式２－１'!$A$6:$BG$163,48,FALSE)),"")</f>
        <v/>
      </c>
      <c r="BC41" s="243" t="str">
        <f>IFERROR(IF(VLOOKUP($C41,'様式２－１'!$A$6:$BG$163,49,FALSE)="","",VLOOKUP($C41,'様式２－１'!$A$6:$BG$163,49,FALSE)),"")</f>
        <v/>
      </c>
      <c r="BD41" s="242" t="str">
        <f>IFERROR(IF(VLOOKUP($C41,'様式２－１'!$A$6:$BG$163,50,FALSE)="","",VLOOKUP($C41,'様式２－１'!$A$6:$BG$163,50,FALSE)),"")</f>
        <v/>
      </c>
      <c r="BE41" s="243" t="str">
        <f>IFERROR(IF(VLOOKUP($C41,'様式２－１'!$A$6:$BG$163,51,FALSE)="","",VLOOKUP($C41,'様式２－１'!$A$6:$BG$163,51,FALSE)),"")</f>
        <v/>
      </c>
      <c r="BF41" s="242" t="str">
        <f>IFERROR(IF(VLOOKUP($C41,'様式２－１'!$A$6:$BG$163,52,FALSE)="","",VLOOKUP($C41,'様式２－１'!$A$6:$BG$163,52,FALSE)),"")</f>
        <v/>
      </c>
      <c r="BG41" s="243" t="str">
        <f>IFERROR(IF(VLOOKUP($C41,'様式２－１'!$A$6:$BG$163,53,FALSE)="","",1),"")</f>
        <v/>
      </c>
      <c r="BH41" s="242" t="str">
        <f>IFERROR(IF(VLOOKUP($C41,'様式２－１'!$A$6:$BG$163,54,FALSE)="","",1),"")</f>
        <v/>
      </c>
      <c r="BI41" s="243" t="str">
        <f>IFERROR(IF(VLOOKUP($C41,'様式２－１'!$A$6:$BG$163,55,FALSE)="","",1),"")</f>
        <v/>
      </c>
      <c r="BJ41" s="242" t="str">
        <f>IFERROR(IF(VLOOKUP($C41,'様式２－１'!$A$6:$BG$163,56,FALSE)="","",VLOOKUP($C41,'様式２－１'!$A$6:$BG$163,56,FALSE)),"")</f>
        <v/>
      </c>
      <c r="BK41" s="243" t="str">
        <f>IFERROR(IF(VLOOKUP($C41,'様式２－１'!$A$6:$BG$163,57,FALSE)="","",VLOOKUP($C41,'様式２－１'!$A$6:$BG$163,57,FALSE)),"")</f>
        <v/>
      </c>
      <c r="BL41" s="242" t="str">
        <f>IFERROR(IF(VLOOKUP($C41,'様式２－１'!$A$6:$BG$163,58,FALSE)="","",VLOOKUP($C41,'様式２－１'!$A$6:$BG$163,58,FALSE)),"")</f>
        <v/>
      </c>
      <c r="BM41" s="243" t="str">
        <f>IFERROR(IF(VLOOKUP($C41,'様式２－１'!$A$6:$BG$163,59,FALSE)="","",VLOOKUP($C41,'様式２－１'!$A$6:$BG$163,59,FALSE)),"")</f>
        <v/>
      </c>
      <c r="BN41" s="244" t="str">
        <f>IFERROR(IF(VLOOKUP($C41,'様式４－１'!$A$6:$AE$112,5,FALSE)="","",VLOOKUP($C41,'様式４－１'!$A$6:$AE$112,5,FALSE)),"")</f>
        <v/>
      </c>
      <c r="BO41" s="245" t="str">
        <f>IFERROR(IF(VLOOKUP($C41,'様式４－１'!$A$6:$AE$112,6,FALSE)="","",VLOOKUP($C41,'様式４－１'!$A$6:$AE$112,6,FALSE)),"")</f>
        <v/>
      </c>
      <c r="BP41" s="244" t="str">
        <f>IFERROR(IF(VLOOKUP($C41,'様式４－１'!$A$6:$AE$112,7,FALSE)="","",VLOOKUP($C41,'様式４－１'!$A$6:$AE$112,7,FALSE)),"")</f>
        <v/>
      </c>
      <c r="BQ41" s="245" t="str">
        <f>IFERROR(IF(VLOOKUP($C41,'様式４－１'!$A$6:$AE$112,8,FALSE)="","",VLOOKUP($C41,'様式４－１'!$A$6:$AE$112,8,FALSE)),"")</f>
        <v/>
      </c>
      <c r="BR41" s="244" t="str">
        <f>IFERROR(IF(VLOOKUP($C41,'様式４－１'!$A$6:$AE$112,9,FALSE)="","",VLOOKUP($C41,'様式４－１'!$A$6:$AE$112,9,FALSE)),"")</f>
        <v/>
      </c>
      <c r="BS41" s="245" t="str">
        <f>IFERROR(IF(VLOOKUP($C41,'様式４－１'!$A$6:$AE$112,10,FALSE)="","",VLOOKUP($C41,'様式４－１'!$A$6:$AE$112,10,FALSE)),"")</f>
        <v/>
      </c>
      <c r="BT41" s="244" t="str">
        <f>IFERROR(IF(VLOOKUP($C41,'様式４－１'!$A$6:$AE$112,11,FALSE)="","",VLOOKUP($C41,'様式４－１'!$A$6:$AE$112,11,FALSE)),"")</f>
        <v/>
      </c>
      <c r="BU41" s="245" t="str">
        <f>IFERROR(IF(VLOOKUP($C41,'様式４－１'!$A$6:$AE$112,12,FALSE)="","",VLOOKUP($C41,'様式４－１'!$A$6:$AE$112,12,FALSE)),"")</f>
        <v/>
      </c>
      <c r="BV41" s="242" t="str">
        <f>IFERROR(IF(VLOOKUP($C41,'様式４－１'!$A$6:$AE$112,13,FALSE)="","",VLOOKUP($C41,'様式４－１'!$A$6:$AE$112,13,FALSE)),"")</f>
        <v/>
      </c>
      <c r="BW41" s="243" t="str">
        <f>IFERROR(IF(VLOOKUP($C41,'様式４－１'!$A$6:$AE$112,14,FALSE)="","",VLOOKUP($C41,'様式４－１'!$A$6:$AE$112,14,FALSE)),"")</f>
        <v/>
      </c>
      <c r="BX41" s="242" t="str">
        <f>IFERROR(IF(VLOOKUP($C41,'様式４－１'!$A$6:$AE$112,15,FALSE)="","",VLOOKUP($C41,'様式４－１'!$A$6:$AE$112,15,FALSE)),"")</f>
        <v/>
      </c>
      <c r="BY41" s="243" t="str">
        <f>IFERROR(IF(VLOOKUP($C41,'様式４－１'!$A$6:$AE$112,16,FALSE)="","",VLOOKUP($C41,'様式４－１'!$A$6:$AE$112,16,FALSE)),"")</f>
        <v/>
      </c>
      <c r="BZ41" s="242" t="str">
        <f>IFERROR(IF(VLOOKUP($C41,'様式４－１'!$A$6:$AE$112,17,FALSE)="","",VLOOKUP($C41,'様式４－１'!$A$6:$AE$112,17,FALSE)),"")</f>
        <v/>
      </c>
      <c r="CA41" s="243" t="str">
        <f>IFERROR(IF(VLOOKUP($C41,'様式４－１'!$A$6:$AE$112,18,FALSE)="","",VLOOKUP($C41,'様式４－１'!$A$6:$AE$112,18,FALSE)),"")</f>
        <v/>
      </c>
      <c r="CB41" s="242" t="str">
        <f>IFERROR(IF(VLOOKUP($C41,'様式４－１'!$A$6:$AE$112,19,FALSE)="","",VLOOKUP($C41,'様式４－１'!$A$6:$AE$112,19,FALSE)),"")</f>
        <v/>
      </c>
      <c r="CC41" s="243" t="str">
        <f>IFERROR(IF(VLOOKUP($C41,'様式４－１'!$A$6:$AE$112,20,FALSE)="","",VLOOKUP($C41,'様式４－１'!$A$6:$AE$112,20,FALSE)),"")</f>
        <v/>
      </c>
      <c r="CD41" s="244" t="str">
        <f>IFERROR(IF(VLOOKUP($C41,'様式４－１'!$A$6:$AE$112,21,FALSE)="","",1),"")</f>
        <v/>
      </c>
      <c r="CE41" s="245" t="str">
        <f>IFERROR(IF(VLOOKUP($C41,'様式４－１'!$A$6:$AE$112,22,FALSE)="","",1),"")</f>
        <v/>
      </c>
      <c r="CF41" s="244" t="str">
        <f>IFERROR(IF(VLOOKUP($C41,'様式４－１'!$A$6:$AE$112,23,FALSE)="","",1),"")</f>
        <v/>
      </c>
      <c r="CG41" s="245" t="str">
        <f>IFERROR(IF(VLOOKUP($C41,'様式４－１'!$A$6:$AE$112,24,FALSE)="","",1),"")</f>
        <v/>
      </c>
      <c r="CH41" s="244" t="str">
        <f>IFERROR(IF(VLOOKUP($C41,'様式４－１'!$A$6:$AE$112,25,FALSE)="","",1),"")</f>
        <v/>
      </c>
      <c r="CI41" s="245" t="str">
        <f>IFERROR(IF(VLOOKUP($C41,'様式４－１'!$A$6:$AE$112,26,FALSE)="","",1),"")</f>
        <v/>
      </c>
      <c r="CJ41" s="244" t="str">
        <f>IFERROR(IF(VLOOKUP($C41,'様式４－１'!$A$6:$AE$112,27,FALSE)="","",1),"")</f>
        <v/>
      </c>
      <c r="CK41" s="245" t="str">
        <f>IFERROR(IF(VLOOKUP($C41,'様式４－１'!$A$6:$AE$112,28,FALSE)="","",1),"")</f>
        <v/>
      </c>
      <c r="CL41" s="244" t="str">
        <f>IFERROR(IF(VLOOKUP($C41,'様式４－１'!$A$6:$AE$112,29,FALSE)="","",1),"")</f>
        <v/>
      </c>
      <c r="CM41" s="245" t="str">
        <f>IFERROR(IF(VLOOKUP($C41,'様式４－１'!$A$6:$AE$112,30,FALSE)="","",1),"")</f>
        <v/>
      </c>
      <c r="CN41" s="244" t="str">
        <f>IFERROR(IF(VLOOKUP($C41,'様式４－１'!$A$6:$AE$112,31,FALSE)="","",1),"")</f>
        <v/>
      </c>
      <c r="CO41" s="253" t="str">
        <f>IFERROR(IF(VLOOKUP($C41,'様式４－１'!$A$6:$AE$112,31,FALSE)="","",1),"")</f>
        <v/>
      </c>
      <c r="CP41" s="257" t="str">
        <f>IFERROR(IF(VLOOKUP($C41,'様式４－１'!$A$6:$AE$112,31,FALSE)="","",1),"")</f>
        <v/>
      </c>
      <c r="CQ41" s="253" t="str">
        <f>IFERROR(IF(VLOOKUP($C41,'様式４－１'!$A$6:$AE$112,31,FALSE)="","",1),"")</f>
        <v/>
      </c>
      <c r="CR41" s="262">
        <f>全技術者確認表!E53</f>
        <v>0</v>
      </c>
      <c r="CS41" s="263">
        <f>全技術者確認表!H53</f>
        <v>0</v>
      </c>
      <c r="FS41" s="242"/>
      <c r="FT41" s="243"/>
      <c r="FU41" s="242"/>
      <c r="FV41" s="243"/>
      <c r="FW41" s="242"/>
      <c r="FX41" s="243"/>
      <c r="FY41" s="242"/>
      <c r="FZ41" s="243"/>
      <c r="GA41" s="242"/>
      <c r="GB41" s="243"/>
      <c r="GC41" s="242"/>
      <c r="GD41" s="243"/>
      <c r="GE41" s="242"/>
      <c r="GF41" s="243"/>
      <c r="GG41" s="242"/>
      <c r="GH41" s="243"/>
      <c r="GI41" s="244"/>
      <c r="GJ41" s="245"/>
      <c r="GK41" s="244"/>
      <c r="GL41" s="245"/>
      <c r="GM41" s="244"/>
      <c r="GN41" s="245"/>
      <c r="GO41" s="244"/>
      <c r="GP41" s="245"/>
      <c r="GQ41" s="244"/>
      <c r="GR41" s="245"/>
      <c r="GS41" s="244"/>
      <c r="GT41" s="245"/>
      <c r="GU41" s="244"/>
      <c r="GV41" s="245"/>
      <c r="GW41" s="244"/>
      <c r="GX41" s="245"/>
      <c r="GY41" s="242"/>
      <c r="GZ41" s="243"/>
      <c r="HA41" s="242"/>
      <c r="HB41" s="243"/>
      <c r="HC41" s="242"/>
      <c r="HD41" s="243"/>
      <c r="HE41" s="242"/>
      <c r="HF41" s="243"/>
      <c r="HG41" s="242"/>
      <c r="HH41" s="243"/>
      <c r="HI41" s="242"/>
      <c r="HJ41" s="243"/>
      <c r="HK41" s="242"/>
      <c r="HL41" s="243"/>
      <c r="HM41" s="242"/>
      <c r="HN41" s="243"/>
      <c r="HO41" s="242"/>
      <c r="HP41" s="243"/>
      <c r="HQ41" s="242"/>
      <c r="HR41" s="243"/>
      <c r="HS41" s="242"/>
      <c r="HT41" s="243"/>
      <c r="HU41" s="242"/>
      <c r="HV41" s="243"/>
      <c r="HW41" s="244"/>
      <c r="HX41" s="245"/>
      <c r="HY41" s="244"/>
      <c r="HZ41" s="245"/>
      <c r="IA41" s="244"/>
      <c r="IB41" s="245"/>
      <c r="IC41" s="244"/>
      <c r="ID41" s="245"/>
      <c r="IE41" s="242"/>
      <c r="IF41" s="243"/>
      <c r="IG41" s="242"/>
      <c r="IH41" s="243"/>
      <c r="II41" s="242"/>
      <c r="IJ41" s="243"/>
      <c r="IK41" s="242"/>
      <c r="IL41" s="243"/>
      <c r="IM41" s="244"/>
      <c r="IN41" s="245"/>
      <c r="IO41" s="244"/>
      <c r="IP41" s="245"/>
      <c r="IQ41" s="244"/>
      <c r="IR41" s="245"/>
      <c r="IS41" s="244"/>
      <c r="IT41" s="245"/>
      <c r="IU41" s="244"/>
      <c r="IV41" s="245"/>
      <c r="IW41" s="244"/>
      <c r="IX41" s="253"/>
      <c r="IY41" s="257"/>
      <c r="IZ41" s="253"/>
      <c r="JA41" s="257"/>
      <c r="JB41" s="253"/>
    </row>
    <row r="42" spans="1:262" s="236" customFormat="1" x14ac:dyDescent="0.2">
      <c r="A42" s="236">
        <f>報告書表紙!G$6</f>
        <v>0</v>
      </c>
      <c r="C42" s="236">
        <v>41</v>
      </c>
      <c r="D42" s="236">
        <f>全技術者確認表!B54</f>
        <v>0</v>
      </c>
      <c r="J42" s="237" t="str">
        <f>IFERROR(IF(VLOOKUP($C42,'様式２－１'!$A$6:$BG$163,4,FALSE)="","",1),"")</f>
        <v/>
      </c>
      <c r="K42" s="238" t="str">
        <f>IFERROR(IF(VLOOKUP($C42,'様式２－１'!$A$6:$BG$163,5,FALSE)="","",1),"")</f>
        <v/>
      </c>
      <c r="L42" s="237" t="str">
        <f>IFERROR(IF(VLOOKUP($C42,'様式２－１'!$A$6:$BG$163,6,FALSE)="","",1),"")</f>
        <v/>
      </c>
      <c r="M42" s="238" t="str">
        <f>IFERROR(IF(VLOOKUP($C42,'様式２－１'!$A$6:$BG$163,7,FALSE)="","",1),"")</f>
        <v/>
      </c>
      <c r="N42" s="237" t="str">
        <f>IFERROR(IF(VLOOKUP($C42,'様式２－１'!$A$6:$BG$163,8,FALSE)="","",1),"")</f>
        <v/>
      </c>
      <c r="O42" s="238" t="str">
        <f>IFERROR(IF(VLOOKUP($C42,'様式２－１'!$A$6:$BG$163,9,FALSE)="","",1),"")</f>
        <v/>
      </c>
      <c r="P42" s="237" t="str">
        <f>IFERROR(IF(VLOOKUP($C42,'様式２－１'!$A$6:$BG$163,10,FALSE)="","",1),"")</f>
        <v/>
      </c>
      <c r="Q42" s="238" t="str">
        <f>IFERROR(IF(VLOOKUP($C42,'様式２－１'!$A$6:$BG$163,11,FALSE)="","",1),"")</f>
        <v/>
      </c>
      <c r="R42" s="237" t="str">
        <f>IFERROR(IF(VLOOKUP($C42,'様式２－１'!$A$6:$BG$163,12,FALSE)="","",1),"")</f>
        <v/>
      </c>
      <c r="S42" s="238" t="str">
        <f>IFERROR(IF(VLOOKUP($C42,'様式２－１'!$A$6:$BG$163,13,FALSE)="","",1),"")</f>
        <v/>
      </c>
      <c r="T42" s="237" t="str">
        <f>IFERROR(IF(VLOOKUP($C42,'様式２－１'!$A$6:$BG$163,14,FALSE)="","",1),"")</f>
        <v/>
      </c>
      <c r="U42" s="238" t="str">
        <f>IFERROR(IF(VLOOKUP($C42,'様式２－１'!$A$6:$BG$163,15,FALSE)="","",1),"")</f>
        <v/>
      </c>
      <c r="V42" s="237" t="str">
        <f>IFERROR(IF(VLOOKUP($C42,'様式２－１'!$A$6:$BG$163,16,FALSE)="","",1),"")</f>
        <v/>
      </c>
      <c r="W42" s="238" t="str">
        <f>IFERROR(IF(VLOOKUP($C42,'様式２－１'!$A$6:$BG$163,17,FALSE)="","",1),"")</f>
        <v/>
      </c>
      <c r="X42" s="237" t="str">
        <f>IFERROR(IF(VLOOKUP($C42,'様式２－１'!$A$6:$BG$163,18,FALSE)="","",1),"")</f>
        <v/>
      </c>
      <c r="Y42" s="238" t="str">
        <f>IFERROR(IF(VLOOKUP($C42,'様式２－１'!$A$6:$BG$163,19,FALSE)="","",1),"")</f>
        <v/>
      </c>
      <c r="Z42" s="237" t="str">
        <f>IFERROR(IF(VLOOKUP($C42,'様式２－１'!$A$6:$BG$163,20,FALSE)="","",1),"")</f>
        <v/>
      </c>
      <c r="AA42" s="240" t="str">
        <f>IFERROR(IF(VLOOKUP($C42,'様式２－１'!$A$6:$BG$163,21,FALSE)="","",1),"")</f>
        <v/>
      </c>
      <c r="AB42" s="237" t="str">
        <f>IFERROR(IF(VLOOKUP($C42,'様式２－１'!$A$6:$BG$163,22,FALSE)="","",1),"")</f>
        <v/>
      </c>
      <c r="AC42" s="240" t="str">
        <f>IFERROR(IF(VLOOKUP($C42,'様式２－１'!$A$6:$BG$163,23,FALSE)="","",1),"")</f>
        <v/>
      </c>
      <c r="AD42" s="237" t="str">
        <f>IFERROR(IF(VLOOKUP($C42,'様式２－１'!$A$6:$BG$163,24,FALSE)="","",1),"")</f>
        <v/>
      </c>
      <c r="AE42" s="240" t="str">
        <f>IFERROR(IF(VLOOKUP($C42,'様式２－１'!$A$6:$BG$163,25,FALSE)="","",1),"")</f>
        <v/>
      </c>
      <c r="AF42" s="237" t="str">
        <f>IFERROR(IF(VLOOKUP($C42,'様式２－１'!$A$6:$BG$163,26,FALSE)="","",1),"")</f>
        <v/>
      </c>
      <c r="AG42" s="240" t="str">
        <f>IFERROR(IF(VLOOKUP($C42,'様式２－１'!$A$6:$BG$163,27,FALSE)="","",1),"")</f>
        <v/>
      </c>
      <c r="AH42" s="237" t="str">
        <f>IFERROR(IF(VLOOKUP($C42,'様式２－１'!$A$6:$BG$163,28,FALSE)="","",1),"")</f>
        <v/>
      </c>
      <c r="AI42" s="240" t="str">
        <f>IFERROR(IF(VLOOKUP($C42,'様式２－１'!$A$6:$BG$163,28,FALSE)="","",1),"")</f>
        <v/>
      </c>
      <c r="AJ42" s="237" t="str">
        <f>IFERROR(IF(VLOOKUP($C42,'様式２－１'!$A$6:$BG$163,30,FALSE)="","",1),"")</f>
        <v/>
      </c>
      <c r="AK42" s="240" t="str">
        <f>IFERROR(IF(VLOOKUP($C42,'様式２－１'!$A$6:$BG$163,31,FALSE)="","",1),"")</f>
        <v/>
      </c>
      <c r="AL42" s="237" t="str">
        <f>IFERROR(IF(VLOOKUP($C42,'様式２－１'!$A$6:$BG$163,32,FALSE)="","",1),"")</f>
        <v/>
      </c>
      <c r="AM42" s="240" t="str">
        <f>IFERROR(IF(VLOOKUP($C42,'様式２－１'!$A$6:$BG$163,33,FALSE)="","",1),"")</f>
        <v/>
      </c>
      <c r="AN42" s="237" t="str">
        <f>IFERROR(IF(VLOOKUP($C42,'様式２－１'!$A$6:$BG$163,34,FALSE)="","",1),"")</f>
        <v/>
      </c>
      <c r="AO42" s="240" t="str">
        <f>IFERROR(IF(VLOOKUP($C42,'様式２－１'!$A$6:$BG$163,35,FALSE)="","",1),"")</f>
        <v/>
      </c>
      <c r="AP42" s="237" t="str">
        <f>IFERROR(IF(VLOOKUP($C42,'様式２－１'!$A$6:$BG$163,36,FALSE)="","",VLOOKUP($C42,'様式２－１'!$A$6:$BG$163,36,FALSE)),"")</f>
        <v/>
      </c>
      <c r="AQ42" s="238" t="str">
        <f>IFERROR(IF(VLOOKUP($C42,'様式２－１'!$A$6:$BG$163,37,FALSE)="","",VLOOKUP($C42,'様式２－１'!$A$6:$BG$163,37,FALSE)),"")</f>
        <v/>
      </c>
      <c r="AR42" s="237" t="str">
        <f>IFERROR(IF(VLOOKUP($C42,'様式２－１'!$A$6:$BG$163,38,FALSE)="","",VLOOKUP($C42,'様式２－１'!$A$6:$BG$163,38,FALSE)),"")</f>
        <v/>
      </c>
      <c r="AS42" s="238" t="str">
        <f>IFERROR(IF(VLOOKUP($C42,'様式２－１'!$A$6:$BG$163,39,FALSE)="","",VLOOKUP($C42,'様式２－１'!$A$6:$BG$163,39,FALSE)),"")</f>
        <v/>
      </c>
      <c r="AT42" s="237" t="str">
        <f>IFERROR(IF(VLOOKUP($C42,'様式２－１'!$A$6:$BG$163,40,FALSE)="","",VLOOKUP($C42,'様式２－１'!$A$6:$BG$163,40,FALSE)),"")</f>
        <v/>
      </c>
      <c r="AU42" s="238" t="str">
        <f>IFERROR(IF(VLOOKUP($C42,'様式２－１'!$A$6:$BG$163,41,FALSE)="","",VLOOKUP($C42,'様式２－１'!$A$6:$BG$163,41,FALSE)),"")</f>
        <v/>
      </c>
      <c r="AV42" s="237" t="str">
        <f>IFERROR(IF(VLOOKUP($C42,'様式２－１'!$A$6:$BG$163,42,FALSE)="","",VLOOKUP($C42,'様式２－１'!$A$6:$BG$163,42,FALSE)),"")</f>
        <v/>
      </c>
      <c r="AW42" s="238" t="str">
        <f>IFERROR(IF(VLOOKUP($C42,'様式２－１'!$A$6:$BG$163,43,FALSE)="","",VLOOKUP($C42,'様式２－１'!$A$6:$BG$163,43,FALSE)),"")</f>
        <v/>
      </c>
      <c r="AX42" s="237" t="str">
        <f>IFERROR(IF(VLOOKUP($C42,'様式２－１'!$A$6:$BG$163,44,FALSE)="","",VLOOKUP($C42,'様式２－１'!$A$6:$BG$163,44,FALSE)),"")</f>
        <v/>
      </c>
      <c r="AY42" s="238" t="str">
        <f>IFERROR(IF(VLOOKUP($C42,'様式２－１'!$A$6:$BG$163,45,FALSE)="","",VLOOKUP($C42,'様式２－１'!$A$6:$BG$163,45,FALSE)),"")</f>
        <v/>
      </c>
      <c r="AZ42" s="237" t="str">
        <f>IFERROR(IF(VLOOKUP($C42,'様式２－１'!$A$6:$BG$163,46,FALSE)="","",VLOOKUP($C42,'様式２－１'!$A$6:$BG$163,46,FALSE)),"")</f>
        <v/>
      </c>
      <c r="BA42" s="238" t="str">
        <f>IFERROR(IF(VLOOKUP($C42,'様式２－１'!$A$6:$BG$163,47,FALSE)="","",VLOOKUP($C42,'様式２－１'!$A$6:$BG$163,47,FALSE)),"")</f>
        <v/>
      </c>
      <c r="BB42" s="237" t="str">
        <f>IFERROR(IF(VLOOKUP($C42,'様式２－１'!$A$6:$BG$163,48,FALSE)="","",VLOOKUP($C42,'様式２－１'!$A$6:$BG$163,48,FALSE)),"")</f>
        <v/>
      </c>
      <c r="BC42" s="238" t="str">
        <f>IFERROR(IF(VLOOKUP($C42,'様式２－１'!$A$6:$BG$163,49,FALSE)="","",VLOOKUP($C42,'様式２－１'!$A$6:$BG$163,49,FALSE)),"")</f>
        <v/>
      </c>
      <c r="BD42" s="237" t="str">
        <f>IFERROR(IF(VLOOKUP($C42,'様式２－１'!$A$6:$BG$163,50,FALSE)="","",VLOOKUP($C42,'様式２－１'!$A$6:$BG$163,50,FALSE)),"")</f>
        <v/>
      </c>
      <c r="BE42" s="238" t="str">
        <f>IFERROR(IF(VLOOKUP($C42,'様式２－１'!$A$6:$BG$163,51,FALSE)="","",VLOOKUP($C42,'様式２－１'!$A$6:$BG$163,51,FALSE)),"")</f>
        <v/>
      </c>
      <c r="BF42" s="237" t="str">
        <f>IFERROR(IF(VLOOKUP($C42,'様式２－１'!$A$6:$BG$163,52,FALSE)="","",VLOOKUP($C42,'様式２－１'!$A$6:$BG$163,52,FALSE)),"")</f>
        <v/>
      </c>
      <c r="BG42" s="238" t="str">
        <f>IFERROR(IF(VLOOKUP($C42,'様式２－１'!$A$6:$BG$163,53,FALSE)="","",1),"")</f>
        <v/>
      </c>
      <c r="BH42" s="237" t="str">
        <f>IFERROR(IF(VLOOKUP($C42,'様式２－１'!$A$6:$BG$163,54,FALSE)="","",1),"")</f>
        <v/>
      </c>
      <c r="BI42" s="238" t="str">
        <f>IFERROR(IF(VLOOKUP($C42,'様式２－１'!$A$6:$BG$163,55,FALSE)="","",1),"")</f>
        <v/>
      </c>
      <c r="BJ42" s="237" t="str">
        <f>IFERROR(IF(VLOOKUP($C42,'様式２－１'!$A$6:$BG$163,56,FALSE)="","",VLOOKUP($C42,'様式２－１'!$A$6:$BG$163,56,FALSE)),"")</f>
        <v/>
      </c>
      <c r="BK42" s="238" t="str">
        <f>IFERROR(IF(VLOOKUP($C42,'様式２－１'!$A$6:$BG$163,57,FALSE)="","",VLOOKUP($C42,'様式２－１'!$A$6:$BG$163,57,FALSE)),"")</f>
        <v/>
      </c>
      <c r="BL42" s="237" t="str">
        <f>IFERROR(IF(VLOOKUP($C42,'様式２－１'!$A$6:$BG$163,58,FALSE)="","",VLOOKUP($C42,'様式２－１'!$A$6:$BG$163,58,FALSE)),"")</f>
        <v/>
      </c>
      <c r="BM42" s="238" t="str">
        <f>IFERROR(IF(VLOOKUP($C42,'様式２－１'!$A$6:$BG$163,59,FALSE)="","",VLOOKUP($C42,'様式２－１'!$A$6:$BG$163,59,FALSE)),"")</f>
        <v/>
      </c>
      <c r="BN42" s="239" t="str">
        <f>IFERROR(IF(VLOOKUP($C42,'様式４－１'!$A$6:$AE$112,5,FALSE)="","",VLOOKUP($C42,'様式４－１'!$A$6:$AE$112,5,FALSE)),"")</f>
        <v/>
      </c>
      <c r="BO42" s="240" t="str">
        <f>IFERROR(IF(VLOOKUP($C42,'様式４－１'!$A$6:$AE$112,6,FALSE)="","",VLOOKUP($C42,'様式４－１'!$A$6:$AE$112,6,FALSE)),"")</f>
        <v/>
      </c>
      <c r="BP42" s="239" t="str">
        <f>IFERROR(IF(VLOOKUP($C42,'様式４－１'!$A$6:$AE$112,7,FALSE)="","",VLOOKUP($C42,'様式４－１'!$A$6:$AE$112,7,FALSE)),"")</f>
        <v/>
      </c>
      <c r="BQ42" s="240" t="str">
        <f>IFERROR(IF(VLOOKUP($C42,'様式４－１'!$A$6:$AE$112,8,FALSE)="","",VLOOKUP($C42,'様式４－１'!$A$6:$AE$112,8,FALSE)),"")</f>
        <v/>
      </c>
      <c r="BR42" s="239" t="str">
        <f>IFERROR(IF(VLOOKUP($C42,'様式４－１'!$A$6:$AE$112,9,FALSE)="","",VLOOKUP($C42,'様式４－１'!$A$6:$AE$112,9,FALSE)),"")</f>
        <v/>
      </c>
      <c r="BS42" s="240" t="str">
        <f>IFERROR(IF(VLOOKUP($C42,'様式４－１'!$A$6:$AE$112,10,FALSE)="","",VLOOKUP($C42,'様式４－１'!$A$6:$AE$112,10,FALSE)),"")</f>
        <v/>
      </c>
      <c r="BT42" s="239" t="str">
        <f>IFERROR(IF(VLOOKUP($C42,'様式４－１'!$A$6:$AE$112,11,FALSE)="","",VLOOKUP($C42,'様式４－１'!$A$6:$AE$112,11,FALSE)),"")</f>
        <v/>
      </c>
      <c r="BU42" s="240" t="str">
        <f>IFERROR(IF(VLOOKUP($C42,'様式４－１'!$A$6:$AE$112,12,FALSE)="","",VLOOKUP($C42,'様式４－１'!$A$6:$AE$112,12,FALSE)),"")</f>
        <v/>
      </c>
      <c r="BV42" s="237" t="str">
        <f>IFERROR(IF(VLOOKUP($C42,'様式４－１'!$A$6:$AE$112,13,FALSE)="","",VLOOKUP($C42,'様式４－１'!$A$6:$AE$112,13,FALSE)),"")</f>
        <v/>
      </c>
      <c r="BW42" s="238" t="str">
        <f>IFERROR(IF(VLOOKUP($C42,'様式４－１'!$A$6:$AE$112,14,FALSE)="","",VLOOKUP($C42,'様式４－１'!$A$6:$AE$112,14,FALSE)),"")</f>
        <v/>
      </c>
      <c r="BX42" s="237" t="str">
        <f>IFERROR(IF(VLOOKUP($C42,'様式４－１'!$A$6:$AE$112,15,FALSE)="","",VLOOKUP($C42,'様式４－１'!$A$6:$AE$112,15,FALSE)),"")</f>
        <v/>
      </c>
      <c r="BY42" s="238" t="str">
        <f>IFERROR(IF(VLOOKUP($C42,'様式４－１'!$A$6:$AE$112,16,FALSE)="","",VLOOKUP($C42,'様式４－１'!$A$6:$AE$112,16,FALSE)),"")</f>
        <v/>
      </c>
      <c r="BZ42" s="237" t="str">
        <f>IFERROR(IF(VLOOKUP($C42,'様式４－１'!$A$6:$AE$112,17,FALSE)="","",VLOOKUP($C42,'様式４－１'!$A$6:$AE$112,17,FALSE)),"")</f>
        <v/>
      </c>
      <c r="CA42" s="238" t="str">
        <f>IFERROR(IF(VLOOKUP($C42,'様式４－１'!$A$6:$AE$112,18,FALSE)="","",VLOOKUP($C42,'様式４－１'!$A$6:$AE$112,18,FALSE)),"")</f>
        <v/>
      </c>
      <c r="CB42" s="237" t="str">
        <f>IFERROR(IF(VLOOKUP($C42,'様式４－１'!$A$6:$AE$112,19,FALSE)="","",VLOOKUP($C42,'様式４－１'!$A$6:$AE$112,19,FALSE)),"")</f>
        <v/>
      </c>
      <c r="CC42" s="238" t="str">
        <f>IFERROR(IF(VLOOKUP($C42,'様式４－１'!$A$6:$AE$112,20,FALSE)="","",VLOOKUP($C42,'様式４－１'!$A$6:$AE$112,20,FALSE)),"")</f>
        <v/>
      </c>
      <c r="CD42" s="239" t="str">
        <f>IFERROR(IF(VLOOKUP($C42,'様式４－１'!$A$6:$AE$112,21,FALSE)="","",1),"")</f>
        <v/>
      </c>
      <c r="CE42" s="240" t="str">
        <f>IFERROR(IF(VLOOKUP($C42,'様式４－１'!$A$6:$AE$112,22,FALSE)="","",1),"")</f>
        <v/>
      </c>
      <c r="CF42" s="239" t="str">
        <f>IFERROR(IF(VLOOKUP($C42,'様式４－１'!$A$6:$AE$112,23,FALSE)="","",1),"")</f>
        <v/>
      </c>
      <c r="CG42" s="240" t="str">
        <f>IFERROR(IF(VLOOKUP($C42,'様式４－１'!$A$6:$AE$112,24,FALSE)="","",1),"")</f>
        <v/>
      </c>
      <c r="CH42" s="239" t="str">
        <f>IFERROR(IF(VLOOKUP($C42,'様式４－１'!$A$6:$AE$112,25,FALSE)="","",1),"")</f>
        <v/>
      </c>
      <c r="CI42" s="240" t="str">
        <f>IFERROR(IF(VLOOKUP($C42,'様式４－１'!$A$6:$AE$112,26,FALSE)="","",1),"")</f>
        <v/>
      </c>
      <c r="CJ42" s="239" t="str">
        <f>IFERROR(IF(VLOOKUP($C42,'様式４－１'!$A$6:$AE$112,27,FALSE)="","",1),"")</f>
        <v/>
      </c>
      <c r="CK42" s="240" t="str">
        <f>IFERROR(IF(VLOOKUP($C42,'様式４－１'!$A$6:$AE$112,28,FALSE)="","",1),"")</f>
        <v/>
      </c>
      <c r="CL42" s="239" t="str">
        <f>IFERROR(IF(VLOOKUP($C42,'様式４－１'!$A$6:$AE$112,29,FALSE)="","",1),"")</f>
        <v/>
      </c>
      <c r="CM42" s="240" t="str">
        <f>IFERROR(IF(VLOOKUP($C42,'様式４－１'!$A$6:$AE$112,30,FALSE)="","",1),"")</f>
        <v/>
      </c>
      <c r="CN42" s="239" t="str">
        <f>IFERROR(IF(VLOOKUP($C42,'様式４－１'!$A$6:$AE$112,31,FALSE)="","",1),"")</f>
        <v/>
      </c>
      <c r="CO42" s="254" t="str">
        <f>IFERROR(IF(VLOOKUP($C42,'様式４－１'!$A$6:$AE$112,31,FALSE)="","",1),"")</f>
        <v/>
      </c>
      <c r="CP42" s="258" t="str">
        <f>IFERROR(IF(VLOOKUP($C42,'様式４－１'!$A$6:$AE$112,31,FALSE)="","",1),"")</f>
        <v/>
      </c>
      <c r="CQ42" s="254" t="str">
        <f>IFERROR(IF(VLOOKUP($C42,'様式４－１'!$A$6:$AE$112,31,FALSE)="","",1),"")</f>
        <v/>
      </c>
      <c r="CR42" s="264">
        <f>全技術者確認表!E54</f>
        <v>0</v>
      </c>
      <c r="CS42" s="265">
        <f>全技術者確認表!H54</f>
        <v>0</v>
      </c>
      <c r="FS42" s="237"/>
      <c r="FT42" s="238"/>
      <c r="FU42" s="237"/>
      <c r="FV42" s="238"/>
      <c r="FW42" s="237"/>
      <c r="FX42" s="238"/>
      <c r="FY42" s="237"/>
      <c r="FZ42" s="238"/>
      <c r="GA42" s="237"/>
      <c r="GB42" s="238"/>
      <c r="GC42" s="237"/>
      <c r="GD42" s="238"/>
      <c r="GE42" s="237"/>
      <c r="GF42" s="238"/>
      <c r="GG42" s="237"/>
      <c r="GH42" s="238"/>
      <c r="GI42" s="239"/>
      <c r="GJ42" s="240"/>
      <c r="GK42" s="239"/>
      <c r="GL42" s="240"/>
      <c r="GM42" s="239"/>
      <c r="GN42" s="240"/>
      <c r="GO42" s="239"/>
      <c r="GP42" s="240"/>
      <c r="GQ42" s="239"/>
      <c r="GR42" s="240"/>
      <c r="GS42" s="239"/>
      <c r="GT42" s="240"/>
      <c r="GU42" s="239"/>
      <c r="GV42" s="240"/>
      <c r="GW42" s="239"/>
      <c r="GX42" s="240"/>
      <c r="GY42" s="237"/>
      <c r="GZ42" s="238"/>
      <c r="HA42" s="237"/>
      <c r="HB42" s="238"/>
      <c r="HC42" s="237"/>
      <c r="HD42" s="238"/>
      <c r="HE42" s="237"/>
      <c r="HF42" s="238"/>
      <c r="HG42" s="237"/>
      <c r="HH42" s="238"/>
      <c r="HI42" s="237"/>
      <c r="HJ42" s="238"/>
      <c r="HK42" s="237"/>
      <c r="HL42" s="238"/>
      <c r="HM42" s="237"/>
      <c r="HN42" s="238"/>
      <c r="HO42" s="237"/>
      <c r="HP42" s="238"/>
      <c r="HQ42" s="237"/>
      <c r="HR42" s="238"/>
      <c r="HS42" s="237"/>
      <c r="HT42" s="238"/>
      <c r="HU42" s="237"/>
      <c r="HV42" s="238"/>
      <c r="HW42" s="239"/>
      <c r="HX42" s="240"/>
      <c r="HY42" s="239"/>
      <c r="HZ42" s="240"/>
      <c r="IA42" s="239"/>
      <c r="IB42" s="240"/>
      <c r="IC42" s="239"/>
      <c r="ID42" s="240"/>
      <c r="IE42" s="237"/>
      <c r="IF42" s="238"/>
      <c r="IG42" s="237"/>
      <c r="IH42" s="238"/>
      <c r="II42" s="237"/>
      <c r="IJ42" s="238"/>
      <c r="IK42" s="237"/>
      <c r="IL42" s="238"/>
      <c r="IM42" s="239"/>
      <c r="IN42" s="240"/>
      <c r="IO42" s="239"/>
      <c r="IP42" s="240"/>
      <c r="IQ42" s="239"/>
      <c r="IR42" s="240"/>
      <c r="IS42" s="239"/>
      <c r="IT42" s="240"/>
      <c r="IU42" s="239"/>
      <c r="IV42" s="240"/>
      <c r="IW42" s="239"/>
      <c r="IX42" s="254"/>
      <c r="IY42" s="258"/>
      <c r="IZ42" s="254"/>
      <c r="JA42" s="258"/>
      <c r="JB42" s="254"/>
    </row>
    <row r="43" spans="1:262" s="231" customFormat="1" x14ac:dyDescent="0.2">
      <c r="A43" s="231">
        <f>報告書表紙!G$6</f>
        <v>0</v>
      </c>
      <c r="C43" s="231">
        <v>42</v>
      </c>
      <c r="D43" s="231">
        <f>全技術者確認表!B55</f>
        <v>0</v>
      </c>
      <c r="J43" s="232" t="str">
        <f>IFERROR(IF(VLOOKUP($C43,'様式２－１'!$A$6:$BG$163,4,FALSE)="","",1),"")</f>
        <v/>
      </c>
      <c r="K43" s="233" t="str">
        <f>IFERROR(IF(VLOOKUP($C43,'様式２－１'!$A$6:$BG$163,5,FALSE)="","",1),"")</f>
        <v/>
      </c>
      <c r="L43" s="232" t="str">
        <f>IFERROR(IF(VLOOKUP($C43,'様式２－１'!$A$6:$BG$163,6,FALSE)="","",1),"")</f>
        <v/>
      </c>
      <c r="M43" s="233" t="str">
        <f>IFERROR(IF(VLOOKUP($C43,'様式２－１'!$A$6:$BG$163,7,FALSE)="","",1),"")</f>
        <v/>
      </c>
      <c r="N43" s="232" t="str">
        <f>IFERROR(IF(VLOOKUP($C43,'様式２－１'!$A$6:$BG$163,8,FALSE)="","",1),"")</f>
        <v/>
      </c>
      <c r="O43" s="233" t="str">
        <f>IFERROR(IF(VLOOKUP($C43,'様式２－１'!$A$6:$BG$163,9,FALSE)="","",1),"")</f>
        <v/>
      </c>
      <c r="P43" s="232" t="str">
        <f>IFERROR(IF(VLOOKUP($C43,'様式２－１'!$A$6:$BG$163,10,FALSE)="","",1),"")</f>
        <v/>
      </c>
      <c r="Q43" s="233" t="str">
        <f>IFERROR(IF(VLOOKUP($C43,'様式２－１'!$A$6:$BG$163,11,FALSE)="","",1),"")</f>
        <v/>
      </c>
      <c r="R43" s="232" t="str">
        <f>IFERROR(IF(VLOOKUP($C43,'様式２－１'!$A$6:$BG$163,12,FALSE)="","",1),"")</f>
        <v/>
      </c>
      <c r="S43" s="233" t="str">
        <f>IFERROR(IF(VLOOKUP($C43,'様式２－１'!$A$6:$BG$163,13,FALSE)="","",1),"")</f>
        <v/>
      </c>
      <c r="T43" s="232" t="str">
        <f>IFERROR(IF(VLOOKUP($C43,'様式２－１'!$A$6:$BG$163,14,FALSE)="","",1),"")</f>
        <v/>
      </c>
      <c r="U43" s="233" t="str">
        <f>IFERROR(IF(VLOOKUP($C43,'様式２－１'!$A$6:$BG$163,15,FALSE)="","",1),"")</f>
        <v/>
      </c>
      <c r="V43" s="232" t="str">
        <f>IFERROR(IF(VLOOKUP($C43,'様式２－１'!$A$6:$BG$163,16,FALSE)="","",1),"")</f>
        <v/>
      </c>
      <c r="W43" s="233" t="str">
        <f>IFERROR(IF(VLOOKUP($C43,'様式２－１'!$A$6:$BG$163,17,FALSE)="","",1),"")</f>
        <v/>
      </c>
      <c r="X43" s="232" t="str">
        <f>IFERROR(IF(VLOOKUP($C43,'様式２－１'!$A$6:$BG$163,18,FALSE)="","",1),"")</f>
        <v/>
      </c>
      <c r="Y43" s="233" t="str">
        <f>IFERROR(IF(VLOOKUP($C43,'様式２－１'!$A$6:$BG$163,19,FALSE)="","",1),"")</f>
        <v/>
      </c>
      <c r="Z43" s="232" t="str">
        <f>IFERROR(IF(VLOOKUP($C43,'様式２－１'!$A$6:$BG$163,20,FALSE)="","",1),"")</f>
        <v/>
      </c>
      <c r="AA43" s="235" t="str">
        <f>IFERROR(IF(VLOOKUP($C43,'様式２－１'!$A$6:$BG$163,21,FALSE)="","",1),"")</f>
        <v/>
      </c>
      <c r="AB43" s="232" t="str">
        <f>IFERROR(IF(VLOOKUP($C43,'様式２－１'!$A$6:$BG$163,22,FALSE)="","",1),"")</f>
        <v/>
      </c>
      <c r="AC43" s="235" t="str">
        <f>IFERROR(IF(VLOOKUP($C43,'様式２－１'!$A$6:$BG$163,23,FALSE)="","",1),"")</f>
        <v/>
      </c>
      <c r="AD43" s="232" t="str">
        <f>IFERROR(IF(VLOOKUP($C43,'様式２－１'!$A$6:$BG$163,24,FALSE)="","",1),"")</f>
        <v/>
      </c>
      <c r="AE43" s="235" t="str">
        <f>IFERROR(IF(VLOOKUP($C43,'様式２－１'!$A$6:$BG$163,25,FALSE)="","",1),"")</f>
        <v/>
      </c>
      <c r="AF43" s="232" t="str">
        <f>IFERROR(IF(VLOOKUP($C43,'様式２－１'!$A$6:$BG$163,26,FALSE)="","",1),"")</f>
        <v/>
      </c>
      <c r="AG43" s="235" t="str">
        <f>IFERROR(IF(VLOOKUP($C43,'様式２－１'!$A$6:$BG$163,27,FALSE)="","",1),"")</f>
        <v/>
      </c>
      <c r="AH43" s="232" t="str">
        <f>IFERROR(IF(VLOOKUP($C43,'様式２－１'!$A$6:$BG$163,28,FALSE)="","",1),"")</f>
        <v/>
      </c>
      <c r="AI43" s="235" t="str">
        <f>IFERROR(IF(VLOOKUP($C43,'様式２－１'!$A$6:$BG$163,28,FALSE)="","",1),"")</f>
        <v/>
      </c>
      <c r="AJ43" s="232" t="str">
        <f>IFERROR(IF(VLOOKUP($C43,'様式２－１'!$A$6:$BG$163,30,FALSE)="","",1),"")</f>
        <v/>
      </c>
      <c r="AK43" s="235" t="str">
        <f>IFERROR(IF(VLOOKUP($C43,'様式２－１'!$A$6:$BG$163,31,FALSE)="","",1),"")</f>
        <v/>
      </c>
      <c r="AL43" s="232" t="str">
        <f>IFERROR(IF(VLOOKUP($C43,'様式２－１'!$A$6:$BG$163,32,FALSE)="","",1),"")</f>
        <v/>
      </c>
      <c r="AM43" s="235" t="str">
        <f>IFERROR(IF(VLOOKUP($C43,'様式２－１'!$A$6:$BG$163,33,FALSE)="","",1),"")</f>
        <v/>
      </c>
      <c r="AN43" s="232" t="str">
        <f>IFERROR(IF(VLOOKUP($C43,'様式２－１'!$A$6:$BG$163,34,FALSE)="","",1),"")</f>
        <v/>
      </c>
      <c r="AO43" s="235" t="str">
        <f>IFERROR(IF(VLOOKUP($C43,'様式２－１'!$A$6:$BG$163,35,FALSE)="","",1),"")</f>
        <v/>
      </c>
      <c r="AP43" s="232" t="str">
        <f>IFERROR(IF(VLOOKUP($C43,'様式２－１'!$A$6:$BG$163,36,FALSE)="","",VLOOKUP($C43,'様式２－１'!$A$6:$BG$163,36,FALSE)),"")</f>
        <v/>
      </c>
      <c r="AQ43" s="233" t="str">
        <f>IFERROR(IF(VLOOKUP($C43,'様式２－１'!$A$6:$BG$163,37,FALSE)="","",VLOOKUP($C43,'様式２－１'!$A$6:$BG$163,37,FALSE)),"")</f>
        <v/>
      </c>
      <c r="AR43" s="232" t="str">
        <f>IFERROR(IF(VLOOKUP($C43,'様式２－１'!$A$6:$BG$163,38,FALSE)="","",VLOOKUP($C43,'様式２－１'!$A$6:$BG$163,38,FALSE)),"")</f>
        <v/>
      </c>
      <c r="AS43" s="233" t="str">
        <f>IFERROR(IF(VLOOKUP($C43,'様式２－１'!$A$6:$BG$163,39,FALSE)="","",VLOOKUP($C43,'様式２－１'!$A$6:$BG$163,39,FALSE)),"")</f>
        <v/>
      </c>
      <c r="AT43" s="232" t="str">
        <f>IFERROR(IF(VLOOKUP($C43,'様式２－１'!$A$6:$BG$163,40,FALSE)="","",VLOOKUP($C43,'様式２－１'!$A$6:$BG$163,40,FALSE)),"")</f>
        <v/>
      </c>
      <c r="AU43" s="233" t="str">
        <f>IFERROR(IF(VLOOKUP($C43,'様式２－１'!$A$6:$BG$163,41,FALSE)="","",VLOOKUP($C43,'様式２－１'!$A$6:$BG$163,41,FALSE)),"")</f>
        <v/>
      </c>
      <c r="AV43" s="232" t="str">
        <f>IFERROR(IF(VLOOKUP($C43,'様式２－１'!$A$6:$BG$163,42,FALSE)="","",VLOOKUP($C43,'様式２－１'!$A$6:$BG$163,42,FALSE)),"")</f>
        <v/>
      </c>
      <c r="AW43" s="233" t="str">
        <f>IFERROR(IF(VLOOKUP($C43,'様式２－１'!$A$6:$BG$163,43,FALSE)="","",VLOOKUP($C43,'様式２－１'!$A$6:$BG$163,43,FALSE)),"")</f>
        <v/>
      </c>
      <c r="AX43" s="232" t="str">
        <f>IFERROR(IF(VLOOKUP($C43,'様式２－１'!$A$6:$BG$163,44,FALSE)="","",VLOOKUP($C43,'様式２－１'!$A$6:$BG$163,44,FALSE)),"")</f>
        <v/>
      </c>
      <c r="AY43" s="233" t="str">
        <f>IFERROR(IF(VLOOKUP($C43,'様式２－１'!$A$6:$BG$163,45,FALSE)="","",VLOOKUP($C43,'様式２－１'!$A$6:$BG$163,45,FALSE)),"")</f>
        <v/>
      </c>
      <c r="AZ43" s="232" t="str">
        <f>IFERROR(IF(VLOOKUP($C43,'様式２－１'!$A$6:$BG$163,46,FALSE)="","",VLOOKUP($C43,'様式２－１'!$A$6:$BG$163,46,FALSE)),"")</f>
        <v/>
      </c>
      <c r="BA43" s="233" t="str">
        <f>IFERROR(IF(VLOOKUP($C43,'様式２－１'!$A$6:$BG$163,47,FALSE)="","",VLOOKUP($C43,'様式２－１'!$A$6:$BG$163,47,FALSE)),"")</f>
        <v/>
      </c>
      <c r="BB43" s="232" t="str">
        <f>IFERROR(IF(VLOOKUP($C43,'様式２－１'!$A$6:$BG$163,48,FALSE)="","",VLOOKUP($C43,'様式２－１'!$A$6:$BG$163,48,FALSE)),"")</f>
        <v/>
      </c>
      <c r="BC43" s="233" t="str">
        <f>IFERROR(IF(VLOOKUP($C43,'様式２－１'!$A$6:$BG$163,49,FALSE)="","",VLOOKUP($C43,'様式２－１'!$A$6:$BG$163,49,FALSE)),"")</f>
        <v/>
      </c>
      <c r="BD43" s="232" t="str">
        <f>IFERROR(IF(VLOOKUP($C43,'様式２－１'!$A$6:$BG$163,50,FALSE)="","",VLOOKUP($C43,'様式２－１'!$A$6:$BG$163,50,FALSE)),"")</f>
        <v/>
      </c>
      <c r="BE43" s="233" t="str">
        <f>IFERROR(IF(VLOOKUP($C43,'様式２－１'!$A$6:$BG$163,51,FALSE)="","",VLOOKUP($C43,'様式２－１'!$A$6:$BG$163,51,FALSE)),"")</f>
        <v/>
      </c>
      <c r="BF43" s="232" t="str">
        <f>IFERROR(IF(VLOOKUP($C43,'様式２－１'!$A$6:$BG$163,52,FALSE)="","",VLOOKUP($C43,'様式２－１'!$A$6:$BG$163,52,FALSE)),"")</f>
        <v/>
      </c>
      <c r="BG43" s="233" t="str">
        <f>IFERROR(IF(VLOOKUP($C43,'様式２－１'!$A$6:$BG$163,53,FALSE)="","",1),"")</f>
        <v/>
      </c>
      <c r="BH43" s="232" t="str">
        <f>IFERROR(IF(VLOOKUP($C43,'様式２－１'!$A$6:$BG$163,54,FALSE)="","",1),"")</f>
        <v/>
      </c>
      <c r="BI43" s="233" t="str">
        <f>IFERROR(IF(VLOOKUP($C43,'様式２－１'!$A$6:$BG$163,55,FALSE)="","",1),"")</f>
        <v/>
      </c>
      <c r="BJ43" s="232" t="str">
        <f>IFERROR(IF(VLOOKUP($C43,'様式２－１'!$A$6:$BG$163,56,FALSE)="","",VLOOKUP($C43,'様式２－１'!$A$6:$BG$163,56,FALSE)),"")</f>
        <v/>
      </c>
      <c r="BK43" s="233" t="str">
        <f>IFERROR(IF(VLOOKUP($C43,'様式２－１'!$A$6:$BG$163,57,FALSE)="","",VLOOKUP($C43,'様式２－１'!$A$6:$BG$163,57,FALSE)),"")</f>
        <v/>
      </c>
      <c r="BL43" s="232" t="str">
        <f>IFERROR(IF(VLOOKUP($C43,'様式２－１'!$A$6:$BG$163,58,FALSE)="","",VLOOKUP($C43,'様式２－１'!$A$6:$BG$163,58,FALSE)),"")</f>
        <v/>
      </c>
      <c r="BM43" s="233" t="str">
        <f>IFERROR(IF(VLOOKUP($C43,'様式２－１'!$A$6:$BG$163,59,FALSE)="","",VLOOKUP($C43,'様式２－１'!$A$6:$BG$163,59,FALSE)),"")</f>
        <v/>
      </c>
      <c r="BN43" s="234" t="str">
        <f>IFERROR(IF(VLOOKUP($C43,'様式４－１'!$A$6:$AE$112,5,FALSE)="","",VLOOKUP($C43,'様式４－１'!$A$6:$AE$112,5,FALSE)),"")</f>
        <v/>
      </c>
      <c r="BO43" s="235" t="str">
        <f>IFERROR(IF(VLOOKUP($C43,'様式４－１'!$A$6:$AE$112,6,FALSE)="","",VLOOKUP($C43,'様式４－１'!$A$6:$AE$112,6,FALSE)),"")</f>
        <v/>
      </c>
      <c r="BP43" s="234" t="str">
        <f>IFERROR(IF(VLOOKUP($C43,'様式４－１'!$A$6:$AE$112,7,FALSE)="","",VLOOKUP($C43,'様式４－１'!$A$6:$AE$112,7,FALSE)),"")</f>
        <v/>
      </c>
      <c r="BQ43" s="235" t="str">
        <f>IFERROR(IF(VLOOKUP($C43,'様式４－１'!$A$6:$AE$112,8,FALSE)="","",VLOOKUP($C43,'様式４－１'!$A$6:$AE$112,8,FALSE)),"")</f>
        <v/>
      </c>
      <c r="BR43" s="234" t="str">
        <f>IFERROR(IF(VLOOKUP($C43,'様式４－１'!$A$6:$AE$112,9,FALSE)="","",VLOOKUP($C43,'様式４－１'!$A$6:$AE$112,9,FALSE)),"")</f>
        <v/>
      </c>
      <c r="BS43" s="235" t="str">
        <f>IFERROR(IF(VLOOKUP($C43,'様式４－１'!$A$6:$AE$112,10,FALSE)="","",VLOOKUP($C43,'様式４－１'!$A$6:$AE$112,10,FALSE)),"")</f>
        <v/>
      </c>
      <c r="BT43" s="234" t="str">
        <f>IFERROR(IF(VLOOKUP($C43,'様式４－１'!$A$6:$AE$112,11,FALSE)="","",VLOOKUP($C43,'様式４－１'!$A$6:$AE$112,11,FALSE)),"")</f>
        <v/>
      </c>
      <c r="BU43" s="235" t="str">
        <f>IFERROR(IF(VLOOKUP($C43,'様式４－１'!$A$6:$AE$112,12,FALSE)="","",VLOOKUP($C43,'様式４－１'!$A$6:$AE$112,12,FALSE)),"")</f>
        <v/>
      </c>
      <c r="BV43" s="232" t="str">
        <f>IFERROR(IF(VLOOKUP($C43,'様式４－１'!$A$6:$AE$112,13,FALSE)="","",VLOOKUP($C43,'様式４－１'!$A$6:$AE$112,13,FALSE)),"")</f>
        <v/>
      </c>
      <c r="BW43" s="233" t="str">
        <f>IFERROR(IF(VLOOKUP($C43,'様式４－１'!$A$6:$AE$112,14,FALSE)="","",VLOOKUP($C43,'様式４－１'!$A$6:$AE$112,14,FALSE)),"")</f>
        <v/>
      </c>
      <c r="BX43" s="232" t="str">
        <f>IFERROR(IF(VLOOKUP($C43,'様式４－１'!$A$6:$AE$112,15,FALSE)="","",VLOOKUP($C43,'様式４－１'!$A$6:$AE$112,15,FALSE)),"")</f>
        <v/>
      </c>
      <c r="BY43" s="233" t="str">
        <f>IFERROR(IF(VLOOKUP($C43,'様式４－１'!$A$6:$AE$112,16,FALSE)="","",VLOOKUP($C43,'様式４－１'!$A$6:$AE$112,16,FALSE)),"")</f>
        <v/>
      </c>
      <c r="BZ43" s="232" t="str">
        <f>IFERROR(IF(VLOOKUP($C43,'様式４－１'!$A$6:$AE$112,17,FALSE)="","",VLOOKUP($C43,'様式４－１'!$A$6:$AE$112,17,FALSE)),"")</f>
        <v/>
      </c>
      <c r="CA43" s="233" t="str">
        <f>IFERROR(IF(VLOOKUP($C43,'様式４－１'!$A$6:$AE$112,18,FALSE)="","",VLOOKUP($C43,'様式４－１'!$A$6:$AE$112,18,FALSE)),"")</f>
        <v/>
      </c>
      <c r="CB43" s="232" t="str">
        <f>IFERROR(IF(VLOOKUP($C43,'様式４－１'!$A$6:$AE$112,19,FALSE)="","",VLOOKUP($C43,'様式４－１'!$A$6:$AE$112,19,FALSE)),"")</f>
        <v/>
      </c>
      <c r="CC43" s="233" t="str">
        <f>IFERROR(IF(VLOOKUP($C43,'様式４－１'!$A$6:$AE$112,20,FALSE)="","",VLOOKUP($C43,'様式４－１'!$A$6:$AE$112,20,FALSE)),"")</f>
        <v/>
      </c>
      <c r="CD43" s="234" t="str">
        <f>IFERROR(IF(VLOOKUP($C43,'様式４－１'!$A$6:$AE$112,21,FALSE)="","",1),"")</f>
        <v/>
      </c>
      <c r="CE43" s="235" t="str">
        <f>IFERROR(IF(VLOOKUP($C43,'様式４－１'!$A$6:$AE$112,22,FALSE)="","",1),"")</f>
        <v/>
      </c>
      <c r="CF43" s="234" t="str">
        <f>IFERROR(IF(VLOOKUP($C43,'様式４－１'!$A$6:$AE$112,23,FALSE)="","",1),"")</f>
        <v/>
      </c>
      <c r="CG43" s="235" t="str">
        <f>IFERROR(IF(VLOOKUP($C43,'様式４－１'!$A$6:$AE$112,24,FALSE)="","",1),"")</f>
        <v/>
      </c>
      <c r="CH43" s="234" t="str">
        <f>IFERROR(IF(VLOOKUP($C43,'様式４－１'!$A$6:$AE$112,25,FALSE)="","",1),"")</f>
        <v/>
      </c>
      <c r="CI43" s="235" t="str">
        <f>IFERROR(IF(VLOOKUP($C43,'様式４－１'!$A$6:$AE$112,26,FALSE)="","",1),"")</f>
        <v/>
      </c>
      <c r="CJ43" s="234" t="str">
        <f>IFERROR(IF(VLOOKUP($C43,'様式４－１'!$A$6:$AE$112,27,FALSE)="","",1),"")</f>
        <v/>
      </c>
      <c r="CK43" s="235" t="str">
        <f>IFERROR(IF(VLOOKUP($C43,'様式４－１'!$A$6:$AE$112,28,FALSE)="","",1),"")</f>
        <v/>
      </c>
      <c r="CL43" s="234" t="str">
        <f>IFERROR(IF(VLOOKUP($C43,'様式４－１'!$A$6:$AE$112,29,FALSE)="","",1),"")</f>
        <v/>
      </c>
      <c r="CM43" s="235" t="str">
        <f>IFERROR(IF(VLOOKUP($C43,'様式４－１'!$A$6:$AE$112,30,FALSE)="","",1),"")</f>
        <v/>
      </c>
      <c r="CN43" s="234" t="str">
        <f>IFERROR(IF(VLOOKUP($C43,'様式４－１'!$A$6:$AE$112,31,FALSE)="","",1),"")</f>
        <v/>
      </c>
      <c r="CO43" s="252" t="str">
        <f>IFERROR(IF(VLOOKUP($C43,'様式４－１'!$A$6:$AE$112,31,FALSE)="","",1),"")</f>
        <v/>
      </c>
      <c r="CP43" s="256" t="str">
        <f>IFERROR(IF(VLOOKUP($C43,'様式４－１'!$A$6:$AE$112,31,FALSE)="","",1),"")</f>
        <v/>
      </c>
      <c r="CQ43" s="252" t="str">
        <f>IFERROR(IF(VLOOKUP($C43,'様式４－１'!$A$6:$AE$112,31,FALSE)="","",1),"")</f>
        <v/>
      </c>
      <c r="CR43" s="260">
        <f>全技術者確認表!E55</f>
        <v>0</v>
      </c>
      <c r="CS43" s="261">
        <f>全技術者確認表!H55</f>
        <v>0</v>
      </c>
      <c r="FS43" s="232"/>
      <c r="FT43" s="233"/>
      <c r="FU43" s="232"/>
      <c r="FV43" s="233"/>
      <c r="FW43" s="232"/>
      <c r="FX43" s="233"/>
      <c r="FY43" s="232"/>
      <c r="FZ43" s="233"/>
      <c r="GA43" s="232"/>
      <c r="GB43" s="233"/>
      <c r="GC43" s="232"/>
      <c r="GD43" s="233"/>
      <c r="GE43" s="232"/>
      <c r="GF43" s="233"/>
      <c r="GG43" s="232"/>
      <c r="GH43" s="233"/>
      <c r="GI43" s="234"/>
      <c r="GJ43" s="235"/>
      <c r="GK43" s="234"/>
      <c r="GL43" s="235"/>
      <c r="GM43" s="234"/>
      <c r="GN43" s="235"/>
      <c r="GO43" s="234"/>
      <c r="GP43" s="235"/>
      <c r="GQ43" s="234"/>
      <c r="GR43" s="235"/>
      <c r="GS43" s="234"/>
      <c r="GT43" s="235"/>
      <c r="GU43" s="234"/>
      <c r="GV43" s="235"/>
      <c r="GW43" s="234"/>
      <c r="GX43" s="235"/>
      <c r="GY43" s="232"/>
      <c r="GZ43" s="233"/>
      <c r="HA43" s="232"/>
      <c r="HB43" s="233"/>
      <c r="HC43" s="232"/>
      <c r="HD43" s="233"/>
      <c r="HE43" s="232"/>
      <c r="HF43" s="233"/>
      <c r="HG43" s="232"/>
      <c r="HH43" s="233"/>
      <c r="HI43" s="232"/>
      <c r="HJ43" s="233"/>
      <c r="HK43" s="232"/>
      <c r="HL43" s="233"/>
      <c r="HM43" s="232"/>
      <c r="HN43" s="233"/>
      <c r="HO43" s="232"/>
      <c r="HP43" s="233"/>
      <c r="HQ43" s="232"/>
      <c r="HR43" s="233"/>
      <c r="HS43" s="232"/>
      <c r="HT43" s="233"/>
      <c r="HU43" s="232"/>
      <c r="HV43" s="233"/>
      <c r="HW43" s="234"/>
      <c r="HX43" s="235"/>
      <c r="HY43" s="234"/>
      <c r="HZ43" s="235"/>
      <c r="IA43" s="234"/>
      <c r="IB43" s="235"/>
      <c r="IC43" s="234"/>
      <c r="ID43" s="235"/>
      <c r="IE43" s="232"/>
      <c r="IF43" s="233"/>
      <c r="IG43" s="232"/>
      <c r="IH43" s="233"/>
      <c r="II43" s="232"/>
      <c r="IJ43" s="233"/>
      <c r="IK43" s="232"/>
      <c r="IL43" s="233"/>
      <c r="IM43" s="234"/>
      <c r="IN43" s="235"/>
      <c r="IO43" s="234"/>
      <c r="IP43" s="235"/>
      <c r="IQ43" s="234"/>
      <c r="IR43" s="235"/>
      <c r="IS43" s="234"/>
      <c r="IT43" s="235"/>
      <c r="IU43" s="234"/>
      <c r="IV43" s="235"/>
      <c r="IW43" s="234"/>
      <c r="IX43" s="252"/>
      <c r="IY43" s="256"/>
      <c r="IZ43" s="252"/>
      <c r="JA43" s="256"/>
      <c r="JB43" s="252"/>
    </row>
    <row r="44" spans="1:262" s="231" customFormat="1" x14ac:dyDescent="0.2">
      <c r="A44" s="231">
        <f>報告書表紙!G$6</f>
        <v>0</v>
      </c>
      <c r="C44" s="231">
        <v>43</v>
      </c>
      <c r="D44" s="231">
        <f>全技術者確認表!B56</f>
        <v>0</v>
      </c>
      <c r="J44" s="232" t="str">
        <f>IFERROR(IF(VLOOKUP($C44,'様式２－１'!$A$6:$BG$163,4,FALSE)="","",1),"")</f>
        <v/>
      </c>
      <c r="K44" s="233" t="str">
        <f>IFERROR(IF(VLOOKUP($C44,'様式２－１'!$A$6:$BG$163,5,FALSE)="","",1),"")</f>
        <v/>
      </c>
      <c r="L44" s="232" t="str">
        <f>IFERROR(IF(VLOOKUP($C44,'様式２－１'!$A$6:$BG$163,6,FALSE)="","",1),"")</f>
        <v/>
      </c>
      <c r="M44" s="233" t="str">
        <f>IFERROR(IF(VLOOKUP($C44,'様式２－１'!$A$6:$BG$163,7,FALSE)="","",1),"")</f>
        <v/>
      </c>
      <c r="N44" s="232" t="str">
        <f>IFERROR(IF(VLOOKUP($C44,'様式２－１'!$A$6:$BG$163,8,FALSE)="","",1),"")</f>
        <v/>
      </c>
      <c r="O44" s="233" t="str">
        <f>IFERROR(IF(VLOOKUP($C44,'様式２－１'!$A$6:$BG$163,9,FALSE)="","",1),"")</f>
        <v/>
      </c>
      <c r="P44" s="232" t="str">
        <f>IFERROR(IF(VLOOKUP($C44,'様式２－１'!$A$6:$BG$163,10,FALSE)="","",1),"")</f>
        <v/>
      </c>
      <c r="Q44" s="233" t="str">
        <f>IFERROR(IF(VLOOKUP($C44,'様式２－１'!$A$6:$BG$163,11,FALSE)="","",1),"")</f>
        <v/>
      </c>
      <c r="R44" s="232" t="str">
        <f>IFERROR(IF(VLOOKUP($C44,'様式２－１'!$A$6:$BG$163,12,FALSE)="","",1),"")</f>
        <v/>
      </c>
      <c r="S44" s="233" t="str">
        <f>IFERROR(IF(VLOOKUP($C44,'様式２－１'!$A$6:$BG$163,13,FALSE)="","",1),"")</f>
        <v/>
      </c>
      <c r="T44" s="232" t="str">
        <f>IFERROR(IF(VLOOKUP($C44,'様式２－１'!$A$6:$BG$163,14,FALSE)="","",1),"")</f>
        <v/>
      </c>
      <c r="U44" s="233" t="str">
        <f>IFERROR(IF(VLOOKUP($C44,'様式２－１'!$A$6:$BG$163,15,FALSE)="","",1),"")</f>
        <v/>
      </c>
      <c r="V44" s="232" t="str">
        <f>IFERROR(IF(VLOOKUP($C44,'様式２－１'!$A$6:$BG$163,16,FALSE)="","",1),"")</f>
        <v/>
      </c>
      <c r="W44" s="233" t="str">
        <f>IFERROR(IF(VLOOKUP($C44,'様式２－１'!$A$6:$BG$163,17,FALSE)="","",1),"")</f>
        <v/>
      </c>
      <c r="X44" s="232" t="str">
        <f>IFERROR(IF(VLOOKUP($C44,'様式２－１'!$A$6:$BG$163,18,FALSE)="","",1),"")</f>
        <v/>
      </c>
      <c r="Y44" s="233" t="str">
        <f>IFERROR(IF(VLOOKUP($C44,'様式２－１'!$A$6:$BG$163,19,FALSE)="","",1),"")</f>
        <v/>
      </c>
      <c r="Z44" s="232" t="str">
        <f>IFERROR(IF(VLOOKUP($C44,'様式２－１'!$A$6:$BG$163,20,FALSE)="","",1),"")</f>
        <v/>
      </c>
      <c r="AA44" s="235" t="str">
        <f>IFERROR(IF(VLOOKUP($C44,'様式２－１'!$A$6:$BG$163,21,FALSE)="","",1),"")</f>
        <v/>
      </c>
      <c r="AB44" s="232" t="str">
        <f>IFERROR(IF(VLOOKUP($C44,'様式２－１'!$A$6:$BG$163,22,FALSE)="","",1),"")</f>
        <v/>
      </c>
      <c r="AC44" s="235" t="str">
        <f>IFERROR(IF(VLOOKUP($C44,'様式２－１'!$A$6:$BG$163,23,FALSE)="","",1),"")</f>
        <v/>
      </c>
      <c r="AD44" s="232" t="str">
        <f>IFERROR(IF(VLOOKUP($C44,'様式２－１'!$A$6:$BG$163,24,FALSE)="","",1),"")</f>
        <v/>
      </c>
      <c r="AE44" s="235" t="str">
        <f>IFERROR(IF(VLOOKUP($C44,'様式２－１'!$A$6:$BG$163,25,FALSE)="","",1),"")</f>
        <v/>
      </c>
      <c r="AF44" s="232" t="str">
        <f>IFERROR(IF(VLOOKUP($C44,'様式２－１'!$A$6:$BG$163,26,FALSE)="","",1),"")</f>
        <v/>
      </c>
      <c r="AG44" s="235" t="str">
        <f>IFERROR(IF(VLOOKUP($C44,'様式２－１'!$A$6:$BG$163,27,FALSE)="","",1),"")</f>
        <v/>
      </c>
      <c r="AH44" s="232" t="str">
        <f>IFERROR(IF(VLOOKUP($C44,'様式２－１'!$A$6:$BG$163,28,FALSE)="","",1),"")</f>
        <v/>
      </c>
      <c r="AI44" s="235" t="str">
        <f>IFERROR(IF(VLOOKUP($C44,'様式２－１'!$A$6:$BG$163,28,FALSE)="","",1),"")</f>
        <v/>
      </c>
      <c r="AJ44" s="232" t="str">
        <f>IFERROR(IF(VLOOKUP($C44,'様式２－１'!$A$6:$BG$163,30,FALSE)="","",1),"")</f>
        <v/>
      </c>
      <c r="AK44" s="235" t="str">
        <f>IFERROR(IF(VLOOKUP($C44,'様式２－１'!$A$6:$BG$163,31,FALSE)="","",1),"")</f>
        <v/>
      </c>
      <c r="AL44" s="232" t="str">
        <f>IFERROR(IF(VLOOKUP($C44,'様式２－１'!$A$6:$BG$163,32,FALSE)="","",1),"")</f>
        <v/>
      </c>
      <c r="AM44" s="235" t="str">
        <f>IFERROR(IF(VLOOKUP($C44,'様式２－１'!$A$6:$BG$163,33,FALSE)="","",1),"")</f>
        <v/>
      </c>
      <c r="AN44" s="232" t="str">
        <f>IFERROR(IF(VLOOKUP($C44,'様式２－１'!$A$6:$BG$163,34,FALSE)="","",1),"")</f>
        <v/>
      </c>
      <c r="AO44" s="235" t="str">
        <f>IFERROR(IF(VLOOKUP($C44,'様式２－１'!$A$6:$BG$163,35,FALSE)="","",1),"")</f>
        <v/>
      </c>
      <c r="AP44" s="232" t="str">
        <f>IFERROR(IF(VLOOKUP($C44,'様式２－１'!$A$6:$BG$163,36,FALSE)="","",VLOOKUP($C44,'様式２－１'!$A$6:$BG$163,36,FALSE)),"")</f>
        <v/>
      </c>
      <c r="AQ44" s="233" t="str">
        <f>IFERROR(IF(VLOOKUP($C44,'様式２－１'!$A$6:$BG$163,37,FALSE)="","",VLOOKUP($C44,'様式２－１'!$A$6:$BG$163,37,FALSE)),"")</f>
        <v/>
      </c>
      <c r="AR44" s="232" t="str">
        <f>IFERROR(IF(VLOOKUP($C44,'様式２－１'!$A$6:$BG$163,38,FALSE)="","",VLOOKUP($C44,'様式２－１'!$A$6:$BG$163,38,FALSE)),"")</f>
        <v/>
      </c>
      <c r="AS44" s="233" t="str">
        <f>IFERROR(IF(VLOOKUP($C44,'様式２－１'!$A$6:$BG$163,39,FALSE)="","",VLOOKUP($C44,'様式２－１'!$A$6:$BG$163,39,FALSE)),"")</f>
        <v/>
      </c>
      <c r="AT44" s="232" t="str">
        <f>IFERROR(IF(VLOOKUP($C44,'様式２－１'!$A$6:$BG$163,40,FALSE)="","",VLOOKUP($C44,'様式２－１'!$A$6:$BG$163,40,FALSE)),"")</f>
        <v/>
      </c>
      <c r="AU44" s="233" t="str">
        <f>IFERROR(IF(VLOOKUP($C44,'様式２－１'!$A$6:$BG$163,41,FALSE)="","",VLOOKUP($C44,'様式２－１'!$A$6:$BG$163,41,FALSE)),"")</f>
        <v/>
      </c>
      <c r="AV44" s="232" t="str">
        <f>IFERROR(IF(VLOOKUP($C44,'様式２－１'!$A$6:$BG$163,42,FALSE)="","",VLOOKUP($C44,'様式２－１'!$A$6:$BG$163,42,FALSE)),"")</f>
        <v/>
      </c>
      <c r="AW44" s="233" t="str">
        <f>IFERROR(IF(VLOOKUP($C44,'様式２－１'!$A$6:$BG$163,43,FALSE)="","",VLOOKUP($C44,'様式２－１'!$A$6:$BG$163,43,FALSE)),"")</f>
        <v/>
      </c>
      <c r="AX44" s="232" t="str">
        <f>IFERROR(IF(VLOOKUP($C44,'様式２－１'!$A$6:$BG$163,44,FALSE)="","",VLOOKUP($C44,'様式２－１'!$A$6:$BG$163,44,FALSE)),"")</f>
        <v/>
      </c>
      <c r="AY44" s="233" t="str">
        <f>IFERROR(IF(VLOOKUP($C44,'様式２－１'!$A$6:$BG$163,45,FALSE)="","",VLOOKUP($C44,'様式２－１'!$A$6:$BG$163,45,FALSE)),"")</f>
        <v/>
      </c>
      <c r="AZ44" s="232" t="str">
        <f>IFERROR(IF(VLOOKUP($C44,'様式２－１'!$A$6:$BG$163,46,FALSE)="","",VLOOKUP($C44,'様式２－１'!$A$6:$BG$163,46,FALSE)),"")</f>
        <v/>
      </c>
      <c r="BA44" s="233" t="str">
        <f>IFERROR(IF(VLOOKUP($C44,'様式２－１'!$A$6:$BG$163,47,FALSE)="","",VLOOKUP($C44,'様式２－１'!$A$6:$BG$163,47,FALSE)),"")</f>
        <v/>
      </c>
      <c r="BB44" s="232" t="str">
        <f>IFERROR(IF(VLOOKUP($C44,'様式２－１'!$A$6:$BG$163,48,FALSE)="","",VLOOKUP($C44,'様式２－１'!$A$6:$BG$163,48,FALSE)),"")</f>
        <v/>
      </c>
      <c r="BC44" s="233" t="str">
        <f>IFERROR(IF(VLOOKUP($C44,'様式２－１'!$A$6:$BG$163,49,FALSE)="","",VLOOKUP($C44,'様式２－１'!$A$6:$BG$163,49,FALSE)),"")</f>
        <v/>
      </c>
      <c r="BD44" s="232" t="str">
        <f>IFERROR(IF(VLOOKUP($C44,'様式２－１'!$A$6:$BG$163,50,FALSE)="","",VLOOKUP($C44,'様式２－１'!$A$6:$BG$163,50,FALSE)),"")</f>
        <v/>
      </c>
      <c r="BE44" s="233" t="str">
        <f>IFERROR(IF(VLOOKUP($C44,'様式２－１'!$A$6:$BG$163,51,FALSE)="","",VLOOKUP($C44,'様式２－１'!$A$6:$BG$163,51,FALSE)),"")</f>
        <v/>
      </c>
      <c r="BF44" s="232" t="str">
        <f>IFERROR(IF(VLOOKUP($C44,'様式２－１'!$A$6:$BG$163,52,FALSE)="","",VLOOKUP($C44,'様式２－１'!$A$6:$BG$163,52,FALSE)),"")</f>
        <v/>
      </c>
      <c r="BG44" s="233" t="str">
        <f>IFERROR(IF(VLOOKUP($C44,'様式２－１'!$A$6:$BG$163,53,FALSE)="","",1),"")</f>
        <v/>
      </c>
      <c r="BH44" s="232" t="str">
        <f>IFERROR(IF(VLOOKUP($C44,'様式２－１'!$A$6:$BG$163,54,FALSE)="","",1),"")</f>
        <v/>
      </c>
      <c r="BI44" s="233" t="str">
        <f>IFERROR(IF(VLOOKUP($C44,'様式２－１'!$A$6:$BG$163,55,FALSE)="","",1),"")</f>
        <v/>
      </c>
      <c r="BJ44" s="232" t="str">
        <f>IFERROR(IF(VLOOKUP($C44,'様式２－１'!$A$6:$BG$163,56,FALSE)="","",VLOOKUP($C44,'様式２－１'!$A$6:$BG$163,56,FALSE)),"")</f>
        <v/>
      </c>
      <c r="BK44" s="233" t="str">
        <f>IFERROR(IF(VLOOKUP($C44,'様式２－１'!$A$6:$BG$163,57,FALSE)="","",VLOOKUP($C44,'様式２－１'!$A$6:$BG$163,57,FALSE)),"")</f>
        <v/>
      </c>
      <c r="BL44" s="232" t="str">
        <f>IFERROR(IF(VLOOKUP($C44,'様式２－１'!$A$6:$BG$163,58,FALSE)="","",VLOOKUP($C44,'様式２－１'!$A$6:$BG$163,58,FALSE)),"")</f>
        <v/>
      </c>
      <c r="BM44" s="233" t="str">
        <f>IFERROR(IF(VLOOKUP($C44,'様式２－１'!$A$6:$BG$163,59,FALSE)="","",VLOOKUP($C44,'様式２－１'!$A$6:$BG$163,59,FALSE)),"")</f>
        <v/>
      </c>
      <c r="BN44" s="234" t="str">
        <f>IFERROR(IF(VLOOKUP($C44,'様式４－１'!$A$6:$AE$112,5,FALSE)="","",VLOOKUP($C44,'様式４－１'!$A$6:$AE$112,5,FALSE)),"")</f>
        <v/>
      </c>
      <c r="BO44" s="235" t="str">
        <f>IFERROR(IF(VLOOKUP($C44,'様式４－１'!$A$6:$AE$112,6,FALSE)="","",VLOOKUP($C44,'様式４－１'!$A$6:$AE$112,6,FALSE)),"")</f>
        <v/>
      </c>
      <c r="BP44" s="234" t="str">
        <f>IFERROR(IF(VLOOKUP($C44,'様式４－１'!$A$6:$AE$112,7,FALSE)="","",VLOOKUP($C44,'様式４－１'!$A$6:$AE$112,7,FALSE)),"")</f>
        <v/>
      </c>
      <c r="BQ44" s="235" t="str">
        <f>IFERROR(IF(VLOOKUP($C44,'様式４－１'!$A$6:$AE$112,8,FALSE)="","",VLOOKUP($C44,'様式４－１'!$A$6:$AE$112,8,FALSE)),"")</f>
        <v/>
      </c>
      <c r="BR44" s="234" t="str">
        <f>IFERROR(IF(VLOOKUP($C44,'様式４－１'!$A$6:$AE$112,9,FALSE)="","",VLOOKUP($C44,'様式４－１'!$A$6:$AE$112,9,FALSE)),"")</f>
        <v/>
      </c>
      <c r="BS44" s="235" t="str">
        <f>IFERROR(IF(VLOOKUP($C44,'様式４－１'!$A$6:$AE$112,10,FALSE)="","",VLOOKUP($C44,'様式４－１'!$A$6:$AE$112,10,FALSE)),"")</f>
        <v/>
      </c>
      <c r="BT44" s="234" t="str">
        <f>IFERROR(IF(VLOOKUP($C44,'様式４－１'!$A$6:$AE$112,11,FALSE)="","",VLOOKUP($C44,'様式４－１'!$A$6:$AE$112,11,FALSE)),"")</f>
        <v/>
      </c>
      <c r="BU44" s="235" t="str">
        <f>IFERROR(IF(VLOOKUP($C44,'様式４－１'!$A$6:$AE$112,12,FALSE)="","",VLOOKUP($C44,'様式４－１'!$A$6:$AE$112,12,FALSE)),"")</f>
        <v/>
      </c>
      <c r="BV44" s="232" t="str">
        <f>IFERROR(IF(VLOOKUP($C44,'様式４－１'!$A$6:$AE$112,13,FALSE)="","",VLOOKUP($C44,'様式４－１'!$A$6:$AE$112,13,FALSE)),"")</f>
        <v/>
      </c>
      <c r="BW44" s="233" t="str">
        <f>IFERROR(IF(VLOOKUP($C44,'様式４－１'!$A$6:$AE$112,14,FALSE)="","",VLOOKUP($C44,'様式４－１'!$A$6:$AE$112,14,FALSE)),"")</f>
        <v/>
      </c>
      <c r="BX44" s="232" t="str">
        <f>IFERROR(IF(VLOOKUP($C44,'様式４－１'!$A$6:$AE$112,15,FALSE)="","",VLOOKUP($C44,'様式４－１'!$A$6:$AE$112,15,FALSE)),"")</f>
        <v/>
      </c>
      <c r="BY44" s="233" t="str">
        <f>IFERROR(IF(VLOOKUP($C44,'様式４－１'!$A$6:$AE$112,16,FALSE)="","",VLOOKUP($C44,'様式４－１'!$A$6:$AE$112,16,FALSE)),"")</f>
        <v/>
      </c>
      <c r="BZ44" s="232" t="str">
        <f>IFERROR(IF(VLOOKUP($C44,'様式４－１'!$A$6:$AE$112,17,FALSE)="","",VLOOKUP($C44,'様式４－１'!$A$6:$AE$112,17,FALSE)),"")</f>
        <v/>
      </c>
      <c r="CA44" s="233" t="str">
        <f>IFERROR(IF(VLOOKUP($C44,'様式４－１'!$A$6:$AE$112,18,FALSE)="","",VLOOKUP($C44,'様式４－１'!$A$6:$AE$112,18,FALSE)),"")</f>
        <v/>
      </c>
      <c r="CB44" s="232" t="str">
        <f>IFERROR(IF(VLOOKUP($C44,'様式４－１'!$A$6:$AE$112,19,FALSE)="","",VLOOKUP($C44,'様式４－１'!$A$6:$AE$112,19,FALSE)),"")</f>
        <v/>
      </c>
      <c r="CC44" s="233" t="str">
        <f>IFERROR(IF(VLOOKUP($C44,'様式４－１'!$A$6:$AE$112,20,FALSE)="","",VLOOKUP($C44,'様式４－１'!$A$6:$AE$112,20,FALSE)),"")</f>
        <v/>
      </c>
      <c r="CD44" s="234" t="str">
        <f>IFERROR(IF(VLOOKUP($C44,'様式４－１'!$A$6:$AE$112,21,FALSE)="","",1),"")</f>
        <v/>
      </c>
      <c r="CE44" s="235" t="str">
        <f>IFERROR(IF(VLOOKUP($C44,'様式４－１'!$A$6:$AE$112,22,FALSE)="","",1),"")</f>
        <v/>
      </c>
      <c r="CF44" s="234" t="str">
        <f>IFERROR(IF(VLOOKUP($C44,'様式４－１'!$A$6:$AE$112,23,FALSE)="","",1),"")</f>
        <v/>
      </c>
      <c r="CG44" s="235" t="str">
        <f>IFERROR(IF(VLOOKUP($C44,'様式４－１'!$A$6:$AE$112,24,FALSE)="","",1),"")</f>
        <v/>
      </c>
      <c r="CH44" s="234" t="str">
        <f>IFERROR(IF(VLOOKUP($C44,'様式４－１'!$A$6:$AE$112,25,FALSE)="","",1),"")</f>
        <v/>
      </c>
      <c r="CI44" s="235" t="str">
        <f>IFERROR(IF(VLOOKUP($C44,'様式４－１'!$A$6:$AE$112,26,FALSE)="","",1),"")</f>
        <v/>
      </c>
      <c r="CJ44" s="234" t="str">
        <f>IFERROR(IF(VLOOKUP($C44,'様式４－１'!$A$6:$AE$112,27,FALSE)="","",1),"")</f>
        <v/>
      </c>
      <c r="CK44" s="235" t="str">
        <f>IFERROR(IF(VLOOKUP($C44,'様式４－１'!$A$6:$AE$112,28,FALSE)="","",1),"")</f>
        <v/>
      </c>
      <c r="CL44" s="234" t="str">
        <f>IFERROR(IF(VLOOKUP($C44,'様式４－１'!$A$6:$AE$112,29,FALSE)="","",1),"")</f>
        <v/>
      </c>
      <c r="CM44" s="235" t="str">
        <f>IFERROR(IF(VLOOKUP($C44,'様式４－１'!$A$6:$AE$112,30,FALSE)="","",1),"")</f>
        <v/>
      </c>
      <c r="CN44" s="234" t="str">
        <f>IFERROR(IF(VLOOKUP($C44,'様式４－１'!$A$6:$AE$112,31,FALSE)="","",1),"")</f>
        <v/>
      </c>
      <c r="CO44" s="252" t="str">
        <f>IFERROR(IF(VLOOKUP($C44,'様式４－１'!$A$6:$AE$112,31,FALSE)="","",1),"")</f>
        <v/>
      </c>
      <c r="CP44" s="256" t="str">
        <f>IFERROR(IF(VLOOKUP($C44,'様式４－１'!$A$6:$AE$112,31,FALSE)="","",1),"")</f>
        <v/>
      </c>
      <c r="CQ44" s="252" t="str">
        <f>IFERROR(IF(VLOOKUP($C44,'様式４－１'!$A$6:$AE$112,31,FALSE)="","",1),"")</f>
        <v/>
      </c>
      <c r="CR44" s="260">
        <f>全技術者確認表!E56</f>
        <v>0</v>
      </c>
      <c r="CS44" s="261">
        <f>全技術者確認表!H56</f>
        <v>0</v>
      </c>
      <c r="FS44" s="232"/>
      <c r="FT44" s="233"/>
      <c r="FU44" s="232"/>
      <c r="FV44" s="233"/>
      <c r="FW44" s="232"/>
      <c r="FX44" s="233"/>
      <c r="FY44" s="232"/>
      <c r="FZ44" s="233"/>
      <c r="GA44" s="232"/>
      <c r="GB44" s="233"/>
      <c r="GC44" s="232"/>
      <c r="GD44" s="233"/>
      <c r="GE44" s="232"/>
      <c r="GF44" s="233"/>
      <c r="GG44" s="232"/>
      <c r="GH44" s="233"/>
      <c r="GI44" s="234"/>
      <c r="GJ44" s="235"/>
      <c r="GK44" s="234"/>
      <c r="GL44" s="235"/>
      <c r="GM44" s="234"/>
      <c r="GN44" s="235"/>
      <c r="GO44" s="234"/>
      <c r="GP44" s="235"/>
      <c r="GQ44" s="234"/>
      <c r="GR44" s="235"/>
      <c r="GS44" s="234"/>
      <c r="GT44" s="235"/>
      <c r="GU44" s="234"/>
      <c r="GV44" s="235"/>
      <c r="GW44" s="234"/>
      <c r="GX44" s="235"/>
      <c r="GY44" s="232"/>
      <c r="GZ44" s="233"/>
      <c r="HA44" s="232"/>
      <c r="HB44" s="233"/>
      <c r="HC44" s="232"/>
      <c r="HD44" s="233"/>
      <c r="HE44" s="232"/>
      <c r="HF44" s="233"/>
      <c r="HG44" s="232"/>
      <c r="HH44" s="233"/>
      <c r="HI44" s="232"/>
      <c r="HJ44" s="233"/>
      <c r="HK44" s="232"/>
      <c r="HL44" s="233"/>
      <c r="HM44" s="232"/>
      <c r="HN44" s="233"/>
      <c r="HO44" s="232"/>
      <c r="HP44" s="233"/>
      <c r="HQ44" s="232"/>
      <c r="HR44" s="233"/>
      <c r="HS44" s="232"/>
      <c r="HT44" s="233"/>
      <c r="HU44" s="232"/>
      <c r="HV44" s="233"/>
      <c r="HW44" s="234"/>
      <c r="HX44" s="235"/>
      <c r="HY44" s="234"/>
      <c r="HZ44" s="235"/>
      <c r="IA44" s="234"/>
      <c r="IB44" s="235"/>
      <c r="IC44" s="234"/>
      <c r="ID44" s="235"/>
      <c r="IE44" s="232"/>
      <c r="IF44" s="233"/>
      <c r="IG44" s="232"/>
      <c r="IH44" s="233"/>
      <c r="II44" s="232"/>
      <c r="IJ44" s="233"/>
      <c r="IK44" s="232"/>
      <c r="IL44" s="233"/>
      <c r="IM44" s="234"/>
      <c r="IN44" s="235"/>
      <c r="IO44" s="234"/>
      <c r="IP44" s="235"/>
      <c r="IQ44" s="234"/>
      <c r="IR44" s="235"/>
      <c r="IS44" s="234"/>
      <c r="IT44" s="235"/>
      <c r="IU44" s="234"/>
      <c r="IV44" s="235"/>
      <c r="IW44" s="234"/>
      <c r="IX44" s="252"/>
      <c r="IY44" s="256"/>
      <c r="IZ44" s="252"/>
      <c r="JA44" s="256"/>
      <c r="JB44" s="252"/>
    </row>
    <row r="45" spans="1:262" s="231" customFormat="1" x14ac:dyDescent="0.2">
      <c r="A45" s="231">
        <f>報告書表紙!G$6</f>
        <v>0</v>
      </c>
      <c r="C45" s="231">
        <v>44</v>
      </c>
      <c r="D45" s="231">
        <f>全技術者確認表!B57</f>
        <v>0</v>
      </c>
      <c r="J45" s="232" t="str">
        <f>IFERROR(IF(VLOOKUP($C45,'様式２－１'!$A$6:$BG$163,4,FALSE)="","",1),"")</f>
        <v/>
      </c>
      <c r="K45" s="233" t="str">
        <f>IFERROR(IF(VLOOKUP($C45,'様式２－１'!$A$6:$BG$163,5,FALSE)="","",1),"")</f>
        <v/>
      </c>
      <c r="L45" s="232" t="str">
        <f>IFERROR(IF(VLOOKUP($C45,'様式２－１'!$A$6:$BG$163,6,FALSE)="","",1),"")</f>
        <v/>
      </c>
      <c r="M45" s="233" t="str">
        <f>IFERROR(IF(VLOOKUP($C45,'様式２－１'!$A$6:$BG$163,7,FALSE)="","",1),"")</f>
        <v/>
      </c>
      <c r="N45" s="232" t="str">
        <f>IFERROR(IF(VLOOKUP($C45,'様式２－１'!$A$6:$BG$163,8,FALSE)="","",1),"")</f>
        <v/>
      </c>
      <c r="O45" s="233" t="str">
        <f>IFERROR(IF(VLOOKUP($C45,'様式２－１'!$A$6:$BG$163,9,FALSE)="","",1),"")</f>
        <v/>
      </c>
      <c r="P45" s="232" t="str">
        <f>IFERROR(IF(VLOOKUP($C45,'様式２－１'!$A$6:$BG$163,10,FALSE)="","",1),"")</f>
        <v/>
      </c>
      <c r="Q45" s="233" t="str">
        <f>IFERROR(IF(VLOOKUP($C45,'様式２－１'!$A$6:$BG$163,11,FALSE)="","",1),"")</f>
        <v/>
      </c>
      <c r="R45" s="232" t="str">
        <f>IFERROR(IF(VLOOKUP($C45,'様式２－１'!$A$6:$BG$163,12,FALSE)="","",1),"")</f>
        <v/>
      </c>
      <c r="S45" s="233" t="str">
        <f>IFERROR(IF(VLOOKUP($C45,'様式２－１'!$A$6:$BG$163,13,FALSE)="","",1),"")</f>
        <v/>
      </c>
      <c r="T45" s="232" t="str">
        <f>IFERROR(IF(VLOOKUP($C45,'様式２－１'!$A$6:$BG$163,14,FALSE)="","",1),"")</f>
        <v/>
      </c>
      <c r="U45" s="233" t="str">
        <f>IFERROR(IF(VLOOKUP($C45,'様式２－１'!$A$6:$BG$163,15,FALSE)="","",1),"")</f>
        <v/>
      </c>
      <c r="V45" s="232" t="str">
        <f>IFERROR(IF(VLOOKUP($C45,'様式２－１'!$A$6:$BG$163,16,FALSE)="","",1),"")</f>
        <v/>
      </c>
      <c r="W45" s="233" t="str">
        <f>IFERROR(IF(VLOOKUP($C45,'様式２－１'!$A$6:$BG$163,17,FALSE)="","",1),"")</f>
        <v/>
      </c>
      <c r="X45" s="232" t="str">
        <f>IFERROR(IF(VLOOKUP($C45,'様式２－１'!$A$6:$BG$163,18,FALSE)="","",1),"")</f>
        <v/>
      </c>
      <c r="Y45" s="233" t="str">
        <f>IFERROR(IF(VLOOKUP($C45,'様式２－１'!$A$6:$BG$163,19,FALSE)="","",1),"")</f>
        <v/>
      </c>
      <c r="Z45" s="232" t="str">
        <f>IFERROR(IF(VLOOKUP($C45,'様式２－１'!$A$6:$BG$163,20,FALSE)="","",1),"")</f>
        <v/>
      </c>
      <c r="AA45" s="235" t="str">
        <f>IFERROR(IF(VLOOKUP($C45,'様式２－１'!$A$6:$BG$163,21,FALSE)="","",1),"")</f>
        <v/>
      </c>
      <c r="AB45" s="232" t="str">
        <f>IFERROR(IF(VLOOKUP($C45,'様式２－１'!$A$6:$BG$163,22,FALSE)="","",1),"")</f>
        <v/>
      </c>
      <c r="AC45" s="235" t="str">
        <f>IFERROR(IF(VLOOKUP($C45,'様式２－１'!$A$6:$BG$163,23,FALSE)="","",1),"")</f>
        <v/>
      </c>
      <c r="AD45" s="232" t="str">
        <f>IFERROR(IF(VLOOKUP($C45,'様式２－１'!$A$6:$BG$163,24,FALSE)="","",1),"")</f>
        <v/>
      </c>
      <c r="AE45" s="235" t="str">
        <f>IFERROR(IF(VLOOKUP($C45,'様式２－１'!$A$6:$BG$163,25,FALSE)="","",1),"")</f>
        <v/>
      </c>
      <c r="AF45" s="232" t="str">
        <f>IFERROR(IF(VLOOKUP($C45,'様式２－１'!$A$6:$BG$163,26,FALSE)="","",1),"")</f>
        <v/>
      </c>
      <c r="AG45" s="235" t="str">
        <f>IFERROR(IF(VLOOKUP($C45,'様式２－１'!$A$6:$BG$163,27,FALSE)="","",1),"")</f>
        <v/>
      </c>
      <c r="AH45" s="232" t="str">
        <f>IFERROR(IF(VLOOKUP($C45,'様式２－１'!$A$6:$BG$163,28,FALSE)="","",1),"")</f>
        <v/>
      </c>
      <c r="AI45" s="235" t="str">
        <f>IFERROR(IF(VLOOKUP($C45,'様式２－１'!$A$6:$BG$163,28,FALSE)="","",1),"")</f>
        <v/>
      </c>
      <c r="AJ45" s="232" t="str">
        <f>IFERROR(IF(VLOOKUP($C45,'様式２－１'!$A$6:$BG$163,30,FALSE)="","",1),"")</f>
        <v/>
      </c>
      <c r="AK45" s="235" t="str">
        <f>IFERROR(IF(VLOOKUP($C45,'様式２－１'!$A$6:$BG$163,31,FALSE)="","",1),"")</f>
        <v/>
      </c>
      <c r="AL45" s="232" t="str">
        <f>IFERROR(IF(VLOOKUP($C45,'様式２－１'!$A$6:$BG$163,32,FALSE)="","",1),"")</f>
        <v/>
      </c>
      <c r="AM45" s="235" t="str">
        <f>IFERROR(IF(VLOOKUP($C45,'様式２－１'!$A$6:$BG$163,33,FALSE)="","",1),"")</f>
        <v/>
      </c>
      <c r="AN45" s="232" t="str">
        <f>IFERROR(IF(VLOOKUP($C45,'様式２－１'!$A$6:$BG$163,34,FALSE)="","",1),"")</f>
        <v/>
      </c>
      <c r="AO45" s="235" t="str">
        <f>IFERROR(IF(VLOOKUP($C45,'様式２－１'!$A$6:$BG$163,35,FALSE)="","",1),"")</f>
        <v/>
      </c>
      <c r="AP45" s="232" t="str">
        <f>IFERROR(IF(VLOOKUP($C45,'様式２－１'!$A$6:$BG$163,36,FALSE)="","",VLOOKUP($C45,'様式２－１'!$A$6:$BG$163,36,FALSE)),"")</f>
        <v/>
      </c>
      <c r="AQ45" s="233" t="str">
        <f>IFERROR(IF(VLOOKUP($C45,'様式２－１'!$A$6:$BG$163,37,FALSE)="","",VLOOKUP($C45,'様式２－１'!$A$6:$BG$163,37,FALSE)),"")</f>
        <v/>
      </c>
      <c r="AR45" s="232" t="str">
        <f>IFERROR(IF(VLOOKUP($C45,'様式２－１'!$A$6:$BG$163,38,FALSE)="","",VLOOKUP($C45,'様式２－１'!$A$6:$BG$163,38,FALSE)),"")</f>
        <v/>
      </c>
      <c r="AS45" s="233" t="str">
        <f>IFERROR(IF(VLOOKUP($C45,'様式２－１'!$A$6:$BG$163,39,FALSE)="","",VLOOKUP($C45,'様式２－１'!$A$6:$BG$163,39,FALSE)),"")</f>
        <v/>
      </c>
      <c r="AT45" s="232" t="str">
        <f>IFERROR(IF(VLOOKUP($C45,'様式２－１'!$A$6:$BG$163,40,FALSE)="","",VLOOKUP($C45,'様式２－１'!$A$6:$BG$163,40,FALSE)),"")</f>
        <v/>
      </c>
      <c r="AU45" s="233" t="str">
        <f>IFERROR(IF(VLOOKUP($C45,'様式２－１'!$A$6:$BG$163,41,FALSE)="","",VLOOKUP($C45,'様式２－１'!$A$6:$BG$163,41,FALSE)),"")</f>
        <v/>
      </c>
      <c r="AV45" s="232" t="str">
        <f>IFERROR(IF(VLOOKUP($C45,'様式２－１'!$A$6:$BG$163,42,FALSE)="","",VLOOKUP($C45,'様式２－１'!$A$6:$BG$163,42,FALSE)),"")</f>
        <v/>
      </c>
      <c r="AW45" s="233" t="str">
        <f>IFERROR(IF(VLOOKUP($C45,'様式２－１'!$A$6:$BG$163,43,FALSE)="","",VLOOKUP($C45,'様式２－１'!$A$6:$BG$163,43,FALSE)),"")</f>
        <v/>
      </c>
      <c r="AX45" s="232" t="str">
        <f>IFERROR(IF(VLOOKUP($C45,'様式２－１'!$A$6:$BG$163,44,FALSE)="","",VLOOKUP($C45,'様式２－１'!$A$6:$BG$163,44,FALSE)),"")</f>
        <v/>
      </c>
      <c r="AY45" s="233" t="str">
        <f>IFERROR(IF(VLOOKUP($C45,'様式２－１'!$A$6:$BG$163,45,FALSE)="","",VLOOKUP($C45,'様式２－１'!$A$6:$BG$163,45,FALSE)),"")</f>
        <v/>
      </c>
      <c r="AZ45" s="232" t="str">
        <f>IFERROR(IF(VLOOKUP($C45,'様式２－１'!$A$6:$BG$163,46,FALSE)="","",VLOOKUP($C45,'様式２－１'!$A$6:$BG$163,46,FALSE)),"")</f>
        <v/>
      </c>
      <c r="BA45" s="233" t="str">
        <f>IFERROR(IF(VLOOKUP($C45,'様式２－１'!$A$6:$BG$163,47,FALSE)="","",VLOOKUP($C45,'様式２－１'!$A$6:$BG$163,47,FALSE)),"")</f>
        <v/>
      </c>
      <c r="BB45" s="232" t="str">
        <f>IFERROR(IF(VLOOKUP($C45,'様式２－１'!$A$6:$BG$163,48,FALSE)="","",VLOOKUP($C45,'様式２－１'!$A$6:$BG$163,48,FALSE)),"")</f>
        <v/>
      </c>
      <c r="BC45" s="233" t="str">
        <f>IFERROR(IF(VLOOKUP($C45,'様式２－１'!$A$6:$BG$163,49,FALSE)="","",VLOOKUP($C45,'様式２－１'!$A$6:$BG$163,49,FALSE)),"")</f>
        <v/>
      </c>
      <c r="BD45" s="232" t="str">
        <f>IFERROR(IF(VLOOKUP($C45,'様式２－１'!$A$6:$BG$163,50,FALSE)="","",VLOOKUP($C45,'様式２－１'!$A$6:$BG$163,50,FALSE)),"")</f>
        <v/>
      </c>
      <c r="BE45" s="233" t="str">
        <f>IFERROR(IF(VLOOKUP($C45,'様式２－１'!$A$6:$BG$163,51,FALSE)="","",VLOOKUP($C45,'様式２－１'!$A$6:$BG$163,51,FALSE)),"")</f>
        <v/>
      </c>
      <c r="BF45" s="232" t="str">
        <f>IFERROR(IF(VLOOKUP($C45,'様式２－１'!$A$6:$BG$163,52,FALSE)="","",VLOOKUP($C45,'様式２－１'!$A$6:$BG$163,52,FALSE)),"")</f>
        <v/>
      </c>
      <c r="BG45" s="233" t="str">
        <f>IFERROR(IF(VLOOKUP($C45,'様式２－１'!$A$6:$BG$163,53,FALSE)="","",1),"")</f>
        <v/>
      </c>
      <c r="BH45" s="232" t="str">
        <f>IFERROR(IF(VLOOKUP($C45,'様式２－１'!$A$6:$BG$163,54,FALSE)="","",1),"")</f>
        <v/>
      </c>
      <c r="BI45" s="233" t="str">
        <f>IFERROR(IF(VLOOKUP($C45,'様式２－１'!$A$6:$BG$163,55,FALSE)="","",1),"")</f>
        <v/>
      </c>
      <c r="BJ45" s="232" t="str">
        <f>IFERROR(IF(VLOOKUP($C45,'様式２－１'!$A$6:$BG$163,56,FALSE)="","",VLOOKUP($C45,'様式２－１'!$A$6:$BG$163,56,FALSE)),"")</f>
        <v/>
      </c>
      <c r="BK45" s="233" t="str">
        <f>IFERROR(IF(VLOOKUP($C45,'様式２－１'!$A$6:$BG$163,57,FALSE)="","",VLOOKUP($C45,'様式２－１'!$A$6:$BG$163,57,FALSE)),"")</f>
        <v/>
      </c>
      <c r="BL45" s="232" t="str">
        <f>IFERROR(IF(VLOOKUP($C45,'様式２－１'!$A$6:$BG$163,58,FALSE)="","",VLOOKUP($C45,'様式２－１'!$A$6:$BG$163,58,FALSE)),"")</f>
        <v/>
      </c>
      <c r="BM45" s="233" t="str">
        <f>IFERROR(IF(VLOOKUP($C45,'様式２－１'!$A$6:$BG$163,59,FALSE)="","",VLOOKUP($C45,'様式２－１'!$A$6:$BG$163,59,FALSE)),"")</f>
        <v/>
      </c>
      <c r="BN45" s="234" t="str">
        <f>IFERROR(IF(VLOOKUP($C45,'様式４－１'!$A$6:$AE$112,5,FALSE)="","",VLOOKUP($C45,'様式４－１'!$A$6:$AE$112,5,FALSE)),"")</f>
        <v/>
      </c>
      <c r="BO45" s="235" t="str">
        <f>IFERROR(IF(VLOOKUP($C45,'様式４－１'!$A$6:$AE$112,6,FALSE)="","",VLOOKUP($C45,'様式４－１'!$A$6:$AE$112,6,FALSE)),"")</f>
        <v/>
      </c>
      <c r="BP45" s="234" t="str">
        <f>IFERROR(IF(VLOOKUP($C45,'様式４－１'!$A$6:$AE$112,7,FALSE)="","",VLOOKUP($C45,'様式４－１'!$A$6:$AE$112,7,FALSE)),"")</f>
        <v/>
      </c>
      <c r="BQ45" s="235" t="str">
        <f>IFERROR(IF(VLOOKUP($C45,'様式４－１'!$A$6:$AE$112,8,FALSE)="","",VLOOKUP($C45,'様式４－１'!$A$6:$AE$112,8,FALSE)),"")</f>
        <v/>
      </c>
      <c r="BR45" s="234" t="str">
        <f>IFERROR(IF(VLOOKUP($C45,'様式４－１'!$A$6:$AE$112,9,FALSE)="","",VLOOKUP($C45,'様式４－１'!$A$6:$AE$112,9,FALSE)),"")</f>
        <v/>
      </c>
      <c r="BS45" s="235" t="str">
        <f>IFERROR(IF(VLOOKUP($C45,'様式４－１'!$A$6:$AE$112,10,FALSE)="","",VLOOKUP($C45,'様式４－１'!$A$6:$AE$112,10,FALSE)),"")</f>
        <v/>
      </c>
      <c r="BT45" s="234" t="str">
        <f>IFERROR(IF(VLOOKUP($C45,'様式４－１'!$A$6:$AE$112,11,FALSE)="","",VLOOKUP($C45,'様式４－１'!$A$6:$AE$112,11,FALSE)),"")</f>
        <v/>
      </c>
      <c r="BU45" s="235" t="str">
        <f>IFERROR(IF(VLOOKUP($C45,'様式４－１'!$A$6:$AE$112,12,FALSE)="","",VLOOKUP($C45,'様式４－１'!$A$6:$AE$112,12,FALSE)),"")</f>
        <v/>
      </c>
      <c r="BV45" s="232" t="str">
        <f>IFERROR(IF(VLOOKUP($C45,'様式４－１'!$A$6:$AE$112,13,FALSE)="","",VLOOKUP($C45,'様式４－１'!$A$6:$AE$112,13,FALSE)),"")</f>
        <v/>
      </c>
      <c r="BW45" s="233" t="str">
        <f>IFERROR(IF(VLOOKUP($C45,'様式４－１'!$A$6:$AE$112,14,FALSE)="","",VLOOKUP($C45,'様式４－１'!$A$6:$AE$112,14,FALSE)),"")</f>
        <v/>
      </c>
      <c r="BX45" s="232" t="str">
        <f>IFERROR(IF(VLOOKUP($C45,'様式４－１'!$A$6:$AE$112,15,FALSE)="","",VLOOKUP($C45,'様式４－１'!$A$6:$AE$112,15,FALSE)),"")</f>
        <v/>
      </c>
      <c r="BY45" s="233" t="str">
        <f>IFERROR(IF(VLOOKUP($C45,'様式４－１'!$A$6:$AE$112,16,FALSE)="","",VLOOKUP($C45,'様式４－１'!$A$6:$AE$112,16,FALSE)),"")</f>
        <v/>
      </c>
      <c r="BZ45" s="232" t="str">
        <f>IFERROR(IF(VLOOKUP($C45,'様式４－１'!$A$6:$AE$112,17,FALSE)="","",VLOOKUP($C45,'様式４－１'!$A$6:$AE$112,17,FALSE)),"")</f>
        <v/>
      </c>
      <c r="CA45" s="233" t="str">
        <f>IFERROR(IF(VLOOKUP($C45,'様式４－１'!$A$6:$AE$112,18,FALSE)="","",VLOOKUP($C45,'様式４－１'!$A$6:$AE$112,18,FALSE)),"")</f>
        <v/>
      </c>
      <c r="CB45" s="232" t="str">
        <f>IFERROR(IF(VLOOKUP($C45,'様式４－１'!$A$6:$AE$112,19,FALSE)="","",VLOOKUP($C45,'様式４－１'!$A$6:$AE$112,19,FALSE)),"")</f>
        <v/>
      </c>
      <c r="CC45" s="233" t="str">
        <f>IFERROR(IF(VLOOKUP($C45,'様式４－１'!$A$6:$AE$112,20,FALSE)="","",VLOOKUP($C45,'様式４－１'!$A$6:$AE$112,20,FALSE)),"")</f>
        <v/>
      </c>
      <c r="CD45" s="234" t="str">
        <f>IFERROR(IF(VLOOKUP($C45,'様式４－１'!$A$6:$AE$112,21,FALSE)="","",1),"")</f>
        <v/>
      </c>
      <c r="CE45" s="235" t="str">
        <f>IFERROR(IF(VLOOKUP($C45,'様式４－１'!$A$6:$AE$112,22,FALSE)="","",1),"")</f>
        <v/>
      </c>
      <c r="CF45" s="234" t="str">
        <f>IFERROR(IF(VLOOKUP($C45,'様式４－１'!$A$6:$AE$112,23,FALSE)="","",1),"")</f>
        <v/>
      </c>
      <c r="CG45" s="235" t="str">
        <f>IFERROR(IF(VLOOKUP($C45,'様式４－１'!$A$6:$AE$112,24,FALSE)="","",1),"")</f>
        <v/>
      </c>
      <c r="CH45" s="234" t="str">
        <f>IFERROR(IF(VLOOKUP($C45,'様式４－１'!$A$6:$AE$112,25,FALSE)="","",1),"")</f>
        <v/>
      </c>
      <c r="CI45" s="235" t="str">
        <f>IFERROR(IF(VLOOKUP($C45,'様式４－１'!$A$6:$AE$112,26,FALSE)="","",1),"")</f>
        <v/>
      </c>
      <c r="CJ45" s="234" t="str">
        <f>IFERROR(IF(VLOOKUP($C45,'様式４－１'!$A$6:$AE$112,27,FALSE)="","",1),"")</f>
        <v/>
      </c>
      <c r="CK45" s="235" t="str">
        <f>IFERROR(IF(VLOOKUP($C45,'様式４－１'!$A$6:$AE$112,28,FALSE)="","",1),"")</f>
        <v/>
      </c>
      <c r="CL45" s="234" t="str">
        <f>IFERROR(IF(VLOOKUP($C45,'様式４－１'!$A$6:$AE$112,29,FALSE)="","",1),"")</f>
        <v/>
      </c>
      <c r="CM45" s="235" t="str">
        <f>IFERROR(IF(VLOOKUP($C45,'様式４－１'!$A$6:$AE$112,30,FALSE)="","",1),"")</f>
        <v/>
      </c>
      <c r="CN45" s="234" t="str">
        <f>IFERROR(IF(VLOOKUP($C45,'様式４－１'!$A$6:$AE$112,31,FALSE)="","",1),"")</f>
        <v/>
      </c>
      <c r="CO45" s="252" t="str">
        <f>IFERROR(IF(VLOOKUP($C45,'様式４－１'!$A$6:$AE$112,31,FALSE)="","",1),"")</f>
        <v/>
      </c>
      <c r="CP45" s="256" t="str">
        <f>IFERROR(IF(VLOOKUP($C45,'様式４－１'!$A$6:$AE$112,31,FALSE)="","",1),"")</f>
        <v/>
      </c>
      <c r="CQ45" s="252" t="str">
        <f>IFERROR(IF(VLOOKUP($C45,'様式４－１'!$A$6:$AE$112,31,FALSE)="","",1),"")</f>
        <v/>
      </c>
      <c r="CR45" s="260">
        <f>全技術者確認表!E57</f>
        <v>0</v>
      </c>
      <c r="CS45" s="261">
        <f>全技術者確認表!H57</f>
        <v>0</v>
      </c>
      <c r="FS45" s="232"/>
      <c r="FT45" s="233"/>
      <c r="FU45" s="232"/>
      <c r="FV45" s="233"/>
      <c r="FW45" s="232"/>
      <c r="FX45" s="233"/>
      <c r="FY45" s="232"/>
      <c r="FZ45" s="233"/>
      <c r="GA45" s="232"/>
      <c r="GB45" s="233"/>
      <c r="GC45" s="232"/>
      <c r="GD45" s="233"/>
      <c r="GE45" s="232"/>
      <c r="GF45" s="233"/>
      <c r="GG45" s="232"/>
      <c r="GH45" s="233"/>
      <c r="GI45" s="234"/>
      <c r="GJ45" s="235"/>
      <c r="GK45" s="234"/>
      <c r="GL45" s="235"/>
      <c r="GM45" s="234"/>
      <c r="GN45" s="235"/>
      <c r="GO45" s="234"/>
      <c r="GP45" s="235"/>
      <c r="GQ45" s="234"/>
      <c r="GR45" s="235"/>
      <c r="GS45" s="234"/>
      <c r="GT45" s="235"/>
      <c r="GU45" s="234"/>
      <c r="GV45" s="235"/>
      <c r="GW45" s="234"/>
      <c r="GX45" s="235"/>
      <c r="GY45" s="232"/>
      <c r="GZ45" s="233"/>
      <c r="HA45" s="232"/>
      <c r="HB45" s="233"/>
      <c r="HC45" s="232"/>
      <c r="HD45" s="233"/>
      <c r="HE45" s="232"/>
      <c r="HF45" s="233"/>
      <c r="HG45" s="232"/>
      <c r="HH45" s="233"/>
      <c r="HI45" s="232"/>
      <c r="HJ45" s="233"/>
      <c r="HK45" s="232"/>
      <c r="HL45" s="233"/>
      <c r="HM45" s="232"/>
      <c r="HN45" s="233"/>
      <c r="HO45" s="232"/>
      <c r="HP45" s="233"/>
      <c r="HQ45" s="232"/>
      <c r="HR45" s="233"/>
      <c r="HS45" s="232"/>
      <c r="HT45" s="233"/>
      <c r="HU45" s="232"/>
      <c r="HV45" s="233"/>
      <c r="HW45" s="234"/>
      <c r="HX45" s="235"/>
      <c r="HY45" s="234"/>
      <c r="HZ45" s="235"/>
      <c r="IA45" s="234"/>
      <c r="IB45" s="235"/>
      <c r="IC45" s="234"/>
      <c r="ID45" s="235"/>
      <c r="IE45" s="232"/>
      <c r="IF45" s="233"/>
      <c r="IG45" s="232"/>
      <c r="IH45" s="233"/>
      <c r="II45" s="232"/>
      <c r="IJ45" s="233"/>
      <c r="IK45" s="232"/>
      <c r="IL45" s="233"/>
      <c r="IM45" s="234"/>
      <c r="IN45" s="235"/>
      <c r="IO45" s="234"/>
      <c r="IP45" s="235"/>
      <c r="IQ45" s="234"/>
      <c r="IR45" s="235"/>
      <c r="IS45" s="234"/>
      <c r="IT45" s="235"/>
      <c r="IU45" s="234"/>
      <c r="IV45" s="235"/>
      <c r="IW45" s="234"/>
      <c r="IX45" s="252"/>
      <c r="IY45" s="256"/>
      <c r="IZ45" s="252"/>
      <c r="JA45" s="256"/>
      <c r="JB45" s="252"/>
    </row>
    <row r="46" spans="1:262" s="241" customFormat="1" x14ac:dyDescent="0.2">
      <c r="A46" s="241">
        <f>報告書表紙!G$6</f>
        <v>0</v>
      </c>
      <c r="C46" s="241">
        <v>45</v>
      </c>
      <c r="D46" s="241">
        <f>全技術者確認表!B58</f>
        <v>0</v>
      </c>
      <c r="J46" s="242" t="str">
        <f>IFERROR(IF(VLOOKUP($C46,'様式２－１'!$A$6:$BG$163,4,FALSE)="","",1),"")</f>
        <v/>
      </c>
      <c r="K46" s="243" t="str">
        <f>IFERROR(IF(VLOOKUP($C46,'様式２－１'!$A$6:$BG$163,5,FALSE)="","",1),"")</f>
        <v/>
      </c>
      <c r="L46" s="242" t="str">
        <f>IFERROR(IF(VLOOKUP($C46,'様式２－１'!$A$6:$BG$163,6,FALSE)="","",1),"")</f>
        <v/>
      </c>
      <c r="M46" s="243" t="str">
        <f>IFERROR(IF(VLOOKUP($C46,'様式２－１'!$A$6:$BG$163,7,FALSE)="","",1),"")</f>
        <v/>
      </c>
      <c r="N46" s="242" t="str">
        <f>IFERROR(IF(VLOOKUP($C46,'様式２－１'!$A$6:$BG$163,8,FALSE)="","",1),"")</f>
        <v/>
      </c>
      <c r="O46" s="243" t="str">
        <f>IFERROR(IF(VLOOKUP($C46,'様式２－１'!$A$6:$BG$163,9,FALSE)="","",1),"")</f>
        <v/>
      </c>
      <c r="P46" s="242" t="str">
        <f>IFERROR(IF(VLOOKUP($C46,'様式２－１'!$A$6:$BG$163,10,FALSE)="","",1),"")</f>
        <v/>
      </c>
      <c r="Q46" s="243" t="str">
        <f>IFERROR(IF(VLOOKUP($C46,'様式２－１'!$A$6:$BG$163,11,FALSE)="","",1),"")</f>
        <v/>
      </c>
      <c r="R46" s="242" t="str">
        <f>IFERROR(IF(VLOOKUP($C46,'様式２－１'!$A$6:$BG$163,12,FALSE)="","",1),"")</f>
        <v/>
      </c>
      <c r="S46" s="243" t="str">
        <f>IFERROR(IF(VLOOKUP($C46,'様式２－１'!$A$6:$BG$163,13,FALSE)="","",1),"")</f>
        <v/>
      </c>
      <c r="T46" s="242" t="str">
        <f>IFERROR(IF(VLOOKUP($C46,'様式２－１'!$A$6:$BG$163,14,FALSE)="","",1),"")</f>
        <v/>
      </c>
      <c r="U46" s="243" t="str">
        <f>IFERROR(IF(VLOOKUP($C46,'様式２－１'!$A$6:$BG$163,15,FALSE)="","",1),"")</f>
        <v/>
      </c>
      <c r="V46" s="242" t="str">
        <f>IFERROR(IF(VLOOKUP($C46,'様式２－１'!$A$6:$BG$163,16,FALSE)="","",1),"")</f>
        <v/>
      </c>
      <c r="W46" s="243" t="str">
        <f>IFERROR(IF(VLOOKUP($C46,'様式２－１'!$A$6:$BG$163,17,FALSE)="","",1),"")</f>
        <v/>
      </c>
      <c r="X46" s="242" t="str">
        <f>IFERROR(IF(VLOOKUP($C46,'様式２－１'!$A$6:$BG$163,18,FALSE)="","",1),"")</f>
        <v/>
      </c>
      <c r="Y46" s="243" t="str">
        <f>IFERROR(IF(VLOOKUP($C46,'様式２－１'!$A$6:$BG$163,19,FALSE)="","",1),"")</f>
        <v/>
      </c>
      <c r="Z46" s="242" t="str">
        <f>IFERROR(IF(VLOOKUP($C46,'様式２－１'!$A$6:$BG$163,20,FALSE)="","",1),"")</f>
        <v/>
      </c>
      <c r="AA46" s="245" t="str">
        <f>IFERROR(IF(VLOOKUP($C46,'様式２－１'!$A$6:$BG$163,21,FALSE)="","",1),"")</f>
        <v/>
      </c>
      <c r="AB46" s="242" t="str">
        <f>IFERROR(IF(VLOOKUP($C46,'様式２－１'!$A$6:$BG$163,22,FALSE)="","",1),"")</f>
        <v/>
      </c>
      <c r="AC46" s="245" t="str">
        <f>IFERROR(IF(VLOOKUP($C46,'様式２－１'!$A$6:$BG$163,23,FALSE)="","",1),"")</f>
        <v/>
      </c>
      <c r="AD46" s="242" t="str">
        <f>IFERROR(IF(VLOOKUP($C46,'様式２－１'!$A$6:$BG$163,24,FALSE)="","",1),"")</f>
        <v/>
      </c>
      <c r="AE46" s="245" t="str">
        <f>IFERROR(IF(VLOOKUP($C46,'様式２－１'!$A$6:$BG$163,25,FALSE)="","",1),"")</f>
        <v/>
      </c>
      <c r="AF46" s="242" t="str">
        <f>IFERROR(IF(VLOOKUP($C46,'様式２－１'!$A$6:$BG$163,26,FALSE)="","",1),"")</f>
        <v/>
      </c>
      <c r="AG46" s="245" t="str">
        <f>IFERROR(IF(VLOOKUP($C46,'様式２－１'!$A$6:$BG$163,27,FALSE)="","",1),"")</f>
        <v/>
      </c>
      <c r="AH46" s="242" t="str">
        <f>IFERROR(IF(VLOOKUP($C46,'様式２－１'!$A$6:$BG$163,28,FALSE)="","",1),"")</f>
        <v/>
      </c>
      <c r="AI46" s="245" t="str">
        <f>IFERROR(IF(VLOOKUP($C46,'様式２－１'!$A$6:$BG$163,28,FALSE)="","",1),"")</f>
        <v/>
      </c>
      <c r="AJ46" s="242" t="str">
        <f>IFERROR(IF(VLOOKUP($C46,'様式２－１'!$A$6:$BG$163,30,FALSE)="","",1),"")</f>
        <v/>
      </c>
      <c r="AK46" s="245" t="str">
        <f>IFERROR(IF(VLOOKUP($C46,'様式２－１'!$A$6:$BG$163,31,FALSE)="","",1),"")</f>
        <v/>
      </c>
      <c r="AL46" s="242" t="str">
        <f>IFERROR(IF(VLOOKUP($C46,'様式２－１'!$A$6:$BG$163,32,FALSE)="","",1),"")</f>
        <v/>
      </c>
      <c r="AM46" s="245" t="str">
        <f>IFERROR(IF(VLOOKUP($C46,'様式２－１'!$A$6:$BG$163,33,FALSE)="","",1),"")</f>
        <v/>
      </c>
      <c r="AN46" s="242" t="str">
        <f>IFERROR(IF(VLOOKUP($C46,'様式２－１'!$A$6:$BG$163,34,FALSE)="","",1),"")</f>
        <v/>
      </c>
      <c r="AO46" s="245" t="str">
        <f>IFERROR(IF(VLOOKUP($C46,'様式２－１'!$A$6:$BG$163,35,FALSE)="","",1),"")</f>
        <v/>
      </c>
      <c r="AP46" s="242" t="str">
        <f>IFERROR(IF(VLOOKUP($C46,'様式２－１'!$A$6:$BG$163,36,FALSE)="","",VLOOKUP($C46,'様式２－１'!$A$6:$BG$163,36,FALSE)),"")</f>
        <v/>
      </c>
      <c r="AQ46" s="243" t="str">
        <f>IFERROR(IF(VLOOKUP($C46,'様式２－１'!$A$6:$BG$163,37,FALSE)="","",VLOOKUP($C46,'様式２－１'!$A$6:$BG$163,37,FALSE)),"")</f>
        <v/>
      </c>
      <c r="AR46" s="242" t="str">
        <f>IFERROR(IF(VLOOKUP($C46,'様式２－１'!$A$6:$BG$163,38,FALSE)="","",VLOOKUP($C46,'様式２－１'!$A$6:$BG$163,38,FALSE)),"")</f>
        <v/>
      </c>
      <c r="AS46" s="243" t="str">
        <f>IFERROR(IF(VLOOKUP($C46,'様式２－１'!$A$6:$BG$163,39,FALSE)="","",VLOOKUP($C46,'様式２－１'!$A$6:$BG$163,39,FALSE)),"")</f>
        <v/>
      </c>
      <c r="AT46" s="242" t="str">
        <f>IFERROR(IF(VLOOKUP($C46,'様式２－１'!$A$6:$BG$163,40,FALSE)="","",VLOOKUP($C46,'様式２－１'!$A$6:$BG$163,40,FALSE)),"")</f>
        <v/>
      </c>
      <c r="AU46" s="243" t="str">
        <f>IFERROR(IF(VLOOKUP($C46,'様式２－１'!$A$6:$BG$163,41,FALSE)="","",VLOOKUP($C46,'様式２－１'!$A$6:$BG$163,41,FALSE)),"")</f>
        <v/>
      </c>
      <c r="AV46" s="242" t="str">
        <f>IFERROR(IF(VLOOKUP($C46,'様式２－１'!$A$6:$BG$163,42,FALSE)="","",VLOOKUP($C46,'様式２－１'!$A$6:$BG$163,42,FALSE)),"")</f>
        <v/>
      </c>
      <c r="AW46" s="243" t="str">
        <f>IFERROR(IF(VLOOKUP($C46,'様式２－１'!$A$6:$BG$163,43,FALSE)="","",VLOOKUP($C46,'様式２－１'!$A$6:$BG$163,43,FALSE)),"")</f>
        <v/>
      </c>
      <c r="AX46" s="242" t="str">
        <f>IFERROR(IF(VLOOKUP($C46,'様式２－１'!$A$6:$BG$163,44,FALSE)="","",VLOOKUP($C46,'様式２－１'!$A$6:$BG$163,44,FALSE)),"")</f>
        <v/>
      </c>
      <c r="AY46" s="243" t="str">
        <f>IFERROR(IF(VLOOKUP($C46,'様式２－１'!$A$6:$BG$163,45,FALSE)="","",VLOOKUP($C46,'様式２－１'!$A$6:$BG$163,45,FALSE)),"")</f>
        <v/>
      </c>
      <c r="AZ46" s="242" t="str">
        <f>IFERROR(IF(VLOOKUP($C46,'様式２－１'!$A$6:$BG$163,46,FALSE)="","",VLOOKUP($C46,'様式２－１'!$A$6:$BG$163,46,FALSE)),"")</f>
        <v/>
      </c>
      <c r="BA46" s="243" t="str">
        <f>IFERROR(IF(VLOOKUP($C46,'様式２－１'!$A$6:$BG$163,47,FALSE)="","",VLOOKUP($C46,'様式２－１'!$A$6:$BG$163,47,FALSE)),"")</f>
        <v/>
      </c>
      <c r="BB46" s="242" t="str">
        <f>IFERROR(IF(VLOOKUP($C46,'様式２－１'!$A$6:$BG$163,48,FALSE)="","",VLOOKUP($C46,'様式２－１'!$A$6:$BG$163,48,FALSE)),"")</f>
        <v/>
      </c>
      <c r="BC46" s="243" t="str">
        <f>IFERROR(IF(VLOOKUP($C46,'様式２－１'!$A$6:$BG$163,49,FALSE)="","",VLOOKUP($C46,'様式２－１'!$A$6:$BG$163,49,FALSE)),"")</f>
        <v/>
      </c>
      <c r="BD46" s="242" t="str">
        <f>IFERROR(IF(VLOOKUP($C46,'様式２－１'!$A$6:$BG$163,50,FALSE)="","",VLOOKUP($C46,'様式２－１'!$A$6:$BG$163,50,FALSE)),"")</f>
        <v/>
      </c>
      <c r="BE46" s="243" t="str">
        <f>IFERROR(IF(VLOOKUP($C46,'様式２－１'!$A$6:$BG$163,51,FALSE)="","",VLOOKUP($C46,'様式２－１'!$A$6:$BG$163,51,FALSE)),"")</f>
        <v/>
      </c>
      <c r="BF46" s="242" t="str">
        <f>IFERROR(IF(VLOOKUP($C46,'様式２－１'!$A$6:$BG$163,52,FALSE)="","",VLOOKUP($C46,'様式２－１'!$A$6:$BG$163,52,FALSE)),"")</f>
        <v/>
      </c>
      <c r="BG46" s="243" t="str">
        <f>IFERROR(IF(VLOOKUP($C46,'様式２－１'!$A$6:$BG$163,53,FALSE)="","",1),"")</f>
        <v/>
      </c>
      <c r="BH46" s="242" t="str">
        <f>IFERROR(IF(VLOOKUP($C46,'様式２－１'!$A$6:$BG$163,54,FALSE)="","",1),"")</f>
        <v/>
      </c>
      <c r="BI46" s="243" t="str">
        <f>IFERROR(IF(VLOOKUP($C46,'様式２－１'!$A$6:$BG$163,55,FALSE)="","",1),"")</f>
        <v/>
      </c>
      <c r="BJ46" s="242" t="str">
        <f>IFERROR(IF(VLOOKUP($C46,'様式２－１'!$A$6:$BG$163,56,FALSE)="","",VLOOKUP($C46,'様式２－１'!$A$6:$BG$163,56,FALSE)),"")</f>
        <v/>
      </c>
      <c r="BK46" s="243" t="str">
        <f>IFERROR(IF(VLOOKUP($C46,'様式２－１'!$A$6:$BG$163,57,FALSE)="","",VLOOKUP($C46,'様式２－１'!$A$6:$BG$163,57,FALSE)),"")</f>
        <v/>
      </c>
      <c r="BL46" s="242" t="str">
        <f>IFERROR(IF(VLOOKUP($C46,'様式２－１'!$A$6:$BG$163,58,FALSE)="","",VLOOKUP($C46,'様式２－１'!$A$6:$BG$163,58,FALSE)),"")</f>
        <v/>
      </c>
      <c r="BM46" s="243" t="str">
        <f>IFERROR(IF(VLOOKUP($C46,'様式２－１'!$A$6:$BG$163,59,FALSE)="","",VLOOKUP($C46,'様式２－１'!$A$6:$BG$163,59,FALSE)),"")</f>
        <v/>
      </c>
      <c r="BN46" s="244" t="str">
        <f>IFERROR(IF(VLOOKUP($C46,'様式４－１'!$A$6:$AE$112,5,FALSE)="","",VLOOKUP($C46,'様式４－１'!$A$6:$AE$112,5,FALSE)),"")</f>
        <v/>
      </c>
      <c r="BO46" s="245" t="str">
        <f>IFERROR(IF(VLOOKUP($C46,'様式４－１'!$A$6:$AE$112,6,FALSE)="","",VLOOKUP($C46,'様式４－１'!$A$6:$AE$112,6,FALSE)),"")</f>
        <v/>
      </c>
      <c r="BP46" s="244" t="str">
        <f>IFERROR(IF(VLOOKUP($C46,'様式４－１'!$A$6:$AE$112,7,FALSE)="","",VLOOKUP($C46,'様式４－１'!$A$6:$AE$112,7,FALSE)),"")</f>
        <v/>
      </c>
      <c r="BQ46" s="245" t="str">
        <f>IFERROR(IF(VLOOKUP($C46,'様式４－１'!$A$6:$AE$112,8,FALSE)="","",VLOOKUP($C46,'様式４－１'!$A$6:$AE$112,8,FALSE)),"")</f>
        <v/>
      </c>
      <c r="BR46" s="244" t="str">
        <f>IFERROR(IF(VLOOKUP($C46,'様式４－１'!$A$6:$AE$112,9,FALSE)="","",VLOOKUP($C46,'様式４－１'!$A$6:$AE$112,9,FALSE)),"")</f>
        <v/>
      </c>
      <c r="BS46" s="245" t="str">
        <f>IFERROR(IF(VLOOKUP($C46,'様式４－１'!$A$6:$AE$112,10,FALSE)="","",VLOOKUP($C46,'様式４－１'!$A$6:$AE$112,10,FALSE)),"")</f>
        <v/>
      </c>
      <c r="BT46" s="244" t="str">
        <f>IFERROR(IF(VLOOKUP($C46,'様式４－１'!$A$6:$AE$112,11,FALSE)="","",VLOOKUP($C46,'様式４－１'!$A$6:$AE$112,11,FALSE)),"")</f>
        <v/>
      </c>
      <c r="BU46" s="245" t="str">
        <f>IFERROR(IF(VLOOKUP($C46,'様式４－１'!$A$6:$AE$112,12,FALSE)="","",VLOOKUP($C46,'様式４－１'!$A$6:$AE$112,12,FALSE)),"")</f>
        <v/>
      </c>
      <c r="BV46" s="242" t="str">
        <f>IFERROR(IF(VLOOKUP($C46,'様式４－１'!$A$6:$AE$112,13,FALSE)="","",VLOOKUP($C46,'様式４－１'!$A$6:$AE$112,13,FALSE)),"")</f>
        <v/>
      </c>
      <c r="BW46" s="243" t="str">
        <f>IFERROR(IF(VLOOKUP($C46,'様式４－１'!$A$6:$AE$112,14,FALSE)="","",VLOOKUP($C46,'様式４－１'!$A$6:$AE$112,14,FALSE)),"")</f>
        <v/>
      </c>
      <c r="BX46" s="242" t="str">
        <f>IFERROR(IF(VLOOKUP($C46,'様式４－１'!$A$6:$AE$112,15,FALSE)="","",VLOOKUP($C46,'様式４－１'!$A$6:$AE$112,15,FALSE)),"")</f>
        <v/>
      </c>
      <c r="BY46" s="243" t="str">
        <f>IFERROR(IF(VLOOKUP($C46,'様式４－１'!$A$6:$AE$112,16,FALSE)="","",VLOOKUP($C46,'様式４－１'!$A$6:$AE$112,16,FALSE)),"")</f>
        <v/>
      </c>
      <c r="BZ46" s="242" t="str">
        <f>IFERROR(IF(VLOOKUP($C46,'様式４－１'!$A$6:$AE$112,17,FALSE)="","",VLOOKUP($C46,'様式４－１'!$A$6:$AE$112,17,FALSE)),"")</f>
        <v/>
      </c>
      <c r="CA46" s="243" t="str">
        <f>IFERROR(IF(VLOOKUP($C46,'様式４－１'!$A$6:$AE$112,18,FALSE)="","",VLOOKUP($C46,'様式４－１'!$A$6:$AE$112,18,FALSE)),"")</f>
        <v/>
      </c>
      <c r="CB46" s="242" t="str">
        <f>IFERROR(IF(VLOOKUP($C46,'様式４－１'!$A$6:$AE$112,19,FALSE)="","",VLOOKUP($C46,'様式４－１'!$A$6:$AE$112,19,FALSE)),"")</f>
        <v/>
      </c>
      <c r="CC46" s="243" t="str">
        <f>IFERROR(IF(VLOOKUP($C46,'様式４－１'!$A$6:$AE$112,20,FALSE)="","",VLOOKUP($C46,'様式４－１'!$A$6:$AE$112,20,FALSE)),"")</f>
        <v/>
      </c>
      <c r="CD46" s="244" t="str">
        <f>IFERROR(IF(VLOOKUP($C46,'様式４－１'!$A$6:$AE$112,21,FALSE)="","",1),"")</f>
        <v/>
      </c>
      <c r="CE46" s="245" t="str">
        <f>IFERROR(IF(VLOOKUP($C46,'様式４－１'!$A$6:$AE$112,22,FALSE)="","",1),"")</f>
        <v/>
      </c>
      <c r="CF46" s="244" t="str">
        <f>IFERROR(IF(VLOOKUP($C46,'様式４－１'!$A$6:$AE$112,23,FALSE)="","",1),"")</f>
        <v/>
      </c>
      <c r="CG46" s="245" t="str">
        <f>IFERROR(IF(VLOOKUP($C46,'様式４－１'!$A$6:$AE$112,24,FALSE)="","",1),"")</f>
        <v/>
      </c>
      <c r="CH46" s="244" t="str">
        <f>IFERROR(IF(VLOOKUP($C46,'様式４－１'!$A$6:$AE$112,25,FALSE)="","",1),"")</f>
        <v/>
      </c>
      <c r="CI46" s="245" t="str">
        <f>IFERROR(IF(VLOOKUP($C46,'様式４－１'!$A$6:$AE$112,26,FALSE)="","",1),"")</f>
        <v/>
      </c>
      <c r="CJ46" s="244" t="str">
        <f>IFERROR(IF(VLOOKUP($C46,'様式４－１'!$A$6:$AE$112,27,FALSE)="","",1),"")</f>
        <v/>
      </c>
      <c r="CK46" s="245" t="str">
        <f>IFERROR(IF(VLOOKUP($C46,'様式４－１'!$A$6:$AE$112,28,FALSE)="","",1),"")</f>
        <v/>
      </c>
      <c r="CL46" s="244" t="str">
        <f>IFERROR(IF(VLOOKUP($C46,'様式４－１'!$A$6:$AE$112,29,FALSE)="","",1),"")</f>
        <v/>
      </c>
      <c r="CM46" s="245" t="str">
        <f>IFERROR(IF(VLOOKUP($C46,'様式４－１'!$A$6:$AE$112,30,FALSE)="","",1),"")</f>
        <v/>
      </c>
      <c r="CN46" s="244" t="str">
        <f>IFERROR(IF(VLOOKUP($C46,'様式４－１'!$A$6:$AE$112,31,FALSE)="","",1),"")</f>
        <v/>
      </c>
      <c r="CO46" s="253" t="str">
        <f>IFERROR(IF(VLOOKUP($C46,'様式４－１'!$A$6:$AE$112,31,FALSE)="","",1),"")</f>
        <v/>
      </c>
      <c r="CP46" s="257" t="str">
        <f>IFERROR(IF(VLOOKUP($C46,'様式４－１'!$A$6:$AE$112,31,FALSE)="","",1),"")</f>
        <v/>
      </c>
      <c r="CQ46" s="253" t="str">
        <f>IFERROR(IF(VLOOKUP($C46,'様式４－１'!$A$6:$AE$112,31,FALSE)="","",1),"")</f>
        <v/>
      </c>
      <c r="CR46" s="262">
        <f>全技術者確認表!E58</f>
        <v>0</v>
      </c>
      <c r="CS46" s="263">
        <f>全技術者確認表!H58</f>
        <v>0</v>
      </c>
      <c r="FS46" s="242"/>
      <c r="FT46" s="243"/>
      <c r="FU46" s="242"/>
      <c r="FV46" s="243"/>
      <c r="FW46" s="242"/>
      <c r="FX46" s="243"/>
      <c r="FY46" s="242"/>
      <c r="FZ46" s="243"/>
      <c r="GA46" s="242"/>
      <c r="GB46" s="243"/>
      <c r="GC46" s="242"/>
      <c r="GD46" s="243"/>
      <c r="GE46" s="242"/>
      <c r="GF46" s="243"/>
      <c r="GG46" s="242"/>
      <c r="GH46" s="243"/>
      <c r="GI46" s="244"/>
      <c r="GJ46" s="245"/>
      <c r="GK46" s="244"/>
      <c r="GL46" s="245"/>
      <c r="GM46" s="244"/>
      <c r="GN46" s="245"/>
      <c r="GO46" s="244"/>
      <c r="GP46" s="245"/>
      <c r="GQ46" s="244"/>
      <c r="GR46" s="245"/>
      <c r="GS46" s="244"/>
      <c r="GT46" s="245"/>
      <c r="GU46" s="244"/>
      <c r="GV46" s="245"/>
      <c r="GW46" s="244"/>
      <c r="GX46" s="245"/>
      <c r="GY46" s="242"/>
      <c r="GZ46" s="243"/>
      <c r="HA46" s="242"/>
      <c r="HB46" s="243"/>
      <c r="HC46" s="242"/>
      <c r="HD46" s="243"/>
      <c r="HE46" s="242"/>
      <c r="HF46" s="243"/>
      <c r="HG46" s="242"/>
      <c r="HH46" s="243"/>
      <c r="HI46" s="242"/>
      <c r="HJ46" s="243"/>
      <c r="HK46" s="242"/>
      <c r="HL46" s="243"/>
      <c r="HM46" s="242"/>
      <c r="HN46" s="243"/>
      <c r="HO46" s="242"/>
      <c r="HP46" s="243"/>
      <c r="HQ46" s="242"/>
      <c r="HR46" s="243"/>
      <c r="HS46" s="242"/>
      <c r="HT46" s="243"/>
      <c r="HU46" s="242"/>
      <c r="HV46" s="243"/>
      <c r="HW46" s="244"/>
      <c r="HX46" s="245"/>
      <c r="HY46" s="244"/>
      <c r="HZ46" s="245"/>
      <c r="IA46" s="244"/>
      <c r="IB46" s="245"/>
      <c r="IC46" s="244"/>
      <c r="ID46" s="245"/>
      <c r="IE46" s="242"/>
      <c r="IF46" s="243"/>
      <c r="IG46" s="242"/>
      <c r="IH46" s="243"/>
      <c r="II46" s="242"/>
      <c r="IJ46" s="243"/>
      <c r="IK46" s="242"/>
      <c r="IL46" s="243"/>
      <c r="IM46" s="244"/>
      <c r="IN46" s="245"/>
      <c r="IO46" s="244"/>
      <c r="IP46" s="245"/>
      <c r="IQ46" s="244"/>
      <c r="IR46" s="245"/>
      <c r="IS46" s="244"/>
      <c r="IT46" s="245"/>
      <c r="IU46" s="244"/>
      <c r="IV46" s="245"/>
      <c r="IW46" s="244"/>
      <c r="IX46" s="253"/>
      <c r="IY46" s="257"/>
      <c r="IZ46" s="253"/>
      <c r="JA46" s="257"/>
      <c r="JB46" s="253"/>
    </row>
    <row r="47" spans="1:262" s="236" customFormat="1" x14ac:dyDescent="0.2">
      <c r="A47" s="236">
        <f>報告書表紙!G$6</f>
        <v>0</v>
      </c>
      <c r="C47" s="236">
        <v>46</v>
      </c>
      <c r="D47" s="236">
        <f>全技術者確認表!B59</f>
        <v>0</v>
      </c>
      <c r="J47" s="237" t="str">
        <f>IFERROR(IF(VLOOKUP($C47,'様式２－１'!$A$6:$BG$163,4,FALSE)="","",1),"")</f>
        <v/>
      </c>
      <c r="K47" s="238" t="str">
        <f>IFERROR(IF(VLOOKUP($C47,'様式２－１'!$A$6:$BG$163,5,FALSE)="","",1),"")</f>
        <v/>
      </c>
      <c r="L47" s="237" t="str">
        <f>IFERROR(IF(VLOOKUP($C47,'様式２－１'!$A$6:$BG$163,6,FALSE)="","",1),"")</f>
        <v/>
      </c>
      <c r="M47" s="238" t="str">
        <f>IFERROR(IF(VLOOKUP($C47,'様式２－１'!$A$6:$BG$163,7,FALSE)="","",1),"")</f>
        <v/>
      </c>
      <c r="N47" s="237" t="str">
        <f>IFERROR(IF(VLOOKUP($C47,'様式２－１'!$A$6:$BG$163,8,FALSE)="","",1),"")</f>
        <v/>
      </c>
      <c r="O47" s="238" t="str">
        <f>IFERROR(IF(VLOOKUP($C47,'様式２－１'!$A$6:$BG$163,9,FALSE)="","",1),"")</f>
        <v/>
      </c>
      <c r="P47" s="237" t="str">
        <f>IFERROR(IF(VLOOKUP($C47,'様式２－１'!$A$6:$BG$163,10,FALSE)="","",1),"")</f>
        <v/>
      </c>
      <c r="Q47" s="238" t="str">
        <f>IFERROR(IF(VLOOKUP($C47,'様式２－１'!$A$6:$BG$163,11,FALSE)="","",1),"")</f>
        <v/>
      </c>
      <c r="R47" s="237" t="str">
        <f>IFERROR(IF(VLOOKUP($C47,'様式２－１'!$A$6:$BG$163,12,FALSE)="","",1),"")</f>
        <v/>
      </c>
      <c r="S47" s="238" t="str">
        <f>IFERROR(IF(VLOOKUP($C47,'様式２－１'!$A$6:$BG$163,13,FALSE)="","",1),"")</f>
        <v/>
      </c>
      <c r="T47" s="237" t="str">
        <f>IFERROR(IF(VLOOKUP($C47,'様式２－１'!$A$6:$BG$163,14,FALSE)="","",1),"")</f>
        <v/>
      </c>
      <c r="U47" s="238" t="str">
        <f>IFERROR(IF(VLOOKUP($C47,'様式２－１'!$A$6:$BG$163,15,FALSE)="","",1),"")</f>
        <v/>
      </c>
      <c r="V47" s="237" t="str">
        <f>IFERROR(IF(VLOOKUP($C47,'様式２－１'!$A$6:$BG$163,16,FALSE)="","",1),"")</f>
        <v/>
      </c>
      <c r="W47" s="238" t="str">
        <f>IFERROR(IF(VLOOKUP($C47,'様式２－１'!$A$6:$BG$163,17,FALSE)="","",1),"")</f>
        <v/>
      </c>
      <c r="X47" s="237" t="str">
        <f>IFERROR(IF(VLOOKUP($C47,'様式２－１'!$A$6:$BG$163,18,FALSE)="","",1),"")</f>
        <v/>
      </c>
      <c r="Y47" s="238" t="str">
        <f>IFERROR(IF(VLOOKUP($C47,'様式２－１'!$A$6:$BG$163,19,FALSE)="","",1),"")</f>
        <v/>
      </c>
      <c r="Z47" s="237" t="str">
        <f>IFERROR(IF(VLOOKUP($C47,'様式２－１'!$A$6:$BG$163,20,FALSE)="","",1),"")</f>
        <v/>
      </c>
      <c r="AA47" s="240" t="str">
        <f>IFERROR(IF(VLOOKUP($C47,'様式２－１'!$A$6:$BG$163,21,FALSE)="","",1),"")</f>
        <v/>
      </c>
      <c r="AB47" s="237" t="str">
        <f>IFERROR(IF(VLOOKUP($C47,'様式２－１'!$A$6:$BG$163,22,FALSE)="","",1),"")</f>
        <v/>
      </c>
      <c r="AC47" s="240" t="str">
        <f>IFERROR(IF(VLOOKUP($C47,'様式２－１'!$A$6:$BG$163,23,FALSE)="","",1),"")</f>
        <v/>
      </c>
      <c r="AD47" s="237" t="str">
        <f>IFERROR(IF(VLOOKUP($C47,'様式２－１'!$A$6:$BG$163,24,FALSE)="","",1),"")</f>
        <v/>
      </c>
      <c r="AE47" s="240" t="str">
        <f>IFERROR(IF(VLOOKUP($C47,'様式２－１'!$A$6:$BG$163,25,FALSE)="","",1),"")</f>
        <v/>
      </c>
      <c r="AF47" s="237" t="str">
        <f>IFERROR(IF(VLOOKUP($C47,'様式２－１'!$A$6:$BG$163,26,FALSE)="","",1),"")</f>
        <v/>
      </c>
      <c r="AG47" s="240" t="str">
        <f>IFERROR(IF(VLOOKUP($C47,'様式２－１'!$A$6:$BG$163,27,FALSE)="","",1),"")</f>
        <v/>
      </c>
      <c r="AH47" s="237" t="str">
        <f>IFERROR(IF(VLOOKUP($C47,'様式２－１'!$A$6:$BG$163,28,FALSE)="","",1),"")</f>
        <v/>
      </c>
      <c r="AI47" s="240" t="str">
        <f>IFERROR(IF(VLOOKUP($C47,'様式２－１'!$A$6:$BG$163,28,FALSE)="","",1),"")</f>
        <v/>
      </c>
      <c r="AJ47" s="237" t="str">
        <f>IFERROR(IF(VLOOKUP($C47,'様式２－１'!$A$6:$BG$163,30,FALSE)="","",1),"")</f>
        <v/>
      </c>
      <c r="AK47" s="240" t="str">
        <f>IFERROR(IF(VLOOKUP($C47,'様式２－１'!$A$6:$BG$163,31,FALSE)="","",1),"")</f>
        <v/>
      </c>
      <c r="AL47" s="237" t="str">
        <f>IFERROR(IF(VLOOKUP($C47,'様式２－１'!$A$6:$BG$163,32,FALSE)="","",1),"")</f>
        <v/>
      </c>
      <c r="AM47" s="240" t="str">
        <f>IFERROR(IF(VLOOKUP($C47,'様式２－１'!$A$6:$BG$163,33,FALSE)="","",1),"")</f>
        <v/>
      </c>
      <c r="AN47" s="237" t="str">
        <f>IFERROR(IF(VLOOKUP($C47,'様式２－１'!$A$6:$BG$163,34,FALSE)="","",1),"")</f>
        <v/>
      </c>
      <c r="AO47" s="240" t="str">
        <f>IFERROR(IF(VLOOKUP($C47,'様式２－１'!$A$6:$BG$163,35,FALSE)="","",1),"")</f>
        <v/>
      </c>
      <c r="AP47" s="237" t="str">
        <f>IFERROR(IF(VLOOKUP($C47,'様式２－１'!$A$6:$BG$163,36,FALSE)="","",VLOOKUP($C47,'様式２－１'!$A$6:$BG$163,36,FALSE)),"")</f>
        <v/>
      </c>
      <c r="AQ47" s="238" t="str">
        <f>IFERROR(IF(VLOOKUP($C47,'様式２－１'!$A$6:$BG$163,37,FALSE)="","",VLOOKUP($C47,'様式２－１'!$A$6:$BG$163,37,FALSE)),"")</f>
        <v/>
      </c>
      <c r="AR47" s="237" t="str">
        <f>IFERROR(IF(VLOOKUP($C47,'様式２－１'!$A$6:$BG$163,38,FALSE)="","",VLOOKUP($C47,'様式２－１'!$A$6:$BG$163,38,FALSE)),"")</f>
        <v/>
      </c>
      <c r="AS47" s="238" t="str">
        <f>IFERROR(IF(VLOOKUP($C47,'様式２－１'!$A$6:$BG$163,39,FALSE)="","",VLOOKUP($C47,'様式２－１'!$A$6:$BG$163,39,FALSE)),"")</f>
        <v/>
      </c>
      <c r="AT47" s="237" t="str">
        <f>IFERROR(IF(VLOOKUP($C47,'様式２－１'!$A$6:$BG$163,40,FALSE)="","",VLOOKUP($C47,'様式２－１'!$A$6:$BG$163,40,FALSE)),"")</f>
        <v/>
      </c>
      <c r="AU47" s="238" t="str">
        <f>IFERROR(IF(VLOOKUP($C47,'様式２－１'!$A$6:$BG$163,41,FALSE)="","",VLOOKUP($C47,'様式２－１'!$A$6:$BG$163,41,FALSE)),"")</f>
        <v/>
      </c>
      <c r="AV47" s="237" t="str">
        <f>IFERROR(IF(VLOOKUP($C47,'様式２－１'!$A$6:$BG$163,42,FALSE)="","",VLOOKUP($C47,'様式２－１'!$A$6:$BG$163,42,FALSE)),"")</f>
        <v/>
      </c>
      <c r="AW47" s="238" t="str">
        <f>IFERROR(IF(VLOOKUP($C47,'様式２－１'!$A$6:$BG$163,43,FALSE)="","",VLOOKUP($C47,'様式２－１'!$A$6:$BG$163,43,FALSE)),"")</f>
        <v/>
      </c>
      <c r="AX47" s="237" t="str">
        <f>IFERROR(IF(VLOOKUP($C47,'様式２－１'!$A$6:$BG$163,44,FALSE)="","",VLOOKUP($C47,'様式２－１'!$A$6:$BG$163,44,FALSE)),"")</f>
        <v/>
      </c>
      <c r="AY47" s="238" t="str">
        <f>IFERROR(IF(VLOOKUP($C47,'様式２－１'!$A$6:$BG$163,45,FALSE)="","",VLOOKUP($C47,'様式２－１'!$A$6:$BG$163,45,FALSE)),"")</f>
        <v/>
      </c>
      <c r="AZ47" s="237" t="str">
        <f>IFERROR(IF(VLOOKUP($C47,'様式２－１'!$A$6:$BG$163,46,FALSE)="","",VLOOKUP($C47,'様式２－１'!$A$6:$BG$163,46,FALSE)),"")</f>
        <v/>
      </c>
      <c r="BA47" s="238" t="str">
        <f>IFERROR(IF(VLOOKUP($C47,'様式２－１'!$A$6:$BG$163,47,FALSE)="","",VLOOKUP($C47,'様式２－１'!$A$6:$BG$163,47,FALSE)),"")</f>
        <v/>
      </c>
      <c r="BB47" s="237" t="str">
        <f>IFERROR(IF(VLOOKUP($C47,'様式２－１'!$A$6:$BG$163,48,FALSE)="","",VLOOKUP($C47,'様式２－１'!$A$6:$BG$163,48,FALSE)),"")</f>
        <v/>
      </c>
      <c r="BC47" s="238" t="str">
        <f>IFERROR(IF(VLOOKUP($C47,'様式２－１'!$A$6:$BG$163,49,FALSE)="","",VLOOKUP($C47,'様式２－１'!$A$6:$BG$163,49,FALSE)),"")</f>
        <v/>
      </c>
      <c r="BD47" s="237" t="str">
        <f>IFERROR(IF(VLOOKUP($C47,'様式２－１'!$A$6:$BG$163,50,FALSE)="","",VLOOKUP($C47,'様式２－１'!$A$6:$BG$163,50,FALSE)),"")</f>
        <v/>
      </c>
      <c r="BE47" s="238" t="str">
        <f>IFERROR(IF(VLOOKUP($C47,'様式２－１'!$A$6:$BG$163,51,FALSE)="","",VLOOKUP($C47,'様式２－１'!$A$6:$BG$163,51,FALSE)),"")</f>
        <v/>
      </c>
      <c r="BF47" s="237" t="str">
        <f>IFERROR(IF(VLOOKUP($C47,'様式２－１'!$A$6:$BG$163,52,FALSE)="","",VLOOKUP($C47,'様式２－１'!$A$6:$BG$163,52,FALSE)),"")</f>
        <v/>
      </c>
      <c r="BG47" s="238" t="str">
        <f>IFERROR(IF(VLOOKUP($C47,'様式２－１'!$A$6:$BG$163,53,FALSE)="","",1),"")</f>
        <v/>
      </c>
      <c r="BH47" s="237" t="str">
        <f>IFERROR(IF(VLOOKUP($C47,'様式２－１'!$A$6:$BG$163,54,FALSE)="","",1),"")</f>
        <v/>
      </c>
      <c r="BI47" s="238" t="str">
        <f>IFERROR(IF(VLOOKUP($C47,'様式２－１'!$A$6:$BG$163,55,FALSE)="","",1),"")</f>
        <v/>
      </c>
      <c r="BJ47" s="237" t="str">
        <f>IFERROR(IF(VLOOKUP($C47,'様式２－１'!$A$6:$BG$163,56,FALSE)="","",VLOOKUP($C47,'様式２－１'!$A$6:$BG$163,56,FALSE)),"")</f>
        <v/>
      </c>
      <c r="BK47" s="238" t="str">
        <f>IFERROR(IF(VLOOKUP($C47,'様式２－１'!$A$6:$BG$163,57,FALSE)="","",VLOOKUP($C47,'様式２－１'!$A$6:$BG$163,57,FALSE)),"")</f>
        <v/>
      </c>
      <c r="BL47" s="237" t="str">
        <f>IFERROR(IF(VLOOKUP($C47,'様式２－１'!$A$6:$BG$163,58,FALSE)="","",VLOOKUP($C47,'様式２－１'!$A$6:$BG$163,58,FALSE)),"")</f>
        <v/>
      </c>
      <c r="BM47" s="238" t="str">
        <f>IFERROR(IF(VLOOKUP($C47,'様式２－１'!$A$6:$BG$163,59,FALSE)="","",VLOOKUP($C47,'様式２－１'!$A$6:$BG$163,59,FALSE)),"")</f>
        <v/>
      </c>
      <c r="BN47" s="239" t="str">
        <f>IFERROR(IF(VLOOKUP($C47,'様式４－１'!$A$6:$AE$112,5,FALSE)="","",VLOOKUP($C47,'様式４－１'!$A$6:$AE$112,5,FALSE)),"")</f>
        <v/>
      </c>
      <c r="BO47" s="240" t="str">
        <f>IFERROR(IF(VLOOKUP($C47,'様式４－１'!$A$6:$AE$112,6,FALSE)="","",VLOOKUP($C47,'様式４－１'!$A$6:$AE$112,6,FALSE)),"")</f>
        <v/>
      </c>
      <c r="BP47" s="239" t="str">
        <f>IFERROR(IF(VLOOKUP($C47,'様式４－１'!$A$6:$AE$112,7,FALSE)="","",VLOOKUP($C47,'様式４－１'!$A$6:$AE$112,7,FALSE)),"")</f>
        <v/>
      </c>
      <c r="BQ47" s="240" t="str">
        <f>IFERROR(IF(VLOOKUP($C47,'様式４－１'!$A$6:$AE$112,8,FALSE)="","",VLOOKUP($C47,'様式４－１'!$A$6:$AE$112,8,FALSE)),"")</f>
        <v/>
      </c>
      <c r="BR47" s="239" t="str">
        <f>IFERROR(IF(VLOOKUP($C47,'様式４－１'!$A$6:$AE$112,9,FALSE)="","",VLOOKUP($C47,'様式４－１'!$A$6:$AE$112,9,FALSE)),"")</f>
        <v/>
      </c>
      <c r="BS47" s="240" t="str">
        <f>IFERROR(IF(VLOOKUP($C47,'様式４－１'!$A$6:$AE$112,10,FALSE)="","",VLOOKUP($C47,'様式４－１'!$A$6:$AE$112,10,FALSE)),"")</f>
        <v/>
      </c>
      <c r="BT47" s="239" t="str">
        <f>IFERROR(IF(VLOOKUP($C47,'様式４－１'!$A$6:$AE$112,11,FALSE)="","",VLOOKUP($C47,'様式４－１'!$A$6:$AE$112,11,FALSE)),"")</f>
        <v/>
      </c>
      <c r="BU47" s="240" t="str">
        <f>IFERROR(IF(VLOOKUP($C47,'様式４－１'!$A$6:$AE$112,12,FALSE)="","",VLOOKUP($C47,'様式４－１'!$A$6:$AE$112,12,FALSE)),"")</f>
        <v/>
      </c>
      <c r="BV47" s="237" t="str">
        <f>IFERROR(IF(VLOOKUP($C47,'様式４－１'!$A$6:$AE$112,13,FALSE)="","",VLOOKUP($C47,'様式４－１'!$A$6:$AE$112,13,FALSE)),"")</f>
        <v/>
      </c>
      <c r="BW47" s="238" t="str">
        <f>IFERROR(IF(VLOOKUP($C47,'様式４－１'!$A$6:$AE$112,14,FALSE)="","",VLOOKUP($C47,'様式４－１'!$A$6:$AE$112,14,FALSE)),"")</f>
        <v/>
      </c>
      <c r="BX47" s="237" t="str">
        <f>IFERROR(IF(VLOOKUP($C47,'様式４－１'!$A$6:$AE$112,15,FALSE)="","",VLOOKUP($C47,'様式４－１'!$A$6:$AE$112,15,FALSE)),"")</f>
        <v/>
      </c>
      <c r="BY47" s="238" t="str">
        <f>IFERROR(IF(VLOOKUP($C47,'様式４－１'!$A$6:$AE$112,16,FALSE)="","",VLOOKUP($C47,'様式４－１'!$A$6:$AE$112,16,FALSE)),"")</f>
        <v/>
      </c>
      <c r="BZ47" s="237" t="str">
        <f>IFERROR(IF(VLOOKUP($C47,'様式４－１'!$A$6:$AE$112,17,FALSE)="","",VLOOKUP($C47,'様式４－１'!$A$6:$AE$112,17,FALSE)),"")</f>
        <v/>
      </c>
      <c r="CA47" s="238" t="str">
        <f>IFERROR(IF(VLOOKUP($C47,'様式４－１'!$A$6:$AE$112,18,FALSE)="","",VLOOKUP($C47,'様式４－１'!$A$6:$AE$112,18,FALSE)),"")</f>
        <v/>
      </c>
      <c r="CB47" s="237" t="str">
        <f>IFERROR(IF(VLOOKUP($C47,'様式４－１'!$A$6:$AE$112,19,FALSE)="","",VLOOKUP($C47,'様式４－１'!$A$6:$AE$112,19,FALSE)),"")</f>
        <v/>
      </c>
      <c r="CC47" s="238" t="str">
        <f>IFERROR(IF(VLOOKUP($C47,'様式４－１'!$A$6:$AE$112,20,FALSE)="","",VLOOKUP($C47,'様式４－１'!$A$6:$AE$112,20,FALSE)),"")</f>
        <v/>
      </c>
      <c r="CD47" s="239" t="str">
        <f>IFERROR(IF(VLOOKUP($C47,'様式４－１'!$A$6:$AE$112,21,FALSE)="","",1),"")</f>
        <v/>
      </c>
      <c r="CE47" s="240" t="str">
        <f>IFERROR(IF(VLOOKUP($C47,'様式４－１'!$A$6:$AE$112,22,FALSE)="","",1),"")</f>
        <v/>
      </c>
      <c r="CF47" s="239" t="str">
        <f>IFERROR(IF(VLOOKUP($C47,'様式４－１'!$A$6:$AE$112,23,FALSE)="","",1),"")</f>
        <v/>
      </c>
      <c r="CG47" s="240" t="str">
        <f>IFERROR(IF(VLOOKUP($C47,'様式４－１'!$A$6:$AE$112,24,FALSE)="","",1),"")</f>
        <v/>
      </c>
      <c r="CH47" s="239" t="str">
        <f>IFERROR(IF(VLOOKUP($C47,'様式４－１'!$A$6:$AE$112,25,FALSE)="","",1),"")</f>
        <v/>
      </c>
      <c r="CI47" s="240" t="str">
        <f>IFERROR(IF(VLOOKUP($C47,'様式４－１'!$A$6:$AE$112,26,FALSE)="","",1),"")</f>
        <v/>
      </c>
      <c r="CJ47" s="239" t="str">
        <f>IFERROR(IF(VLOOKUP($C47,'様式４－１'!$A$6:$AE$112,27,FALSE)="","",1),"")</f>
        <v/>
      </c>
      <c r="CK47" s="240" t="str">
        <f>IFERROR(IF(VLOOKUP($C47,'様式４－１'!$A$6:$AE$112,28,FALSE)="","",1),"")</f>
        <v/>
      </c>
      <c r="CL47" s="239" t="str">
        <f>IFERROR(IF(VLOOKUP($C47,'様式４－１'!$A$6:$AE$112,29,FALSE)="","",1),"")</f>
        <v/>
      </c>
      <c r="CM47" s="240" t="str">
        <f>IFERROR(IF(VLOOKUP($C47,'様式４－１'!$A$6:$AE$112,30,FALSE)="","",1),"")</f>
        <v/>
      </c>
      <c r="CN47" s="239" t="str">
        <f>IFERROR(IF(VLOOKUP($C47,'様式４－１'!$A$6:$AE$112,31,FALSE)="","",1),"")</f>
        <v/>
      </c>
      <c r="CO47" s="254" t="str">
        <f>IFERROR(IF(VLOOKUP($C47,'様式４－１'!$A$6:$AE$112,31,FALSE)="","",1),"")</f>
        <v/>
      </c>
      <c r="CP47" s="258" t="str">
        <f>IFERROR(IF(VLOOKUP($C47,'様式４－１'!$A$6:$AE$112,31,FALSE)="","",1),"")</f>
        <v/>
      </c>
      <c r="CQ47" s="254" t="str">
        <f>IFERROR(IF(VLOOKUP($C47,'様式４－１'!$A$6:$AE$112,31,FALSE)="","",1),"")</f>
        <v/>
      </c>
      <c r="CR47" s="264">
        <f>全技術者確認表!E59</f>
        <v>0</v>
      </c>
      <c r="CS47" s="265">
        <f>全技術者確認表!H59</f>
        <v>0</v>
      </c>
      <c r="FS47" s="237"/>
      <c r="FT47" s="238"/>
      <c r="FU47" s="237"/>
      <c r="FV47" s="238"/>
      <c r="FW47" s="237"/>
      <c r="FX47" s="238"/>
      <c r="FY47" s="237"/>
      <c r="FZ47" s="238"/>
      <c r="GA47" s="237"/>
      <c r="GB47" s="238"/>
      <c r="GC47" s="237"/>
      <c r="GD47" s="238"/>
      <c r="GE47" s="237"/>
      <c r="GF47" s="238"/>
      <c r="GG47" s="237"/>
      <c r="GH47" s="238"/>
      <c r="GI47" s="239"/>
      <c r="GJ47" s="240"/>
      <c r="GK47" s="239"/>
      <c r="GL47" s="240"/>
      <c r="GM47" s="239"/>
      <c r="GN47" s="240"/>
      <c r="GO47" s="239"/>
      <c r="GP47" s="240"/>
      <c r="GQ47" s="239"/>
      <c r="GR47" s="240"/>
      <c r="GS47" s="239"/>
      <c r="GT47" s="240"/>
      <c r="GU47" s="239"/>
      <c r="GV47" s="240"/>
      <c r="GW47" s="239"/>
      <c r="GX47" s="240"/>
      <c r="GY47" s="237"/>
      <c r="GZ47" s="238"/>
      <c r="HA47" s="237"/>
      <c r="HB47" s="238"/>
      <c r="HC47" s="237"/>
      <c r="HD47" s="238"/>
      <c r="HE47" s="237"/>
      <c r="HF47" s="238"/>
      <c r="HG47" s="237"/>
      <c r="HH47" s="238"/>
      <c r="HI47" s="237"/>
      <c r="HJ47" s="238"/>
      <c r="HK47" s="237"/>
      <c r="HL47" s="238"/>
      <c r="HM47" s="237"/>
      <c r="HN47" s="238"/>
      <c r="HO47" s="237"/>
      <c r="HP47" s="238"/>
      <c r="HQ47" s="237"/>
      <c r="HR47" s="238"/>
      <c r="HS47" s="237"/>
      <c r="HT47" s="238"/>
      <c r="HU47" s="237"/>
      <c r="HV47" s="238"/>
      <c r="HW47" s="239"/>
      <c r="HX47" s="240"/>
      <c r="HY47" s="239"/>
      <c r="HZ47" s="240"/>
      <c r="IA47" s="239"/>
      <c r="IB47" s="240"/>
      <c r="IC47" s="239"/>
      <c r="ID47" s="240"/>
      <c r="IE47" s="237"/>
      <c r="IF47" s="238"/>
      <c r="IG47" s="237"/>
      <c r="IH47" s="238"/>
      <c r="II47" s="237"/>
      <c r="IJ47" s="238"/>
      <c r="IK47" s="237"/>
      <c r="IL47" s="238"/>
      <c r="IM47" s="239"/>
      <c r="IN47" s="240"/>
      <c r="IO47" s="239"/>
      <c r="IP47" s="240"/>
      <c r="IQ47" s="239"/>
      <c r="IR47" s="240"/>
      <c r="IS47" s="239"/>
      <c r="IT47" s="240"/>
      <c r="IU47" s="239"/>
      <c r="IV47" s="240"/>
      <c r="IW47" s="239"/>
      <c r="IX47" s="254"/>
      <c r="IY47" s="258"/>
      <c r="IZ47" s="254"/>
      <c r="JA47" s="258"/>
      <c r="JB47" s="254"/>
    </row>
    <row r="48" spans="1:262" s="231" customFormat="1" x14ac:dyDescent="0.2">
      <c r="A48" s="231">
        <f>報告書表紙!G$6</f>
        <v>0</v>
      </c>
      <c r="C48" s="231">
        <v>47</v>
      </c>
      <c r="D48" s="231">
        <f>全技術者確認表!B60</f>
        <v>0</v>
      </c>
      <c r="J48" s="232" t="str">
        <f>IFERROR(IF(VLOOKUP($C48,'様式２－１'!$A$6:$BG$163,4,FALSE)="","",1),"")</f>
        <v/>
      </c>
      <c r="K48" s="233" t="str">
        <f>IFERROR(IF(VLOOKUP($C48,'様式２－１'!$A$6:$BG$163,5,FALSE)="","",1),"")</f>
        <v/>
      </c>
      <c r="L48" s="232" t="str">
        <f>IFERROR(IF(VLOOKUP($C48,'様式２－１'!$A$6:$BG$163,6,FALSE)="","",1),"")</f>
        <v/>
      </c>
      <c r="M48" s="233" t="str">
        <f>IFERROR(IF(VLOOKUP($C48,'様式２－１'!$A$6:$BG$163,7,FALSE)="","",1),"")</f>
        <v/>
      </c>
      <c r="N48" s="232" t="str">
        <f>IFERROR(IF(VLOOKUP($C48,'様式２－１'!$A$6:$BG$163,8,FALSE)="","",1),"")</f>
        <v/>
      </c>
      <c r="O48" s="233" t="str">
        <f>IFERROR(IF(VLOOKUP($C48,'様式２－１'!$A$6:$BG$163,9,FALSE)="","",1),"")</f>
        <v/>
      </c>
      <c r="P48" s="232" t="str">
        <f>IFERROR(IF(VLOOKUP($C48,'様式２－１'!$A$6:$BG$163,10,FALSE)="","",1),"")</f>
        <v/>
      </c>
      <c r="Q48" s="233" t="str">
        <f>IFERROR(IF(VLOOKUP($C48,'様式２－１'!$A$6:$BG$163,11,FALSE)="","",1),"")</f>
        <v/>
      </c>
      <c r="R48" s="232" t="str">
        <f>IFERROR(IF(VLOOKUP($C48,'様式２－１'!$A$6:$BG$163,12,FALSE)="","",1),"")</f>
        <v/>
      </c>
      <c r="S48" s="233" t="str">
        <f>IFERROR(IF(VLOOKUP($C48,'様式２－１'!$A$6:$BG$163,13,FALSE)="","",1),"")</f>
        <v/>
      </c>
      <c r="T48" s="232" t="str">
        <f>IFERROR(IF(VLOOKUP($C48,'様式２－１'!$A$6:$BG$163,14,FALSE)="","",1),"")</f>
        <v/>
      </c>
      <c r="U48" s="233" t="str">
        <f>IFERROR(IF(VLOOKUP($C48,'様式２－１'!$A$6:$BG$163,15,FALSE)="","",1),"")</f>
        <v/>
      </c>
      <c r="V48" s="232" t="str">
        <f>IFERROR(IF(VLOOKUP($C48,'様式２－１'!$A$6:$BG$163,16,FALSE)="","",1),"")</f>
        <v/>
      </c>
      <c r="W48" s="233" t="str">
        <f>IFERROR(IF(VLOOKUP($C48,'様式２－１'!$A$6:$BG$163,17,FALSE)="","",1),"")</f>
        <v/>
      </c>
      <c r="X48" s="232" t="str">
        <f>IFERROR(IF(VLOOKUP($C48,'様式２－１'!$A$6:$BG$163,18,FALSE)="","",1),"")</f>
        <v/>
      </c>
      <c r="Y48" s="233" t="str">
        <f>IFERROR(IF(VLOOKUP($C48,'様式２－１'!$A$6:$BG$163,19,FALSE)="","",1),"")</f>
        <v/>
      </c>
      <c r="Z48" s="232" t="str">
        <f>IFERROR(IF(VLOOKUP($C48,'様式２－１'!$A$6:$BG$163,20,FALSE)="","",1),"")</f>
        <v/>
      </c>
      <c r="AA48" s="235" t="str">
        <f>IFERROR(IF(VLOOKUP($C48,'様式２－１'!$A$6:$BG$163,21,FALSE)="","",1),"")</f>
        <v/>
      </c>
      <c r="AB48" s="232" t="str">
        <f>IFERROR(IF(VLOOKUP($C48,'様式２－１'!$A$6:$BG$163,22,FALSE)="","",1),"")</f>
        <v/>
      </c>
      <c r="AC48" s="235" t="str">
        <f>IFERROR(IF(VLOOKUP($C48,'様式２－１'!$A$6:$BG$163,23,FALSE)="","",1),"")</f>
        <v/>
      </c>
      <c r="AD48" s="232" t="str">
        <f>IFERROR(IF(VLOOKUP($C48,'様式２－１'!$A$6:$BG$163,24,FALSE)="","",1),"")</f>
        <v/>
      </c>
      <c r="AE48" s="235" t="str">
        <f>IFERROR(IF(VLOOKUP($C48,'様式２－１'!$A$6:$BG$163,25,FALSE)="","",1),"")</f>
        <v/>
      </c>
      <c r="AF48" s="232" t="str">
        <f>IFERROR(IF(VLOOKUP($C48,'様式２－１'!$A$6:$BG$163,26,FALSE)="","",1),"")</f>
        <v/>
      </c>
      <c r="AG48" s="235" t="str">
        <f>IFERROR(IF(VLOOKUP($C48,'様式２－１'!$A$6:$BG$163,27,FALSE)="","",1),"")</f>
        <v/>
      </c>
      <c r="AH48" s="232" t="str">
        <f>IFERROR(IF(VLOOKUP($C48,'様式２－１'!$A$6:$BG$163,28,FALSE)="","",1),"")</f>
        <v/>
      </c>
      <c r="AI48" s="235" t="str">
        <f>IFERROR(IF(VLOOKUP($C48,'様式２－１'!$A$6:$BG$163,28,FALSE)="","",1),"")</f>
        <v/>
      </c>
      <c r="AJ48" s="232" t="str">
        <f>IFERROR(IF(VLOOKUP($C48,'様式２－１'!$A$6:$BG$163,30,FALSE)="","",1),"")</f>
        <v/>
      </c>
      <c r="AK48" s="235" t="str">
        <f>IFERROR(IF(VLOOKUP($C48,'様式２－１'!$A$6:$BG$163,31,FALSE)="","",1),"")</f>
        <v/>
      </c>
      <c r="AL48" s="232" t="str">
        <f>IFERROR(IF(VLOOKUP($C48,'様式２－１'!$A$6:$BG$163,32,FALSE)="","",1),"")</f>
        <v/>
      </c>
      <c r="AM48" s="235" t="str">
        <f>IFERROR(IF(VLOOKUP($C48,'様式２－１'!$A$6:$BG$163,33,FALSE)="","",1),"")</f>
        <v/>
      </c>
      <c r="AN48" s="232" t="str">
        <f>IFERROR(IF(VLOOKUP($C48,'様式２－１'!$A$6:$BG$163,34,FALSE)="","",1),"")</f>
        <v/>
      </c>
      <c r="AO48" s="235" t="str">
        <f>IFERROR(IF(VLOOKUP($C48,'様式２－１'!$A$6:$BG$163,35,FALSE)="","",1),"")</f>
        <v/>
      </c>
      <c r="AP48" s="232" t="str">
        <f>IFERROR(IF(VLOOKUP($C48,'様式２－１'!$A$6:$BG$163,36,FALSE)="","",VLOOKUP($C48,'様式２－１'!$A$6:$BG$163,36,FALSE)),"")</f>
        <v/>
      </c>
      <c r="AQ48" s="233" t="str">
        <f>IFERROR(IF(VLOOKUP($C48,'様式２－１'!$A$6:$BG$163,37,FALSE)="","",VLOOKUP($C48,'様式２－１'!$A$6:$BG$163,37,FALSE)),"")</f>
        <v/>
      </c>
      <c r="AR48" s="232" t="str">
        <f>IFERROR(IF(VLOOKUP($C48,'様式２－１'!$A$6:$BG$163,38,FALSE)="","",VLOOKUP($C48,'様式２－１'!$A$6:$BG$163,38,FALSE)),"")</f>
        <v/>
      </c>
      <c r="AS48" s="233" t="str">
        <f>IFERROR(IF(VLOOKUP($C48,'様式２－１'!$A$6:$BG$163,39,FALSE)="","",VLOOKUP($C48,'様式２－１'!$A$6:$BG$163,39,FALSE)),"")</f>
        <v/>
      </c>
      <c r="AT48" s="232" t="str">
        <f>IFERROR(IF(VLOOKUP($C48,'様式２－１'!$A$6:$BG$163,40,FALSE)="","",VLOOKUP($C48,'様式２－１'!$A$6:$BG$163,40,FALSE)),"")</f>
        <v/>
      </c>
      <c r="AU48" s="233" t="str">
        <f>IFERROR(IF(VLOOKUP($C48,'様式２－１'!$A$6:$BG$163,41,FALSE)="","",VLOOKUP($C48,'様式２－１'!$A$6:$BG$163,41,FALSE)),"")</f>
        <v/>
      </c>
      <c r="AV48" s="232" t="str">
        <f>IFERROR(IF(VLOOKUP($C48,'様式２－１'!$A$6:$BG$163,42,FALSE)="","",VLOOKUP($C48,'様式２－１'!$A$6:$BG$163,42,FALSE)),"")</f>
        <v/>
      </c>
      <c r="AW48" s="233" t="str">
        <f>IFERROR(IF(VLOOKUP($C48,'様式２－１'!$A$6:$BG$163,43,FALSE)="","",VLOOKUP($C48,'様式２－１'!$A$6:$BG$163,43,FALSE)),"")</f>
        <v/>
      </c>
      <c r="AX48" s="232" t="str">
        <f>IFERROR(IF(VLOOKUP($C48,'様式２－１'!$A$6:$BG$163,44,FALSE)="","",VLOOKUP($C48,'様式２－１'!$A$6:$BG$163,44,FALSE)),"")</f>
        <v/>
      </c>
      <c r="AY48" s="233" t="str">
        <f>IFERROR(IF(VLOOKUP($C48,'様式２－１'!$A$6:$BG$163,45,FALSE)="","",VLOOKUP($C48,'様式２－１'!$A$6:$BG$163,45,FALSE)),"")</f>
        <v/>
      </c>
      <c r="AZ48" s="232" t="str">
        <f>IFERROR(IF(VLOOKUP($C48,'様式２－１'!$A$6:$BG$163,46,FALSE)="","",VLOOKUP($C48,'様式２－１'!$A$6:$BG$163,46,FALSE)),"")</f>
        <v/>
      </c>
      <c r="BA48" s="233" t="str">
        <f>IFERROR(IF(VLOOKUP($C48,'様式２－１'!$A$6:$BG$163,47,FALSE)="","",VLOOKUP($C48,'様式２－１'!$A$6:$BG$163,47,FALSE)),"")</f>
        <v/>
      </c>
      <c r="BB48" s="232" t="str">
        <f>IFERROR(IF(VLOOKUP($C48,'様式２－１'!$A$6:$BG$163,48,FALSE)="","",VLOOKUP($C48,'様式２－１'!$A$6:$BG$163,48,FALSE)),"")</f>
        <v/>
      </c>
      <c r="BC48" s="233" t="str">
        <f>IFERROR(IF(VLOOKUP($C48,'様式２－１'!$A$6:$BG$163,49,FALSE)="","",VLOOKUP($C48,'様式２－１'!$A$6:$BG$163,49,FALSE)),"")</f>
        <v/>
      </c>
      <c r="BD48" s="232" t="str">
        <f>IFERROR(IF(VLOOKUP($C48,'様式２－１'!$A$6:$BG$163,50,FALSE)="","",VLOOKUP($C48,'様式２－１'!$A$6:$BG$163,50,FALSE)),"")</f>
        <v/>
      </c>
      <c r="BE48" s="233" t="str">
        <f>IFERROR(IF(VLOOKUP($C48,'様式２－１'!$A$6:$BG$163,51,FALSE)="","",VLOOKUP($C48,'様式２－１'!$A$6:$BG$163,51,FALSE)),"")</f>
        <v/>
      </c>
      <c r="BF48" s="232" t="str">
        <f>IFERROR(IF(VLOOKUP($C48,'様式２－１'!$A$6:$BG$163,52,FALSE)="","",VLOOKUP($C48,'様式２－１'!$A$6:$BG$163,52,FALSE)),"")</f>
        <v/>
      </c>
      <c r="BG48" s="233" t="str">
        <f>IFERROR(IF(VLOOKUP($C48,'様式２－１'!$A$6:$BG$163,53,FALSE)="","",1),"")</f>
        <v/>
      </c>
      <c r="BH48" s="232" t="str">
        <f>IFERROR(IF(VLOOKUP($C48,'様式２－１'!$A$6:$BG$163,54,FALSE)="","",1),"")</f>
        <v/>
      </c>
      <c r="BI48" s="233" t="str">
        <f>IFERROR(IF(VLOOKUP($C48,'様式２－１'!$A$6:$BG$163,55,FALSE)="","",1),"")</f>
        <v/>
      </c>
      <c r="BJ48" s="232" t="str">
        <f>IFERROR(IF(VLOOKUP($C48,'様式２－１'!$A$6:$BG$163,56,FALSE)="","",VLOOKUP($C48,'様式２－１'!$A$6:$BG$163,56,FALSE)),"")</f>
        <v/>
      </c>
      <c r="BK48" s="233" t="str">
        <f>IFERROR(IF(VLOOKUP($C48,'様式２－１'!$A$6:$BG$163,57,FALSE)="","",VLOOKUP($C48,'様式２－１'!$A$6:$BG$163,57,FALSE)),"")</f>
        <v/>
      </c>
      <c r="BL48" s="232" t="str">
        <f>IFERROR(IF(VLOOKUP($C48,'様式２－１'!$A$6:$BG$163,58,FALSE)="","",VLOOKUP($C48,'様式２－１'!$A$6:$BG$163,58,FALSE)),"")</f>
        <v/>
      </c>
      <c r="BM48" s="233" t="str">
        <f>IFERROR(IF(VLOOKUP($C48,'様式２－１'!$A$6:$BG$163,59,FALSE)="","",VLOOKUP($C48,'様式２－１'!$A$6:$BG$163,59,FALSE)),"")</f>
        <v/>
      </c>
      <c r="BN48" s="234" t="str">
        <f>IFERROR(IF(VLOOKUP($C48,'様式４－１'!$A$6:$AE$112,5,FALSE)="","",VLOOKUP($C48,'様式４－１'!$A$6:$AE$112,5,FALSE)),"")</f>
        <v/>
      </c>
      <c r="BO48" s="235" t="str">
        <f>IFERROR(IF(VLOOKUP($C48,'様式４－１'!$A$6:$AE$112,6,FALSE)="","",VLOOKUP($C48,'様式４－１'!$A$6:$AE$112,6,FALSE)),"")</f>
        <v/>
      </c>
      <c r="BP48" s="234" t="str">
        <f>IFERROR(IF(VLOOKUP($C48,'様式４－１'!$A$6:$AE$112,7,FALSE)="","",VLOOKUP($C48,'様式４－１'!$A$6:$AE$112,7,FALSE)),"")</f>
        <v/>
      </c>
      <c r="BQ48" s="235" t="str">
        <f>IFERROR(IF(VLOOKUP($C48,'様式４－１'!$A$6:$AE$112,8,FALSE)="","",VLOOKUP($C48,'様式４－１'!$A$6:$AE$112,8,FALSE)),"")</f>
        <v/>
      </c>
      <c r="BR48" s="234" t="str">
        <f>IFERROR(IF(VLOOKUP($C48,'様式４－１'!$A$6:$AE$112,9,FALSE)="","",VLOOKUP($C48,'様式４－１'!$A$6:$AE$112,9,FALSE)),"")</f>
        <v/>
      </c>
      <c r="BS48" s="235" t="str">
        <f>IFERROR(IF(VLOOKUP($C48,'様式４－１'!$A$6:$AE$112,10,FALSE)="","",VLOOKUP($C48,'様式４－１'!$A$6:$AE$112,10,FALSE)),"")</f>
        <v/>
      </c>
      <c r="BT48" s="234" t="str">
        <f>IFERROR(IF(VLOOKUP($C48,'様式４－１'!$A$6:$AE$112,11,FALSE)="","",VLOOKUP($C48,'様式４－１'!$A$6:$AE$112,11,FALSE)),"")</f>
        <v/>
      </c>
      <c r="BU48" s="235" t="str">
        <f>IFERROR(IF(VLOOKUP($C48,'様式４－１'!$A$6:$AE$112,12,FALSE)="","",VLOOKUP($C48,'様式４－１'!$A$6:$AE$112,12,FALSE)),"")</f>
        <v/>
      </c>
      <c r="BV48" s="232" t="str">
        <f>IFERROR(IF(VLOOKUP($C48,'様式４－１'!$A$6:$AE$112,13,FALSE)="","",VLOOKUP($C48,'様式４－１'!$A$6:$AE$112,13,FALSE)),"")</f>
        <v/>
      </c>
      <c r="BW48" s="233" t="str">
        <f>IFERROR(IF(VLOOKUP($C48,'様式４－１'!$A$6:$AE$112,14,FALSE)="","",VLOOKUP($C48,'様式４－１'!$A$6:$AE$112,14,FALSE)),"")</f>
        <v/>
      </c>
      <c r="BX48" s="232" t="str">
        <f>IFERROR(IF(VLOOKUP($C48,'様式４－１'!$A$6:$AE$112,15,FALSE)="","",VLOOKUP($C48,'様式４－１'!$A$6:$AE$112,15,FALSE)),"")</f>
        <v/>
      </c>
      <c r="BY48" s="233" t="str">
        <f>IFERROR(IF(VLOOKUP($C48,'様式４－１'!$A$6:$AE$112,16,FALSE)="","",VLOOKUP($C48,'様式４－１'!$A$6:$AE$112,16,FALSE)),"")</f>
        <v/>
      </c>
      <c r="BZ48" s="232" t="str">
        <f>IFERROR(IF(VLOOKUP($C48,'様式４－１'!$A$6:$AE$112,17,FALSE)="","",VLOOKUP($C48,'様式４－１'!$A$6:$AE$112,17,FALSE)),"")</f>
        <v/>
      </c>
      <c r="CA48" s="233" t="str">
        <f>IFERROR(IF(VLOOKUP($C48,'様式４－１'!$A$6:$AE$112,18,FALSE)="","",VLOOKUP($C48,'様式４－１'!$A$6:$AE$112,18,FALSE)),"")</f>
        <v/>
      </c>
      <c r="CB48" s="232" t="str">
        <f>IFERROR(IF(VLOOKUP($C48,'様式４－１'!$A$6:$AE$112,19,FALSE)="","",VLOOKUP($C48,'様式４－１'!$A$6:$AE$112,19,FALSE)),"")</f>
        <v/>
      </c>
      <c r="CC48" s="233" t="str">
        <f>IFERROR(IF(VLOOKUP($C48,'様式４－１'!$A$6:$AE$112,20,FALSE)="","",VLOOKUP($C48,'様式４－１'!$A$6:$AE$112,20,FALSE)),"")</f>
        <v/>
      </c>
      <c r="CD48" s="234" t="str">
        <f>IFERROR(IF(VLOOKUP($C48,'様式４－１'!$A$6:$AE$112,21,FALSE)="","",1),"")</f>
        <v/>
      </c>
      <c r="CE48" s="235" t="str">
        <f>IFERROR(IF(VLOOKUP($C48,'様式４－１'!$A$6:$AE$112,22,FALSE)="","",1),"")</f>
        <v/>
      </c>
      <c r="CF48" s="234" t="str">
        <f>IFERROR(IF(VLOOKUP($C48,'様式４－１'!$A$6:$AE$112,23,FALSE)="","",1),"")</f>
        <v/>
      </c>
      <c r="CG48" s="235" t="str">
        <f>IFERROR(IF(VLOOKUP($C48,'様式４－１'!$A$6:$AE$112,24,FALSE)="","",1),"")</f>
        <v/>
      </c>
      <c r="CH48" s="234" t="str">
        <f>IFERROR(IF(VLOOKUP($C48,'様式４－１'!$A$6:$AE$112,25,FALSE)="","",1),"")</f>
        <v/>
      </c>
      <c r="CI48" s="235" t="str">
        <f>IFERROR(IF(VLOOKUP($C48,'様式４－１'!$A$6:$AE$112,26,FALSE)="","",1),"")</f>
        <v/>
      </c>
      <c r="CJ48" s="234" t="str">
        <f>IFERROR(IF(VLOOKUP($C48,'様式４－１'!$A$6:$AE$112,27,FALSE)="","",1),"")</f>
        <v/>
      </c>
      <c r="CK48" s="235" t="str">
        <f>IFERROR(IF(VLOOKUP($C48,'様式４－１'!$A$6:$AE$112,28,FALSE)="","",1),"")</f>
        <v/>
      </c>
      <c r="CL48" s="234" t="str">
        <f>IFERROR(IF(VLOOKUP($C48,'様式４－１'!$A$6:$AE$112,29,FALSE)="","",1),"")</f>
        <v/>
      </c>
      <c r="CM48" s="235" t="str">
        <f>IFERROR(IF(VLOOKUP($C48,'様式４－１'!$A$6:$AE$112,30,FALSE)="","",1),"")</f>
        <v/>
      </c>
      <c r="CN48" s="234" t="str">
        <f>IFERROR(IF(VLOOKUP($C48,'様式４－１'!$A$6:$AE$112,31,FALSE)="","",1),"")</f>
        <v/>
      </c>
      <c r="CO48" s="252" t="str">
        <f>IFERROR(IF(VLOOKUP($C48,'様式４－１'!$A$6:$AE$112,31,FALSE)="","",1),"")</f>
        <v/>
      </c>
      <c r="CP48" s="256" t="str">
        <f>IFERROR(IF(VLOOKUP($C48,'様式４－１'!$A$6:$AE$112,31,FALSE)="","",1),"")</f>
        <v/>
      </c>
      <c r="CQ48" s="252" t="str">
        <f>IFERROR(IF(VLOOKUP($C48,'様式４－１'!$A$6:$AE$112,31,FALSE)="","",1),"")</f>
        <v/>
      </c>
      <c r="CR48" s="260">
        <f>全技術者確認表!E60</f>
        <v>0</v>
      </c>
      <c r="CS48" s="261">
        <f>全技術者確認表!H60</f>
        <v>0</v>
      </c>
      <c r="FS48" s="232"/>
      <c r="FT48" s="233"/>
      <c r="FU48" s="232"/>
      <c r="FV48" s="233"/>
      <c r="FW48" s="232"/>
      <c r="FX48" s="233"/>
      <c r="FY48" s="232"/>
      <c r="FZ48" s="233"/>
      <c r="GA48" s="232"/>
      <c r="GB48" s="233"/>
      <c r="GC48" s="232"/>
      <c r="GD48" s="233"/>
      <c r="GE48" s="232"/>
      <c r="GF48" s="233"/>
      <c r="GG48" s="232"/>
      <c r="GH48" s="233"/>
      <c r="GI48" s="234"/>
      <c r="GJ48" s="235"/>
      <c r="GK48" s="234"/>
      <c r="GL48" s="235"/>
      <c r="GM48" s="234"/>
      <c r="GN48" s="235"/>
      <c r="GO48" s="234"/>
      <c r="GP48" s="235"/>
      <c r="GQ48" s="234"/>
      <c r="GR48" s="235"/>
      <c r="GS48" s="234"/>
      <c r="GT48" s="235"/>
      <c r="GU48" s="234"/>
      <c r="GV48" s="235"/>
      <c r="GW48" s="234"/>
      <c r="GX48" s="235"/>
      <c r="GY48" s="232"/>
      <c r="GZ48" s="233"/>
      <c r="HA48" s="232"/>
      <c r="HB48" s="233"/>
      <c r="HC48" s="232"/>
      <c r="HD48" s="233"/>
      <c r="HE48" s="232"/>
      <c r="HF48" s="233"/>
      <c r="HG48" s="232"/>
      <c r="HH48" s="233"/>
      <c r="HI48" s="232"/>
      <c r="HJ48" s="233"/>
      <c r="HK48" s="232"/>
      <c r="HL48" s="233"/>
      <c r="HM48" s="232"/>
      <c r="HN48" s="233"/>
      <c r="HO48" s="232"/>
      <c r="HP48" s="233"/>
      <c r="HQ48" s="232"/>
      <c r="HR48" s="233"/>
      <c r="HS48" s="232"/>
      <c r="HT48" s="233"/>
      <c r="HU48" s="232"/>
      <c r="HV48" s="233"/>
      <c r="HW48" s="234"/>
      <c r="HX48" s="235"/>
      <c r="HY48" s="234"/>
      <c r="HZ48" s="235"/>
      <c r="IA48" s="234"/>
      <c r="IB48" s="235"/>
      <c r="IC48" s="234"/>
      <c r="ID48" s="235"/>
      <c r="IE48" s="232"/>
      <c r="IF48" s="233"/>
      <c r="IG48" s="232"/>
      <c r="IH48" s="233"/>
      <c r="II48" s="232"/>
      <c r="IJ48" s="233"/>
      <c r="IK48" s="232"/>
      <c r="IL48" s="233"/>
      <c r="IM48" s="234"/>
      <c r="IN48" s="235"/>
      <c r="IO48" s="234"/>
      <c r="IP48" s="235"/>
      <c r="IQ48" s="234"/>
      <c r="IR48" s="235"/>
      <c r="IS48" s="234"/>
      <c r="IT48" s="235"/>
      <c r="IU48" s="234"/>
      <c r="IV48" s="235"/>
      <c r="IW48" s="234"/>
      <c r="IX48" s="252"/>
      <c r="IY48" s="256"/>
      <c r="IZ48" s="252"/>
      <c r="JA48" s="256"/>
      <c r="JB48" s="252"/>
    </row>
    <row r="49" spans="1:262" s="231" customFormat="1" x14ac:dyDescent="0.2">
      <c r="A49" s="231">
        <f>報告書表紙!G$6</f>
        <v>0</v>
      </c>
      <c r="C49" s="231">
        <v>48</v>
      </c>
      <c r="D49" s="231">
        <f>全技術者確認表!B61</f>
        <v>0</v>
      </c>
      <c r="J49" s="232" t="str">
        <f>IFERROR(IF(VLOOKUP($C49,'様式２－１'!$A$6:$BG$163,4,FALSE)="","",1),"")</f>
        <v/>
      </c>
      <c r="K49" s="233" t="str">
        <f>IFERROR(IF(VLOOKUP($C49,'様式２－１'!$A$6:$BG$163,5,FALSE)="","",1),"")</f>
        <v/>
      </c>
      <c r="L49" s="232" t="str">
        <f>IFERROR(IF(VLOOKUP($C49,'様式２－１'!$A$6:$BG$163,6,FALSE)="","",1),"")</f>
        <v/>
      </c>
      <c r="M49" s="233" t="str">
        <f>IFERROR(IF(VLOOKUP($C49,'様式２－１'!$A$6:$BG$163,7,FALSE)="","",1),"")</f>
        <v/>
      </c>
      <c r="N49" s="232" t="str">
        <f>IFERROR(IF(VLOOKUP($C49,'様式２－１'!$A$6:$BG$163,8,FALSE)="","",1),"")</f>
        <v/>
      </c>
      <c r="O49" s="233" t="str">
        <f>IFERROR(IF(VLOOKUP($C49,'様式２－１'!$A$6:$BG$163,9,FALSE)="","",1),"")</f>
        <v/>
      </c>
      <c r="P49" s="232" t="str">
        <f>IFERROR(IF(VLOOKUP($C49,'様式２－１'!$A$6:$BG$163,10,FALSE)="","",1),"")</f>
        <v/>
      </c>
      <c r="Q49" s="233" t="str">
        <f>IFERROR(IF(VLOOKUP($C49,'様式２－１'!$A$6:$BG$163,11,FALSE)="","",1),"")</f>
        <v/>
      </c>
      <c r="R49" s="232" t="str">
        <f>IFERROR(IF(VLOOKUP($C49,'様式２－１'!$A$6:$BG$163,12,FALSE)="","",1),"")</f>
        <v/>
      </c>
      <c r="S49" s="233" t="str">
        <f>IFERROR(IF(VLOOKUP($C49,'様式２－１'!$A$6:$BG$163,13,FALSE)="","",1),"")</f>
        <v/>
      </c>
      <c r="T49" s="232" t="str">
        <f>IFERROR(IF(VLOOKUP($C49,'様式２－１'!$A$6:$BG$163,14,FALSE)="","",1),"")</f>
        <v/>
      </c>
      <c r="U49" s="233" t="str">
        <f>IFERROR(IF(VLOOKUP($C49,'様式２－１'!$A$6:$BG$163,15,FALSE)="","",1),"")</f>
        <v/>
      </c>
      <c r="V49" s="232" t="str">
        <f>IFERROR(IF(VLOOKUP($C49,'様式２－１'!$A$6:$BG$163,16,FALSE)="","",1),"")</f>
        <v/>
      </c>
      <c r="W49" s="233" t="str">
        <f>IFERROR(IF(VLOOKUP($C49,'様式２－１'!$A$6:$BG$163,17,FALSE)="","",1),"")</f>
        <v/>
      </c>
      <c r="X49" s="232" t="str">
        <f>IFERROR(IF(VLOOKUP($C49,'様式２－１'!$A$6:$BG$163,18,FALSE)="","",1),"")</f>
        <v/>
      </c>
      <c r="Y49" s="233" t="str">
        <f>IFERROR(IF(VLOOKUP($C49,'様式２－１'!$A$6:$BG$163,19,FALSE)="","",1),"")</f>
        <v/>
      </c>
      <c r="Z49" s="232" t="str">
        <f>IFERROR(IF(VLOOKUP($C49,'様式２－１'!$A$6:$BG$163,20,FALSE)="","",1),"")</f>
        <v/>
      </c>
      <c r="AA49" s="235" t="str">
        <f>IFERROR(IF(VLOOKUP($C49,'様式２－１'!$A$6:$BG$163,21,FALSE)="","",1),"")</f>
        <v/>
      </c>
      <c r="AB49" s="232" t="str">
        <f>IFERROR(IF(VLOOKUP($C49,'様式２－１'!$A$6:$BG$163,22,FALSE)="","",1),"")</f>
        <v/>
      </c>
      <c r="AC49" s="235" t="str">
        <f>IFERROR(IF(VLOOKUP($C49,'様式２－１'!$A$6:$BG$163,23,FALSE)="","",1),"")</f>
        <v/>
      </c>
      <c r="AD49" s="232" t="str">
        <f>IFERROR(IF(VLOOKUP($C49,'様式２－１'!$A$6:$BG$163,24,FALSE)="","",1),"")</f>
        <v/>
      </c>
      <c r="AE49" s="235" t="str">
        <f>IFERROR(IF(VLOOKUP($C49,'様式２－１'!$A$6:$BG$163,25,FALSE)="","",1),"")</f>
        <v/>
      </c>
      <c r="AF49" s="232" t="str">
        <f>IFERROR(IF(VLOOKUP($C49,'様式２－１'!$A$6:$BG$163,26,FALSE)="","",1),"")</f>
        <v/>
      </c>
      <c r="AG49" s="235" t="str">
        <f>IFERROR(IF(VLOOKUP($C49,'様式２－１'!$A$6:$BG$163,27,FALSE)="","",1),"")</f>
        <v/>
      </c>
      <c r="AH49" s="232" t="str">
        <f>IFERROR(IF(VLOOKUP($C49,'様式２－１'!$A$6:$BG$163,28,FALSE)="","",1),"")</f>
        <v/>
      </c>
      <c r="AI49" s="235" t="str">
        <f>IFERROR(IF(VLOOKUP($C49,'様式２－１'!$A$6:$BG$163,28,FALSE)="","",1),"")</f>
        <v/>
      </c>
      <c r="AJ49" s="232" t="str">
        <f>IFERROR(IF(VLOOKUP($C49,'様式２－１'!$A$6:$BG$163,30,FALSE)="","",1),"")</f>
        <v/>
      </c>
      <c r="AK49" s="235" t="str">
        <f>IFERROR(IF(VLOOKUP($C49,'様式２－１'!$A$6:$BG$163,31,FALSE)="","",1),"")</f>
        <v/>
      </c>
      <c r="AL49" s="232" t="str">
        <f>IFERROR(IF(VLOOKUP($C49,'様式２－１'!$A$6:$BG$163,32,FALSE)="","",1),"")</f>
        <v/>
      </c>
      <c r="AM49" s="235" t="str">
        <f>IFERROR(IF(VLOOKUP($C49,'様式２－１'!$A$6:$BG$163,33,FALSE)="","",1),"")</f>
        <v/>
      </c>
      <c r="AN49" s="232" t="str">
        <f>IFERROR(IF(VLOOKUP($C49,'様式２－１'!$A$6:$BG$163,34,FALSE)="","",1),"")</f>
        <v/>
      </c>
      <c r="AO49" s="235" t="str">
        <f>IFERROR(IF(VLOOKUP($C49,'様式２－１'!$A$6:$BG$163,35,FALSE)="","",1),"")</f>
        <v/>
      </c>
      <c r="AP49" s="232" t="str">
        <f>IFERROR(IF(VLOOKUP($C49,'様式２－１'!$A$6:$BG$163,36,FALSE)="","",VLOOKUP($C49,'様式２－１'!$A$6:$BG$163,36,FALSE)),"")</f>
        <v/>
      </c>
      <c r="AQ49" s="233" t="str">
        <f>IFERROR(IF(VLOOKUP($C49,'様式２－１'!$A$6:$BG$163,37,FALSE)="","",VLOOKUP($C49,'様式２－１'!$A$6:$BG$163,37,FALSE)),"")</f>
        <v/>
      </c>
      <c r="AR49" s="232" t="str">
        <f>IFERROR(IF(VLOOKUP($C49,'様式２－１'!$A$6:$BG$163,38,FALSE)="","",VLOOKUP($C49,'様式２－１'!$A$6:$BG$163,38,FALSE)),"")</f>
        <v/>
      </c>
      <c r="AS49" s="233" t="str">
        <f>IFERROR(IF(VLOOKUP($C49,'様式２－１'!$A$6:$BG$163,39,FALSE)="","",VLOOKUP($C49,'様式２－１'!$A$6:$BG$163,39,FALSE)),"")</f>
        <v/>
      </c>
      <c r="AT49" s="232" t="str">
        <f>IFERROR(IF(VLOOKUP($C49,'様式２－１'!$A$6:$BG$163,40,FALSE)="","",VLOOKUP($C49,'様式２－１'!$A$6:$BG$163,40,FALSE)),"")</f>
        <v/>
      </c>
      <c r="AU49" s="233" t="str">
        <f>IFERROR(IF(VLOOKUP($C49,'様式２－１'!$A$6:$BG$163,41,FALSE)="","",VLOOKUP($C49,'様式２－１'!$A$6:$BG$163,41,FALSE)),"")</f>
        <v/>
      </c>
      <c r="AV49" s="232" t="str">
        <f>IFERROR(IF(VLOOKUP($C49,'様式２－１'!$A$6:$BG$163,42,FALSE)="","",VLOOKUP($C49,'様式２－１'!$A$6:$BG$163,42,FALSE)),"")</f>
        <v/>
      </c>
      <c r="AW49" s="233" t="str">
        <f>IFERROR(IF(VLOOKUP($C49,'様式２－１'!$A$6:$BG$163,43,FALSE)="","",VLOOKUP($C49,'様式２－１'!$A$6:$BG$163,43,FALSE)),"")</f>
        <v/>
      </c>
      <c r="AX49" s="232" t="str">
        <f>IFERROR(IF(VLOOKUP($C49,'様式２－１'!$A$6:$BG$163,44,FALSE)="","",VLOOKUP($C49,'様式２－１'!$A$6:$BG$163,44,FALSE)),"")</f>
        <v/>
      </c>
      <c r="AY49" s="233" t="str">
        <f>IFERROR(IF(VLOOKUP($C49,'様式２－１'!$A$6:$BG$163,45,FALSE)="","",VLOOKUP($C49,'様式２－１'!$A$6:$BG$163,45,FALSE)),"")</f>
        <v/>
      </c>
      <c r="AZ49" s="232" t="str">
        <f>IFERROR(IF(VLOOKUP($C49,'様式２－１'!$A$6:$BG$163,46,FALSE)="","",VLOOKUP($C49,'様式２－１'!$A$6:$BG$163,46,FALSE)),"")</f>
        <v/>
      </c>
      <c r="BA49" s="233" t="str">
        <f>IFERROR(IF(VLOOKUP($C49,'様式２－１'!$A$6:$BG$163,47,FALSE)="","",VLOOKUP($C49,'様式２－１'!$A$6:$BG$163,47,FALSE)),"")</f>
        <v/>
      </c>
      <c r="BB49" s="232" t="str">
        <f>IFERROR(IF(VLOOKUP($C49,'様式２－１'!$A$6:$BG$163,48,FALSE)="","",VLOOKUP($C49,'様式２－１'!$A$6:$BG$163,48,FALSE)),"")</f>
        <v/>
      </c>
      <c r="BC49" s="233" t="str">
        <f>IFERROR(IF(VLOOKUP($C49,'様式２－１'!$A$6:$BG$163,49,FALSE)="","",VLOOKUP($C49,'様式２－１'!$A$6:$BG$163,49,FALSE)),"")</f>
        <v/>
      </c>
      <c r="BD49" s="232" t="str">
        <f>IFERROR(IF(VLOOKUP($C49,'様式２－１'!$A$6:$BG$163,50,FALSE)="","",VLOOKUP($C49,'様式２－１'!$A$6:$BG$163,50,FALSE)),"")</f>
        <v/>
      </c>
      <c r="BE49" s="233" t="str">
        <f>IFERROR(IF(VLOOKUP($C49,'様式２－１'!$A$6:$BG$163,51,FALSE)="","",VLOOKUP($C49,'様式２－１'!$A$6:$BG$163,51,FALSE)),"")</f>
        <v/>
      </c>
      <c r="BF49" s="232" t="str">
        <f>IFERROR(IF(VLOOKUP($C49,'様式２－１'!$A$6:$BG$163,52,FALSE)="","",VLOOKUP($C49,'様式２－１'!$A$6:$BG$163,52,FALSE)),"")</f>
        <v/>
      </c>
      <c r="BG49" s="233" t="str">
        <f>IFERROR(IF(VLOOKUP($C49,'様式２－１'!$A$6:$BG$163,53,FALSE)="","",1),"")</f>
        <v/>
      </c>
      <c r="BH49" s="232" t="str">
        <f>IFERROR(IF(VLOOKUP($C49,'様式２－１'!$A$6:$BG$163,54,FALSE)="","",1),"")</f>
        <v/>
      </c>
      <c r="BI49" s="233" t="str">
        <f>IFERROR(IF(VLOOKUP($C49,'様式２－１'!$A$6:$BG$163,55,FALSE)="","",1),"")</f>
        <v/>
      </c>
      <c r="BJ49" s="232" t="str">
        <f>IFERROR(IF(VLOOKUP($C49,'様式２－１'!$A$6:$BG$163,56,FALSE)="","",VLOOKUP($C49,'様式２－１'!$A$6:$BG$163,56,FALSE)),"")</f>
        <v/>
      </c>
      <c r="BK49" s="233" t="str">
        <f>IFERROR(IF(VLOOKUP($C49,'様式２－１'!$A$6:$BG$163,57,FALSE)="","",VLOOKUP($C49,'様式２－１'!$A$6:$BG$163,57,FALSE)),"")</f>
        <v/>
      </c>
      <c r="BL49" s="232" t="str">
        <f>IFERROR(IF(VLOOKUP($C49,'様式２－１'!$A$6:$BG$163,58,FALSE)="","",VLOOKUP($C49,'様式２－１'!$A$6:$BG$163,58,FALSE)),"")</f>
        <v/>
      </c>
      <c r="BM49" s="233" t="str">
        <f>IFERROR(IF(VLOOKUP($C49,'様式２－１'!$A$6:$BG$163,59,FALSE)="","",VLOOKUP($C49,'様式２－１'!$A$6:$BG$163,59,FALSE)),"")</f>
        <v/>
      </c>
      <c r="BN49" s="234" t="str">
        <f>IFERROR(IF(VLOOKUP($C49,'様式４－１'!$A$6:$AE$112,5,FALSE)="","",VLOOKUP($C49,'様式４－１'!$A$6:$AE$112,5,FALSE)),"")</f>
        <v/>
      </c>
      <c r="BO49" s="235" t="str">
        <f>IFERROR(IF(VLOOKUP($C49,'様式４－１'!$A$6:$AE$112,6,FALSE)="","",VLOOKUP($C49,'様式４－１'!$A$6:$AE$112,6,FALSE)),"")</f>
        <v/>
      </c>
      <c r="BP49" s="234" t="str">
        <f>IFERROR(IF(VLOOKUP($C49,'様式４－１'!$A$6:$AE$112,7,FALSE)="","",VLOOKUP($C49,'様式４－１'!$A$6:$AE$112,7,FALSE)),"")</f>
        <v/>
      </c>
      <c r="BQ49" s="235" t="str">
        <f>IFERROR(IF(VLOOKUP($C49,'様式４－１'!$A$6:$AE$112,8,FALSE)="","",VLOOKUP($C49,'様式４－１'!$A$6:$AE$112,8,FALSE)),"")</f>
        <v/>
      </c>
      <c r="BR49" s="234" t="str">
        <f>IFERROR(IF(VLOOKUP($C49,'様式４－１'!$A$6:$AE$112,9,FALSE)="","",VLOOKUP($C49,'様式４－１'!$A$6:$AE$112,9,FALSE)),"")</f>
        <v/>
      </c>
      <c r="BS49" s="235" t="str">
        <f>IFERROR(IF(VLOOKUP($C49,'様式４－１'!$A$6:$AE$112,10,FALSE)="","",VLOOKUP($C49,'様式４－１'!$A$6:$AE$112,10,FALSE)),"")</f>
        <v/>
      </c>
      <c r="BT49" s="234" t="str">
        <f>IFERROR(IF(VLOOKUP($C49,'様式４－１'!$A$6:$AE$112,11,FALSE)="","",VLOOKUP($C49,'様式４－１'!$A$6:$AE$112,11,FALSE)),"")</f>
        <v/>
      </c>
      <c r="BU49" s="235" t="str">
        <f>IFERROR(IF(VLOOKUP($C49,'様式４－１'!$A$6:$AE$112,12,FALSE)="","",VLOOKUP($C49,'様式４－１'!$A$6:$AE$112,12,FALSE)),"")</f>
        <v/>
      </c>
      <c r="BV49" s="232" t="str">
        <f>IFERROR(IF(VLOOKUP($C49,'様式４－１'!$A$6:$AE$112,13,FALSE)="","",VLOOKUP($C49,'様式４－１'!$A$6:$AE$112,13,FALSE)),"")</f>
        <v/>
      </c>
      <c r="BW49" s="233" t="str">
        <f>IFERROR(IF(VLOOKUP($C49,'様式４－１'!$A$6:$AE$112,14,FALSE)="","",VLOOKUP($C49,'様式４－１'!$A$6:$AE$112,14,FALSE)),"")</f>
        <v/>
      </c>
      <c r="BX49" s="232" t="str">
        <f>IFERROR(IF(VLOOKUP($C49,'様式４－１'!$A$6:$AE$112,15,FALSE)="","",VLOOKUP($C49,'様式４－１'!$A$6:$AE$112,15,FALSE)),"")</f>
        <v/>
      </c>
      <c r="BY49" s="233" t="str">
        <f>IFERROR(IF(VLOOKUP($C49,'様式４－１'!$A$6:$AE$112,16,FALSE)="","",VLOOKUP($C49,'様式４－１'!$A$6:$AE$112,16,FALSE)),"")</f>
        <v/>
      </c>
      <c r="BZ49" s="232" t="str">
        <f>IFERROR(IF(VLOOKUP($C49,'様式４－１'!$A$6:$AE$112,17,FALSE)="","",VLOOKUP($C49,'様式４－１'!$A$6:$AE$112,17,FALSE)),"")</f>
        <v/>
      </c>
      <c r="CA49" s="233" t="str">
        <f>IFERROR(IF(VLOOKUP($C49,'様式４－１'!$A$6:$AE$112,18,FALSE)="","",VLOOKUP($C49,'様式４－１'!$A$6:$AE$112,18,FALSE)),"")</f>
        <v/>
      </c>
      <c r="CB49" s="232" t="str">
        <f>IFERROR(IF(VLOOKUP($C49,'様式４－１'!$A$6:$AE$112,19,FALSE)="","",VLOOKUP($C49,'様式４－１'!$A$6:$AE$112,19,FALSE)),"")</f>
        <v/>
      </c>
      <c r="CC49" s="233" t="str">
        <f>IFERROR(IF(VLOOKUP($C49,'様式４－１'!$A$6:$AE$112,20,FALSE)="","",VLOOKUP($C49,'様式４－１'!$A$6:$AE$112,20,FALSE)),"")</f>
        <v/>
      </c>
      <c r="CD49" s="234" t="str">
        <f>IFERROR(IF(VLOOKUP($C49,'様式４－１'!$A$6:$AE$112,21,FALSE)="","",1),"")</f>
        <v/>
      </c>
      <c r="CE49" s="235" t="str">
        <f>IFERROR(IF(VLOOKUP($C49,'様式４－１'!$A$6:$AE$112,22,FALSE)="","",1),"")</f>
        <v/>
      </c>
      <c r="CF49" s="234" t="str">
        <f>IFERROR(IF(VLOOKUP($C49,'様式４－１'!$A$6:$AE$112,23,FALSE)="","",1),"")</f>
        <v/>
      </c>
      <c r="CG49" s="235" t="str">
        <f>IFERROR(IF(VLOOKUP($C49,'様式４－１'!$A$6:$AE$112,24,FALSE)="","",1),"")</f>
        <v/>
      </c>
      <c r="CH49" s="234" t="str">
        <f>IFERROR(IF(VLOOKUP($C49,'様式４－１'!$A$6:$AE$112,25,FALSE)="","",1),"")</f>
        <v/>
      </c>
      <c r="CI49" s="235" t="str">
        <f>IFERROR(IF(VLOOKUP($C49,'様式４－１'!$A$6:$AE$112,26,FALSE)="","",1),"")</f>
        <v/>
      </c>
      <c r="CJ49" s="234" t="str">
        <f>IFERROR(IF(VLOOKUP($C49,'様式４－１'!$A$6:$AE$112,27,FALSE)="","",1),"")</f>
        <v/>
      </c>
      <c r="CK49" s="235" t="str">
        <f>IFERROR(IF(VLOOKUP($C49,'様式４－１'!$A$6:$AE$112,28,FALSE)="","",1),"")</f>
        <v/>
      </c>
      <c r="CL49" s="234" t="str">
        <f>IFERROR(IF(VLOOKUP($C49,'様式４－１'!$A$6:$AE$112,29,FALSE)="","",1),"")</f>
        <v/>
      </c>
      <c r="CM49" s="235" t="str">
        <f>IFERROR(IF(VLOOKUP($C49,'様式４－１'!$A$6:$AE$112,30,FALSE)="","",1),"")</f>
        <v/>
      </c>
      <c r="CN49" s="234" t="str">
        <f>IFERROR(IF(VLOOKUP($C49,'様式４－１'!$A$6:$AE$112,31,FALSE)="","",1),"")</f>
        <v/>
      </c>
      <c r="CO49" s="252" t="str">
        <f>IFERROR(IF(VLOOKUP($C49,'様式４－１'!$A$6:$AE$112,31,FALSE)="","",1),"")</f>
        <v/>
      </c>
      <c r="CP49" s="256" t="str">
        <f>IFERROR(IF(VLOOKUP($C49,'様式４－１'!$A$6:$AE$112,31,FALSE)="","",1),"")</f>
        <v/>
      </c>
      <c r="CQ49" s="252" t="str">
        <f>IFERROR(IF(VLOOKUP($C49,'様式４－１'!$A$6:$AE$112,31,FALSE)="","",1),"")</f>
        <v/>
      </c>
      <c r="CR49" s="260">
        <f>全技術者確認表!E61</f>
        <v>0</v>
      </c>
      <c r="CS49" s="261">
        <f>全技術者確認表!H61</f>
        <v>0</v>
      </c>
      <c r="FS49" s="232"/>
      <c r="FT49" s="233"/>
      <c r="FU49" s="232"/>
      <c r="FV49" s="233"/>
      <c r="FW49" s="232"/>
      <c r="FX49" s="233"/>
      <c r="FY49" s="232"/>
      <c r="FZ49" s="233"/>
      <c r="GA49" s="232"/>
      <c r="GB49" s="233"/>
      <c r="GC49" s="232"/>
      <c r="GD49" s="233"/>
      <c r="GE49" s="232"/>
      <c r="GF49" s="233"/>
      <c r="GG49" s="232"/>
      <c r="GH49" s="233"/>
      <c r="GI49" s="234"/>
      <c r="GJ49" s="235"/>
      <c r="GK49" s="234"/>
      <c r="GL49" s="235"/>
      <c r="GM49" s="234"/>
      <c r="GN49" s="235"/>
      <c r="GO49" s="234"/>
      <c r="GP49" s="235"/>
      <c r="GQ49" s="234"/>
      <c r="GR49" s="235"/>
      <c r="GS49" s="234"/>
      <c r="GT49" s="235"/>
      <c r="GU49" s="234"/>
      <c r="GV49" s="235"/>
      <c r="GW49" s="234"/>
      <c r="GX49" s="235"/>
      <c r="GY49" s="232"/>
      <c r="GZ49" s="233"/>
      <c r="HA49" s="232"/>
      <c r="HB49" s="233"/>
      <c r="HC49" s="232"/>
      <c r="HD49" s="233"/>
      <c r="HE49" s="232"/>
      <c r="HF49" s="233"/>
      <c r="HG49" s="232"/>
      <c r="HH49" s="233"/>
      <c r="HI49" s="232"/>
      <c r="HJ49" s="233"/>
      <c r="HK49" s="232"/>
      <c r="HL49" s="233"/>
      <c r="HM49" s="232"/>
      <c r="HN49" s="233"/>
      <c r="HO49" s="232"/>
      <c r="HP49" s="233"/>
      <c r="HQ49" s="232"/>
      <c r="HR49" s="233"/>
      <c r="HS49" s="232"/>
      <c r="HT49" s="233"/>
      <c r="HU49" s="232"/>
      <c r="HV49" s="233"/>
      <c r="HW49" s="234"/>
      <c r="HX49" s="235"/>
      <c r="HY49" s="234"/>
      <c r="HZ49" s="235"/>
      <c r="IA49" s="234"/>
      <c r="IB49" s="235"/>
      <c r="IC49" s="234"/>
      <c r="ID49" s="235"/>
      <c r="IE49" s="232"/>
      <c r="IF49" s="233"/>
      <c r="IG49" s="232"/>
      <c r="IH49" s="233"/>
      <c r="II49" s="232"/>
      <c r="IJ49" s="233"/>
      <c r="IK49" s="232"/>
      <c r="IL49" s="233"/>
      <c r="IM49" s="234"/>
      <c r="IN49" s="235"/>
      <c r="IO49" s="234"/>
      <c r="IP49" s="235"/>
      <c r="IQ49" s="234"/>
      <c r="IR49" s="235"/>
      <c r="IS49" s="234"/>
      <c r="IT49" s="235"/>
      <c r="IU49" s="234"/>
      <c r="IV49" s="235"/>
      <c r="IW49" s="234"/>
      <c r="IX49" s="252"/>
      <c r="IY49" s="256"/>
      <c r="IZ49" s="252"/>
      <c r="JA49" s="256"/>
      <c r="JB49" s="252"/>
    </row>
    <row r="50" spans="1:262" s="231" customFormat="1" x14ac:dyDescent="0.2">
      <c r="A50" s="231">
        <f>報告書表紙!G$6</f>
        <v>0</v>
      </c>
      <c r="C50" s="231">
        <v>49</v>
      </c>
      <c r="D50" s="231">
        <f>全技術者確認表!B62</f>
        <v>0</v>
      </c>
      <c r="J50" s="232" t="str">
        <f>IFERROR(IF(VLOOKUP($C50,'様式２－１'!$A$6:$BG$163,4,FALSE)="","",1),"")</f>
        <v/>
      </c>
      <c r="K50" s="233" t="str">
        <f>IFERROR(IF(VLOOKUP($C50,'様式２－１'!$A$6:$BG$163,5,FALSE)="","",1),"")</f>
        <v/>
      </c>
      <c r="L50" s="232" t="str">
        <f>IFERROR(IF(VLOOKUP($C50,'様式２－１'!$A$6:$BG$163,6,FALSE)="","",1),"")</f>
        <v/>
      </c>
      <c r="M50" s="233" t="str">
        <f>IFERROR(IF(VLOOKUP($C50,'様式２－１'!$A$6:$BG$163,7,FALSE)="","",1),"")</f>
        <v/>
      </c>
      <c r="N50" s="232" t="str">
        <f>IFERROR(IF(VLOOKUP($C50,'様式２－１'!$A$6:$BG$163,8,FALSE)="","",1),"")</f>
        <v/>
      </c>
      <c r="O50" s="233" t="str">
        <f>IFERROR(IF(VLOOKUP($C50,'様式２－１'!$A$6:$BG$163,9,FALSE)="","",1),"")</f>
        <v/>
      </c>
      <c r="P50" s="232" t="str">
        <f>IFERROR(IF(VLOOKUP($C50,'様式２－１'!$A$6:$BG$163,10,FALSE)="","",1),"")</f>
        <v/>
      </c>
      <c r="Q50" s="233" t="str">
        <f>IFERROR(IF(VLOOKUP($C50,'様式２－１'!$A$6:$BG$163,11,FALSE)="","",1),"")</f>
        <v/>
      </c>
      <c r="R50" s="232" t="str">
        <f>IFERROR(IF(VLOOKUP($C50,'様式２－１'!$A$6:$BG$163,12,FALSE)="","",1),"")</f>
        <v/>
      </c>
      <c r="S50" s="233" t="str">
        <f>IFERROR(IF(VLOOKUP($C50,'様式２－１'!$A$6:$BG$163,13,FALSE)="","",1),"")</f>
        <v/>
      </c>
      <c r="T50" s="232" t="str">
        <f>IFERROR(IF(VLOOKUP($C50,'様式２－１'!$A$6:$BG$163,14,FALSE)="","",1),"")</f>
        <v/>
      </c>
      <c r="U50" s="233" t="str">
        <f>IFERROR(IF(VLOOKUP($C50,'様式２－１'!$A$6:$BG$163,15,FALSE)="","",1),"")</f>
        <v/>
      </c>
      <c r="V50" s="232" t="str">
        <f>IFERROR(IF(VLOOKUP($C50,'様式２－１'!$A$6:$BG$163,16,FALSE)="","",1),"")</f>
        <v/>
      </c>
      <c r="W50" s="233" t="str">
        <f>IFERROR(IF(VLOOKUP($C50,'様式２－１'!$A$6:$BG$163,17,FALSE)="","",1),"")</f>
        <v/>
      </c>
      <c r="X50" s="232" t="str">
        <f>IFERROR(IF(VLOOKUP($C50,'様式２－１'!$A$6:$BG$163,18,FALSE)="","",1),"")</f>
        <v/>
      </c>
      <c r="Y50" s="233" t="str">
        <f>IFERROR(IF(VLOOKUP($C50,'様式２－１'!$A$6:$BG$163,19,FALSE)="","",1),"")</f>
        <v/>
      </c>
      <c r="Z50" s="232" t="str">
        <f>IFERROR(IF(VLOOKUP($C50,'様式２－１'!$A$6:$BG$163,20,FALSE)="","",1),"")</f>
        <v/>
      </c>
      <c r="AA50" s="235" t="str">
        <f>IFERROR(IF(VLOOKUP($C50,'様式２－１'!$A$6:$BG$163,21,FALSE)="","",1),"")</f>
        <v/>
      </c>
      <c r="AB50" s="232" t="str">
        <f>IFERROR(IF(VLOOKUP($C50,'様式２－１'!$A$6:$BG$163,22,FALSE)="","",1),"")</f>
        <v/>
      </c>
      <c r="AC50" s="235" t="str">
        <f>IFERROR(IF(VLOOKUP($C50,'様式２－１'!$A$6:$BG$163,23,FALSE)="","",1),"")</f>
        <v/>
      </c>
      <c r="AD50" s="232" t="str">
        <f>IFERROR(IF(VLOOKUP($C50,'様式２－１'!$A$6:$BG$163,24,FALSE)="","",1),"")</f>
        <v/>
      </c>
      <c r="AE50" s="235" t="str">
        <f>IFERROR(IF(VLOOKUP($C50,'様式２－１'!$A$6:$BG$163,25,FALSE)="","",1),"")</f>
        <v/>
      </c>
      <c r="AF50" s="232" t="str">
        <f>IFERROR(IF(VLOOKUP($C50,'様式２－１'!$A$6:$BG$163,26,FALSE)="","",1),"")</f>
        <v/>
      </c>
      <c r="AG50" s="235" t="str">
        <f>IFERROR(IF(VLOOKUP($C50,'様式２－１'!$A$6:$BG$163,27,FALSE)="","",1),"")</f>
        <v/>
      </c>
      <c r="AH50" s="232" t="str">
        <f>IFERROR(IF(VLOOKUP($C50,'様式２－１'!$A$6:$BG$163,28,FALSE)="","",1),"")</f>
        <v/>
      </c>
      <c r="AI50" s="235" t="str">
        <f>IFERROR(IF(VLOOKUP($C50,'様式２－１'!$A$6:$BG$163,28,FALSE)="","",1),"")</f>
        <v/>
      </c>
      <c r="AJ50" s="232" t="str">
        <f>IFERROR(IF(VLOOKUP($C50,'様式２－１'!$A$6:$BG$163,30,FALSE)="","",1),"")</f>
        <v/>
      </c>
      <c r="AK50" s="235" t="str">
        <f>IFERROR(IF(VLOOKUP($C50,'様式２－１'!$A$6:$BG$163,31,FALSE)="","",1),"")</f>
        <v/>
      </c>
      <c r="AL50" s="232" t="str">
        <f>IFERROR(IF(VLOOKUP($C50,'様式２－１'!$A$6:$BG$163,32,FALSE)="","",1),"")</f>
        <v/>
      </c>
      <c r="AM50" s="235" t="str">
        <f>IFERROR(IF(VLOOKUP($C50,'様式２－１'!$A$6:$BG$163,33,FALSE)="","",1),"")</f>
        <v/>
      </c>
      <c r="AN50" s="232" t="str">
        <f>IFERROR(IF(VLOOKUP($C50,'様式２－１'!$A$6:$BG$163,34,FALSE)="","",1),"")</f>
        <v/>
      </c>
      <c r="AO50" s="235" t="str">
        <f>IFERROR(IF(VLOOKUP($C50,'様式２－１'!$A$6:$BG$163,35,FALSE)="","",1),"")</f>
        <v/>
      </c>
      <c r="AP50" s="232" t="str">
        <f>IFERROR(IF(VLOOKUP($C50,'様式２－１'!$A$6:$BG$163,36,FALSE)="","",VLOOKUP($C50,'様式２－１'!$A$6:$BG$163,36,FALSE)),"")</f>
        <v/>
      </c>
      <c r="AQ50" s="233" t="str">
        <f>IFERROR(IF(VLOOKUP($C50,'様式２－１'!$A$6:$BG$163,37,FALSE)="","",VLOOKUP($C50,'様式２－１'!$A$6:$BG$163,37,FALSE)),"")</f>
        <v/>
      </c>
      <c r="AR50" s="232" t="str">
        <f>IFERROR(IF(VLOOKUP($C50,'様式２－１'!$A$6:$BG$163,38,FALSE)="","",VLOOKUP($C50,'様式２－１'!$A$6:$BG$163,38,FALSE)),"")</f>
        <v/>
      </c>
      <c r="AS50" s="233" t="str">
        <f>IFERROR(IF(VLOOKUP($C50,'様式２－１'!$A$6:$BG$163,39,FALSE)="","",VLOOKUP($C50,'様式２－１'!$A$6:$BG$163,39,FALSE)),"")</f>
        <v/>
      </c>
      <c r="AT50" s="232" t="str">
        <f>IFERROR(IF(VLOOKUP($C50,'様式２－１'!$A$6:$BG$163,40,FALSE)="","",VLOOKUP($C50,'様式２－１'!$A$6:$BG$163,40,FALSE)),"")</f>
        <v/>
      </c>
      <c r="AU50" s="233" t="str">
        <f>IFERROR(IF(VLOOKUP($C50,'様式２－１'!$A$6:$BG$163,41,FALSE)="","",VLOOKUP($C50,'様式２－１'!$A$6:$BG$163,41,FALSE)),"")</f>
        <v/>
      </c>
      <c r="AV50" s="232" t="str">
        <f>IFERROR(IF(VLOOKUP($C50,'様式２－１'!$A$6:$BG$163,42,FALSE)="","",VLOOKUP($C50,'様式２－１'!$A$6:$BG$163,42,FALSE)),"")</f>
        <v/>
      </c>
      <c r="AW50" s="233" t="str">
        <f>IFERROR(IF(VLOOKUP($C50,'様式２－１'!$A$6:$BG$163,43,FALSE)="","",VLOOKUP($C50,'様式２－１'!$A$6:$BG$163,43,FALSE)),"")</f>
        <v/>
      </c>
      <c r="AX50" s="232" t="str">
        <f>IFERROR(IF(VLOOKUP($C50,'様式２－１'!$A$6:$BG$163,44,FALSE)="","",VLOOKUP($C50,'様式２－１'!$A$6:$BG$163,44,FALSE)),"")</f>
        <v/>
      </c>
      <c r="AY50" s="233" t="str">
        <f>IFERROR(IF(VLOOKUP($C50,'様式２－１'!$A$6:$BG$163,45,FALSE)="","",VLOOKUP($C50,'様式２－１'!$A$6:$BG$163,45,FALSE)),"")</f>
        <v/>
      </c>
      <c r="AZ50" s="232" t="str">
        <f>IFERROR(IF(VLOOKUP($C50,'様式２－１'!$A$6:$BG$163,46,FALSE)="","",VLOOKUP($C50,'様式２－１'!$A$6:$BG$163,46,FALSE)),"")</f>
        <v/>
      </c>
      <c r="BA50" s="233" t="str">
        <f>IFERROR(IF(VLOOKUP($C50,'様式２－１'!$A$6:$BG$163,47,FALSE)="","",VLOOKUP($C50,'様式２－１'!$A$6:$BG$163,47,FALSE)),"")</f>
        <v/>
      </c>
      <c r="BB50" s="232" t="str">
        <f>IFERROR(IF(VLOOKUP($C50,'様式２－１'!$A$6:$BG$163,48,FALSE)="","",VLOOKUP($C50,'様式２－１'!$A$6:$BG$163,48,FALSE)),"")</f>
        <v/>
      </c>
      <c r="BC50" s="233" t="str">
        <f>IFERROR(IF(VLOOKUP($C50,'様式２－１'!$A$6:$BG$163,49,FALSE)="","",VLOOKUP($C50,'様式２－１'!$A$6:$BG$163,49,FALSE)),"")</f>
        <v/>
      </c>
      <c r="BD50" s="232" t="str">
        <f>IFERROR(IF(VLOOKUP($C50,'様式２－１'!$A$6:$BG$163,50,FALSE)="","",VLOOKUP($C50,'様式２－１'!$A$6:$BG$163,50,FALSE)),"")</f>
        <v/>
      </c>
      <c r="BE50" s="233" t="str">
        <f>IFERROR(IF(VLOOKUP($C50,'様式２－１'!$A$6:$BG$163,51,FALSE)="","",VLOOKUP($C50,'様式２－１'!$A$6:$BG$163,51,FALSE)),"")</f>
        <v/>
      </c>
      <c r="BF50" s="232" t="str">
        <f>IFERROR(IF(VLOOKUP($C50,'様式２－１'!$A$6:$BG$163,52,FALSE)="","",VLOOKUP($C50,'様式２－１'!$A$6:$BG$163,52,FALSE)),"")</f>
        <v/>
      </c>
      <c r="BG50" s="233" t="str">
        <f>IFERROR(IF(VLOOKUP($C50,'様式２－１'!$A$6:$BG$163,53,FALSE)="","",1),"")</f>
        <v/>
      </c>
      <c r="BH50" s="232" t="str">
        <f>IFERROR(IF(VLOOKUP($C50,'様式２－１'!$A$6:$BG$163,54,FALSE)="","",1),"")</f>
        <v/>
      </c>
      <c r="BI50" s="233" t="str">
        <f>IFERROR(IF(VLOOKUP($C50,'様式２－１'!$A$6:$BG$163,55,FALSE)="","",1),"")</f>
        <v/>
      </c>
      <c r="BJ50" s="232" t="str">
        <f>IFERROR(IF(VLOOKUP($C50,'様式２－１'!$A$6:$BG$163,56,FALSE)="","",VLOOKUP($C50,'様式２－１'!$A$6:$BG$163,56,FALSE)),"")</f>
        <v/>
      </c>
      <c r="BK50" s="233" t="str">
        <f>IFERROR(IF(VLOOKUP($C50,'様式２－１'!$A$6:$BG$163,57,FALSE)="","",VLOOKUP($C50,'様式２－１'!$A$6:$BG$163,57,FALSE)),"")</f>
        <v/>
      </c>
      <c r="BL50" s="232" t="str">
        <f>IFERROR(IF(VLOOKUP($C50,'様式２－１'!$A$6:$BG$163,58,FALSE)="","",VLOOKUP($C50,'様式２－１'!$A$6:$BG$163,58,FALSE)),"")</f>
        <v/>
      </c>
      <c r="BM50" s="233" t="str">
        <f>IFERROR(IF(VLOOKUP($C50,'様式２－１'!$A$6:$BG$163,59,FALSE)="","",VLOOKUP($C50,'様式２－１'!$A$6:$BG$163,59,FALSE)),"")</f>
        <v/>
      </c>
      <c r="BN50" s="234" t="str">
        <f>IFERROR(IF(VLOOKUP($C50,'様式４－１'!$A$6:$AE$112,5,FALSE)="","",VLOOKUP($C50,'様式４－１'!$A$6:$AE$112,5,FALSE)),"")</f>
        <v/>
      </c>
      <c r="BO50" s="235" t="str">
        <f>IFERROR(IF(VLOOKUP($C50,'様式４－１'!$A$6:$AE$112,6,FALSE)="","",VLOOKUP($C50,'様式４－１'!$A$6:$AE$112,6,FALSE)),"")</f>
        <v/>
      </c>
      <c r="BP50" s="234" t="str">
        <f>IFERROR(IF(VLOOKUP($C50,'様式４－１'!$A$6:$AE$112,7,FALSE)="","",VLOOKUP($C50,'様式４－１'!$A$6:$AE$112,7,FALSE)),"")</f>
        <v/>
      </c>
      <c r="BQ50" s="235" t="str">
        <f>IFERROR(IF(VLOOKUP($C50,'様式４－１'!$A$6:$AE$112,8,FALSE)="","",VLOOKUP($C50,'様式４－１'!$A$6:$AE$112,8,FALSE)),"")</f>
        <v/>
      </c>
      <c r="BR50" s="234" t="str">
        <f>IFERROR(IF(VLOOKUP($C50,'様式４－１'!$A$6:$AE$112,9,FALSE)="","",VLOOKUP($C50,'様式４－１'!$A$6:$AE$112,9,FALSE)),"")</f>
        <v/>
      </c>
      <c r="BS50" s="235" t="str">
        <f>IFERROR(IF(VLOOKUP($C50,'様式４－１'!$A$6:$AE$112,10,FALSE)="","",VLOOKUP($C50,'様式４－１'!$A$6:$AE$112,10,FALSE)),"")</f>
        <v/>
      </c>
      <c r="BT50" s="234" t="str">
        <f>IFERROR(IF(VLOOKUP($C50,'様式４－１'!$A$6:$AE$112,11,FALSE)="","",VLOOKUP($C50,'様式４－１'!$A$6:$AE$112,11,FALSE)),"")</f>
        <v/>
      </c>
      <c r="BU50" s="235" t="str">
        <f>IFERROR(IF(VLOOKUP($C50,'様式４－１'!$A$6:$AE$112,12,FALSE)="","",VLOOKUP($C50,'様式４－１'!$A$6:$AE$112,12,FALSE)),"")</f>
        <v/>
      </c>
      <c r="BV50" s="232" t="str">
        <f>IFERROR(IF(VLOOKUP($C50,'様式４－１'!$A$6:$AE$112,13,FALSE)="","",VLOOKUP($C50,'様式４－１'!$A$6:$AE$112,13,FALSE)),"")</f>
        <v/>
      </c>
      <c r="BW50" s="233" t="str">
        <f>IFERROR(IF(VLOOKUP($C50,'様式４－１'!$A$6:$AE$112,14,FALSE)="","",VLOOKUP($C50,'様式４－１'!$A$6:$AE$112,14,FALSE)),"")</f>
        <v/>
      </c>
      <c r="BX50" s="232" t="str">
        <f>IFERROR(IF(VLOOKUP($C50,'様式４－１'!$A$6:$AE$112,15,FALSE)="","",VLOOKUP($C50,'様式４－１'!$A$6:$AE$112,15,FALSE)),"")</f>
        <v/>
      </c>
      <c r="BY50" s="233" t="str">
        <f>IFERROR(IF(VLOOKUP($C50,'様式４－１'!$A$6:$AE$112,16,FALSE)="","",VLOOKUP($C50,'様式４－１'!$A$6:$AE$112,16,FALSE)),"")</f>
        <v/>
      </c>
      <c r="BZ50" s="232" t="str">
        <f>IFERROR(IF(VLOOKUP($C50,'様式４－１'!$A$6:$AE$112,17,FALSE)="","",VLOOKUP($C50,'様式４－１'!$A$6:$AE$112,17,FALSE)),"")</f>
        <v/>
      </c>
      <c r="CA50" s="233" t="str">
        <f>IFERROR(IF(VLOOKUP($C50,'様式４－１'!$A$6:$AE$112,18,FALSE)="","",VLOOKUP($C50,'様式４－１'!$A$6:$AE$112,18,FALSE)),"")</f>
        <v/>
      </c>
      <c r="CB50" s="232" t="str">
        <f>IFERROR(IF(VLOOKUP($C50,'様式４－１'!$A$6:$AE$112,19,FALSE)="","",VLOOKUP($C50,'様式４－１'!$A$6:$AE$112,19,FALSE)),"")</f>
        <v/>
      </c>
      <c r="CC50" s="233" t="str">
        <f>IFERROR(IF(VLOOKUP($C50,'様式４－１'!$A$6:$AE$112,20,FALSE)="","",VLOOKUP($C50,'様式４－１'!$A$6:$AE$112,20,FALSE)),"")</f>
        <v/>
      </c>
      <c r="CD50" s="234" t="str">
        <f>IFERROR(IF(VLOOKUP($C50,'様式４－１'!$A$6:$AE$112,21,FALSE)="","",1),"")</f>
        <v/>
      </c>
      <c r="CE50" s="235" t="str">
        <f>IFERROR(IF(VLOOKUP($C50,'様式４－１'!$A$6:$AE$112,22,FALSE)="","",1),"")</f>
        <v/>
      </c>
      <c r="CF50" s="234" t="str">
        <f>IFERROR(IF(VLOOKUP($C50,'様式４－１'!$A$6:$AE$112,23,FALSE)="","",1),"")</f>
        <v/>
      </c>
      <c r="CG50" s="235" t="str">
        <f>IFERROR(IF(VLOOKUP($C50,'様式４－１'!$A$6:$AE$112,24,FALSE)="","",1),"")</f>
        <v/>
      </c>
      <c r="CH50" s="234" t="str">
        <f>IFERROR(IF(VLOOKUP($C50,'様式４－１'!$A$6:$AE$112,25,FALSE)="","",1),"")</f>
        <v/>
      </c>
      <c r="CI50" s="235" t="str">
        <f>IFERROR(IF(VLOOKUP($C50,'様式４－１'!$A$6:$AE$112,26,FALSE)="","",1),"")</f>
        <v/>
      </c>
      <c r="CJ50" s="234" t="str">
        <f>IFERROR(IF(VLOOKUP($C50,'様式４－１'!$A$6:$AE$112,27,FALSE)="","",1),"")</f>
        <v/>
      </c>
      <c r="CK50" s="235" t="str">
        <f>IFERROR(IF(VLOOKUP($C50,'様式４－１'!$A$6:$AE$112,28,FALSE)="","",1),"")</f>
        <v/>
      </c>
      <c r="CL50" s="234" t="str">
        <f>IFERROR(IF(VLOOKUP($C50,'様式４－１'!$A$6:$AE$112,29,FALSE)="","",1),"")</f>
        <v/>
      </c>
      <c r="CM50" s="235" t="str">
        <f>IFERROR(IF(VLOOKUP($C50,'様式４－１'!$A$6:$AE$112,30,FALSE)="","",1),"")</f>
        <v/>
      </c>
      <c r="CN50" s="234" t="str">
        <f>IFERROR(IF(VLOOKUP($C50,'様式４－１'!$A$6:$AE$112,31,FALSE)="","",1),"")</f>
        <v/>
      </c>
      <c r="CO50" s="252" t="str">
        <f>IFERROR(IF(VLOOKUP($C50,'様式４－１'!$A$6:$AE$112,31,FALSE)="","",1),"")</f>
        <v/>
      </c>
      <c r="CP50" s="256" t="str">
        <f>IFERROR(IF(VLOOKUP($C50,'様式４－１'!$A$6:$AE$112,31,FALSE)="","",1),"")</f>
        <v/>
      </c>
      <c r="CQ50" s="252" t="str">
        <f>IFERROR(IF(VLOOKUP($C50,'様式４－１'!$A$6:$AE$112,31,FALSE)="","",1),"")</f>
        <v/>
      </c>
      <c r="CR50" s="260">
        <f>全技術者確認表!E62</f>
        <v>0</v>
      </c>
      <c r="CS50" s="261">
        <f>全技術者確認表!H62</f>
        <v>0</v>
      </c>
      <c r="FS50" s="232"/>
      <c r="FT50" s="233"/>
      <c r="FU50" s="232"/>
      <c r="FV50" s="233"/>
      <c r="FW50" s="232"/>
      <c r="FX50" s="233"/>
      <c r="FY50" s="232"/>
      <c r="FZ50" s="233"/>
      <c r="GA50" s="232"/>
      <c r="GB50" s="233"/>
      <c r="GC50" s="232"/>
      <c r="GD50" s="233"/>
      <c r="GE50" s="232"/>
      <c r="GF50" s="233"/>
      <c r="GG50" s="232"/>
      <c r="GH50" s="233"/>
      <c r="GI50" s="234"/>
      <c r="GJ50" s="235"/>
      <c r="GK50" s="234"/>
      <c r="GL50" s="235"/>
      <c r="GM50" s="234"/>
      <c r="GN50" s="235"/>
      <c r="GO50" s="234"/>
      <c r="GP50" s="235"/>
      <c r="GQ50" s="234"/>
      <c r="GR50" s="235"/>
      <c r="GS50" s="234"/>
      <c r="GT50" s="235"/>
      <c r="GU50" s="234"/>
      <c r="GV50" s="235"/>
      <c r="GW50" s="234"/>
      <c r="GX50" s="235"/>
      <c r="GY50" s="232"/>
      <c r="GZ50" s="233"/>
      <c r="HA50" s="232"/>
      <c r="HB50" s="233"/>
      <c r="HC50" s="232"/>
      <c r="HD50" s="233"/>
      <c r="HE50" s="232"/>
      <c r="HF50" s="233"/>
      <c r="HG50" s="232"/>
      <c r="HH50" s="233"/>
      <c r="HI50" s="232"/>
      <c r="HJ50" s="233"/>
      <c r="HK50" s="232"/>
      <c r="HL50" s="233"/>
      <c r="HM50" s="232"/>
      <c r="HN50" s="233"/>
      <c r="HO50" s="232"/>
      <c r="HP50" s="233"/>
      <c r="HQ50" s="232"/>
      <c r="HR50" s="233"/>
      <c r="HS50" s="232"/>
      <c r="HT50" s="233"/>
      <c r="HU50" s="232"/>
      <c r="HV50" s="233"/>
      <c r="HW50" s="234"/>
      <c r="HX50" s="235"/>
      <c r="HY50" s="234"/>
      <c r="HZ50" s="235"/>
      <c r="IA50" s="234"/>
      <c r="IB50" s="235"/>
      <c r="IC50" s="234"/>
      <c r="ID50" s="235"/>
      <c r="IE50" s="232"/>
      <c r="IF50" s="233"/>
      <c r="IG50" s="232"/>
      <c r="IH50" s="233"/>
      <c r="II50" s="232"/>
      <c r="IJ50" s="233"/>
      <c r="IK50" s="232"/>
      <c r="IL50" s="233"/>
      <c r="IM50" s="234"/>
      <c r="IN50" s="235"/>
      <c r="IO50" s="234"/>
      <c r="IP50" s="235"/>
      <c r="IQ50" s="234"/>
      <c r="IR50" s="235"/>
      <c r="IS50" s="234"/>
      <c r="IT50" s="235"/>
      <c r="IU50" s="234"/>
      <c r="IV50" s="235"/>
      <c r="IW50" s="234"/>
      <c r="IX50" s="252"/>
      <c r="IY50" s="256"/>
      <c r="IZ50" s="252"/>
      <c r="JA50" s="256"/>
      <c r="JB50" s="252"/>
    </row>
    <row r="51" spans="1:262" s="241" customFormat="1" x14ac:dyDescent="0.2">
      <c r="A51" s="241">
        <f>報告書表紙!G$6</f>
        <v>0</v>
      </c>
      <c r="C51" s="241">
        <v>50</v>
      </c>
      <c r="D51" s="241">
        <f>全技術者確認表!B63</f>
        <v>0</v>
      </c>
      <c r="J51" s="242" t="str">
        <f>IFERROR(IF(VLOOKUP($C51,'様式２－１'!$A$6:$BG$163,4,FALSE)="","",1),"")</f>
        <v/>
      </c>
      <c r="K51" s="243" t="str">
        <f>IFERROR(IF(VLOOKUP($C51,'様式２－１'!$A$6:$BG$163,5,FALSE)="","",1),"")</f>
        <v/>
      </c>
      <c r="L51" s="242" t="str">
        <f>IFERROR(IF(VLOOKUP($C51,'様式２－１'!$A$6:$BG$163,6,FALSE)="","",1),"")</f>
        <v/>
      </c>
      <c r="M51" s="243" t="str">
        <f>IFERROR(IF(VLOOKUP($C51,'様式２－１'!$A$6:$BG$163,7,FALSE)="","",1),"")</f>
        <v/>
      </c>
      <c r="N51" s="242" t="str">
        <f>IFERROR(IF(VLOOKUP($C51,'様式２－１'!$A$6:$BG$163,8,FALSE)="","",1),"")</f>
        <v/>
      </c>
      <c r="O51" s="243" t="str">
        <f>IFERROR(IF(VLOOKUP($C51,'様式２－１'!$A$6:$BG$163,9,FALSE)="","",1),"")</f>
        <v/>
      </c>
      <c r="P51" s="242" t="str">
        <f>IFERROR(IF(VLOOKUP($C51,'様式２－１'!$A$6:$BG$163,10,FALSE)="","",1),"")</f>
        <v/>
      </c>
      <c r="Q51" s="243" t="str">
        <f>IFERROR(IF(VLOOKUP($C51,'様式２－１'!$A$6:$BG$163,11,FALSE)="","",1),"")</f>
        <v/>
      </c>
      <c r="R51" s="242" t="str">
        <f>IFERROR(IF(VLOOKUP($C51,'様式２－１'!$A$6:$BG$163,12,FALSE)="","",1),"")</f>
        <v/>
      </c>
      <c r="S51" s="243" t="str">
        <f>IFERROR(IF(VLOOKUP($C51,'様式２－１'!$A$6:$BG$163,13,FALSE)="","",1),"")</f>
        <v/>
      </c>
      <c r="T51" s="242" t="str">
        <f>IFERROR(IF(VLOOKUP($C51,'様式２－１'!$A$6:$BG$163,14,FALSE)="","",1),"")</f>
        <v/>
      </c>
      <c r="U51" s="243" t="str">
        <f>IFERROR(IF(VLOOKUP($C51,'様式２－１'!$A$6:$BG$163,15,FALSE)="","",1),"")</f>
        <v/>
      </c>
      <c r="V51" s="242" t="str">
        <f>IFERROR(IF(VLOOKUP($C51,'様式２－１'!$A$6:$BG$163,16,FALSE)="","",1),"")</f>
        <v/>
      </c>
      <c r="W51" s="243" t="str">
        <f>IFERROR(IF(VLOOKUP($C51,'様式２－１'!$A$6:$BG$163,17,FALSE)="","",1),"")</f>
        <v/>
      </c>
      <c r="X51" s="242" t="str">
        <f>IFERROR(IF(VLOOKUP($C51,'様式２－１'!$A$6:$BG$163,18,FALSE)="","",1),"")</f>
        <v/>
      </c>
      <c r="Y51" s="243" t="str">
        <f>IFERROR(IF(VLOOKUP($C51,'様式２－１'!$A$6:$BG$163,19,FALSE)="","",1),"")</f>
        <v/>
      </c>
      <c r="Z51" s="242" t="str">
        <f>IFERROR(IF(VLOOKUP($C51,'様式２－１'!$A$6:$BG$163,20,FALSE)="","",1),"")</f>
        <v/>
      </c>
      <c r="AA51" s="245" t="str">
        <f>IFERROR(IF(VLOOKUP($C51,'様式２－１'!$A$6:$BG$163,21,FALSE)="","",1),"")</f>
        <v/>
      </c>
      <c r="AB51" s="242" t="str">
        <f>IFERROR(IF(VLOOKUP($C51,'様式２－１'!$A$6:$BG$163,22,FALSE)="","",1),"")</f>
        <v/>
      </c>
      <c r="AC51" s="245" t="str">
        <f>IFERROR(IF(VLOOKUP($C51,'様式２－１'!$A$6:$BG$163,23,FALSE)="","",1),"")</f>
        <v/>
      </c>
      <c r="AD51" s="242" t="str">
        <f>IFERROR(IF(VLOOKUP($C51,'様式２－１'!$A$6:$BG$163,24,FALSE)="","",1),"")</f>
        <v/>
      </c>
      <c r="AE51" s="245" t="str">
        <f>IFERROR(IF(VLOOKUP($C51,'様式２－１'!$A$6:$BG$163,25,FALSE)="","",1),"")</f>
        <v/>
      </c>
      <c r="AF51" s="242" t="str">
        <f>IFERROR(IF(VLOOKUP($C51,'様式２－１'!$A$6:$BG$163,26,FALSE)="","",1),"")</f>
        <v/>
      </c>
      <c r="AG51" s="245" t="str">
        <f>IFERROR(IF(VLOOKUP($C51,'様式２－１'!$A$6:$BG$163,27,FALSE)="","",1),"")</f>
        <v/>
      </c>
      <c r="AH51" s="242" t="str">
        <f>IFERROR(IF(VLOOKUP($C51,'様式２－１'!$A$6:$BG$163,28,FALSE)="","",1),"")</f>
        <v/>
      </c>
      <c r="AI51" s="245" t="str">
        <f>IFERROR(IF(VLOOKUP($C51,'様式２－１'!$A$6:$BG$163,28,FALSE)="","",1),"")</f>
        <v/>
      </c>
      <c r="AJ51" s="242" t="str">
        <f>IFERROR(IF(VLOOKUP($C51,'様式２－１'!$A$6:$BG$163,30,FALSE)="","",1),"")</f>
        <v/>
      </c>
      <c r="AK51" s="245" t="str">
        <f>IFERROR(IF(VLOOKUP($C51,'様式２－１'!$A$6:$BG$163,31,FALSE)="","",1),"")</f>
        <v/>
      </c>
      <c r="AL51" s="242" t="str">
        <f>IFERROR(IF(VLOOKUP($C51,'様式２－１'!$A$6:$BG$163,32,FALSE)="","",1),"")</f>
        <v/>
      </c>
      <c r="AM51" s="245" t="str">
        <f>IFERROR(IF(VLOOKUP($C51,'様式２－１'!$A$6:$BG$163,33,FALSE)="","",1),"")</f>
        <v/>
      </c>
      <c r="AN51" s="242" t="str">
        <f>IFERROR(IF(VLOOKUP($C51,'様式２－１'!$A$6:$BG$163,34,FALSE)="","",1),"")</f>
        <v/>
      </c>
      <c r="AO51" s="245" t="str">
        <f>IFERROR(IF(VLOOKUP($C51,'様式２－１'!$A$6:$BG$163,35,FALSE)="","",1),"")</f>
        <v/>
      </c>
      <c r="AP51" s="242" t="str">
        <f>IFERROR(IF(VLOOKUP($C51,'様式２－１'!$A$6:$BG$163,36,FALSE)="","",VLOOKUP($C51,'様式２－１'!$A$6:$BG$163,36,FALSE)),"")</f>
        <v/>
      </c>
      <c r="AQ51" s="243" t="str">
        <f>IFERROR(IF(VLOOKUP($C51,'様式２－１'!$A$6:$BG$163,37,FALSE)="","",VLOOKUP($C51,'様式２－１'!$A$6:$BG$163,37,FALSE)),"")</f>
        <v/>
      </c>
      <c r="AR51" s="242" t="str">
        <f>IFERROR(IF(VLOOKUP($C51,'様式２－１'!$A$6:$BG$163,38,FALSE)="","",VLOOKUP($C51,'様式２－１'!$A$6:$BG$163,38,FALSE)),"")</f>
        <v/>
      </c>
      <c r="AS51" s="243" t="str">
        <f>IFERROR(IF(VLOOKUP($C51,'様式２－１'!$A$6:$BG$163,39,FALSE)="","",VLOOKUP($C51,'様式２－１'!$A$6:$BG$163,39,FALSE)),"")</f>
        <v/>
      </c>
      <c r="AT51" s="242" t="str">
        <f>IFERROR(IF(VLOOKUP($C51,'様式２－１'!$A$6:$BG$163,40,FALSE)="","",VLOOKUP($C51,'様式２－１'!$A$6:$BG$163,40,FALSE)),"")</f>
        <v/>
      </c>
      <c r="AU51" s="243" t="str">
        <f>IFERROR(IF(VLOOKUP($C51,'様式２－１'!$A$6:$BG$163,41,FALSE)="","",VLOOKUP($C51,'様式２－１'!$A$6:$BG$163,41,FALSE)),"")</f>
        <v/>
      </c>
      <c r="AV51" s="242" t="str">
        <f>IFERROR(IF(VLOOKUP($C51,'様式２－１'!$A$6:$BG$163,42,FALSE)="","",VLOOKUP($C51,'様式２－１'!$A$6:$BG$163,42,FALSE)),"")</f>
        <v/>
      </c>
      <c r="AW51" s="243" t="str">
        <f>IFERROR(IF(VLOOKUP($C51,'様式２－１'!$A$6:$BG$163,43,FALSE)="","",VLOOKUP($C51,'様式２－１'!$A$6:$BG$163,43,FALSE)),"")</f>
        <v/>
      </c>
      <c r="AX51" s="242" t="str">
        <f>IFERROR(IF(VLOOKUP($C51,'様式２－１'!$A$6:$BG$163,44,FALSE)="","",VLOOKUP($C51,'様式２－１'!$A$6:$BG$163,44,FALSE)),"")</f>
        <v/>
      </c>
      <c r="AY51" s="243" t="str">
        <f>IFERROR(IF(VLOOKUP($C51,'様式２－１'!$A$6:$BG$163,45,FALSE)="","",VLOOKUP($C51,'様式２－１'!$A$6:$BG$163,45,FALSE)),"")</f>
        <v/>
      </c>
      <c r="AZ51" s="242" t="str">
        <f>IFERROR(IF(VLOOKUP($C51,'様式２－１'!$A$6:$BG$163,46,FALSE)="","",VLOOKUP($C51,'様式２－１'!$A$6:$BG$163,46,FALSE)),"")</f>
        <v/>
      </c>
      <c r="BA51" s="243" t="str">
        <f>IFERROR(IF(VLOOKUP($C51,'様式２－１'!$A$6:$BG$163,47,FALSE)="","",VLOOKUP($C51,'様式２－１'!$A$6:$BG$163,47,FALSE)),"")</f>
        <v/>
      </c>
      <c r="BB51" s="242" t="str">
        <f>IFERROR(IF(VLOOKUP($C51,'様式２－１'!$A$6:$BG$163,48,FALSE)="","",VLOOKUP($C51,'様式２－１'!$A$6:$BG$163,48,FALSE)),"")</f>
        <v/>
      </c>
      <c r="BC51" s="243" t="str">
        <f>IFERROR(IF(VLOOKUP($C51,'様式２－１'!$A$6:$BG$163,49,FALSE)="","",VLOOKUP($C51,'様式２－１'!$A$6:$BG$163,49,FALSE)),"")</f>
        <v/>
      </c>
      <c r="BD51" s="242" t="str">
        <f>IFERROR(IF(VLOOKUP($C51,'様式２－１'!$A$6:$BG$163,50,FALSE)="","",VLOOKUP($C51,'様式２－１'!$A$6:$BG$163,50,FALSE)),"")</f>
        <v/>
      </c>
      <c r="BE51" s="243" t="str">
        <f>IFERROR(IF(VLOOKUP($C51,'様式２－１'!$A$6:$BG$163,51,FALSE)="","",VLOOKUP($C51,'様式２－１'!$A$6:$BG$163,51,FALSE)),"")</f>
        <v/>
      </c>
      <c r="BF51" s="242" t="str">
        <f>IFERROR(IF(VLOOKUP($C51,'様式２－１'!$A$6:$BG$163,52,FALSE)="","",VLOOKUP($C51,'様式２－１'!$A$6:$BG$163,52,FALSE)),"")</f>
        <v/>
      </c>
      <c r="BG51" s="243" t="str">
        <f>IFERROR(IF(VLOOKUP($C51,'様式２－１'!$A$6:$BG$163,53,FALSE)="","",1),"")</f>
        <v/>
      </c>
      <c r="BH51" s="242" t="str">
        <f>IFERROR(IF(VLOOKUP($C51,'様式２－１'!$A$6:$BG$163,54,FALSE)="","",1),"")</f>
        <v/>
      </c>
      <c r="BI51" s="243" t="str">
        <f>IFERROR(IF(VLOOKUP($C51,'様式２－１'!$A$6:$BG$163,55,FALSE)="","",1),"")</f>
        <v/>
      </c>
      <c r="BJ51" s="242" t="str">
        <f>IFERROR(IF(VLOOKUP($C51,'様式２－１'!$A$6:$BG$163,56,FALSE)="","",VLOOKUP($C51,'様式２－１'!$A$6:$BG$163,56,FALSE)),"")</f>
        <v/>
      </c>
      <c r="BK51" s="243" t="str">
        <f>IFERROR(IF(VLOOKUP($C51,'様式２－１'!$A$6:$BG$163,57,FALSE)="","",VLOOKUP($C51,'様式２－１'!$A$6:$BG$163,57,FALSE)),"")</f>
        <v/>
      </c>
      <c r="BL51" s="242" t="str">
        <f>IFERROR(IF(VLOOKUP($C51,'様式２－１'!$A$6:$BG$163,58,FALSE)="","",VLOOKUP($C51,'様式２－１'!$A$6:$BG$163,58,FALSE)),"")</f>
        <v/>
      </c>
      <c r="BM51" s="243" t="str">
        <f>IFERROR(IF(VLOOKUP($C51,'様式２－１'!$A$6:$BG$163,59,FALSE)="","",VLOOKUP($C51,'様式２－１'!$A$6:$BG$163,59,FALSE)),"")</f>
        <v/>
      </c>
      <c r="BN51" s="244" t="str">
        <f>IFERROR(IF(VLOOKUP($C51,'様式４－１'!$A$6:$AE$112,5,FALSE)="","",VLOOKUP($C51,'様式４－１'!$A$6:$AE$112,5,FALSE)),"")</f>
        <v/>
      </c>
      <c r="BO51" s="245" t="str">
        <f>IFERROR(IF(VLOOKUP($C51,'様式４－１'!$A$6:$AE$112,6,FALSE)="","",VLOOKUP($C51,'様式４－１'!$A$6:$AE$112,6,FALSE)),"")</f>
        <v/>
      </c>
      <c r="BP51" s="244" t="str">
        <f>IFERROR(IF(VLOOKUP($C51,'様式４－１'!$A$6:$AE$112,7,FALSE)="","",VLOOKUP($C51,'様式４－１'!$A$6:$AE$112,7,FALSE)),"")</f>
        <v/>
      </c>
      <c r="BQ51" s="245" t="str">
        <f>IFERROR(IF(VLOOKUP($C51,'様式４－１'!$A$6:$AE$112,8,FALSE)="","",VLOOKUP($C51,'様式４－１'!$A$6:$AE$112,8,FALSE)),"")</f>
        <v/>
      </c>
      <c r="BR51" s="244" t="str">
        <f>IFERROR(IF(VLOOKUP($C51,'様式４－１'!$A$6:$AE$112,9,FALSE)="","",VLOOKUP($C51,'様式４－１'!$A$6:$AE$112,9,FALSE)),"")</f>
        <v/>
      </c>
      <c r="BS51" s="245" t="str">
        <f>IFERROR(IF(VLOOKUP($C51,'様式４－１'!$A$6:$AE$112,10,FALSE)="","",VLOOKUP($C51,'様式４－１'!$A$6:$AE$112,10,FALSE)),"")</f>
        <v/>
      </c>
      <c r="BT51" s="244" t="str">
        <f>IFERROR(IF(VLOOKUP($C51,'様式４－１'!$A$6:$AE$112,11,FALSE)="","",VLOOKUP($C51,'様式４－１'!$A$6:$AE$112,11,FALSE)),"")</f>
        <v/>
      </c>
      <c r="BU51" s="245" t="str">
        <f>IFERROR(IF(VLOOKUP($C51,'様式４－１'!$A$6:$AE$112,12,FALSE)="","",VLOOKUP($C51,'様式４－１'!$A$6:$AE$112,12,FALSE)),"")</f>
        <v/>
      </c>
      <c r="BV51" s="242" t="str">
        <f>IFERROR(IF(VLOOKUP($C51,'様式４－１'!$A$6:$AE$112,13,FALSE)="","",VLOOKUP($C51,'様式４－１'!$A$6:$AE$112,13,FALSE)),"")</f>
        <v/>
      </c>
      <c r="BW51" s="243" t="str">
        <f>IFERROR(IF(VLOOKUP($C51,'様式４－１'!$A$6:$AE$112,14,FALSE)="","",VLOOKUP($C51,'様式４－１'!$A$6:$AE$112,14,FALSE)),"")</f>
        <v/>
      </c>
      <c r="BX51" s="242" t="str">
        <f>IFERROR(IF(VLOOKUP($C51,'様式４－１'!$A$6:$AE$112,15,FALSE)="","",VLOOKUP($C51,'様式４－１'!$A$6:$AE$112,15,FALSE)),"")</f>
        <v/>
      </c>
      <c r="BY51" s="243" t="str">
        <f>IFERROR(IF(VLOOKUP($C51,'様式４－１'!$A$6:$AE$112,16,FALSE)="","",VLOOKUP($C51,'様式４－１'!$A$6:$AE$112,16,FALSE)),"")</f>
        <v/>
      </c>
      <c r="BZ51" s="242" t="str">
        <f>IFERROR(IF(VLOOKUP($C51,'様式４－１'!$A$6:$AE$112,17,FALSE)="","",VLOOKUP($C51,'様式４－１'!$A$6:$AE$112,17,FALSE)),"")</f>
        <v/>
      </c>
      <c r="CA51" s="243" t="str">
        <f>IFERROR(IF(VLOOKUP($C51,'様式４－１'!$A$6:$AE$112,18,FALSE)="","",VLOOKUP($C51,'様式４－１'!$A$6:$AE$112,18,FALSE)),"")</f>
        <v/>
      </c>
      <c r="CB51" s="242" t="str">
        <f>IFERROR(IF(VLOOKUP($C51,'様式４－１'!$A$6:$AE$112,19,FALSE)="","",VLOOKUP($C51,'様式４－１'!$A$6:$AE$112,19,FALSE)),"")</f>
        <v/>
      </c>
      <c r="CC51" s="243" t="str">
        <f>IFERROR(IF(VLOOKUP($C51,'様式４－１'!$A$6:$AE$112,20,FALSE)="","",VLOOKUP($C51,'様式４－１'!$A$6:$AE$112,20,FALSE)),"")</f>
        <v/>
      </c>
      <c r="CD51" s="244" t="str">
        <f>IFERROR(IF(VLOOKUP($C51,'様式４－１'!$A$6:$AE$112,21,FALSE)="","",1),"")</f>
        <v/>
      </c>
      <c r="CE51" s="245" t="str">
        <f>IFERROR(IF(VLOOKUP($C51,'様式４－１'!$A$6:$AE$112,22,FALSE)="","",1),"")</f>
        <v/>
      </c>
      <c r="CF51" s="244" t="str">
        <f>IFERROR(IF(VLOOKUP($C51,'様式４－１'!$A$6:$AE$112,23,FALSE)="","",1),"")</f>
        <v/>
      </c>
      <c r="CG51" s="245" t="str">
        <f>IFERROR(IF(VLOOKUP($C51,'様式４－１'!$A$6:$AE$112,24,FALSE)="","",1),"")</f>
        <v/>
      </c>
      <c r="CH51" s="244" t="str">
        <f>IFERROR(IF(VLOOKUP($C51,'様式４－１'!$A$6:$AE$112,25,FALSE)="","",1),"")</f>
        <v/>
      </c>
      <c r="CI51" s="245" t="str">
        <f>IFERROR(IF(VLOOKUP($C51,'様式４－１'!$A$6:$AE$112,26,FALSE)="","",1),"")</f>
        <v/>
      </c>
      <c r="CJ51" s="244" t="str">
        <f>IFERROR(IF(VLOOKUP($C51,'様式４－１'!$A$6:$AE$112,27,FALSE)="","",1),"")</f>
        <v/>
      </c>
      <c r="CK51" s="245" t="str">
        <f>IFERROR(IF(VLOOKUP($C51,'様式４－１'!$A$6:$AE$112,28,FALSE)="","",1),"")</f>
        <v/>
      </c>
      <c r="CL51" s="244" t="str">
        <f>IFERROR(IF(VLOOKUP($C51,'様式４－１'!$A$6:$AE$112,29,FALSE)="","",1),"")</f>
        <v/>
      </c>
      <c r="CM51" s="245" t="str">
        <f>IFERROR(IF(VLOOKUP($C51,'様式４－１'!$A$6:$AE$112,30,FALSE)="","",1),"")</f>
        <v/>
      </c>
      <c r="CN51" s="244" t="str">
        <f>IFERROR(IF(VLOOKUP($C51,'様式４－１'!$A$6:$AE$112,31,FALSE)="","",1),"")</f>
        <v/>
      </c>
      <c r="CO51" s="253" t="str">
        <f>IFERROR(IF(VLOOKUP($C51,'様式４－１'!$A$6:$AE$112,31,FALSE)="","",1),"")</f>
        <v/>
      </c>
      <c r="CP51" s="257" t="str">
        <f>IFERROR(IF(VLOOKUP($C51,'様式４－１'!$A$6:$AE$112,31,FALSE)="","",1),"")</f>
        <v/>
      </c>
      <c r="CQ51" s="253" t="str">
        <f>IFERROR(IF(VLOOKUP($C51,'様式４－１'!$A$6:$AE$112,31,FALSE)="","",1),"")</f>
        <v/>
      </c>
      <c r="CR51" s="262">
        <f>全技術者確認表!E63</f>
        <v>0</v>
      </c>
      <c r="CS51" s="263">
        <f>全技術者確認表!H63</f>
        <v>0</v>
      </c>
      <c r="FS51" s="242"/>
      <c r="FT51" s="243"/>
      <c r="FU51" s="242"/>
      <c r="FV51" s="243"/>
      <c r="FW51" s="242"/>
      <c r="FX51" s="243"/>
      <c r="FY51" s="242"/>
      <c r="FZ51" s="243"/>
      <c r="GA51" s="242"/>
      <c r="GB51" s="243"/>
      <c r="GC51" s="242"/>
      <c r="GD51" s="243"/>
      <c r="GE51" s="242"/>
      <c r="GF51" s="243"/>
      <c r="GG51" s="242"/>
      <c r="GH51" s="243"/>
      <c r="GI51" s="244"/>
      <c r="GJ51" s="245"/>
      <c r="GK51" s="244"/>
      <c r="GL51" s="245"/>
      <c r="GM51" s="244"/>
      <c r="GN51" s="245"/>
      <c r="GO51" s="244"/>
      <c r="GP51" s="245"/>
      <c r="GQ51" s="244"/>
      <c r="GR51" s="245"/>
      <c r="GS51" s="244"/>
      <c r="GT51" s="245"/>
      <c r="GU51" s="244"/>
      <c r="GV51" s="245"/>
      <c r="GW51" s="244"/>
      <c r="GX51" s="245"/>
      <c r="GY51" s="242"/>
      <c r="GZ51" s="243"/>
      <c r="HA51" s="242"/>
      <c r="HB51" s="243"/>
      <c r="HC51" s="242"/>
      <c r="HD51" s="243"/>
      <c r="HE51" s="242"/>
      <c r="HF51" s="243"/>
      <c r="HG51" s="242"/>
      <c r="HH51" s="243"/>
      <c r="HI51" s="242"/>
      <c r="HJ51" s="243"/>
      <c r="HK51" s="242"/>
      <c r="HL51" s="243"/>
      <c r="HM51" s="242"/>
      <c r="HN51" s="243"/>
      <c r="HO51" s="242"/>
      <c r="HP51" s="243"/>
      <c r="HQ51" s="242"/>
      <c r="HR51" s="243"/>
      <c r="HS51" s="242"/>
      <c r="HT51" s="243"/>
      <c r="HU51" s="242"/>
      <c r="HV51" s="243"/>
      <c r="HW51" s="244"/>
      <c r="HX51" s="245"/>
      <c r="HY51" s="244"/>
      <c r="HZ51" s="245"/>
      <c r="IA51" s="244"/>
      <c r="IB51" s="245"/>
      <c r="IC51" s="244"/>
      <c r="ID51" s="245"/>
      <c r="IE51" s="242"/>
      <c r="IF51" s="243"/>
      <c r="IG51" s="242"/>
      <c r="IH51" s="243"/>
      <c r="II51" s="242"/>
      <c r="IJ51" s="243"/>
      <c r="IK51" s="242"/>
      <c r="IL51" s="243"/>
      <c r="IM51" s="244"/>
      <c r="IN51" s="245"/>
      <c r="IO51" s="244"/>
      <c r="IP51" s="245"/>
      <c r="IQ51" s="244"/>
      <c r="IR51" s="245"/>
      <c r="IS51" s="244"/>
      <c r="IT51" s="245"/>
      <c r="IU51" s="244"/>
      <c r="IV51" s="245"/>
      <c r="IW51" s="244"/>
      <c r="IX51" s="253"/>
      <c r="IY51" s="257"/>
      <c r="IZ51" s="253"/>
      <c r="JA51" s="257"/>
      <c r="JB51" s="253"/>
    </row>
    <row r="52" spans="1:262" s="236" customFormat="1" x14ac:dyDescent="0.2">
      <c r="A52" s="236">
        <f>報告書表紙!G$6</f>
        <v>0</v>
      </c>
      <c r="C52" s="236">
        <v>51</v>
      </c>
      <c r="D52" s="236">
        <f>全技術者確認表!B64</f>
        <v>0</v>
      </c>
      <c r="J52" s="237" t="str">
        <f>IFERROR(IF(VLOOKUP($C52,'様式２－１'!$A$6:$BG$163,4,FALSE)="","",1),"")</f>
        <v/>
      </c>
      <c r="K52" s="238" t="str">
        <f>IFERROR(IF(VLOOKUP($C52,'様式２－１'!$A$6:$BG$163,5,FALSE)="","",1),"")</f>
        <v/>
      </c>
      <c r="L52" s="237" t="str">
        <f>IFERROR(IF(VLOOKUP($C52,'様式２－１'!$A$6:$BG$163,6,FALSE)="","",1),"")</f>
        <v/>
      </c>
      <c r="M52" s="238" t="str">
        <f>IFERROR(IF(VLOOKUP($C52,'様式２－１'!$A$6:$BG$163,7,FALSE)="","",1),"")</f>
        <v/>
      </c>
      <c r="N52" s="237" t="str">
        <f>IFERROR(IF(VLOOKUP($C52,'様式２－１'!$A$6:$BG$163,8,FALSE)="","",1),"")</f>
        <v/>
      </c>
      <c r="O52" s="238" t="str">
        <f>IFERROR(IF(VLOOKUP($C52,'様式２－１'!$A$6:$BG$163,9,FALSE)="","",1),"")</f>
        <v/>
      </c>
      <c r="P52" s="237" t="str">
        <f>IFERROR(IF(VLOOKUP($C52,'様式２－１'!$A$6:$BG$163,10,FALSE)="","",1),"")</f>
        <v/>
      </c>
      <c r="Q52" s="238" t="str">
        <f>IFERROR(IF(VLOOKUP($C52,'様式２－１'!$A$6:$BG$163,11,FALSE)="","",1),"")</f>
        <v/>
      </c>
      <c r="R52" s="237" t="str">
        <f>IFERROR(IF(VLOOKUP($C52,'様式２－１'!$A$6:$BG$163,12,FALSE)="","",1),"")</f>
        <v/>
      </c>
      <c r="S52" s="238" t="str">
        <f>IFERROR(IF(VLOOKUP($C52,'様式２－１'!$A$6:$BG$163,13,FALSE)="","",1),"")</f>
        <v/>
      </c>
      <c r="T52" s="237" t="str">
        <f>IFERROR(IF(VLOOKUP($C52,'様式２－１'!$A$6:$BG$163,14,FALSE)="","",1),"")</f>
        <v/>
      </c>
      <c r="U52" s="238" t="str">
        <f>IFERROR(IF(VLOOKUP($C52,'様式２－１'!$A$6:$BG$163,15,FALSE)="","",1),"")</f>
        <v/>
      </c>
      <c r="V52" s="237" t="str">
        <f>IFERROR(IF(VLOOKUP($C52,'様式２－１'!$A$6:$BG$163,16,FALSE)="","",1),"")</f>
        <v/>
      </c>
      <c r="W52" s="238" t="str">
        <f>IFERROR(IF(VLOOKUP($C52,'様式２－１'!$A$6:$BG$163,17,FALSE)="","",1),"")</f>
        <v/>
      </c>
      <c r="X52" s="237" t="str">
        <f>IFERROR(IF(VLOOKUP($C52,'様式２－１'!$A$6:$BG$163,18,FALSE)="","",1),"")</f>
        <v/>
      </c>
      <c r="Y52" s="238" t="str">
        <f>IFERROR(IF(VLOOKUP($C52,'様式２－１'!$A$6:$BG$163,19,FALSE)="","",1),"")</f>
        <v/>
      </c>
      <c r="Z52" s="237" t="str">
        <f>IFERROR(IF(VLOOKUP($C52,'様式２－１'!$A$6:$BG$163,20,FALSE)="","",1),"")</f>
        <v/>
      </c>
      <c r="AA52" s="240" t="str">
        <f>IFERROR(IF(VLOOKUP($C52,'様式２－１'!$A$6:$BG$163,21,FALSE)="","",1),"")</f>
        <v/>
      </c>
      <c r="AB52" s="237" t="str">
        <f>IFERROR(IF(VLOOKUP($C52,'様式２－１'!$A$6:$BG$163,22,FALSE)="","",1),"")</f>
        <v/>
      </c>
      <c r="AC52" s="240" t="str">
        <f>IFERROR(IF(VLOOKUP($C52,'様式２－１'!$A$6:$BG$163,23,FALSE)="","",1),"")</f>
        <v/>
      </c>
      <c r="AD52" s="237" t="str">
        <f>IFERROR(IF(VLOOKUP($C52,'様式２－１'!$A$6:$BG$163,24,FALSE)="","",1),"")</f>
        <v/>
      </c>
      <c r="AE52" s="240" t="str">
        <f>IFERROR(IF(VLOOKUP($C52,'様式２－１'!$A$6:$BG$163,25,FALSE)="","",1),"")</f>
        <v/>
      </c>
      <c r="AF52" s="237" t="str">
        <f>IFERROR(IF(VLOOKUP($C52,'様式２－１'!$A$6:$BG$163,26,FALSE)="","",1),"")</f>
        <v/>
      </c>
      <c r="AG52" s="240" t="str">
        <f>IFERROR(IF(VLOOKUP($C52,'様式２－１'!$A$6:$BG$163,27,FALSE)="","",1),"")</f>
        <v/>
      </c>
      <c r="AH52" s="237" t="str">
        <f>IFERROR(IF(VLOOKUP($C52,'様式２－１'!$A$6:$BG$163,28,FALSE)="","",1),"")</f>
        <v/>
      </c>
      <c r="AI52" s="240" t="str">
        <f>IFERROR(IF(VLOOKUP($C52,'様式２－１'!$A$6:$BG$163,28,FALSE)="","",1),"")</f>
        <v/>
      </c>
      <c r="AJ52" s="237" t="str">
        <f>IFERROR(IF(VLOOKUP($C52,'様式２－１'!$A$6:$BG$163,30,FALSE)="","",1),"")</f>
        <v/>
      </c>
      <c r="AK52" s="240" t="str">
        <f>IFERROR(IF(VLOOKUP($C52,'様式２－１'!$A$6:$BG$163,31,FALSE)="","",1),"")</f>
        <v/>
      </c>
      <c r="AL52" s="237" t="str">
        <f>IFERROR(IF(VLOOKUP($C52,'様式２－１'!$A$6:$BG$163,32,FALSE)="","",1),"")</f>
        <v/>
      </c>
      <c r="AM52" s="240" t="str">
        <f>IFERROR(IF(VLOOKUP($C52,'様式２－１'!$A$6:$BG$163,33,FALSE)="","",1),"")</f>
        <v/>
      </c>
      <c r="AN52" s="237" t="str">
        <f>IFERROR(IF(VLOOKUP($C52,'様式２－１'!$A$6:$BG$163,34,FALSE)="","",1),"")</f>
        <v/>
      </c>
      <c r="AO52" s="240" t="str">
        <f>IFERROR(IF(VLOOKUP($C52,'様式２－１'!$A$6:$BG$163,35,FALSE)="","",1),"")</f>
        <v/>
      </c>
      <c r="AP52" s="237" t="str">
        <f>IFERROR(IF(VLOOKUP($C52,'様式２－１'!$A$6:$BG$163,36,FALSE)="","",VLOOKUP($C52,'様式２－１'!$A$6:$BG$163,36,FALSE)),"")</f>
        <v/>
      </c>
      <c r="AQ52" s="238" t="str">
        <f>IFERROR(IF(VLOOKUP($C52,'様式２－１'!$A$6:$BG$163,37,FALSE)="","",VLOOKUP($C52,'様式２－１'!$A$6:$BG$163,37,FALSE)),"")</f>
        <v/>
      </c>
      <c r="AR52" s="237" t="str">
        <f>IFERROR(IF(VLOOKUP($C52,'様式２－１'!$A$6:$BG$163,38,FALSE)="","",VLOOKUP($C52,'様式２－１'!$A$6:$BG$163,38,FALSE)),"")</f>
        <v/>
      </c>
      <c r="AS52" s="238" t="str">
        <f>IFERROR(IF(VLOOKUP($C52,'様式２－１'!$A$6:$BG$163,39,FALSE)="","",VLOOKUP($C52,'様式２－１'!$A$6:$BG$163,39,FALSE)),"")</f>
        <v/>
      </c>
      <c r="AT52" s="237" t="str">
        <f>IFERROR(IF(VLOOKUP($C52,'様式２－１'!$A$6:$BG$163,40,FALSE)="","",VLOOKUP($C52,'様式２－１'!$A$6:$BG$163,40,FALSE)),"")</f>
        <v/>
      </c>
      <c r="AU52" s="238" t="str">
        <f>IFERROR(IF(VLOOKUP($C52,'様式２－１'!$A$6:$BG$163,41,FALSE)="","",VLOOKUP($C52,'様式２－１'!$A$6:$BG$163,41,FALSE)),"")</f>
        <v/>
      </c>
      <c r="AV52" s="237" t="str">
        <f>IFERROR(IF(VLOOKUP($C52,'様式２－１'!$A$6:$BG$163,42,FALSE)="","",VLOOKUP($C52,'様式２－１'!$A$6:$BG$163,42,FALSE)),"")</f>
        <v/>
      </c>
      <c r="AW52" s="238" t="str">
        <f>IFERROR(IF(VLOOKUP($C52,'様式２－１'!$A$6:$BG$163,43,FALSE)="","",VLOOKUP($C52,'様式２－１'!$A$6:$BG$163,43,FALSE)),"")</f>
        <v/>
      </c>
      <c r="AX52" s="237" t="str">
        <f>IFERROR(IF(VLOOKUP($C52,'様式２－１'!$A$6:$BG$163,44,FALSE)="","",VLOOKUP($C52,'様式２－１'!$A$6:$BG$163,44,FALSE)),"")</f>
        <v/>
      </c>
      <c r="AY52" s="238" t="str">
        <f>IFERROR(IF(VLOOKUP($C52,'様式２－１'!$A$6:$BG$163,45,FALSE)="","",VLOOKUP($C52,'様式２－１'!$A$6:$BG$163,45,FALSE)),"")</f>
        <v/>
      </c>
      <c r="AZ52" s="237" t="str">
        <f>IFERROR(IF(VLOOKUP($C52,'様式２－１'!$A$6:$BG$163,46,FALSE)="","",VLOOKUP($C52,'様式２－１'!$A$6:$BG$163,46,FALSE)),"")</f>
        <v/>
      </c>
      <c r="BA52" s="238" t="str">
        <f>IFERROR(IF(VLOOKUP($C52,'様式２－１'!$A$6:$BG$163,47,FALSE)="","",VLOOKUP($C52,'様式２－１'!$A$6:$BG$163,47,FALSE)),"")</f>
        <v/>
      </c>
      <c r="BB52" s="237" t="str">
        <f>IFERROR(IF(VLOOKUP($C52,'様式２－１'!$A$6:$BG$163,48,FALSE)="","",VLOOKUP($C52,'様式２－１'!$A$6:$BG$163,48,FALSE)),"")</f>
        <v/>
      </c>
      <c r="BC52" s="238" t="str">
        <f>IFERROR(IF(VLOOKUP($C52,'様式２－１'!$A$6:$BG$163,49,FALSE)="","",VLOOKUP($C52,'様式２－１'!$A$6:$BG$163,49,FALSE)),"")</f>
        <v/>
      </c>
      <c r="BD52" s="237" t="str">
        <f>IFERROR(IF(VLOOKUP($C52,'様式２－１'!$A$6:$BG$163,50,FALSE)="","",VLOOKUP($C52,'様式２－１'!$A$6:$BG$163,50,FALSE)),"")</f>
        <v/>
      </c>
      <c r="BE52" s="238" t="str">
        <f>IFERROR(IF(VLOOKUP($C52,'様式２－１'!$A$6:$BG$163,51,FALSE)="","",VLOOKUP($C52,'様式２－１'!$A$6:$BG$163,51,FALSE)),"")</f>
        <v/>
      </c>
      <c r="BF52" s="237" t="str">
        <f>IFERROR(IF(VLOOKUP($C52,'様式２－１'!$A$6:$BG$163,52,FALSE)="","",VLOOKUP($C52,'様式２－１'!$A$6:$BG$163,52,FALSE)),"")</f>
        <v/>
      </c>
      <c r="BG52" s="238" t="str">
        <f>IFERROR(IF(VLOOKUP($C52,'様式２－１'!$A$6:$BG$163,53,FALSE)="","",1),"")</f>
        <v/>
      </c>
      <c r="BH52" s="237" t="str">
        <f>IFERROR(IF(VLOOKUP($C52,'様式２－１'!$A$6:$BG$163,54,FALSE)="","",1),"")</f>
        <v/>
      </c>
      <c r="BI52" s="238" t="str">
        <f>IFERROR(IF(VLOOKUP($C52,'様式２－１'!$A$6:$BG$163,55,FALSE)="","",1),"")</f>
        <v/>
      </c>
      <c r="BJ52" s="237" t="str">
        <f>IFERROR(IF(VLOOKUP($C52,'様式２－１'!$A$6:$BG$163,56,FALSE)="","",VLOOKUP($C52,'様式２－１'!$A$6:$BG$163,56,FALSE)),"")</f>
        <v/>
      </c>
      <c r="BK52" s="238" t="str">
        <f>IFERROR(IF(VLOOKUP($C52,'様式２－１'!$A$6:$BG$163,57,FALSE)="","",VLOOKUP($C52,'様式２－１'!$A$6:$BG$163,57,FALSE)),"")</f>
        <v/>
      </c>
      <c r="BL52" s="237" t="str">
        <f>IFERROR(IF(VLOOKUP($C52,'様式２－１'!$A$6:$BG$163,58,FALSE)="","",VLOOKUP($C52,'様式２－１'!$A$6:$BG$163,58,FALSE)),"")</f>
        <v/>
      </c>
      <c r="BM52" s="238" t="str">
        <f>IFERROR(IF(VLOOKUP($C52,'様式２－１'!$A$6:$BG$163,59,FALSE)="","",VLOOKUP($C52,'様式２－１'!$A$6:$BG$163,59,FALSE)),"")</f>
        <v/>
      </c>
      <c r="BN52" s="239" t="str">
        <f>IFERROR(IF(VLOOKUP($C52,'様式４－１'!$A$6:$AE$112,5,FALSE)="","",VLOOKUP($C52,'様式４－１'!$A$6:$AE$112,5,FALSE)),"")</f>
        <v/>
      </c>
      <c r="BO52" s="240" t="str">
        <f>IFERROR(IF(VLOOKUP($C52,'様式４－１'!$A$6:$AE$112,6,FALSE)="","",VLOOKUP($C52,'様式４－１'!$A$6:$AE$112,6,FALSE)),"")</f>
        <v/>
      </c>
      <c r="BP52" s="239" t="str">
        <f>IFERROR(IF(VLOOKUP($C52,'様式４－１'!$A$6:$AE$112,7,FALSE)="","",VLOOKUP($C52,'様式４－１'!$A$6:$AE$112,7,FALSE)),"")</f>
        <v/>
      </c>
      <c r="BQ52" s="240" t="str">
        <f>IFERROR(IF(VLOOKUP($C52,'様式４－１'!$A$6:$AE$112,8,FALSE)="","",VLOOKUP($C52,'様式４－１'!$A$6:$AE$112,8,FALSE)),"")</f>
        <v/>
      </c>
      <c r="BR52" s="239" t="str">
        <f>IFERROR(IF(VLOOKUP($C52,'様式４－１'!$A$6:$AE$112,9,FALSE)="","",VLOOKUP($C52,'様式４－１'!$A$6:$AE$112,9,FALSE)),"")</f>
        <v/>
      </c>
      <c r="BS52" s="240" t="str">
        <f>IFERROR(IF(VLOOKUP($C52,'様式４－１'!$A$6:$AE$112,10,FALSE)="","",VLOOKUP($C52,'様式４－１'!$A$6:$AE$112,10,FALSE)),"")</f>
        <v/>
      </c>
      <c r="BT52" s="239" t="str">
        <f>IFERROR(IF(VLOOKUP($C52,'様式４－１'!$A$6:$AE$112,11,FALSE)="","",VLOOKUP($C52,'様式４－１'!$A$6:$AE$112,11,FALSE)),"")</f>
        <v/>
      </c>
      <c r="BU52" s="240" t="str">
        <f>IFERROR(IF(VLOOKUP($C52,'様式４－１'!$A$6:$AE$112,12,FALSE)="","",VLOOKUP($C52,'様式４－１'!$A$6:$AE$112,12,FALSE)),"")</f>
        <v/>
      </c>
      <c r="BV52" s="237" t="str">
        <f>IFERROR(IF(VLOOKUP($C52,'様式４－１'!$A$6:$AE$112,13,FALSE)="","",VLOOKUP($C52,'様式４－１'!$A$6:$AE$112,13,FALSE)),"")</f>
        <v/>
      </c>
      <c r="BW52" s="238" t="str">
        <f>IFERROR(IF(VLOOKUP($C52,'様式４－１'!$A$6:$AE$112,14,FALSE)="","",VLOOKUP($C52,'様式４－１'!$A$6:$AE$112,14,FALSE)),"")</f>
        <v/>
      </c>
      <c r="BX52" s="237" t="str">
        <f>IFERROR(IF(VLOOKUP($C52,'様式４－１'!$A$6:$AE$112,15,FALSE)="","",VLOOKUP($C52,'様式４－１'!$A$6:$AE$112,15,FALSE)),"")</f>
        <v/>
      </c>
      <c r="BY52" s="238" t="str">
        <f>IFERROR(IF(VLOOKUP($C52,'様式４－１'!$A$6:$AE$112,16,FALSE)="","",VLOOKUP($C52,'様式４－１'!$A$6:$AE$112,16,FALSE)),"")</f>
        <v/>
      </c>
      <c r="BZ52" s="237" t="str">
        <f>IFERROR(IF(VLOOKUP($C52,'様式４－１'!$A$6:$AE$112,17,FALSE)="","",VLOOKUP($C52,'様式４－１'!$A$6:$AE$112,17,FALSE)),"")</f>
        <v/>
      </c>
      <c r="CA52" s="238" t="str">
        <f>IFERROR(IF(VLOOKUP($C52,'様式４－１'!$A$6:$AE$112,18,FALSE)="","",VLOOKUP($C52,'様式４－１'!$A$6:$AE$112,18,FALSE)),"")</f>
        <v/>
      </c>
      <c r="CB52" s="237" t="str">
        <f>IFERROR(IF(VLOOKUP($C52,'様式４－１'!$A$6:$AE$112,19,FALSE)="","",VLOOKUP($C52,'様式４－１'!$A$6:$AE$112,19,FALSE)),"")</f>
        <v/>
      </c>
      <c r="CC52" s="238" t="str">
        <f>IFERROR(IF(VLOOKUP($C52,'様式４－１'!$A$6:$AE$112,20,FALSE)="","",VLOOKUP($C52,'様式４－１'!$A$6:$AE$112,20,FALSE)),"")</f>
        <v/>
      </c>
      <c r="CD52" s="239" t="str">
        <f>IFERROR(IF(VLOOKUP($C52,'様式４－１'!$A$6:$AE$112,21,FALSE)="","",1),"")</f>
        <v/>
      </c>
      <c r="CE52" s="240" t="str">
        <f>IFERROR(IF(VLOOKUP($C52,'様式４－１'!$A$6:$AE$112,22,FALSE)="","",1),"")</f>
        <v/>
      </c>
      <c r="CF52" s="239" t="str">
        <f>IFERROR(IF(VLOOKUP($C52,'様式４－１'!$A$6:$AE$112,23,FALSE)="","",1),"")</f>
        <v/>
      </c>
      <c r="CG52" s="240" t="str">
        <f>IFERROR(IF(VLOOKUP($C52,'様式４－１'!$A$6:$AE$112,24,FALSE)="","",1),"")</f>
        <v/>
      </c>
      <c r="CH52" s="239" t="str">
        <f>IFERROR(IF(VLOOKUP($C52,'様式４－１'!$A$6:$AE$112,25,FALSE)="","",1),"")</f>
        <v/>
      </c>
      <c r="CI52" s="240" t="str">
        <f>IFERROR(IF(VLOOKUP($C52,'様式４－１'!$A$6:$AE$112,26,FALSE)="","",1),"")</f>
        <v/>
      </c>
      <c r="CJ52" s="239" t="str">
        <f>IFERROR(IF(VLOOKUP($C52,'様式４－１'!$A$6:$AE$112,27,FALSE)="","",1),"")</f>
        <v/>
      </c>
      <c r="CK52" s="240" t="str">
        <f>IFERROR(IF(VLOOKUP($C52,'様式４－１'!$A$6:$AE$112,28,FALSE)="","",1),"")</f>
        <v/>
      </c>
      <c r="CL52" s="239" t="str">
        <f>IFERROR(IF(VLOOKUP($C52,'様式４－１'!$A$6:$AE$112,29,FALSE)="","",1),"")</f>
        <v/>
      </c>
      <c r="CM52" s="240" t="str">
        <f>IFERROR(IF(VLOOKUP($C52,'様式４－１'!$A$6:$AE$112,30,FALSE)="","",1),"")</f>
        <v/>
      </c>
      <c r="CN52" s="239" t="str">
        <f>IFERROR(IF(VLOOKUP($C52,'様式４－１'!$A$6:$AE$112,31,FALSE)="","",1),"")</f>
        <v/>
      </c>
      <c r="CO52" s="254" t="str">
        <f>IFERROR(IF(VLOOKUP($C52,'様式４－１'!$A$6:$AE$112,31,FALSE)="","",1),"")</f>
        <v/>
      </c>
      <c r="CP52" s="258" t="str">
        <f>IFERROR(IF(VLOOKUP($C52,'様式４－１'!$A$6:$AE$112,31,FALSE)="","",1),"")</f>
        <v/>
      </c>
      <c r="CQ52" s="254" t="str">
        <f>IFERROR(IF(VLOOKUP($C52,'様式４－１'!$A$6:$AE$112,31,FALSE)="","",1),"")</f>
        <v/>
      </c>
      <c r="CR52" s="264">
        <f>全技術者確認表!E64</f>
        <v>0</v>
      </c>
      <c r="CS52" s="265">
        <f>全技術者確認表!H64</f>
        <v>0</v>
      </c>
      <c r="FS52" s="237"/>
      <c r="FT52" s="238"/>
      <c r="FU52" s="237"/>
      <c r="FV52" s="238"/>
      <c r="FW52" s="237"/>
      <c r="FX52" s="238"/>
      <c r="FY52" s="237"/>
      <c r="FZ52" s="238"/>
      <c r="GA52" s="237"/>
      <c r="GB52" s="238"/>
      <c r="GC52" s="237"/>
      <c r="GD52" s="238"/>
      <c r="GE52" s="237"/>
      <c r="GF52" s="238"/>
      <c r="GG52" s="237"/>
      <c r="GH52" s="238"/>
      <c r="GI52" s="239"/>
      <c r="GJ52" s="240"/>
      <c r="GK52" s="239"/>
      <c r="GL52" s="240"/>
      <c r="GM52" s="239"/>
      <c r="GN52" s="240"/>
      <c r="GO52" s="239"/>
      <c r="GP52" s="240"/>
      <c r="GQ52" s="239"/>
      <c r="GR52" s="240"/>
      <c r="GS52" s="239"/>
      <c r="GT52" s="240"/>
      <c r="GU52" s="239"/>
      <c r="GV52" s="240"/>
      <c r="GW52" s="239"/>
      <c r="GX52" s="240"/>
      <c r="GY52" s="237"/>
      <c r="GZ52" s="238"/>
      <c r="HA52" s="237"/>
      <c r="HB52" s="238"/>
      <c r="HC52" s="237"/>
      <c r="HD52" s="238"/>
      <c r="HE52" s="237"/>
      <c r="HF52" s="238"/>
      <c r="HG52" s="237"/>
      <c r="HH52" s="238"/>
      <c r="HI52" s="237"/>
      <c r="HJ52" s="238"/>
      <c r="HK52" s="237"/>
      <c r="HL52" s="238"/>
      <c r="HM52" s="237"/>
      <c r="HN52" s="238"/>
      <c r="HO52" s="237"/>
      <c r="HP52" s="238"/>
      <c r="HQ52" s="237"/>
      <c r="HR52" s="238"/>
      <c r="HS52" s="237"/>
      <c r="HT52" s="238"/>
      <c r="HU52" s="237"/>
      <c r="HV52" s="238"/>
      <c r="HW52" s="239"/>
      <c r="HX52" s="240"/>
      <c r="HY52" s="239"/>
      <c r="HZ52" s="240"/>
      <c r="IA52" s="239"/>
      <c r="IB52" s="240"/>
      <c r="IC52" s="239"/>
      <c r="ID52" s="240"/>
      <c r="IE52" s="237"/>
      <c r="IF52" s="238"/>
      <c r="IG52" s="237"/>
      <c r="IH52" s="238"/>
      <c r="II52" s="237"/>
      <c r="IJ52" s="238"/>
      <c r="IK52" s="237"/>
      <c r="IL52" s="238"/>
      <c r="IM52" s="239"/>
      <c r="IN52" s="240"/>
      <c r="IO52" s="239"/>
      <c r="IP52" s="240"/>
      <c r="IQ52" s="239"/>
      <c r="IR52" s="240"/>
      <c r="IS52" s="239"/>
      <c r="IT52" s="240"/>
      <c r="IU52" s="239"/>
      <c r="IV52" s="240"/>
      <c r="IW52" s="239"/>
      <c r="IX52" s="254"/>
      <c r="IY52" s="258"/>
      <c r="IZ52" s="254"/>
      <c r="JA52" s="258"/>
      <c r="JB52" s="254"/>
    </row>
    <row r="53" spans="1:262" s="231" customFormat="1" x14ac:dyDescent="0.2">
      <c r="A53" s="231">
        <f>報告書表紙!G$6</f>
        <v>0</v>
      </c>
      <c r="C53" s="231">
        <v>52</v>
      </c>
      <c r="D53" s="231">
        <f>全技術者確認表!B65</f>
        <v>0</v>
      </c>
      <c r="J53" s="232" t="str">
        <f>IFERROR(IF(VLOOKUP($C53,'様式２－１'!$A$6:$BG$163,4,FALSE)="","",1),"")</f>
        <v/>
      </c>
      <c r="K53" s="233" t="str">
        <f>IFERROR(IF(VLOOKUP($C53,'様式２－１'!$A$6:$BG$163,5,FALSE)="","",1),"")</f>
        <v/>
      </c>
      <c r="L53" s="232" t="str">
        <f>IFERROR(IF(VLOOKUP($C53,'様式２－１'!$A$6:$BG$163,6,FALSE)="","",1),"")</f>
        <v/>
      </c>
      <c r="M53" s="233" t="str">
        <f>IFERROR(IF(VLOOKUP($C53,'様式２－１'!$A$6:$BG$163,7,FALSE)="","",1),"")</f>
        <v/>
      </c>
      <c r="N53" s="232" t="str">
        <f>IFERROR(IF(VLOOKUP($C53,'様式２－１'!$A$6:$BG$163,8,FALSE)="","",1),"")</f>
        <v/>
      </c>
      <c r="O53" s="233" t="str">
        <f>IFERROR(IF(VLOOKUP($C53,'様式２－１'!$A$6:$BG$163,9,FALSE)="","",1),"")</f>
        <v/>
      </c>
      <c r="P53" s="232" t="str">
        <f>IFERROR(IF(VLOOKUP($C53,'様式２－１'!$A$6:$BG$163,10,FALSE)="","",1),"")</f>
        <v/>
      </c>
      <c r="Q53" s="233" t="str">
        <f>IFERROR(IF(VLOOKUP($C53,'様式２－１'!$A$6:$BG$163,11,FALSE)="","",1),"")</f>
        <v/>
      </c>
      <c r="R53" s="232" t="str">
        <f>IFERROR(IF(VLOOKUP($C53,'様式２－１'!$A$6:$BG$163,12,FALSE)="","",1),"")</f>
        <v/>
      </c>
      <c r="S53" s="233" t="str">
        <f>IFERROR(IF(VLOOKUP($C53,'様式２－１'!$A$6:$BG$163,13,FALSE)="","",1),"")</f>
        <v/>
      </c>
      <c r="T53" s="232" t="str">
        <f>IFERROR(IF(VLOOKUP($C53,'様式２－１'!$A$6:$BG$163,14,FALSE)="","",1),"")</f>
        <v/>
      </c>
      <c r="U53" s="233" t="str">
        <f>IFERROR(IF(VLOOKUP($C53,'様式２－１'!$A$6:$BG$163,15,FALSE)="","",1),"")</f>
        <v/>
      </c>
      <c r="V53" s="232" t="str">
        <f>IFERROR(IF(VLOOKUP($C53,'様式２－１'!$A$6:$BG$163,16,FALSE)="","",1),"")</f>
        <v/>
      </c>
      <c r="W53" s="233" t="str">
        <f>IFERROR(IF(VLOOKUP($C53,'様式２－１'!$A$6:$BG$163,17,FALSE)="","",1),"")</f>
        <v/>
      </c>
      <c r="X53" s="232" t="str">
        <f>IFERROR(IF(VLOOKUP($C53,'様式２－１'!$A$6:$BG$163,18,FALSE)="","",1),"")</f>
        <v/>
      </c>
      <c r="Y53" s="233" t="str">
        <f>IFERROR(IF(VLOOKUP($C53,'様式２－１'!$A$6:$BG$163,19,FALSE)="","",1),"")</f>
        <v/>
      </c>
      <c r="Z53" s="232" t="str">
        <f>IFERROR(IF(VLOOKUP($C53,'様式２－１'!$A$6:$BG$163,20,FALSE)="","",1),"")</f>
        <v/>
      </c>
      <c r="AA53" s="235" t="str">
        <f>IFERROR(IF(VLOOKUP($C53,'様式２－１'!$A$6:$BG$163,21,FALSE)="","",1),"")</f>
        <v/>
      </c>
      <c r="AB53" s="232" t="str">
        <f>IFERROR(IF(VLOOKUP($C53,'様式２－１'!$A$6:$BG$163,22,FALSE)="","",1),"")</f>
        <v/>
      </c>
      <c r="AC53" s="235" t="str">
        <f>IFERROR(IF(VLOOKUP($C53,'様式２－１'!$A$6:$BG$163,23,FALSE)="","",1),"")</f>
        <v/>
      </c>
      <c r="AD53" s="232" t="str">
        <f>IFERROR(IF(VLOOKUP($C53,'様式２－１'!$A$6:$BG$163,24,FALSE)="","",1),"")</f>
        <v/>
      </c>
      <c r="AE53" s="235" t="str">
        <f>IFERROR(IF(VLOOKUP($C53,'様式２－１'!$A$6:$BG$163,25,FALSE)="","",1),"")</f>
        <v/>
      </c>
      <c r="AF53" s="232" t="str">
        <f>IFERROR(IF(VLOOKUP($C53,'様式２－１'!$A$6:$BG$163,26,FALSE)="","",1),"")</f>
        <v/>
      </c>
      <c r="AG53" s="235" t="str">
        <f>IFERROR(IF(VLOOKUP($C53,'様式２－１'!$A$6:$BG$163,27,FALSE)="","",1),"")</f>
        <v/>
      </c>
      <c r="AH53" s="232" t="str">
        <f>IFERROR(IF(VLOOKUP($C53,'様式２－１'!$A$6:$BG$163,28,FALSE)="","",1),"")</f>
        <v/>
      </c>
      <c r="AI53" s="235" t="str">
        <f>IFERROR(IF(VLOOKUP($C53,'様式２－１'!$A$6:$BG$163,28,FALSE)="","",1),"")</f>
        <v/>
      </c>
      <c r="AJ53" s="232" t="str">
        <f>IFERROR(IF(VLOOKUP($C53,'様式２－１'!$A$6:$BG$163,30,FALSE)="","",1),"")</f>
        <v/>
      </c>
      <c r="AK53" s="235" t="str">
        <f>IFERROR(IF(VLOOKUP($C53,'様式２－１'!$A$6:$BG$163,31,FALSE)="","",1),"")</f>
        <v/>
      </c>
      <c r="AL53" s="232" t="str">
        <f>IFERROR(IF(VLOOKUP($C53,'様式２－１'!$A$6:$BG$163,32,FALSE)="","",1),"")</f>
        <v/>
      </c>
      <c r="AM53" s="235" t="str">
        <f>IFERROR(IF(VLOOKUP($C53,'様式２－１'!$A$6:$BG$163,33,FALSE)="","",1),"")</f>
        <v/>
      </c>
      <c r="AN53" s="232" t="str">
        <f>IFERROR(IF(VLOOKUP($C53,'様式２－１'!$A$6:$BG$163,34,FALSE)="","",1),"")</f>
        <v/>
      </c>
      <c r="AO53" s="235" t="str">
        <f>IFERROR(IF(VLOOKUP($C53,'様式２－１'!$A$6:$BG$163,35,FALSE)="","",1),"")</f>
        <v/>
      </c>
      <c r="AP53" s="232" t="str">
        <f>IFERROR(IF(VLOOKUP($C53,'様式２－１'!$A$6:$BG$163,36,FALSE)="","",VLOOKUP($C53,'様式２－１'!$A$6:$BG$163,36,FALSE)),"")</f>
        <v/>
      </c>
      <c r="AQ53" s="233" t="str">
        <f>IFERROR(IF(VLOOKUP($C53,'様式２－１'!$A$6:$BG$163,37,FALSE)="","",VLOOKUP($C53,'様式２－１'!$A$6:$BG$163,37,FALSE)),"")</f>
        <v/>
      </c>
      <c r="AR53" s="232" t="str">
        <f>IFERROR(IF(VLOOKUP($C53,'様式２－１'!$A$6:$BG$163,38,FALSE)="","",VLOOKUP($C53,'様式２－１'!$A$6:$BG$163,38,FALSE)),"")</f>
        <v/>
      </c>
      <c r="AS53" s="233" t="str">
        <f>IFERROR(IF(VLOOKUP($C53,'様式２－１'!$A$6:$BG$163,39,FALSE)="","",VLOOKUP($C53,'様式２－１'!$A$6:$BG$163,39,FALSE)),"")</f>
        <v/>
      </c>
      <c r="AT53" s="232" t="str">
        <f>IFERROR(IF(VLOOKUP($C53,'様式２－１'!$A$6:$BG$163,40,FALSE)="","",VLOOKUP($C53,'様式２－１'!$A$6:$BG$163,40,FALSE)),"")</f>
        <v/>
      </c>
      <c r="AU53" s="233" t="str">
        <f>IFERROR(IF(VLOOKUP($C53,'様式２－１'!$A$6:$BG$163,41,FALSE)="","",VLOOKUP($C53,'様式２－１'!$A$6:$BG$163,41,FALSE)),"")</f>
        <v/>
      </c>
      <c r="AV53" s="232" t="str">
        <f>IFERROR(IF(VLOOKUP($C53,'様式２－１'!$A$6:$BG$163,42,FALSE)="","",VLOOKUP($C53,'様式２－１'!$A$6:$BG$163,42,FALSE)),"")</f>
        <v/>
      </c>
      <c r="AW53" s="233" t="str">
        <f>IFERROR(IF(VLOOKUP($C53,'様式２－１'!$A$6:$BG$163,43,FALSE)="","",VLOOKUP($C53,'様式２－１'!$A$6:$BG$163,43,FALSE)),"")</f>
        <v/>
      </c>
      <c r="AX53" s="232" t="str">
        <f>IFERROR(IF(VLOOKUP($C53,'様式２－１'!$A$6:$BG$163,44,FALSE)="","",VLOOKUP($C53,'様式２－１'!$A$6:$BG$163,44,FALSE)),"")</f>
        <v/>
      </c>
      <c r="AY53" s="233" t="str">
        <f>IFERROR(IF(VLOOKUP($C53,'様式２－１'!$A$6:$BG$163,45,FALSE)="","",VLOOKUP($C53,'様式２－１'!$A$6:$BG$163,45,FALSE)),"")</f>
        <v/>
      </c>
      <c r="AZ53" s="232" t="str">
        <f>IFERROR(IF(VLOOKUP($C53,'様式２－１'!$A$6:$BG$163,46,FALSE)="","",VLOOKUP($C53,'様式２－１'!$A$6:$BG$163,46,FALSE)),"")</f>
        <v/>
      </c>
      <c r="BA53" s="233" t="str">
        <f>IFERROR(IF(VLOOKUP($C53,'様式２－１'!$A$6:$BG$163,47,FALSE)="","",VLOOKUP($C53,'様式２－１'!$A$6:$BG$163,47,FALSE)),"")</f>
        <v/>
      </c>
      <c r="BB53" s="232" t="str">
        <f>IFERROR(IF(VLOOKUP($C53,'様式２－１'!$A$6:$BG$163,48,FALSE)="","",VLOOKUP($C53,'様式２－１'!$A$6:$BG$163,48,FALSE)),"")</f>
        <v/>
      </c>
      <c r="BC53" s="233" t="str">
        <f>IFERROR(IF(VLOOKUP($C53,'様式２－１'!$A$6:$BG$163,49,FALSE)="","",VLOOKUP($C53,'様式２－１'!$A$6:$BG$163,49,FALSE)),"")</f>
        <v/>
      </c>
      <c r="BD53" s="232" t="str">
        <f>IFERROR(IF(VLOOKUP($C53,'様式２－１'!$A$6:$BG$163,50,FALSE)="","",VLOOKUP($C53,'様式２－１'!$A$6:$BG$163,50,FALSE)),"")</f>
        <v/>
      </c>
      <c r="BE53" s="233" t="str">
        <f>IFERROR(IF(VLOOKUP($C53,'様式２－１'!$A$6:$BG$163,51,FALSE)="","",VLOOKUP($C53,'様式２－１'!$A$6:$BG$163,51,FALSE)),"")</f>
        <v/>
      </c>
      <c r="BF53" s="232" t="str">
        <f>IFERROR(IF(VLOOKUP($C53,'様式２－１'!$A$6:$BG$163,52,FALSE)="","",VLOOKUP($C53,'様式２－１'!$A$6:$BG$163,52,FALSE)),"")</f>
        <v/>
      </c>
      <c r="BG53" s="233" t="str">
        <f>IFERROR(IF(VLOOKUP($C53,'様式２－１'!$A$6:$BG$163,53,FALSE)="","",1),"")</f>
        <v/>
      </c>
      <c r="BH53" s="232" t="str">
        <f>IFERROR(IF(VLOOKUP($C53,'様式２－１'!$A$6:$BG$163,54,FALSE)="","",1),"")</f>
        <v/>
      </c>
      <c r="BI53" s="233" t="str">
        <f>IFERROR(IF(VLOOKUP($C53,'様式２－１'!$A$6:$BG$163,55,FALSE)="","",1),"")</f>
        <v/>
      </c>
      <c r="BJ53" s="232" t="str">
        <f>IFERROR(IF(VLOOKUP($C53,'様式２－１'!$A$6:$BG$163,56,FALSE)="","",VLOOKUP($C53,'様式２－１'!$A$6:$BG$163,56,FALSE)),"")</f>
        <v/>
      </c>
      <c r="BK53" s="233" t="str">
        <f>IFERROR(IF(VLOOKUP($C53,'様式２－１'!$A$6:$BG$163,57,FALSE)="","",VLOOKUP($C53,'様式２－１'!$A$6:$BG$163,57,FALSE)),"")</f>
        <v/>
      </c>
      <c r="BL53" s="232" t="str">
        <f>IFERROR(IF(VLOOKUP($C53,'様式２－１'!$A$6:$BG$163,58,FALSE)="","",VLOOKUP($C53,'様式２－１'!$A$6:$BG$163,58,FALSE)),"")</f>
        <v/>
      </c>
      <c r="BM53" s="233" t="str">
        <f>IFERROR(IF(VLOOKUP($C53,'様式２－１'!$A$6:$BG$163,59,FALSE)="","",VLOOKUP($C53,'様式２－１'!$A$6:$BG$163,59,FALSE)),"")</f>
        <v/>
      </c>
      <c r="BN53" s="234" t="str">
        <f>IFERROR(IF(VLOOKUP($C53,'様式４－１'!$A$6:$AE$112,5,FALSE)="","",VLOOKUP($C53,'様式４－１'!$A$6:$AE$112,5,FALSE)),"")</f>
        <v/>
      </c>
      <c r="BO53" s="235" t="str">
        <f>IFERROR(IF(VLOOKUP($C53,'様式４－１'!$A$6:$AE$112,6,FALSE)="","",VLOOKUP($C53,'様式４－１'!$A$6:$AE$112,6,FALSE)),"")</f>
        <v/>
      </c>
      <c r="BP53" s="234" t="str">
        <f>IFERROR(IF(VLOOKUP($C53,'様式４－１'!$A$6:$AE$112,7,FALSE)="","",VLOOKUP($C53,'様式４－１'!$A$6:$AE$112,7,FALSE)),"")</f>
        <v/>
      </c>
      <c r="BQ53" s="235" t="str">
        <f>IFERROR(IF(VLOOKUP($C53,'様式４－１'!$A$6:$AE$112,8,FALSE)="","",VLOOKUP($C53,'様式４－１'!$A$6:$AE$112,8,FALSE)),"")</f>
        <v/>
      </c>
      <c r="BR53" s="234" t="str">
        <f>IFERROR(IF(VLOOKUP($C53,'様式４－１'!$A$6:$AE$112,9,FALSE)="","",VLOOKUP($C53,'様式４－１'!$A$6:$AE$112,9,FALSE)),"")</f>
        <v/>
      </c>
      <c r="BS53" s="235" t="str">
        <f>IFERROR(IF(VLOOKUP($C53,'様式４－１'!$A$6:$AE$112,10,FALSE)="","",VLOOKUP($C53,'様式４－１'!$A$6:$AE$112,10,FALSE)),"")</f>
        <v/>
      </c>
      <c r="BT53" s="234" t="str">
        <f>IFERROR(IF(VLOOKUP($C53,'様式４－１'!$A$6:$AE$112,11,FALSE)="","",VLOOKUP($C53,'様式４－１'!$A$6:$AE$112,11,FALSE)),"")</f>
        <v/>
      </c>
      <c r="BU53" s="235" t="str">
        <f>IFERROR(IF(VLOOKUP($C53,'様式４－１'!$A$6:$AE$112,12,FALSE)="","",VLOOKUP($C53,'様式４－１'!$A$6:$AE$112,12,FALSE)),"")</f>
        <v/>
      </c>
      <c r="BV53" s="232" t="str">
        <f>IFERROR(IF(VLOOKUP($C53,'様式４－１'!$A$6:$AE$112,13,FALSE)="","",VLOOKUP($C53,'様式４－１'!$A$6:$AE$112,13,FALSE)),"")</f>
        <v/>
      </c>
      <c r="BW53" s="233" t="str">
        <f>IFERROR(IF(VLOOKUP($C53,'様式４－１'!$A$6:$AE$112,14,FALSE)="","",VLOOKUP($C53,'様式４－１'!$A$6:$AE$112,14,FALSE)),"")</f>
        <v/>
      </c>
      <c r="BX53" s="232" t="str">
        <f>IFERROR(IF(VLOOKUP($C53,'様式４－１'!$A$6:$AE$112,15,FALSE)="","",VLOOKUP($C53,'様式４－１'!$A$6:$AE$112,15,FALSE)),"")</f>
        <v/>
      </c>
      <c r="BY53" s="233" t="str">
        <f>IFERROR(IF(VLOOKUP($C53,'様式４－１'!$A$6:$AE$112,16,FALSE)="","",VLOOKUP($C53,'様式４－１'!$A$6:$AE$112,16,FALSE)),"")</f>
        <v/>
      </c>
      <c r="BZ53" s="232" t="str">
        <f>IFERROR(IF(VLOOKUP($C53,'様式４－１'!$A$6:$AE$112,17,FALSE)="","",VLOOKUP($C53,'様式４－１'!$A$6:$AE$112,17,FALSE)),"")</f>
        <v/>
      </c>
      <c r="CA53" s="233" t="str">
        <f>IFERROR(IF(VLOOKUP($C53,'様式４－１'!$A$6:$AE$112,18,FALSE)="","",VLOOKUP($C53,'様式４－１'!$A$6:$AE$112,18,FALSE)),"")</f>
        <v/>
      </c>
      <c r="CB53" s="232" t="str">
        <f>IFERROR(IF(VLOOKUP($C53,'様式４－１'!$A$6:$AE$112,19,FALSE)="","",VLOOKUP($C53,'様式４－１'!$A$6:$AE$112,19,FALSE)),"")</f>
        <v/>
      </c>
      <c r="CC53" s="233" t="str">
        <f>IFERROR(IF(VLOOKUP($C53,'様式４－１'!$A$6:$AE$112,20,FALSE)="","",VLOOKUP($C53,'様式４－１'!$A$6:$AE$112,20,FALSE)),"")</f>
        <v/>
      </c>
      <c r="CD53" s="234" t="str">
        <f>IFERROR(IF(VLOOKUP($C53,'様式４－１'!$A$6:$AE$112,21,FALSE)="","",1),"")</f>
        <v/>
      </c>
      <c r="CE53" s="235" t="str">
        <f>IFERROR(IF(VLOOKUP($C53,'様式４－１'!$A$6:$AE$112,22,FALSE)="","",1),"")</f>
        <v/>
      </c>
      <c r="CF53" s="234" t="str">
        <f>IFERROR(IF(VLOOKUP($C53,'様式４－１'!$A$6:$AE$112,23,FALSE)="","",1),"")</f>
        <v/>
      </c>
      <c r="CG53" s="235" t="str">
        <f>IFERROR(IF(VLOOKUP($C53,'様式４－１'!$A$6:$AE$112,24,FALSE)="","",1),"")</f>
        <v/>
      </c>
      <c r="CH53" s="234" t="str">
        <f>IFERROR(IF(VLOOKUP($C53,'様式４－１'!$A$6:$AE$112,25,FALSE)="","",1),"")</f>
        <v/>
      </c>
      <c r="CI53" s="235" t="str">
        <f>IFERROR(IF(VLOOKUP($C53,'様式４－１'!$A$6:$AE$112,26,FALSE)="","",1),"")</f>
        <v/>
      </c>
      <c r="CJ53" s="234" t="str">
        <f>IFERROR(IF(VLOOKUP($C53,'様式４－１'!$A$6:$AE$112,27,FALSE)="","",1),"")</f>
        <v/>
      </c>
      <c r="CK53" s="235" t="str">
        <f>IFERROR(IF(VLOOKUP($C53,'様式４－１'!$A$6:$AE$112,28,FALSE)="","",1),"")</f>
        <v/>
      </c>
      <c r="CL53" s="234" t="str">
        <f>IFERROR(IF(VLOOKUP($C53,'様式４－１'!$A$6:$AE$112,29,FALSE)="","",1),"")</f>
        <v/>
      </c>
      <c r="CM53" s="235" t="str">
        <f>IFERROR(IF(VLOOKUP($C53,'様式４－１'!$A$6:$AE$112,30,FALSE)="","",1),"")</f>
        <v/>
      </c>
      <c r="CN53" s="234" t="str">
        <f>IFERROR(IF(VLOOKUP($C53,'様式４－１'!$A$6:$AE$112,31,FALSE)="","",1),"")</f>
        <v/>
      </c>
      <c r="CO53" s="252" t="str">
        <f>IFERROR(IF(VLOOKUP($C53,'様式４－１'!$A$6:$AE$112,31,FALSE)="","",1),"")</f>
        <v/>
      </c>
      <c r="CP53" s="256" t="str">
        <f>IFERROR(IF(VLOOKUP($C53,'様式４－１'!$A$6:$AE$112,31,FALSE)="","",1),"")</f>
        <v/>
      </c>
      <c r="CQ53" s="252" t="str">
        <f>IFERROR(IF(VLOOKUP($C53,'様式４－１'!$A$6:$AE$112,31,FALSE)="","",1),"")</f>
        <v/>
      </c>
      <c r="CR53" s="260">
        <f>全技術者確認表!E65</f>
        <v>0</v>
      </c>
      <c r="CS53" s="261">
        <f>全技術者確認表!H65</f>
        <v>0</v>
      </c>
      <c r="FS53" s="232"/>
      <c r="FT53" s="233"/>
      <c r="FU53" s="232"/>
      <c r="FV53" s="233"/>
      <c r="FW53" s="232"/>
      <c r="FX53" s="233"/>
      <c r="FY53" s="232"/>
      <c r="FZ53" s="233"/>
      <c r="GA53" s="232"/>
      <c r="GB53" s="233"/>
      <c r="GC53" s="232"/>
      <c r="GD53" s="233"/>
      <c r="GE53" s="232"/>
      <c r="GF53" s="233"/>
      <c r="GG53" s="232"/>
      <c r="GH53" s="233"/>
      <c r="GI53" s="234"/>
      <c r="GJ53" s="235"/>
      <c r="GK53" s="234"/>
      <c r="GL53" s="235"/>
      <c r="GM53" s="234"/>
      <c r="GN53" s="235"/>
      <c r="GO53" s="234"/>
      <c r="GP53" s="235"/>
      <c r="GQ53" s="234"/>
      <c r="GR53" s="235"/>
      <c r="GS53" s="234"/>
      <c r="GT53" s="235"/>
      <c r="GU53" s="234"/>
      <c r="GV53" s="235"/>
      <c r="GW53" s="234"/>
      <c r="GX53" s="235"/>
      <c r="GY53" s="232"/>
      <c r="GZ53" s="233"/>
      <c r="HA53" s="232"/>
      <c r="HB53" s="233"/>
      <c r="HC53" s="232"/>
      <c r="HD53" s="233"/>
      <c r="HE53" s="232"/>
      <c r="HF53" s="233"/>
      <c r="HG53" s="232"/>
      <c r="HH53" s="233"/>
      <c r="HI53" s="232"/>
      <c r="HJ53" s="233"/>
      <c r="HK53" s="232"/>
      <c r="HL53" s="233"/>
      <c r="HM53" s="232"/>
      <c r="HN53" s="233"/>
      <c r="HO53" s="232"/>
      <c r="HP53" s="233"/>
      <c r="HQ53" s="232"/>
      <c r="HR53" s="233"/>
      <c r="HS53" s="232"/>
      <c r="HT53" s="233"/>
      <c r="HU53" s="232"/>
      <c r="HV53" s="233"/>
      <c r="HW53" s="234"/>
      <c r="HX53" s="235"/>
      <c r="HY53" s="234"/>
      <c r="HZ53" s="235"/>
      <c r="IA53" s="234"/>
      <c r="IB53" s="235"/>
      <c r="IC53" s="234"/>
      <c r="ID53" s="235"/>
      <c r="IE53" s="232"/>
      <c r="IF53" s="233"/>
      <c r="IG53" s="232"/>
      <c r="IH53" s="233"/>
      <c r="II53" s="232"/>
      <c r="IJ53" s="233"/>
      <c r="IK53" s="232"/>
      <c r="IL53" s="233"/>
      <c r="IM53" s="234"/>
      <c r="IN53" s="235"/>
      <c r="IO53" s="234"/>
      <c r="IP53" s="235"/>
      <c r="IQ53" s="234"/>
      <c r="IR53" s="235"/>
      <c r="IS53" s="234"/>
      <c r="IT53" s="235"/>
      <c r="IU53" s="234"/>
      <c r="IV53" s="235"/>
      <c r="IW53" s="234"/>
      <c r="IX53" s="252"/>
      <c r="IY53" s="256"/>
      <c r="IZ53" s="252"/>
      <c r="JA53" s="256"/>
      <c r="JB53" s="252"/>
    </row>
    <row r="54" spans="1:262" s="231" customFormat="1" x14ac:dyDescent="0.2">
      <c r="A54" s="231">
        <f>報告書表紙!G$6</f>
        <v>0</v>
      </c>
      <c r="C54" s="231">
        <v>53</v>
      </c>
      <c r="D54" s="231">
        <f>全技術者確認表!B66</f>
        <v>0</v>
      </c>
      <c r="J54" s="232" t="str">
        <f>IFERROR(IF(VLOOKUP($C54,'様式２－１'!$A$6:$BG$163,4,FALSE)="","",1),"")</f>
        <v/>
      </c>
      <c r="K54" s="233" t="str">
        <f>IFERROR(IF(VLOOKUP($C54,'様式２－１'!$A$6:$BG$163,5,FALSE)="","",1),"")</f>
        <v/>
      </c>
      <c r="L54" s="232" t="str">
        <f>IFERROR(IF(VLOOKUP($C54,'様式２－１'!$A$6:$BG$163,6,FALSE)="","",1),"")</f>
        <v/>
      </c>
      <c r="M54" s="233" t="str">
        <f>IFERROR(IF(VLOOKUP($C54,'様式２－１'!$A$6:$BG$163,7,FALSE)="","",1),"")</f>
        <v/>
      </c>
      <c r="N54" s="232" t="str">
        <f>IFERROR(IF(VLOOKUP($C54,'様式２－１'!$A$6:$BG$163,8,FALSE)="","",1),"")</f>
        <v/>
      </c>
      <c r="O54" s="233" t="str">
        <f>IFERROR(IF(VLOOKUP($C54,'様式２－１'!$A$6:$BG$163,9,FALSE)="","",1),"")</f>
        <v/>
      </c>
      <c r="P54" s="232" t="str">
        <f>IFERROR(IF(VLOOKUP($C54,'様式２－１'!$A$6:$BG$163,10,FALSE)="","",1),"")</f>
        <v/>
      </c>
      <c r="Q54" s="233" t="str">
        <f>IFERROR(IF(VLOOKUP($C54,'様式２－１'!$A$6:$BG$163,11,FALSE)="","",1),"")</f>
        <v/>
      </c>
      <c r="R54" s="232" t="str">
        <f>IFERROR(IF(VLOOKUP($C54,'様式２－１'!$A$6:$BG$163,12,FALSE)="","",1),"")</f>
        <v/>
      </c>
      <c r="S54" s="233" t="str">
        <f>IFERROR(IF(VLOOKUP($C54,'様式２－１'!$A$6:$BG$163,13,FALSE)="","",1),"")</f>
        <v/>
      </c>
      <c r="T54" s="232" t="str">
        <f>IFERROR(IF(VLOOKUP($C54,'様式２－１'!$A$6:$BG$163,14,FALSE)="","",1),"")</f>
        <v/>
      </c>
      <c r="U54" s="233" t="str">
        <f>IFERROR(IF(VLOOKUP($C54,'様式２－１'!$A$6:$BG$163,15,FALSE)="","",1),"")</f>
        <v/>
      </c>
      <c r="V54" s="232" t="str">
        <f>IFERROR(IF(VLOOKUP($C54,'様式２－１'!$A$6:$BG$163,16,FALSE)="","",1),"")</f>
        <v/>
      </c>
      <c r="W54" s="233" t="str">
        <f>IFERROR(IF(VLOOKUP($C54,'様式２－１'!$A$6:$BG$163,17,FALSE)="","",1),"")</f>
        <v/>
      </c>
      <c r="X54" s="232" t="str">
        <f>IFERROR(IF(VLOOKUP($C54,'様式２－１'!$A$6:$BG$163,18,FALSE)="","",1),"")</f>
        <v/>
      </c>
      <c r="Y54" s="233" t="str">
        <f>IFERROR(IF(VLOOKUP($C54,'様式２－１'!$A$6:$BG$163,19,FALSE)="","",1),"")</f>
        <v/>
      </c>
      <c r="Z54" s="232" t="str">
        <f>IFERROR(IF(VLOOKUP($C54,'様式２－１'!$A$6:$BG$163,20,FALSE)="","",1),"")</f>
        <v/>
      </c>
      <c r="AA54" s="235" t="str">
        <f>IFERROR(IF(VLOOKUP($C54,'様式２－１'!$A$6:$BG$163,21,FALSE)="","",1),"")</f>
        <v/>
      </c>
      <c r="AB54" s="232" t="str">
        <f>IFERROR(IF(VLOOKUP($C54,'様式２－１'!$A$6:$BG$163,22,FALSE)="","",1),"")</f>
        <v/>
      </c>
      <c r="AC54" s="235" t="str">
        <f>IFERROR(IF(VLOOKUP($C54,'様式２－１'!$A$6:$BG$163,23,FALSE)="","",1),"")</f>
        <v/>
      </c>
      <c r="AD54" s="232" t="str">
        <f>IFERROR(IF(VLOOKUP($C54,'様式２－１'!$A$6:$BG$163,24,FALSE)="","",1),"")</f>
        <v/>
      </c>
      <c r="AE54" s="235" t="str">
        <f>IFERROR(IF(VLOOKUP($C54,'様式２－１'!$A$6:$BG$163,25,FALSE)="","",1),"")</f>
        <v/>
      </c>
      <c r="AF54" s="232" t="str">
        <f>IFERROR(IF(VLOOKUP($C54,'様式２－１'!$A$6:$BG$163,26,FALSE)="","",1),"")</f>
        <v/>
      </c>
      <c r="AG54" s="235" t="str">
        <f>IFERROR(IF(VLOOKUP($C54,'様式２－１'!$A$6:$BG$163,27,FALSE)="","",1),"")</f>
        <v/>
      </c>
      <c r="AH54" s="232" t="str">
        <f>IFERROR(IF(VLOOKUP($C54,'様式２－１'!$A$6:$BG$163,28,FALSE)="","",1),"")</f>
        <v/>
      </c>
      <c r="AI54" s="235" t="str">
        <f>IFERROR(IF(VLOOKUP($C54,'様式２－１'!$A$6:$BG$163,28,FALSE)="","",1),"")</f>
        <v/>
      </c>
      <c r="AJ54" s="232" t="str">
        <f>IFERROR(IF(VLOOKUP($C54,'様式２－１'!$A$6:$BG$163,30,FALSE)="","",1),"")</f>
        <v/>
      </c>
      <c r="AK54" s="235" t="str">
        <f>IFERROR(IF(VLOOKUP($C54,'様式２－１'!$A$6:$BG$163,31,FALSE)="","",1),"")</f>
        <v/>
      </c>
      <c r="AL54" s="232" t="str">
        <f>IFERROR(IF(VLOOKUP($C54,'様式２－１'!$A$6:$BG$163,32,FALSE)="","",1),"")</f>
        <v/>
      </c>
      <c r="AM54" s="235" t="str">
        <f>IFERROR(IF(VLOOKUP($C54,'様式２－１'!$A$6:$BG$163,33,FALSE)="","",1),"")</f>
        <v/>
      </c>
      <c r="AN54" s="232" t="str">
        <f>IFERROR(IF(VLOOKUP($C54,'様式２－１'!$A$6:$BG$163,34,FALSE)="","",1),"")</f>
        <v/>
      </c>
      <c r="AO54" s="235" t="str">
        <f>IFERROR(IF(VLOOKUP($C54,'様式２－１'!$A$6:$BG$163,35,FALSE)="","",1),"")</f>
        <v/>
      </c>
      <c r="AP54" s="232" t="str">
        <f>IFERROR(IF(VLOOKUP($C54,'様式２－１'!$A$6:$BG$163,36,FALSE)="","",VLOOKUP($C54,'様式２－１'!$A$6:$BG$163,36,FALSE)),"")</f>
        <v/>
      </c>
      <c r="AQ54" s="233" t="str">
        <f>IFERROR(IF(VLOOKUP($C54,'様式２－１'!$A$6:$BG$163,37,FALSE)="","",VLOOKUP($C54,'様式２－１'!$A$6:$BG$163,37,FALSE)),"")</f>
        <v/>
      </c>
      <c r="AR54" s="232" t="str">
        <f>IFERROR(IF(VLOOKUP($C54,'様式２－１'!$A$6:$BG$163,38,FALSE)="","",VLOOKUP($C54,'様式２－１'!$A$6:$BG$163,38,FALSE)),"")</f>
        <v/>
      </c>
      <c r="AS54" s="233" t="str">
        <f>IFERROR(IF(VLOOKUP($C54,'様式２－１'!$A$6:$BG$163,39,FALSE)="","",VLOOKUP($C54,'様式２－１'!$A$6:$BG$163,39,FALSE)),"")</f>
        <v/>
      </c>
      <c r="AT54" s="232" t="str">
        <f>IFERROR(IF(VLOOKUP($C54,'様式２－１'!$A$6:$BG$163,40,FALSE)="","",VLOOKUP($C54,'様式２－１'!$A$6:$BG$163,40,FALSE)),"")</f>
        <v/>
      </c>
      <c r="AU54" s="233" t="str">
        <f>IFERROR(IF(VLOOKUP($C54,'様式２－１'!$A$6:$BG$163,41,FALSE)="","",VLOOKUP($C54,'様式２－１'!$A$6:$BG$163,41,FALSE)),"")</f>
        <v/>
      </c>
      <c r="AV54" s="232" t="str">
        <f>IFERROR(IF(VLOOKUP($C54,'様式２－１'!$A$6:$BG$163,42,FALSE)="","",VLOOKUP($C54,'様式２－１'!$A$6:$BG$163,42,FALSE)),"")</f>
        <v/>
      </c>
      <c r="AW54" s="233" t="str">
        <f>IFERROR(IF(VLOOKUP($C54,'様式２－１'!$A$6:$BG$163,43,FALSE)="","",VLOOKUP($C54,'様式２－１'!$A$6:$BG$163,43,FALSE)),"")</f>
        <v/>
      </c>
      <c r="AX54" s="232" t="str">
        <f>IFERROR(IF(VLOOKUP($C54,'様式２－１'!$A$6:$BG$163,44,FALSE)="","",VLOOKUP($C54,'様式２－１'!$A$6:$BG$163,44,FALSE)),"")</f>
        <v/>
      </c>
      <c r="AY54" s="233" t="str">
        <f>IFERROR(IF(VLOOKUP($C54,'様式２－１'!$A$6:$BG$163,45,FALSE)="","",VLOOKUP($C54,'様式２－１'!$A$6:$BG$163,45,FALSE)),"")</f>
        <v/>
      </c>
      <c r="AZ54" s="232" t="str">
        <f>IFERROR(IF(VLOOKUP($C54,'様式２－１'!$A$6:$BG$163,46,FALSE)="","",VLOOKUP($C54,'様式２－１'!$A$6:$BG$163,46,FALSE)),"")</f>
        <v/>
      </c>
      <c r="BA54" s="233" t="str">
        <f>IFERROR(IF(VLOOKUP($C54,'様式２－１'!$A$6:$BG$163,47,FALSE)="","",VLOOKUP($C54,'様式２－１'!$A$6:$BG$163,47,FALSE)),"")</f>
        <v/>
      </c>
      <c r="BB54" s="232" t="str">
        <f>IFERROR(IF(VLOOKUP($C54,'様式２－１'!$A$6:$BG$163,48,FALSE)="","",VLOOKUP($C54,'様式２－１'!$A$6:$BG$163,48,FALSE)),"")</f>
        <v/>
      </c>
      <c r="BC54" s="233" t="str">
        <f>IFERROR(IF(VLOOKUP($C54,'様式２－１'!$A$6:$BG$163,49,FALSE)="","",VLOOKUP($C54,'様式２－１'!$A$6:$BG$163,49,FALSE)),"")</f>
        <v/>
      </c>
      <c r="BD54" s="232" t="str">
        <f>IFERROR(IF(VLOOKUP($C54,'様式２－１'!$A$6:$BG$163,50,FALSE)="","",VLOOKUP($C54,'様式２－１'!$A$6:$BG$163,50,FALSE)),"")</f>
        <v/>
      </c>
      <c r="BE54" s="233" t="str">
        <f>IFERROR(IF(VLOOKUP($C54,'様式２－１'!$A$6:$BG$163,51,FALSE)="","",VLOOKUP($C54,'様式２－１'!$A$6:$BG$163,51,FALSE)),"")</f>
        <v/>
      </c>
      <c r="BF54" s="232" t="str">
        <f>IFERROR(IF(VLOOKUP($C54,'様式２－１'!$A$6:$BG$163,52,FALSE)="","",VLOOKUP($C54,'様式２－１'!$A$6:$BG$163,52,FALSE)),"")</f>
        <v/>
      </c>
      <c r="BG54" s="233" t="str">
        <f>IFERROR(IF(VLOOKUP($C54,'様式２－１'!$A$6:$BG$163,53,FALSE)="","",1),"")</f>
        <v/>
      </c>
      <c r="BH54" s="232" t="str">
        <f>IFERROR(IF(VLOOKUP($C54,'様式２－１'!$A$6:$BG$163,54,FALSE)="","",1),"")</f>
        <v/>
      </c>
      <c r="BI54" s="233" t="str">
        <f>IFERROR(IF(VLOOKUP($C54,'様式２－１'!$A$6:$BG$163,55,FALSE)="","",1),"")</f>
        <v/>
      </c>
      <c r="BJ54" s="232" t="str">
        <f>IFERROR(IF(VLOOKUP($C54,'様式２－１'!$A$6:$BG$163,56,FALSE)="","",VLOOKUP($C54,'様式２－１'!$A$6:$BG$163,56,FALSE)),"")</f>
        <v/>
      </c>
      <c r="BK54" s="233" t="str">
        <f>IFERROR(IF(VLOOKUP($C54,'様式２－１'!$A$6:$BG$163,57,FALSE)="","",VLOOKUP($C54,'様式２－１'!$A$6:$BG$163,57,FALSE)),"")</f>
        <v/>
      </c>
      <c r="BL54" s="232" t="str">
        <f>IFERROR(IF(VLOOKUP($C54,'様式２－１'!$A$6:$BG$163,58,FALSE)="","",VLOOKUP($C54,'様式２－１'!$A$6:$BG$163,58,FALSE)),"")</f>
        <v/>
      </c>
      <c r="BM54" s="233" t="str">
        <f>IFERROR(IF(VLOOKUP($C54,'様式２－１'!$A$6:$BG$163,59,FALSE)="","",VLOOKUP($C54,'様式２－１'!$A$6:$BG$163,59,FALSE)),"")</f>
        <v/>
      </c>
      <c r="BN54" s="234" t="str">
        <f>IFERROR(IF(VLOOKUP($C54,'様式４－１'!$A$6:$AE$112,5,FALSE)="","",VLOOKUP($C54,'様式４－１'!$A$6:$AE$112,5,FALSE)),"")</f>
        <v/>
      </c>
      <c r="BO54" s="235" t="str">
        <f>IFERROR(IF(VLOOKUP($C54,'様式４－１'!$A$6:$AE$112,6,FALSE)="","",VLOOKUP($C54,'様式４－１'!$A$6:$AE$112,6,FALSE)),"")</f>
        <v/>
      </c>
      <c r="BP54" s="234" t="str">
        <f>IFERROR(IF(VLOOKUP($C54,'様式４－１'!$A$6:$AE$112,7,FALSE)="","",VLOOKUP($C54,'様式４－１'!$A$6:$AE$112,7,FALSE)),"")</f>
        <v/>
      </c>
      <c r="BQ54" s="235" t="str">
        <f>IFERROR(IF(VLOOKUP($C54,'様式４－１'!$A$6:$AE$112,8,FALSE)="","",VLOOKUP($C54,'様式４－１'!$A$6:$AE$112,8,FALSE)),"")</f>
        <v/>
      </c>
      <c r="BR54" s="234" t="str">
        <f>IFERROR(IF(VLOOKUP($C54,'様式４－１'!$A$6:$AE$112,9,FALSE)="","",VLOOKUP($C54,'様式４－１'!$A$6:$AE$112,9,FALSE)),"")</f>
        <v/>
      </c>
      <c r="BS54" s="235" t="str">
        <f>IFERROR(IF(VLOOKUP($C54,'様式４－１'!$A$6:$AE$112,10,FALSE)="","",VLOOKUP($C54,'様式４－１'!$A$6:$AE$112,10,FALSE)),"")</f>
        <v/>
      </c>
      <c r="BT54" s="234" t="str">
        <f>IFERROR(IF(VLOOKUP($C54,'様式４－１'!$A$6:$AE$112,11,FALSE)="","",VLOOKUP($C54,'様式４－１'!$A$6:$AE$112,11,FALSE)),"")</f>
        <v/>
      </c>
      <c r="BU54" s="235" t="str">
        <f>IFERROR(IF(VLOOKUP($C54,'様式４－１'!$A$6:$AE$112,12,FALSE)="","",VLOOKUP($C54,'様式４－１'!$A$6:$AE$112,12,FALSE)),"")</f>
        <v/>
      </c>
      <c r="BV54" s="232" t="str">
        <f>IFERROR(IF(VLOOKUP($C54,'様式４－１'!$A$6:$AE$112,13,FALSE)="","",VLOOKUP($C54,'様式４－１'!$A$6:$AE$112,13,FALSE)),"")</f>
        <v/>
      </c>
      <c r="BW54" s="233" t="str">
        <f>IFERROR(IF(VLOOKUP($C54,'様式４－１'!$A$6:$AE$112,14,FALSE)="","",VLOOKUP($C54,'様式４－１'!$A$6:$AE$112,14,FALSE)),"")</f>
        <v/>
      </c>
      <c r="BX54" s="232" t="str">
        <f>IFERROR(IF(VLOOKUP($C54,'様式４－１'!$A$6:$AE$112,15,FALSE)="","",VLOOKUP($C54,'様式４－１'!$A$6:$AE$112,15,FALSE)),"")</f>
        <v/>
      </c>
      <c r="BY54" s="233" t="str">
        <f>IFERROR(IF(VLOOKUP($C54,'様式４－１'!$A$6:$AE$112,16,FALSE)="","",VLOOKUP($C54,'様式４－１'!$A$6:$AE$112,16,FALSE)),"")</f>
        <v/>
      </c>
      <c r="BZ54" s="232" t="str">
        <f>IFERROR(IF(VLOOKUP($C54,'様式４－１'!$A$6:$AE$112,17,FALSE)="","",VLOOKUP($C54,'様式４－１'!$A$6:$AE$112,17,FALSE)),"")</f>
        <v/>
      </c>
      <c r="CA54" s="233" t="str">
        <f>IFERROR(IF(VLOOKUP($C54,'様式４－１'!$A$6:$AE$112,18,FALSE)="","",VLOOKUP($C54,'様式４－１'!$A$6:$AE$112,18,FALSE)),"")</f>
        <v/>
      </c>
      <c r="CB54" s="232" t="str">
        <f>IFERROR(IF(VLOOKUP($C54,'様式４－１'!$A$6:$AE$112,19,FALSE)="","",VLOOKUP($C54,'様式４－１'!$A$6:$AE$112,19,FALSE)),"")</f>
        <v/>
      </c>
      <c r="CC54" s="233" t="str">
        <f>IFERROR(IF(VLOOKUP($C54,'様式４－１'!$A$6:$AE$112,20,FALSE)="","",VLOOKUP($C54,'様式４－１'!$A$6:$AE$112,20,FALSE)),"")</f>
        <v/>
      </c>
      <c r="CD54" s="234" t="str">
        <f>IFERROR(IF(VLOOKUP($C54,'様式４－１'!$A$6:$AE$112,21,FALSE)="","",1),"")</f>
        <v/>
      </c>
      <c r="CE54" s="235" t="str">
        <f>IFERROR(IF(VLOOKUP($C54,'様式４－１'!$A$6:$AE$112,22,FALSE)="","",1),"")</f>
        <v/>
      </c>
      <c r="CF54" s="234" t="str">
        <f>IFERROR(IF(VLOOKUP($C54,'様式４－１'!$A$6:$AE$112,23,FALSE)="","",1),"")</f>
        <v/>
      </c>
      <c r="CG54" s="235" t="str">
        <f>IFERROR(IF(VLOOKUP($C54,'様式４－１'!$A$6:$AE$112,24,FALSE)="","",1),"")</f>
        <v/>
      </c>
      <c r="CH54" s="234" t="str">
        <f>IFERROR(IF(VLOOKUP($C54,'様式４－１'!$A$6:$AE$112,25,FALSE)="","",1),"")</f>
        <v/>
      </c>
      <c r="CI54" s="235" t="str">
        <f>IFERROR(IF(VLOOKUP($C54,'様式４－１'!$A$6:$AE$112,26,FALSE)="","",1),"")</f>
        <v/>
      </c>
      <c r="CJ54" s="234" t="str">
        <f>IFERROR(IF(VLOOKUP($C54,'様式４－１'!$A$6:$AE$112,27,FALSE)="","",1),"")</f>
        <v/>
      </c>
      <c r="CK54" s="235" t="str">
        <f>IFERROR(IF(VLOOKUP($C54,'様式４－１'!$A$6:$AE$112,28,FALSE)="","",1),"")</f>
        <v/>
      </c>
      <c r="CL54" s="234" t="str">
        <f>IFERROR(IF(VLOOKUP($C54,'様式４－１'!$A$6:$AE$112,29,FALSE)="","",1),"")</f>
        <v/>
      </c>
      <c r="CM54" s="235" t="str">
        <f>IFERROR(IF(VLOOKUP($C54,'様式４－１'!$A$6:$AE$112,30,FALSE)="","",1),"")</f>
        <v/>
      </c>
      <c r="CN54" s="234" t="str">
        <f>IFERROR(IF(VLOOKUP($C54,'様式４－１'!$A$6:$AE$112,31,FALSE)="","",1),"")</f>
        <v/>
      </c>
      <c r="CO54" s="252" t="str">
        <f>IFERROR(IF(VLOOKUP($C54,'様式４－１'!$A$6:$AE$112,31,FALSE)="","",1),"")</f>
        <v/>
      </c>
      <c r="CP54" s="256" t="str">
        <f>IFERROR(IF(VLOOKUP($C54,'様式４－１'!$A$6:$AE$112,31,FALSE)="","",1),"")</f>
        <v/>
      </c>
      <c r="CQ54" s="252" t="str">
        <f>IFERROR(IF(VLOOKUP($C54,'様式４－１'!$A$6:$AE$112,31,FALSE)="","",1),"")</f>
        <v/>
      </c>
      <c r="CR54" s="260">
        <f>全技術者確認表!E66</f>
        <v>0</v>
      </c>
      <c r="CS54" s="261">
        <f>全技術者確認表!H66</f>
        <v>0</v>
      </c>
      <c r="FS54" s="232"/>
      <c r="FT54" s="233"/>
      <c r="FU54" s="232"/>
      <c r="FV54" s="233"/>
      <c r="FW54" s="232"/>
      <c r="FX54" s="233"/>
      <c r="FY54" s="232"/>
      <c r="FZ54" s="233"/>
      <c r="GA54" s="232"/>
      <c r="GB54" s="233"/>
      <c r="GC54" s="232"/>
      <c r="GD54" s="233"/>
      <c r="GE54" s="232"/>
      <c r="GF54" s="233"/>
      <c r="GG54" s="232"/>
      <c r="GH54" s="233"/>
      <c r="GI54" s="234"/>
      <c r="GJ54" s="235"/>
      <c r="GK54" s="234"/>
      <c r="GL54" s="235"/>
      <c r="GM54" s="234"/>
      <c r="GN54" s="235"/>
      <c r="GO54" s="234"/>
      <c r="GP54" s="235"/>
      <c r="GQ54" s="234"/>
      <c r="GR54" s="235"/>
      <c r="GS54" s="234"/>
      <c r="GT54" s="235"/>
      <c r="GU54" s="234"/>
      <c r="GV54" s="235"/>
      <c r="GW54" s="234"/>
      <c r="GX54" s="235"/>
      <c r="GY54" s="232"/>
      <c r="GZ54" s="233"/>
      <c r="HA54" s="232"/>
      <c r="HB54" s="233"/>
      <c r="HC54" s="232"/>
      <c r="HD54" s="233"/>
      <c r="HE54" s="232"/>
      <c r="HF54" s="233"/>
      <c r="HG54" s="232"/>
      <c r="HH54" s="233"/>
      <c r="HI54" s="232"/>
      <c r="HJ54" s="233"/>
      <c r="HK54" s="232"/>
      <c r="HL54" s="233"/>
      <c r="HM54" s="232"/>
      <c r="HN54" s="233"/>
      <c r="HO54" s="232"/>
      <c r="HP54" s="233"/>
      <c r="HQ54" s="232"/>
      <c r="HR54" s="233"/>
      <c r="HS54" s="232"/>
      <c r="HT54" s="233"/>
      <c r="HU54" s="232"/>
      <c r="HV54" s="233"/>
      <c r="HW54" s="234"/>
      <c r="HX54" s="235"/>
      <c r="HY54" s="234"/>
      <c r="HZ54" s="235"/>
      <c r="IA54" s="234"/>
      <c r="IB54" s="235"/>
      <c r="IC54" s="234"/>
      <c r="ID54" s="235"/>
      <c r="IE54" s="232"/>
      <c r="IF54" s="233"/>
      <c r="IG54" s="232"/>
      <c r="IH54" s="233"/>
      <c r="II54" s="232"/>
      <c r="IJ54" s="233"/>
      <c r="IK54" s="232"/>
      <c r="IL54" s="233"/>
      <c r="IM54" s="234"/>
      <c r="IN54" s="235"/>
      <c r="IO54" s="234"/>
      <c r="IP54" s="235"/>
      <c r="IQ54" s="234"/>
      <c r="IR54" s="235"/>
      <c r="IS54" s="234"/>
      <c r="IT54" s="235"/>
      <c r="IU54" s="234"/>
      <c r="IV54" s="235"/>
      <c r="IW54" s="234"/>
      <c r="IX54" s="252"/>
      <c r="IY54" s="256"/>
      <c r="IZ54" s="252"/>
      <c r="JA54" s="256"/>
      <c r="JB54" s="252"/>
    </row>
    <row r="55" spans="1:262" s="231" customFormat="1" x14ac:dyDescent="0.2">
      <c r="A55" s="231">
        <f>報告書表紙!G$6</f>
        <v>0</v>
      </c>
      <c r="C55" s="231">
        <v>54</v>
      </c>
      <c r="D55" s="231">
        <f>全技術者確認表!B67</f>
        <v>0</v>
      </c>
      <c r="J55" s="232" t="str">
        <f>IFERROR(IF(VLOOKUP($C55,'様式２－１'!$A$6:$BG$163,4,FALSE)="","",1),"")</f>
        <v/>
      </c>
      <c r="K55" s="233" t="str">
        <f>IFERROR(IF(VLOOKUP($C55,'様式２－１'!$A$6:$BG$163,5,FALSE)="","",1),"")</f>
        <v/>
      </c>
      <c r="L55" s="232" t="str">
        <f>IFERROR(IF(VLOOKUP($C55,'様式２－１'!$A$6:$BG$163,6,FALSE)="","",1),"")</f>
        <v/>
      </c>
      <c r="M55" s="233" t="str">
        <f>IFERROR(IF(VLOOKUP($C55,'様式２－１'!$A$6:$BG$163,7,FALSE)="","",1),"")</f>
        <v/>
      </c>
      <c r="N55" s="232" t="str">
        <f>IFERROR(IF(VLOOKUP($C55,'様式２－１'!$A$6:$BG$163,8,FALSE)="","",1),"")</f>
        <v/>
      </c>
      <c r="O55" s="233" t="str">
        <f>IFERROR(IF(VLOOKUP($C55,'様式２－１'!$A$6:$BG$163,9,FALSE)="","",1),"")</f>
        <v/>
      </c>
      <c r="P55" s="232" t="str">
        <f>IFERROR(IF(VLOOKUP($C55,'様式２－１'!$A$6:$BG$163,10,FALSE)="","",1),"")</f>
        <v/>
      </c>
      <c r="Q55" s="233" t="str">
        <f>IFERROR(IF(VLOOKUP($C55,'様式２－１'!$A$6:$BG$163,11,FALSE)="","",1),"")</f>
        <v/>
      </c>
      <c r="R55" s="232" t="str">
        <f>IFERROR(IF(VLOOKUP($C55,'様式２－１'!$A$6:$BG$163,12,FALSE)="","",1),"")</f>
        <v/>
      </c>
      <c r="S55" s="233" t="str">
        <f>IFERROR(IF(VLOOKUP($C55,'様式２－１'!$A$6:$BG$163,13,FALSE)="","",1),"")</f>
        <v/>
      </c>
      <c r="T55" s="232" t="str">
        <f>IFERROR(IF(VLOOKUP($C55,'様式２－１'!$A$6:$BG$163,14,FALSE)="","",1),"")</f>
        <v/>
      </c>
      <c r="U55" s="233" t="str">
        <f>IFERROR(IF(VLOOKUP($C55,'様式２－１'!$A$6:$BG$163,15,FALSE)="","",1),"")</f>
        <v/>
      </c>
      <c r="V55" s="232" t="str">
        <f>IFERROR(IF(VLOOKUP($C55,'様式２－１'!$A$6:$BG$163,16,FALSE)="","",1),"")</f>
        <v/>
      </c>
      <c r="W55" s="233" t="str">
        <f>IFERROR(IF(VLOOKUP($C55,'様式２－１'!$A$6:$BG$163,17,FALSE)="","",1),"")</f>
        <v/>
      </c>
      <c r="X55" s="232" t="str">
        <f>IFERROR(IF(VLOOKUP($C55,'様式２－１'!$A$6:$BG$163,18,FALSE)="","",1),"")</f>
        <v/>
      </c>
      <c r="Y55" s="233" t="str">
        <f>IFERROR(IF(VLOOKUP($C55,'様式２－１'!$A$6:$BG$163,19,FALSE)="","",1),"")</f>
        <v/>
      </c>
      <c r="Z55" s="232" t="str">
        <f>IFERROR(IF(VLOOKUP($C55,'様式２－１'!$A$6:$BG$163,20,FALSE)="","",1),"")</f>
        <v/>
      </c>
      <c r="AA55" s="235" t="str">
        <f>IFERROR(IF(VLOOKUP($C55,'様式２－１'!$A$6:$BG$163,21,FALSE)="","",1),"")</f>
        <v/>
      </c>
      <c r="AB55" s="232" t="str">
        <f>IFERROR(IF(VLOOKUP($C55,'様式２－１'!$A$6:$BG$163,22,FALSE)="","",1),"")</f>
        <v/>
      </c>
      <c r="AC55" s="235" t="str">
        <f>IFERROR(IF(VLOOKUP($C55,'様式２－１'!$A$6:$BG$163,23,FALSE)="","",1),"")</f>
        <v/>
      </c>
      <c r="AD55" s="232" t="str">
        <f>IFERROR(IF(VLOOKUP($C55,'様式２－１'!$A$6:$BG$163,24,FALSE)="","",1),"")</f>
        <v/>
      </c>
      <c r="AE55" s="235" t="str">
        <f>IFERROR(IF(VLOOKUP($C55,'様式２－１'!$A$6:$BG$163,25,FALSE)="","",1),"")</f>
        <v/>
      </c>
      <c r="AF55" s="232" t="str">
        <f>IFERROR(IF(VLOOKUP($C55,'様式２－１'!$A$6:$BG$163,26,FALSE)="","",1),"")</f>
        <v/>
      </c>
      <c r="AG55" s="235" t="str">
        <f>IFERROR(IF(VLOOKUP($C55,'様式２－１'!$A$6:$BG$163,27,FALSE)="","",1),"")</f>
        <v/>
      </c>
      <c r="AH55" s="232" t="str">
        <f>IFERROR(IF(VLOOKUP($C55,'様式２－１'!$A$6:$BG$163,28,FALSE)="","",1),"")</f>
        <v/>
      </c>
      <c r="AI55" s="235" t="str">
        <f>IFERROR(IF(VLOOKUP($C55,'様式２－１'!$A$6:$BG$163,28,FALSE)="","",1),"")</f>
        <v/>
      </c>
      <c r="AJ55" s="232" t="str">
        <f>IFERROR(IF(VLOOKUP($C55,'様式２－１'!$A$6:$BG$163,30,FALSE)="","",1),"")</f>
        <v/>
      </c>
      <c r="AK55" s="235" t="str">
        <f>IFERROR(IF(VLOOKUP($C55,'様式２－１'!$A$6:$BG$163,31,FALSE)="","",1),"")</f>
        <v/>
      </c>
      <c r="AL55" s="232" t="str">
        <f>IFERROR(IF(VLOOKUP($C55,'様式２－１'!$A$6:$BG$163,32,FALSE)="","",1),"")</f>
        <v/>
      </c>
      <c r="AM55" s="235" t="str">
        <f>IFERROR(IF(VLOOKUP($C55,'様式２－１'!$A$6:$BG$163,33,FALSE)="","",1),"")</f>
        <v/>
      </c>
      <c r="AN55" s="232" t="str">
        <f>IFERROR(IF(VLOOKUP($C55,'様式２－１'!$A$6:$BG$163,34,FALSE)="","",1),"")</f>
        <v/>
      </c>
      <c r="AO55" s="235" t="str">
        <f>IFERROR(IF(VLOOKUP($C55,'様式２－１'!$A$6:$BG$163,35,FALSE)="","",1),"")</f>
        <v/>
      </c>
      <c r="AP55" s="232" t="str">
        <f>IFERROR(IF(VLOOKUP($C55,'様式２－１'!$A$6:$BG$163,36,FALSE)="","",VLOOKUP($C55,'様式２－１'!$A$6:$BG$163,36,FALSE)),"")</f>
        <v/>
      </c>
      <c r="AQ55" s="233" t="str">
        <f>IFERROR(IF(VLOOKUP($C55,'様式２－１'!$A$6:$BG$163,37,FALSE)="","",VLOOKUP($C55,'様式２－１'!$A$6:$BG$163,37,FALSE)),"")</f>
        <v/>
      </c>
      <c r="AR55" s="232" t="str">
        <f>IFERROR(IF(VLOOKUP($C55,'様式２－１'!$A$6:$BG$163,38,FALSE)="","",VLOOKUP($C55,'様式２－１'!$A$6:$BG$163,38,FALSE)),"")</f>
        <v/>
      </c>
      <c r="AS55" s="233" t="str">
        <f>IFERROR(IF(VLOOKUP($C55,'様式２－１'!$A$6:$BG$163,39,FALSE)="","",VLOOKUP($C55,'様式２－１'!$A$6:$BG$163,39,FALSE)),"")</f>
        <v/>
      </c>
      <c r="AT55" s="232" t="str">
        <f>IFERROR(IF(VLOOKUP($C55,'様式２－１'!$A$6:$BG$163,40,FALSE)="","",VLOOKUP($C55,'様式２－１'!$A$6:$BG$163,40,FALSE)),"")</f>
        <v/>
      </c>
      <c r="AU55" s="233" t="str">
        <f>IFERROR(IF(VLOOKUP($C55,'様式２－１'!$A$6:$BG$163,41,FALSE)="","",VLOOKUP($C55,'様式２－１'!$A$6:$BG$163,41,FALSE)),"")</f>
        <v/>
      </c>
      <c r="AV55" s="232" t="str">
        <f>IFERROR(IF(VLOOKUP($C55,'様式２－１'!$A$6:$BG$163,42,FALSE)="","",VLOOKUP($C55,'様式２－１'!$A$6:$BG$163,42,FALSE)),"")</f>
        <v/>
      </c>
      <c r="AW55" s="233" t="str">
        <f>IFERROR(IF(VLOOKUP($C55,'様式２－１'!$A$6:$BG$163,43,FALSE)="","",VLOOKUP($C55,'様式２－１'!$A$6:$BG$163,43,FALSE)),"")</f>
        <v/>
      </c>
      <c r="AX55" s="232" t="str">
        <f>IFERROR(IF(VLOOKUP($C55,'様式２－１'!$A$6:$BG$163,44,FALSE)="","",VLOOKUP($C55,'様式２－１'!$A$6:$BG$163,44,FALSE)),"")</f>
        <v/>
      </c>
      <c r="AY55" s="233" t="str">
        <f>IFERROR(IF(VLOOKUP($C55,'様式２－１'!$A$6:$BG$163,45,FALSE)="","",VLOOKUP($C55,'様式２－１'!$A$6:$BG$163,45,FALSE)),"")</f>
        <v/>
      </c>
      <c r="AZ55" s="232" t="str">
        <f>IFERROR(IF(VLOOKUP($C55,'様式２－１'!$A$6:$BG$163,46,FALSE)="","",VLOOKUP($C55,'様式２－１'!$A$6:$BG$163,46,FALSE)),"")</f>
        <v/>
      </c>
      <c r="BA55" s="233" t="str">
        <f>IFERROR(IF(VLOOKUP($C55,'様式２－１'!$A$6:$BG$163,47,FALSE)="","",VLOOKUP($C55,'様式２－１'!$A$6:$BG$163,47,FALSE)),"")</f>
        <v/>
      </c>
      <c r="BB55" s="232" t="str">
        <f>IFERROR(IF(VLOOKUP($C55,'様式２－１'!$A$6:$BG$163,48,FALSE)="","",VLOOKUP($C55,'様式２－１'!$A$6:$BG$163,48,FALSE)),"")</f>
        <v/>
      </c>
      <c r="BC55" s="233" t="str">
        <f>IFERROR(IF(VLOOKUP($C55,'様式２－１'!$A$6:$BG$163,49,FALSE)="","",VLOOKUP($C55,'様式２－１'!$A$6:$BG$163,49,FALSE)),"")</f>
        <v/>
      </c>
      <c r="BD55" s="232" t="str">
        <f>IFERROR(IF(VLOOKUP($C55,'様式２－１'!$A$6:$BG$163,50,FALSE)="","",VLOOKUP($C55,'様式２－１'!$A$6:$BG$163,50,FALSE)),"")</f>
        <v/>
      </c>
      <c r="BE55" s="233" t="str">
        <f>IFERROR(IF(VLOOKUP($C55,'様式２－１'!$A$6:$BG$163,51,FALSE)="","",VLOOKUP($C55,'様式２－１'!$A$6:$BG$163,51,FALSE)),"")</f>
        <v/>
      </c>
      <c r="BF55" s="232" t="str">
        <f>IFERROR(IF(VLOOKUP($C55,'様式２－１'!$A$6:$BG$163,52,FALSE)="","",VLOOKUP($C55,'様式２－１'!$A$6:$BG$163,52,FALSE)),"")</f>
        <v/>
      </c>
      <c r="BG55" s="233" t="str">
        <f>IFERROR(IF(VLOOKUP($C55,'様式２－１'!$A$6:$BG$163,53,FALSE)="","",1),"")</f>
        <v/>
      </c>
      <c r="BH55" s="232" t="str">
        <f>IFERROR(IF(VLOOKUP($C55,'様式２－１'!$A$6:$BG$163,54,FALSE)="","",1),"")</f>
        <v/>
      </c>
      <c r="BI55" s="233" t="str">
        <f>IFERROR(IF(VLOOKUP($C55,'様式２－１'!$A$6:$BG$163,55,FALSE)="","",1),"")</f>
        <v/>
      </c>
      <c r="BJ55" s="232" t="str">
        <f>IFERROR(IF(VLOOKUP($C55,'様式２－１'!$A$6:$BG$163,56,FALSE)="","",VLOOKUP($C55,'様式２－１'!$A$6:$BG$163,56,FALSE)),"")</f>
        <v/>
      </c>
      <c r="BK55" s="233" t="str">
        <f>IFERROR(IF(VLOOKUP($C55,'様式２－１'!$A$6:$BG$163,57,FALSE)="","",VLOOKUP($C55,'様式２－１'!$A$6:$BG$163,57,FALSE)),"")</f>
        <v/>
      </c>
      <c r="BL55" s="232" t="str">
        <f>IFERROR(IF(VLOOKUP($C55,'様式２－１'!$A$6:$BG$163,58,FALSE)="","",VLOOKUP($C55,'様式２－１'!$A$6:$BG$163,58,FALSE)),"")</f>
        <v/>
      </c>
      <c r="BM55" s="233" t="str">
        <f>IFERROR(IF(VLOOKUP($C55,'様式２－１'!$A$6:$BG$163,59,FALSE)="","",VLOOKUP($C55,'様式２－１'!$A$6:$BG$163,59,FALSE)),"")</f>
        <v/>
      </c>
      <c r="BN55" s="234" t="str">
        <f>IFERROR(IF(VLOOKUP($C55,'様式４－１'!$A$6:$AE$112,5,FALSE)="","",VLOOKUP($C55,'様式４－１'!$A$6:$AE$112,5,FALSE)),"")</f>
        <v/>
      </c>
      <c r="BO55" s="235" t="str">
        <f>IFERROR(IF(VLOOKUP($C55,'様式４－１'!$A$6:$AE$112,6,FALSE)="","",VLOOKUP($C55,'様式４－１'!$A$6:$AE$112,6,FALSE)),"")</f>
        <v/>
      </c>
      <c r="BP55" s="234" t="str">
        <f>IFERROR(IF(VLOOKUP($C55,'様式４－１'!$A$6:$AE$112,7,FALSE)="","",VLOOKUP($C55,'様式４－１'!$A$6:$AE$112,7,FALSE)),"")</f>
        <v/>
      </c>
      <c r="BQ55" s="235" t="str">
        <f>IFERROR(IF(VLOOKUP($C55,'様式４－１'!$A$6:$AE$112,8,FALSE)="","",VLOOKUP($C55,'様式４－１'!$A$6:$AE$112,8,FALSE)),"")</f>
        <v/>
      </c>
      <c r="BR55" s="234" t="str">
        <f>IFERROR(IF(VLOOKUP($C55,'様式４－１'!$A$6:$AE$112,9,FALSE)="","",VLOOKUP($C55,'様式４－１'!$A$6:$AE$112,9,FALSE)),"")</f>
        <v/>
      </c>
      <c r="BS55" s="235" t="str">
        <f>IFERROR(IF(VLOOKUP($C55,'様式４－１'!$A$6:$AE$112,10,FALSE)="","",VLOOKUP($C55,'様式４－１'!$A$6:$AE$112,10,FALSE)),"")</f>
        <v/>
      </c>
      <c r="BT55" s="234" t="str">
        <f>IFERROR(IF(VLOOKUP($C55,'様式４－１'!$A$6:$AE$112,11,FALSE)="","",VLOOKUP($C55,'様式４－１'!$A$6:$AE$112,11,FALSE)),"")</f>
        <v/>
      </c>
      <c r="BU55" s="235" t="str">
        <f>IFERROR(IF(VLOOKUP($C55,'様式４－１'!$A$6:$AE$112,12,FALSE)="","",VLOOKUP($C55,'様式４－１'!$A$6:$AE$112,12,FALSE)),"")</f>
        <v/>
      </c>
      <c r="BV55" s="232" t="str">
        <f>IFERROR(IF(VLOOKUP($C55,'様式４－１'!$A$6:$AE$112,13,FALSE)="","",VLOOKUP($C55,'様式４－１'!$A$6:$AE$112,13,FALSE)),"")</f>
        <v/>
      </c>
      <c r="BW55" s="233" t="str">
        <f>IFERROR(IF(VLOOKUP($C55,'様式４－１'!$A$6:$AE$112,14,FALSE)="","",VLOOKUP($C55,'様式４－１'!$A$6:$AE$112,14,FALSE)),"")</f>
        <v/>
      </c>
      <c r="BX55" s="232" t="str">
        <f>IFERROR(IF(VLOOKUP($C55,'様式４－１'!$A$6:$AE$112,15,FALSE)="","",VLOOKUP($C55,'様式４－１'!$A$6:$AE$112,15,FALSE)),"")</f>
        <v/>
      </c>
      <c r="BY55" s="233" t="str">
        <f>IFERROR(IF(VLOOKUP($C55,'様式４－１'!$A$6:$AE$112,16,FALSE)="","",VLOOKUP($C55,'様式４－１'!$A$6:$AE$112,16,FALSE)),"")</f>
        <v/>
      </c>
      <c r="BZ55" s="232" t="str">
        <f>IFERROR(IF(VLOOKUP($C55,'様式４－１'!$A$6:$AE$112,17,FALSE)="","",VLOOKUP($C55,'様式４－１'!$A$6:$AE$112,17,FALSE)),"")</f>
        <v/>
      </c>
      <c r="CA55" s="233" t="str">
        <f>IFERROR(IF(VLOOKUP($C55,'様式４－１'!$A$6:$AE$112,18,FALSE)="","",VLOOKUP($C55,'様式４－１'!$A$6:$AE$112,18,FALSE)),"")</f>
        <v/>
      </c>
      <c r="CB55" s="232" t="str">
        <f>IFERROR(IF(VLOOKUP($C55,'様式４－１'!$A$6:$AE$112,19,FALSE)="","",VLOOKUP($C55,'様式４－１'!$A$6:$AE$112,19,FALSE)),"")</f>
        <v/>
      </c>
      <c r="CC55" s="233" t="str">
        <f>IFERROR(IF(VLOOKUP($C55,'様式４－１'!$A$6:$AE$112,20,FALSE)="","",VLOOKUP($C55,'様式４－１'!$A$6:$AE$112,20,FALSE)),"")</f>
        <v/>
      </c>
      <c r="CD55" s="234" t="str">
        <f>IFERROR(IF(VLOOKUP($C55,'様式４－１'!$A$6:$AE$112,21,FALSE)="","",1),"")</f>
        <v/>
      </c>
      <c r="CE55" s="235" t="str">
        <f>IFERROR(IF(VLOOKUP($C55,'様式４－１'!$A$6:$AE$112,22,FALSE)="","",1),"")</f>
        <v/>
      </c>
      <c r="CF55" s="234" t="str">
        <f>IFERROR(IF(VLOOKUP($C55,'様式４－１'!$A$6:$AE$112,23,FALSE)="","",1),"")</f>
        <v/>
      </c>
      <c r="CG55" s="235" t="str">
        <f>IFERROR(IF(VLOOKUP($C55,'様式４－１'!$A$6:$AE$112,24,FALSE)="","",1),"")</f>
        <v/>
      </c>
      <c r="CH55" s="234" t="str">
        <f>IFERROR(IF(VLOOKUP($C55,'様式４－１'!$A$6:$AE$112,25,FALSE)="","",1),"")</f>
        <v/>
      </c>
      <c r="CI55" s="235" t="str">
        <f>IFERROR(IF(VLOOKUP($C55,'様式４－１'!$A$6:$AE$112,26,FALSE)="","",1),"")</f>
        <v/>
      </c>
      <c r="CJ55" s="234" t="str">
        <f>IFERROR(IF(VLOOKUP($C55,'様式４－１'!$A$6:$AE$112,27,FALSE)="","",1),"")</f>
        <v/>
      </c>
      <c r="CK55" s="235" t="str">
        <f>IFERROR(IF(VLOOKUP($C55,'様式４－１'!$A$6:$AE$112,28,FALSE)="","",1),"")</f>
        <v/>
      </c>
      <c r="CL55" s="234" t="str">
        <f>IFERROR(IF(VLOOKUP($C55,'様式４－１'!$A$6:$AE$112,29,FALSE)="","",1),"")</f>
        <v/>
      </c>
      <c r="CM55" s="235" t="str">
        <f>IFERROR(IF(VLOOKUP($C55,'様式４－１'!$A$6:$AE$112,30,FALSE)="","",1),"")</f>
        <v/>
      </c>
      <c r="CN55" s="234" t="str">
        <f>IFERROR(IF(VLOOKUP($C55,'様式４－１'!$A$6:$AE$112,31,FALSE)="","",1),"")</f>
        <v/>
      </c>
      <c r="CO55" s="252" t="str">
        <f>IFERROR(IF(VLOOKUP($C55,'様式４－１'!$A$6:$AE$112,31,FALSE)="","",1),"")</f>
        <v/>
      </c>
      <c r="CP55" s="256" t="str">
        <f>IFERROR(IF(VLOOKUP($C55,'様式４－１'!$A$6:$AE$112,31,FALSE)="","",1),"")</f>
        <v/>
      </c>
      <c r="CQ55" s="252" t="str">
        <f>IFERROR(IF(VLOOKUP($C55,'様式４－１'!$A$6:$AE$112,31,FALSE)="","",1),"")</f>
        <v/>
      </c>
      <c r="CR55" s="260">
        <f>全技術者確認表!E67</f>
        <v>0</v>
      </c>
      <c r="CS55" s="261">
        <f>全技術者確認表!H67</f>
        <v>0</v>
      </c>
      <c r="FS55" s="232"/>
      <c r="FT55" s="233"/>
      <c r="FU55" s="232"/>
      <c r="FV55" s="233"/>
      <c r="FW55" s="232"/>
      <c r="FX55" s="233"/>
      <c r="FY55" s="232"/>
      <c r="FZ55" s="233"/>
      <c r="GA55" s="232"/>
      <c r="GB55" s="233"/>
      <c r="GC55" s="232"/>
      <c r="GD55" s="233"/>
      <c r="GE55" s="232"/>
      <c r="GF55" s="233"/>
      <c r="GG55" s="232"/>
      <c r="GH55" s="233"/>
      <c r="GI55" s="234"/>
      <c r="GJ55" s="235"/>
      <c r="GK55" s="234"/>
      <c r="GL55" s="235"/>
      <c r="GM55" s="234"/>
      <c r="GN55" s="235"/>
      <c r="GO55" s="234"/>
      <c r="GP55" s="235"/>
      <c r="GQ55" s="234"/>
      <c r="GR55" s="235"/>
      <c r="GS55" s="234"/>
      <c r="GT55" s="235"/>
      <c r="GU55" s="234"/>
      <c r="GV55" s="235"/>
      <c r="GW55" s="234"/>
      <c r="GX55" s="235"/>
      <c r="GY55" s="232"/>
      <c r="GZ55" s="233"/>
      <c r="HA55" s="232"/>
      <c r="HB55" s="233"/>
      <c r="HC55" s="232"/>
      <c r="HD55" s="233"/>
      <c r="HE55" s="232"/>
      <c r="HF55" s="233"/>
      <c r="HG55" s="232"/>
      <c r="HH55" s="233"/>
      <c r="HI55" s="232"/>
      <c r="HJ55" s="233"/>
      <c r="HK55" s="232"/>
      <c r="HL55" s="233"/>
      <c r="HM55" s="232"/>
      <c r="HN55" s="233"/>
      <c r="HO55" s="232"/>
      <c r="HP55" s="233"/>
      <c r="HQ55" s="232"/>
      <c r="HR55" s="233"/>
      <c r="HS55" s="232"/>
      <c r="HT55" s="233"/>
      <c r="HU55" s="232"/>
      <c r="HV55" s="233"/>
      <c r="HW55" s="234"/>
      <c r="HX55" s="235"/>
      <c r="HY55" s="234"/>
      <c r="HZ55" s="235"/>
      <c r="IA55" s="234"/>
      <c r="IB55" s="235"/>
      <c r="IC55" s="234"/>
      <c r="ID55" s="235"/>
      <c r="IE55" s="232"/>
      <c r="IF55" s="233"/>
      <c r="IG55" s="232"/>
      <c r="IH55" s="233"/>
      <c r="II55" s="232"/>
      <c r="IJ55" s="233"/>
      <c r="IK55" s="232"/>
      <c r="IL55" s="233"/>
      <c r="IM55" s="234"/>
      <c r="IN55" s="235"/>
      <c r="IO55" s="234"/>
      <c r="IP55" s="235"/>
      <c r="IQ55" s="234"/>
      <c r="IR55" s="235"/>
      <c r="IS55" s="234"/>
      <c r="IT55" s="235"/>
      <c r="IU55" s="234"/>
      <c r="IV55" s="235"/>
      <c r="IW55" s="234"/>
      <c r="IX55" s="252"/>
      <c r="IY55" s="256"/>
      <c r="IZ55" s="252"/>
      <c r="JA55" s="256"/>
      <c r="JB55" s="252"/>
    </row>
    <row r="56" spans="1:262" s="241" customFormat="1" x14ac:dyDescent="0.2">
      <c r="A56" s="241">
        <f>報告書表紙!G$6</f>
        <v>0</v>
      </c>
      <c r="C56" s="241">
        <v>55</v>
      </c>
      <c r="D56" s="241">
        <f>全技術者確認表!B68</f>
        <v>0</v>
      </c>
      <c r="J56" s="242" t="str">
        <f>IFERROR(IF(VLOOKUP($C56,'様式２－１'!$A$6:$BG$163,4,FALSE)="","",1),"")</f>
        <v/>
      </c>
      <c r="K56" s="243" t="str">
        <f>IFERROR(IF(VLOOKUP($C56,'様式２－１'!$A$6:$BG$163,5,FALSE)="","",1),"")</f>
        <v/>
      </c>
      <c r="L56" s="242" t="str">
        <f>IFERROR(IF(VLOOKUP($C56,'様式２－１'!$A$6:$BG$163,6,FALSE)="","",1),"")</f>
        <v/>
      </c>
      <c r="M56" s="243" t="str">
        <f>IFERROR(IF(VLOOKUP($C56,'様式２－１'!$A$6:$BG$163,7,FALSE)="","",1),"")</f>
        <v/>
      </c>
      <c r="N56" s="242" t="str">
        <f>IFERROR(IF(VLOOKUP($C56,'様式２－１'!$A$6:$BG$163,8,FALSE)="","",1),"")</f>
        <v/>
      </c>
      <c r="O56" s="243" t="str">
        <f>IFERROR(IF(VLOOKUP($C56,'様式２－１'!$A$6:$BG$163,9,FALSE)="","",1),"")</f>
        <v/>
      </c>
      <c r="P56" s="242" t="str">
        <f>IFERROR(IF(VLOOKUP($C56,'様式２－１'!$A$6:$BG$163,10,FALSE)="","",1),"")</f>
        <v/>
      </c>
      <c r="Q56" s="243" t="str">
        <f>IFERROR(IF(VLOOKUP($C56,'様式２－１'!$A$6:$BG$163,11,FALSE)="","",1),"")</f>
        <v/>
      </c>
      <c r="R56" s="242" t="str">
        <f>IFERROR(IF(VLOOKUP($C56,'様式２－１'!$A$6:$BG$163,12,FALSE)="","",1),"")</f>
        <v/>
      </c>
      <c r="S56" s="243" t="str">
        <f>IFERROR(IF(VLOOKUP($C56,'様式２－１'!$A$6:$BG$163,13,FALSE)="","",1),"")</f>
        <v/>
      </c>
      <c r="T56" s="242" t="str">
        <f>IFERROR(IF(VLOOKUP($C56,'様式２－１'!$A$6:$BG$163,14,FALSE)="","",1),"")</f>
        <v/>
      </c>
      <c r="U56" s="243" t="str">
        <f>IFERROR(IF(VLOOKUP($C56,'様式２－１'!$A$6:$BG$163,15,FALSE)="","",1),"")</f>
        <v/>
      </c>
      <c r="V56" s="242" t="str">
        <f>IFERROR(IF(VLOOKUP($C56,'様式２－１'!$A$6:$BG$163,16,FALSE)="","",1),"")</f>
        <v/>
      </c>
      <c r="W56" s="243" t="str">
        <f>IFERROR(IF(VLOOKUP($C56,'様式２－１'!$A$6:$BG$163,17,FALSE)="","",1),"")</f>
        <v/>
      </c>
      <c r="X56" s="242" t="str">
        <f>IFERROR(IF(VLOOKUP($C56,'様式２－１'!$A$6:$BG$163,18,FALSE)="","",1),"")</f>
        <v/>
      </c>
      <c r="Y56" s="243" t="str">
        <f>IFERROR(IF(VLOOKUP($C56,'様式２－１'!$A$6:$BG$163,19,FALSE)="","",1),"")</f>
        <v/>
      </c>
      <c r="Z56" s="242" t="str">
        <f>IFERROR(IF(VLOOKUP($C56,'様式２－１'!$A$6:$BG$163,20,FALSE)="","",1),"")</f>
        <v/>
      </c>
      <c r="AA56" s="245" t="str">
        <f>IFERROR(IF(VLOOKUP($C56,'様式２－１'!$A$6:$BG$163,21,FALSE)="","",1),"")</f>
        <v/>
      </c>
      <c r="AB56" s="242" t="str">
        <f>IFERROR(IF(VLOOKUP($C56,'様式２－１'!$A$6:$BG$163,22,FALSE)="","",1),"")</f>
        <v/>
      </c>
      <c r="AC56" s="245" t="str">
        <f>IFERROR(IF(VLOOKUP($C56,'様式２－１'!$A$6:$BG$163,23,FALSE)="","",1),"")</f>
        <v/>
      </c>
      <c r="AD56" s="242" t="str">
        <f>IFERROR(IF(VLOOKUP($C56,'様式２－１'!$A$6:$BG$163,24,FALSE)="","",1),"")</f>
        <v/>
      </c>
      <c r="AE56" s="245" t="str">
        <f>IFERROR(IF(VLOOKUP($C56,'様式２－１'!$A$6:$BG$163,25,FALSE)="","",1),"")</f>
        <v/>
      </c>
      <c r="AF56" s="242" t="str">
        <f>IFERROR(IF(VLOOKUP($C56,'様式２－１'!$A$6:$BG$163,26,FALSE)="","",1),"")</f>
        <v/>
      </c>
      <c r="AG56" s="245" t="str">
        <f>IFERROR(IF(VLOOKUP($C56,'様式２－１'!$A$6:$BG$163,27,FALSE)="","",1),"")</f>
        <v/>
      </c>
      <c r="AH56" s="242" t="str">
        <f>IFERROR(IF(VLOOKUP($C56,'様式２－１'!$A$6:$BG$163,28,FALSE)="","",1),"")</f>
        <v/>
      </c>
      <c r="AI56" s="245" t="str">
        <f>IFERROR(IF(VLOOKUP($C56,'様式２－１'!$A$6:$BG$163,28,FALSE)="","",1),"")</f>
        <v/>
      </c>
      <c r="AJ56" s="242" t="str">
        <f>IFERROR(IF(VLOOKUP($C56,'様式２－１'!$A$6:$BG$163,30,FALSE)="","",1),"")</f>
        <v/>
      </c>
      <c r="AK56" s="245" t="str">
        <f>IFERROR(IF(VLOOKUP($C56,'様式２－１'!$A$6:$BG$163,31,FALSE)="","",1),"")</f>
        <v/>
      </c>
      <c r="AL56" s="242" t="str">
        <f>IFERROR(IF(VLOOKUP($C56,'様式２－１'!$A$6:$BG$163,32,FALSE)="","",1),"")</f>
        <v/>
      </c>
      <c r="AM56" s="245" t="str">
        <f>IFERROR(IF(VLOOKUP($C56,'様式２－１'!$A$6:$BG$163,33,FALSE)="","",1),"")</f>
        <v/>
      </c>
      <c r="AN56" s="242" t="str">
        <f>IFERROR(IF(VLOOKUP($C56,'様式２－１'!$A$6:$BG$163,34,FALSE)="","",1),"")</f>
        <v/>
      </c>
      <c r="AO56" s="245" t="str">
        <f>IFERROR(IF(VLOOKUP($C56,'様式２－１'!$A$6:$BG$163,35,FALSE)="","",1),"")</f>
        <v/>
      </c>
      <c r="AP56" s="242" t="str">
        <f>IFERROR(IF(VLOOKUP($C56,'様式２－１'!$A$6:$BG$163,36,FALSE)="","",VLOOKUP($C56,'様式２－１'!$A$6:$BG$163,36,FALSE)),"")</f>
        <v/>
      </c>
      <c r="AQ56" s="243" t="str">
        <f>IFERROR(IF(VLOOKUP($C56,'様式２－１'!$A$6:$BG$163,37,FALSE)="","",VLOOKUP($C56,'様式２－１'!$A$6:$BG$163,37,FALSE)),"")</f>
        <v/>
      </c>
      <c r="AR56" s="242" t="str">
        <f>IFERROR(IF(VLOOKUP($C56,'様式２－１'!$A$6:$BG$163,38,FALSE)="","",VLOOKUP($C56,'様式２－１'!$A$6:$BG$163,38,FALSE)),"")</f>
        <v/>
      </c>
      <c r="AS56" s="243" t="str">
        <f>IFERROR(IF(VLOOKUP($C56,'様式２－１'!$A$6:$BG$163,39,FALSE)="","",VLOOKUP($C56,'様式２－１'!$A$6:$BG$163,39,FALSE)),"")</f>
        <v/>
      </c>
      <c r="AT56" s="242" t="str">
        <f>IFERROR(IF(VLOOKUP($C56,'様式２－１'!$A$6:$BG$163,40,FALSE)="","",VLOOKUP($C56,'様式２－１'!$A$6:$BG$163,40,FALSE)),"")</f>
        <v/>
      </c>
      <c r="AU56" s="243" t="str">
        <f>IFERROR(IF(VLOOKUP($C56,'様式２－１'!$A$6:$BG$163,41,FALSE)="","",VLOOKUP($C56,'様式２－１'!$A$6:$BG$163,41,FALSE)),"")</f>
        <v/>
      </c>
      <c r="AV56" s="242" t="str">
        <f>IFERROR(IF(VLOOKUP($C56,'様式２－１'!$A$6:$BG$163,42,FALSE)="","",VLOOKUP($C56,'様式２－１'!$A$6:$BG$163,42,FALSE)),"")</f>
        <v/>
      </c>
      <c r="AW56" s="243" t="str">
        <f>IFERROR(IF(VLOOKUP($C56,'様式２－１'!$A$6:$BG$163,43,FALSE)="","",VLOOKUP($C56,'様式２－１'!$A$6:$BG$163,43,FALSE)),"")</f>
        <v/>
      </c>
      <c r="AX56" s="242" t="str">
        <f>IFERROR(IF(VLOOKUP($C56,'様式２－１'!$A$6:$BG$163,44,FALSE)="","",VLOOKUP($C56,'様式２－１'!$A$6:$BG$163,44,FALSE)),"")</f>
        <v/>
      </c>
      <c r="AY56" s="243" t="str">
        <f>IFERROR(IF(VLOOKUP($C56,'様式２－１'!$A$6:$BG$163,45,FALSE)="","",VLOOKUP($C56,'様式２－１'!$A$6:$BG$163,45,FALSE)),"")</f>
        <v/>
      </c>
      <c r="AZ56" s="242" t="str">
        <f>IFERROR(IF(VLOOKUP($C56,'様式２－１'!$A$6:$BG$163,46,FALSE)="","",VLOOKUP($C56,'様式２－１'!$A$6:$BG$163,46,FALSE)),"")</f>
        <v/>
      </c>
      <c r="BA56" s="243" t="str">
        <f>IFERROR(IF(VLOOKUP($C56,'様式２－１'!$A$6:$BG$163,47,FALSE)="","",VLOOKUP($C56,'様式２－１'!$A$6:$BG$163,47,FALSE)),"")</f>
        <v/>
      </c>
      <c r="BB56" s="242" t="str">
        <f>IFERROR(IF(VLOOKUP($C56,'様式２－１'!$A$6:$BG$163,48,FALSE)="","",VLOOKUP($C56,'様式２－１'!$A$6:$BG$163,48,FALSE)),"")</f>
        <v/>
      </c>
      <c r="BC56" s="243" t="str">
        <f>IFERROR(IF(VLOOKUP($C56,'様式２－１'!$A$6:$BG$163,49,FALSE)="","",VLOOKUP($C56,'様式２－１'!$A$6:$BG$163,49,FALSE)),"")</f>
        <v/>
      </c>
      <c r="BD56" s="242" t="str">
        <f>IFERROR(IF(VLOOKUP($C56,'様式２－１'!$A$6:$BG$163,50,FALSE)="","",VLOOKUP($C56,'様式２－１'!$A$6:$BG$163,50,FALSE)),"")</f>
        <v/>
      </c>
      <c r="BE56" s="243" t="str">
        <f>IFERROR(IF(VLOOKUP($C56,'様式２－１'!$A$6:$BG$163,51,FALSE)="","",VLOOKUP($C56,'様式２－１'!$A$6:$BG$163,51,FALSE)),"")</f>
        <v/>
      </c>
      <c r="BF56" s="242" t="str">
        <f>IFERROR(IF(VLOOKUP($C56,'様式２－１'!$A$6:$BG$163,52,FALSE)="","",VLOOKUP($C56,'様式２－１'!$A$6:$BG$163,52,FALSE)),"")</f>
        <v/>
      </c>
      <c r="BG56" s="243" t="str">
        <f>IFERROR(IF(VLOOKUP($C56,'様式２－１'!$A$6:$BG$163,53,FALSE)="","",1),"")</f>
        <v/>
      </c>
      <c r="BH56" s="242" t="str">
        <f>IFERROR(IF(VLOOKUP($C56,'様式２－１'!$A$6:$BG$163,54,FALSE)="","",1),"")</f>
        <v/>
      </c>
      <c r="BI56" s="243" t="str">
        <f>IFERROR(IF(VLOOKUP($C56,'様式２－１'!$A$6:$BG$163,55,FALSE)="","",1),"")</f>
        <v/>
      </c>
      <c r="BJ56" s="242" t="str">
        <f>IFERROR(IF(VLOOKUP($C56,'様式２－１'!$A$6:$BG$163,56,FALSE)="","",VLOOKUP($C56,'様式２－１'!$A$6:$BG$163,56,FALSE)),"")</f>
        <v/>
      </c>
      <c r="BK56" s="243" t="str">
        <f>IFERROR(IF(VLOOKUP($C56,'様式２－１'!$A$6:$BG$163,57,FALSE)="","",VLOOKUP($C56,'様式２－１'!$A$6:$BG$163,57,FALSE)),"")</f>
        <v/>
      </c>
      <c r="BL56" s="242" t="str">
        <f>IFERROR(IF(VLOOKUP($C56,'様式２－１'!$A$6:$BG$163,58,FALSE)="","",VLOOKUP($C56,'様式２－１'!$A$6:$BG$163,58,FALSE)),"")</f>
        <v/>
      </c>
      <c r="BM56" s="243" t="str">
        <f>IFERROR(IF(VLOOKUP($C56,'様式２－１'!$A$6:$BG$163,59,FALSE)="","",VLOOKUP($C56,'様式２－１'!$A$6:$BG$163,59,FALSE)),"")</f>
        <v/>
      </c>
      <c r="BN56" s="244" t="str">
        <f>IFERROR(IF(VLOOKUP($C56,'様式４－１'!$A$6:$AE$112,5,FALSE)="","",VLOOKUP($C56,'様式４－１'!$A$6:$AE$112,5,FALSE)),"")</f>
        <v/>
      </c>
      <c r="BO56" s="245" t="str">
        <f>IFERROR(IF(VLOOKUP($C56,'様式４－１'!$A$6:$AE$112,6,FALSE)="","",VLOOKUP($C56,'様式４－１'!$A$6:$AE$112,6,FALSE)),"")</f>
        <v/>
      </c>
      <c r="BP56" s="244" t="str">
        <f>IFERROR(IF(VLOOKUP($C56,'様式４－１'!$A$6:$AE$112,7,FALSE)="","",VLOOKUP($C56,'様式４－１'!$A$6:$AE$112,7,FALSE)),"")</f>
        <v/>
      </c>
      <c r="BQ56" s="245" t="str">
        <f>IFERROR(IF(VLOOKUP($C56,'様式４－１'!$A$6:$AE$112,8,FALSE)="","",VLOOKUP($C56,'様式４－１'!$A$6:$AE$112,8,FALSE)),"")</f>
        <v/>
      </c>
      <c r="BR56" s="244" t="str">
        <f>IFERROR(IF(VLOOKUP($C56,'様式４－１'!$A$6:$AE$112,9,FALSE)="","",VLOOKUP($C56,'様式４－１'!$A$6:$AE$112,9,FALSE)),"")</f>
        <v/>
      </c>
      <c r="BS56" s="245" t="str">
        <f>IFERROR(IF(VLOOKUP($C56,'様式４－１'!$A$6:$AE$112,10,FALSE)="","",VLOOKUP($C56,'様式４－１'!$A$6:$AE$112,10,FALSE)),"")</f>
        <v/>
      </c>
      <c r="BT56" s="244" t="str">
        <f>IFERROR(IF(VLOOKUP($C56,'様式４－１'!$A$6:$AE$112,11,FALSE)="","",VLOOKUP($C56,'様式４－１'!$A$6:$AE$112,11,FALSE)),"")</f>
        <v/>
      </c>
      <c r="BU56" s="245" t="str">
        <f>IFERROR(IF(VLOOKUP($C56,'様式４－１'!$A$6:$AE$112,12,FALSE)="","",VLOOKUP($C56,'様式４－１'!$A$6:$AE$112,12,FALSE)),"")</f>
        <v/>
      </c>
      <c r="BV56" s="242" t="str">
        <f>IFERROR(IF(VLOOKUP($C56,'様式４－１'!$A$6:$AE$112,13,FALSE)="","",VLOOKUP($C56,'様式４－１'!$A$6:$AE$112,13,FALSE)),"")</f>
        <v/>
      </c>
      <c r="BW56" s="243" t="str">
        <f>IFERROR(IF(VLOOKUP($C56,'様式４－１'!$A$6:$AE$112,14,FALSE)="","",VLOOKUP($C56,'様式４－１'!$A$6:$AE$112,14,FALSE)),"")</f>
        <v/>
      </c>
      <c r="BX56" s="242" t="str">
        <f>IFERROR(IF(VLOOKUP($C56,'様式４－１'!$A$6:$AE$112,15,FALSE)="","",VLOOKUP($C56,'様式４－１'!$A$6:$AE$112,15,FALSE)),"")</f>
        <v/>
      </c>
      <c r="BY56" s="243" t="str">
        <f>IFERROR(IF(VLOOKUP($C56,'様式４－１'!$A$6:$AE$112,16,FALSE)="","",VLOOKUP($C56,'様式４－１'!$A$6:$AE$112,16,FALSE)),"")</f>
        <v/>
      </c>
      <c r="BZ56" s="242" t="str">
        <f>IFERROR(IF(VLOOKUP($C56,'様式４－１'!$A$6:$AE$112,17,FALSE)="","",VLOOKUP($C56,'様式４－１'!$A$6:$AE$112,17,FALSE)),"")</f>
        <v/>
      </c>
      <c r="CA56" s="243" t="str">
        <f>IFERROR(IF(VLOOKUP($C56,'様式４－１'!$A$6:$AE$112,18,FALSE)="","",VLOOKUP($C56,'様式４－１'!$A$6:$AE$112,18,FALSE)),"")</f>
        <v/>
      </c>
      <c r="CB56" s="242" t="str">
        <f>IFERROR(IF(VLOOKUP($C56,'様式４－１'!$A$6:$AE$112,19,FALSE)="","",VLOOKUP($C56,'様式４－１'!$A$6:$AE$112,19,FALSE)),"")</f>
        <v/>
      </c>
      <c r="CC56" s="243" t="str">
        <f>IFERROR(IF(VLOOKUP($C56,'様式４－１'!$A$6:$AE$112,20,FALSE)="","",VLOOKUP($C56,'様式４－１'!$A$6:$AE$112,20,FALSE)),"")</f>
        <v/>
      </c>
      <c r="CD56" s="244" t="str">
        <f>IFERROR(IF(VLOOKUP($C56,'様式４－１'!$A$6:$AE$112,21,FALSE)="","",1),"")</f>
        <v/>
      </c>
      <c r="CE56" s="245" t="str">
        <f>IFERROR(IF(VLOOKUP($C56,'様式４－１'!$A$6:$AE$112,22,FALSE)="","",1),"")</f>
        <v/>
      </c>
      <c r="CF56" s="244" t="str">
        <f>IFERROR(IF(VLOOKUP($C56,'様式４－１'!$A$6:$AE$112,23,FALSE)="","",1),"")</f>
        <v/>
      </c>
      <c r="CG56" s="245" t="str">
        <f>IFERROR(IF(VLOOKUP($C56,'様式４－１'!$A$6:$AE$112,24,FALSE)="","",1),"")</f>
        <v/>
      </c>
      <c r="CH56" s="244" t="str">
        <f>IFERROR(IF(VLOOKUP($C56,'様式４－１'!$A$6:$AE$112,25,FALSE)="","",1),"")</f>
        <v/>
      </c>
      <c r="CI56" s="245" t="str">
        <f>IFERROR(IF(VLOOKUP($C56,'様式４－１'!$A$6:$AE$112,26,FALSE)="","",1),"")</f>
        <v/>
      </c>
      <c r="CJ56" s="244" t="str">
        <f>IFERROR(IF(VLOOKUP($C56,'様式４－１'!$A$6:$AE$112,27,FALSE)="","",1),"")</f>
        <v/>
      </c>
      <c r="CK56" s="245" t="str">
        <f>IFERROR(IF(VLOOKUP($C56,'様式４－１'!$A$6:$AE$112,28,FALSE)="","",1),"")</f>
        <v/>
      </c>
      <c r="CL56" s="244" t="str">
        <f>IFERROR(IF(VLOOKUP($C56,'様式４－１'!$A$6:$AE$112,29,FALSE)="","",1),"")</f>
        <v/>
      </c>
      <c r="CM56" s="245" t="str">
        <f>IFERROR(IF(VLOOKUP($C56,'様式４－１'!$A$6:$AE$112,30,FALSE)="","",1),"")</f>
        <v/>
      </c>
      <c r="CN56" s="244" t="str">
        <f>IFERROR(IF(VLOOKUP($C56,'様式４－１'!$A$6:$AE$112,31,FALSE)="","",1),"")</f>
        <v/>
      </c>
      <c r="CO56" s="253" t="str">
        <f>IFERROR(IF(VLOOKUP($C56,'様式４－１'!$A$6:$AE$112,31,FALSE)="","",1),"")</f>
        <v/>
      </c>
      <c r="CP56" s="257" t="str">
        <f>IFERROR(IF(VLOOKUP($C56,'様式４－１'!$A$6:$AE$112,31,FALSE)="","",1),"")</f>
        <v/>
      </c>
      <c r="CQ56" s="253" t="str">
        <f>IFERROR(IF(VLOOKUP($C56,'様式４－１'!$A$6:$AE$112,31,FALSE)="","",1),"")</f>
        <v/>
      </c>
      <c r="CR56" s="262">
        <f>全技術者確認表!E68</f>
        <v>0</v>
      </c>
      <c r="CS56" s="263">
        <f>全技術者確認表!H68</f>
        <v>0</v>
      </c>
      <c r="FS56" s="242"/>
      <c r="FT56" s="243"/>
      <c r="FU56" s="242"/>
      <c r="FV56" s="243"/>
      <c r="FW56" s="242"/>
      <c r="FX56" s="243"/>
      <c r="FY56" s="242"/>
      <c r="FZ56" s="243"/>
      <c r="GA56" s="242"/>
      <c r="GB56" s="243"/>
      <c r="GC56" s="242"/>
      <c r="GD56" s="243"/>
      <c r="GE56" s="242"/>
      <c r="GF56" s="243"/>
      <c r="GG56" s="242"/>
      <c r="GH56" s="243"/>
      <c r="GI56" s="244"/>
      <c r="GJ56" s="245"/>
      <c r="GK56" s="244"/>
      <c r="GL56" s="245"/>
      <c r="GM56" s="244"/>
      <c r="GN56" s="245"/>
      <c r="GO56" s="244"/>
      <c r="GP56" s="245"/>
      <c r="GQ56" s="244"/>
      <c r="GR56" s="245"/>
      <c r="GS56" s="244"/>
      <c r="GT56" s="245"/>
      <c r="GU56" s="244"/>
      <c r="GV56" s="245"/>
      <c r="GW56" s="244"/>
      <c r="GX56" s="245"/>
      <c r="GY56" s="242"/>
      <c r="GZ56" s="243"/>
      <c r="HA56" s="242"/>
      <c r="HB56" s="243"/>
      <c r="HC56" s="242"/>
      <c r="HD56" s="243"/>
      <c r="HE56" s="242"/>
      <c r="HF56" s="243"/>
      <c r="HG56" s="242"/>
      <c r="HH56" s="243"/>
      <c r="HI56" s="242"/>
      <c r="HJ56" s="243"/>
      <c r="HK56" s="242"/>
      <c r="HL56" s="243"/>
      <c r="HM56" s="242"/>
      <c r="HN56" s="243"/>
      <c r="HO56" s="242"/>
      <c r="HP56" s="243"/>
      <c r="HQ56" s="242"/>
      <c r="HR56" s="243"/>
      <c r="HS56" s="242"/>
      <c r="HT56" s="243"/>
      <c r="HU56" s="242"/>
      <c r="HV56" s="243"/>
      <c r="HW56" s="244"/>
      <c r="HX56" s="245"/>
      <c r="HY56" s="244"/>
      <c r="HZ56" s="245"/>
      <c r="IA56" s="244"/>
      <c r="IB56" s="245"/>
      <c r="IC56" s="244"/>
      <c r="ID56" s="245"/>
      <c r="IE56" s="242"/>
      <c r="IF56" s="243"/>
      <c r="IG56" s="242"/>
      <c r="IH56" s="243"/>
      <c r="II56" s="242"/>
      <c r="IJ56" s="243"/>
      <c r="IK56" s="242"/>
      <c r="IL56" s="243"/>
      <c r="IM56" s="244"/>
      <c r="IN56" s="245"/>
      <c r="IO56" s="244"/>
      <c r="IP56" s="245"/>
      <c r="IQ56" s="244"/>
      <c r="IR56" s="245"/>
      <c r="IS56" s="244"/>
      <c r="IT56" s="245"/>
      <c r="IU56" s="244"/>
      <c r="IV56" s="245"/>
      <c r="IW56" s="244"/>
      <c r="IX56" s="253"/>
      <c r="IY56" s="257"/>
      <c r="IZ56" s="253"/>
      <c r="JA56" s="257"/>
      <c r="JB56" s="253"/>
    </row>
    <row r="57" spans="1:262" s="236" customFormat="1" x14ac:dyDescent="0.2">
      <c r="A57" s="236">
        <f>報告書表紙!G$6</f>
        <v>0</v>
      </c>
      <c r="C57" s="236">
        <v>56</v>
      </c>
      <c r="D57" s="236">
        <f>全技術者確認表!B69</f>
        <v>0</v>
      </c>
      <c r="J57" s="237" t="str">
        <f>IFERROR(IF(VLOOKUP($C57,'様式２－１'!$A$6:$BG$163,4,FALSE)="","",1),"")</f>
        <v/>
      </c>
      <c r="K57" s="238" t="str">
        <f>IFERROR(IF(VLOOKUP($C57,'様式２－１'!$A$6:$BG$163,5,FALSE)="","",1),"")</f>
        <v/>
      </c>
      <c r="L57" s="237" t="str">
        <f>IFERROR(IF(VLOOKUP($C57,'様式２－１'!$A$6:$BG$163,6,FALSE)="","",1),"")</f>
        <v/>
      </c>
      <c r="M57" s="238" t="str">
        <f>IFERROR(IF(VLOOKUP($C57,'様式２－１'!$A$6:$BG$163,7,FALSE)="","",1),"")</f>
        <v/>
      </c>
      <c r="N57" s="237" t="str">
        <f>IFERROR(IF(VLOOKUP($C57,'様式２－１'!$A$6:$BG$163,8,FALSE)="","",1),"")</f>
        <v/>
      </c>
      <c r="O57" s="238" t="str">
        <f>IFERROR(IF(VLOOKUP($C57,'様式２－１'!$A$6:$BG$163,9,FALSE)="","",1),"")</f>
        <v/>
      </c>
      <c r="P57" s="237" t="str">
        <f>IFERROR(IF(VLOOKUP($C57,'様式２－１'!$A$6:$BG$163,10,FALSE)="","",1),"")</f>
        <v/>
      </c>
      <c r="Q57" s="238" t="str">
        <f>IFERROR(IF(VLOOKUP($C57,'様式２－１'!$A$6:$BG$163,11,FALSE)="","",1),"")</f>
        <v/>
      </c>
      <c r="R57" s="237" t="str">
        <f>IFERROR(IF(VLOOKUP($C57,'様式２－１'!$A$6:$BG$163,12,FALSE)="","",1),"")</f>
        <v/>
      </c>
      <c r="S57" s="238" t="str">
        <f>IFERROR(IF(VLOOKUP($C57,'様式２－１'!$A$6:$BG$163,13,FALSE)="","",1),"")</f>
        <v/>
      </c>
      <c r="T57" s="237" t="str">
        <f>IFERROR(IF(VLOOKUP($C57,'様式２－１'!$A$6:$BG$163,14,FALSE)="","",1),"")</f>
        <v/>
      </c>
      <c r="U57" s="238" t="str">
        <f>IFERROR(IF(VLOOKUP($C57,'様式２－１'!$A$6:$BG$163,15,FALSE)="","",1),"")</f>
        <v/>
      </c>
      <c r="V57" s="237" t="str">
        <f>IFERROR(IF(VLOOKUP($C57,'様式２－１'!$A$6:$BG$163,16,FALSE)="","",1),"")</f>
        <v/>
      </c>
      <c r="W57" s="238" t="str">
        <f>IFERROR(IF(VLOOKUP($C57,'様式２－１'!$A$6:$BG$163,17,FALSE)="","",1),"")</f>
        <v/>
      </c>
      <c r="X57" s="237" t="str">
        <f>IFERROR(IF(VLOOKUP($C57,'様式２－１'!$A$6:$BG$163,18,FALSE)="","",1),"")</f>
        <v/>
      </c>
      <c r="Y57" s="238" t="str">
        <f>IFERROR(IF(VLOOKUP($C57,'様式２－１'!$A$6:$BG$163,19,FALSE)="","",1),"")</f>
        <v/>
      </c>
      <c r="Z57" s="237" t="str">
        <f>IFERROR(IF(VLOOKUP($C57,'様式２－１'!$A$6:$BG$163,20,FALSE)="","",1),"")</f>
        <v/>
      </c>
      <c r="AA57" s="240" t="str">
        <f>IFERROR(IF(VLOOKUP($C57,'様式２－１'!$A$6:$BG$163,21,FALSE)="","",1),"")</f>
        <v/>
      </c>
      <c r="AB57" s="237" t="str">
        <f>IFERROR(IF(VLOOKUP($C57,'様式２－１'!$A$6:$BG$163,22,FALSE)="","",1),"")</f>
        <v/>
      </c>
      <c r="AC57" s="240" t="str">
        <f>IFERROR(IF(VLOOKUP($C57,'様式２－１'!$A$6:$BG$163,23,FALSE)="","",1),"")</f>
        <v/>
      </c>
      <c r="AD57" s="237" t="str">
        <f>IFERROR(IF(VLOOKUP($C57,'様式２－１'!$A$6:$BG$163,24,FALSE)="","",1),"")</f>
        <v/>
      </c>
      <c r="AE57" s="240" t="str">
        <f>IFERROR(IF(VLOOKUP($C57,'様式２－１'!$A$6:$BG$163,25,FALSE)="","",1),"")</f>
        <v/>
      </c>
      <c r="AF57" s="237" t="str">
        <f>IFERROR(IF(VLOOKUP($C57,'様式２－１'!$A$6:$BG$163,26,FALSE)="","",1),"")</f>
        <v/>
      </c>
      <c r="AG57" s="240" t="str">
        <f>IFERROR(IF(VLOOKUP($C57,'様式２－１'!$A$6:$BG$163,27,FALSE)="","",1),"")</f>
        <v/>
      </c>
      <c r="AH57" s="237" t="str">
        <f>IFERROR(IF(VLOOKUP($C57,'様式２－１'!$A$6:$BG$163,28,FALSE)="","",1),"")</f>
        <v/>
      </c>
      <c r="AI57" s="240" t="str">
        <f>IFERROR(IF(VLOOKUP($C57,'様式２－１'!$A$6:$BG$163,28,FALSE)="","",1),"")</f>
        <v/>
      </c>
      <c r="AJ57" s="237" t="str">
        <f>IFERROR(IF(VLOOKUP($C57,'様式２－１'!$A$6:$BG$163,30,FALSE)="","",1),"")</f>
        <v/>
      </c>
      <c r="AK57" s="240" t="str">
        <f>IFERROR(IF(VLOOKUP($C57,'様式２－１'!$A$6:$BG$163,31,FALSE)="","",1),"")</f>
        <v/>
      </c>
      <c r="AL57" s="237" t="str">
        <f>IFERROR(IF(VLOOKUP($C57,'様式２－１'!$A$6:$BG$163,32,FALSE)="","",1),"")</f>
        <v/>
      </c>
      <c r="AM57" s="240" t="str">
        <f>IFERROR(IF(VLOOKUP($C57,'様式２－１'!$A$6:$BG$163,33,FALSE)="","",1),"")</f>
        <v/>
      </c>
      <c r="AN57" s="237" t="str">
        <f>IFERROR(IF(VLOOKUP($C57,'様式２－１'!$A$6:$BG$163,34,FALSE)="","",1),"")</f>
        <v/>
      </c>
      <c r="AO57" s="240" t="str">
        <f>IFERROR(IF(VLOOKUP($C57,'様式２－１'!$A$6:$BG$163,35,FALSE)="","",1),"")</f>
        <v/>
      </c>
      <c r="AP57" s="237" t="str">
        <f>IFERROR(IF(VLOOKUP($C57,'様式２－１'!$A$6:$BG$163,36,FALSE)="","",VLOOKUP($C57,'様式２－１'!$A$6:$BG$163,36,FALSE)),"")</f>
        <v/>
      </c>
      <c r="AQ57" s="238" t="str">
        <f>IFERROR(IF(VLOOKUP($C57,'様式２－１'!$A$6:$BG$163,37,FALSE)="","",VLOOKUP($C57,'様式２－１'!$A$6:$BG$163,37,FALSE)),"")</f>
        <v/>
      </c>
      <c r="AR57" s="237" t="str">
        <f>IFERROR(IF(VLOOKUP($C57,'様式２－１'!$A$6:$BG$163,38,FALSE)="","",VLOOKUP($C57,'様式２－１'!$A$6:$BG$163,38,FALSE)),"")</f>
        <v/>
      </c>
      <c r="AS57" s="238" t="str">
        <f>IFERROR(IF(VLOOKUP($C57,'様式２－１'!$A$6:$BG$163,39,FALSE)="","",VLOOKUP($C57,'様式２－１'!$A$6:$BG$163,39,FALSE)),"")</f>
        <v/>
      </c>
      <c r="AT57" s="237" t="str">
        <f>IFERROR(IF(VLOOKUP($C57,'様式２－１'!$A$6:$BG$163,40,FALSE)="","",VLOOKUP($C57,'様式２－１'!$A$6:$BG$163,40,FALSE)),"")</f>
        <v/>
      </c>
      <c r="AU57" s="238" t="str">
        <f>IFERROR(IF(VLOOKUP($C57,'様式２－１'!$A$6:$BG$163,41,FALSE)="","",VLOOKUP($C57,'様式２－１'!$A$6:$BG$163,41,FALSE)),"")</f>
        <v/>
      </c>
      <c r="AV57" s="237" t="str">
        <f>IFERROR(IF(VLOOKUP($C57,'様式２－１'!$A$6:$BG$163,42,FALSE)="","",VLOOKUP($C57,'様式２－１'!$A$6:$BG$163,42,FALSE)),"")</f>
        <v/>
      </c>
      <c r="AW57" s="238" t="str">
        <f>IFERROR(IF(VLOOKUP($C57,'様式２－１'!$A$6:$BG$163,43,FALSE)="","",VLOOKUP($C57,'様式２－１'!$A$6:$BG$163,43,FALSE)),"")</f>
        <v/>
      </c>
      <c r="AX57" s="237" t="str">
        <f>IFERROR(IF(VLOOKUP($C57,'様式２－１'!$A$6:$BG$163,44,FALSE)="","",VLOOKUP($C57,'様式２－１'!$A$6:$BG$163,44,FALSE)),"")</f>
        <v/>
      </c>
      <c r="AY57" s="238" t="str">
        <f>IFERROR(IF(VLOOKUP($C57,'様式２－１'!$A$6:$BG$163,45,FALSE)="","",VLOOKUP($C57,'様式２－１'!$A$6:$BG$163,45,FALSE)),"")</f>
        <v/>
      </c>
      <c r="AZ57" s="237" t="str">
        <f>IFERROR(IF(VLOOKUP($C57,'様式２－１'!$A$6:$BG$163,46,FALSE)="","",VLOOKUP($C57,'様式２－１'!$A$6:$BG$163,46,FALSE)),"")</f>
        <v/>
      </c>
      <c r="BA57" s="238" t="str">
        <f>IFERROR(IF(VLOOKUP($C57,'様式２－１'!$A$6:$BG$163,47,FALSE)="","",VLOOKUP($C57,'様式２－１'!$A$6:$BG$163,47,FALSE)),"")</f>
        <v/>
      </c>
      <c r="BB57" s="237" t="str">
        <f>IFERROR(IF(VLOOKUP($C57,'様式２－１'!$A$6:$BG$163,48,FALSE)="","",VLOOKUP($C57,'様式２－１'!$A$6:$BG$163,48,FALSE)),"")</f>
        <v/>
      </c>
      <c r="BC57" s="238" t="str">
        <f>IFERROR(IF(VLOOKUP($C57,'様式２－１'!$A$6:$BG$163,49,FALSE)="","",VLOOKUP($C57,'様式２－１'!$A$6:$BG$163,49,FALSE)),"")</f>
        <v/>
      </c>
      <c r="BD57" s="237" t="str">
        <f>IFERROR(IF(VLOOKUP($C57,'様式２－１'!$A$6:$BG$163,50,FALSE)="","",VLOOKUP($C57,'様式２－１'!$A$6:$BG$163,50,FALSE)),"")</f>
        <v/>
      </c>
      <c r="BE57" s="238" t="str">
        <f>IFERROR(IF(VLOOKUP($C57,'様式２－１'!$A$6:$BG$163,51,FALSE)="","",VLOOKUP($C57,'様式２－１'!$A$6:$BG$163,51,FALSE)),"")</f>
        <v/>
      </c>
      <c r="BF57" s="237" t="str">
        <f>IFERROR(IF(VLOOKUP($C57,'様式２－１'!$A$6:$BG$163,52,FALSE)="","",VLOOKUP($C57,'様式２－１'!$A$6:$BG$163,52,FALSE)),"")</f>
        <v/>
      </c>
      <c r="BG57" s="238" t="str">
        <f>IFERROR(IF(VLOOKUP($C57,'様式２－１'!$A$6:$BG$163,53,FALSE)="","",1),"")</f>
        <v/>
      </c>
      <c r="BH57" s="237" t="str">
        <f>IFERROR(IF(VLOOKUP($C57,'様式２－１'!$A$6:$BG$163,54,FALSE)="","",1),"")</f>
        <v/>
      </c>
      <c r="BI57" s="238" t="str">
        <f>IFERROR(IF(VLOOKUP($C57,'様式２－１'!$A$6:$BG$163,55,FALSE)="","",1),"")</f>
        <v/>
      </c>
      <c r="BJ57" s="237" t="str">
        <f>IFERROR(IF(VLOOKUP($C57,'様式２－１'!$A$6:$BG$163,56,FALSE)="","",VLOOKUP($C57,'様式２－１'!$A$6:$BG$163,56,FALSE)),"")</f>
        <v/>
      </c>
      <c r="BK57" s="238" t="str">
        <f>IFERROR(IF(VLOOKUP($C57,'様式２－１'!$A$6:$BG$163,57,FALSE)="","",VLOOKUP($C57,'様式２－１'!$A$6:$BG$163,57,FALSE)),"")</f>
        <v/>
      </c>
      <c r="BL57" s="237" t="str">
        <f>IFERROR(IF(VLOOKUP($C57,'様式２－１'!$A$6:$BG$163,58,FALSE)="","",VLOOKUP($C57,'様式２－１'!$A$6:$BG$163,58,FALSE)),"")</f>
        <v/>
      </c>
      <c r="BM57" s="238" t="str">
        <f>IFERROR(IF(VLOOKUP($C57,'様式２－１'!$A$6:$BG$163,59,FALSE)="","",VLOOKUP($C57,'様式２－１'!$A$6:$BG$163,59,FALSE)),"")</f>
        <v/>
      </c>
      <c r="BN57" s="239" t="str">
        <f>IFERROR(IF(VLOOKUP($C57,'様式４－１'!$A$6:$AE$112,5,FALSE)="","",VLOOKUP($C57,'様式４－１'!$A$6:$AE$112,5,FALSE)),"")</f>
        <v/>
      </c>
      <c r="BO57" s="240" t="str">
        <f>IFERROR(IF(VLOOKUP($C57,'様式４－１'!$A$6:$AE$112,6,FALSE)="","",VLOOKUP($C57,'様式４－１'!$A$6:$AE$112,6,FALSE)),"")</f>
        <v/>
      </c>
      <c r="BP57" s="239" t="str">
        <f>IFERROR(IF(VLOOKUP($C57,'様式４－１'!$A$6:$AE$112,7,FALSE)="","",VLOOKUP($C57,'様式４－１'!$A$6:$AE$112,7,FALSE)),"")</f>
        <v/>
      </c>
      <c r="BQ57" s="240" t="str">
        <f>IFERROR(IF(VLOOKUP($C57,'様式４－１'!$A$6:$AE$112,8,FALSE)="","",VLOOKUP($C57,'様式４－１'!$A$6:$AE$112,8,FALSE)),"")</f>
        <v/>
      </c>
      <c r="BR57" s="239" t="str">
        <f>IFERROR(IF(VLOOKUP($C57,'様式４－１'!$A$6:$AE$112,9,FALSE)="","",VLOOKUP($C57,'様式４－１'!$A$6:$AE$112,9,FALSE)),"")</f>
        <v/>
      </c>
      <c r="BS57" s="240" t="str">
        <f>IFERROR(IF(VLOOKUP($C57,'様式４－１'!$A$6:$AE$112,10,FALSE)="","",VLOOKUP($C57,'様式４－１'!$A$6:$AE$112,10,FALSE)),"")</f>
        <v/>
      </c>
      <c r="BT57" s="239" t="str">
        <f>IFERROR(IF(VLOOKUP($C57,'様式４－１'!$A$6:$AE$112,11,FALSE)="","",VLOOKUP($C57,'様式４－１'!$A$6:$AE$112,11,FALSE)),"")</f>
        <v/>
      </c>
      <c r="BU57" s="240" t="str">
        <f>IFERROR(IF(VLOOKUP($C57,'様式４－１'!$A$6:$AE$112,12,FALSE)="","",VLOOKUP($C57,'様式４－１'!$A$6:$AE$112,12,FALSE)),"")</f>
        <v/>
      </c>
      <c r="BV57" s="237" t="str">
        <f>IFERROR(IF(VLOOKUP($C57,'様式４－１'!$A$6:$AE$112,13,FALSE)="","",VLOOKUP($C57,'様式４－１'!$A$6:$AE$112,13,FALSE)),"")</f>
        <v/>
      </c>
      <c r="BW57" s="238" t="str">
        <f>IFERROR(IF(VLOOKUP($C57,'様式４－１'!$A$6:$AE$112,14,FALSE)="","",VLOOKUP($C57,'様式４－１'!$A$6:$AE$112,14,FALSE)),"")</f>
        <v/>
      </c>
      <c r="BX57" s="237" t="str">
        <f>IFERROR(IF(VLOOKUP($C57,'様式４－１'!$A$6:$AE$112,15,FALSE)="","",VLOOKUP($C57,'様式４－１'!$A$6:$AE$112,15,FALSE)),"")</f>
        <v/>
      </c>
      <c r="BY57" s="238" t="str">
        <f>IFERROR(IF(VLOOKUP($C57,'様式４－１'!$A$6:$AE$112,16,FALSE)="","",VLOOKUP($C57,'様式４－１'!$A$6:$AE$112,16,FALSE)),"")</f>
        <v/>
      </c>
      <c r="BZ57" s="237" t="str">
        <f>IFERROR(IF(VLOOKUP($C57,'様式４－１'!$A$6:$AE$112,17,FALSE)="","",VLOOKUP($C57,'様式４－１'!$A$6:$AE$112,17,FALSE)),"")</f>
        <v/>
      </c>
      <c r="CA57" s="238" t="str">
        <f>IFERROR(IF(VLOOKUP($C57,'様式４－１'!$A$6:$AE$112,18,FALSE)="","",VLOOKUP($C57,'様式４－１'!$A$6:$AE$112,18,FALSE)),"")</f>
        <v/>
      </c>
      <c r="CB57" s="237" t="str">
        <f>IFERROR(IF(VLOOKUP($C57,'様式４－１'!$A$6:$AE$112,19,FALSE)="","",VLOOKUP($C57,'様式４－１'!$A$6:$AE$112,19,FALSE)),"")</f>
        <v/>
      </c>
      <c r="CC57" s="238" t="str">
        <f>IFERROR(IF(VLOOKUP($C57,'様式４－１'!$A$6:$AE$112,20,FALSE)="","",VLOOKUP($C57,'様式４－１'!$A$6:$AE$112,20,FALSE)),"")</f>
        <v/>
      </c>
      <c r="CD57" s="239" t="str">
        <f>IFERROR(IF(VLOOKUP($C57,'様式４－１'!$A$6:$AE$112,21,FALSE)="","",1),"")</f>
        <v/>
      </c>
      <c r="CE57" s="240" t="str">
        <f>IFERROR(IF(VLOOKUP($C57,'様式４－１'!$A$6:$AE$112,22,FALSE)="","",1),"")</f>
        <v/>
      </c>
      <c r="CF57" s="239" t="str">
        <f>IFERROR(IF(VLOOKUP($C57,'様式４－１'!$A$6:$AE$112,23,FALSE)="","",1),"")</f>
        <v/>
      </c>
      <c r="CG57" s="240" t="str">
        <f>IFERROR(IF(VLOOKUP($C57,'様式４－１'!$A$6:$AE$112,24,FALSE)="","",1),"")</f>
        <v/>
      </c>
      <c r="CH57" s="239" t="str">
        <f>IFERROR(IF(VLOOKUP($C57,'様式４－１'!$A$6:$AE$112,25,FALSE)="","",1),"")</f>
        <v/>
      </c>
      <c r="CI57" s="240" t="str">
        <f>IFERROR(IF(VLOOKUP($C57,'様式４－１'!$A$6:$AE$112,26,FALSE)="","",1),"")</f>
        <v/>
      </c>
      <c r="CJ57" s="239" t="str">
        <f>IFERROR(IF(VLOOKUP($C57,'様式４－１'!$A$6:$AE$112,27,FALSE)="","",1),"")</f>
        <v/>
      </c>
      <c r="CK57" s="240" t="str">
        <f>IFERROR(IF(VLOOKUP($C57,'様式４－１'!$A$6:$AE$112,28,FALSE)="","",1),"")</f>
        <v/>
      </c>
      <c r="CL57" s="239" t="str">
        <f>IFERROR(IF(VLOOKUP($C57,'様式４－１'!$A$6:$AE$112,29,FALSE)="","",1),"")</f>
        <v/>
      </c>
      <c r="CM57" s="240" t="str">
        <f>IFERROR(IF(VLOOKUP($C57,'様式４－１'!$A$6:$AE$112,30,FALSE)="","",1),"")</f>
        <v/>
      </c>
      <c r="CN57" s="239" t="str">
        <f>IFERROR(IF(VLOOKUP($C57,'様式４－１'!$A$6:$AE$112,31,FALSE)="","",1),"")</f>
        <v/>
      </c>
      <c r="CO57" s="254" t="str">
        <f>IFERROR(IF(VLOOKUP($C57,'様式４－１'!$A$6:$AE$112,31,FALSE)="","",1),"")</f>
        <v/>
      </c>
      <c r="CP57" s="258" t="str">
        <f>IFERROR(IF(VLOOKUP($C57,'様式４－１'!$A$6:$AE$112,31,FALSE)="","",1),"")</f>
        <v/>
      </c>
      <c r="CQ57" s="254" t="str">
        <f>IFERROR(IF(VLOOKUP($C57,'様式４－１'!$A$6:$AE$112,31,FALSE)="","",1),"")</f>
        <v/>
      </c>
      <c r="CR57" s="264">
        <f>全技術者確認表!E69</f>
        <v>0</v>
      </c>
      <c r="CS57" s="265">
        <f>全技術者確認表!H69</f>
        <v>0</v>
      </c>
      <c r="FS57" s="237"/>
      <c r="FT57" s="238"/>
      <c r="FU57" s="237"/>
      <c r="FV57" s="238"/>
      <c r="FW57" s="237"/>
      <c r="FX57" s="238"/>
      <c r="FY57" s="237"/>
      <c r="FZ57" s="238"/>
      <c r="GA57" s="237"/>
      <c r="GB57" s="238"/>
      <c r="GC57" s="237"/>
      <c r="GD57" s="238"/>
      <c r="GE57" s="237"/>
      <c r="GF57" s="238"/>
      <c r="GG57" s="237"/>
      <c r="GH57" s="238"/>
      <c r="GI57" s="239"/>
      <c r="GJ57" s="240"/>
      <c r="GK57" s="239"/>
      <c r="GL57" s="240"/>
      <c r="GM57" s="239"/>
      <c r="GN57" s="240"/>
      <c r="GO57" s="239"/>
      <c r="GP57" s="240"/>
      <c r="GQ57" s="239"/>
      <c r="GR57" s="240"/>
      <c r="GS57" s="239"/>
      <c r="GT57" s="240"/>
      <c r="GU57" s="239"/>
      <c r="GV57" s="240"/>
      <c r="GW57" s="239"/>
      <c r="GX57" s="240"/>
      <c r="GY57" s="237"/>
      <c r="GZ57" s="238"/>
      <c r="HA57" s="237"/>
      <c r="HB57" s="238"/>
      <c r="HC57" s="237"/>
      <c r="HD57" s="238"/>
      <c r="HE57" s="237"/>
      <c r="HF57" s="238"/>
      <c r="HG57" s="237"/>
      <c r="HH57" s="238"/>
      <c r="HI57" s="237"/>
      <c r="HJ57" s="238"/>
      <c r="HK57" s="237"/>
      <c r="HL57" s="238"/>
      <c r="HM57" s="237"/>
      <c r="HN57" s="238"/>
      <c r="HO57" s="237"/>
      <c r="HP57" s="238"/>
      <c r="HQ57" s="237"/>
      <c r="HR57" s="238"/>
      <c r="HS57" s="237"/>
      <c r="HT57" s="238"/>
      <c r="HU57" s="237"/>
      <c r="HV57" s="238"/>
      <c r="HW57" s="239"/>
      <c r="HX57" s="240"/>
      <c r="HY57" s="239"/>
      <c r="HZ57" s="240"/>
      <c r="IA57" s="239"/>
      <c r="IB57" s="240"/>
      <c r="IC57" s="239"/>
      <c r="ID57" s="240"/>
      <c r="IE57" s="237"/>
      <c r="IF57" s="238"/>
      <c r="IG57" s="237"/>
      <c r="IH57" s="238"/>
      <c r="II57" s="237"/>
      <c r="IJ57" s="238"/>
      <c r="IK57" s="237"/>
      <c r="IL57" s="238"/>
      <c r="IM57" s="239"/>
      <c r="IN57" s="240"/>
      <c r="IO57" s="239"/>
      <c r="IP57" s="240"/>
      <c r="IQ57" s="239"/>
      <c r="IR57" s="240"/>
      <c r="IS57" s="239"/>
      <c r="IT57" s="240"/>
      <c r="IU57" s="239"/>
      <c r="IV57" s="240"/>
      <c r="IW57" s="239"/>
      <c r="IX57" s="254"/>
      <c r="IY57" s="258"/>
      <c r="IZ57" s="254"/>
      <c r="JA57" s="258"/>
      <c r="JB57" s="254"/>
    </row>
    <row r="58" spans="1:262" s="231" customFormat="1" x14ac:dyDescent="0.2">
      <c r="A58" s="231">
        <f>報告書表紙!G$6</f>
        <v>0</v>
      </c>
      <c r="C58" s="231">
        <v>57</v>
      </c>
      <c r="D58" s="231">
        <f>全技術者確認表!B70</f>
        <v>0</v>
      </c>
      <c r="J58" s="232" t="str">
        <f>IFERROR(IF(VLOOKUP($C58,'様式２－１'!$A$6:$BG$163,4,FALSE)="","",1),"")</f>
        <v/>
      </c>
      <c r="K58" s="233" t="str">
        <f>IFERROR(IF(VLOOKUP($C58,'様式２－１'!$A$6:$BG$163,5,FALSE)="","",1),"")</f>
        <v/>
      </c>
      <c r="L58" s="232" t="str">
        <f>IFERROR(IF(VLOOKUP($C58,'様式２－１'!$A$6:$BG$163,6,FALSE)="","",1),"")</f>
        <v/>
      </c>
      <c r="M58" s="233" t="str">
        <f>IFERROR(IF(VLOOKUP($C58,'様式２－１'!$A$6:$BG$163,7,FALSE)="","",1),"")</f>
        <v/>
      </c>
      <c r="N58" s="232" t="str">
        <f>IFERROR(IF(VLOOKUP($C58,'様式２－１'!$A$6:$BG$163,8,FALSE)="","",1),"")</f>
        <v/>
      </c>
      <c r="O58" s="233" t="str">
        <f>IFERROR(IF(VLOOKUP($C58,'様式２－１'!$A$6:$BG$163,9,FALSE)="","",1),"")</f>
        <v/>
      </c>
      <c r="P58" s="232" t="str">
        <f>IFERROR(IF(VLOOKUP($C58,'様式２－１'!$A$6:$BG$163,10,FALSE)="","",1),"")</f>
        <v/>
      </c>
      <c r="Q58" s="233" t="str">
        <f>IFERROR(IF(VLOOKUP($C58,'様式２－１'!$A$6:$BG$163,11,FALSE)="","",1),"")</f>
        <v/>
      </c>
      <c r="R58" s="232" t="str">
        <f>IFERROR(IF(VLOOKUP($C58,'様式２－１'!$A$6:$BG$163,12,FALSE)="","",1),"")</f>
        <v/>
      </c>
      <c r="S58" s="233" t="str">
        <f>IFERROR(IF(VLOOKUP($C58,'様式２－１'!$A$6:$BG$163,13,FALSE)="","",1),"")</f>
        <v/>
      </c>
      <c r="T58" s="232" t="str">
        <f>IFERROR(IF(VLOOKUP($C58,'様式２－１'!$A$6:$BG$163,14,FALSE)="","",1),"")</f>
        <v/>
      </c>
      <c r="U58" s="233" t="str">
        <f>IFERROR(IF(VLOOKUP($C58,'様式２－１'!$A$6:$BG$163,15,FALSE)="","",1),"")</f>
        <v/>
      </c>
      <c r="V58" s="232" t="str">
        <f>IFERROR(IF(VLOOKUP($C58,'様式２－１'!$A$6:$BG$163,16,FALSE)="","",1),"")</f>
        <v/>
      </c>
      <c r="W58" s="233" t="str">
        <f>IFERROR(IF(VLOOKUP($C58,'様式２－１'!$A$6:$BG$163,17,FALSE)="","",1),"")</f>
        <v/>
      </c>
      <c r="X58" s="232" t="str">
        <f>IFERROR(IF(VLOOKUP($C58,'様式２－１'!$A$6:$BG$163,18,FALSE)="","",1),"")</f>
        <v/>
      </c>
      <c r="Y58" s="233" t="str">
        <f>IFERROR(IF(VLOOKUP($C58,'様式２－１'!$A$6:$BG$163,19,FALSE)="","",1),"")</f>
        <v/>
      </c>
      <c r="Z58" s="232" t="str">
        <f>IFERROR(IF(VLOOKUP($C58,'様式２－１'!$A$6:$BG$163,20,FALSE)="","",1),"")</f>
        <v/>
      </c>
      <c r="AA58" s="235" t="str">
        <f>IFERROR(IF(VLOOKUP($C58,'様式２－１'!$A$6:$BG$163,21,FALSE)="","",1),"")</f>
        <v/>
      </c>
      <c r="AB58" s="232" t="str">
        <f>IFERROR(IF(VLOOKUP($C58,'様式２－１'!$A$6:$BG$163,22,FALSE)="","",1),"")</f>
        <v/>
      </c>
      <c r="AC58" s="235" t="str">
        <f>IFERROR(IF(VLOOKUP($C58,'様式２－１'!$A$6:$BG$163,23,FALSE)="","",1),"")</f>
        <v/>
      </c>
      <c r="AD58" s="232" t="str">
        <f>IFERROR(IF(VLOOKUP($C58,'様式２－１'!$A$6:$BG$163,24,FALSE)="","",1),"")</f>
        <v/>
      </c>
      <c r="AE58" s="235" t="str">
        <f>IFERROR(IF(VLOOKUP($C58,'様式２－１'!$A$6:$BG$163,25,FALSE)="","",1),"")</f>
        <v/>
      </c>
      <c r="AF58" s="232" t="str">
        <f>IFERROR(IF(VLOOKUP($C58,'様式２－１'!$A$6:$BG$163,26,FALSE)="","",1),"")</f>
        <v/>
      </c>
      <c r="AG58" s="235" t="str">
        <f>IFERROR(IF(VLOOKUP($C58,'様式２－１'!$A$6:$BG$163,27,FALSE)="","",1),"")</f>
        <v/>
      </c>
      <c r="AH58" s="232" t="str">
        <f>IFERROR(IF(VLOOKUP($C58,'様式２－１'!$A$6:$BG$163,28,FALSE)="","",1),"")</f>
        <v/>
      </c>
      <c r="AI58" s="235" t="str">
        <f>IFERROR(IF(VLOOKUP($C58,'様式２－１'!$A$6:$BG$163,28,FALSE)="","",1),"")</f>
        <v/>
      </c>
      <c r="AJ58" s="232" t="str">
        <f>IFERROR(IF(VLOOKUP($C58,'様式２－１'!$A$6:$BG$163,30,FALSE)="","",1),"")</f>
        <v/>
      </c>
      <c r="AK58" s="235" t="str">
        <f>IFERROR(IF(VLOOKUP($C58,'様式２－１'!$A$6:$BG$163,31,FALSE)="","",1),"")</f>
        <v/>
      </c>
      <c r="AL58" s="232" t="str">
        <f>IFERROR(IF(VLOOKUP($C58,'様式２－１'!$A$6:$BG$163,32,FALSE)="","",1),"")</f>
        <v/>
      </c>
      <c r="AM58" s="235" t="str">
        <f>IFERROR(IF(VLOOKUP($C58,'様式２－１'!$A$6:$BG$163,33,FALSE)="","",1),"")</f>
        <v/>
      </c>
      <c r="AN58" s="232" t="str">
        <f>IFERROR(IF(VLOOKUP($C58,'様式２－１'!$A$6:$BG$163,34,FALSE)="","",1),"")</f>
        <v/>
      </c>
      <c r="AO58" s="235" t="str">
        <f>IFERROR(IF(VLOOKUP($C58,'様式２－１'!$A$6:$BG$163,35,FALSE)="","",1),"")</f>
        <v/>
      </c>
      <c r="AP58" s="232" t="str">
        <f>IFERROR(IF(VLOOKUP($C58,'様式２－１'!$A$6:$BG$163,36,FALSE)="","",VLOOKUP($C58,'様式２－１'!$A$6:$BG$163,36,FALSE)),"")</f>
        <v/>
      </c>
      <c r="AQ58" s="233" t="str">
        <f>IFERROR(IF(VLOOKUP($C58,'様式２－１'!$A$6:$BG$163,37,FALSE)="","",VLOOKUP($C58,'様式２－１'!$A$6:$BG$163,37,FALSE)),"")</f>
        <v/>
      </c>
      <c r="AR58" s="232" t="str">
        <f>IFERROR(IF(VLOOKUP($C58,'様式２－１'!$A$6:$BG$163,38,FALSE)="","",VLOOKUP($C58,'様式２－１'!$A$6:$BG$163,38,FALSE)),"")</f>
        <v/>
      </c>
      <c r="AS58" s="233" t="str">
        <f>IFERROR(IF(VLOOKUP($C58,'様式２－１'!$A$6:$BG$163,39,FALSE)="","",VLOOKUP($C58,'様式２－１'!$A$6:$BG$163,39,FALSE)),"")</f>
        <v/>
      </c>
      <c r="AT58" s="232" t="str">
        <f>IFERROR(IF(VLOOKUP($C58,'様式２－１'!$A$6:$BG$163,40,FALSE)="","",VLOOKUP($C58,'様式２－１'!$A$6:$BG$163,40,FALSE)),"")</f>
        <v/>
      </c>
      <c r="AU58" s="233" t="str">
        <f>IFERROR(IF(VLOOKUP($C58,'様式２－１'!$A$6:$BG$163,41,FALSE)="","",VLOOKUP($C58,'様式２－１'!$A$6:$BG$163,41,FALSE)),"")</f>
        <v/>
      </c>
      <c r="AV58" s="232" t="str">
        <f>IFERROR(IF(VLOOKUP($C58,'様式２－１'!$A$6:$BG$163,42,FALSE)="","",VLOOKUP($C58,'様式２－１'!$A$6:$BG$163,42,FALSE)),"")</f>
        <v/>
      </c>
      <c r="AW58" s="233" t="str">
        <f>IFERROR(IF(VLOOKUP($C58,'様式２－１'!$A$6:$BG$163,43,FALSE)="","",VLOOKUP($C58,'様式２－１'!$A$6:$BG$163,43,FALSE)),"")</f>
        <v/>
      </c>
      <c r="AX58" s="232" t="str">
        <f>IFERROR(IF(VLOOKUP($C58,'様式２－１'!$A$6:$BG$163,44,FALSE)="","",VLOOKUP($C58,'様式２－１'!$A$6:$BG$163,44,FALSE)),"")</f>
        <v/>
      </c>
      <c r="AY58" s="233" t="str">
        <f>IFERROR(IF(VLOOKUP($C58,'様式２－１'!$A$6:$BG$163,45,FALSE)="","",VLOOKUP($C58,'様式２－１'!$A$6:$BG$163,45,FALSE)),"")</f>
        <v/>
      </c>
      <c r="AZ58" s="232" t="str">
        <f>IFERROR(IF(VLOOKUP($C58,'様式２－１'!$A$6:$BG$163,46,FALSE)="","",VLOOKUP($C58,'様式２－１'!$A$6:$BG$163,46,FALSE)),"")</f>
        <v/>
      </c>
      <c r="BA58" s="233" t="str">
        <f>IFERROR(IF(VLOOKUP($C58,'様式２－１'!$A$6:$BG$163,47,FALSE)="","",VLOOKUP($C58,'様式２－１'!$A$6:$BG$163,47,FALSE)),"")</f>
        <v/>
      </c>
      <c r="BB58" s="232" t="str">
        <f>IFERROR(IF(VLOOKUP($C58,'様式２－１'!$A$6:$BG$163,48,FALSE)="","",VLOOKUP($C58,'様式２－１'!$A$6:$BG$163,48,FALSE)),"")</f>
        <v/>
      </c>
      <c r="BC58" s="233" t="str">
        <f>IFERROR(IF(VLOOKUP($C58,'様式２－１'!$A$6:$BG$163,49,FALSE)="","",VLOOKUP($C58,'様式２－１'!$A$6:$BG$163,49,FALSE)),"")</f>
        <v/>
      </c>
      <c r="BD58" s="232" t="str">
        <f>IFERROR(IF(VLOOKUP($C58,'様式２－１'!$A$6:$BG$163,50,FALSE)="","",VLOOKUP($C58,'様式２－１'!$A$6:$BG$163,50,FALSE)),"")</f>
        <v/>
      </c>
      <c r="BE58" s="233" t="str">
        <f>IFERROR(IF(VLOOKUP($C58,'様式２－１'!$A$6:$BG$163,51,FALSE)="","",VLOOKUP($C58,'様式２－１'!$A$6:$BG$163,51,FALSE)),"")</f>
        <v/>
      </c>
      <c r="BF58" s="232" t="str">
        <f>IFERROR(IF(VLOOKUP($C58,'様式２－１'!$A$6:$BG$163,52,FALSE)="","",VLOOKUP($C58,'様式２－１'!$A$6:$BG$163,52,FALSE)),"")</f>
        <v/>
      </c>
      <c r="BG58" s="233" t="str">
        <f>IFERROR(IF(VLOOKUP($C58,'様式２－１'!$A$6:$BG$163,53,FALSE)="","",1),"")</f>
        <v/>
      </c>
      <c r="BH58" s="232" t="str">
        <f>IFERROR(IF(VLOOKUP($C58,'様式２－１'!$A$6:$BG$163,54,FALSE)="","",1),"")</f>
        <v/>
      </c>
      <c r="BI58" s="233" t="str">
        <f>IFERROR(IF(VLOOKUP($C58,'様式２－１'!$A$6:$BG$163,55,FALSE)="","",1),"")</f>
        <v/>
      </c>
      <c r="BJ58" s="232" t="str">
        <f>IFERROR(IF(VLOOKUP($C58,'様式２－１'!$A$6:$BG$163,56,FALSE)="","",VLOOKUP($C58,'様式２－１'!$A$6:$BG$163,56,FALSE)),"")</f>
        <v/>
      </c>
      <c r="BK58" s="233" t="str">
        <f>IFERROR(IF(VLOOKUP($C58,'様式２－１'!$A$6:$BG$163,57,FALSE)="","",VLOOKUP($C58,'様式２－１'!$A$6:$BG$163,57,FALSE)),"")</f>
        <v/>
      </c>
      <c r="BL58" s="232" t="str">
        <f>IFERROR(IF(VLOOKUP($C58,'様式２－１'!$A$6:$BG$163,58,FALSE)="","",VLOOKUP($C58,'様式２－１'!$A$6:$BG$163,58,FALSE)),"")</f>
        <v/>
      </c>
      <c r="BM58" s="233" t="str">
        <f>IFERROR(IF(VLOOKUP($C58,'様式２－１'!$A$6:$BG$163,59,FALSE)="","",VLOOKUP($C58,'様式２－１'!$A$6:$BG$163,59,FALSE)),"")</f>
        <v/>
      </c>
      <c r="BN58" s="234" t="str">
        <f>IFERROR(IF(VLOOKUP($C58,'様式４－１'!$A$6:$AE$112,5,FALSE)="","",VLOOKUP($C58,'様式４－１'!$A$6:$AE$112,5,FALSE)),"")</f>
        <v/>
      </c>
      <c r="BO58" s="235" t="str">
        <f>IFERROR(IF(VLOOKUP($C58,'様式４－１'!$A$6:$AE$112,6,FALSE)="","",VLOOKUP($C58,'様式４－１'!$A$6:$AE$112,6,FALSE)),"")</f>
        <v/>
      </c>
      <c r="BP58" s="234" t="str">
        <f>IFERROR(IF(VLOOKUP($C58,'様式４－１'!$A$6:$AE$112,7,FALSE)="","",VLOOKUP($C58,'様式４－１'!$A$6:$AE$112,7,FALSE)),"")</f>
        <v/>
      </c>
      <c r="BQ58" s="235" t="str">
        <f>IFERROR(IF(VLOOKUP($C58,'様式４－１'!$A$6:$AE$112,8,FALSE)="","",VLOOKUP($C58,'様式４－１'!$A$6:$AE$112,8,FALSE)),"")</f>
        <v/>
      </c>
      <c r="BR58" s="234" t="str">
        <f>IFERROR(IF(VLOOKUP($C58,'様式４－１'!$A$6:$AE$112,9,FALSE)="","",VLOOKUP($C58,'様式４－１'!$A$6:$AE$112,9,FALSE)),"")</f>
        <v/>
      </c>
      <c r="BS58" s="235" t="str">
        <f>IFERROR(IF(VLOOKUP($C58,'様式４－１'!$A$6:$AE$112,10,FALSE)="","",VLOOKUP($C58,'様式４－１'!$A$6:$AE$112,10,FALSE)),"")</f>
        <v/>
      </c>
      <c r="BT58" s="234" t="str">
        <f>IFERROR(IF(VLOOKUP($C58,'様式４－１'!$A$6:$AE$112,11,FALSE)="","",VLOOKUP($C58,'様式４－１'!$A$6:$AE$112,11,FALSE)),"")</f>
        <v/>
      </c>
      <c r="BU58" s="235" t="str">
        <f>IFERROR(IF(VLOOKUP($C58,'様式４－１'!$A$6:$AE$112,12,FALSE)="","",VLOOKUP($C58,'様式４－１'!$A$6:$AE$112,12,FALSE)),"")</f>
        <v/>
      </c>
      <c r="BV58" s="232" t="str">
        <f>IFERROR(IF(VLOOKUP($C58,'様式４－１'!$A$6:$AE$112,13,FALSE)="","",VLOOKUP($C58,'様式４－１'!$A$6:$AE$112,13,FALSE)),"")</f>
        <v/>
      </c>
      <c r="BW58" s="233" t="str">
        <f>IFERROR(IF(VLOOKUP($C58,'様式４－１'!$A$6:$AE$112,14,FALSE)="","",VLOOKUP($C58,'様式４－１'!$A$6:$AE$112,14,FALSE)),"")</f>
        <v/>
      </c>
      <c r="BX58" s="232" t="str">
        <f>IFERROR(IF(VLOOKUP($C58,'様式４－１'!$A$6:$AE$112,15,FALSE)="","",VLOOKUP($C58,'様式４－１'!$A$6:$AE$112,15,FALSE)),"")</f>
        <v/>
      </c>
      <c r="BY58" s="233" t="str">
        <f>IFERROR(IF(VLOOKUP($C58,'様式４－１'!$A$6:$AE$112,16,FALSE)="","",VLOOKUP($C58,'様式４－１'!$A$6:$AE$112,16,FALSE)),"")</f>
        <v/>
      </c>
      <c r="BZ58" s="232" t="str">
        <f>IFERROR(IF(VLOOKUP($C58,'様式４－１'!$A$6:$AE$112,17,FALSE)="","",VLOOKUP($C58,'様式４－１'!$A$6:$AE$112,17,FALSE)),"")</f>
        <v/>
      </c>
      <c r="CA58" s="233" t="str">
        <f>IFERROR(IF(VLOOKUP($C58,'様式４－１'!$A$6:$AE$112,18,FALSE)="","",VLOOKUP($C58,'様式４－１'!$A$6:$AE$112,18,FALSE)),"")</f>
        <v/>
      </c>
      <c r="CB58" s="232" t="str">
        <f>IFERROR(IF(VLOOKUP($C58,'様式４－１'!$A$6:$AE$112,19,FALSE)="","",VLOOKUP($C58,'様式４－１'!$A$6:$AE$112,19,FALSE)),"")</f>
        <v/>
      </c>
      <c r="CC58" s="233" t="str">
        <f>IFERROR(IF(VLOOKUP($C58,'様式４－１'!$A$6:$AE$112,20,FALSE)="","",VLOOKUP($C58,'様式４－１'!$A$6:$AE$112,20,FALSE)),"")</f>
        <v/>
      </c>
      <c r="CD58" s="234" t="str">
        <f>IFERROR(IF(VLOOKUP($C58,'様式４－１'!$A$6:$AE$112,21,FALSE)="","",1),"")</f>
        <v/>
      </c>
      <c r="CE58" s="235" t="str">
        <f>IFERROR(IF(VLOOKUP($C58,'様式４－１'!$A$6:$AE$112,22,FALSE)="","",1),"")</f>
        <v/>
      </c>
      <c r="CF58" s="234" t="str">
        <f>IFERROR(IF(VLOOKUP($C58,'様式４－１'!$A$6:$AE$112,23,FALSE)="","",1),"")</f>
        <v/>
      </c>
      <c r="CG58" s="235" t="str">
        <f>IFERROR(IF(VLOOKUP($C58,'様式４－１'!$A$6:$AE$112,24,FALSE)="","",1),"")</f>
        <v/>
      </c>
      <c r="CH58" s="234" t="str">
        <f>IFERROR(IF(VLOOKUP($C58,'様式４－１'!$A$6:$AE$112,25,FALSE)="","",1),"")</f>
        <v/>
      </c>
      <c r="CI58" s="235" t="str">
        <f>IFERROR(IF(VLOOKUP($C58,'様式４－１'!$A$6:$AE$112,26,FALSE)="","",1),"")</f>
        <v/>
      </c>
      <c r="CJ58" s="234" t="str">
        <f>IFERROR(IF(VLOOKUP($C58,'様式４－１'!$A$6:$AE$112,27,FALSE)="","",1),"")</f>
        <v/>
      </c>
      <c r="CK58" s="235" t="str">
        <f>IFERROR(IF(VLOOKUP($C58,'様式４－１'!$A$6:$AE$112,28,FALSE)="","",1),"")</f>
        <v/>
      </c>
      <c r="CL58" s="234" t="str">
        <f>IFERROR(IF(VLOOKUP($C58,'様式４－１'!$A$6:$AE$112,29,FALSE)="","",1),"")</f>
        <v/>
      </c>
      <c r="CM58" s="235" t="str">
        <f>IFERROR(IF(VLOOKUP($C58,'様式４－１'!$A$6:$AE$112,30,FALSE)="","",1),"")</f>
        <v/>
      </c>
      <c r="CN58" s="234" t="str">
        <f>IFERROR(IF(VLOOKUP($C58,'様式４－１'!$A$6:$AE$112,31,FALSE)="","",1),"")</f>
        <v/>
      </c>
      <c r="CO58" s="252" t="str">
        <f>IFERROR(IF(VLOOKUP($C58,'様式４－１'!$A$6:$AE$112,31,FALSE)="","",1),"")</f>
        <v/>
      </c>
      <c r="CP58" s="256" t="str">
        <f>IFERROR(IF(VLOOKUP($C58,'様式４－１'!$A$6:$AE$112,31,FALSE)="","",1),"")</f>
        <v/>
      </c>
      <c r="CQ58" s="252" t="str">
        <f>IFERROR(IF(VLOOKUP($C58,'様式４－１'!$A$6:$AE$112,31,FALSE)="","",1),"")</f>
        <v/>
      </c>
      <c r="CR58" s="260">
        <f>全技術者確認表!E70</f>
        <v>0</v>
      </c>
      <c r="CS58" s="261">
        <f>全技術者確認表!H70</f>
        <v>0</v>
      </c>
      <c r="FS58" s="232"/>
      <c r="FT58" s="233"/>
      <c r="FU58" s="232"/>
      <c r="FV58" s="233"/>
      <c r="FW58" s="232"/>
      <c r="FX58" s="233"/>
      <c r="FY58" s="232"/>
      <c r="FZ58" s="233"/>
      <c r="GA58" s="232"/>
      <c r="GB58" s="233"/>
      <c r="GC58" s="232"/>
      <c r="GD58" s="233"/>
      <c r="GE58" s="232"/>
      <c r="GF58" s="233"/>
      <c r="GG58" s="232"/>
      <c r="GH58" s="233"/>
      <c r="GI58" s="234"/>
      <c r="GJ58" s="235"/>
      <c r="GK58" s="234"/>
      <c r="GL58" s="235"/>
      <c r="GM58" s="234"/>
      <c r="GN58" s="235"/>
      <c r="GO58" s="234"/>
      <c r="GP58" s="235"/>
      <c r="GQ58" s="234"/>
      <c r="GR58" s="235"/>
      <c r="GS58" s="234"/>
      <c r="GT58" s="235"/>
      <c r="GU58" s="234"/>
      <c r="GV58" s="235"/>
      <c r="GW58" s="234"/>
      <c r="GX58" s="235"/>
      <c r="GY58" s="232"/>
      <c r="GZ58" s="233"/>
      <c r="HA58" s="232"/>
      <c r="HB58" s="233"/>
      <c r="HC58" s="232"/>
      <c r="HD58" s="233"/>
      <c r="HE58" s="232"/>
      <c r="HF58" s="233"/>
      <c r="HG58" s="232"/>
      <c r="HH58" s="233"/>
      <c r="HI58" s="232"/>
      <c r="HJ58" s="233"/>
      <c r="HK58" s="232"/>
      <c r="HL58" s="233"/>
      <c r="HM58" s="232"/>
      <c r="HN58" s="233"/>
      <c r="HO58" s="232"/>
      <c r="HP58" s="233"/>
      <c r="HQ58" s="232"/>
      <c r="HR58" s="233"/>
      <c r="HS58" s="232"/>
      <c r="HT58" s="233"/>
      <c r="HU58" s="232"/>
      <c r="HV58" s="233"/>
      <c r="HW58" s="234"/>
      <c r="HX58" s="235"/>
      <c r="HY58" s="234"/>
      <c r="HZ58" s="235"/>
      <c r="IA58" s="234"/>
      <c r="IB58" s="235"/>
      <c r="IC58" s="234"/>
      <c r="ID58" s="235"/>
      <c r="IE58" s="232"/>
      <c r="IF58" s="233"/>
      <c r="IG58" s="232"/>
      <c r="IH58" s="233"/>
      <c r="II58" s="232"/>
      <c r="IJ58" s="233"/>
      <c r="IK58" s="232"/>
      <c r="IL58" s="233"/>
      <c r="IM58" s="234"/>
      <c r="IN58" s="235"/>
      <c r="IO58" s="234"/>
      <c r="IP58" s="235"/>
      <c r="IQ58" s="234"/>
      <c r="IR58" s="235"/>
      <c r="IS58" s="234"/>
      <c r="IT58" s="235"/>
      <c r="IU58" s="234"/>
      <c r="IV58" s="235"/>
      <c r="IW58" s="234"/>
      <c r="IX58" s="252"/>
      <c r="IY58" s="256"/>
      <c r="IZ58" s="252"/>
      <c r="JA58" s="256"/>
      <c r="JB58" s="252"/>
    </row>
    <row r="59" spans="1:262" s="231" customFormat="1" x14ac:dyDescent="0.2">
      <c r="A59" s="231">
        <f>報告書表紙!G$6</f>
        <v>0</v>
      </c>
      <c r="C59" s="231">
        <v>58</v>
      </c>
      <c r="D59" s="231">
        <f>全技術者確認表!B71</f>
        <v>0</v>
      </c>
      <c r="J59" s="232" t="str">
        <f>IFERROR(IF(VLOOKUP($C59,'様式２－１'!$A$6:$BG$163,4,FALSE)="","",1),"")</f>
        <v/>
      </c>
      <c r="K59" s="233" t="str">
        <f>IFERROR(IF(VLOOKUP($C59,'様式２－１'!$A$6:$BG$163,5,FALSE)="","",1),"")</f>
        <v/>
      </c>
      <c r="L59" s="232" t="str">
        <f>IFERROR(IF(VLOOKUP($C59,'様式２－１'!$A$6:$BG$163,6,FALSE)="","",1),"")</f>
        <v/>
      </c>
      <c r="M59" s="233" t="str">
        <f>IFERROR(IF(VLOOKUP($C59,'様式２－１'!$A$6:$BG$163,7,FALSE)="","",1),"")</f>
        <v/>
      </c>
      <c r="N59" s="232" t="str">
        <f>IFERROR(IF(VLOOKUP($C59,'様式２－１'!$A$6:$BG$163,8,FALSE)="","",1),"")</f>
        <v/>
      </c>
      <c r="O59" s="233" t="str">
        <f>IFERROR(IF(VLOOKUP($C59,'様式２－１'!$A$6:$BG$163,9,FALSE)="","",1),"")</f>
        <v/>
      </c>
      <c r="P59" s="232" t="str">
        <f>IFERROR(IF(VLOOKUP($C59,'様式２－１'!$A$6:$BG$163,10,FALSE)="","",1),"")</f>
        <v/>
      </c>
      <c r="Q59" s="233" t="str">
        <f>IFERROR(IF(VLOOKUP($C59,'様式２－１'!$A$6:$BG$163,11,FALSE)="","",1),"")</f>
        <v/>
      </c>
      <c r="R59" s="232" t="str">
        <f>IFERROR(IF(VLOOKUP($C59,'様式２－１'!$A$6:$BG$163,12,FALSE)="","",1),"")</f>
        <v/>
      </c>
      <c r="S59" s="233" t="str">
        <f>IFERROR(IF(VLOOKUP($C59,'様式２－１'!$A$6:$BG$163,13,FALSE)="","",1),"")</f>
        <v/>
      </c>
      <c r="T59" s="232" t="str">
        <f>IFERROR(IF(VLOOKUP($C59,'様式２－１'!$A$6:$BG$163,14,FALSE)="","",1),"")</f>
        <v/>
      </c>
      <c r="U59" s="233" t="str">
        <f>IFERROR(IF(VLOOKUP($C59,'様式２－１'!$A$6:$BG$163,15,FALSE)="","",1),"")</f>
        <v/>
      </c>
      <c r="V59" s="232" t="str">
        <f>IFERROR(IF(VLOOKUP($C59,'様式２－１'!$A$6:$BG$163,16,FALSE)="","",1),"")</f>
        <v/>
      </c>
      <c r="W59" s="233" t="str">
        <f>IFERROR(IF(VLOOKUP($C59,'様式２－１'!$A$6:$BG$163,17,FALSE)="","",1),"")</f>
        <v/>
      </c>
      <c r="X59" s="232" t="str">
        <f>IFERROR(IF(VLOOKUP($C59,'様式２－１'!$A$6:$BG$163,18,FALSE)="","",1),"")</f>
        <v/>
      </c>
      <c r="Y59" s="233" t="str">
        <f>IFERROR(IF(VLOOKUP($C59,'様式２－１'!$A$6:$BG$163,19,FALSE)="","",1),"")</f>
        <v/>
      </c>
      <c r="Z59" s="232" t="str">
        <f>IFERROR(IF(VLOOKUP($C59,'様式２－１'!$A$6:$BG$163,20,FALSE)="","",1),"")</f>
        <v/>
      </c>
      <c r="AA59" s="235" t="str">
        <f>IFERROR(IF(VLOOKUP($C59,'様式２－１'!$A$6:$BG$163,21,FALSE)="","",1),"")</f>
        <v/>
      </c>
      <c r="AB59" s="232" t="str">
        <f>IFERROR(IF(VLOOKUP($C59,'様式２－１'!$A$6:$BG$163,22,FALSE)="","",1),"")</f>
        <v/>
      </c>
      <c r="AC59" s="235" t="str">
        <f>IFERROR(IF(VLOOKUP($C59,'様式２－１'!$A$6:$BG$163,23,FALSE)="","",1),"")</f>
        <v/>
      </c>
      <c r="AD59" s="232" t="str">
        <f>IFERROR(IF(VLOOKUP($C59,'様式２－１'!$A$6:$BG$163,24,FALSE)="","",1),"")</f>
        <v/>
      </c>
      <c r="AE59" s="235" t="str">
        <f>IFERROR(IF(VLOOKUP($C59,'様式２－１'!$A$6:$BG$163,25,FALSE)="","",1),"")</f>
        <v/>
      </c>
      <c r="AF59" s="232" t="str">
        <f>IFERROR(IF(VLOOKUP($C59,'様式２－１'!$A$6:$BG$163,26,FALSE)="","",1),"")</f>
        <v/>
      </c>
      <c r="AG59" s="235" t="str">
        <f>IFERROR(IF(VLOOKUP($C59,'様式２－１'!$A$6:$BG$163,27,FALSE)="","",1),"")</f>
        <v/>
      </c>
      <c r="AH59" s="232" t="str">
        <f>IFERROR(IF(VLOOKUP($C59,'様式２－１'!$A$6:$BG$163,28,FALSE)="","",1),"")</f>
        <v/>
      </c>
      <c r="AI59" s="235" t="str">
        <f>IFERROR(IF(VLOOKUP($C59,'様式２－１'!$A$6:$BG$163,28,FALSE)="","",1),"")</f>
        <v/>
      </c>
      <c r="AJ59" s="232" t="str">
        <f>IFERROR(IF(VLOOKUP($C59,'様式２－１'!$A$6:$BG$163,30,FALSE)="","",1),"")</f>
        <v/>
      </c>
      <c r="AK59" s="235" t="str">
        <f>IFERROR(IF(VLOOKUP($C59,'様式２－１'!$A$6:$BG$163,31,FALSE)="","",1),"")</f>
        <v/>
      </c>
      <c r="AL59" s="232" t="str">
        <f>IFERROR(IF(VLOOKUP($C59,'様式２－１'!$A$6:$BG$163,32,FALSE)="","",1),"")</f>
        <v/>
      </c>
      <c r="AM59" s="235" t="str">
        <f>IFERROR(IF(VLOOKUP($C59,'様式２－１'!$A$6:$BG$163,33,FALSE)="","",1),"")</f>
        <v/>
      </c>
      <c r="AN59" s="232" t="str">
        <f>IFERROR(IF(VLOOKUP($C59,'様式２－１'!$A$6:$BG$163,34,FALSE)="","",1),"")</f>
        <v/>
      </c>
      <c r="AO59" s="235" t="str">
        <f>IFERROR(IF(VLOOKUP($C59,'様式２－１'!$A$6:$BG$163,35,FALSE)="","",1),"")</f>
        <v/>
      </c>
      <c r="AP59" s="232" t="str">
        <f>IFERROR(IF(VLOOKUP($C59,'様式２－１'!$A$6:$BG$163,36,FALSE)="","",VLOOKUP($C59,'様式２－１'!$A$6:$BG$163,36,FALSE)),"")</f>
        <v/>
      </c>
      <c r="AQ59" s="233" t="str">
        <f>IFERROR(IF(VLOOKUP($C59,'様式２－１'!$A$6:$BG$163,37,FALSE)="","",VLOOKUP($C59,'様式２－１'!$A$6:$BG$163,37,FALSE)),"")</f>
        <v/>
      </c>
      <c r="AR59" s="232" t="str">
        <f>IFERROR(IF(VLOOKUP($C59,'様式２－１'!$A$6:$BG$163,38,FALSE)="","",VLOOKUP($C59,'様式２－１'!$A$6:$BG$163,38,FALSE)),"")</f>
        <v/>
      </c>
      <c r="AS59" s="233" t="str">
        <f>IFERROR(IF(VLOOKUP($C59,'様式２－１'!$A$6:$BG$163,39,FALSE)="","",VLOOKUP($C59,'様式２－１'!$A$6:$BG$163,39,FALSE)),"")</f>
        <v/>
      </c>
      <c r="AT59" s="232" t="str">
        <f>IFERROR(IF(VLOOKUP($C59,'様式２－１'!$A$6:$BG$163,40,FALSE)="","",VLOOKUP($C59,'様式２－１'!$A$6:$BG$163,40,FALSE)),"")</f>
        <v/>
      </c>
      <c r="AU59" s="233" t="str">
        <f>IFERROR(IF(VLOOKUP($C59,'様式２－１'!$A$6:$BG$163,41,FALSE)="","",VLOOKUP($C59,'様式２－１'!$A$6:$BG$163,41,FALSE)),"")</f>
        <v/>
      </c>
      <c r="AV59" s="232" t="str">
        <f>IFERROR(IF(VLOOKUP($C59,'様式２－１'!$A$6:$BG$163,42,FALSE)="","",VLOOKUP($C59,'様式２－１'!$A$6:$BG$163,42,FALSE)),"")</f>
        <v/>
      </c>
      <c r="AW59" s="233" t="str">
        <f>IFERROR(IF(VLOOKUP($C59,'様式２－１'!$A$6:$BG$163,43,FALSE)="","",VLOOKUP($C59,'様式２－１'!$A$6:$BG$163,43,FALSE)),"")</f>
        <v/>
      </c>
      <c r="AX59" s="232" t="str">
        <f>IFERROR(IF(VLOOKUP($C59,'様式２－１'!$A$6:$BG$163,44,FALSE)="","",VLOOKUP($C59,'様式２－１'!$A$6:$BG$163,44,FALSE)),"")</f>
        <v/>
      </c>
      <c r="AY59" s="233" t="str">
        <f>IFERROR(IF(VLOOKUP($C59,'様式２－１'!$A$6:$BG$163,45,FALSE)="","",VLOOKUP($C59,'様式２－１'!$A$6:$BG$163,45,FALSE)),"")</f>
        <v/>
      </c>
      <c r="AZ59" s="232" t="str">
        <f>IFERROR(IF(VLOOKUP($C59,'様式２－１'!$A$6:$BG$163,46,FALSE)="","",VLOOKUP($C59,'様式２－１'!$A$6:$BG$163,46,FALSE)),"")</f>
        <v/>
      </c>
      <c r="BA59" s="233" t="str">
        <f>IFERROR(IF(VLOOKUP($C59,'様式２－１'!$A$6:$BG$163,47,FALSE)="","",VLOOKUP($C59,'様式２－１'!$A$6:$BG$163,47,FALSE)),"")</f>
        <v/>
      </c>
      <c r="BB59" s="232" t="str">
        <f>IFERROR(IF(VLOOKUP($C59,'様式２－１'!$A$6:$BG$163,48,FALSE)="","",VLOOKUP($C59,'様式２－１'!$A$6:$BG$163,48,FALSE)),"")</f>
        <v/>
      </c>
      <c r="BC59" s="233" t="str">
        <f>IFERROR(IF(VLOOKUP($C59,'様式２－１'!$A$6:$BG$163,49,FALSE)="","",VLOOKUP($C59,'様式２－１'!$A$6:$BG$163,49,FALSE)),"")</f>
        <v/>
      </c>
      <c r="BD59" s="232" t="str">
        <f>IFERROR(IF(VLOOKUP($C59,'様式２－１'!$A$6:$BG$163,50,FALSE)="","",VLOOKUP($C59,'様式２－１'!$A$6:$BG$163,50,FALSE)),"")</f>
        <v/>
      </c>
      <c r="BE59" s="233" t="str">
        <f>IFERROR(IF(VLOOKUP($C59,'様式２－１'!$A$6:$BG$163,51,FALSE)="","",VLOOKUP($C59,'様式２－１'!$A$6:$BG$163,51,FALSE)),"")</f>
        <v/>
      </c>
      <c r="BF59" s="232" t="str">
        <f>IFERROR(IF(VLOOKUP($C59,'様式２－１'!$A$6:$BG$163,52,FALSE)="","",VLOOKUP($C59,'様式２－１'!$A$6:$BG$163,52,FALSE)),"")</f>
        <v/>
      </c>
      <c r="BG59" s="233" t="str">
        <f>IFERROR(IF(VLOOKUP($C59,'様式２－１'!$A$6:$BG$163,53,FALSE)="","",1),"")</f>
        <v/>
      </c>
      <c r="BH59" s="232" t="str">
        <f>IFERROR(IF(VLOOKUP($C59,'様式２－１'!$A$6:$BG$163,54,FALSE)="","",1),"")</f>
        <v/>
      </c>
      <c r="BI59" s="233" t="str">
        <f>IFERROR(IF(VLOOKUP($C59,'様式２－１'!$A$6:$BG$163,55,FALSE)="","",1),"")</f>
        <v/>
      </c>
      <c r="BJ59" s="232" t="str">
        <f>IFERROR(IF(VLOOKUP($C59,'様式２－１'!$A$6:$BG$163,56,FALSE)="","",VLOOKUP($C59,'様式２－１'!$A$6:$BG$163,56,FALSE)),"")</f>
        <v/>
      </c>
      <c r="BK59" s="233" t="str">
        <f>IFERROR(IF(VLOOKUP($C59,'様式２－１'!$A$6:$BG$163,57,FALSE)="","",VLOOKUP($C59,'様式２－１'!$A$6:$BG$163,57,FALSE)),"")</f>
        <v/>
      </c>
      <c r="BL59" s="232" t="str">
        <f>IFERROR(IF(VLOOKUP($C59,'様式２－１'!$A$6:$BG$163,58,FALSE)="","",VLOOKUP($C59,'様式２－１'!$A$6:$BG$163,58,FALSE)),"")</f>
        <v/>
      </c>
      <c r="BM59" s="233" t="str">
        <f>IFERROR(IF(VLOOKUP($C59,'様式２－１'!$A$6:$BG$163,59,FALSE)="","",VLOOKUP($C59,'様式２－１'!$A$6:$BG$163,59,FALSE)),"")</f>
        <v/>
      </c>
      <c r="BN59" s="234" t="str">
        <f>IFERROR(IF(VLOOKUP($C59,'様式４－１'!$A$6:$AE$112,5,FALSE)="","",VLOOKUP($C59,'様式４－１'!$A$6:$AE$112,5,FALSE)),"")</f>
        <v/>
      </c>
      <c r="BO59" s="235" t="str">
        <f>IFERROR(IF(VLOOKUP($C59,'様式４－１'!$A$6:$AE$112,6,FALSE)="","",VLOOKUP($C59,'様式４－１'!$A$6:$AE$112,6,FALSE)),"")</f>
        <v/>
      </c>
      <c r="BP59" s="234" t="str">
        <f>IFERROR(IF(VLOOKUP($C59,'様式４－１'!$A$6:$AE$112,7,FALSE)="","",VLOOKUP($C59,'様式４－１'!$A$6:$AE$112,7,FALSE)),"")</f>
        <v/>
      </c>
      <c r="BQ59" s="235" t="str">
        <f>IFERROR(IF(VLOOKUP($C59,'様式４－１'!$A$6:$AE$112,8,FALSE)="","",VLOOKUP($C59,'様式４－１'!$A$6:$AE$112,8,FALSE)),"")</f>
        <v/>
      </c>
      <c r="BR59" s="234" t="str">
        <f>IFERROR(IF(VLOOKUP($C59,'様式４－１'!$A$6:$AE$112,9,FALSE)="","",VLOOKUP($C59,'様式４－１'!$A$6:$AE$112,9,FALSE)),"")</f>
        <v/>
      </c>
      <c r="BS59" s="235" t="str">
        <f>IFERROR(IF(VLOOKUP($C59,'様式４－１'!$A$6:$AE$112,10,FALSE)="","",VLOOKUP($C59,'様式４－１'!$A$6:$AE$112,10,FALSE)),"")</f>
        <v/>
      </c>
      <c r="BT59" s="234" t="str">
        <f>IFERROR(IF(VLOOKUP($C59,'様式４－１'!$A$6:$AE$112,11,FALSE)="","",VLOOKUP($C59,'様式４－１'!$A$6:$AE$112,11,FALSE)),"")</f>
        <v/>
      </c>
      <c r="BU59" s="235" t="str">
        <f>IFERROR(IF(VLOOKUP($C59,'様式４－１'!$A$6:$AE$112,12,FALSE)="","",VLOOKUP($C59,'様式４－１'!$A$6:$AE$112,12,FALSE)),"")</f>
        <v/>
      </c>
      <c r="BV59" s="232" t="str">
        <f>IFERROR(IF(VLOOKUP($C59,'様式４－１'!$A$6:$AE$112,13,FALSE)="","",VLOOKUP($C59,'様式４－１'!$A$6:$AE$112,13,FALSE)),"")</f>
        <v/>
      </c>
      <c r="BW59" s="233" t="str">
        <f>IFERROR(IF(VLOOKUP($C59,'様式４－１'!$A$6:$AE$112,14,FALSE)="","",VLOOKUP($C59,'様式４－１'!$A$6:$AE$112,14,FALSE)),"")</f>
        <v/>
      </c>
      <c r="BX59" s="232" t="str">
        <f>IFERROR(IF(VLOOKUP($C59,'様式４－１'!$A$6:$AE$112,15,FALSE)="","",VLOOKUP($C59,'様式４－１'!$A$6:$AE$112,15,FALSE)),"")</f>
        <v/>
      </c>
      <c r="BY59" s="233" t="str">
        <f>IFERROR(IF(VLOOKUP($C59,'様式４－１'!$A$6:$AE$112,16,FALSE)="","",VLOOKUP($C59,'様式４－１'!$A$6:$AE$112,16,FALSE)),"")</f>
        <v/>
      </c>
      <c r="BZ59" s="232" t="str">
        <f>IFERROR(IF(VLOOKUP($C59,'様式４－１'!$A$6:$AE$112,17,FALSE)="","",VLOOKUP($C59,'様式４－１'!$A$6:$AE$112,17,FALSE)),"")</f>
        <v/>
      </c>
      <c r="CA59" s="233" t="str">
        <f>IFERROR(IF(VLOOKUP($C59,'様式４－１'!$A$6:$AE$112,18,FALSE)="","",VLOOKUP($C59,'様式４－１'!$A$6:$AE$112,18,FALSE)),"")</f>
        <v/>
      </c>
      <c r="CB59" s="232" t="str">
        <f>IFERROR(IF(VLOOKUP($C59,'様式４－１'!$A$6:$AE$112,19,FALSE)="","",VLOOKUP($C59,'様式４－１'!$A$6:$AE$112,19,FALSE)),"")</f>
        <v/>
      </c>
      <c r="CC59" s="233" t="str">
        <f>IFERROR(IF(VLOOKUP($C59,'様式４－１'!$A$6:$AE$112,20,FALSE)="","",VLOOKUP($C59,'様式４－１'!$A$6:$AE$112,20,FALSE)),"")</f>
        <v/>
      </c>
      <c r="CD59" s="234" t="str">
        <f>IFERROR(IF(VLOOKUP($C59,'様式４－１'!$A$6:$AE$112,21,FALSE)="","",1),"")</f>
        <v/>
      </c>
      <c r="CE59" s="235" t="str">
        <f>IFERROR(IF(VLOOKUP($C59,'様式４－１'!$A$6:$AE$112,22,FALSE)="","",1),"")</f>
        <v/>
      </c>
      <c r="CF59" s="234" t="str">
        <f>IFERROR(IF(VLOOKUP($C59,'様式４－１'!$A$6:$AE$112,23,FALSE)="","",1),"")</f>
        <v/>
      </c>
      <c r="CG59" s="235" t="str">
        <f>IFERROR(IF(VLOOKUP($C59,'様式４－１'!$A$6:$AE$112,24,FALSE)="","",1),"")</f>
        <v/>
      </c>
      <c r="CH59" s="234" t="str">
        <f>IFERROR(IF(VLOOKUP($C59,'様式４－１'!$A$6:$AE$112,25,FALSE)="","",1),"")</f>
        <v/>
      </c>
      <c r="CI59" s="235" t="str">
        <f>IFERROR(IF(VLOOKUP($C59,'様式４－１'!$A$6:$AE$112,26,FALSE)="","",1),"")</f>
        <v/>
      </c>
      <c r="CJ59" s="234" t="str">
        <f>IFERROR(IF(VLOOKUP($C59,'様式４－１'!$A$6:$AE$112,27,FALSE)="","",1),"")</f>
        <v/>
      </c>
      <c r="CK59" s="235" t="str">
        <f>IFERROR(IF(VLOOKUP($C59,'様式４－１'!$A$6:$AE$112,28,FALSE)="","",1),"")</f>
        <v/>
      </c>
      <c r="CL59" s="234" t="str">
        <f>IFERROR(IF(VLOOKUP($C59,'様式４－１'!$A$6:$AE$112,29,FALSE)="","",1),"")</f>
        <v/>
      </c>
      <c r="CM59" s="235" t="str">
        <f>IFERROR(IF(VLOOKUP($C59,'様式４－１'!$A$6:$AE$112,30,FALSE)="","",1),"")</f>
        <v/>
      </c>
      <c r="CN59" s="234" t="str">
        <f>IFERROR(IF(VLOOKUP($C59,'様式４－１'!$A$6:$AE$112,31,FALSE)="","",1),"")</f>
        <v/>
      </c>
      <c r="CO59" s="252" t="str">
        <f>IFERROR(IF(VLOOKUP($C59,'様式４－１'!$A$6:$AE$112,31,FALSE)="","",1),"")</f>
        <v/>
      </c>
      <c r="CP59" s="256" t="str">
        <f>IFERROR(IF(VLOOKUP($C59,'様式４－１'!$A$6:$AE$112,31,FALSE)="","",1),"")</f>
        <v/>
      </c>
      <c r="CQ59" s="252" t="str">
        <f>IFERROR(IF(VLOOKUP($C59,'様式４－１'!$A$6:$AE$112,31,FALSE)="","",1),"")</f>
        <v/>
      </c>
      <c r="CR59" s="260">
        <f>全技術者確認表!E71</f>
        <v>0</v>
      </c>
      <c r="CS59" s="261">
        <f>全技術者確認表!H71</f>
        <v>0</v>
      </c>
      <c r="FS59" s="232"/>
      <c r="FT59" s="233"/>
      <c r="FU59" s="232"/>
      <c r="FV59" s="233"/>
      <c r="FW59" s="232"/>
      <c r="FX59" s="233"/>
      <c r="FY59" s="232"/>
      <c r="FZ59" s="233"/>
      <c r="GA59" s="232"/>
      <c r="GB59" s="233"/>
      <c r="GC59" s="232"/>
      <c r="GD59" s="233"/>
      <c r="GE59" s="232"/>
      <c r="GF59" s="233"/>
      <c r="GG59" s="232"/>
      <c r="GH59" s="233"/>
      <c r="GI59" s="234"/>
      <c r="GJ59" s="235"/>
      <c r="GK59" s="234"/>
      <c r="GL59" s="235"/>
      <c r="GM59" s="234"/>
      <c r="GN59" s="235"/>
      <c r="GO59" s="234"/>
      <c r="GP59" s="235"/>
      <c r="GQ59" s="234"/>
      <c r="GR59" s="235"/>
      <c r="GS59" s="234"/>
      <c r="GT59" s="235"/>
      <c r="GU59" s="234"/>
      <c r="GV59" s="235"/>
      <c r="GW59" s="234"/>
      <c r="GX59" s="235"/>
      <c r="GY59" s="232"/>
      <c r="GZ59" s="233"/>
      <c r="HA59" s="232"/>
      <c r="HB59" s="233"/>
      <c r="HC59" s="232"/>
      <c r="HD59" s="233"/>
      <c r="HE59" s="232"/>
      <c r="HF59" s="233"/>
      <c r="HG59" s="232"/>
      <c r="HH59" s="233"/>
      <c r="HI59" s="232"/>
      <c r="HJ59" s="233"/>
      <c r="HK59" s="232"/>
      <c r="HL59" s="233"/>
      <c r="HM59" s="232"/>
      <c r="HN59" s="233"/>
      <c r="HO59" s="232"/>
      <c r="HP59" s="233"/>
      <c r="HQ59" s="232"/>
      <c r="HR59" s="233"/>
      <c r="HS59" s="232"/>
      <c r="HT59" s="233"/>
      <c r="HU59" s="232"/>
      <c r="HV59" s="233"/>
      <c r="HW59" s="234"/>
      <c r="HX59" s="235"/>
      <c r="HY59" s="234"/>
      <c r="HZ59" s="235"/>
      <c r="IA59" s="234"/>
      <c r="IB59" s="235"/>
      <c r="IC59" s="234"/>
      <c r="ID59" s="235"/>
      <c r="IE59" s="232"/>
      <c r="IF59" s="233"/>
      <c r="IG59" s="232"/>
      <c r="IH59" s="233"/>
      <c r="II59" s="232"/>
      <c r="IJ59" s="233"/>
      <c r="IK59" s="232"/>
      <c r="IL59" s="233"/>
      <c r="IM59" s="234"/>
      <c r="IN59" s="235"/>
      <c r="IO59" s="234"/>
      <c r="IP59" s="235"/>
      <c r="IQ59" s="234"/>
      <c r="IR59" s="235"/>
      <c r="IS59" s="234"/>
      <c r="IT59" s="235"/>
      <c r="IU59" s="234"/>
      <c r="IV59" s="235"/>
      <c r="IW59" s="234"/>
      <c r="IX59" s="252"/>
      <c r="IY59" s="256"/>
      <c r="IZ59" s="252"/>
      <c r="JA59" s="256"/>
      <c r="JB59" s="252"/>
    </row>
    <row r="60" spans="1:262" s="231" customFormat="1" x14ac:dyDescent="0.2">
      <c r="A60" s="231">
        <f>報告書表紙!G$6</f>
        <v>0</v>
      </c>
      <c r="C60" s="231">
        <v>59</v>
      </c>
      <c r="D60" s="231">
        <f>全技術者確認表!B72</f>
        <v>0</v>
      </c>
      <c r="J60" s="232" t="str">
        <f>IFERROR(IF(VLOOKUP($C60,'様式２－１'!$A$6:$BG$163,4,FALSE)="","",1),"")</f>
        <v/>
      </c>
      <c r="K60" s="233" t="str">
        <f>IFERROR(IF(VLOOKUP($C60,'様式２－１'!$A$6:$BG$163,5,FALSE)="","",1),"")</f>
        <v/>
      </c>
      <c r="L60" s="232" t="str">
        <f>IFERROR(IF(VLOOKUP($C60,'様式２－１'!$A$6:$BG$163,6,FALSE)="","",1),"")</f>
        <v/>
      </c>
      <c r="M60" s="233" t="str">
        <f>IFERROR(IF(VLOOKUP($C60,'様式２－１'!$A$6:$BG$163,7,FALSE)="","",1),"")</f>
        <v/>
      </c>
      <c r="N60" s="232" t="str">
        <f>IFERROR(IF(VLOOKUP($C60,'様式２－１'!$A$6:$BG$163,8,FALSE)="","",1),"")</f>
        <v/>
      </c>
      <c r="O60" s="233" t="str">
        <f>IFERROR(IF(VLOOKUP($C60,'様式２－１'!$A$6:$BG$163,9,FALSE)="","",1),"")</f>
        <v/>
      </c>
      <c r="P60" s="232" t="str">
        <f>IFERROR(IF(VLOOKUP($C60,'様式２－１'!$A$6:$BG$163,10,FALSE)="","",1),"")</f>
        <v/>
      </c>
      <c r="Q60" s="233" t="str">
        <f>IFERROR(IF(VLOOKUP($C60,'様式２－１'!$A$6:$BG$163,11,FALSE)="","",1),"")</f>
        <v/>
      </c>
      <c r="R60" s="232" t="str">
        <f>IFERROR(IF(VLOOKUP($C60,'様式２－１'!$A$6:$BG$163,12,FALSE)="","",1),"")</f>
        <v/>
      </c>
      <c r="S60" s="233" t="str">
        <f>IFERROR(IF(VLOOKUP($C60,'様式２－１'!$A$6:$BG$163,13,FALSE)="","",1),"")</f>
        <v/>
      </c>
      <c r="T60" s="232" t="str">
        <f>IFERROR(IF(VLOOKUP($C60,'様式２－１'!$A$6:$BG$163,14,FALSE)="","",1),"")</f>
        <v/>
      </c>
      <c r="U60" s="233" t="str">
        <f>IFERROR(IF(VLOOKUP($C60,'様式２－１'!$A$6:$BG$163,15,FALSE)="","",1),"")</f>
        <v/>
      </c>
      <c r="V60" s="232" t="str">
        <f>IFERROR(IF(VLOOKUP($C60,'様式２－１'!$A$6:$BG$163,16,FALSE)="","",1),"")</f>
        <v/>
      </c>
      <c r="W60" s="233" t="str">
        <f>IFERROR(IF(VLOOKUP($C60,'様式２－１'!$A$6:$BG$163,17,FALSE)="","",1),"")</f>
        <v/>
      </c>
      <c r="X60" s="232" t="str">
        <f>IFERROR(IF(VLOOKUP($C60,'様式２－１'!$A$6:$BG$163,18,FALSE)="","",1),"")</f>
        <v/>
      </c>
      <c r="Y60" s="233" t="str">
        <f>IFERROR(IF(VLOOKUP($C60,'様式２－１'!$A$6:$BG$163,19,FALSE)="","",1),"")</f>
        <v/>
      </c>
      <c r="Z60" s="232" t="str">
        <f>IFERROR(IF(VLOOKUP($C60,'様式２－１'!$A$6:$BG$163,20,FALSE)="","",1),"")</f>
        <v/>
      </c>
      <c r="AA60" s="235" t="str">
        <f>IFERROR(IF(VLOOKUP($C60,'様式２－１'!$A$6:$BG$163,21,FALSE)="","",1),"")</f>
        <v/>
      </c>
      <c r="AB60" s="232" t="str">
        <f>IFERROR(IF(VLOOKUP($C60,'様式２－１'!$A$6:$BG$163,22,FALSE)="","",1),"")</f>
        <v/>
      </c>
      <c r="AC60" s="235" t="str">
        <f>IFERROR(IF(VLOOKUP($C60,'様式２－１'!$A$6:$BG$163,23,FALSE)="","",1),"")</f>
        <v/>
      </c>
      <c r="AD60" s="232" t="str">
        <f>IFERROR(IF(VLOOKUP($C60,'様式２－１'!$A$6:$BG$163,24,FALSE)="","",1),"")</f>
        <v/>
      </c>
      <c r="AE60" s="235" t="str">
        <f>IFERROR(IF(VLOOKUP($C60,'様式２－１'!$A$6:$BG$163,25,FALSE)="","",1),"")</f>
        <v/>
      </c>
      <c r="AF60" s="232" t="str">
        <f>IFERROR(IF(VLOOKUP($C60,'様式２－１'!$A$6:$BG$163,26,FALSE)="","",1),"")</f>
        <v/>
      </c>
      <c r="AG60" s="235" t="str">
        <f>IFERROR(IF(VLOOKUP($C60,'様式２－１'!$A$6:$BG$163,27,FALSE)="","",1),"")</f>
        <v/>
      </c>
      <c r="AH60" s="232" t="str">
        <f>IFERROR(IF(VLOOKUP($C60,'様式２－１'!$A$6:$BG$163,28,FALSE)="","",1),"")</f>
        <v/>
      </c>
      <c r="AI60" s="235" t="str">
        <f>IFERROR(IF(VLOOKUP($C60,'様式２－１'!$A$6:$BG$163,28,FALSE)="","",1),"")</f>
        <v/>
      </c>
      <c r="AJ60" s="232" t="str">
        <f>IFERROR(IF(VLOOKUP($C60,'様式２－１'!$A$6:$BG$163,30,FALSE)="","",1),"")</f>
        <v/>
      </c>
      <c r="AK60" s="235" t="str">
        <f>IFERROR(IF(VLOOKUP($C60,'様式２－１'!$A$6:$BG$163,31,FALSE)="","",1),"")</f>
        <v/>
      </c>
      <c r="AL60" s="232" t="str">
        <f>IFERROR(IF(VLOOKUP($C60,'様式２－１'!$A$6:$BG$163,32,FALSE)="","",1),"")</f>
        <v/>
      </c>
      <c r="AM60" s="235" t="str">
        <f>IFERROR(IF(VLOOKUP($C60,'様式２－１'!$A$6:$BG$163,33,FALSE)="","",1),"")</f>
        <v/>
      </c>
      <c r="AN60" s="232" t="str">
        <f>IFERROR(IF(VLOOKUP($C60,'様式２－１'!$A$6:$BG$163,34,FALSE)="","",1),"")</f>
        <v/>
      </c>
      <c r="AO60" s="235" t="str">
        <f>IFERROR(IF(VLOOKUP($C60,'様式２－１'!$A$6:$BG$163,35,FALSE)="","",1),"")</f>
        <v/>
      </c>
      <c r="AP60" s="232" t="str">
        <f>IFERROR(IF(VLOOKUP($C60,'様式２－１'!$A$6:$BG$163,36,FALSE)="","",VLOOKUP($C60,'様式２－１'!$A$6:$BG$163,36,FALSE)),"")</f>
        <v/>
      </c>
      <c r="AQ60" s="233" t="str">
        <f>IFERROR(IF(VLOOKUP($C60,'様式２－１'!$A$6:$BG$163,37,FALSE)="","",VLOOKUP($C60,'様式２－１'!$A$6:$BG$163,37,FALSE)),"")</f>
        <v/>
      </c>
      <c r="AR60" s="232" t="str">
        <f>IFERROR(IF(VLOOKUP($C60,'様式２－１'!$A$6:$BG$163,38,FALSE)="","",VLOOKUP($C60,'様式２－１'!$A$6:$BG$163,38,FALSE)),"")</f>
        <v/>
      </c>
      <c r="AS60" s="233" t="str">
        <f>IFERROR(IF(VLOOKUP($C60,'様式２－１'!$A$6:$BG$163,39,FALSE)="","",VLOOKUP($C60,'様式２－１'!$A$6:$BG$163,39,FALSE)),"")</f>
        <v/>
      </c>
      <c r="AT60" s="232" t="str">
        <f>IFERROR(IF(VLOOKUP($C60,'様式２－１'!$A$6:$BG$163,40,FALSE)="","",VLOOKUP($C60,'様式２－１'!$A$6:$BG$163,40,FALSE)),"")</f>
        <v/>
      </c>
      <c r="AU60" s="233" t="str">
        <f>IFERROR(IF(VLOOKUP($C60,'様式２－１'!$A$6:$BG$163,41,FALSE)="","",VLOOKUP($C60,'様式２－１'!$A$6:$BG$163,41,FALSE)),"")</f>
        <v/>
      </c>
      <c r="AV60" s="232" t="str">
        <f>IFERROR(IF(VLOOKUP($C60,'様式２－１'!$A$6:$BG$163,42,FALSE)="","",VLOOKUP($C60,'様式２－１'!$A$6:$BG$163,42,FALSE)),"")</f>
        <v/>
      </c>
      <c r="AW60" s="233" t="str">
        <f>IFERROR(IF(VLOOKUP($C60,'様式２－１'!$A$6:$BG$163,43,FALSE)="","",VLOOKUP($C60,'様式２－１'!$A$6:$BG$163,43,FALSE)),"")</f>
        <v/>
      </c>
      <c r="AX60" s="232" t="str">
        <f>IFERROR(IF(VLOOKUP($C60,'様式２－１'!$A$6:$BG$163,44,FALSE)="","",VLOOKUP($C60,'様式２－１'!$A$6:$BG$163,44,FALSE)),"")</f>
        <v/>
      </c>
      <c r="AY60" s="233" t="str">
        <f>IFERROR(IF(VLOOKUP($C60,'様式２－１'!$A$6:$BG$163,45,FALSE)="","",VLOOKUP($C60,'様式２－１'!$A$6:$BG$163,45,FALSE)),"")</f>
        <v/>
      </c>
      <c r="AZ60" s="232" t="str">
        <f>IFERROR(IF(VLOOKUP($C60,'様式２－１'!$A$6:$BG$163,46,FALSE)="","",VLOOKUP($C60,'様式２－１'!$A$6:$BG$163,46,FALSE)),"")</f>
        <v/>
      </c>
      <c r="BA60" s="233" t="str">
        <f>IFERROR(IF(VLOOKUP($C60,'様式２－１'!$A$6:$BG$163,47,FALSE)="","",VLOOKUP($C60,'様式２－１'!$A$6:$BG$163,47,FALSE)),"")</f>
        <v/>
      </c>
      <c r="BB60" s="232" t="str">
        <f>IFERROR(IF(VLOOKUP($C60,'様式２－１'!$A$6:$BG$163,48,FALSE)="","",VLOOKUP($C60,'様式２－１'!$A$6:$BG$163,48,FALSE)),"")</f>
        <v/>
      </c>
      <c r="BC60" s="233" t="str">
        <f>IFERROR(IF(VLOOKUP($C60,'様式２－１'!$A$6:$BG$163,49,FALSE)="","",VLOOKUP($C60,'様式２－１'!$A$6:$BG$163,49,FALSE)),"")</f>
        <v/>
      </c>
      <c r="BD60" s="232" t="str">
        <f>IFERROR(IF(VLOOKUP($C60,'様式２－１'!$A$6:$BG$163,50,FALSE)="","",VLOOKUP($C60,'様式２－１'!$A$6:$BG$163,50,FALSE)),"")</f>
        <v/>
      </c>
      <c r="BE60" s="233" t="str">
        <f>IFERROR(IF(VLOOKUP($C60,'様式２－１'!$A$6:$BG$163,51,FALSE)="","",VLOOKUP($C60,'様式２－１'!$A$6:$BG$163,51,FALSE)),"")</f>
        <v/>
      </c>
      <c r="BF60" s="232" t="str">
        <f>IFERROR(IF(VLOOKUP($C60,'様式２－１'!$A$6:$BG$163,52,FALSE)="","",VLOOKUP($C60,'様式２－１'!$A$6:$BG$163,52,FALSE)),"")</f>
        <v/>
      </c>
      <c r="BG60" s="233" t="str">
        <f>IFERROR(IF(VLOOKUP($C60,'様式２－１'!$A$6:$BG$163,53,FALSE)="","",1),"")</f>
        <v/>
      </c>
      <c r="BH60" s="232" t="str">
        <f>IFERROR(IF(VLOOKUP($C60,'様式２－１'!$A$6:$BG$163,54,FALSE)="","",1),"")</f>
        <v/>
      </c>
      <c r="BI60" s="233" t="str">
        <f>IFERROR(IF(VLOOKUP($C60,'様式２－１'!$A$6:$BG$163,55,FALSE)="","",1),"")</f>
        <v/>
      </c>
      <c r="BJ60" s="232" t="str">
        <f>IFERROR(IF(VLOOKUP($C60,'様式２－１'!$A$6:$BG$163,56,FALSE)="","",VLOOKUP($C60,'様式２－１'!$A$6:$BG$163,56,FALSE)),"")</f>
        <v/>
      </c>
      <c r="BK60" s="233" t="str">
        <f>IFERROR(IF(VLOOKUP($C60,'様式２－１'!$A$6:$BG$163,57,FALSE)="","",VLOOKUP($C60,'様式２－１'!$A$6:$BG$163,57,FALSE)),"")</f>
        <v/>
      </c>
      <c r="BL60" s="232" t="str">
        <f>IFERROR(IF(VLOOKUP($C60,'様式２－１'!$A$6:$BG$163,58,FALSE)="","",VLOOKUP($C60,'様式２－１'!$A$6:$BG$163,58,FALSE)),"")</f>
        <v/>
      </c>
      <c r="BM60" s="233" t="str">
        <f>IFERROR(IF(VLOOKUP($C60,'様式２－１'!$A$6:$BG$163,59,FALSE)="","",VLOOKUP($C60,'様式２－１'!$A$6:$BG$163,59,FALSE)),"")</f>
        <v/>
      </c>
      <c r="BN60" s="234" t="str">
        <f>IFERROR(IF(VLOOKUP($C60,'様式４－１'!$A$6:$AE$112,5,FALSE)="","",VLOOKUP($C60,'様式４－１'!$A$6:$AE$112,5,FALSE)),"")</f>
        <v/>
      </c>
      <c r="BO60" s="235" t="str">
        <f>IFERROR(IF(VLOOKUP($C60,'様式４－１'!$A$6:$AE$112,6,FALSE)="","",VLOOKUP($C60,'様式４－１'!$A$6:$AE$112,6,FALSE)),"")</f>
        <v/>
      </c>
      <c r="BP60" s="234" t="str">
        <f>IFERROR(IF(VLOOKUP($C60,'様式４－１'!$A$6:$AE$112,7,FALSE)="","",VLOOKUP($C60,'様式４－１'!$A$6:$AE$112,7,FALSE)),"")</f>
        <v/>
      </c>
      <c r="BQ60" s="235" t="str">
        <f>IFERROR(IF(VLOOKUP($C60,'様式４－１'!$A$6:$AE$112,8,FALSE)="","",VLOOKUP($C60,'様式４－１'!$A$6:$AE$112,8,FALSE)),"")</f>
        <v/>
      </c>
      <c r="BR60" s="234" t="str">
        <f>IFERROR(IF(VLOOKUP($C60,'様式４－１'!$A$6:$AE$112,9,FALSE)="","",VLOOKUP($C60,'様式４－１'!$A$6:$AE$112,9,FALSE)),"")</f>
        <v/>
      </c>
      <c r="BS60" s="235" t="str">
        <f>IFERROR(IF(VLOOKUP($C60,'様式４－１'!$A$6:$AE$112,10,FALSE)="","",VLOOKUP($C60,'様式４－１'!$A$6:$AE$112,10,FALSE)),"")</f>
        <v/>
      </c>
      <c r="BT60" s="234" t="str">
        <f>IFERROR(IF(VLOOKUP($C60,'様式４－１'!$A$6:$AE$112,11,FALSE)="","",VLOOKUP($C60,'様式４－１'!$A$6:$AE$112,11,FALSE)),"")</f>
        <v/>
      </c>
      <c r="BU60" s="235" t="str">
        <f>IFERROR(IF(VLOOKUP($C60,'様式４－１'!$A$6:$AE$112,12,FALSE)="","",VLOOKUP($C60,'様式４－１'!$A$6:$AE$112,12,FALSE)),"")</f>
        <v/>
      </c>
      <c r="BV60" s="232" t="str">
        <f>IFERROR(IF(VLOOKUP($C60,'様式４－１'!$A$6:$AE$112,13,FALSE)="","",VLOOKUP($C60,'様式４－１'!$A$6:$AE$112,13,FALSE)),"")</f>
        <v/>
      </c>
      <c r="BW60" s="233" t="str">
        <f>IFERROR(IF(VLOOKUP($C60,'様式４－１'!$A$6:$AE$112,14,FALSE)="","",VLOOKUP($C60,'様式４－１'!$A$6:$AE$112,14,FALSE)),"")</f>
        <v/>
      </c>
      <c r="BX60" s="232" t="str">
        <f>IFERROR(IF(VLOOKUP($C60,'様式４－１'!$A$6:$AE$112,15,FALSE)="","",VLOOKUP($C60,'様式４－１'!$A$6:$AE$112,15,FALSE)),"")</f>
        <v/>
      </c>
      <c r="BY60" s="233" t="str">
        <f>IFERROR(IF(VLOOKUP($C60,'様式４－１'!$A$6:$AE$112,16,FALSE)="","",VLOOKUP($C60,'様式４－１'!$A$6:$AE$112,16,FALSE)),"")</f>
        <v/>
      </c>
      <c r="BZ60" s="232" t="str">
        <f>IFERROR(IF(VLOOKUP($C60,'様式４－１'!$A$6:$AE$112,17,FALSE)="","",VLOOKUP($C60,'様式４－１'!$A$6:$AE$112,17,FALSE)),"")</f>
        <v/>
      </c>
      <c r="CA60" s="233" t="str">
        <f>IFERROR(IF(VLOOKUP($C60,'様式４－１'!$A$6:$AE$112,18,FALSE)="","",VLOOKUP($C60,'様式４－１'!$A$6:$AE$112,18,FALSE)),"")</f>
        <v/>
      </c>
      <c r="CB60" s="232" t="str">
        <f>IFERROR(IF(VLOOKUP($C60,'様式４－１'!$A$6:$AE$112,19,FALSE)="","",VLOOKUP($C60,'様式４－１'!$A$6:$AE$112,19,FALSE)),"")</f>
        <v/>
      </c>
      <c r="CC60" s="233" t="str">
        <f>IFERROR(IF(VLOOKUP($C60,'様式４－１'!$A$6:$AE$112,20,FALSE)="","",VLOOKUP($C60,'様式４－１'!$A$6:$AE$112,20,FALSE)),"")</f>
        <v/>
      </c>
      <c r="CD60" s="234" t="str">
        <f>IFERROR(IF(VLOOKUP($C60,'様式４－１'!$A$6:$AE$112,21,FALSE)="","",1),"")</f>
        <v/>
      </c>
      <c r="CE60" s="235" t="str">
        <f>IFERROR(IF(VLOOKUP($C60,'様式４－１'!$A$6:$AE$112,22,FALSE)="","",1),"")</f>
        <v/>
      </c>
      <c r="CF60" s="234" t="str">
        <f>IFERROR(IF(VLOOKUP($C60,'様式４－１'!$A$6:$AE$112,23,FALSE)="","",1),"")</f>
        <v/>
      </c>
      <c r="CG60" s="235" t="str">
        <f>IFERROR(IF(VLOOKUP($C60,'様式４－１'!$A$6:$AE$112,24,FALSE)="","",1),"")</f>
        <v/>
      </c>
      <c r="CH60" s="234" t="str">
        <f>IFERROR(IF(VLOOKUP($C60,'様式４－１'!$A$6:$AE$112,25,FALSE)="","",1),"")</f>
        <v/>
      </c>
      <c r="CI60" s="235" t="str">
        <f>IFERROR(IF(VLOOKUP($C60,'様式４－１'!$A$6:$AE$112,26,FALSE)="","",1),"")</f>
        <v/>
      </c>
      <c r="CJ60" s="234" t="str">
        <f>IFERROR(IF(VLOOKUP($C60,'様式４－１'!$A$6:$AE$112,27,FALSE)="","",1),"")</f>
        <v/>
      </c>
      <c r="CK60" s="235" t="str">
        <f>IFERROR(IF(VLOOKUP($C60,'様式４－１'!$A$6:$AE$112,28,FALSE)="","",1),"")</f>
        <v/>
      </c>
      <c r="CL60" s="234" t="str">
        <f>IFERROR(IF(VLOOKUP($C60,'様式４－１'!$A$6:$AE$112,29,FALSE)="","",1),"")</f>
        <v/>
      </c>
      <c r="CM60" s="235" t="str">
        <f>IFERROR(IF(VLOOKUP($C60,'様式４－１'!$A$6:$AE$112,30,FALSE)="","",1),"")</f>
        <v/>
      </c>
      <c r="CN60" s="234" t="str">
        <f>IFERROR(IF(VLOOKUP($C60,'様式４－１'!$A$6:$AE$112,31,FALSE)="","",1),"")</f>
        <v/>
      </c>
      <c r="CO60" s="252" t="str">
        <f>IFERROR(IF(VLOOKUP($C60,'様式４－１'!$A$6:$AE$112,31,FALSE)="","",1),"")</f>
        <v/>
      </c>
      <c r="CP60" s="256" t="str">
        <f>IFERROR(IF(VLOOKUP($C60,'様式４－１'!$A$6:$AE$112,31,FALSE)="","",1),"")</f>
        <v/>
      </c>
      <c r="CQ60" s="252" t="str">
        <f>IFERROR(IF(VLOOKUP($C60,'様式４－１'!$A$6:$AE$112,31,FALSE)="","",1),"")</f>
        <v/>
      </c>
      <c r="CR60" s="260">
        <f>全技術者確認表!E72</f>
        <v>0</v>
      </c>
      <c r="CS60" s="261">
        <f>全技術者確認表!H72</f>
        <v>0</v>
      </c>
      <c r="FS60" s="232"/>
      <c r="FT60" s="233"/>
      <c r="FU60" s="232"/>
      <c r="FV60" s="233"/>
      <c r="FW60" s="232"/>
      <c r="FX60" s="233"/>
      <c r="FY60" s="232"/>
      <c r="FZ60" s="233"/>
      <c r="GA60" s="232"/>
      <c r="GB60" s="233"/>
      <c r="GC60" s="232"/>
      <c r="GD60" s="233"/>
      <c r="GE60" s="232"/>
      <c r="GF60" s="233"/>
      <c r="GG60" s="232"/>
      <c r="GH60" s="233"/>
      <c r="GI60" s="234"/>
      <c r="GJ60" s="235"/>
      <c r="GK60" s="234"/>
      <c r="GL60" s="235"/>
      <c r="GM60" s="234"/>
      <c r="GN60" s="235"/>
      <c r="GO60" s="234"/>
      <c r="GP60" s="235"/>
      <c r="GQ60" s="234"/>
      <c r="GR60" s="235"/>
      <c r="GS60" s="234"/>
      <c r="GT60" s="235"/>
      <c r="GU60" s="234"/>
      <c r="GV60" s="235"/>
      <c r="GW60" s="234"/>
      <c r="GX60" s="235"/>
      <c r="GY60" s="232"/>
      <c r="GZ60" s="233"/>
      <c r="HA60" s="232"/>
      <c r="HB60" s="233"/>
      <c r="HC60" s="232"/>
      <c r="HD60" s="233"/>
      <c r="HE60" s="232"/>
      <c r="HF60" s="233"/>
      <c r="HG60" s="232"/>
      <c r="HH60" s="233"/>
      <c r="HI60" s="232"/>
      <c r="HJ60" s="233"/>
      <c r="HK60" s="232"/>
      <c r="HL60" s="233"/>
      <c r="HM60" s="232"/>
      <c r="HN60" s="233"/>
      <c r="HO60" s="232"/>
      <c r="HP60" s="233"/>
      <c r="HQ60" s="232"/>
      <c r="HR60" s="233"/>
      <c r="HS60" s="232"/>
      <c r="HT60" s="233"/>
      <c r="HU60" s="232"/>
      <c r="HV60" s="233"/>
      <c r="HW60" s="234"/>
      <c r="HX60" s="235"/>
      <c r="HY60" s="234"/>
      <c r="HZ60" s="235"/>
      <c r="IA60" s="234"/>
      <c r="IB60" s="235"/>
      <c r="IC60" s="234"/>
      <c r="ID60" s="235"/>
      <c r="IE60" s="232"/>
      <c r="IF60" s="233"/>
      <c r="IG60" s="232"/>
      <c r="IH60" s="233"/>
      <c r="II60" s="232"/>
      <c r="IJ60" s="233"/>
      <c r="IK60" s="232"/>
      <c r="IL60" s="233"/>
      <c r="IM60" s="234"/>
      <c r="IN60" s="235"/>
      <c r="IO60" s="234"/>
      <c r="IP60" s="235"/>
      <c r="IQ60" s="234"/>
      <c r="IR60" s="235"/>
      <c r="IS60" s="234"/>
      <c r="IT60" s="235"/>
      <c r="IU60" s="234"/>
      <c r="IV60" s="235"/>
      <c r="IW60" s="234"/>
      <c r="IX60" s="252"/>
      <c r="IY60" s="256"/>
      <c r="IZ60" s="252"/>
      <c r="JA60" s="256"/>
      <c r="JB60" s="252"/>
    </row>
    <row r="61" spans="1:262" s="241" customFormat="1" x14ac:dyDescent="0.2">
      <c r="A61" s="241">
        <f>報告書表紙!G$6</f>
        <v>0</v>
      </c>
      <c r="C61" s="241">
        <v>60</v>
      </c>
      <c r="D61" s="241">
        <f>全技術者確認表!B73</f>
        <v>0</v>
      </c>
      <c r="J61" s="242" t="str">
        <f>IFERROR(IF(VLOOKUP($C61,'様式２－１'!$A$6:$BG$163,4,FALSE)="","",1),"")</f>
        <v/>
      </c>
      <c r="K61" s="243" t="str">
        <f>IFERROR(IF(VLOOKUP($C61,'様式２－１'!$A$6:$BG$163,5,FALSE)="","",1),"")</f>
        <v/>
      </c>
      <c r="L61" s="242" t="str">
        <f>IFERROR(IF(VLOOKUP($C61,'様式２－１'!$A$6:$BG$163,6,FALSE)="","",1),"")</f>
        <v/>
      </c>
      <c r="M61" s="243" t="str">
        <f>IFERROR(IF(VLOOKUP($C61,'様式２－１'!$A$6:$BG$163,7,FALSE)="","",1),"")</f>
        <v/>
      </c>
      <c r="N61" s="242" t="str">
        <f>IFERROR(IF(VLOOKUP($C61,'様式２－１'!$A$6:$BG$163,8,FALSE)="","",1),"")</f>
        <v/>
      </c>
      <c r="O61" s="243" t="str">
        <f>IFERROR(IF(VLOOKUP($C61,'様式２－１'!$A$6:$BG$163,9,FALSE)="","",1),"")</f>
        <v/>
      </c>
      <c r="P61" s="242" t="str">
        <f>IFERROR(IF(VLOOKUP($C61,'様式２－１'!$A$6:$BG$163,10,FALSE)="","",1),"")</f>
        <v/>
      </c>
      <c r="Q61" s="243" t="str">
        <f>IFERROR(IF(VLOOKUP($C61,'様式２－１'!$A$6:$BG$163,11,FALSE)="","",1),"")</f>
        <v/>
      </c>
      <c r="R61" s="242" t="str">
        <f>IFERROR(IF(VLOOKUP($C61,'様式２－１'!$A$6:$BG$163,12,FALSE)="","",1),"")</f>
        <v/>
      </c>
      <c r="S61" s="243" t="str">
        <f>IFERROR(IF(VLOOKUP($C61,'様式２－１'!$A$6:$BG$163,13,FALSE)="","",1),"")</f>
        <v/>
      </c>
      <c r="T61" s="242" t="str">
        <f>IFERROR(IF(VLOOKUP($C61,'様式２－１'!$A$6:$BG$163,14,FALSE)="","",1),"")</f>
        <v/>
      </c>
      <c r="U61" s="243" t="str">
        <f>IFERROR(IF(VLOOKUP($C61,'様式２－１'!$A$6:$BG$163,15,FALSE)="","",1),"")</f>
        <v/>
      </c>
      <c r="V61" s="242" t="str">
        <f>IFERROR(IF(VLOOKUP($C61,'様式２－１'!$A$6:$BG$163,16,FALSE)="","",1),"")</f>
        <v/>
      </c>
      <c r="W61" s="243" t="str">
        <f>IFERROR(IF(VLOOKUP($C61,'様式２－１'!$A$6:$BG$163,17,FALSE)="","",1),"")</f>
        <v/>
      </c>
      <c r="X61" s="242" t="str">
        <f>IFERROR(IF(VLOOKUP($C61,'様式２－１'!$A$6:$BG$163,18,FALSE)="","",1),"")</f>
        <v/>
      </c>
      <c r="Y61" s="243" t="str">
        <f>IFERROR(IF(VLOOKUP($C61,'様式２－１'!$A$6:$BG$163,19,FALSE)="","",1),"")</f>
        <v/>
      </c>
      <c r="Z61" s="242" t="str">
        <f>IFERROR(IF(VLOOKUP($C61,'様式２－１'!$A$6:$BG$163,20,FALSE)="","",1),"")</f>
        <v/>
      </c>
      <c r="AA61" s="245" t="str">
        <f>IFERROR(IF(VLOOKUP($C61,'様式２－１'!$A$6:$BG$163,21,FALSE)="","",1),"")</f>
        <v/>
      </c>
      <c r="AB61" s="242" t="str">
        <f>IFERROR(IF(VLOOKUP($C61,'様式２－１'!$A$6:$BG$163,22,FALSE)="","",1),"")</f>
        <v/>
      </c>
      <c r="AC61" s="245" t="str">
        <f>IFERROR(IF(VLOOKUP($C61,'様式２－１'!$A$6:$BG$163,23,FALSE)="","",1),"")</f>
        <v/>
      </c>
      <c r="AD61" s="242" t="str">
        <f>IFERROR(IF(VLOOKUP($C61,'様式２－１'!$A$6:$BG$163,24,FALSE)="","",1),"")</f>
        <v/>
      </c>
      <c r="AE61" s="245" t="str">
        <f>IFERROR(IF(VLOOKUP($C61,'様式２－１'!$A$6:$BG$163,25,FALSE)="","",1),"")</f>
        <v/>
      </c>
      <c r="AF61" s="242" t="str">
        <f>IFERROR(IF(VLOOKUP($C61,'様式２－１'!$A$6:$BG$163,26,FALSE)="","",1),"")</f>
        <v/>
      </c>
      <c r="AG61" s="245" t="str">
        <f>IFERROR(IF(VLOOKUP($C61,'様式２－１'!$A$6:$BG$163,27,FALSE)="","",1),"")</f>
        <v/>
      </c>
      <c r="AH61" s="242" t="str">
        <f>IFERROR(IF(VLOOKUP($C61,'様式２－１'!$A$6:$BG$163,28,FALSE)="","",1),"")</f>
        <v/>
      </c>
      <c r="AI61" s="245" t="str">
        <f>IFERROR(IF(VLOOKUP($C61,'様式２－１'!$A$6:$BG$163,28,FALSE)="","",1),"")</f>
        <v/>
      </c>
      <c r="AJ61" s="242" t="str">
        <f>IFERROR(IF(VLOOKUP($C61,'様式２－１'!$A$6:$BG$163,30,FALSE)="","",1),"")</f>
        <v/>
      </c>
      <c r="AK61" s="245" t="str">
        <f>IFERROR(IF(VLOOKUP($C61,'様式２－１'!$A$6:$BG$163,31,FALSE)="","",1),"")</f>
        <v/>
      </c>
      <c r="AL61" s="242" t="str">
        <f>IFERROR(IF(VLOOKUP($C61,'様式２－１'!$A$6:$BG$163,32,FALSE)="","",1),"")</f>
        <v/>
      </c>
      <c r="AM61" s="245" t="str">
        <f>IFERROR(IF(VLOOKUP($C61,'様式２－１'!$A$6:$BG$163,33,FALSE)="","",1),"")</f>
        <v/>
      </c>
      <c r="AN61" s="242" t="str">
        <f>IFERROR(IF(VLOOKUP($C61,'様式２－１'!$A$6:$BG$163,34,FALSE)="","",1),"")</f>
        <v/>
      </c>
      <c r="AO61" s="245" t="str">
        <f>IFERROR(IF(VLOOKUP($C61,'様式２－１'!$A$6:$BG$163,35,FALSE)="","",1),"")</f>
        <v/>
      </c>
      <c r="AP61" s="242" t="str">
        <f>IFERROR(IF(VLOOKUP($C61,'様式２－１'!$A$6:$BG$163,36,FALSE)="","",VLOOKUP($C61,'様式２－１'!$A$6:$BG$163,36,FALSE)),"")</f>
        <v/>
      </c>
      <c r="AQ61" s="243" t="str">
        <f>IFERROR(IF(VLOOKUP($C61,'様式２－１'!$A$6:$BG$163,37,FALSE)="","",VLOOKUP($C61,'様式２－１'!$A$6:$BG$163,37,FALSE)),"")</f>
        <v/>
      </c>
      <c r="AR61" s="242" t="str">
        <f>IFERROR(IF(VLOOKUP($C61,'様式２－１'!$A$6:$BG$163,38,FALSE)="","",VLOOKUP($C61,'様式２－１'!$A$6:$BG$163,38,FALSE)),"")</f>
        <v/>
      </c>
      <c r="AS61" s="243" t="str">
        <f>IFERROR(IF(VLOOKUP($C61,'様式２－１'!$A$6:$BG$163,39,FALSE)="","",VLOOKUP($C61,'様式２－１'!$A$6:$BG$163,39,FALSE)),"")</f>
        <v/>
      </c>
      <c r="AT61" s="242" t="str">
        <f>IFERROR(IF(VLOOKUP($C61,'様式２－１'!$A$6:$BG$163,40,FALSE)="","",VLOOKUP($C61,'様式２－１'!$A$6:$BG$163,40,FALSE)),"")</f>
        <v/>
      </c>
      <c r="AU61" s="243" t="str">
        <f>IFERROR(IF(VLOOKUP($C61,'様式２－１'!$A$6:$BG$163,41,FALSE)="","",VLOOKUP($C61,'様式２－１'!$A$6:$BG$163,41,FALSE)),"")</f>
        <v/>
      </c>
      <c r="AV61" s="242" t="str">
        <f>IFERROR(IF(VLOOKUP($C61,'様式２－１'!$A$6:$BG$163,42,FALSE)="","",VLOOKUP($C61,'様式２－１'!$A$6:$BG$163,42,FALSE)),"")</f>
        <v/>
      </c>
      <c r="AW61" s="243" t="str">
        <f>IFERROR(IF(VLOOKUP($C61,'様式２－１'!$A$6:$BG$163,43,FALSE)="","",VLOOKUP($C61,'様式２－１'!$A$6:$BG$163,43,FALSE)),"")</f>
        <v/>
      </c>
      <c r="AX61" s="242" t="str">
        <f>IFERROR(IF(VLOOKUP($C61,'様式２－１'!$A$6:$BG$163,44,FALSE)="","",VLOOKUP($C61,'様式２－１'!$A$6:$BG$163,44,FALSE)),"")</f>
        <v/>
      </c>
      <c r="AY61" s="243" t="str">
        <f>IFERROR(IF(VLOOKUP($C61,'様式２－１'!$A$6:$BG$163,45,FALSE)="","",VLOOKUP($C61,'様式２－１'!$A$6:$BG$163,45,FALSE)),"")</f>
        <v/>
      </c>
      <c r="AZ61" s="242" t="str">
        <f>IFERROR(IF(VLOOKUP($C61,'様式２－１'!$A$6:$BG$163,46,FALSE)="","",VLOOKUP($C61,'様式２－１'!$A$6:$BG$163,46,FALSE)),"")</f>
        <v/>
      </c>
      <c r="BA61" s="243" t="str">
        <f>IFERROR(IF(VLOOKUP($C61,'様式２－１'!$A$6:$BG$163,47,FALSE)="","",VLOOKUP($C61,'様式２－１'!$A$6:$BG$163,47,FALSE)),"")</f>
        <v/>
      </c>
      <c r="BB61" s="242" t="str">
        <f>IFERROR(IF(VLOOKUP($C61,'様式２－１'!$A$6:$BG$163,48,FALSE)="","",VLOOKUP($C61,'様式２－１'!$A$6:$BG$163,48,FALSE)),"")</f>
        <v/>
      </c>
      <c r="BC61" s="243" t="str">
        <f>IFERROR(IF(VLOOKUP($C61,'様式２－１'!$A$6:$BG$163,49,FALSE)="","",VLOOKUP($C61,'様式２－１'!$A$6:$BG$163,49,FALSE)),"")</f>
        <v/>
      </c>
      <c r="BD61" s="242" t="str">
        <f>IFERROR(IF(VLOOKUP($C61,'様式２－１'!$A$6:$BG$163,50,FALSE)="","",VLOOKUP($C61,'様式２－１'!$A$6:$BG$163,50,FALSE)),"")</f>
        <v/>
      </c>
      <c r="BE61" s="243" t="str">
        <f>IFERROR(IF(VLOOKUP($C61,'様式２－１'!$A$6:$BG$163,51,FALSE)="","",VLOOKUP($C61,'様式２－１'!$A$6:$BG$163,51,FALSE)),"")</f>
        <v/>
      </c>
      <c r="BF61" s="242" t="str">
        <f>IFERROR(IF(VLOOKUP($C61,'様式２－１'!$A$6:$BG$163,52,FALSE)="","",VLOOKUP($C61,'様式２－１'!$A$6:$BG$163,52,FALSE)),"")</f>
        <v/>
      </c>
      <c r="BG61" s="243" t="str">
        <f>IFERROR(IF(VLOOKUP($C61,'様式２－１'!$A$6:$BG$163,53,FALSE)="","",1),"")</f>
        <v/>
      </c>
      <c r="BH61" s="242" t="str">
        <f>IFERROR(IF(VLOOKUP($C61,'様式２－１'!$A$6:$BG$163,54,FALSE)="","",1),"")</f>
        <v/>
      </c>
      <c r="BI61" s="243" t="str">
        <f>IFERROR(IF(VLOOKUP($C61,'様式２－１'!$A$6:$BG$163,55,FALSE)="","",1),"")</f>
        <v/>
      </c>
      <c r="BJ61" s="242" t="str">
        <f>IFERROR(IF(VLOOKUP($C61,'様式２－１'!$A$6:$BG$163,56,FALSE)="","",VLOOKUP($C61,'様式２－１'!$A$6:$BG$163,56,FALSE)),"")</f>
        <v/>
      </c>
      <c r="BK61" s="243" t="str">
        <f>IFERROR(IF(VLOOKUP($C61,'様式２－１'!$A$6:$BG$163,57,FALSE)="","",VLOOKUP($C61,'様式２－１'!$A$6:$BG$163,57,FALSE)),"")</f>
        <v/>
      </c>
      <c r="BL61" s="242" t="str">
        <f>IFERROR(IF(VLOOKUP($C61,'様式２－１'!$A$6:$BG$163,58,FALSE)="","",VLOOKUP($C61,'様式２－１'!$A$6:$BG$163,58,FALSE)),"")</f>
        <v/>
      </c>
      <c r="BM61" s="243" t="str">
        <f>IFERROR(IF(VLOOKUP($C61,'様式２－１'!$A$6:$BG$163,59,FALSE)="","",VLOOKUP($C61,'様式２－１'!$A$6:$BG$163,59,FALSE)),"")</f>
        <v/>
      </c>
      <c r="BN61" s="244" t="str">
        <f>IFERROR(IF(VLOOKUP($C61,'様式４－１'!$A$6:$AE$112,5,FALSE)="","",VLOOKUP($C61,'様式４－１'!$A$6:$AE$112,5,FALSE)),"")</f>
        <v/>
      </c>
      <c r="BO61" s="245" t="str">
        <f>IFERROR(IF(VLOOKUP($C61,'様式４－１'!$A$6:$AE$112,6,FALSE)="","",VLOOKUP($C61,'様式４－１'!$A$6:$AE$112,6,FALSE)),"")</f>
        <v/>
      </c>
      <c r="BP61" s="244" t="str">
        <f>IFERROR(IF(VLOOKUP($C61,'様式４－１'!$A$6:$AE$112,7,FALSE)="","",VLOOKUP($C61,'様式４－１'!$A$6:$AE$112,7,FALSE)),"")</f>
        <v/>
      </c>
      <c r="BQ61" s="245" t="str">
        <f>IFERROR(IF(VLOOKUP($C61,'様式４－１'!$A$6:$AE$112,8,FALSE)="","",VLOOKUP($C61,'様式４－１'!$A$6:$AE$112,8,FALSE)),"")</f>
        <v/>
      </c>
      <c r="BR61" s="244" t="str">
        <f>IFERROR(IF(VLOOKUP($C61,'様式４－１'!$A$6:$AE$112,9,FALSE)="","",VLOOKUP($C61,'様式４－１'!$A$6:$AE$112,9,FALSE)),"")</f>
        <v/>
      </c>
      <c r="BS61" s="245" t="str">
        <f>IFERROR(IF(VLOOKUP($C61,'様式４－１'!$A$6:$AE$112,10,FALSE)="","",VLOOKUP($C61,'様式４－１'!$A$6:$AE$112,10,FALSE)),"")</f>
        <v/>
      </c>
      <c r="BT61" s="244" t="str">
        <f>IFERROR(IF(VLOOKUP($C61,'様式４－１'!$A$6:$AE$112,11,FALSE)="","",VLOOKUP($C61,'様式４－１'!$A$6:$AE$112,11,FALSE)),"")</f>
        <v/>
      </c>
      <c r="BU61" s="245" t="str">
        <f>IFERROR(IF(VLOOKUP($C61,'様式４－１'!$A$6:$AE$112,12,FALSE)="","",VLOOKUP($C61,'様式４－１'!$A$6:$AE$112,12,FALSE)),"")</f>
        <v/>
      </c>
      <c r="BV61" s="242" t="str">
        <f>IFERROR(IF(VLOOKUP($C61,'様式４－１'!$A$6:$AE$112,13,FALSE)="","",VLOOKUP($C61,'様式４－１'!$A$6:$AE$112,13,FALSE)),"")</f>
        <v/>
      </c>
      <c r="BW61" s="243" t="str">
        <f>IFERROR(IF(VLOOKUP($C61,'様式４－１'!$A$6:$AE$112,14,FALSE)="","",VLOOKUP($C61,'様式４－１'!$A$6:$AE$112,14,FALSE)),"")</f>
        <v/>
      </c>
      <c r="BX61" s="242" t="str">
        <f>IFERROR(IF(VLOOKUP($C61,'様式４－１'!$A$6:$AE$112,15,FALSE)="","",VLOOKUP($C61,'様式４－１'!$A$6:$AE$112,15,FALSE)),"")</f>
        <v/>
      </c>
      <c r="BY61" s="243" t="str">
        <f>IFERROR(IF(VLOOKUP($C61,'様式４－１'!$A$6:$AE$112,16,FALSE)="","",VLOOKUP($C61,'様式４－１'!$A$6:$AE$112,16,FALSE)),"")</f>
        <v/>
      </c>
      <c r="BZ61" s="242" t="str">
        <f>IFERROR(IF(VLOOKUP($C61,'様式４－１'!$A$6:$AE$112,17,FALSE)="","",VLOOKUP($C61,'様式４－１'!$A$6:$AE$112,17,FALSE)),"")</f>
        <v/>
      </c>
      <c r="CA61" s="243" t="str">
        <f>IFERROR(IF(VLOOKUP($C61,'様式４－１'!$A$6:$AE$112,18,FALSE)="","",VLOOKUP($C61,'様式４－１'!$A$6:$AE$112,18,FALSE)),"")</f>
        <v/>
      </c>
      <c r="CB61" s="242" t="str">
        <f>IFERROR(IF(VLOOKUP($C61,'様式４－１'!$A$6:$AE$112,19,FALSE)="","",VLOOKUP($C61,'様式４－１'!$A$6:$AE$112,19,FALSE)),"")</f>
        <v/>
      </c>
      <c r="CC61" s="243" t="str">
        <f>IFERROR(IF(VLOOKUP($C61,'様式４－１'!$A$6:$AE$112,20,FALSE)="","",VLOOKUP($C61,'様式４－１'!$A$6:$AE$112,20,FALSE)),"")</f>
        <v/>
      </c>
      <c r="CD61" s="244" t="str">
        <f>IFERROR(IF(VLOOKUP($C61,'様式４－１'!$A$6:$AE$112,21,FALSE)="","",1),"")</f>
        <v/>
      </c>
      <c r="CE61" s="245" t="str">
        <f>IFERROR(IF(VLOOKUP($C61,'様式４－１'!$A$6:$AE$112,22,FALSE)="","",1),"")</f>
        <v/>
      </c>
      <c r="CF61" s="244" t="str">
        <f>IFERROR(IF(VLOOKUP($C61,'様式４－１'!$A$6:$AE$112,23,FALSE)="","",1),"")</f>
        <v/>
      </c>
      <c r="CG61" s="245" t="str">
        <f>IFERROR(IF(VLOOKUP($C61,'様式４－１'!$A$6:$AE$112,24,FALSE)="","",1),"")</f>
        <v/>
      </c>
      <c r="CH61" s="244" t="str">
        <f>IFERROR(IF(VLOOKUP($C61,'様式４－１'!$A$6:$AE$112,25,FALSE)="","",1),"")</f>
        <v/>
      </c>
      <c r="CI61" s="245" t="str">
        <f>IFERROR(IF(VLOOKUP($C61,'様式４－１'!$A$6:$AE$112,26,FALSE)="","",1),"")</f>
        <v/>
      </c>
      <c r="CJ61" s="244" t="str">
        <f>IFERROR(IF(VLOOKUP($C61,'様式４－１'!$A$6:$AE$112,27,FALSE)="","",1),"")</f>
        <v/>
      </c>
      <c r="CK61" s="245" t="str">
        <f>IFERROR(IF(VLOOKUP($C61,'様式４－１'!$A$6:$AE$112,28,FALSE)="","",1),"")</f>
        <v/>
      </c>
      <c r="CL61" s="244" t="str">
        <f>IFERROR(IF(VLOOKUP($C61,'様式４－１'!$A$6:$AE$112,29,FALSE)="","",1),"")</f>
        <v/>
      </c>
      <c r="CM61" s="245" t="str">
        <f>IFERROR(IF(VLOOKUP($C61,'様式４－１'!$A$6:$AE$112,30,FALSE)="","",1),"")</f>
        <v/>
      </c>
      <c r="CN61" s="244" t="str">
        <f>IFERROR(IF(VLOOKUP($C61,'様式４－１'!$A$6:$AE$112,31,FALSE)="","",1),"")</f>
        <v/>
      </c>
      <c r="CO61" s="253" t="str">
        <f>IFERROR(IF(VLOOKUP($C61,'様式４－１'!$A$6:$AE$112,31,FALSE)="","",1),"")</f>
        <v/>
      </c>
      <c r="CP61" s="257" t="str">
        <f>IFERROR(IF(VLOOKUP($C61,'様式４－１'!$A$6:$AE$112,31,FALSE)="","",1),"")</f>
        <v/>
      </c>
      <c r="CQ61" s="253" t="str">
        <f>IFERROR(IF(VLOOKUP($C61,'様式４－１'!$A$6:$AE$112,31,FALSE)="","",1),"")</f>
        <v/>
      </c>
      <c r="CR61" s="262">
        <f>全技術者確認表!E73</f>
        <v>0</v>
      </c>
      <c r="CS61" s="263">
        <f>全技術者確認表!H73</f>
        <v>0</v>
      </c>
      <c r="FS61" s="242"/>
      <c r="FT61" s="243"/>
      <c r="FU61" s="242"/>
      <c r="FV61" s="243"/>
      <c r="FW61" s="242"/>
      <c r="FX61" s="243"/>
      <c r="FY61" s="242"/>
      <c r="FZ61" s="243"/>
      <c r="GA61" s="242"/>
      <c r="GB61" s="243"/>
      <c r="GC61" s="242"/>
      <c r="GD61" s="243"/>
      <c r="GE61" s="242"/>
      <c r="GF61" s="243"/>
      <c r="GG61" s="242"/>
      <c r="GH61" s="243"/>
      <c r="GI61" s="244"/>
      <c r="GJ61" s="245"/>
      <c r="GK61" s="244"/>
      <c r="GL61" s="245"/>
      <c r="GM61" s="244"/>
      <c r="GN61" s="245"/>
      <c r="GO61" s="244"/>
      <c r="GP61" s="245"/>
      <c r="GQ61" s="244"/>
      <c r="GR61" s="245"/>
      <c r="GS61" s="244"/>
      <c r="GT61" s="245"/>
      <c r="GU61" s="244"/>
      <c r="GV61" s="245"/>
      <c r="GW61" s="244"/>
      <c r="GX61" s="245"/>
      <c r="GY61" s="242"/>
      <c r="GZ61" s="243"/>
      <c r="HA61" s="242"/>
      <c r="HB61" s="243"/>
      <c r="HC61" s="242"/>
      <c r="HD61" s="243"/>
      <c r="HE61" s="242"/>
      <c r="HF61" s="243"/>
      <c r="HG61" s="242"/>
      <c r="HH61" s="243"/>
      <c r="HI61" s="242"/>
      <c r="HJ61" s="243"/>
      <c r="HK61" s="242"/>
      <c r="HL61" s="243"/>
      <c r="HM61" s="242"/>
      <c r="HN61" s="243"/>
      <c r="HO61" s="242"/>
      <c r="HP61" s="243"/>
      <c r="HQ61" s="242"/>
      <c r="HR61" s="243"/>
      <c r="HS61" s="242"/>
      <c r="HT61" s="243"/>
      <c r="HU61" s="242"/>
      <c r="HV61" s="243"/>
      <c r="HW61" s="244"/>
      <c r="HX61" s="245"/>
      <c r="HY61" s="244"/>
      <c r="HZ61" s="245"/>
      <c r="IA61" s="244"/>
      <c r="IB61" s="245"/>
      <c r="IC61" s="244"/>
      <c r="ID61" s="245"/>
      <c r="IE61" s="242"/>
      <c r="IF61" s="243"/>
      <c r="IG61" s="242"/>
      <c r="IH61" s="243"/>
      <c r="II61" s="242"/>
      <c r="IJ61" s="243"/>
      <c r="IK61" s="242"/>
      <c r="IL61" s="243"/>
      <c r="IM61" s="244"/>
      <c r="IN61" s="245"/>
      <c r="IO61" s="244"/>
      <c r="IP61" s="245"/>
      <c r="IQ61" s="244"/>
      <c r="IR61" s="245"/>
      <c r="IS61" s="244"/>
      <c r="IT61" s="245"/>
      <c r="IU61" s="244"/>
      <c r="IV61" s="245"/>
      <c r="IW61" s="244"/>
      <c r="IX61" s="253"/>
      <c r="IY61" s="257"/>
      <c r="IZ61" s="253"/>
      <c r="JA61" s="257"/>
      <c r="JB61" s="253"/>
    </row>
    <row r="62" spans="1:262" s="236" customFormat="1" x14ac:dyDescent="0.2">
      <c r="A62" s="236">
        <f>報告書表紙!G$6</f>
        <v>0</v>
      </c>
      <c r="C62" s="236">
        <v>61</v>
      </c>
      <c r="D62" s="236">
        <f>全技術者確認表!B74</f>
        <v>0</v>
      </c>
      <c r="J62" s="237" t="str">
        <f>IFERROR(IF(VLOOKUP($C62,'様式２－１'!$A$6:$BG$163,4,FALSE)="","",1),"")</f>
        <v/>
      </c>
      <c r="K62" s="238" t="str">
        <f>IFERROR(IF(VLOOKUP($C62,'様式２－１'!$A$6:$BG$163,5,FALSE)="","",1),"")</f>
        <v/>
      </c>
      <c r="L62" s="237" t="str">
        <f>IFERROR(IF(VLOOKUP($C62,'様式２－１'!$A$6:$BG$163,6,FALSE)="","",1),"")</f>
        <v/>
      </c>
      <c r="M62" s="238" t="str">
        <f>IFERROR(IF(VLOOKUP($C62,'様式２－１'!$A$6:$BG$163,7,FALSE)="","",1),"")</f>
        <v/>
      </c>
      <c r="N62" s="237" t="str">
        <f>IFERROR(IF(VLOOKUP($C62,'様式２－１'!$A$6:$BG$163,8,FALSE)="","",1),"")</f>
        <v/>
      </c>
      <c r="O62" s="238" t="str">
        <f>IFERROR(IF(VLOOKUP($C62,'様式２－１'!$A$6:$BG$163,9,FALSE)="","",1),"")</f>
        <v/>
      </c>
      <c r="P62" s="237" t="str">
        <f>IFERROR(IF(VLOOKUP($C62,'様式２－１'!$A$6:$BG$163,10,FALSE)="","",1),"")</f>
        <v/>
      </c>
      <c r="Q62" s="238" t="str">
        <f>IFERROR(IF(VLOOKUP($C62,'様式２－１'!$A$6:$BG$163,11,FALSE)="","",1),"")</f>
        <v/>
      </c>
      <c r="R62" s="237" t="str">
        <f>IFERROR(IF(VLOOKUP($C62,'様式２－１'!$A$6:$BG$163,12,FALSE)="","",1),"")</f>
        <v/>
      </c>
      <c r="S62" s="238" t="str">
        <f>IFERROR(IF(VLOOKUP($C62,'様式２－１'!$A$6:$BG$163,13,FALSE)="","",1),"")</f>
        <v/>
      </c>
      <c r="T62" s="237" t="str">
        <f>IFERROR(IF(VLOOKUP($C62,'様式２－１'!$A$6:$BG$163,14,FALSE)="","",1),"")</f>
        <v/>
      </c>
      <c r="U62" s="238" t="str">
        <f>IFERROR(IF(VLOOKUP($C62,'様式２－１'!$A$6:$BG$163,15,FALSE)="","",1),"")</f>
        <v/>
      </c>
      <c r="V62" s="237" t="str">
        <f>IFERROR(IF(VLOOKUP($C62,'様式２－１'!$A$6:$BG$163,16,FALSE)="","",1),"")</f>
        <v/>
      </c>
      <c r="W62" s="238" t="str">
        <f>IFERROR(IF(VLOOKUP($C62,'様式２－１'!$A$6:$BG$163,17,FALSE)="","",1),"")</f>
        <v/>
      </c>
      <c r="X62" s="237" t="str">
        <f>IFERROR(IF(VLOOKUP($C62,'様式２－１'!$A$6:$BG$163,18,FALSE)="","",1),"")</f>
        <v/>
      </c>
      <c r="Y62" s="238" t="str">
        <f>IFERROR(IF(VLOOKUP($C62,'様式２－１'!$A$6:$BG$163,19,FALSE)="","",1),"")</f>
        <v/>
      </c>
      <c r="Z62" s="237" t="str">
        <f>IFERROR(IF(VLOOKUP($C62,'様式２－１'!$A$6:$BG$163,20,FALSE)="","",1),"")</f>
        <v/>
      </c>
      <c r="AA62" s="240" t="str">
        <f>IFERROR(IF(VLOOKUP($C62,'様式２－１'!$A$6:$BG$163,21,FALSE)="","",1),"")</f>
        <v/>
      </c>
      <c r="AB62" s="237" t="str">
        <f>IFERROR(IF(VLOOKUP($C62,'様式２－１'!$A$6:$BG$163,22,FALSE)="","",1),"")</f>
        <v/>
      </c>
      <c r="AC62" s="240" t="str">
        <f>IFERROR(IF(VLOOKUP($C62,'様式２－１'!$A$6:$BG$163,23,FALSE)="","",1),"")</f>
        <v/>
      </c>
      <c r="AD62" s="237" t="str">
        <f>IFERROR(IF(VLOOKUP($C62,'様式２－１'!$A$6:$BG$163,24,FALSE)="","",1),"")</f>
        <v/>
      </c>
      <c r="AE62" s="240" t="str">
        <f>IFERROR(IF(VLOOKUP($C62,'様式２－１'!$A$6:$BG$163,25,FALSE)="","",1),"")</f>
        <v/>
      </c>
      <c r="AF62" s="237" t="str">
        <f>IFERROR(IF(VLOOKUP($C62,'様式２－１'!$A$6:$BG$163,26,FALSE)="","",1),"")</f>
        <v/>
      </c>
      <c r="AG62" s="240" t="str">
        <f>IFERROR(IF(VLOOKUP($C62,'様式２－１'!$A$6:$BG$163,27,FALSE)="","",1),"")</f>
        <v/>
      </c>
      <c r="AH62" s="237" t="str">
        <f>IFERROR(IF(VLOOKUP($C62,'様式２－１'!$A$6:$BG$163,28,FALSE)="","",1),"")</f>
        <v/>
      </c>
      <c r="AI62" s="240" t="str">
        <f>IFERROR(IF(VLOOKUP($C62,'様式２－１'!$A$6:$BG$163,28,FALSE)="","",1),"")</f>
        <v/>
      </c>
      <c r="AJ62" s="237" t="str">
        <f>IFERROR(IF(VLOOKUP($C62,'様式２－１'!$A$6:$BG$163,30,FALSE)="","",1),"")</f>
        <v/>
      </c>
      <c r="AK62" s="240" t="str">
        <f>IFERROR(IF(VLOOKUP($C62,'様式２－１'!$A$6:$BG$163,31,FALSE)="","",1),"")</f>
        <v/>
      </c>
      <c r="AL62" s="237" t="str">
        <f>IFERROR(IF(VLOOKUP($C62,'様式２－１'!$A$6:$BG$163,32,FALSE)="","",1),"")</f>
        <v/>
      </c>
      <c r="AM62" s="240" t="str">
        <f>IFERROR(IF(VLOOKUP($C62,'様式２－１'!$A$6:$BG$163,33,FALSE)="","",1),"")</f>
        <v/>
      </c>
      <c r="AN62" s="237" t="str">
        <f>IFERROR(IF(VLOOKUP($C62,'様式２－１'!$A$6:$BG$163,34,FALSE)="","",1),"")</f>
        <v/>
      </c>
      <c r="AO62" s="240" t="str">
        <f>IFERROR(IF(VLOOKUP($C62,'様式２－１'!$A$6:$BG$163,35,FALSE)="","",1),"")</f>
        <v/>
      </c>
      <c r="AP62" s="237" t="str">
        <f>IFERROR(IF(VLOOKUP($C62,'様式２－１'!$A$6:$BG$163,36,FALSE)="","",VLOOKUP($C62,'様式２－１'!$A$6:$BG$163,36,FALSE)),"")</f>
        <v/>
      </c>
      <c r="AQ62" s="238" t="str">
        <f>IFERROR(IF(VLOOKUP($C62,'様式２－１'!$A$6:$BG$163,37,FALSE)="","",VLOOKUP($C62,'様式２－１'!$A$6:$BG$163,37,FALSE)),"")</f>
        <v/>
      </c>
      <c r="AR62" s="237" t="str">
        <f>IFERROR(IF(VLOOKUP($C62,'様式２－１'!$A$6:$BG$163,38,FALSE)="","",VLOOKUP($C62,'様式２－１'!$A$6:$BG$163,38,FALSE)),"")</f>
        <v/>
      </c>
      <c r="AS62" s="238" t="str">
        <f>IFERROR(IF(VLOOKUP($C62,'様式２－１'!$A$6:$BG$163,39,FALSE)="","",VLOOKUP($C62,'様式２－１'!$A$6:$BG$163,39,FALSE)),"")</f>
        <v/>
      </c>
      <c r="AT62" s="237" t="str">
        <f>IFERROR(IF(VLOOKUP($C62,'様式２－１'!$A$6:$BG$163,40,FALSE)="","",VLOOKUP($C62,'様式２－１'!$A$6:$BG$163,40,FALSE)),"")</f>
        <v/>
      </c>
      <c r="AU62" s="238" t="str">
        <f>IFERROR(IF(VLOOKUP($C62,'様式２－１'!$A$6:$BG$163,41,FALSE)="","",VLOOKUP($C62,'様式２－１'!$A$6:$BG$163,41,FALSE)),"")</f>
        <v/>
      </c>
      <c r="AV62" s="237" t="str">
        <f>IFERROR(IF(VLOOKUP($C62,'様式２－１'!$A$6:$BG$163,42,FALSE)="","",VLOOKUP($C62,'様式２－１'!$A$6:$BG$163,42,FALSE)),"")</f>
        <v/>
      </c>
      <c r="AW62" s="238" t="str">
        <f>IFERROR(IF(VLOOKUP($C62,'様式２－１'!$A$6:$BG$163,43,FALSE)="","",VLOOKUP($C62,'様式２－１'!$A$6:$BG$163,43,FALSE)),"")</f>
        <v/>
      </c>
      <c r="AX62" s="237" t="str">
        <f>IFERROR(IF(VLOOKUP($C62,'様式２－１'!$A$6:$BG$163,44,FALSE)="","",VLOOKUP($C62,'様式２－１'!$A$6:$BG$163,44,FALSE)),"")</f>
        <v/>
      </c>
      <c r="AY62" s="238" t="str">
        <f>IFERROR(IF(VLOOKUP($C62,'様式２－１'!$A$6:$BG$163,45,FALSE)="","",VLOOKUP($C62,'様式２－１'!$A$6:$BG$163,45,FALSE)),"")</f>
        <v/>
      </c>
      <c r="AZ62" s="237" t="str">
        <f>IFERROR(IF(VLOOKUP($C62,'様式２－１'!$A$6:$BG$163,46,FALSE)="","",VLOOKUP($C62,'様式２－１'!$A$6:$BG$163,46,FALSE)),"")</f>
        <v/>
      </c>
      <c r="BA62" s="238" t="str">
        <f>IFERROR(IF(VLOOKUP($C62,'様式２－１'!$A$6:$BG$163,47,FALSE)="","",VLOOKUP($C62,'様式２－１'!$A$6:$BG$163,47,FALSE)),"")</f>
        <v/>
      </c>
      <c r="BB62" s="237" t="str">
        <f>IFERROR(IF(VLOOKUP($C62,'様式２－１'!$A$6:$BG$163,48,FALSE)="","",VLOOKUP($C62,'様式２－１'!$A$6:$BG$163,48,FALSE)),"")</f>
        <v/>
      </c>
      <c r="BC62" s="238" t="str">
        <f>IFERROR(IF(VLOOKUP($C62,'様式２－１'!$A$6:$BG$163,49,FALSE)="","",VLOOKUP($C62,'様式２－１'!$A$6:$BG$163,49,FALSE)),"")</f>
        <v/>
      </c>
      <c r="BD62" s="237" t="str">
        <f>IFERROR(IF(VLOOKUP($C62,'様式２－１'!$A$6:$BG$163,50,FALSE)="","",VLOOKUP($C62,'様式２－１'!$A$6:$BG$163,50,FALSE)),"")</f>
        <v/>
      </c>
      <c r="BE62" s="238" t="str">
        <f>IFERROR(IF(VLOOKUP($C62,'様式２－１'!$A$6:$BG$163,51,FALSE)="","",VLOOKUP($C62,'様式２－１'!$A$6:$BG$163,51,FALSE)),"")</f>
        <v/>
      </c>
      <c r="BF62" s="237" t="str">
        <f>IFERROR(IF(VLOOKUP($C62,'様式２－１'!$A$6:$BG$163,52,FALSE)="","",VLOOKUP($C62,'様式２－１'!$A$6:$BG$163,52,FALSE)),"")</f>
        <v/>
      </c>
      <c r="BG62" s="238" t="str">
        <f>IFERROR(IF(VLOOKUP($C62,'様式２－１'!$A$6:$BG$163,53,FALSE)="","",1),"")</f>
        <v/>
      </c>
      <c r="BH62" s="237" t="str">
        <f>IFERROR(IF(VLOOKUP($C62,'様式２－１'!$A$6:$BG$163,54,FALSE)="","",1),"")</f>
        <v/>
      </c>
      <c r="BI62" s="238" t="str">
        <f>IFERROR(IF(VLOOKUP($C62,'様式２－１'!$A$6:$BG$163,55,FALSE)="","",1),"")</f>
        <v/>
      </c>
      <c r="BJ62" s="237" t="str">
        <f>IFERROR(IF(VLOOKUP($C62,'様式２－１'!$A$6:$BG$163,56,FALSE)="","",VLOOKUP($C62,'様式２－１'!$A$6:$BG$163,56,FALSE)),"")</f>
        <v/>
      </c>
      <c r="BK62" s="238" t="str">
        <f>IFERROR(IF(VLOOKUP($C62,'様式２－１'!$A$6:$BG$163,57,FALSE)="","",VLOOKUP($C62,'様式２－１'!$A$6:$BG$163,57,FALSE)),"")</f>
        <v/>
      </c>
      <c r="BL62" s="237" t="str">
        <f>IFERROR(IF(VLOOKUP($C62,'様式２－１'!$A$6:$BG$163,58,FALSE)="","",VLOOKUP($C62,'様式２－１'!$A$6:$BG$163,58,FALSE)),"")</f>
        <v/>
      </c>
      <c r="BM62" s="238" t="str">
        <f>IFERROR(IF(VLOOKUP($C62,'様式２－１'!$A$6:$BG$163,59,FALSE)="","",VLOOKUP($C62,'様式２－１'!$A$6:$BG$163,59,FALSE)),"")</f>
        <v/>
      </c>
      <c r="BN62" s="239" t="str">
        <f>IFERROR(IF(VLOOKUP($C62,'様式４－１'!$A$6:$AE$112,5,FALSE)="","",VLOOKUP($C62,'様式４－１'!$A$6:$AE$112,5,FALSE)),"")</f>
        <v/>
      </c>
      <c r="BO62" s="240" t="str">
        <f>IFERROR(IF(VLOOKUP($C62,'様式４－１'!$A$6:$AE$112,6,FALSE)="","",VLOOKUP($C62,'様式４－１'!$A$6:$AE$112,6,FALSE)),"")</f>
        <v/>
      </c>
      <c r="BP62" s="239" t="str">
        <f>IFERROR(IF(VLOOKUP($C62,'様式４－１'!$A$6:$AE$112,7,FALSE)="","",VLOOKUP($C62,'様式４－１'!$A$6:$AE$112,7,FALSE)),"")</f>
        <v/>
      </c>
      <c r="BQ62" s="240" t="str">
        <f>IFERROR(IF(VLOOKUP($C62,'様式４－１'!$A$6:$AE$112,8,FALSE)="","",VLOOKUP($C62,'様式４－１'!$A$6:$AE$112,8,FALSE)),"")</f>
        <v/>
      </c>
      <c r="BR62" s="239" t="str">
        <f>IFERROR(IF(VLOOKUP($C62,'様式４－１'!$A$6:$AE$112,9,FALSE)="","",VLOOKUP($C62,'様式４－１'!$A$6:$AE$112,9,FALSE)),"")</f>
        <v/>
      </c>
      <c r="BS62" s="240" t="str">
        <f>IFERROR(IF(VLOOKUP($C62,'様式４－１'!$A$6:$AE$112,10,FALSE)="","",VLOOKUP($C62,'様式４－１'!$A$6:$AE$112,10,FALSE)),"")</f>
        <v/>
      </c>
      <c r="BT62" s="239" t="str">
        <f>IFERROR(IF(VLOOKUP($C62,'様式４－１'!$A$6:$AE$112,11,FALSE)="","",VLOOKUP($C62,'様式４－１'!$A$6:$AE$112,11,FALSE)),"")</f>
        <v/>
      </c>
      <c r="BU62" s="240" t="str">
        <f>IFERROR(IF(VLOOKUP($C62,'様式４－１'!$A$6:$AE$112,12,FALSE)="","",VLOOKUP($C62,'様式４－１'!$A$6:$AE$112,12,FALSE)),"")</f>
        <v/>
      </c>
      <c r="BV62" s="237" t="str">
        <f>IFERROR(IF(VLOOKUP($C62,'様式４－１'!$A$6:$AE$112,13,FALSE)="","",VLOOKUP($C62,'様式４－１'!$A$6:$AE$112,13,FALSE)),"")</f>
        <v/>
      </c>
      <c r="BW62" s="238" t="str">
        <f>IFERROR(IF(VLOOKUP($C62,'様式４－１'!$A$6:$AE$112,14,FALSE)="","",VLOOKUP($C62,'様式４－１'!$A$6:$AE$112,14,FALSE)),"")</f>
        <v/>
      </c>
      <c r="BX62" s="237" t="str">
        <f>IFERROR(IF(VLOOKUP($C62,'様式４－１'!$A$6:$AE$112,15,FALSE)="","",VLOOKUP($C62,'様式４－１'!$A$6:$AE$112,15,FALSE)),"")</f>
        <v/>
      </c>
      <c r="BY62" s="238" t="str">
        <f>IFERROR(IF(VLOOKUP($C62,'様式４－１'!$A$6:$AE$112,16,FALSE)="","",VLOOKUP($C62,'様式４－１'!$A$6:$AE$112,16,FALSE)),"")</f>
        <v/>
      </c>
      <c r="BZ62" s="237" t="str">
        <f>IFERROR(IF(VLOOKUP($C62,'様式４－１'!$A$6:$AE$112,17,FALSE)="","",VLOOKUP($C62,'様式４－１'!$A$6:$AE$112,17,FALSE)),"")</f>
        <v/>
      </c>
      <c r="CA62" s="238" t="str">
        <f>IFERROR(IF(VLOOKUP($C62,'様式４－１'!$A$6:$AE$112,18,FALSE)="","",VLOOKUP($C62,'様式４－１'!$A$6:$AE$112,18,FALSE)),"")</f>
        <v/>
      </c>
      <c r="CB62" s="237" t="str">
        <f>IFERROR(IF(VLOOKUP($C62,'様式４－１'!$A$6:$AE$112,19,FALSE)="","",VLOOKUP($C62,'様式４－１'!$A$6:$AE$112,19,FALSE)),"")</f>
        <v/>
      </c>
      <c r="CC62" s="238" t="str">
        <f>IFERROR(IF(VLOOKUP($C62,'様式４－１'!$A$6:$AE$112,20,FALSE)="","",VLOOKUP($C62,'様式４－１'!$A$6:$AE$112,20,FALSE)),"")</f>
        <v/>
      </c>
      <c r="CD62" s="239" t="str">
        <f>IFERROR(IF(VLOOKUP($C62,'様式４－１'!$A$6:$AE$112,21,FALSE)="","",1),"")</f>
        <v/>
      </c>
      <c r="CE62" s="240" t="str">
        <f>IFERROR(IF(VLOOKUP($C62,'様式４－１'!$A$6:$AE$112,22,FALSE)="","",1),"")</f>
        <v/>
      </c>
      <c r="CF62" s="239" t="str">
        <f>IFERROR(IF(VLOOKUP($C62,'様式４－１'!$A$6:$AE$112,23,FALSE)="","",1),"")</f>
        <v/>
      </c>
      <c r="CG62" s="240" t="str">
        <f>IFERROR(IF(VLOOKUP($C62,'様式４－１'!$A$6:$AE$112,24,FALSE)="","",1),"")</f>
        <v/>
      </c>
      <c r="CH62" s="239" t="str">
        <f>IFERROR(IF(VLOOKUP($C62,'様式４－１'!$A$6:$AE$112,25,FALSE)="","",1),"")</f>
        <v/>
      </c>
      <c r="CI62" s="240" t="str">
        <f>IFERROR(IF(VLOOKUP($C62,'様式４－１'!$A$6:$AE$112,26,FALSE)="","",1),"")</f>
        <v/>
      </c>
      <c r="CJ62" s="239" t="str">
        <f>IFERROR(IF(VLOOKUP($C62,'様式４－１'!$A$6:$AE$112,27,FALSE)="","",1),"")</f>
        <v/>
      </c>
      <c r="CK62" s="240" t="str">
        <f>IFERROR(IF(VLOOKUP($C62,'様式４－１'!$A$6:$AE$112,28,FALSE)="","",1),"")</f>
        <v/>
      </c>
      <c r="CL62" s="239" t="str">
        <f>IFERROR(IF(VLOOKUP($C62,'様式４－１'!$A$6:$AE$112,29,FALSE)="","",1),"")</f>
        <v/>
      </c>
      <c r="CM62" s="240" t="str">
        <f>IFERROR(IF(VLOOKUP($C62,'様式４－１'!$A$6:$AE$112,30,FALSE)="","",1),"")</f>
        <v/>
      </c>
      <c r="CN62" s="239" t="str">
        <f>IFERROR(IF(VLOOKUP($C62,'様式４－１'!$A$6:$AE$112,31,FALSE)="","",1),"")</f>
        <v/>
      </c>
      <c r="CO62" s="254" t="str">
        <f>IFERROR(IF(VLOOKUP($C62,'様式４－１'!$A$6:$AE$112,31,FALSE)="","",1),"")</f>
        <v/>
      </c>
      <c r="CP62" s="258" t="str">
        <f>IFERROR(IF(VLOOKUP($C62,'様式４－１'!$A$6:$AE$112,31,FALSE)="","",1),"")</f>
        <v/>
      </c>
      <c r="CQ62" s="254" t="str">
        <f>IFERROR(IF(VLOOKUP($C62,'様式４－１'!$A$6:$AE$112,31,FALSE)="","",1),"")</f>
        <v/>
      </c>
      <c r="CR62" s="264">
        <f>全技術者確認表!E74</f>
        <v>0</v>
      </c>
      <c r="CS62" s="265">
        <f>全技術者確認表!H74</f>
        <v>0</v>
      </c>
      <c r="FS62" s="237"/>
      <c r="FT62" s="238"/>
      <c r="FU62" s="237"/>
      <c r="FV62" s="238"/>
      <c r="FW62" s="237"/>
      <c r="FX62" s="238"/>
      <c r="FY62" s="237"/>
      <c r="FZ62" s="238"/>
      <c r="GA62" s="237"/>
      <c r="GB62" s="238"/>
      <c r="GC62" s="237"/>
      <c r="GD62" s="238"/>
      <c r="GE62" s="237"/>
      <c r="GF62" s="238"/>
      <c r="GG62" s="237"/>
      <c r="GH62" s="238"/>
      <c r="GI62" s="239"/>
      <c r="GJ62" s="240"/>
      <c r="GK62" s="239"/>
      <c r="GL62" s="240"/>
      <c r="GM62" s="239"/>
      <c r="GN62" s="240"/>
      <c r="GO62" s="239"/>
      <c r="GP62" s="240"/>
      <c r="GQ62" s="239"/>
      <c r="GR62" s="240"/>
      <c r="GS62" s="239"/>
      <c r="GT62" s="240"/>
      <c r="GU62" s="239"/>
      <c r="GV62" s="240"/>
      <c r="GW62" s="239"/>
      <c r="GX62" s="240"/>
      <c r="GY62" s="237"/>
      <c r="GZ62" s="238"/>
      <c r="HA62" s="237"/>
      <c r="HB62" s="238"/>
      <c r="HC62" s="237"/>
      <c r="HD62" s="238"/>
      <c r="HE62" s="237"/>
      <c r="HF62" s="238"/>
      <c r="HG62" s="237"/>
      <c r="HH62" s="238"/>
      <c r="HI62" s="237"/>
      <c r="HJ62" s="238"/>
      <c r="HK62" s="237"/>
      <c r="HL62" s="238"/>
      <c r="HM62" s="237"/>
      <c r="HN62" s="238"/>
      <c r="HO62" s="237"/>
      <c r="HP62" s="238"/>
      <c r="HQ62" s="237"/>
      <c r="HR62" s="238"/>
      <c r="HS62" s="237"/>
      <c r="HT62" s="238"/>
      <c r="HU62" s="237"/>
      <c r="HV62" s="238"/>
      <c r="HW62" s="239"/>
      <c r="HX62" s="240"/>
      <c r="HY62" s="239"/>
      <c r="HZ62" s="240"/>
      <c r="IA62" s="239"/>
      <c r="IB62" s="240"/>
      <c r="IC62" s="239"/>
      <c r="ID62" s="240"/>
      <c r="IE62" s="237"/>
      <c r="IF62" s="238"/>
      <c r="IG62" s="237"/>
      <c r="IH62" s="238"/>
      <c r="II62" s="237"/>
      <c r="IJ62" s="238"/>
      <c r="IK62" s="237"/>
      <c r="IL62" s="238"/>
      <c r="IM62" s="239"/>
      <c r="IN62" s="240"/>
      <c r="IO62" s="239"/>
      <c r="IP62" s="240"/>
      <c r="IQ62" s="239"/>
      <c r="IR62" s="240"/>
      <c r="IS62" s="239"/>
      <c r="IT62" s="240"/>
      <c r="IU62" s="239"/>
      <c r="IV62" s="240"/>
      <c r="IW62" s="239"/>
      <c r="IX62" s="254"/>
      <c r="IY62" s="258"/>
      <c r="IZ62" s="254"/>
      <c r="JA62" s="258"/>
      <c r="JB62" s="254"/>
    </row>
    <row r="63" spans="1:262" s="231" customFormat="1" x14ac:dyDescent="0.2">
      <c r="A63" s="231">
        <f>報告書表紙!G$6</f>
        <v>0</v>
      </c>
      <c r="C63" s="231">
        <v>62</v>
      </c>
      <c r="D63" s="231">
        <f>全技術者確認表!B75</f>
        <v>0</v>
      </c>
      <c r="J63" s="232" t="str">
        <f>IFERROR(IF(VLOOKUP($C63,'様式２－１'!$A$6:$BG$163,4,FALSE)="","",1),"")</f>
        <v/>
      </c>
      <c r="K63" s="233" t="str">
        <f>IFERROR(IF(VLOOKUP($C63,'様式２－１'!$A$6:$BG$163,5,FALSE)="","",1),"")</f>
        <v/>
      </c>
      <c r="L63" s="232" t="str">
        <f>IFERROR(IF(VLOOKUP($C63,'様式２－１'!$A$6:$BG$163,6,FALSE)="","",1),"")</f>
        <v/>
      </c>
      <c r="M63" s="233" t="str">
        <f>IFERROR(IF(VLOOKUP($C63,'様式２－１'!$A$6:$BG$163,7,FALSE)="","",1),"")</f>
        <v/>
      </c>
      <c r="N63" s="232" t="str">
        <f>IFERROR(IF(VLOOKUP($C63,'様式２－１'!$A$6:$BG$163,8,FALSE)="","",1),"")</f>
        <v/>
      </c>
      <c r="O63" s="233" t="str">
        <f>IFERROR(IF(VLOOKUP($C63,'様式２－１'!$A$6:$BG$163,9,FALSE)="","",1),"")</f>
        <v/>
      </c>
      <c r="P63" s="232" t="str">
        <f>IFERROR(IF(VLOOKUP($C63,'様式２－１'!$A$6:$BG$163,10,FALSE)="","",1),"")</f>
        <v/>
      </c>
      <c r="Q63" s="233" t="str">
        <f>IFERROR(IF(VLOOKUP($C63,'様式２－１'!$A$6:$BG$163,11,FALSE)="","",1),"")</f>
        <v/>
      </c>
      <c r="R63" s="232" t="str">
        <f>IFERROR(IF(VLOOKUP($C63,'様式２－１'!$A$6:$BG$163,12,FALSE)="","",1),"")</f>
        <v/>
      </c>
      <c r="S63" s="233" t="str">
        <f>IFERROR(IF(VLOOKUP($C63,'様式２－１'!$A$6:$BG$163,13,FALSE)="","",1),"")</f>
        <v/>
      </c>
      <c r="T63" s="232" t="str">
        <f>IFERROR(IF(VLOOKUP($C63,'様式２－１'!$A$6:$BG$163,14,FALSE)="","",1),"")</f>
        <v/>
      </c>
      <c r="U63" s="233" t="str">
        <f>IFERROR(IF(VLOOKUP($C63,'様式２－１'!$A$6:$BG$163,15,FALSE)="","",1),"")</f>
        <v/>
      </c>
      <c r="V63" s="232" t="str">
        <f>IFERROR(IF(VLOOKUP($C63,'様式２－１'!$A$6:$BG$163,16,FALSE)="","",1),"")</f>
        <v/>
      </c>
      <c r="W63" s="233" t="str">
        <f>IFERROR(IF(VLOOKUP($C63,'様式２－１'!$A$6:$BG$163,17,FALSE)="","",1),"")</f>
        <v/>
      </c>
      <c r="X63" s="232" t="str">
        <f>IFERROR(IF(VLOOKUP($C63,'様式２－１'!$A$6:$BG$163,18,FALSE)="","",1),"")</f>
        <v/>
      </c>
      <c r="Y63" s="233" t="str">
        <f>IFERROR(IF(VLOOKUP($C63,'様式２－１'!$A$6:$BG$163,19,FALSE)="","",1),"")</f>
        <v/>
      </c>
      <c r="Z63" s="232" t="str">
        <f>IFERROR(IF(VLOOKUP($C63,'様式２－１'!$A$6:$BG$163,20,FALSE)="","",1),"")</f>
        <v/>
      </c>
      <c r="AA63" s="235" t="str">
        <f>IFERROR(IF(VLOOKUP($C63,'様式２－１'!$A$6:$BG$163,21,FALSE)="","",1),"")</f>
        <v/>
      </c>
      <c r="AB63" s="232" t="str">
        <f>IFERROR(IF(VLOOKUP($C63,'様式２－１'!$A$6:$BG$163,22,FALSE)="","",1),"")</f>
        <v/>
      </c>
      <c r="AC63" s="235" t="str">
        <f>IFERROR(IF(VLOOKUP($C63,'様式２－１'!$A$6:$BG$163,23,FALSE)="","",1),"")</f>
        <v/>
      </c>
      <c r="AD63" s="232" t="str">
        <f>IFERROR(IF(VLOOKUP($C63,'様式２－１'!$A$6:$BG$163,24,FALSE)="","",1),"")</f>
        <v/>
      </c>
      <c r="AE63" s="235" t="str">
        <f>IFERROR(IF(VLOOKUP($C63,'様式２－１'!$A$6:$BG$163,25,FALSE)="","",1),"")</f>
        <v/>
      </c>
      <c r="AF63" s="232" t="str">
        <f>IFERROR(IF(VLOOKUP($C63,'様式２－１'!$A$6:$BG$163,26,FALSE)="","",1),"")</f>
        <v/>
      </c>
      <c r="AG63" s="235" t="str">
        <f>IFERROR(IF(VLOOKUP($C63,'様式２－１'!$A$6:$BG$163,27,FALSE)="","",1),"")</f>
        <v/>
      </c>
      <c r="AH63" s="232" t="str">
        <f>IFERROR(IF(VLOOKUP($C63,'様式２－１'!$A$6:$BG$163,28,FALSE)="","",1),"")</f>
        <v/>
      </c>
      <c r="AI63" s="235" t="str">
        <f>IFERROR(IF(VLOOKUP($C63,'様式２－１'!$A$6:$BG$163,28,FALSE)="","",1),"")</f>
        <v/>
      </c>
      <c r="AJ63" s="232" t="str">
        <f>IFERROR(IF(VLOOKUP($C63,'様式２－１'!$A$6:$BG$163,30,FALSE)="","",1),"")</f>
        <v/>
      </c>
      <c r="AK63" s="235" t="str">
        <f>IFERROR(IF(VLOOKUP($C63,'様式２－１'!$A$6:$BG$163,31,FALSE)="","",1),"")</f>
        <v/>
      </c>
      <c r="AL63" s="232" t="str">
        <f>IFERROR(IF(VLOOKUP($C63,'様式２－１'!$A$6:$BG$163,32,FALSE)="","",1),"")</f>
        <v/>
      </c>
      <c r="AM63" s="235" t="str">
        <f>IFERROR(IF(VLOOKUP($C63,'様式２－１'!$A$6:$BG$163,33,FALSE)="","",1),"")</f>
        <v/>
      </c>
      <c r="AN63" s="232" t="str">
        <f>IFERROR(IF(VLOOKUP($C63,'様式２－１'!$A$6:$BG$163,34,FALSE)="","",1),"")</f>
        <v/>
      </c>
      <c r="AO63" s="235" t="str">
        <f>IFERROR(IF(VLOOKUP($C63,'様式２－１'!$A$6:$BG$163,35,FALSE)="","",1),"")</f>
        <v/>
      </c>
      <c r="AP63" s="232" t="str">
        <f>IFERROR(IF(VLOOKUP($C63,'様式２－１'!$A$6:$BG$163,36,FALSE)="","",VLOOKUP($C63,'様式２－１'!$A$6:$BG$163,36,FALSE)),"")</f>
        <v/>
      </c>
      <c r="AQ63" s="233" t="str">
        <f>IFERROR(IF(VLOOKUP($C63,'様式２－１'!$A$6:$BG$163,37,FALSE)="","",VLOOKUP($C63,'様式２－１'!$A$6:$BG$163,37,FALSE)),"")</f>
        <v/>
      </c>
      <c r="AR63" s="232" t="str">
        <f>IFERROR(IF(VLOOKUP($C63,'様式２－１'!$A$6:$BG$163,38,FALSE)="","",VLOOKUP($C63,'様式２－１'!$A$6:$BG$163,38,FALSE)),"")</f>
        <v/>
      </c>
      <c r="AS63" s="233" t="str">
        <f>IFERROR(IF(VLOOKUP($C63,'様式２－１'!$A$6:$BG$163,39,FALSE)="","",VLOOKUP($C63,'様式２－１'!$A$6:$BG$163,39,FALSE)),"")</f>
        <v/>
      </c>
      <c r="AT63" s="232" t="str">
        <f>IFERROR(IF(VLOOKUP($C63,'様式２－１'!$A$6:$BG$163,40,FALSE)="","",VLOOKUP($C63,'様式２－１'!$A$6:$BG$163,40,FALSE)),"")</f>
        <v/>
      </c>
      <c r="AU63" s="233" t="str">
        <f>IFERROR(IF(VLOOKUP($C63,'様式２－１'!$A$6:$BG$163,41,FALSE)="","",VLOOKUP($C63,'様式２－１'!$A$6:$BG$163,41,FALSE)),"")</f>
        <v/>
      </c>
      <c r="AV63" s="232" t="str">
        <f>IFERROR(IF(VLOOKUP($C63,'様式２－１'!$A$6:$BG$163,42,FALSE)="","",VLOOKUP($C63,'様式２－１'!$A$6:$BG$163,42,FALSE)),"")</f>
        <v/>
      </c>
      <c r="AW63" s="233" t="str">
        <f>IFERROR(IF(VLOOKUP($C63,'様式２－１'!$A$6:$BG$163,43,FALSE)="","",VLOOKUP($C63,'様式２－１'!$A$6:$BG$163,43,FALSE)),"")</f>
        <v/>
      </c>
      <c r="AX63" s="232" t="str">
        <f>IFERROR(IF(VLOOKUP($C63,'様式２－１'!$A$6:$BG$163,44,FALSE)="","",VLOOKUP($C63,'様式２－１'!$A$6:$BG$163,44,FALSE)),"")</f>
        <v/>
      </c>
      <c r="AY63" s="233" t="str">
        <f>IFERROR(IF(VLOOKUP($C63,'様式２－１'!$A$6:$BG$163,45,FALSE)="","",VLOOKUP($C63,'様式２－１'!$A$6:$BG$163,45,FALSE)),"")</f>
        <v/>
      </c>
      <c r="AZ63" s="232" t="str">
        <f>IFERROR(IF(VLOOKUP($C63,'様式２－１'!$A$6:$BG$163,46,FALSE)="","",VLOOKUP($C63,'様式２－１'!$A$6:$BG$163,46,FALSE)),"")</f>
        <v/>
      </c>
      <c r="BA63" s="233" t="str">
        <f>IFERROR(IF(VLOOKUP($C63,'様式２－１'!$A$6:$BG$163,47,FALSE)="","",VLOOKUP($C63,'様式２－１'!$A$6:$BG$163,47,FALSE)),"")</f>
        <v/>
      </c>
      <c r="BB63" s="232" t="str">
        <f>IFERROR(IF(VLOOKUP($C63,'様式２－１'!$A$6:$BG$163,48,FALSE)="","",VLOOKUP($C63,'様式２－１'!$A$6:$BG$163,48,FALSE)),"")</f>
        <v/>
      </c>
      <c r="BC63" s="233" t="str">
        <f>IFERROR(IF(VLOOKUP($C63,'様式２－１'!$A$6:$BG$163,49,FALSE)="","",VLOOKUP($C63,'様式２－１'!$A$6:$BG$163,49,FALSE)),"")</f>
        <v/>
      </c>
      <c r="BD63" s="232" t="str">
        <f>IFERROR(IF(VLOOKUP($C63,'様式２－１'!$A$6:$BG$163,50,FALSE)="","",VLOOKUP($C63,'様式２－１'!$A$6:$BG$163,50,FALSE)),"")</f>
        <v/>
      </c>
      <c r="BE63" s="233" t="str">
        <f>IFERROR(IF(VLOOKUP($C63,'様式２－１'!$A$6:$BG$163,51,FALSE)="","",VLOOKUP($C63,'様式２－１'!$A$6:$BG$163,51,FALSE)),"")</f>
        <v/>
      </c>
      <c r="BF63" s="232" t="str">
        <f>IFERROR(IF(VLOOKUP($C63,'様式２－１'!$A$6:$BG$163,52,FALSE)="","",VLOOKUP($C63,'様式２－１'!$A$6:$BG$163,52,FALSE)),"")</f>
        <v/>
      </c>
      <c r="BG63" s="233" t="str">
        <f>IFERROR(IF(VLOOKUP($C63,'様式２－１'!$A$6:$BG$163,53,FALSE)="","",1),"")</f>
        <v/>
      </c>
      <c r="BH63" s="232" t="str">
        <f>IFERROR(IF(VLOOKUP($C63,'様式２－１'!$A$6:$BG$163,54,FALSE)="","",1),"")</f>
        <v/>
      </c>
      <c r="BI63" s="233" t="str">
        <f>IFERROR(IF(VLOOKUP($C63,'様式２－１'!$A$6:$BG$163,55,FALSE)="","",1),"")</f>
        <v/>
      </c>
      <c r="BJ63" s="232" t="str">
        <f>IFERROR(IF(VLOOKUP($C63,'様式２－１'!$A$6:$BG$163,56,FALSE)="","",VLOOKUP($C63,'様式２－１'!$A$6:$BG$163,56,FALSE)),"")</f>
        <v/>
      </c>
      <c r="BK63" s="233" t="str">
        <f>IFERROR(IF(VLOOKUP($C63,'様式２－１'!$A$6:$BG$163,57,FALSE)="","",VLOOKUP($C63,'様式２－１'!$A$6:$BG$163,57,FALSE)),"")</f>
        <v/>
      </c>
      <c r="BL63" s="232" t="str">
        <f>IFERROR(IF(VLOOKUP($C63,'様式２－１'!$A$6:$BG$163,58,FALSE)="","",VLOOKUP($C63,'様式２－１'!$A$6:$BG$163,58,FALSE)),"")</f>
        <v/>
      </c>
      <c r="BM63" s="233" t="str">
        <f>IFERROR(IF(VLOOKUP($C63,'様式２－１'!$A$6:$BG$163,59,FALSE)="","",VLOOKUP($C63,'様式２－１'!$A$6:$BG$163,59,FALSE)),"")</f>
        <v/>
      </c>
      <c r="BN63" s="234" t="str">
        <f>IFERROR(IF(VLOOKUP($C63,'様式４－１'!$A$6:$AE$112,5,FALSE)="","",VLOOKUP($C63,'様式４－１'!$A$6:$AE$112,5,FALSE)),"")</f>
        <v/>
      </c>
      <c r="BO63" s="235" t="str">
        <f>IFERROR(IF(VLOOKUP($C63,'様式４－１'!$A$6:$AE$112,6,FALSE)="","",VLOOKUP($C63,'様式４－１'!$A$6:$AE$112,6,FALSE)),"")</f>
        <v/>
      </c>
      <c r="BP63" s="234" t="str">
        <f>IFERROR(IF(VLOOKUP($C63,'様式４－１'!$A$6:$AE$112,7,FALSE)="","",VLOOKUP($C63,'様式４－１'!$A$6:$AE$112,7,FALSE)),"")</f>
        <v/>
      </c>
      <c r="BQ63" s="235" t="str">
        <f>IFERROR(IF(VLOOKUP($C63,'様式４－１'!$A$6:$AE$112,8,FALSE)="","",VLOOKUP($C63,'様式４－１'!$A$6:$AE$112,8,FALSE)),"")</f>
        <v/>
      </c>
      <c r="BR63" s="234" t="str">
        <f>IFERROR(IF(VLOOKUP($C63,'様式４－１'!$A$6:$AE$112,9,FALSE)="","",VLOOKUP($C63,'様式４－１'!$A$6:$AE$112,9,FALSE)),"")</f>
        <v/>
      </c>
      <c r="BS63" s="235" t="str">
        <f>IFERROR(IF(VLOOKUP($C63,'様式４－１'!$A$6:$AE$112,10,FALSE)="","",VLOOKUP($C63,'様式４－１'!$A$6:$AE$112,10,FALSE)),"")</f>
        <v/>
      </c>
      <c r="BT63" s="234" t="str">
        <f>IFERROR(IF(VLOOKUP($C63,'様式４－１'!$A$6:$AE$112,11,FALSE)="","",VLOOKUP($C63,'様式４－１'!$A$6:$AE$112,11,FALSE)),"")</f>
        <v/>
      </c>
      <c r="BU63" s="235" t="str">
        <f>IFERROR(IF(VLOOKUP($C63,'様式４－１'!$A$6:$AE$112,12,FALSE)="","",VLOOKUP($C63,'様式４－１'!$A$6:$AE$112,12,FALSE)),"")</f>
        <v/>
      </c>
      <c r="BV63" s="232" t="str">
        <f>IFERROR(IF(VLOOKUP($C63,'様式４－１'!$A$6:$AE$112,13,FALSE)="","",VLOOKUP($C63,'様式４－１'!$A$6:$AE$112,13,FALSE)),"")</f>
        <v/>
      </c>
      <c r="BW63" s="233" t="str">
        <f>IFERROR(IF(VLOOKUP($C63,'様式４－１'!$A$6:$AE$112,14,FALSE)="","",VLOOKUP($C63,'様式４－１'!$A$6:$AE$112,14,FALSE)),"")</f>
        <v/>
      </c>
      <c r="BX63" s="232" t="str">
        <f>IFERROR(IF(VLOOKUP($C63,'様式４－１'!$A$6:$AE$112,15,FALSE)="","",VLOOKUP($C63,'様式４－１'!$A$6:$AE$112,15,FALSE)),"")</f>
        <v/>
      </c>
      <c r="BY63" s="233" t="str">
        <f>IFERROR(IF(VLOOKUP($C63,'様式４－１'!$A$6:$AE$112,16,FALSE)="","",VLOOKUP($C63,'様式４－１'!$A$6:$AE$112,16,FALSE)),"")</f>
        <v/>
      </c>
      <c r="BZ63" s="232" t="str">
        <f>IFERROR(IF(VLOOKUP($C63,'様式４－１'!$A$6:$AE$112,17,FALSE)="","",VLOOKUP($C63,'様式４－１'!$A$6:$AE$112,17,FALSE)),"")</f>
        <v/>
      </c>
      <c r="CA63" s="233" t="str">
        <f>IFERROR(IF(VLOOKUP($C63,'様式４－１'!$A$6:$AE$112,18,FALSE)="","",VLOOKUP($C63,'様式４－１'!$A$6:$AE$112,18,FALSE)),"")</f>
        <v/>
      </c>
      <c r="CB63" s="232" t="str">
        <f>IFERROR(IF(VLOOKUP($C63,'様式４－１'!$A$6:$AE$112,19,FALSE)="","",VLOOKUP($C63,'様式４－１'!$A$6:$AE$112,19,FALSE)),"")</f>
        <v/>
      </c>
      <c r="CC63" s="233" t="str">
        <f>IFERROR(IF(VLOOKUP($C63,'様式４－１'!$A$6:$AE$112,20,FALSE)="","",VLOOKUP($C63,'様式４－１'!$A$6:$AE$112,20,FALSE)),"")</f>
        <v/>
      </c>
      <c r="CD63" s="234" t="str">
        <f>IFERROR(IF(VLOOKUP($C63,'様式４－１'!$A$6:$AE$112,21,FALSE)="","",1),"")</f>
        <v/>
      </c>
      <c r="CE63" s="235" t="str">
        <f>IFERROR(IF(VLOOKUP($C63,'様式４－１'!$A$6:$AE$112,22,FALSE)="","",1),"")</f>
        <v/>
      </c>
      <c r="CF63" s="234" t="str">
        <f>IFERROR(IF(VLOOKUP($C63,'様式４－１'!$A$6:$AE$112,23,FALSE)="","",1),"")</f>
        <v/>
      </c>
      <c r="CG63" s="235" t="str">
        <f>IFERROR(IF(VLOOKUP($C63,'様式４－１'!$A$6:$AE$112,24,FALSE)="","",1),"")</f>
        <v/>
      </c>
      <c r="CH63" s="234" t="str">
        <f>IFERROR(IF(VLOOKUP($C63,'様式４－１'!$A$6:$AE$112,25,FALSE)="","",1),"")</f>
        <v/>
      </c>
      <c r="CI63" s="235" t="str">
        <f>IFERROR(IF(VLOOKUP($C63,'様式４－１'!$A$6:$AE$112,26,FALSE)="","",1),"")</f>
        <v/>
      </c>
      <c r="CJ63" s="234" t="str">
        <f>IFERROR(IF(VLOOKUP($C63,'様式４－１'!$A$6:$AE$112,27,FALSE)="","",1),"")</f>
        <v/>
      </c>
      <c r="CK63" s="235" t="str">
        <f>IFERROR(IF(VLOOKUP($C63,'様式４－１'!$A$6:$AE$112,28,FALSE)="","",1),"")</f>
        <v/>
      </c>
      <c r="CL63" s="234" t="str">
        <f>IFERROR(IF(VLOOKUP($C63,'様式４－１'!$A$6:$AE$112,29,FALSE)="","",1),"")</f>
        <v/>
      </c>
      <c r="CM63" s="235" t="str">
        <f>IFERROR(IF(VLOOKUP($C63,'様式４－１'!$A$6:$AE$112,30,FALSE)="","",1),"")</f>
        <v/>
      </c>
      <c r="CN63" s="234" t="str">
        <f>IFERROR(IF(VLOOKUP($C63,'様式４－１'!$A$6:$AE$112,31,FALSE)="","",1),"")</f>
        <v/>
      </c>
      <c r="CO63" s="252" t="str">
        <f>IFERROR(IF(VLOOKUP($C63,'様式４－１'!$A$6:$AE$112,31,FALSE)="","",1),"")</f>
        <v/>
      </c>
      <c r="CP63" s="256" t="str">
        <f>IFERROR(IF(VLOOKUP($C63,'様式４－１'!$A$6:$AE$112,31,FALSE)="","",1),"")</f>
        <v/>
      </c>
      <c r="CQ63" s="252" t="str">
        <f>IFERROR(IF(VLOOKUP($C63,'様式４－１'!$A$6:$AE$112,31,FALSE)="","",1),"")</f>
        <v/>
      </c>
      <c r="CR63" s="260">
        <f>全技術者確認表!E75</f>
        <v>0</v>
      </c>
      <c r="CS63" s="261">
        <f>全技術者確認表!H75</f>
        <v>0</v>
      </c>
      <c r="FS63" s="232"/>
      <c r="FT63" s="233"/>
      <c r="FU63" s="232"/>
      <c r="FV63" s="233"/>
      <c r="FW63" s="232"/>
      <c r="FX63" s="233"/>
      <c r="FY63" s="232"/>
      <c r="FZ63" s="233"/>
      <c r="GA63" s="232"/>
      <c r="GB63" s="233"/>
      <c r="GC63" s="232"/>
      <c r="GD63" s="233"/>
      <c r="GE63" s="232"/>
      <c r="GF63" s="233"/>
      <c r="GG63" s="232"/>
      <c r="GH63" s="233"/>
      <c r="GI63" s="234"/>
      <c r="GJ63" s="235"/>
      <c r="GK63" s="234"/>
      <c r="GL63" s="235"/>
      <c r="GM63" s="234"/>
      <c r="GN63" s="235"/>
      <c r="GO63" s="234"/>
      <c r="GP63" s="235"/>
      <c r="GQ63" s="234"/>
      <c r="GR63" s="235"/>
      <c r="GS63" s="234"/>
      <c r="GT63" s="235"/>
      <c r="GU63" s="234"/>
      <c r="GV63" s="235"/>
      <c r="GW63" s="234"/>
      <c r="GX63" s="235"/>
      <c r="GY63" s="232"/>
      <c r="GZ63" s="233"/>
      <c r="HA63" s="232"/>
      <c r="HB63" s="233"/>
      <c r="HC63" s="232"/>
      <c r="HD63" s="233"/>
      <c r="HE63" s="232"/>
      <c r="HF63" s="233"/>
      <c r="HG63" s="232"/>
      <c r="HH63" s="233"/>
      <c r="HI63" s="232"/>
      <c r="HJ63" s="233"/>
      <c r="HK63" s="232"/>
      <c r="HL63" s="233"/>
      <c r="HM63" s="232"/>
      <c r="HN63" s="233"/>
      <c r="HO63" s="232"/>
      <c r="HP63" s="233"/>
      <c r="HQ63" s="232"/>
      <c r="HR63" s="233"/>
      <c r="HS63" s="232"/>
      <c r="HT63" s="233"/>
      <c r="HU63" s="232"/>
      <c r="HV63" s="233"/>
      <c r="HW63" s="234"/>
      <c r="HX63" s="235"/>
      <c r="HY63" s="234"/>
      <c r="HZ63" s="235"/>
      <c r="IA63" s="234"/>
      <c r="IB63" s="235"/>
      <c r="IC63" s="234"/>
      <c r="ID63" s="235"/>
      <c r="IE63" s="232"/>
      <c r="IF63" s="233"/>
      <c r="IG63" s="232"/>
      <c r="IH63" s="233"/>
      <c r="II63" s="232"/>
      <c r="IJ63" s="233"/>
      <c r="IK63" s="232"/>
      <c r="IL63" s="233"/>
      <c r="IM63" s="234"/>
      <c r="IN63" s="235"/>
      <c r="IO63" s="234"/>
      <c r="IP63" s="235"/>
      <c r="IQ63" s="234"/>
      <c r="IR63" s="235"/>
      <c r="IS63" s="234"/>
      <c r="IT63" s="235"/>
      <c r="IU63" s="234"/>
      <c r="IV63" s="235"/>
      <c r="IW63" s="234"/>
      <c r="IX63" s="252"/>
      <c r="IY63" s="256"/>
      <c r="IZ63" s="252"/>
      <c r="JA63" s="256"/>
      <c r="JB63" s="252"/>
    </row>
    <row r="64" spans="1:262" s="231" customFormat="1" x14ac:dyDescent="0.2">
      <c r="A64" s="231">
        <f>報告書表紙!G$6</f>
        <v>0</v>
      </c>
      <c r="C64" s="231">
        <v>63</v>
      </c>
      <c r="D64" s="231">
        <f>全技術者確認表!B76</f>
        <v>0</v>
      </c>
      <c r="J64" s="232" t="str">
        <f>IFERROR(IF(VLOOKUP($C64,'様式２－１'!$A$6:$BG$163,4,FALSE)="","",1),"")</f>
        <v/>
      </c>
      <c r="K64" s="233" t="str">
        <f>IFERROR(IF(VLOOKUP($C64,'様式２－１'!$A$6:$BG$163,5,FALSE)="","",1),"")</f>
        <v/>
      </c>
      <c r="L64" s="232" t="str">
        <f>IFERROR(IF(VLOOKUP($C64,'様式２－１'!$A$6:$BG$163,6,FALSE)="","",1),"")</f>
        <v/>
      </c>
      <c r="M64" s="233" t="str">
        <f>IFERROR(IF(VLOOKUP($C64,'様式２－１'!$A$6:$BG$163,7,FALSE)="","",1),"")</f>
        <v/>
      </c>
      <c r="N64" s="232" t="str">
        <f>IFERROR(IF(VLOOKUP($C64,'様式２－１'!$A$6:$BG$163,8,FALSE)="","",1),"")</f>
        <v/>
      </c>
      <c r="O64" s="233" t="str">
        <f>IFERROR(IF(VLOOKUP($C64,'様式２－１'!$A$6:$BG$163,9,FALSE)="","",1),"")</f>
        <v/>
      </c>
      <c r="P64" s="232" t="str">
        <f>IFERROR(IF(VLOOKUP($C64,'様式２－１'!$A$6:$BG$163,10,FALSE)="","",1),"")</f>
        <v/>
      </c>
      <c r="Q64" s="233" t="str">
        <f>IFERROR(IF(VLOOKUP($C64,'様式２－１'!$A$6:$BG$163,11,FALSE)="","",1),"")</f>
        <v/>
      </c>
      <c r="R64" s="232" t="str">
        <f>IFERROR(IF(VLOOKUP($C64,'様式２－１'!$A$6:$BG$163,12,FALSE)="","",1),"")</f>
        <v/>
      </c>
      <c r="S64" s="233" t="str">
        <f>IFERROR(IF(VLOOKUP($C64,'様式２－１'!$A$6:$BG$163,13,FALSE)="","",1),"")</f>
        <v/>
      </c>
      <c r="T64" s="232" t="str">
        <f>IFERROR(IF(VLOOKUP($C64,'様式２－１'!$A$6:$BG$163,14,FALSE)="","",1),"")</f>
        <v/>
      </c>
      <c r="U64" s="233" t="str">
        <f>IFERROR(IF(VLOOKUP($C64,'様式２－１'!$A$6:$BG$163,15,FALSE)="","",1),"")</f>
        <v/>
      </c>
      <c r="V64" s="232" t="str">
        <f>IFERROR(IF(VLOOKUP($C64,'様式２－１'!$A$6:$BG$163,16,FALSE)="","",1),"")</f>
        <v/>
      </c>
      <c r="W64" s="233" t="str">
        <f>IFERROR(IF(VLOOKUP($C64,'様式２－１'!$A$6:$BG$163,17,FALSE)="","",1),"")</f>
        <v/>
      </c>
      <c r="X64" s="232" t="str">
        <f>IFERROR(IF(VLOOKUP($C64,'様式２－１'!$A$6:$BG$163,18,FALSE)="","",1),"")</f>
        <v/>
      </c>
      <c r="Y64" s="233" t="str">
        <f>IFERROR(IF(VLOOKUP($C64,'様式２－１'!$A$6:$BG$163,19,FALSE)="","",1),"")</f>
        <v/>
      </c>
      <c r="Z64" s="232" t="str">
        <f>IFERROR(IF(VLOOKUP($C64,'様式２－１'!$A$6:$BG$163,20,FALSE)="","",1),"")</f>
        <v/>
      </c>
      <c r="AA64" s="235" t="str">
        <f>IFERROR(IF(VLOOKUP($C64,'様式２－１'!$A$6:$BG$163,21,FALSE)="","",1),"")</f>
        <v/>
      </c>
      <c r="AB64" s="232" t="str">
        <f>IFERROR(IF(VLOOKUP($C64,'様式２－１'!$A$6:$BG$163,22,FALSE)="","",1),"")</f>
        <v/>
      </c>
      <c r="AC64" s="235" t="str">
        <f>IFERROR(IF(VLOOKUP($C64,'様式２－１'!$A$6:$BG$163,23,FALSE)="","",1),"")</f>
        <v/>
      </c>
      <c r="AD64" s="232" t="str">
        <f>IFERROR(IF(VLOOKUP($C64,'様式２－１'!$A$6:$BG$163,24,FALSE)="","",1),"")</f>
        <v/>
      </c>
      <c r="AE64" s="235" t="str">
        <f>IFERROR(IF(VLOOKUP($C64,'様式２－１'!$A$6:$BG$163,25,FALSE)="","",1),"")</f>
        <v/>
      </c>
      <c r="AF64" s="232" t="str">
        <f>IFERROR(IF(VLOOKUP($C64,'様式２－１'!$A$6:$BG$163,26,FALSE)="","",1),"")</f>
        <v/>
      </c>
      <c r="AG64" s="235" t="str">
        <f>IFERROR(IF(VLOOKUP($C64,'様式２－１'!$A$6:$BG$163,27,FALSE)="","",1),"")</f>
        <v/>
      </c>
      <c r="AH64" s="232" t="str">
        <f>IFERROR(IF(VLOOKUP($C64,'様式２－１'!$A$6:$BG$163,28,FALSE)="","",1),"")</f>
        <v/>
      </c>
      <c r="AI64" s="235" t="str">
        <f>IFERROR(IF(VLOOKUP($C64,'様式２－１'!$A$6:$BG$163,28,FALSE)="","",1),"")</f>
        <v/>
      </c>
      <c r="AJ64" s="232" t="str">
        <f>IFERROR(IF(VLOOKUP($C64,'様式２－１'!$A$6:$BG$163,30,FALSE)="","",1),"")</f>
        <v/>
      </c>
      <c r="AK64" s="235" t="str">
        <f>IFERROR(IF(VLOOKUP($C64,'様式２－１'!$A$6:$BG$163,31,FALSE)="","",1),"")</f>
        <v/>
      </c>
      <c r="AL64" s="232" t="str">
        <f>IFERROR(IF(VLOOKUP($C64,'様式２－１'!$A$6:$BG$163,32,FALSE)="","",1),"")</f>
        <v/>
      </c>
      <c r="AM64" s="235" t="str">
        <f>IFERROR(IF(VLOOKUP($C64,'様式２－１'!$A$6:$BG$163,33,FALSE)="","",1),"")</f>
        <v/>
      </c>
      <c r="AN64" s="232" t="str">
        <f>IFERROR(IF(VLOOKUP($C64,'様式２－１'!$A$6:$BG$163,34,FALSE)="","",1),"")</f>
        <v/>
      </c>
      <c r="AO64" s="235" t="str">
        <f>IFERROR(IF(VLOOKUP($C64,'様式２－１'!$A$6:$BG$163,35,FALSE)="","",1),"")</f>
        <v/>
      </c>
      <c r="AP64" s="232" t="str">
        <f>IFERROR(IF(VLOOKUP($C64,'様式２－１'!$A$6:$BG$163,36,FALSE)="","",VLOOKUP($C64,'様式２－１'!$A$6:$BG$163,36,FALSE)),"")</f>
        <v/>
      </c>
      <c r="AQ64" s="233" t="str">
        <f>IFERROR(IF(VLOOKUP($C64,'様式２－１'!$A$6:$BG$163,37,FALSE)="","",VLOOKUP($C64,'様式２－１'!$A$6:$BG$163,37,FALSE)),"")</f>
        <v/>
      </c>
      <c r="AR64" s="232" t="str">
        <f>IFERROR(IF(VLOOKUP($C64,'様式２－１'!$A$6:$BG$163,38,FALSE)="","",VLOOKUP($C64,'様式２－１'!$A$6:$BG$163,38,FALSE)),"")</f>
        <v/>
      </c>
      <c r="AS64" s="233" t="str">
        <f>IFERROR(IF(VLOOKUP($C64,'様式２－１'!$A$6:$BG$163,39,FALSE)="","",VLOOKUP($C64,'様式２－１'!$A$6:$BG$163,39,FALSE)),"")</f>
        <v/>
      </c>
      <c r="AT64" s="232" t="str">
        <f>IFERROR(IF(VLOOKUP($C64,'様式２－１'!$A$6:$BG$163,40,FALSE)="","",VLOOKUP($C64,'様式２－１'!$A$6:$BG$163,40,FALSE)),"")</f>
        <v/>
      </c>
      <c r="AU64" s="233" t="str">
        <f>IFERROR(IF(VLOOKUP($C64,'様式２－１'!$A$6:$BG$163,41,FALSE)="","",VLOOKUP($C64,'様式２－１'!$A$6:$BG$163,41,FALSE)),"")</f>
        <v/>
      </c>
      <c r="AV64" s="232" t="str">
        <f>IFERROR(IF(VLOOKUP($C64,'様式２－１'!$A$6:$BG$163,42,FALSE)="","",VLOOKUP($C64,'様式２－１'!$A$6:$BG$163,42,FALSE)),"")</f>
        <v/>
      </c>
      <c r="AW64" s="233" t="str">
        <f>IFERROR(IF(VLOOKUP($C64,'様式２－１'!$A$6:$BG$163,43,FALSE)="","",VLOOKUP($C64,'様式２－１'!$A$6:$BG$163,43,FALSE)),"")</f>
        <v/>
      </c>
      <c r="AX64" s="232" t="str">
        <f>IFERROR(IF(VLOOKUP($C64,'様式２－１'!$A$6:$BG$163,44,FALSE)="","",VLOOKUP($C64,'様式２－１'!$A$6:$BG$163,44,FALSE)),"")</f>
        <v/>
      </c>
      <c r="AY64" s="233" t="str">
        <f>IFERROR(IF(VLOOKUP($C64,'様式２－１'!$A$6:$BG$163,45,FALSE)="","",VLOOKUP($C64,'様式２－１'!$A$6:$BG$163,45,FALSE)),"")</f>
        <v/>
      </c>
      <c r="AZ64" s="232" t="str">
        <f>IFERROR(IF(VLOOKUP($C64,'様式２－１'!$A$6:$BG$163,46,FALSE)="","",VLOOKUP($C64,'様式２－１'!$A$6:$BG$163,46,FALSE)),"")</f>
        <v/>
      </c>
      <c r="BA64" s="233" t="str">
        <f>IFERROR(IF(VLOOKUP($C64,'様式２－１'!$A$6:$BG$163,47,FALSE)="","",VLOOKUP($C64,'様式２－１'!$A$6:$BG$163,47,FALSE)),"")</f>
        <v/>
      </c>
      <c r="BB64" s="232" t="str">
        <f>IFERROR(IF(VLOOKUP($C64,'様式２－１'!$A$6:$BG$163,48,FALSE)="","",VLOOKUP($C64,'様式２－１'!$A$6:$BG$163,48,FALSE)),"")</f>
        <v/>
      </c>
      <c r="BC64" s="233" t="str">
        <f>IFERROR(IF(VLOOKUP($C64,'様式２－１'!$A$6:$BG$163,49,FALSE)="","",VLOOKUP($C64,'様式２－１'!$A$6:$BG$163,49,FALSE)),"")</f>
        <v/>
      </c>
      <c r="BD64" s="232" t="str">
        <f>IFERROR(IF(VLOOKUP($C64,'様式２－１'!$A$6:$BG$163,50,FALSE)="","",VLOOKUP($C64,'様式２－１'!$A$6:$BG$163,50,FALSE)),"")</f>
        <v/>
      </c>
      <c r="BE64" s="233" t="str">
        <f>IFERROR(IF(VLOOKUP($C64,'様式２－１'!$A$6:$BG$163,51,FALSE)="","",VLOOKUP($C64,'様式２－１'!$A$6:$BG$163,51,FALSE)),"")</f>
        <v/>
      </c>
      <c r="BF64" s="232" t="str">
        <f>IFERROR(IF(VLOOKUP($C64,'様式２－１'!$A$6:$BG$163,52,FALSE)="","",VLOOKUP($C64,'様式２－１'!$A$6:$BG$163,52,FALSE)),"")</f>
        <v/>
      </c>
      <c r="BG64" s="233" t="str">
        <f>IFERROR(IF(VLOOKUP($C64,'様式２－１'!$A$6:$BG$163,53,FALSE)="","",1),"")</f>
        <v/>
      </c>
      <c r="BH64" s="232" t="str">
        <f>IFERROR(IF(VLOOKUP($C64,'様式２－１'!$A$6:$BG$163,54,FALSE)="","",1),"")</f>
        <v/>
      </c>
      <c r="BI64" s="233" t="str">
        <f>IFERROR(IF(VLOOKUP($C64,'様式２－１'!$A$6:$BG$163,55,FALSE)="","",1),"")</f>
        <v/>
      </c>
      <c r="BJ64" s="232" t="str">
        <f>IFERROR(IF(VLOOKUP($C64,'様式２－１'!$A$6:$BG$163,56,FALSE)="","",VLOOKUP($C64,'様式２－１'!$A$6:$BG$163,56,FALSE)),"")</f>
        <v/>
      </c>
      <c r="BK64" s="233" t="str">
        <f>IFERROR(IF(VLOOKUP($C64,'様式２－１'!$A$6:$BG$163,57,FALSE)="","",VLOOKUP($C64,'様式２－１'!$A$6:$BG$163,57,FALSE)),"")</f>
        <v/>
      </c>
      <c r="BL64" s="232" t="str">
        <f>IFERROR(IF(VLOOKUP($C64,'様式２－１'!$A$6:$BG$163,58,FALSE)="","",VLOOKUP($C64,'様式２－１'!$A$6:$BG$163,58,FALSE)),"")</f>
        <v/>
      </c>
      <c r="BM64" s="233" t="str">
        <f>IFERROR(IF(VLOOKUP($C64,'様式２－１'!$A$6:$BG$163,59,FALSE)="","",VLOOKUP($C64,'様式２－１'!$A$6:$BG$163,59,FALSE)),"")</f>
        <v/>
      </c>
      <c r="BN64" s="234" t="str">
        <f>IFERROR(IF(VLOOKUP($C64,'様式４－１'!$A$6:$AE$112,5,FALSE)="","",VLOOKUP($C64,'様式４－１'!$A$6:$AE$112,5,FALSE)),"")</f>
        <v/>
      </c>
      <c r="BO64" s="235" t="str">
        <f>IFERROR(IF(VLOOKUP($C64,'様式４－１'!$A$6:$AE$112,6,FALSE)="","",VLOOKUP($C64,'様式４－１'!$A$6:$AE$112,6,FALSE)),"")</f>
        <v/>
      </c>
      <c r="BP64" s="234" t="str">
        <f>IFERROR(IF(VLOOKUP($C64,'様式４－１'!$A$6:$AE$112,7,FALSE)="","",VLOOKUP($C64,'様式４－１'!$A$6:$AE$112,7,FALSE)),"")</f>
        <v/>
      </c>
      <c r="BQ64" s="235" t="str">
        <f>IFERROR(IF(VLOOKUP($C64,'様式４－１'!$A$6:$AE$112,8,FALSE)="","",VLOOKUP($C64,'様式４－１'!$A$6:$AE$112,8,FALSE)),"")</f>
        <v/>
      </c>
      <c r="BR64" s="234" t="str">
        <f>IFERROR(IF(VLOOKUP($C64,'様式４－１'!$A$6:$AE$112,9,FALSE)="","",VLOOKUP($C64,'様式４－１'!$A$6:$AE$112,9,FALSE)),"")</f>
        <v/>
      </c>
      <c r="BS64" s="235" t="str">
        <f>IFERROR(IF(VLOOKUP($C64,'様式４－１'!$A$6:$AE$112,10,FALSE)="","",VLOOKUP($C64,'様式４－１'!$A$6:$AE$112,10,FALSE)),"")</f>
        <v/>
      </c>
      <c r="BT64" s="234" t="str">
        <f>IFERROR(IF(VLOOKUP($C64,'様式４－１'!$A$6:$AE$112,11,FALSE)="","",VLOOKUP($C64,'様式４－１'!$A$6:$AE$112,11,FALSE)),"")</f>
        <v/>
      </c>
      <c r="BU64" s="235" t="str">
        <f>IFERROR(IF(VLOOKUP($C64,'様式４－１'!$A$6:$AE$112,12,FALSE)="","",VLOOKUP($C64,'様式４－１'!$A$6:$AE$112,12,FALSE)),"")</f>
        <v/>
      </c>
      <c r="BV64" s="232" t="str">
        <f>IFERROR(IF(VLOOKUP($C64,'様式４－１'!$A$6:$AE$112,13,FALSE)="","",VLOOKUP($C64,'様式４－１'!$A$6:$AE$112,13,FALSE)),"")</f>
        <v/>
      </c>
      <c r="BW64" s="233" t="str">
        <f>IFERROR(IF(VLOOKUP($C64,'様式４－１'!$A$6:$AE$112,14,FALSE)="","",VLOOKUP($C64,'様式４－１'!$A$6:$AE$112,14,FALSE)),"")</f>
        <v/>
      </c>
      <c r="BX64" s="232" t="str">
        <f>IFERROR(IF(VLOOKUP($C64,'様式４－１'!$A$6:$AE$112,15,FALSE)="","",VLOOKUP($C64,'様式４－１'!$A$6:$AE$112,15,FALSE)),"")</f>
        <v/>
      </c>
      <c r="BY64" s="233" t="str">
        <f>IFERROR(IF(VLOOKUP($C64,'様式４－１'!$A$6:$AE$112,16,FALSE)="","",VLOOKUP($C64,'様式４－１'!$A$6:$AE$112,16,FALSE)),"")</f>
        <v/>
      </c>
      <c r="BZ64" s="232" t="str">
        <f>IFERROR(IF(VLOOKUP($C64,'様式４－１'!$A$6:$AE$112,17,FALSE)="","",VLOOKUP($C64,'様式４－１'!$A$6:$AE$112,17,FALSE)),"")</f>
        <v/>
      </c>
      <c r="CA64" s="233" t="str">
        <f>IFERROR(IF(VLOOKUP($C64,'様式４－１'!$A$6:$AE$112,18,FALSE)="","",VLOOKUP($C64,'様式４－１'!$A$6:$AE$112,18,FALSE)),"")</f>
        <v/>
      </c>
      <c r="CB64" s="232" t="str">
        <f>IFERROR(IF(VLOOKUP($C64,'様式４－１'!$A$6:$AE$112,19,FALSE)="","",VLOOKUP($C64,'様式４－１'!$A$6:$AE$112,19,FALSE)),"")</f>
        <v/>
      </c>
      <c r="CC64" s="233" t="str">
        <f>IFERROR(IF(VLOOKUP($C64,'様式４－１'!$A$6:$AE$112,20,FALSE)="","",VLOOKUP($C64,'様式４－１'!$A$6:$AE$112,20,FALSE)),"")</f>
        <v/>
      </c>
      <c r="CD64" s="234" t="str">
        <f>IFERROR(IF(VLOOKUP($C64,'様式４－１'!$A$6:$AE$112,21,FALSE)="","",1),"")</f>
        <v/>
      </c>
      <c r="CE64" s="235" t="str">
        <f>IFERROR(IF(VLOOKUP($C64,'様式４－１'!$A$6:$AE$112,22,FALSE)="","",1),"")</f>
        <v/>
      </c>
      <c r="CF64" s="234" t="str">
        <f>IFERROR(IF(VLOOKUP($C64,'様式４－１'!$A$6:$AE$112,23,FALSE)="","",1),"")</f>
        <v/>
      </c>
      <c r="CG64" s="235" t="str">
        <f>IFERROR(IF(VLOOKUP($C64,'様式４－１'!$A$6:$AE$112,24,FALSE)="","",1),"")</f>
        <v/>
      </c>
      <c r="CH64" s="234" t="str">
        <f>IFERROR(IF(VLOOKUP($C64,'様式４－１'!$A$6:$AE$112,25,FALSE)="","",1),"")</f>
        <v/>
      </c>
      <c r="CI64" s="235" t="str">
        <f>IFERROR(IF(VLOOKUP($C64,'様式４－１'!$A$6:$AE$112,26,FALSE)="","",1),"")</f>
        <v/>
      </c>
      <c r="CJ64" s="234" t="str">
        <f>IFERROR(IF(VLOOKUP($C64,'様式４－１'!$A$6:$AE$112,27,FALSE)="","",1),"")</f>
        <v/>
      </c>
      <c r="CK64" s="235" t="str">
        <f>IFERROR(IF(VLOOKUP($C64,'様式４－１'!$A$6:$AE$112,28,FALSE)="","",1),"")</f>
        <v/>
      </c>
      <c r="CL64" s="234" t="str">
        <f>IFERROR(IF(VLOOKUP($C64,'様式４－１'!$A$6:$AE$112,29,FALSE)="","",1),"")</f>
        <v/>
      </c>
      <c r="CM64" s="235" t="str">
        <f>IFERROR(IF(VLOOKUP($C64,'様式４－１'!$A$6:$AE$112,30,FALSE)="","",1),"")</f>
        <v/>
      </c>
      <c r="CN64" s="234" t="str">
        <f>IFERROR(IF(VLOOKUP($C64,'様式４－１'!$A$6:$AE$112,31,FALSE)="","",1),"")</f>
        <v/>
      </c>
      <c r="CO64" s="252" t="str">
        <f>IFERROR(IF(VLOOKUP($C64,'様式４－１'!$A$6:$AE$112,31,FALSE)="","",1),"")</f>
        <v/>
      </c>
      <c r="CP64" s="256" t="str">
        <f>IFERROR(IF(VLOOKUP($C64,'様式４－１'!$A$6:$AE$112,31,FALSE)="","",1),"")</f>
        <v/>
      </c>
      <c r="CQ64" s="252" t="str">
        <f>IFERROR(IF(VLOOKUP($C64,'様式４－１'!$A$6:$AE$112,31,FALSE)="","",1),"")</f>
        <v/>
      </c>
      <c r="CR64" s="260">
        <f>全技術者確認表!E76</f>
        <v>0</v>
      </c>
      <c r="CS64" s="261">
        <f>全技術者確認表!H76</f>
        <v>0</v>
      </c>
      <c r="FS64" s="232"/>
      <c r="FT64" s="233"/>
      <c r="FU64" s="232"/>
      <c r="FV64" s="233"/>
      <c r="FW64" s="232"/>
      <c r="FX64" s="233"/>
      <c r="FY64" s="232"/>
      <c r="FZ64" s="233"/>
      <c r="GA64" s="232"/>
      <c r="GB64" s="233"/>
      <c r="GC64" s="232"/>
      <c r="GD64" s="233"/>
      <c r="GE64" s="232"/>
      <c r="GF64" s="233"/>
      <c r="GG64" s="232"/>
      <c r="GH64" s="233"/>
      <c r="GI64" s="234"/>
      <c r="GJ64" s="235"/>
      <c r="GK64" s="234"/>
      <c r="GL64" s="235"/>
      <c r="GM64" s="234"/>
      <c r="GN64" s="235"/>
      <c r="GO64" s="234"/>
      <c r="GP64" s="235"/>
      <c r="GQ64" s="234"/>
      <c r="GR64" s="235"/>
      <c r="GS64" s="234"/>
      <c r="GT64" s="235"/>
      <c r="GU64" s="234"/>
      <c r="GV64" s="235"/>
      <c r="GW64" s="234"/>
      <c r="GX64" s="235"/>
      <c r="GY64" s="232"/>
      <c r="GZ64" s="233"/>
      <c r="HA64" s="232"/>
      <c r="HB64" s="233"/>
      <c r="HC64" s="232"/>
      <c r="HD64" s="233"/>
      <c r="HE64" s="232"/>
      <c r="HF64" s="233"/>
      <c r="HG64" s="232"/>
      <c r="HH64" s="233"/>
      <c r="HI64" s="232"/>
      <c r="HJ64" s="233"/>
      <c r="HK64" s="232"/>
      <c r="HL64" s="233"/>
      <c r="HM64" s="232"/>
      <c r="HN64" s="233"/>
      <c r="HO64" s="232"/>
      <c r="HP64" s="233"/>
      <c r="HQ64" s="232"/>
      <c r="HR64" s="233"/>
      <c r="HS64" s="232"/>
      <c r="HT64" s="233"/>
      <c r="HU64" s="232"/>
      <c r="HV64" s="233"/>
      <c r="HW64" s="234"/>
      <c r="HX64" s="235"/>
      <c r="HY64" s="234"/>
      <c r="HZ64" s="235"/>
      <c r="IA64" s="234"/>
      <c r="IB64" s="235"/>
      <c r="IC64" s="234"/>
      <c r="ID64" s="235"/>
      <c r="IE64" s="232"/>
      <c r="IF64" s="233"/>
      <c r="IG64" s="232"/>
      <c r="IH64" s="233"/>
      <c r="II64" s="232"/>
      <c r="IJ64" s="233"/>
      <c r="IK64" s="232"/>
      <c r="IL64" s="233"/>
      <c r="IM64" s="234"/>
      <c r="IN64" s="235"/>
      <c r="IO64" s="234"/>
      <c r="IP64" s="235"/>
      <c r="IQ64" s="234"/>
      <c r="IR64" s="235"/>
      <c r="IS64" s="234"/>
      <c r="IT64" s="235"/>
      <c r="IU64" s="234"/>
      <c r="IV64" s="235"/>
      <c r="IW64" s="234"/>
      <c r="IX64" s="252"/>
      <c r="IY64" s="256"/>
      <c r="IZ64" s="252"/>
      <c r="JA64" s="256"/>
      <c r="JB64" s="252"/>
    </row>
    <row r="65" spans="1:262" s="231" customFormat="1" x14ac:dyDescent="0.2">
      <c r="A65" s="231">
        <f>報告書表紙!G$6</f>
        <v>0</v>
      </c>
      <c r="C65" s="231">
        <v>64</v>
      </c>
      <c r="D65" s="231">
        <f>全技術者確認表!B77</f>
        <v>0</v>
      </c>
      <c r="J65" s="232" t="str">
        <f>IFERROR(IF(VLOOKUP($C65,'様式２－１'!$A$6:$BG$163,4,FALSE)="","",1),"")</f>
        <v/>
      </c>
      <c r="K65" s="233" t="str">
        <f>IFERROR(IF(VLOOKUP($C65,'様式２－１'!$A$6:$BG$163,5,FALSE)="","",1),"")</f>
        <v/>
      </c>
      <c r="L65" s="232" t="str">
        <f>IFERROR(IF(VLOOKUP($C65,'様式２－１'!$A$6:$BG$163,6,FALSE)="","",1),"")</f>
        <v/>
      </c>
      <c r="M65" s="233" t="str">
        <f>IFERROR(IF(VLOOKUP($C65,'様式２－１'!$A$6:$BG$163,7,FALSE)="","",1),"")</f>
        <v/>
      </c>
      <c r="N65" s="232" t="str">
        <f>IFERROR(IF(VLOOKUP($C65,'様式２－１'!$A$6:$BG$163,8,FALSE)="","",1),"")</f>
        <v/>
      </c>
      <c r="O65" s="233" t="str">
        <f>IFERROR(IF(VLOOKUP($C65,'様式２－１'!$A$6:$BG$163,9,FALSE)="","",1),"")</f>
        <v/>
      </c>
      <c r="P65" s="232" t="str">
        <f>IFERROR(IF(VLOOKUP($C65,'様式２－１'!$A$6:$BG$163,10,FALSE)="","",1),"")</f>
        <v/>
      </c>
      <c r="Q65" s="233" t="str">
        <f>IFERROR(IF(VLOOKUP($C65,'様式２－１'!$A$6:$BG$163,11,FALSE)="","",1),"")</f>
        <v/>
      </c>
      <c r="R65" s="232" t="str">
        <f>IFERROR(IF(VLOOKUP($C65,'様式２－１'!$A$6:$BG$163,12,FALSE)="","",1),"")</f>
        <v/>
      </c>
      <c r="S65" s="233" t="str">
        <f>IFERROR(IF(VLOOKUP($C65,'様式２－１'!$A$6:$BG$163,13,FALSE)="","",1),"")</f>
        <v/>
      </c>
      <c r="T65" s="232" t="str">
        <f>IFERROR(IF(VLOOKUP($C65,'様式２－１'!$A$6:$BG$163,14,FALSE)="","",1),"")</f>
        <v/>
      </c>
      <c r="U65" s="233" t="str">
        <f>IFERROR(IF(VLOOKUP($C65,'様式２－１'!$A$6:$BG$163,15,FALSE)="","",1),"")</f>
        <v/>
      </c>
      <c r="V65" s="232" t="str">
        <f>IFERROR(IF(VLOOKUP($C65,'様式２－１'!$A$6:$BG$163,16,FALSE)="","",1),"")</f>
        <v/>
      </c>
      <c r="W65" s="233" t="str">
        <f>IFERROR(IF(VLOOKUP($C65,'様式２－１'!$A$6:$BG$163,17,FALSE)="","",1),"")</f>
        <v/>
      </c>
      <c r="X65" s="232" t="str">
        <f>IFERROR(IF(VLOOKUP($C65,'様式２－１'!$A$6:$BG$163,18,FALSE)="","",1),"")</f>
        <v/>
      </c>
      <c r="Y65" s="233" t="str">
        <f>IFERROR(IF(VLOOKUP($C65,'様式２－１'!$A$6:$BG$163,19,FALSE)="","",1),"")</f>
        <v/>
      </c>
      <c r="Z65" s="232" t="str">
        <f>IFERROR(IF(VLOOKUP($C65,'様式２－１'!$A$6:$BG$163,20,FALSE)="","",1),"")</f>
        <v/>
      </c>
      <c r="AA65" s="235" t="str">
        <f>IFERROR(IF(VLOOKUP($C65,'様式２－１'!$A$6:$BG$163,21,FALSE)="","",1),"")</f>
        <v/>
      </c>
      <c r="AB65" s="232" t="str">
        <f>IFERROR(IF(VLOOKUP($C65,'様式２－１'!$A$6:$BG$163,22,FALSE)="","",1),"")</f>
        <v/>
      </c>
      <c r="AC65" s="235" t="str">
        <f>IFERROR(IF(VLOOKUP($C65,'様式２－１'!$A$6:$BG$163,23,FALSE)="","",1),"")</f>
        <v/>
      </c>
      <c r="AD65" s="232" t="str">
        <f>IFERROR(IF(VLOOKUP($C65,'様式２－１'!$A$6:$BG$163,24,FALSE)="","",1),"")</f>
        <v/>
      </c>
      <c r="AE65" s="235" t="str">
        <f>IFERROR(IF(VLOOKUP($C65,'様式２－１'!$A$6:$BG$163,25,FALSE)="","",1),"")</f>
        <v/>
      </c>
      <c r="AF65" s="232" t="str">
        <f>IFERROR(IF(VLOOKUP($C65,'様式２－１'!$A$6:$BG$163,26,FALSE)="","",1),"")</f>
        <v/>
      </c>
      <c r="AG65" s="235" t="str">
        <f>IFERROR(IF(VLOOKUP($C65,'様式２－１'!$A$6:$BG$163,27,FALSE)="","",1),"")</f>
        <v/>
      </c>
      <c r="AH65" s="232" t="str">
        <f>IFERROR(IF(VLOOKUP($C65,'様式２－１'!$A$6:$BG$163,28,FALSE)="","",1),"")</f>
        <v/>
      </c>
      <c r="AI65" s="235" t="str">
        <f>IFERROR(IF(VLOOKUP($C65,'様式２－１'!$A$6:$BG$163,28,FALSE)="","",1),"")</f>
        <v/>
      </c>
      <c r="AJ65" s="232" t="str">
        <f>IFERROR(IF(VLOOKUP($C65,'様式２－１'!$A$6:$BG$163,30,FALSE)="","",1),"")</f>
        <v/>
      </c>
      <c r="AK65" s="235" t="str">
        <f>IFERROR(IF(VLOOKUP($C65,'様式２－１'!$A$6:$BG$163,31,FALSE)="","",1),"")</f>
        <v/>
      </c>
      <c r="AL65" s="232" t="str">
        <f>IFERROR(IF(VLOOKUP($C65,'様式２－１'!$A$6:$BG$163,32,FALSE)="","",1),"")</f>
        <v/>
      </c>
      <c r="AM65" s="235" t="str">
        <f>IFERROR(IF(VLOOKUP($C65,'様式２－１'!$A$6:$BG$163,33,FALSE)="","",1),"")</f>
        <v/>
      </c>
      <c r="AN65" s="232" t="str">
        <f>IFERROR(IF(VLOOKUP($C65,'様式２－１'!$A$6:$BG$163,34,FALSE)="","",1),"")</f>
        <v/>
      </c>
      <c r="AO65" s="235" t="str">
        <f>IFERROR(IF(VLOOKUP($C65,'様式２－１'!$A$6:$BG$163,35,FALSE)="","",1),"")</f>
        <v/>
      </c>
      <c r="AP65" s="232" t="str">
        <f>IFERROR(IF(VLOOKUP($C65,'様式２－１'!$A$6:$BG$163,36,FALSE)="","",VLOOKUP($C65,'様式２－１'!$A$6:$BG$163,36,FALSE)),"")</f>
        <v/>
      </c>
      <c r="AQ65" s="233" t="str">
        <f>IFERROR(IF(VLOOKUP($C65,'様式２－１'!$A$6:$BG$163,37,FALSE)="","",VLOOKUP($C65,'様式２－１'!$A$6:$BG$163,37,FALSE)),"")</f>
        <v/>
      </c>
      <c r="AR65" s="232" t="str">
        <f>IFERROR(IF(VLOOKUP($C65,'様式２－１'!$A$6:$BG$163,38,FALSE)="","",VLOOKUP($C65,'様式２－１'!$A$6:$BG$163,38,FALSE)),"")</f>
        <v/>
      </c>
      <c r="AS65" s="233" t="str">
        <f>IFERROR(IF(VLOOKUP($C65,'様式２－１'!$A$6:$BG$163,39,FALSE)="","",VLOOKUP($C65,'様式２－１'!$A$6:$BG$163,39,FALSE)),"")</f>
        <v/>
      </c>
      <c r="AT65" s="232" t="str">
        <f>IFERROR(IF(VLOOKUP($C65,'様式２－１'!$A$6:$BG$163,40,FALSE)="","",VLOOKUP($C65,'様式２－１'!$A$6:$BG$163,40,FALSE)),"")</f>
        <v/>
      </c>
      <c r="AU65" s="233" t="str">
        <f>IFERROR(IF(VLOOKUP($C65,'様式２－１'!$A$6:$BG$163,41,FALSE)="","",VLOOKUP($C65,'様式２－１'!$A$6:$BG$163,41,FALSE)),"")</f>
        <v/>
      </c>
      <c r="AV65" s="232" t="str">
        <f>IFERROR(IF(VLOOKUP($C65,'様式２－１'!$A$6:$BG$163,42,FALSE)="","",VLOOKUP($C65,'様式２－１'!$A$6:$BG$163,42,FALSE)),"")</f>
        <v/>
      </c>
      <c r="AW65" s="233" t="str">
        <f>IFERROR(IF(VLOOKUP($C65,'様式２－１'!$A$6:$BG$163,43,FALSE)="","",VLOOKUP($C65,'様式２－１'!$A$6:$BG$163,43,FALSE)),"")</f>
        <v/>
      </c>
      <c r="AX65" s="232" t="str">
        <f>IFERROR(IF(VLOOKUP($C65,'様式２－１'!$A$6:$BG$163,44,FALSE)="","",VLOOKUP($C65,'様式２－１'!$A$6:$BG$163,44,FALSE)),"")</f>
        <v/>
      </c>
      <c r="AY65" s="233" t="str">
        <f>IFERROR(IF(VLOOKUP($C65,'様式２－１'!$A$6:$BG$163,45,FALSE)="","",VLOOKUP($C65,'様式２－１'!$A$6:$BG$163,45,FALSE)),"")</f>
        <v/>
      </c>
      <c r="AZ65" s="232" t="str">
        <f>IFERROR(IF(VLOOKUP($C65,'様式２－１'!$A$6:$BG$163,46,FALSE)="","",VLOOKUP($C65,'様式２－１'!$A$6:$BG$163,46,FALSE)),"")</f>
        <v/>
      </c>
      <c r="BA65" s="233" t="str">
        <f>IFERROR(IF(VLOOKUP($C65,'様式２－１'!$A$6:$BG$163,47,FALSE)="","",VLOOKUP($C65,'様式２－１'!$A$6:$BG$163,47,FALSE)),"")</f>
        <v/>
      </c>
      <c r="BB65" s="232" t="str">
        <f>IFERROR(IF(VLOOKUP($C65,'様式２－１'!$A$6:$BG$163,48,FALSE)="","",VLOOKUP($C65,'様式２－１'!$A$6:$BG$163,48,FALSE)),"")</f>
        <v/>
      </c>
      <c r="BC65" s="233" t="str">
        <f>IFERROR(IF(VLOOKUP($C65,'様式２－１'!$A$6:$BG$163,49,FALSE)="","",VLOOKUP($C65,'様式２－１'!$A$6:$BG$163,49,FALSE)),"")</f>
        <v/>
      </c>
      <c r="BD65" s="232" t="str">
        <f>IFERROR(IF(VLOOKUP($C65,'様式２－１'!$A$6:$BG$163,50,FALSE)="","",VLOOKUP($C65,'様式２－１'!$A$6:$BG$163,50,FALSE)),"")</f>
        <v/>
      </c>
      <c r="BE65" s="233" t="str">
        <f>IFERROR(IF(VLOOKUP($C65,'様式２－１'!$A$6:$BG$163,51,FALSE)="","",VLOOKUP($C65,'様式２－１'!$A$6:$BG$163,51,FALSE)),"")</f>
        <v/>
      </c>
      <c r="BF65" s="232" t="str">
        <f>IFERROR(IF(VLOOKUP($C65,'様式２－１'!$A$6:$BG$163,52,FALSE)="","",VLOOKUP($C65,'様式２－１'!$A$6:$BG$163,52,FALSE)),"")</f>
        <v/>
      </c>
      <c r="BG65" s="233" t="str">
        <f>IFERROR(IF(VLOOKUP($C65,'様式２－１'!$A$6:$BG$163,53,FALSE)="","",1),"")</f>
        <v/>
      </c>
      <c r="BH65" s="232" t="str">
        <f>IFERROR(IF(VLOOKUP($C65,'様式２－１'!$A$6:$BG$163,54,FALSE)="","",1),"")</f>
        <v/>
      </c>
      <c r="BI65" s="233" t="str">
        <f>IFERROR(IF(VLOOKUP($C65,'様式２－１'!$A$6:$BG$163,55,FALSE)="","",1),"")</f>
        <v/>
      </c>
      <c r="BJ65" s="232" t="str">
        <f>IFERROR(IF(VLOOKUP($C65,'様式２－１'!$A$6:$BG$163,56,FALSE)="","",VLOOKUP($C65,'様式２－１'!$A$6:$BG$163,56,FALSE)),"")</f>
        <v/>
      </c>
      <c r="BK65" s="233" t="str">
        <f>IFERROR(IF(VLOOKUP($C65,'様式２－１'!$A$6:$BG$163,57,FALSE)="","",VLOOKUP($C65,'様式２－１'!$A$6:$BG$163,57,FALSE)),"")</f>
        <v/>
      </c>
      <c r="BL65" s="232" t="str">
        <f>IFERROR(IF(VLOOKUP($C65,'様式２－１'!$A$6:$BG$163,58,FALSE)="","",VLOOKUP($C65,'様式２－１'!$A$6:$BG$163,58,FALSE)),"")</f>
        <v/>
      </c>
      <c r="BM65" s="233" t="str">
        <f>IFERROR(IF(VLOOKUP($C65,'様式２－１'!$A$6:$BG$163,59,FALSE)="","",VLOOKUP($C65,'様式２－１'!$A$6:$BG$163,59,FALSE)),"")</f>
        <v/>
      </c>
      <c r="BN65" s="234" t="str">
        <f>IFERROR(IF(VLOOKUP($C65,'様式４－１'!$A$6:$AE$112,5,FALSE)="","",VLOOKUP($C65,'様式４－１'!$A$6:$AE$112,5,FALSE)),"")</f>
        <v/>
      </c>
      <c r="BO65" s="235" t="str">
        <f>IFERROR(IF(VLOOKUP($C65,'様式４－１'!$A$6:$AE$112,6,FALSE)="","",VLOOKUP($C65,'様式４－１'!$A$6:$AE$112,6,FALSE)),"")</f>
        <v/>
      </c>
      <c r="BP65" s="234" t="str">
        <f>IFERROR(IF(VLOOKUP($C65,'様式４－１'!$A$6:$AE$112,7,FALSE)="","",VLOOKUP($C65,'様式４－１'!$A$6:$AE$112,7,FALSE)),"")</f>
        <v/>
      </c>
      <c r="BQ65" s="235" t="str">
        <f>IFERROR(IF(VLOOKUP($C65,'様式４－１'!$A$6:$AE$112,8,FALSE)="","",VLOOKUP($C65,'様式４－１'!$A$6:$AE$112,8,FALSE)),"")</f>
        <v/>
      </c>
      <c r="BR65" s="234" t="str">
        <f>IFERROR(IF(VLOOKUP($C65,'様式４－１'!$A$6:$AE$112,9,FALSE)="","",VLOOKUP($C65,'様式４－１'!$A$6:$AE$112,9,FALSE)),"")</f>
        <v/>
      </c>
      <c r="BS65" s="235" t="str">
        <f>IFERROR(IF(VLOOKUP($C65,'様式４－１'!$A$6:$AE$112,10,FALSE)="","",VLOOKUP($C65,'様式４－１'!$A$6:$AE$112,10,FALSE)),"")</f>
        <v/>
      </c>
      <c r="BT65" s="234" t="str">
        <f>IFERROR(IF(VLOOKUP($C65,'様式４－１'!$A$6:$AE$112,11,FALSE)="","",VLOOKUP($C65,'様式４－１'!$A$6:$AE$112,11,FALSE)),"")</f>
        <v/>
      </c>
      <c r="BU65" s="235" t="str">
        <f>IFERROR(IF(VLOOKUP($C65,'様式４－１'!$A$6:$AE$112,12,FALSE)="","",VLOOKUP($C65,'様式４－１'!$A$6:$AE$112,12,FALSE)),"")</f>
        <v/>
      </c>
      <c r="BV65" s="232" t="str">
        <f>IFERROR(IF(VLOOKUP($C65,'様式４－１'!$A$6:$AE$112,13,FALSE)="","",VLOOKUP($C65,'様式４－１'!$A$6:$AE$112,13,FALSE)),"")</f>
        <v/>
      </c>
      <c r="BW65" s="233" t="str">
        <f>IFERROR(IF(VLOOKUP($C65,'様式４－１'!$A$6:$AE$112,14,FALSE)="","",VLOOKUP($C65,'様式４－１'!$A$6:$AE$112,14,FALSE)),"")</f>
        <v/>
      </c>
      <c r="BX65" s="232" t="str">
        <f>IFERROR(IF(VLOOKUP($C65,'様式４－１'!$A$6:$AE$112,15,FALSE)="","",VLOOKUP($C65,'様式４－１'!$A$6:$AE$112,15,FALSE)),"")</f>
        <v/>
      </c>
      <c r="BY65" s="233" t="str">
        <f>IFERROR(IF(VLOOKUP($C65,'様式４－１'!$A$6:$AE$112,16,FALSE)="","",VLOOKUP($C65,'様式４－１'!$A$6:$AE$112,16,FALSE)),"")</f>
        <v/>
      </c>
      <c r="BZ65" s="232" t="str">
        <f>IFERROR(IF(VLOOKUP($C65,'様式４－１'!$A$6:$AE$112,17,FALSE)="","",VLOOKUP($C65,'様式４－１'!$A$6:$AE$112,17,FALSE)),"")</f>
        <v/>
      </c>
      <c r="CA65" s="233" t="str">
        <f>IFERROR(IF(VLOOKUP($C65,'様式４－１'!$A$6:$AE$112,18,FALSE)="","",VLOOKUP($C65,'様式４－１'!$A$6:$AE$112,18,FALSE)),"")</f>
        <v/>
      </c>
      <c r="CB65" s="232" t="str">
        <f>IFERROR(IF(VLOOKUP($C65,'様式４－１'!$A$6:$AE$112,19,FALSE)="","",VLOOKUP($C65,'様式４－１'!$A$6:$AE$112,19,FALSE)),"")</f>
        <v/>
      </c>
      <c r="CC65" s="233" t="str">
        <f>IFERROR(IF(VLOOKUP($C65,'様式４－１'!$A$6:$AE$112,20,FALSE)="","",VLOOKUP($C65,'様式４－１'!$A$6:$AE$112,20,FALSE)),"")</f>
        <v/>
      </c>
      <c r="CD65" s="234" t="str">
        <f>IFERROR(IF(VLOOKUP($C65,'様式４－１'!$A$6:$AE$112,21,FALSE)="","",1),"")</f>
        <v/>
      </c>
      <c r="CE65" s="235" t="str">
        <f>IFERROR(IF(VLOOKUP($C65,'様式４－１'!$A$6:$AE$112,22,FALSE)="","",1),"")</f>
        <v/>
      </c>
      <c r="CF65" s="234" t="str">
        <f>IFERROR(IF(VLOOKUP($C65,'様式４－１'!$A$6:$AE$112,23,FALSE)="","",1),"")</f>
        <v/>
      </c>
      <c r="CG65" s="235" t="str">
        <f>IFERROR(IF(VLOOKUP($C65,'様式４－１'!$A$6:$AE$112,24,FALSE)="","",1),"")</f>
        <v/>
      </c>
      <c r="CH65" s="234" t="str">
        <f>IFERROR(IF(VLOOKUP($C65,'様式４－１'!$A$6:$AE$112,25,FALSE)="","",1),"")</f>
        <v/>
      </c>
      <c r="CI65" s="235" t="str">
        <f>IFERROR(IF(VLOOKUP($C65,'様式４－１'!$A$6:$AE$112,26,FALSE)="","",1),"")</f>
        <v/>
      </c>
      <c r="CJ65" s="234" t="str">
        <f>IFERROR(IF(VLOOKUP($C65,'様式４－１'!$A$6:$AE$112,27,FALSE)="","",1),"")</f>
        <v/>
      </c>
      <c r="CK65" s="235" t="str">
        <f>IFERROR(IF(VLOOKUP($C65,'様式４－１'!$A$6:$AE$112,28,FALSE)="","",1),"")</f>
        <v/>
      </c>
      <c r="CL65" s="234" t="str">
        <f>IFERROR(IF(VLOOKUP($C65,'様式４－１'!$A$6:$AE$112,29,FALSE)="","",1),"")</f>
        <v/>
      </c>
      <c r="CM65" s="235" t="str">
        <f>IFERROR(IF(VLOOKUP($C65,'様式４－１'!$A$6:$AE$112,30,FALSE)="","",1),"")</f>
        <v/>
      </c>
      <c r="CN65" s="234" t="str">
        <f>IFERROR(IF(VLOOKUP($C65,'様式４－１'!$A$6:$AE$112,31,FALSE)="","",1),"")</f>
        <v/>
      </c>
      <c r="CO65" s="252" t="str">
        <f>IFERROR(IF(VLOOKUP($C65,'様式４－１'!$A$6:$AE$112,31,FALSE)="","",1),"")</f>
        <v/>
      </c>
      <c r="CP65" s="256" t="str">
        <f>IFERROR(IF(VLOOKUP($C65,'様式４－１'!$A$6:$AE$112,31,FALSE)="","",1),"")</f>
        <v/>
      </c>
      <c r="CQ65" s="252" t="str">
        <f>IFERROR(IF(VLOOKUP($C65,'様式４－１'!$A$6:$AE$112,31,FALSE)="","",1),"")</f>
        <v/>
      </c>
      <c r="CR65" s="260">
        <f>全技術者確認表!E77</f>
        <v>0</v>
      </c>
      <c r="CS65" s="261">
        <f>全技術者確認表!H77</f>
        <v>0</v>
      </c>
      <c r="FS65" s="232"/>
      <c r="FT65" s="233"/>
      <c r="FU65" s="232"/>
      <c r="FV65" s="233"/>
      <c r="FW65" s="232"/>
      <c r="FX65" s="233"/>
      <c r="FY65" s="232"/>
      <c r="FZ65" s="233"/>
      <c r="GA65" s="232"/>
      <c r="GB65" s="233"/>
      <c r="GC65" s="232"/>
      <c r="GD65" s="233"/>
      <c r="GE65" s="232"/>
      <c r="GF65" s="233"/>
      <c r="GG65" s="232"/>
      <c r="GH65" s="233"/>
      <c r="GI65" s="234"/>
      <c r="GJ65" s="235"/>
      <c r="GK65" s="234"/>
      <c r="GL65" s="235"/>
      <c r="GM65" s="234"/>
      <c r="GN65" s="235"/>
      <c r="GO65" s="234"/>
      <c r="GP65" s="235"/>
      <c r="GQ65" s="234"/>
      <c r="GR65" s="235"/>
      <c r="GS65" s="234"/>
      <c r="GT65" s="235"/>
      <c r="GU65" s="234"/>
      <c r="GV65" s="235"/>
      <c r="GW65" s="234"/>
      <c r="GX65" s="235"/>
      <c r="GY65" s="232"/>
      <c r="GZ65" s="233"/>
      <c r="HA65" s="232"/>
      <c r="HB65" s="233"/>
      <c r="HC65" s="232"/>
      <c r="HD65" s="233"/>
      <c r="HE65" s="232"/>
      <c r="HF65" s="233"/>
      <c r="HG65" s="232"/>
      <c r="HH65" s="233"/>
      <c r="HI65" s="232"/>
      <c r="HJ65" s="233"/>
      <c r="HK65" s="232"/>
      <c r="HL65" s="233"/>
      <c r="HM65" s="232"/>
      <c r="HN65" s="233"/>
      <c r="HO65" s="232"/>
      <c r="HP65" s="233"/>
      <c r="HQ65" s="232"/>
      <c r="HR65" s="233"/>
      <c r="HS65" s="232"/>
      <c r="HT65" s="233"/>
      <c r="HU65" s="232"/>
      <c r="HV65" s="233"/>
      <c r="HW65" s="234"/>
      <c r="HX65" s="235"/>
      <c r="HY65" s="234"/>
      <c r="HZ65" s="235"/>
      <c r="IA65" s="234"/>
      <c r="IB65" s="235"/>
      <c r="IC65" s="234"/>
      <c r="ID65" s="235"/>
      <c r="IE65" s="232"/>
      <c r="IF65" s="233"/>
      <c r="IG65" s="232"/>
      <c r="IH65" s="233"/>
      <c r="II65" s="232"/>
      <c r="IJ65" s="233"/>
      <c r="IK65" s="232"/>
      <c r="IL65" s="233"/>
      <c r="IM65" s="234"/>
      <c r="IN65" s="235"/>
      <c r="IO65" s="234"/>
      <c r="IP65" s="235"/>
      <c r="IQ65" s="234"/>
      <c r="IR65" s="235"/>
      <c r="IS65" s="234"/>
      <c r="IT65" s="235"/>
      <c r="IU65" s="234"/>
      <c r="IV65" s="235"/>
      <c r="IW65" s="234"/>
      <c r="IX65" s="252"/>
      <c r="IY65" s="256"/>
      <c r="IZ65" s="252"/>
      <c r="JA65" s="256"/>
      <c r="JB65" s="252"/>
    </row>
    <row r="66" spans="1:262" s="241" customFormat="1" x14ac:dyDescent="0.2">
      <c r="A66" s="241">
        <f>報告書表紙!G$6</f>
        <v>0</v>
      </c>
      <c r="C66" s="241">
        <v>65</v>
      </c>
      <c r="D66" s="241">
        <f>全技術者確認表!B78</f>
        <v>0</v>
      </c>
      <c r="J66" s="242" t="str">
        <f>IFERROR(IF(VLOOKUP($C66,'様式２－１'!$A$6:$BG$163,4,FALSE)="","",1),"")</f>
        <v/>
      </c>
      <c r="K66" s="243" t="str">
        <f>IFERROR(IF(VLOOKUP($C66,'様式２－１'!$A$6:$BG$163,5,FALSE)="","",1),"")</f>
        <v/>
      </c>
      <c r="L66" s="242" t="str">
        <f>IFERROR(IF(VLOOKUP($C66,'様式２－１'!$A$6:$BG$163,6,FALSE)="","",1),"")</f>
        <v/>
      </c>
      <c r="M66" s="243" t="str">
        <f>IFERROR(IF(VLOOKUP($C66,'様式２－１'!$A$6:$BG$163,7,FALSE)="","",1),"")</f>
        <v/>
      </c>
      <c r="N66" s="242" t="str">
        <f>IFERROR(IF(VLOOKUP($C66,'様式２－１'!$A$6:$BG$163,8,FALSE)="","",1),"")</f>
        <v/>
      </c>
      <c r="O66" s="243" t="str">
        <f>IFERROR(IF(VLOOKUP($C66,'様式２－１'!$A$6:$BG$163,9,FALSE)="","",1),"")</f>
        <v/>
      </c>
      <c r="P66" s="242" t="str">
        <f>IFERROR(IF(VLOOKUP($C66,'様式２－１'!$A$6:$BG$163,10,FALSE)="","",1),"")</f>
        <v/>
      </c>
      <c r="Q66" s="243" t="str">
        <f>IFERROR(IF(VLOOKUP($C66,'様式２－１'!$A$6:$BG$163,11,FALSE)="","",1),"")</f>
        <v/>
      </c>
      <c r="R66" s="242" t="str">
        <f>IFERROR(IF(VLOOKUP($C66,'様式２－１'!$A$6:$BG$163,12,FALSE)="","",1),"")</f>
        <v/>
      </c>
      <c r="S66" s="243" t="str">
        <f>IFERROR(IF(VLOOKUP($C66,'様式２－１'!$A$6:$BG$163,13,FALSE)="","",1),"")</f>
        <v/>
      </c>
      <c r="T66" s="242" t="str">
        <f>IFERROR(IF(VLOOKUP($C66,'様式２－１'!$A$6:$BG$163,14,FALSE)="","",1),"")</f>
        <v/>
      </c>
      <c r="U66" s="243" t="str">
        <f>IFERROR(IF(VLOOKUP($C66,'様式２－１'!$A$6:$BG$163,15,FALSE)="","",1),"")</f>
        <v/>
      </c>
      <c r="V66" s="242" t="str">
        <f>IFERROR(IF(VLOOKUP($C66,'様式２－１'!$A$6:$BG$163,16,FALSE)="","",1),"")</f>
        <v/>
      </c>
      <c r="W66" s="243" t="str">
        <f>IFERROR(IF(VLOOKUP($C66,'様式２－１'!$A$6:$BG$163,17,FALSE)="","",1),"")</f>
        <v/>
      </c>
      <c r="X66" s="242" t="str">
        <f>IFERROR(IF(VLOOKUP($C66,'様式２－１'!$A$6:$BG$163,18,FALSE)="","",1),"")</f>
        <v/>
      </c>
      <c r="Y66" s="243" t="str">
        <f>IFERROR(IF(VLOOKUP($C66,'様式２－１'!$A$6:$BG$163,19,FALSE)="","",1),"")</f>
        <v/>
      </c>
      <c r="Z66" s="242" t="str">
        <f>IFERROR(IF(VLOOKUP($C66,'様式２－１'!$A$6:$BG$163,20,FALSE)="","",1),"")</f>
        <v/>
      </c>
      <c r="AA66" s="245" t="str">
        <f>IFERROR(IF(VLOOKUP($C66,'様式２－１'!$A$6:$BG$163,21,FALSE)="","",1),"")</f>
        <v/>
      </c>
      <c r="AB66" s="242" t="str">
        <f>IFERROR(IF(VLOOKUP($C66,'様式２－１'!$A$6:$BG$163,22,FALSE)="","",1),"")</f>
        <v/>
      </c>
      <c r="AC66" s="245" t="str">
        <f>IFERROR(IF(VLOOKUP($C66,'様式２－１'!$A$6:$BG$163,23,FALSE)="","",1),"")</f>
        <v/>
      </c>
      <c r="AD66" s="242" t="str">
        <f>IFERROR(IF(VLOOKUP($C66,'様式２－１'!$A$6:$BG$163,24,FALSE)="","",1),"")</f>
        <v/>
      </c>
      <c r="AE66" s="245" t="str">
        <f>IFERROR(IF(VLOOKUP($C66,'様式２－１'!$A$6:$BG$163,25,FALSE)="","",1),"")</f>
        <v/>
      </c>
      <c r="AF66" s="242" t="str">
        <f>IFERROR(IF(VLOOKUP($C66,'様式２－１'!$A$6:$BG$163,26,FALSE)="","",1),"")</f>
        <v/>
      </c>
      <c r="AG66" s="245" t="str">
        <f>IFERROR(IF(VLOOKUP($C66,'様式２－１'!$A$6:$BG$163,27,FALSE)="","",1),"")</f>
        <v/>
      </c>
      <c r="AH66" s="242" t="str">
        <f>IFERROR(IF(VLOOKUP($C66,'様式２－１'!$A$6:$BG$163,28,FALSE)="","",1),"")</f>
        <v/>
      </c>
      <c r="AI66" s="245" t="str">
        <f>IFERROR(IF(VLOOKUP($C66,'様式２－１'!$A$6:$BG$163,28,FALSE)="","",1),"")</f>
        <v/>
      </c>
      <c r="AJ66" s="242" t="str">
        <f>IFERROR(IF(VLOOKUP($C66,'様式２－１'!$A$6:$BG$163,30,FALSE)="","",1),"")</f>
        <v/>
      </c>
      <c r="AK66" s="245" t="str">
        <f>IFERROR(IF(VLOOKUP($C66,'様式２－１'!$A$6:$BG$163,31,FALSE)="","",1),"")</f>
        <v/>
      </c>
      <c r="AL66" s="242" t="str">
        <f>IFERROR(IF(VLOOKUP($C66,'様式２－１'!$A$6:$BG$163,32,FALSE)="","",1),"")</f>
        <v/>
      </c>
      <c r="AM66" s="245" t="str">
        <f>IFERROR(IF(VLOOKUP($C66,'様式２－１'!$A$6:$BG$163,33,FALSE)="","",1),"")</f>
        <v/>
      </c>
      <c r="AN66" s="242" t="str">
        <f>IFERROR(IF(VLOOKUP($C66,'様式２－１'!$A$6:$BG$163,34,FALSE)="","",1),"")</f>
        <v/>
      </c>
      <c r="AO66" s="245" t="str">
        <f>IFERROR(IF(VLOOKUP($C66,'様式２－１'!$A$6:$BG$163,35,FALSE)="","",1),"")</f>
        <v/>
      </c>
      <c r="AP66" s="242" t="str">
        <f>IFERROR(IF(VLOOKUP($C66,'様式２－１'!$A$6:$BG$163,36,FALSE)="","",VLOOKUP($C66,'様式２－１'!$A$6:$BG$163,36,FALSE)),"")</f>
        <v/>
      </c>
      <c r="AQ66" s="243" t="str">
        <f>IFERROR(IF(VLOOKUP($C66,'様式２－１'!$A$6:$BG$163,37,FALSE)="","",VLOOKUP($C66,'様式２－１'!$A$6:$BG$163,37,FALSE)),"")</f>
        <v/>
      </c>
      <c r="AR66" s="242" t="str">
        <f>IFERROR(IF(VLOOKUP($C66,'様式２－１'!$A$6:$BG$163,38,FALSE)="","",VLOOKUP($C66,'様式２－１'!$A$6:$BG$163,38,FALSE)),"")</f>
        <v/>
      </c>
      <c r="AS66" s="243" t="str">
        <f>IFERROR(IF(VLOOKUP($C66,'様式２－１'!$A$6:$BG$163,39,FALSE)="","",VLOOKUP($C66,'様式２－１'!$A$6:$BG$163,39,FALSE)),"")</f>
        <v/>
      </c>
      <c r="AT66" s="242" t="str">
        <f>IFERROR(IF(VLOOKUP($C66,'様式２－１'!$A$6:$BG$163,40,FALSE)="","",VLOOKUP($C66,'様式２－１'!$A$6:$BG$163,40,FALSE)),"")</f>
        <v/>
      </c>
      <c r="AU66" s="243" t="str">
        <f>IFERROR(IF(VLOOKUP($C66,'様式２－１'!$A$6:$BG$163,41,FALSE)="","",VLOOKUP($C66,'様式２－１'!$A$6:$BG$163,41,FALSE)),"")</f>
        <v/>
      </c>
      <c r="AV66" s="242" t="str">
        <f>IFERROR(IF(VLOOKUP($C66,'様式２－１'!$A$6:$BG$163,42,FALSE)="","",VLOOKUP($C66,'様式２－１'!$A$6:$BG$163,42,FALSE)),"")</f>
        <v/>
      </c>
      <c r="AW66" s="243" t="str">
        <f>IFERROR(IF(VLOOKUP($C66,'様式２－１'!$A$6:$BG$163,43,FALSE)="","",VLOOKUP($C66,'様式２－１'!$A$6:$BG$163,43,FALSE)),"")</f>
        <v/>
      </c>
      <c r="AX66" s="242" t="str">
        <f>IFERROR(IF(VLOOKUP($C66,'様式２－１'!$A$6:$BG$163,44,FALSE)="","",VLOOKUP($C66,'様式２－１'!$A$6:$BG$163,44,FALSE)),"")</f>
        <v/>
      </c>
      <c r="AY66" s="243" t="str">
        <f>IFERROR(IF(VLOOKUP($C66,'様式２－１'!$A$6:$BG$163,45,FALSE)="","",VLOOKUP($C66,'様式２－１'!$A$6:$BG$163,45,FALSE)),"")</f>
        <v/>
      </c>
      <c r="AZ66" s="242" t="str">
        <f>IFERROR(IF(VLOOKUP($C66,'様式２－１'!$A$6:$BG$163,46,FALSE)="","",VLOOKUP($C66,'様式２－１'!$A$6:$BG$163,46,FALSE)),"")</f>
        <v/>
      </c>
      <c r="BA66" s="243" t="str">
        <f>IFERROR(IF(VLOOKUP($C66,'様式２－１'!$A$6:$BG$163,47,FALSE)="","",VLOOKUP($C66,'様式２－１'!$A$6:$BG$163,47,FALSE)),"")</f>
        <v/>
      </c>
      <c r="BB66" s="242" t="str">
        <f>IFERROR(IF(VLOOKUP($C66,'様式２－１'!$A$6:$BG$163,48,FALSE)="","",VLOOKUP($C66,'様式２－１'!$A$6:$BG$163,48,FALSE)),"")</f>
        <v/>
      </c>
      <c r="BC66" s="243" t="str">
        <f>IFERROR(IF(VLOOKUP($C66,'様式２－１'!$A$6:$BG$163,49,FALSE)="","",VLOOKUP($C66,'様式２－１'!$A$6:$BG$163,49,FALSE)),"")</f>
        <v/>
      </c>
      <c r="BD66" s="242" t="str">
        <f>IFERROR(IF(VLOOKUP($C66,'様式２－１'!$A$6:$BG$163,50,FALSE)="","",VLOOKUP($C66,'様式２－１'!$A$6:$BG$163,50,FALSE)),"")</f>
        <v/>
      </c>
      <c r="BE66" s="243" t="str">
        <f>IFERROR(IF(VLOOKUP($C66,'様式２－１'!$A$6:$BG$163,51,FALSE)="","",VLOOKUP($C66,'様式２－１'!$A$6:$BG$163,51,FALSE)),"")</f>
        <v/>
      </c>
      <c r="BF66" s="242" t="str">
        <f>IFERROR(IF(VLOOKUP($C66,'様式２－１'!$A$6:$BG$163,52,FALSE)="","",VLOOKUP($C66,'様式２－１'!$A$6:$BG$163,52,FALSE)),"")</f>
        <v/>
      </c>
      <c r="BG66" s="243" t="str">
        <f>IFERROR(IF(VLOOKUP($C66,'様式２－１'!$A$6:$BG$163,53,FALSE)="","",1),"")</f>
        <v/>
      </c>
      <c r="BH66" s="242" t="str">
        <f>IFERROR(IF(VLOOKUP($C66,'様式２－１'!$A$6:$BG$163,54,FALSE)="","",1),"")</f>
        <v/>
      </c>
      <c r="BI66" s="243" t="str">
        <f>IFERROR(IF(VLOOKUP($C66,'様式２－１'!$A$6:$BG$163,55,FALSE)="","",1),"")</f>
        <v/>
      </c>
      <c r="BJ66" s="242" t="str">
        <f>IFERROR(IF(VLOOKUP($C66,'様式２－１'!$A$6:$BG$163,56,FALSE)="","",VLOOKUP($C66,'様式２－１'!$A$6:$BG$163,56,FALSE)),"")</f>
        <v/>
      </c>
      <c r="BK66" s="243" t="str">
        <f>IFERROR(IF(VLOOKUP($C66,'様式２－１'!$A$6:$BG$163,57,FALSE)="","",VLOOKUP($C66,'様式２－１'!$A$6:$BG$163,57,FALSE)),"")</f>
        <v/>
      </c>
      <c r="BL66" s="242" t="str">
        <f>IFERROR(IF(VLOOKUP($C66,'様式２－１'!$A$6:$BG$163,58,FALSE)="","",VLOOKUP($C66,'様式２－１'!$A$6:$BG$163,58,FALSE)),"")</f>
        <v/>
      </c>
      <c r="BM66" s="243" t="str">
        <f>IFERROR(IF(VLOOKUP($C66,'様式２－１'!$A$6:$BG$163,59,FALSE)="","",VLOOKUP($C66,'様式２－１'!$A$6:$BG$163,59,FALSE)),"")</f>
        <v/>
      </c>
      <c r="BN66" s="244" t="str">
        <f>IFERROR(IF(VLOOKUP($C66,'様式４－１'!$A$6:$AE$112,5,FALSE)="","",VLOOKUP($C66,'様式４－１'!$A$6:$AE$112,5,FALSE)),"")</f>
        <v/>
      </c>
      <c r="BO66" s="245" t="str">
        <f>IFERROR(IF(VLOOKUP($C66,'様式４－１'!$A$6:$AE$112,6,FALSE)="","",VLOOKUP($C66,'様式４－１'!$A$6:$AE$112,6,FALSE)),"")</f>
        <v/>
      </c>
      <c r="BP66" s="244" t="str">
        <f>IFERROR(IF(VLOOKUP($C66,'様式４－１'!$A$6:$AE$112,7,FALSE)="","",VLOOKUP($C66,'様式４－１'!$A$6:$AE$112,7,FALSE)),"")</f>
        <v/>
      </c>
      <c r="BQ66" s="245" t="str">
        <f>IFERROR(IF(VLOOKUP($C66,'様式４－１'!$A$6:$AE$112,8,FALSE)="","",VLOOKUP($C66,'様式４－１'!$A$6:$AE$112,8,FALSE)),"")</f>
        <v/>
      </c>
      <c r="BR66" s="244" t="str">
        <f>IFERROR(IF(VLOOKUP($C66,'様式４－１'!$A$6:$AE$112,9,FALSE)="","",VLOOKUP($C66,'様式４－１'!$A$6:$AE$112,9,FALSE)),"")</f>
        <v/>
      </c>
      <c r="BS66" s="245" t="str">
        <f>IFERROR(IF(VLOOKUP($C66,'様式４－１'!$A$6:$AE$112,10,FALSE)="","",VLOOKUP($C66,'様式４－１'!$A$6:$AE$112,10,FALSE)),"")</f>
        <v/>
      </c>
      <c r="BT66" s="244" t="str">
        <f>IFERROR(IF(VLOOKUP($C66,'様式４－１'!$A$6:$AE$112,11,FALSE)="","",VLOOKUP($C66,'様式４－１'!$A$6:$AE$112,11,FALSE)),"")</f>
        <v/>
      </c>
      <c r="BU66" s="245" t="str">
        <f>IFERROR(IF(VLOOKUP($C66,'様式４－１'!$A$6:$AE$112,12,FALSE)="","",VLOOKUP($C66,'様式４－１'!$A$6:$AE$112,12,FALSE)),"")</f>
        <v/>
      </c>
      <c r="BV66" s="242" t="str">
        <f>IFERROR(IF(VLOOKUP($C66,'様式４－１'!$A$6:$AE$112,13,FALSE)="","",VLOOKUP($C66,'様式４－１'!$A$6:$AE$112,13,FALSE)),"")</f>
        <v/>
      </c>
      <c r="BW66" s="243" t="str">
        <f>IFERROR(IF(VLOOKUP($C66,'様式４－１'!$A$6:$AE$112,14,FALSE)="","",VLOOKUP($C66,'様式４－１'!$A$6:$AE$112,14,FALSE)),"")</f>
        <v/>
      </c>
      <c r="BX66" s="242" t="str">
        <f>IFERROR(IF(VLOOKUP($C66,'様式４－１'!$A$6:$AE$112,15,FALSE)="","",VLOOKUP($C66,'様式４－１'!$A$6:$AE$112,15,FALSE)),"")</f>
        <v/>
      </c>
      <c r="BY66" s="243" t="str">
        <f>IFERROR(IF(VLOOKUP($C66,'様式４－１'!$A$6:$AE$112,16,FALSE)="","",VLOOKUP($C66,'様式４－１'!$A$6:$AE$112,16,FALSE)),"")</f>
        <v/>
      </c>
      <c r="BZ66" s="242" t="str">
        <f>IFERROR(IF(VLOOKUP($C66,'様式４－１'!$A$6:$AE$112,17,FALSE)="","",VLOOKUP($C66,'様式４－１'!$A$6:$AE$112,17,FALSE)),"")</f>
        <v/>
      </c>
      <c r="CA66" s="243" t="str">
        <f>IFERROR(IF(VLOOKUP($C66,'様式４－１'!$A$6:$AE$112,18,FALSE)="","",VLOOKUP($C66,'様式４－１'!$A$6:$AE$112,18,FALSE)),"")</f>
        <v/>
      </c>
      <c r="CB66" s="242" t="str">
        <f>IFERROR(IF(VLOOKUP($C66,'様式４－１'!$A$6:$AE$112,19,FALSE)="","",VLOOKUP($C66,'様式４－１'!$A$6:$AE$112,19,FALSE)),"")</f>
        <v/>
      </c>
      <c r="CC66" s="243" t="str">
        <f>IFERROR(IF(VLOOKUP($C66,'様式４－１'!$A$6:$AE$112,20,FALSE)="","",VLOOKUP($C66,'様式４－１'!$A$6:$AE$112,20,FALSE)),"")</f>
        <v/>
      </c>
      <c r="CD66" s="244" t="str">
        <f>IFERROR(IF(VLOOKUP($C66,'様式４－１'!$A$6:$AE$112,21,FALSE)="","",1),"")</f>
        <v/>
      </c>
      <c r="CE66" s="245" t="str">
        <f>IFERROR(IF(VLOOKUP($C66,'様式４－１'!$A$6:$AE$112,22,FALSE)="","",1),"")</f>
        <v/>
      </c>
      <c r="CF66" s="244" t="str">
        <f>IFERROR(IF(VLOOKUP($C66,'様式４－１'!$A$6:$AE$112,23,FALSE)="","",1),"")</f>
        <v/>
      </c>
      <c r="CG66" s="245" t="str">
        <f>IFERROR(IF(VLOOKUP($C66,'様式４－１'!$A$6:$AE$112,24,FALSE)="","",1),"")</f>
        <v/>
      </c>
      <c r="CH66" s="244" t="str">
        <f>IFERROR(IF(VLOOKUP($C66,'様式４－１'!$A$6:$AE$112,25,FALSE)="","",1),"")</f>
        <v/>
      </c>
      <c r="CI66" s="245" t="str">
        <f>IFERROR(IF(VLOOKUP($C66,'様式４－１'!$A$6:$AE$112,26,FALSE)="","",1),"")</f>
        <v/>
      </c>
      <c r="CJ66" s="244" t="str">
        <f>IFERROR(IF(VLOOKUP($C66,'様式４－１'!$A$6:$AE$112,27,FALSE)="","",1),"")</f>
        <v/>
      </c>
      <c r="CK66" s="245" t="str">
        <f>IFERROR(IF(VLOOKUP($C66,'様式４－１'!$A$6:$AE$112,28,FALSE)="","",1),"")</f>
        <v/>
      </c>
      <c r="CL66" s="244" t="str">
        <f>IFERROR(IF(VLOOKUP($C66,'様式４－１'!$A$6:$AE$112,29,FALSE)="","",1),"")</f>
        <v/>
      </c>
      <c r="CM66" s="245" t="str">
        <f>IFERROR(IF(VLOOKUP($C66,'様式４－１'!$A$6:$AE$112,30,FALSE)="","",1),"")</f>
        <v/>
      </c>
      <c r="CN66" s="244" t="str">
        <f>IFERROR(IF(VLOOKUP($C66,'様式４－１'!$A$6:$AE$112,31,FALSE)="","",1),"")</f>
        <v/>
      </c>
      <c r="CO66" s="253" t="str">
        <f>IFERROR(IF(VLOOKUP($C66,'様式４－１'!$A$6:$AE$112,31,FALSE)="","",1),"")</f>
        <v/>
      </c>
      <c r="CP66" s="257" t="str">
        <f>IFERROR(IF(VLOOKUP($C66,'様式４－１'!$A$6:$AE$112,31,FALSE)="","",1),"")</f>
        <v/>
      </c>
      <c r="CQ66" s="253" t="str">
        <f>IFERROR(IF(VLOOKUP($C66,'様式４－１'!$A$6:$AE$112,31,FALSE)="","",1),"")</f>
        <v/>
      </c>
      <c r="CR66" s="262">
        <f>全技術者確認表!E78</f>
        <v>0</v>
      </c>
      <c r="CS66" s="263">
        <f>全技術者確認表!H78</f>
        <v>0</v>
      </c>
      <c r="FS66" s="242"/>
      <c r="FT66" s="243"/>
      <c r="FU66" s="242"/>
      <c r="FV66" s="243"/>
      <c r="FW66" s="242"/>
      <c r="FX66" s="243"/>
      <c r="FY66" s="242"/>
      <c r="FZ66" s="243"/>
      <c r="GA66" s="242"/>
      <c r="GB66" s="243"/>
      <c r="GC66" s="242"/>
      <c r="GD66" s="243"/>
      <c r="GE66" s="242"/>
      <c r="GF66" s="243"/>
      <c r="GG66" s="242"/>
      <c r="GH66" s="243"/>
      <c r="GI66" s="244"/>
      <c r="GJ66" s="245"/>
      <c r="GK66" s="244"/>
      <c r="GL66" s="245"/>
      <c r="GM66" s="244"/>
      <c r="GN66" s="245"/>
      <c r="GO66" s="244"/>
      <c r="GP66" s="245"/>
      <c r="GQ66" s="244"/>
      <c r="GR66" s="245"/>
      <c r="GS66" s="244"/>
      <c r="GT66" s="245"/>
      <c r="GU66" s="244"/>
      <c r="GV66" s="245"/>
      <c r="GW66" s="244"/>
      <c r="GX66" s="245"/>
      <c r="GY66" s="242"/>
      <c r="GZ66" s="243"/>
      <c r="HA66" s="242"/>
      <c r="HB66" s="243"/>
      <c r="HC66" s="242"/>
      <c r="HD66" s="243"/>
      <c r="HE66" s="242"/>
      <c r="HF66" s="243"/>
      <c r="HG66" s="242"/>
      <c r="HH66" s="243"/>
      <c r="HI66" s="242"/>
      <c r="HJ66" s="243"/>
      <c r="HK66" s="242"/>
      <c r="HL66" s="243"/>
      <c r="HM66" s="242"/>
      <c r="HN66" s="243"/>
      <c r="HO66" s="242"/>
      <c r="HP66" s="243"/>
      <c r="HQ66" s="242"/>
      <c r="HR66" s="243"/>
      <c r="HS66" s="242"/>
      <c r="HT66" s="243"/>
      <c r="HU66" s="242"/>
      <c r="HV66" s="243"/>
      <c r="HW66" s="244"/>
      <c r="HX66" s="245"/>
      <c r="HY66" s="244"/>
      <c r="HZ66" s="245"/>
      <c r="IA66" s="244"/>
      <c r="IB66" s="245"/>
      <c r="IC66" s="244"/>
      <c r="ID66" s="245"/>
      <c r="IE66" s="242"/>
      <c r="IF66" s="243"/>
      <c r="IG66" s="242"/>
      <c r="IH66" s="243"/>
      <c r="II66" s="242"/>
      <c r="IJ66" s="243"/>
      <c r="IK66" s="242"/>
      <c r="IL66" s="243"/>
      <c r="IM66" s="244"/>
      <c r="IN66" s="245"/>
      <c r="IO66" s="244"/>
      <c r="IP66" s="245"/>
      <c r="IQ66" s="244"/>
      <c r="IR66" s="245"/>
      <c r="IS66" s="244"/>
      <c r="IT66" s="245"/>
      <c r="IU66" s="244"/>
      <c r="IV66" s="245"/>
      <c r="IW66" s="244"/>
      <c r="IX66" s="253"/>
      <c r="IY66" s="257"/>
      <c r="IZ66" s="253"/>
      <c r="JA66" s="257"/>
      <c r="JB66" s="253"/>
    </row>
    <row r="67" spans="1:262" s="236" customFormat="1" x14ac:dyDescent="0.2">
      <c r="A67" s="236">
        <f>報告書表紙!G$6</f>
        <v>0</v>
      </c>
      <c r="C67" s="236">
        <v>66</v>
      </c>
      <c r="D67" s="236">
        <f>全技術者確認表!B79</f>
        <v>0</v>
      </c>
      <c r="J67" s="237" t="str">
        <f>IFERROR(IF(VLOOKUP($C67,'様式２－１'!$A$6:$BG$163,4,FALSE)="","",1),"")</f>
        <v/>
      </c>
      <c r="K67" s="238" t="str">
        <f>IFERROR(IF(VLOOKUP($C67,'様式２－１'!$A$6:$BG$163,5,FALSE)="","",1),"")</f>
        <v/>
      </c>
      <c r="L67" s="237" t="str">
        <f>IFERROR(IF(VLOOKUP($C67,'様式２－１'!$A$6:$BG$163,6,FALSE)="","",1),"")</f>
        <v/>
      </c>
      <c r="M67" s="238" t="str">
        <f>IFERROR(IF(VLOOKUP($C67,'様式２－１'!$A$6:$BG$163,7,FALSE)="","",1),"")</f>
        <v/>
      </c>
      <c r="N67" s="237" t="str">
        <f>IFERROR(IF(VLOOKUP($C67,'様式２－１'!$A$6:$BG$163,8,FALSE)="","",1),"")</f>
        <v/>
      </c>
      <c r="O67" s="238" t="str">
        <f>IFERROR(IF(VLOOKUP($C67,'様式２－１'!$A$6:$BG$163,9,FALSE)="","",1),"")</f>
        <v/>
      </c>
      <c r="P67" s="237" t="str">
        <f>IFERROR(IF(VLOOKUP($C67,'様式２－１'!$A$6:$BG$163,10,FALSE)="","",1),"")</f>
        <v/>
      </c>
      <c r="Q67" s="238" t="str">
        <f>IFERROR(IF(VLOOKUP($C67,'様式２－１'!$A$6:$BG$163,11,FALSE)="","",1),"")</f>
        <v/>
      </c>
      <c r="R67" s="237" t="str">
        <f>IFERROR(IF(VLOOKUP($C67,'様式２－１'!$A$6:$BG$163,12,FALSE)="","",1),"")</f>
        <v/>
      </c>
      <c r="S67" s="238" t="str">
        <f>IFERROR(IF(VLOOKUP($C67,'様式２－１'!$A$6:$BG$163,13,FALSE)="","",1),"")</f>
        <v/>
      </c>
      <c r="T67" s="237" t="str">
        <f>IFERROR(IF(VLOOKUP($C67,'様式２－１'!$A$6:$BG$163,14,FALSE)="","",1),"")</f>
        <v/>
      </c>
      <c r="U67" s="238" t="str">
        <f>IFERROR(IF(VLOOKUP($C67,'様式２－１'!$A$6:$BG$163,15,FALSE)="","",1),"")</f>
        <v/>
      </c>
      <c r="V67" s="237" t="str">
        <f>IFERROR(IF(VLOOKUP($C67,'様式２－１'!$A$6:$BG$163,16,FALSE)="","",1),"")</f>
        <v/>
      </c>
      <c r="W67" s="238" t="str">
        <f>IFERROR(IF(VLOOKUP($C67,'様式２－１'!$A$6:$BG$163,17,FALSE)="","",1),"")</f>
        <v/>
      </c>
      <c r="X67" s="237" t="str">
        <f>IFERROR(IF(VLOOKUP($C67,'様式２－１'!$A$6:$BG$163,18,FALSE)="","",1),"")</f>
        <v/>
      </c>
      <c r="Y67" s="238" t="str">
        <f>IFERROR(IF(VLOOKUP($C67,'様式２－１'!$A$6:$BG$163,19,FALSE)="","",1),"")</f>
        <v/>
      </c>
      <c r="Z67" s="237" t="str">
        <f>IFERROR(IF(VLOOKUP($C67,'様式２－１'!$A$6:$BG$163,20,FALSE)="","",1),"")</f>
        <v/>
      </c>
      <c r="AA67" s="240" t="str">
        <f>IFERROR(IF(VLOOKUP($C67,'様式２－１'!$A$6:$BG$163,21,FALSE)="","",1),"")</f>
        <v/>
      </c>
      <c r="AB67" s="237" t="str">
        <f>IFERROR(IF(VLOOKUP($C67,'様式２－１'!$A$6:$BG$163,22,FALSE)="","",1),"")</f>
        <v/>
      </c>
      <c r="AC67" s="240" t="str">
        <f>IFERROR(IF(VLOOKUP($C67,'様式２－１'!$A$6:$BG$163,23,FALSE)="","",1),"")</f>
        <v/>
      </c>
      <c r="AD67" s="237" t="str">
        <f>IFERROR(IF(VLOOKUP($C67,'様式２－１'!$A$6:$BG$163,24,FALSE)="","",1),"")</f>
        <v/>
      </c>
      <c r="AE67" s="240" t="str">
        <f>IFERROR(IF(VLOOKUP($C67,'様式２－１'!$A$6:$BG$163,25,FALSE)="","",1),"")</f>
        <v/>
      </c>
      <c r="AF67" s="237" t="str">
        <f>IFERROR(IF(VLOOKUP($C67,'様式２－１'!$A$6:$BG$163,26,FALSE)="","",1),"")</f>
        <v/>
      </c>
      <c r="AG67" s="240" t="str">
        <f>IFERROR(IF(VLOOKUP($C67,'様式２－１'!$A$6:$BG$163,27,FALSE)="","",1),"")</f>
        <v/>
      </c>
      <c r="AH67" s="237" t="str">
        <f>IFERROR(IF(VLOOKUP($C67,'様式２－１'!$A$6:$BG$163,28,FALSE)="","",1),"")</f>
        <v/>
      </c>
      <c r="AI67" s="240" t="str">
        <f>IFERROR(IF(VLOOKUP($C67,'様式２－１'!$A$6:$BG$163,28,FALSE)="","",1),"")</f>
        <v/>
      </c>
      <c r="AJ67" s="237" t="str">
        <f>IFERROR(IF(VLOOKUP($C67,'様式２－１'!$A$6:$BG$163,30,FALSE)="","",1),"")</f>
        <v/>
      </c>
      <c r="AK67" s="240" t="str">
        <f>IFERROR(IF(VLOOKUP($C67,'様式２－１'!$A$6:$BG$163,31,FALSE)="","",1),"")</f>
        <v/>
      </c>
      <c r="AL67" s="237" t="str">
        <f>IFERROR(IF(VLOOKUP($C67,'様式２－１'!$A$6:$BG$163,32,FALSE)="","",1),"")</f>
        <v/>
      </c>
      <c r="AM67" s="240" t="str">
        <f>IFERROR(IF(VLOOKUP($C67,'様式２－１'!$A$6:$BG$163,33,FALSE)="","",1),"")</f>
        <v/>
      </c>
      <c r="AN67" s="237" t="str">
        <f>IFERROR(IF(VLOOKUP($C67,'様式２－１'!$A$6:$BG$163,34,FALSE)="","",1),"")</f>
        <v/>
      </c>
      <c r="AO67" s="240" t="str">
        <f>IFERROR(IF(VLOOKUP($C67,'様式２－１'!$A$6:$BG$163,35,FALSE)="","",1),"")</f>
        <v/>
      </c>
      <c r="AP67" s="237" t="str">
        <f>IFERROR(IF(VLOOKUP($C67,'様式２－１'!$A$6:$BG$163,36,FALSE)="","",VLOOKUP($C67,'様式２－１'!$A$6:$BG$163,36,FALSE)),"")</f>
        <v/>
      </c>
      <c r="AQ67" s="238" t="str">
        <f>IFERROR(IF(VLOOKUP($C67,'様式２－１'!$A$6:$BG$163,37,FALSE)="","",VLOOKUP($C67,'様式２－１'!$A$6:$BG$163,37,FALSE)),"")</f>
        <v/>
      </c>
      <c r="AR67" s="237" t="str">
        <f>IFERROR(IF(VLOOKUP($C67,'様式２－１'!$A$6:$BG$163,38,FALSE)="","",VLOOKUP($C67,'様式２－１'!$A$6:$BG$163,38,FALSE)),"")</f>
        <v/>
      </c>
      <c r="AS67" s="238" t="str">
        <f>IFERROR(IF(VLOOKUP($C67,'様式２－１'!$A$6:$BG$163,39,FALSE)="","",VLOOKUP($C67,'様式２－１'!$A$6:$BG$163,39,FALSE)),"")</f>
        <v/>
      </c>
      <c r="AT67" s="237" t="str">
        <f>IFERROR(IF(VLOOKUP($C67,'様式２－１'!$A$6:$BG$163,40,FALSE)="","",VLOOKUP($C67,'様式２－１'!$A$6:$BG$163,40,FALSE)),"")</f>
        <v/>
      </c>
      <c r="AU67" s="238" t="str">
        <f>IFERROR(IF(VLOOKUP($C67,'様式２－１'!$A$6:$BG$163,41,FALSE)="","",VLOOKUP($C67,'様式２－１'!$A$6:$BG$163,41,FALSE)),"")</f>
        <v/>
      </c>
      <c r="AV67" s="237" t="str">
        <f>IFERROR(IF(VLOOKUP($C67,'様式２－１'!$A$6:$BG$163,42,FALSE)="","",VLOOKUP($C67,'様式２－１'!$A$6:$BG$163,42,FALSE)),"")</f>
        <v/>
      </c>
      <c r="AW67" s="238" t="str">
        <f>IFERROR(IF(VLOOKUP($C67,'様式２－１'!$A$6:$BG$163,43,FALSE)="","",VLOOKUP($C67,'様式２－１'!$A$6:$BG$163,43,FALSE)),"")</f>
        <v/>
      </c>
      <c r="AX67" s="237" t="str">
        <f>IFERROR(IF(VLOOKUP($C67,'様式２－１'!$A$6:$BG$163,44,FALSE)="","",VLOOKUP($C67,'様式２－１'!$A$6:$BG$163,44,FALSE)),"")</f>
        <v/>
      </c>
      <c r="AY67" s="238" t="str">
        <f>IFERROR(IF(VLOOKUP($C67,'様式２－１'!$A$6:$BG$163,45,FALSE)="","",VLOOKUP($C67,'様式２－１'!$A$6:$BG$163,45,FALSE)),"")</f>
        <v/>
      </c>
      <c r="AZ67" s="237" t="str">
        <f>IFERROR(IF(VLOOKUP($C67,'様式２－１'!$A$6:$BG$163,46,FALSE)="","",VLOOKUP($C67,'様式２－１'!$A$6:$BG$163,46,FALSE)),"")</f>
        <v/>
      </c>
      <c r="BA67" s="238" t="str">
        <f>IFERROR(IF(VLOOKUP($C67,'様式２－１'!$A$6:$BG$163,47,FALSE)="","",VLOOKUP($C67,'様式２－１'!$A$6:$BG$163,47,FALSE)),"")</f>
        <v/>
      </c>
      <c r="BB67" s="237" t="str">
        <f>IFERROR(IF(VLOOKUP($C67,'様式２－１'!$A$6:$BG$163,48,FALSE)="","",VLOOKUP($C67,'様式２－１'!$A$6:$BG$163,48,FALSE)),"")</f>
        <v/>
      </c>
      <c r="BC67" s="238" t="str">
        <f>IFERROR(IF(VLOOKUP($C67,'様式２－１'!$A$6:$BG$163,49,FALSE)="","",VLOOKUP($C67,'様式２－１'!$A$6:$BG$163,49,FALSE)),"")</f>
        <v/>
      </c>
      <c r="BD67" s="237" t="str">
        <f>IFERROR(IF(VLOOKUP($C67,'様式２－１'!$A$6:$BG$163,50,FALSE)="","",VLOOKUP($C67,'様式２－１'!$A$6:$BG$163,50,FALSE)),"")</f>
        <v/>
      </c>
      <c r="BE67" s="238" t="str">
        <f>IFERROR(IF(VLOOKUP($C67,'様式２－１'!$A$6:$BG$163,51,FALSE)="","",VLOOKUP($C67,'様式２－１'!$A$6:$BG$163,51,FALSE)),"")</f>
        <v/>
      </c>
      <c r="BF67" s="237" t="str">
        <f>IFERROR(IF(VLOOKUP($C67,'様式２－１'!$A$6:$BG$163,52,FALSE)="","",VLOOKUP($C67,'様式２－１'!$A$6:$BG$163,52,FALSE)),"")</f>
        <v/>
      </c>
      <c r="BG67" s="238" t="str">
        <f>IFERROR(IF(VLOOKUP($C67,'様式２－１'!$A$6:$BG$163,53,FALSE)="","",1),"")</f>
        <v/>
      </c>
      <c r="BH67" s="237" t="str">
        <f>IFERROR(IF(VLOOKUP($C67,'様式２－１'!$A$6:$BG$163,54,FALSE)="","",1),"")</f>
        <v/>
      </c>
      <c r="BI67" s="238" t="str">
        <f>IFERROR(IF(VLOOKUP($C67,'様式２－１'!$A$6:$BG$163,55,FALSE)="","",1),"")</f>
        <v/>
      </c>
      <c r="BJ67" s="237" t="str">
        <f>IFERROR(IF(VLOOKUP($C67,'様式２－１'!$A$6:$BG$163,56,FALSE)="","",VLOOKUP($C67,'様式２－１'!$A$6:$BG$163,56,FALSE)),"")</f>
        <v/>
      </c>
      <c r="BK67" s="238" t="str">
        <f>IFERROR(IF(VLOOKUP($C67,'様式２－１'!$A$6:$BG$163,57,FALSE)="","",VLOOKUP($C67,'様式２－１'!$A$6:$BG$163,57,FALSE)),"")</f>
        <v/>
      </c>
      <c r="BL67" s="237" t="str">
        <f>IFERROR(IF(VLOOKUP($C67,'様式２－１'!$A$6:$BG$163,58,FALSE)="","",VLOOKUP($C67,'様式２－１'!$A$6:$BG$163,58,FALSE)),"")</f>
        <v/>
      </c>
      <c r="BM67" s="238" t="str">
        <f>IFERROR(IF(VLOOKUP($C67,'様式２－１'!$A$6:$BG$163,59,FALSE)="","",VLOOKUP($C67,'様式２－１'!$A$6:$BG$163,59,FALSE)),"")</f>
        <v/>
      </c>
      <c r="BN67" s="239" t="str">
        <f>IFERROR(IF(VLOOKUP($C67,'様式４－１'!$A$6:$AE$112,5,FALSE)="","",VLOOKUP($C67,'様式４－１'!$A$6:$AE$112,5,FALSE)),"")</f>
        <v/>
      </c>
      <c r="BO67" s="240" t="str">
        <f>IFERROR(IF(VLOOKUP($C67,'様式４－１'!$A$6:$AE$112,6,FALSE)="","",VLOOKUP($C67,'様式４－１'!$A$6:$AE$112,6,FALSE)),"")</f>
        <v/>
      </c>
      <c r="BP67" s="239" t="str">
        <f>IFERROR(IF(VLOOKUP($C67,'様式４－１'!$A$6:$AE$112,7,FALSE)="","",VLOOKUP($C67,'様式４－１'!$A$6:$AE$112,7,FALSE)),"")</f>
        <v/>
      </c>
      <c r="BQ67" s="240" t="str">
        <f>IFERROR(IF(VLOOKUP($C67,'様式４－１'!$A$6:$AE$112,8,FALSE)="","",VLOOKUP($C67,'様式４－１'!$A$6:$AE$112,8,FALSE)),"")</f>
        <v/>
      </c>
      <c r="BR67" s="239" t="str">
        <f>IFERROR(IF(VLOOKUP($C67,'様式４－１'!$A$6:$AE$112,9,FALSE)="","",VLOOKUP($C67,'様式４－１'!$A$6:$AE$112,9,FALSE)),"")</f>
        <v/>
      </c>
      <c r="BS67" s="240" t="str">
        <f>IFERROR(IF(VLOOKUP($C67,'様式４－１'!$A$6:$AE$112,10,FALSE)="","",VLOOKUP($C67,'様式４－１'!$A$6:$AE$112,10,FALSE)),"")</f>
        <v/>
      </c>
      <c r="BT67" s="239" t="str">
        <f>IFERROR(IF(VLOOKUP($C67,'様式４－１'!$A$6:$AE$112,11,FALSE)="","",VLOOKUP($C67,'様式４－１'!$A$6:$AE$112,11,FALSE)),"")</f>
        <v/>
      </c>
      <c r="BU67" s="240" t="str">
        <f>IFERROR(IF(VLOOKUP($C67,'様式４－１'!$A$6:$AE$112,12,FALSE)="","",VLOOKUP($C67,'様式４－１'!$A$6:$AE$112,12,FALSE)),"")</f>
        <v/>
      </c>
      <c r="BV67" s="237" t="str">
        <f>IFERROR(IF(VLOOKUP($C67,'様式４－１'!$A$6:$AE$112,13,FALSE)="","",VLOOKUP($C67,'様式４－１'!$A$6:$AE$112,13,FALSE)),"")</f>
        <v/>
      </c>
      <c r="BW67" s="238" t="str">
        <f>IFERROR(IF(VLOOKUP($C67,'様式４－１'!$A$6:$AE$112,14,FALSE)="","",VLOOKUP($C67,'様式４－１'!$A$6:$AE$112,14,FALSE)),"")</f>
        <v/>
      </c>
      <c r="BX67" s="237" t="str">
        <f>IFERROR(IF(VLOOKUP($C67,'様式４－１'!$A$6:$AE$112,15,FALSE)="","",VLOOKUP($C67,'様式４－１'!$A$6:$AE$112,15,FALSE)),"")</f>
        <v/>
      </c>
      <c r="BY67" s="238" t="str">
        <f>IFERROR(IF(VLOOKUP($C67,'様式４－１'!$A$6:$AE$112,16,FALSE)="","",VLOOKUP($C67,'様式４－１'!$A$6:$AE$112,16,FALSE)),"")</f>
        <v/>
      </c>
      <c r="BZ67" s="237" t="str">
        <f>IFERROR(IF(VLOOKUP($C67,'様式４－１'!$A$6:$AE$112,17,FALSE)="","",VLOOKUP($C67,'様式４－１'!$A$6:$AE$112,17,FALSE)),"")</f>
        <v/>
      </c>
      <c r="CA67" s="238" t="str">
        <f>IFERROR(IF(VLOOKUP($C67,'様式４－１'!$A$6:$AE$112,18,FALSE)="","",VLOOKUP($C67,'様式４－１'!$A$6:$AE$112,18,FALSE)),"")</f>
        <v/>
      </c>
      <c r="CB67" s="237" t="str">
        <f>IFERROR(IF(VLOOKUP($C67,'様式４－１'!$A$6:$AE$112,19,FALSE)="","",VLOOKUP($C67,'様式４－１'!$A$6:$AE$112,19,FALSE)),"")</f>
        <v/>
      </c>
      <c r="CC67" s="238" t="str">
        <f>IFERROR(IF(VLOOKUP($C67,'様式４－１'!$A$6:$AE$112,20,FALSE)="","",VLOOKUP($C67,'様式４－１'!$A$6:$AE$112,20,FALSE)),"")</f>
        <v/>
      </c>
      <c r="CD67" s="239" t="str">
        <f>IFERROR(IF(VLOOKUP($C67,'様式４－１'!$A$6:$AE$112,21,FALSE)="","",1),"")</f>
        <v/>
      </c>
      <c r="CE67" s="240" t="str">
        <f>IFERROR(IF(VLOOKUP($C67,'様式４－１'!$A$6:$AE$112,22,FALSE)="","",1),"")</f>
        <v/>
      </c>
      <c r="CF67" s="239" t="str">
        <f>IFERROR(IF(VLOOKUP($C67,'様式４－１'!$A$6:$AE$112,23,FALSE)="","",1),"")</f>
        <v/>
      </c>
      <c r="CG67" s="240" t="str">
        <f>IFERROR(IF(VLOOKUP($C67,'様式４－１'!$A$6:$AE$112,24,FALSE)="","",1),"")</f>
        <v/>
      </c>
      <c r="CH67" s="239" t="str">
        <f>IFERROR(IF(VLOOKUP($C67,'様式４－１'!$A$6:$AE$112,25,FALSE)="","",1),"")</f>
        <v/>
      </c>
      <c r="CI67" s="240" t="str">
        <f>IFERROR(IF(VLOOKUP($C67,'様式４－１'!$A$6:$AE$112,26,FALSE)="","",1),"")</f>
        <v/>
      </c>
      <c r="CJ67" s="239" t="str">
        <f>IFERROR(IF(VLOOKUP($C67,'様式４－１'!$A$6:$AE$112,27,FALSE)="","",1),"")</f>
        <v/>
      </c>
      <c r="CK67" s="240" t="str">
        <f>IFERROR(IF(VLOOKUP($C67,'様式４－１'!$A$6:$AE$112,28,FALSE)="","",1),"")</f>
        <v/>
      </c>
      <c r="CL67" s="239" t="str">
        <f>IFERROR(IF(VLOOKUP($C67,'様式４－１'!$A$6:$AE$112,29,FALSE)="","",1),"")</f>
        <v/>
      </c>
      <c r="CM67" s="240" t="str">
        <f>IFERROR(IF(VLOOKUP($C67,'様式４－１'!$A$6:$AE$112,30,FALSE)="","",1),"")</f>
        <v/>
      </c>
      <c r="CN67" s="239" t="str">
        <f>IFERROR(IF(VLOOKUP($C67,'様式４－１'!$A$6:$AE$112,31,FALSE)="","",1),"")</f>
        <v/>
      </c>
      <c r="CO67" s="254" t="str">
        <f>IFERROR(IF(VLOOKUP($C67,'様式４－１'!$A$6:$AE$112,31,FALSE)="","",1),"")</f>
        <v/>
      </c>
      <c r="CP67" s="258" t="str">
        <f>IFERROR(IF(VLOOKUP($C67,'様式４－１'!$A$6:$AE$112,31,FALSE)="","",1),"")</f>
        <v/>
      </c>
      <c r="CQ67" s="254" t="str">
        <f>IFERROR(IF(VLOOKUP($C67,'様式４－１'!$A$6:$AE$112,31,FALSE)="","",1),"")</f>
        <v/>
      </c>
      <c r="CR67" s="264">
        <f>全技術者確認表!E79</f>
        <v>0</v>
      </c>
      <c r="CS67" s="265">
        <f>全技術者確認表!H79</f>
        <v>0</v>
      </c>
      <c r="FS67" s="237"/>
      <c r="FT67" s="238"/>
      <c r="FU67" s="237"/>
      <c r="FV67" s="238"/>
      <c r="FW67" s="237"/>
      <c r="FX67" s="238"/>
      <c r="FY67" s="237"/>
      <c r="FZ67" s="238"/>
      <c r="GA67" s="237"/>
      <c r="GB67" s="238"/>
      <c r="GC67" s="237"/>
      <c r="GD67" s="238"/>
      <c r="GE67" s="237"/>
      <c r="GF67" s="238"/>
      <c r="GG67" s="237"/>
      <c r="GH67" s="238"/>
      <c r="GI67" s="239"/>
      <c r="GJ67" s="240"/>
      <c r="GK67" s="239"/>
      <c r="GL67" s="240"/>
      <c r="GM67" s="239"/>
      <c r="GN67" s="240"/>
      <c r="GO67" s="239"/>
      <c r="GP67" s="240"/>
      <c r="GQ67" s="239"/>
      <c r="GR67" s="240"/>
      <c r="GS67" s="239"/>
      <c r="GT67" s="240"/>
      <c r="GU67" s="239"/>
      <c r="GV67" s="240"/>
      <c r="GW67" s="239"/>
      <c r="GX67" s="240"/>
      <c r="GY67" s="237"/>
      <c r="GZ67" s="238"/>
      <c r="HA67" s="237"/>
      <c r="HB67" s="238"/>
      <c r="HC67" s="237"/>
      <c r="HD67" s="238"/>
      <c r="HE67" s="237"/>
      <c r="HF67" s="238"/>
      <c r="HG67" s="237"/>
      <c r="HH67" s="238"/>
      <c r="HI67" s="237"/>
      <c r="HJ67" s="238"/>
      <c r="HK67" s="237"/>
      <c r="HL67" s="238"/>
      <c r="HM67" s="237"/>
      <c r="HN67" s="238"/>
      <c r="HO67" s="237"/>
      <c r="HP67" s="238"/>
      <c r="HQ67" s="237"/>
      <c r="HR67" s="238"/>
      <c r="HS67" s="237"/>
      <c r="HT67" s="238"/>
      <c r="HU67" s="237"/>
      <c r="HV67" s="238"/>
      <c r="HW67" s="239"/>
      <c r="HX67" s="240"/>
      <c r="HY67" s="239"/>
      <c r="HZ67" s="240"/>
      <c r="IA67" s="239"/>
      <c r="IB67" s="240"/>
      <c r="IC67" s="239"/>
      <c r="ID67" s="240"/>
      <c r="IE67" s="237"/>
      <c r="IF67" s="238"/>
      <c r="IG67" s="237"/>
      <c r="IH67" s="238"/>
      <c r="II67" s="237"/>
      <c r="IJ67" s="238"/>
      <c r="IK67" s="237"/>
      <c r="IL67" s="238"/>
      <c r="IM67" s="239"/>
      <c r="IN67" s="240"/>
      <c r="IO67" s="239"/>
      <c r="IP67" s="240"/>
      <c r="IQ67" s="239"/>
      <c r="IR67" s="240"/>
      <c r="IS67" s="239"/>
      <c r="IT67" s="240"/>
      <c r="IU67" s="239"/>
      <c r="IV67" s="240"/>
      <c r="IW67" s="239"/>
      <c r="IX67" s="254"/>
      <c r="IY67" s="258"/>
      <c r="IZ67" s="254"/>
      <c r="JA67" s="258"/>
      <c r="JB67" s="254"/>
    </row>
    <row r="68" spans="1:262" s="231" customFormat="1" x14ac:dyDescent="0.2">
      <c r="A68" s="231">
        <f>報告書表紙!G$6</f>
        <v>0</v>
      </c>
      <c r="C68" s="231">
        <v>67</v>
      </c>
      <c r="D68" s="231">
        <f>全技術者確認表!B80</f>
        <v>0</v>
      </c>
      <c r="J68" s="232" t="str">
        <f>IFERROR(IF(VLOOKUP($C68,'様式２－１'!$A$6:$BG$163,4,FALSE)="","",1),"")</f>
        <v/>
      </c>
      <c r="K68" s="233" t="str">
        <f>IFERROR(IF(VLOOKUP($C68,'様式２－１'!$A$6:$BG$163,5,FALSE)="","",1),"")</f>
        <v/>
      </c>
      <c r="L68" s="232" t="str">
        <f>IFERROR(IF(VLOOKUP($C68,'様式２－１'!$A$6:$BG$163,6,FALSE)="","",1),"")</f>
        <v/>
      </c>
      <c r="M68" s="233" t="str">
        <f>IFERROR(IF(VLOOKUP($C68,'様式２－１'!$A$6:$BG$163,7,FALSE)="","",1),"")</f>
        <v/>
      </c>
      <c r="N68" s="232" t="str">
        <f>IFERROR(IF(VLOOKUP($C68,'様式２－１'!$A$6:$BG$163,8,FALSE)="","",1),"")</f>
        <v/>
      </c>
      <c r="O68" s="233" t="str">
        <f>IFERROR(IF(VLOOKUP($C68,'様式２－１'!$A$6:$BG$163,9,FALSE)="","",1),"")</f>
        <v/>
      </c>
      <c r="P68" s="232" t="str">
        <f>IFERROR(IF(VLOOKUP($C68,'様式２－１'!$A$6:$BG$163,10,FALSE)="","",1),"")</f>
        <v/>
      </c>
      <c r="Q68" s="233" t="str">
        <f>IFERROR(IF(VLOOKUP($C68,'様式２－１'!$A$6:$BG$163,11,FALSE)="","",1),"")</f>
        <v/>
      </c>
      <c r="R68" s="232" t="str">
        <f>IFERROR(IF(VLOOKUP($C68,'様式２－１'!$A$6:$BG$163,12,FALSE)="","",1),"")</f>
        <v/>
      </c>
      <c r="S68" s="233" t="str">
        <f>IFERROR(IF(VLOOKUP($C68,'様式２－１'!$A$6:$BG$163,13,FALSE)="","",1),"")</f>
        <v/>
      </c>
      <c r="T68" s="232" t="str">
        <f>IFERROR(IF(VLOOKUP($C68,'様式２－１'!$A$6:$BG$163,14,FALSE)="","",1),"")</f>
        <v/>
      </c>
      <c r="U68" s="233" t="str">
        <f>IFERROR(IF(VLOOKUP($C68,'様式２－１'!$A$6:$BG$163,15,FALSE)="","",1),"")</f>
        <v/>
      </c>
      <c r="V68" s="232" t="str">
        <f>IFERROR(IF(VLOOKUP($C68,'様式２－１'!$A$6:$BG$163,16,FALSE)="","",1),"")</f>
        <v/>
      </c>
      <c r="W68" s="233" t="str">
        <f>IFERROR(IF(VLOOKUP($C68,'様式２－１'!$A$6:$BG$163,17,FALSE)="","",1),"")</f>
        <v/>
      </c>
      <c r="X68" s="232" t="str">
        <f>IFERROR(IF(VLOOKUP($C68,'様式２－１'!$A$6:$BG$163,18,FALSE)="","",1),"")</f>
        <v/>
      </c>
      <c r="Y68" s="233" t="str">
        <f>IFERROR(IF(VLOOKUP($C68,'様式２－１'!$A$6:$BG$163,19,FALSE)="","",1),"")</f>
        <v/>
      </c>
      <c r="Z68" s="232" t="str">
        <f>IFERROR(IF(VLOOKUP($C68,'様式２－１'!$A$6:$BG$163,20,FALSE)="","",1),"")</f>
        <v/>
      </c>
      <c r="AA68" s="235" t="str">
        <f>IFERROR(IF(VLOOKUP($C68,'様式２－１'!$A$6:$BG$163,21,FALSE)="","",1),"")</f>
        <v/>
      </c>
      <c r="AB68" s="232" t="str">
        <f>IFERROR(IF(VLOOKUP($C68,'様式２－１'!$A$6:$BG$163,22,FALSE)="","",1),"")</f>
        <v/>
      </c>
      <c r="AC68" s="235" t="str">
        <f>IFERROR(IF(VLOOKUP($C68,'様式２－１'!$A$6:$BG$163,23,FALSE)="","",1),"")</f>
        <v/>
      </c>
      <c r="AD68" s="232" t="str">
        <f>IFERROR(IF(VLOOKUP($C68,'様式２－１'!$A$6:$BG$163,24,FALSE)="","",1),"")</f>
        <v/>
      </c>
      <c r="AE68" s="235" t="str">
        <f>IFERROR(IF(VLOOKUP($C68,'様式２－１'!$A$6:$BG$163,25,FALSE)="","",1),"")</f>
        <v/>
      </c>
      <c r="AF68" s="232" t="str">
        <f>IFERROR(IF(VLOOKUP($C68,'様式２－１'!$A$6:$BG$163,26,FALSE)="","",1),"")</f>
        <v/>
      </c>
      <c r="AG68" s="235" t="str">
        <f>IFERROR(IF(VLOOKUP($C68,'様式２－１'!$A$6:$BG$163,27,FALSE)="","",1),"")</f>
        <v/>
      </c>
      <c r="AH68" s="232" t="str">
        <f>IFERROR(IF(VLOOKUP($C68,'様式２－１'!$A$6:$BG$163,28,FALSE)="","",1),"")</f>
        <v/>
      </c>
      <c r="AI68" s="235" t="str">
        <f>IFERROR(IF(VLOOKUP($C68,'様式２－１'!$A$6:$BG$163,28,FALSE)="","",1),"")</f>
        <v/>
      </c>
      <c r="AJ68" s="232" t="str">
        <f>IFERROR(IF(VLOOKUP($C68,'様式２－１'!$A$6:$BG$163,30,FALSE)="","",1),"")</f>
        <v/>
      </c>
      <c r="AK68" s="235" t="str">
        <f>IFERROR(IF(VLOOKUP($C68,'様式２－１'!$A$6:$BG$163,31,FALSE)="","",1),"")</f>
        <v/>
      </c>
      <c r="AL68" s="232" t="str">
        <f>IFERROR(IF(VLOOKUP($C68,'様式２－１'!$A$6:$BG$163,32,FALSE)="","",1),"")</f>
        <v/>
      </c>
      <c r="AM68" s="235" t="str">
        <f>IFERROR(IF(VLOOKUP($C68,'様式２－１'!$A$6:$BG$163,33,FALSE)="","",1),"")</f>
        <v/>
      </c>
      <c r="AN68" s="232" t="str">
        <f>IFERROR(IF(VLOOKUP($C68,'様式２－１'!$A$6:$BG$163,34,FALSE)="","",1),"")</f>
        <v/>
      </c>
      <c r="AO68" s="235" t="str">
        <f>IFERROR(IF(VLOOKUP($C68,'様式２－１'!$A$6:$BG$163,35,FALSE)="","",1),"")</f>
        <v/>
      </c>
      <c r="AP68" s="232" t="str">
        <f>IFERROR(IF(VLOOKUP($C68,'様式２－１'!$A$6:$BG$163,36,FALSE)="","",VLOOKUP($C68,'様式２－１'!$A$6:$BG$163,36,FALSE)),"")</f>
        <v/>
      </c>
      <c r="AQ68" s="233" t="str">
        <f>IFERROR(IF(VLOOKUP($C68,'様式２－１'!$A$6:$BG$163,37,FALSE)="","",VLOOKUP($C68,'様式２－１'!$A$6:$BG$163,37,FALSE)),"")</f>
        <v/>
      </c>
      <c r="AR68" s="232" t="str">
        <f>IFERROR(IF(VLOOKUP($C68,'様式２－１'!$A$6:$BG$163,38,FALSE)="","",VLOOKUP($C68,'様式２－１'!$A$6:$BG$163,38,FALSE)),"")</f>
        <v/>
      </c>
      <c r="AS68" s="233" t="str">
        <f>IFERROR(IF(VLOOKUP($C68,'様式２－１'!$A$6:$BG$163,39,FALSE)="","",VLOOKUP($C68,'様式２－１'!$A$6:$BG$163,39,FALSE)),"")</f>
        <v/>
      </c>
      <c r="AT68" s="232" t="str">
        <f>IFERROR(IF(VLOOKUP($C68,'様式２－１'!$A$6:$BG$163,40,FALSE)="","",VLOOKUP($C68,'様式２－１'!$A$6:$BG$163,40,FALSE)),"")</f>
        <v/>
      </c>
      <c r="AU68" s="233" t="str">
        <f>IFERROR(IF(VLOOKUP($C68,'様式２－１'!$A$6:$BG$163,41,FALSE)="","",VLOOKUP($C68,'様式２－１'!$A$6:$BG$163,41,FALSE)),"")</f>
        <v/>
      </c>
      <c r="AV68" s="232" t="str">
        <f>IFERROR(IF(VLOOKUP($C68,'様式２－１'!$A$6:$BG$163,42,FALSE)="","",VLOOKUP($C68,'様式２－１'!$A$6:$BG$163,42,FALSE)),"")</f>
        <v/>
      </c>
      <c r="AW68" s="233" t="str">
        <f>IFERROR(IF(VLOOKUP($C68,'様式２－１'!$A$6:$BG$163,43,FALSE)="","",VLOOKUP($C68,'様式２－１'!$A$6:$BG$163,43,FALSE)),"")</f>
        <v/>
      </c>
      <c r="AX68" s="232" t="str">
        <f>IFERROR(IF(VLOOKUP($C68,'様式２－１'!$A$6:$BG$163,44,FALSE)="","",VLOOKUP($C68,'様式２－１'!$A$6:$BG$163,44,FALSE)),"")</f>
        <v/>
      </c>
      <c r="AY68" s="233" t="str">
        <f>IFERROR(IF(VLOOKUP($C68,'様式２－１'!$A$6:$BG$163,45,FALSE)="","",VLOOKUP($C68,'様式２－１'!$A$6:$BG$163,45,FALSE)),"")</f>
        <v/>
      </c>
      <c r="AZ68" s="232" t="str">
        <f>IFERROR(IF(VLOOKUP($C68,'様式２－１'!$A$6:$BG$163,46,FALSE)="","",VLOOKUP($C68,'様式２－１'!$A$6:$BG$163,46,FALSE)),"")</f>
        <v/>
      </c>
      <c r="BA68" s="233" t="str">
        <f>IFERROR(IF(VLOOKUP($C68,'様式２－１'!$A$6:$BG$163,47,FALSE)="","",VLOOKUP($C68,'様式２－１'!$A$6:$BG$163,47,FALSE)),"")</f>
        <v/>
      </c>
      <c r="BB68" s="232" t="str">
        <f>IFERROR(IF(VLOOKUP($C68,'様式２－１'!$A$6:$BG$163,48,FALSE)="","",VLOOKUP($C68,'様式２－１'!$A$6:$BG$163,48,FALSE)),"")</f>
        <v/>
      </c>
      <c r="BC68" s="233" t="str">
        <f>IFERROR(IF(VLOOKUP($C68,'様式２－１'!$A$6:$BG$163,49,FALSE)="","",VLOOKUP($C68,'様式２－１'!$A$6:$BG$163,49,FALSE)),"")</f>
        <v/>
      </c>
      <c r="BD68" s="232" t="str">
        <f>IFERROR(IF(VLOOKUP($C68,'様式２－１'!$A$6:$BG$163,50,FALSE)="","",VLOOKUP($C68,'様式２－１'!$A$6:$BG$163,50,FALSE)),"")</f>
        <v/>
      </c>
      <c r="BE68" s="233" t="str">
        <f>IFERROR(IF(VLOOKUP($C68,'様式２－１'!$A$6:$BG$163,51,FALSE)="","",VLOOKUP($C68,'様式２－１'!$A$6:$BG$163,51,FALSE)),"")</f>
        <v/>
      </c>
      <c r="BF68" s="232" t="str">
        <f>IFERROR(IF(VLOOKUP($C68,'様式２－１'!$A$6:$BG$163,52,FALSE)="","",VLOOKUP($C68,'様式２－１'!$A$6:$BG$163,52,FALSE)),"")</f>
        <v/>
      </c>
      <c r="BG68" s="233" t="str">
        <f>IFERROR(IF(VLOOKUP($C68,'様式２－１'!$A$6:$BG$163,53,FALSE)="","",1),"")</f>
        <v/>
      </c>
      <c r="BH68" s="232" t="str">
        <f>IFERROR(IF(VLOOKUP($C68,'様式２－１'!$A$6:$BG$163,54,FALSE)="","",1),"")</f>
        <v/>
      </c>
      <c r="BI68" s="233" t="str">
        <f>IFERROR(IF(VLOOKUP($C68,'様式２－１'!$A$6:$BG$163,55,FALSE)="","",1),"")</f>
        <v/>
      </c>
      <c r="BJ68" s="232" t="str">
        <f>IFERROR(IF(VLOOKUP($C68,'様式２－１'!$A$6:$BG$163,56,FALSE)="","",VLOOKUP($C68,'様式２－１'!$A$6:$BG$163,56,FALSE)),"")</f>
        <v/>
      </c>
      <c r="BK68" s="233" t="str">
        <f>IFERROR(IF(VLOOKUP($C68,'様式２－１'!$A$6:$BG$163,57,FALSE)="","",VLOOKUP($C68,'様式２－１'!$A$6:$BG$163,57,FALSE)),"")</f>
        <v/>
      </c>
      <c r="BL68" s="232" t="str">
        <f>IFERROR(IF(VLOOKUP($C68,'様式２－１'!$A$6:$BG$163,58,FALSE)="","",VLOOKUP($C68,'様式２－１'!$A$6:$BG$163,58,FALSE)),"")</f>
        <v/>
      </c>
      <c r="BM68" s="233" t="str">
        <f>IFERROR(IF(VLOOKUP($C68,'様式２－１'!$A$6:$BG$163,59,FALSE)="","",VLOOKUP($C68,'様式２－１'!$A$6:$BG$163,59,FALSE)),"")</f>
        <v/>
      </c>
      <c r="BN68" s="234" t="str">
        <f>IFERROR(IF(VLOOKUP($C68,'様式４－１'!$A$6:$AE$112,5,FALSE)="","",VLOOKUP($C68,'様式４－１'!$A$6:$AE$112,5,FALSE)),"")</f>
        <v/>
      </c>
      <c r="BO68" s="235" t="str">
        <f>IFERROR(IF(VLOOKUP($C68,'様式４－１'!$A$6:$AE$112,6,FALSE)="","",VLOOKUP($C68,'様式４－１'!$A$6:$AE$112,6,FALSE)),"")</f>
        <v/>
      </c>
      <c r="BP68" s="234" t="str">
        <f>IFERROR(IF(VLOOKUP($C68,'様式４－１'!$A$6:$AE$112,7,FALSE)="","",VLOOKUP($C68,'様式４－１'!$A$6:$AE$112,7,FALSE)),"")</f>
        <v/>
      </c>
      <c r="BQ68" s="235" t="str">
        <f>IFERROR(IF(VLOOKUP($C68,'様式４－１'!$A$6:$AE$112,8,FALSE)="","",VLOOKUP($C68,'様式４－１'!$A$6:$AE$112,8,FALSE)),"")</f>
        <v/>
      </c>
      <c r="BR68" s="234" t="str">
        <f>IFERROR(IF(VLOOKUP($C68,'様式４－１'!$A$6:$AE$112,9,FALSE)="","",VLOOKUP($C68,'様式４－１'!$A$6:$AE$112,9,FALSE)),"")</f>
        <v/>
      </c>
      <c r="BS68" s="235" t="str">
        <f>IFERROR(IF(VLOOKUP($C68,'様式４－１'!$A$6:$AE$112,10,FALSE)="","",VLOOKUP($C68,'様式４－１'!$A$6:$AE$112,10,FALSE)),"")</f>
        <v/>
      </c>
      <c r="BT68" s="234" t="str">
        <f>IFERROR(IF(VLOOKUP($C68,'様式４－１'!$A$6:$AE$112,11,FALSE)="","",VLOOKUP($C68,'様式４－１'!$A$6:$AE$112,11,FALSE)),"")</f>
        <v/>
      </c>
      <c r="BU68" s="235" t="str">
        <f>IFERROR(IF(VLOOKUP($C68,'様式４－１'!$A$6:$AE$112,12,FALSE)="","",VLOOKUP($C68,'様式４－１'!$A$6:$AE$112,12,FALSE)),"")</f>
        <v/>
      </c>
      <c r="BV68" s="232" t="str">
        <f>IFERROR(IF(VLOOKUP($C68,'様式４－１'!$A$6:$AE$112,13,FALSE)="","",VLOOKUP($C68,'様式４－１'!$A$6:$AE$112,13,FALSE)),"")</f>
        <v/>
      </c>
      <c r="BW68" s="233" t="str">
        <f>IFERROR(IF(VLOOKUP($C68,'様式４－１'!$A$6:$AE$112,14,FALSE)="","",VLOOKUP($C68,'様式４－１'!$A$6:$AE$112,14,FALSE)),"")</f>
        <v/>
      </c>
      <c r="BX68" s="232" t="str">
        <f>IFERROR(IF(VLOOKUP($C68,'様式４－１'!$A$6:$AE$112,15,FALSE)="","",VLOOKUP($C68,'様式４－１'!$A$6:$AE$112,15,FALSE)),"")</f>
        <v/>
      </c>
      <c r="BY68" s="233" t="str">
        <f>IFERROR(IF(VLOOKUP($C68,'様式４－１'!$A$6:$AE$112,16,FALSE)="","",VLOOKUP($C68,'様式４－１'!$A$6:$AE$112,16,FALSE)),"")</f>
        <v/>
      </c>
      <c r="BZ68" s="232" t="str">
        <f>IFERROR(IF(VLOOKUP($C68,'様式４－１'!$A$6:$AE$112,17,FALSE)="","",VLOOKUP($C68,'様式４－１'!$A$6:$AE$112,17,FALSE)),"")</f>
        <v/>
      </c>
      <c r="CA68" s="233" t="str">
        <f>IFERROR(IF(VLOOKUP($C68,'様式４－１'!$A$6:$AE$112,18,FALSE)="","",VLOOKUP($C68,'様式４－１'!$A$6:$AE$112,18,FALSE)),"")</f>
        <v/>
      </c>
      <c r="CB68" s="232" t="str">
        <f>IFERROR(IF(VLOOKUP($C68,'様式４－１'!$A$6:$AE$112,19,FALSE)="","",VLOOKUP($C68,'様式４－１'!$A$6:$AE$112,19,FALSE)),"")</f>
        <v/>
      </c>
      <c r="CC68" s="233" t="str">
        <f>IFERROR(IF(VLOOKUP($C68,'様式４－１'!$A$6:$AE$112,20,FALSE)="","",VLOOKUP($C68,'様式４－１'!$A$6:$AE$112,20,FALSE)),"")</f>
        <v/>
      </c>
      <c r="CD68" s="234" t="str">
        <f>IFERROR(IF(VLOOKUP($C68,'様式４－１'!$A$6:$AE$112,21,FALSE)="","",1),"")</f>
        <v/>
      </c>
      <c r="CE68" s="235" t="str">
        <f>IFERROR(IF(VLOOKUP($C68,'様式４－１'!$A$6:$AE$112,22,FALSE)="","",1),"")</f>
        <v/>
      </c>
      <c r="CF68" s="234" t="str">
        <f>IFERROR(IF(VLOOKUP($C68,'様式４－１'!$A$6:$AE$112,23,FALSE)="","",1),"")</f>
        <v/>
      </c>
      <c r="CG68" s="235" t="str">
        <f>IFERROR(IF(VLOOKUP($C68,'様式４－１'!$A$6:$AE$112,24,FALSE)="","",1),"")</f>
        <v/>
      </c>
      <c r="CH68" s="234" t="str">
        <f>IFERROR(IF(VLOOKUP($C68,'様式４－１'!$A$6:$AE$112,25,FALSE)="","",1),"")</f>
        <v/>
      </c>
      <c r="CI68" s="235" t="str">
        <f>IFERROR(IF(VLOOKUP($C68,'様式４－１'!$A$6:$AE$112,26,FALSE)="","",1),"")</f>
        <v/>
      </c>
      <c r="CJ68" s="234" t="str">
        <f>IFERROR(IF(VLOOKUP($C68,'様式４－１'!$A$6:$AE$112,27,FALSE)="","",1),"")</f>
        <v/>
      </c>
      <c r="CK68" s="235" t="str">
        <f>IFERROR(IF(VLOOKUP($C68,'様式４－１'!$A$6:$AE$112,28,FALSE)="","",1),"")</f>
        <v/>
      </c>
      <c r="CL68" s="234" t="str">
        <f>IFERROR(IF(VLOOKUP($C68,'様式４－１'!$A$6:$AE$112,29,FALSE)="","",1),"")</f>
        <v/>
      </c>
      <c r="CM68" s="235" t="str">
        <f>IFERROR(IF(VLOOKUP($C68,'様式４－１'!$A$6:$AE$112,30,FALSE)="","",1),"")</f>
        <v/>
      </c>
      <c r="CN68" s="234" t="str">
        <f>IFERROR(IF(VLOOKUP($C68,'様式４－１'!$A$6:$AE$112,31,FALSE)="","",1),"")</f>
        <v/>
      </c>
      <c r="CO68" s="252" t="str">
        <f>IFERROR(IF(VLOOKUP($C68,'様式４－１'!$A$6:$AE$112,31,FALSE)="","",1),"")</f>
        <v/>
      </c>
      <c r="CP68" s="256" t="str">
        <f>IFERROR(IF(VLOOKUP($C68,'様式４－１'!$A$6:$AE$112,31,FALSE)="","",1),"")</f>
        <v/>
      </c>
      <c r="CQ68" s="252" t="str">
        <f>IFERROR(IF(VLOOKUP($C68,'様式４－１'!$A$6:$AE$112,31,FALSE)="","",1),"")</f>
        <v/>
      </c>
      <c r="CR68" s="260">
        <f>全技術者確認表!E80</f>
        <v>0</v>
      </c>
      <c r="CS68" s="261">
        <f>全技術者確認表!H80</f>
        <v>0</v>
      </c>
      <c r="FS68" s="232"/>
      <c r="FT68" s="233"/>
      <c r="FU68" s="232"/>
      <c r="FV68" s="233"/>
      <c r="FW68" s="232"/>
      <c r="FX68" s="233"/>
      <c r="FY68" s="232"/>
      <c r="FZ68" s="233"/>
      <c r="GA68" s="232"/>
      <c r="GB68" s="233"/>
      <c r="GC68" s="232"/>
      <c r="GD68" s="233"/>
      <c r="GE68" s="232"/>
      <c r="GF68" s="233"/>
      <c r="GG68" s="232"/>
      <c r="GH68" s="233"/>
      <c r="GI68" s="234"/>
      <c r="GJ68" s="235"/>
      <c r="GK68" s="234"/>
      <c r="GL68" s="235"/>
      <c r="GM68" s="234"/>
      <c r="GN68" s="235"/>
      <c r="GO68" s="234"/>
      <c r="GP68" s="235"/>
      <c r="GQ68" s="234"/>
      <c r="GR68" s="235"/>
      <c r="GS68" s="234"/>
      <c r="GT68" s="235"/>
      <c r="GU68" s="234"/>
      <c r="GV68" s="235"/>
      <c r="GW68" s="234"/>
      <c r="GX68" s="235"/>
      <c r="GY68" s="232"/>
      <c r="GZ68" s="233"/>
      <c r="HA68" s="232"/>
      <c r="HB68" s="233"/>
      <c r="HC68" s="232"/>
      <c r="HD68" s="233"/>
      <c r="HE68" s="232"/>
      <c r="HF68" s="233"/>
      <c r="HG68" s="232"/>
      <c r="HH68" s="233"/>
      <c r="HI68" s="232"/>
      <c r="HJ68" s="233"/>
      <c r="HK68" s="232"/>
      <c r="HL68" s="233"/>
      <c r="HM68" s="232"/>
      <c r="HN68" s="233"/>
      <c r="HO68" s="232"/>
      <c r="HP68" s="233"/>
      <c r="HQ68" s="232"/>
      <c r="HR68" s="233"/>
      <c r="HS68" s="232"/>
      <c r="HT68" s="233"/>
      <c r="HU68" s="232"/>
      <c r="HV68" s="233"/>
      <c r="HW68" s="234"/>
      <c r="HX68" s="235"/>
      <c r="HY68" s="234"/>
      <c r="HZ68" s="235"/>
      <c r="IA68" s="234"/>
      <c r="IB68" s="235"/>
      <c r="IC68" s="234"/>
      <c r="ID68" s="235"/>
      <c r="IE68" s="232"/>
      <c r="IF68" s="233"/>
      <c r="IG68" s="232"/>
      <c r="IH68" s="233"/>
      <c r="II68" s="232"/>
      <c r="IJ68" s="233"/>
      <c r="IK68" s="232"/>
      <c r="IL68" s="233"/>
      <c r="IM68" s="234"/>
      <c r="IN68" s="235"/>
      <c r="IO68" s="234"/>
      <c r="IP68" s="235"/>
      <c r="IQ68" s="234"/>
      <c r="IR68" s="235"/>
      <c r="IS68" s="234"/>
      <c r="IT68" s="235"/>
      <c r="IU68" s="234"/>
      <c r="IV68" s="235"/>
      <c r="IW68" s="234"/>
      <c r="IX68" s="252"/>
      <c r="IY68" s="256"/>
      <c r="IZ68" s="252"/>
      <c r="JA68" s="256"/>
      <c r="JB68" s="252"/>
    </row>
    <row r="69" spans="1:262" s="231" customFormat="1" x14ac:dyDescent="0.2">
      <c r="A69" s="231">
        <f>報告書表紙!G$6</f>
        <v>0</v>
      </c>
      <c r="C69" s="231">
        <v>68</v>
      </c>
      <c r="D69" s="231">
        <f>全技術者確認表!B81</f>
        <v>0</v>
      </c>
      <c r="J69" s="232" t="str">
        <f>IFERROR(IF(VLOOKUP($C69,'様式２－１'!$A$6:$BG$163,4,FALSE)="","",1),"")</f>
        <v/>
      </c>
      <c r="K69" s="233" t="str">
        <f>IFERROR(IF(VLOOKUP($C69,'様式２－１'!$A$6:$BG$163,5,FALSE)="","",1),"")</f>
        <v/>
      </c>
      <c r="L69" s="232" t="str">
        <f>IFERROR(IF(VLOOKUP($C69,'様式２－１'!$A$6:$BG$163,6,FALSE)="","",1),"")</f>
        <v/>
      </c>
      <c r="M69" s="233" t="str">
        <f>IFERROR(IF(VLOOKUP($C69,'様式２－１'!$A$6:$BG$163,7,FALSE)="","",1),"")</f>
        <v/>
      </c>
      <c r="N69" s="232" t="str">
        <f>IFERROR(IF(VLOOKUP($C69,'様式２－１'!$A$6:$BG$163,8,FALSE)="","",1),"")</f>
        <v/>
      </c>
      <c r="O69" s="233" t="str">
        <f>IFERROR(IF(VLOOKUP($C69,'様式２－１'!$A$6:$BG$163,9,FALSE)="","",1),"")</f>
        <v/>
      </c>
      <c r="P69" s="232" t="str">
        <f>IFERROR(IF(VLOOKUP($C69,'様式２－１'!$A$6:$BG$163,10,FALSE)="","",1),"")</f>
        <v/>
      </c>
      <c r="Q69" s="233" t="str">
        <f>IFERROR(IF(VLOOKUP($C69,'様式２－１'!$A$6:$BG$163,11,FALSE)="","",1),"")</f>
        <v/>
      </c>
      <c r="R69" s="232" t="str">
        <f>IFERROR(IF(VLOOKUP($C69,'様式２－１'!$A$6:$BG$163,12,FALSE)="","",1),"")</f>
        <v/>
      </c>
      <c r="S69" s="233" t="str">
        <f>IFERROR(IF(VLOOKUP($C69,'様式２－１'!$A$6:$BG$163,13,FALSE)="","",1),"")</f>
        <v/>
      </c>
      <c r="T69" s="232" t="str">
        <f>IFERROR(IF(VLOOKUP($C69,'様式２－１'!$A$6:$BG$163,14,FALSE)="","",1),"")</f>
        <v/>
      </c>
      <c r="U69" s="233" t="str">
        <f>IFERROR(IF(VLOOKUP($C69,'様式２－１'!$A$6:$BG$163,15,FALSE)="","",1),"")</f>
        <v/>
      </c>
      <c r="V69" s="232" t="str">
        <f>IFERROR(IF(VLOOKUP($C69,'様式２－１'!$A$6:$BG$163,16,FALSE)="","",1),"")</f>
        <v/>
      </c>
      <c r="W69" s="233" t="str">
        <f>IFERROR(IF(VLOOKUP($C69,'様式２－１'!$A$6:$BG$163,17,FALSE)="","",1),"")</f>
        <v/>
      </c>
      <c r="X69" s="232" t="str">
        <f>IFERROR(IF(VLOOKUP($C69,'様式２－１'!$A$6:$BG$163,18,FALSE)="","",1),"")</f>
        <v/>
      </c>
      <c r="Y69" s="233" t="str">
        <f>IFERROR(IF(VLOOKUP($C69,'様式２－１'!$A$6:$BG$163,19,FALSE)="","",1),"")</f>
        <v/>
      </c>
      <c r="Z69" s="232" t="str">
        <f>IFERROR(IF(VLOOKUP($C69,'様式２－１'!$A$6:$BG$163,20,FALSE)="","",1),"")</f>
        <v/>
      </c>
      <c r="AA69" s="235" t="str">
        <f>IFERROR(IF(VLOOKUP($C69,'様式２－１'!$A$6:$BG$163,21,FALSE)="","",1),"")</f>
        <v/>
      </c>
      <c r="AB69" s="232" t="str">
        <f>IFERROR(IF(VLOOKUP($C69,'様式２－１'!$A$6:$BG$163,22,FALSE)="","",1),"")</f>
        <v/>
      </c>
      <c r="AC69" s="235" t="str">
        <f>IFERROR(IF(VLOOKUP($C69,'様式２－１'!$A$6:$BG$163,23,FALSE)="","",1),"")</f>
        <v/>
      </c>
      <c r="AD69" s="232" t="str">
        <f>IFERROR(IF(VLOOKUP($C69,'様式２－１'!$A$6:$BG$163,24,FALSE)="","",1),"")</f>
        <v/>
      </c>
      <c r="AE69" s="235" t="str">
        <f>IFERROR(IF(VLOOKUP($C69,'様式２－１'!$A$6:$BG$163,25,FALSE)="","",1),"")</f>
        <v/>
      </c>
      <c r="AF69" s="232" t="str">
        <f>IFERROR(IF(VLOOKUP($C69,'様式２－１'!$A$6:$BG$163,26,FALSE)="","",1),"")</f>
        <v/>
      </c>
      <c r="AG69" s="235" t="str">
        <f>IFERROR(IF(VLOOKUP($C69,'様式２－１'!$A$6:$BG$163,27,FALSE)="","",1),"")</f>
        <v/>
      </c>
      <c r="AH69" s="232" t="str">
        <f>IFERROR(IF(VLOOKUP($C69,'様式２－１'!$A$6:$BG$163,28,FALSE)="","",1),"")</f>
        <v/>
      </c>
      <c r="AI69" s="235" t="str">
        <f>IFERROR(IF(VLOOKUP($C69,'様式２－１'!$A$6:$BG$163,28,FALSE)="","",1),"")</f>
        <v/>
      </c>
      <c r="AJ69" s="232" t="str">
        <f>IFERROR(IF(VLOOKUP($C69,'様式２－１'!$A$6:$BG$163,30,FALSE)="","",1),"")</f>
        <v/>
      </c>
      <c r="AK69" s="235" t="str">
        <f>IFERROR(IF(VLOOKUP($C69,'様式２－１'!$A$6:$BG$163,31,FALSE)="","",1),"")</f>
        <v/>
      </c>
      <c r="AL69" s="232" t="str">
        <f>IFERROR(IF(VLOOKUP($C69,'様式２－１'!$A$6:$BG$163,32,FALSE)="","",1),"")</f>
        <v/>
      </c>
      <c r="AM69" s="235" t="str">
        <f>IFERROR(IF(VLOOKUP($C69,'様式２－１'!$A$6:$BG$163,33,FALSE)="","",1),"")</f>
        <v/>
      </c>
      <c r="AN69" s="232" t="str">
        <f>IFERROR(IF(VLOOKUP($C69,'様式２－１'!$A$6:$BG$163,34,FALSE)="","",1),"")</f>
        <v/>
      </c>
      <c r="AO69" s="235" t="str">
        <f>IFERROR(IF(VLOOKUP($C69,'様式２－１'!$A$6:$BG$163,35,FALSE)="","",1),"")</f>
        <v/>
      </c>
      <c r="AP69" s="232" t="str">
        <f>IFERROR(IF(VLOOKUP($C69,'様式２－１'!$A$6:$BG$163,36,FALSE)="","",VLOOKUP($C69,'様式２－１'!$A$6:$BG$163,36,FALSE)),"")</f>
        <v/>
      </c>
      <c r="AQ69" s="233" t="str">
        <f>IFERROR(IF(VLOOKUP($C69,'様式２－１'!$A$6:$BG$163,37,FALSE)="","",VLOOKUP($C69,'様式２－１'!$A$6:$BG$163,37,FALSE)),"")</f>
        <v/>
      </c>
      <c r="AR69" s="232" t="str">
        <f>IFERROR(IF(VLOOKUP($C69,'様式２－１'!$A$6:$BG$163,38,FALSE)="","",VLOOKUP($C69,'様式２－１'!$A$6:$BG$163,38,FALSE)),"")</f>
        <v/>
      </c>
      <c r="AS69" s="233" t="str">
        <f>IFERROR(IF(VLOOKUP($C69,'様式２－１'!$A$6:$BG$163,39,FALSE)="","",VLOOKUP($C69,'様式２－１'!$A$6:$BG$163,39,FALSE)),"")</f>
        <v/>
      </c>
      <c r="AT69" s="232" t="str">
        <f>IFERROR(IF(VLOOKUP($C69,'様式２－１'!$A$6:$BG$163,40,FALSE)="","",VLOOKUP($C69,'様式２－１'!$A$6:$BG$163,40,FALSE)),"")</f>
        <v/>
      </c>
      <c r="AU69" s="233" t="str">
        <f>IFERROR(IF(VLOOKUP($C69,'様式２－１'!$A$6:$BG$163,41,FALSE)="","",VLOOKUP($C69,'様式２－１'!$A$6:$BG$163,41,FALSE)),"")</f>
        <v/>
      </c>
      <c r="AV69" s="232" t="str">
        <f>IFERROR(IF(VLOOKUP($C69,'様式２－１'!$A$6:$BG$163,42,FALSE)="","",VLOOKUP($C69,'様式２－１'!$A$6:$BG$163,42,FALSE)),"")</f>
        <v/>
      </c>
      <c r="AW69" s="233" t="str">
        <f>IFERROR(IF(VLOOKUP($C69,'様式２－１'!$A$6:$BG$163,43,FALSE)="","",VLOOKUP($C69,'様式２－１'!$A$6:$BG$163,43,FALSE)),"")</f>
        <v/>
      </c>
      <c r="AX69" s="232" t="str">
        <f>IFERROR(IF(VLOOKUP($C69,'様式２－１'!$A$6:$BG$163,44,FALSE)="","",VLOOKUP($C69,'様式２－１'!$A$6:$BG$163,44,FALSE)),"")</f>
        <v/>
      </c>
      <c r="AY69" s="233" t="str">
        <f>IFERROR(IF(VLOOKUP($C69,'様式２－１'!$A$6:$BG$163,45,FALSE)="","",VLOOKUP($C69,'様式２－１'!$A$6:$BG$163,45,FALSE)),"")</f>
        <v/>
      </c>
      <c r="AZ69" s="232" t="str">
        <f>IFERROR(IF(VLOOKUP($C69,'様式２－１'!$A$6:$BG$163,46,FALSE)="","",VLOOKUP($C69,'様式２－１'!$A$6:$BG$163,46,FALSE)),"")</f>
        <v/>
      </c>
      <c r="BA69" s="233" t="str">
        <f>IFERROR(IF(VLOOKUP($C69,'様式２－１'!$A$6:$BG$163,47,FALSE)="","",VLOOKUP($C69,'様式２－１'!$A$6:$BG$163,47,FALSE)),"")</f>
        <v/>
      </c>
      <c r="BB69" s="232" t="str">
        <f>IFERROR(IF(VLOOKUP($C69,'様式２－１'!$A$6:$BG$163,48,FALSE)="","",VLOOKUP($C69,'様式２－１'!$A$6:$BG$163,48,FALSE)),"")</f>
        <v/>
      </c>
      <c r="BC69" s="233" t="str">
        <f>IFERROR(IF(VLOOKUP($C69,'様式２－１'!$A$6:$BG$163,49,FALSE)="","",VLOOKUP($C69,'様式２－１'!$A$6:$BG$163,49,FALSE)),"")</f>
        <v/>
      </c>
      <c r="BD69" s="232" t="str">
        <f>IFERROR(IF(VLOOKUP($C69,'様式２－１'!$A$6:$BG$163,50,FALSE)="","",VLOOKUP($C69,'様式２－１'!$A$6:$BG$163,50,FALSE)),"")</f>
        <v/>
      </c>
      <c r="BE69" s="233" t="str">
        <f>IFERROR(IF(VLOOKUP($C69,'様式２－１'!$A$6:$BG$163,51,FALSE)="","",VLOOKUP($C69,'様式２－１'!$A$6:$BG$163,51,FALSE)),"")</f>
        <v/>
      </c>
      <c r="BF69" s="232" t="str">
        <f>IFERROR(IF(VLOOKUP($C69,'様式２－１'!$A$6:$BG$163,52,FALSE)="","",VLOOKUP($C69,'様式２－１'!$A$6:$BG$163,52,FALSE)),"")</f>
        <v/>
      </c>
      <c r="BG69" s="233" t="str">
        <f>IFERROR(IF(VLOOKUP($C69,'様式２－１'!$A$6:$BG$163,53,FALSE)="","",1),"")</f>
        <v/>
      </c>
      <c r="BH69" s="232" t="str">
        <f>IFERROR(IF(VLOOKUP($C69,'様式２－１'!$A$6:$BG$163,54,FALSE)="","",1),"")</f>
        <v/>
      </c>
      <c r="BI69" s="233" t="str">
        <f>IFERROR(IF(VLOOKUP($C69,'様式２－１'!$A$6:$BG$163,55,FALSE)="","",1),"")</f>
        <v/>
      </c>
      <c r="BJ69" s="232" t="str">
        <f>IFERROR(IF(VLOOKUP($C69,'様式２－１'!$A$6:$BG$163,56,FALSE)="","",VLOOKUP($C69,'様式２－１'!$A$6:$BG$163,56,FALSE)),"")</f>
        <v/>
      </c>
      <c r="BK69" s="233" t="str">
        <f>IFERROR(IF(VLOOKUP($C69,'様式２－１'!$A$6:$BG$163,57,FALSE)="","",VLOOKUP($C69,'様式２－１'!$A$6:$BG$163,57,FALSE)),"")</f>
        <v/>
      </c>
      <c r="BL69" s="232" t="str">
        <f>IFERROR(IF(VLOOKUP($C69,'様式２－１'!$A$6:$BG$163,58,FALSE)="","",VLOOKUP($C69,'様式２－１'!$A$6:$BG$163,58,FALSE)),"")</f>
        <v/>
      </c>
      <c r="BM69" s="233" t="str">
        <f>IFERROR(IF(VLOOKUP($C69,'様式２－１'!$A$6:$BG$163,59,FALSE)="","",VLOOKUP($C69,'様式２－１'!$A$6:$BG$163,59,FALSE)),"")</f>
        <v/>
      </c>
      <c r="BN69" s="234" t="str">
        <f>IFERROR(IF(VLOOKUP($C69,'様式４－１'!$A$6:$AE$112,5,FALSE)="","",VLOOKUP($C69,'様式４－１'!$A$6:$AE$112,5,FALSE)),"")</f>
        <v/>
      </c>
      <c r="BO69" s="235" t="str">
        <f>IFERROR(IF(VLOOKUP($C69,'様式４－１'!$A$6:$AE$112,6,FALSE)="","",VLOOKUP($C69,'様式４－１'!$A$6:$AE$112,6,FALSE)),"")</f>
        <v/>
      </c>
      <c r="BP69" s="234" t="str">
        <f>IFERROR(IF(VLOOKUP($C69,'様式４－１'!$A$6:$AE$112,7,FALSE)="","",VLOOKUP($C69,'様式４－１'!$A$6:$AE$112,7,FALSE)),"")</f>
        <v/>
      </c>
      <c r="BQ69" s="235" t="str">
        <f>IFERROR(IF(VLOOKUP($C69,'様式４－１'!$A$6:$AE$112,8,FALSE)="","",VLOOKUP($C69,'様式４－１'!$A$6:$AE$112,8,FALSE)),"")</f>
        <v/>
      </c>
      <c r="BR69" s="234" t="str">
        <f>IFERROR(IF(VLOOKUP($C69,'様式４－１'!$A$6:$AE$112,9,FALSE)="","",VLOOKUP($C69,'様式４－１'!$A$6:$AE$112,9,FALSE)),"")</f>
        <v/>
      </c>
      <c r="BS69" s="235" t="str">
        <f>IFERROR(IF(VLOOKUP($C69,'様式４－１'!$A$6:$AE$112,10,FALSE)="","",VLOOKUP($C69,'様式４－１'!$A$6:$AE$112,10,FALSE)),"")</f>
        <v/>
      </c>
      <c r="BT69" s="234" t="str">
        <f>IFERROR(IF(VLOOKUP($C69,'様式４－１'!$A$6:$AE$112,11,FALSE)="","",VLOOKUP($C69,'様式４－１'!$A$6:$AE$112,11,FALSE)),"")</f>
        <v/>
      </c>
      <c r="BU69" s="235" t="str">
        <f>IFERROR(IF(VLOOKUP($C69,'様式４－１'!$A$6:$AE$112,12,FALSE)="","",VLOOKUP($C69,'様式４－１'!$A$6:$AE$112,12,FALSE)),"")</f>
        <v/>
      </c>
      <c r="BV69" s="232" t="str">
        <f>IFERROR(IF(VLOOKUP($C69,'様式４－１'!$A$6:$AE$112,13,FALSE)="","",VLOOKUP($C69,'様式４－１'!$A$6:$AE$112,13,FALSE)),"")</f>
        <v/>
      </c>
      <c r="BW69" s="233" t="str">
        <f>IFERROR(IF(VLOOKUP($C69,'様式４－１'!$A$6:$AE$112,14,FALSE)="","",VLOOKUP($C69,'様式４－１'!$A$6:$AE$112,14,FALSE)),"")</f>
        <v/>
      </c>
      <c r="BX69" s="232" t="str">
        <f>IFERROR(IF(VLOOKUP($C69,'様式４－１'!$A$6:$AE$112,15,FALSE)="","",VLOOKUP($C69,'様式４－１'!$A$6:$AE$112,15,FALSE)),"")</f>
        <v/>
      </c>
      <c r="BY69" s="233" t="str">
        <f>IFERROR(IF(VLOOKUP($C69,'様式４－１'!$A$6:$AE$112,16,FALSE)="","",VLOOKUP($C69,'様式４－１'!$A$6:$AE$112,16,FALSE)),"")</f>
        <v/>
      </c>
      <c r="BZ69" s="232" t="str">
        <f>IFERROR(IF(VLOOKUP($C69,'様式４－１'!$A$6:$AE$112,17,FALSE)="","",VLOOKUP($C69,'様式４－１'!$A$6:$AE$112,17,FALSE)),"")</f>
        <v/>
      </c>
      <c r="CA69" s="233" t="str">
        <f>IFERROR(IF(VLOOKUP($C69,'様式４－１'!$A$6:$AE$112,18,FALSE)="","",VLOOKUP($C69,'様式４－１'!$A$6:$AE$112,18,FALSE)),"")</f>
        <v/>
      </c>
      <c r="CB69" s="232" t="str">
        <f>IFERROR(IF(VLOOKUP($C69,'様式４－１'!$A$6:$AE$112,19,FALSE)="","",VLOOKUP($C69,'様式４－１'!$A$6:$AE$112,19,FALSE)),"")</f>
        <v/>
      </c>
      <c r="CC69" s="233" t="str">
        <f>IFERROR(IF(VLOOKUP($C69,'様式４－１'!$A$6:$AE$112,20,FALSE)="","",VLOOKUP($C69,'様式４－１'!$A$6:$AE$112,20,FALSE)),"")</f>
        <v/>
      </c>
      <c r="CD69" s="234" t="str">
        <f>IFERROR(IF(VLOOKUP($C69,'様式４－１'!$A$6:$AE$112,21,FALSE)="","",1),"")</f>
        <v/>
      </c>
      <c r="CE69" s="235" t="str">
        <f>IFERROR(IF(VLOOKUP($C69,'様式４－１'!$A$6:$AE$112,22,FALSE)="","",1),"")</f>
        <v/>
      </c>
      <c r="CF69" s="234" t="str">
        <f>IFERROR(IF(VLOOKUP($C69,'様式４－１'!$A$6:$AE$112,23,FALSE)="","",1),"")</f>
        <v/>
      </c>
      <c r="CG69" s="235" t="str">
        <f>IFERROR(IF(VLOOKUP($C69,'様式４－１'!$A$6:$AE$112,24,FALSE)="","",1),"")</f>
        <v/>
      </c>
      <c r="CH69" s="234" t="str">
        <f>IFERROR(IF(VLOOKUP($C69,'様式４－１'!$A$6:$AE$112,25,FALSE)="","",1),"")</f>
        <v/>
      </c>
      <c r="CI69" s="235" t="str">
        <f>IFERROR(IF(VLOOKUP($C69,'様式４－１'!$A$6:$AE$112,26,FALSE)="","",1),"")</f>
        <v/>
      </c>
      <c r="CJ69" s="234" t="str">
        <f>IFERROR(IF(VLOOKUP($C69,'様式４－１'!$A$6:$AE$112,27,FALSE)="","",1),"")</f>
        <v/>
      </c>
      <c r="CK69" s="235" t="str">
        <f>IFERROR(IF(VLOOKUP($C69,'様式４－１'!$A$6:$AE$112,28,FALSE)="","",1),"")</f>
        <v/>
      </c>
      <c r="CL69" s="234" t="str">
        <f>IFERROR(IF(VLOOKUP($C69,'様式４－１'!$A$6:$AE$112,29,FALSE)="","",1),"")</f>
        <v/>
      </c>
      <c r="CM69" s="235" t="str">
        <f>IFERROR(IF(VLOOKUP($C69,'様式４－１'!$A$6:$AE$112,30,FALSE)="","",1),"")</f>
        <v/>
      </c>
      <c r="CN69" s="234" t="str">
        <f>IFERROR(IF(VLOOKUP($C69,'様式４－１'!$A$6:$AE$112,31,FALSE)="","",1),"")</f>
        <v/>
      </c>
      <c r="CO69" s="252" t="str">
        <f>IFERROR(IF(VLOOKUP($C69,'様式４－１'!$A$6:$AE$112,31,FALSE)="","",1),"")</f>
        <v/>
      </c>
      <c r="CP69" s="256" t="str">
        <f>IFERROR(IF(VLOOKUP($C69,'様式４－１'!$A$6:$AE$112,31,FALSE)="","",1),"")</f>
        <v/>
      </c>
      <c r="CQ69" s="252" t="str">
        <f>IFERROR(IF(VLOOKUP($C69,'様式４－１'!$A$6:$AE$112,31,FALSE)="","",1),"")</f>
        <v/>
      </c>
      <c r="CR69" s="260">
        <f>全技術者確認表!E81</f>
        <v>0</v>
      </c>
      <c r="CS69" s="261">
        <f>全技術者確認表!H81</f>
        <v>0</v>
      </c>
      <c r="FS69" s="232"/>
      <c r="FT69" s="233"/>
      <c r="FU69" s="232"/>
      <c r="FV69" s="233"/>
      <c r="FW69" s="232"/>
      <c r="FX69" s="233"/>
      <c r="FY69" s="232"/>
      <c r="FZ69" s="233"/>
      <c r="GA69" s="232"/>
      <c r="GB69" s="233"/>
      <c r="GC69" s="232"/>
      <c r="GD69" s="233"/>
      <c r="GE69" s="232"/>
      <c r="GF69" s="233"/>
      <c r="GG69" s="232"/>
      <c r="GH69" s="233"/>
      <c r="GI69" s="234"/>
      <c r="GJ69" s="235"/>
      <c r="GK69" s="234"/>
      <c r="GL69" s="235"/>
      <c r="GM69" s="234"/>
      <c r="GN69" s="235"/>
      <c r="GO69" s="234"/>
      <c r="GP69" s="235"/>
      <c r="GQ69" s="234"/>
      <c r="GR69" s="235"/>
      <c r="GS69" s="234"/>
      <c r="GT69" s="235"/>
      <c r="GU69" s="234"/>
      <c r="GV69" s="235"/>
      <c r="GW69" s="234"/>
      <c r="GX69" s="235"/>
      <c r="GY69" s="232"/>
      <c r="GZ69" s="233"/>
      <c r="HA69" s="232"/>
      <c r="HB69" s="233"/>
      <c r="HC69" s="232"/>
      <c r="HD69" s="233"/>
      <c r="HE69" s="232"/>
      <c r="HF69" s="233"/>
      <c r="HG69" s="232"/>
      <c r="HH69" s="233"/>
      <c r="HI69" s="232"/>
      <c r="HJ69" s="233"/>
      <c r="HK69" s="232"/>
      <c r="HL69" s="233"/>
      <c r="HM69" s="232"/>
      <c r="HN69" s="233"/>
      <c r="HO69" s="232"/>
      <c r="HP69" s="233"/>
      <c r="HQ69" s="232"/>
      <c r="HR69" s="233"/>
      <c r="HS69" s="232"/>
      <c r="HT69" s="233"/>
      <c r="HU69" s="232"/>
      <c r="HV69" s="233"/>
      <c r="HW69" s="234"/>
      <c r="HX69" s="235"/>
      <c r="HY69" s="234"/>
      <c r="HZ69" s="235"/>
      <c r="IA69" s="234"/>
      <c r="IB69" s="235"/>
      <c r="IC69" s="234"/>
      <c r="ID69" s="235"/>
      <c r="IE69" s="232"/>
      <c r="IF69" s="233"/>
      <c r="IG69" s="232"/>
      <c r="IH69" s="233"/>
      <c r="II69" s="232"/>
      <c r="IJ69" s="233"/>
      <c r="IK69" s="232"/>
      <c r="IL69" s="233"/>
      <c r="IM69" s="234"/>
      <c r="IN69" s="235"/>
      <c r="IO69" s="234"/>
      <c r="IP69" s="235"/>
      <c r="IQ69" s="234"/>
      <c r="IR69" s="235"/>
      <c r="IS69" s="234"/>
      <c r="IT69" s="235"/>
      <c r="IU69" s="234"/>
      <c r="IV69" s="235"/>
      <c r="IW69" s="234"/>
      <c r="IX69" s="252"/>
      <c r="IY69" s="256"/>
      <c r="IZ69" s="252"/>
      <c r="JA69" s="256"/>
      <c r="JB69" s="252"/>
    </row>
    <row r="70" spans="1:262" s="231" customFormat="1" x14ac:dyDescent="0.2">
      <c r="A70" s="231">
        <f>報告書表紙!G$6</f>
        <v>0</v>
      </c>
      <c r="C70" s="231">
        <v>69</v>
      </c>
      <c r="D70" s="231">
        <f>全技術者確認表!B82</f>
        <v>0</v>
      </c>
      <c r="J70" s="232" t="str">
        <f>IFERROR(IF(VLOOKUP($C70,'様式２－１'!$A$6:$BG$163,4,FALSE)="","",1),"")</f>
        <v/>
      </c>
      <c r="K70" s="233" t="str">
        <f>IFERROR(IF(VLOOKUP($C70,'様式２－１'!$A$6:$BG$163,5,FALSE)="","",1),"")</f>
        <v/>
      </c>
      <c r="L70" s="232" t="str">
        <f>IFERROR(IF(VLOOKUP($C70,'様式２－１'!$A$6:$BG$163,6,FALSE)="","",1),"")</f>
        <v/>
      </c>
      <c r="M70" s="233" t="str">
        <f>IFERROR(IF(VLOOKUP($C70,'様式２－１'!$A$6:$BG$163,7,FALSE)="","",1),"")</f>
        <v/>
      </c>
      <c r="N70" s="232" t="str">
        <f>IFERROR(IF(VLOOKUP($C70,'様式２－１'!$A$6:$BG$163,8,FALSE)="","",1),"")</f>
        <v/>
      </c>
      <c r="O70" s="233" t="str">
        <f>IFERROR(IF(VLOOKUP($C70,'様式２－１'!$A$6:$BG$163,9,FALSE)="","",1),"")</f>
        <v/>
      </c>
      <c r="P70" s="232" t="str">
        <f>IFERROR(IF(VLOOKUP($C70,'様式２－１'!$A$6:$BG$163,10,FALSE)="","",1),"")</f>
        <v/>
      </c>
      <c r="Q70" s="233" t="str">
        <f>IFERROR(IF(VLOOKUP($C70,'様式２－１'!$A$6:$BG$163,11,FALSE)="","",1),"")</f>
        <v/>
      </c>
      <c r="R70" s="232" t="str">
        <f>IFERROR(IF(VLOOKUP($C70,'様式２－１'!$A$6:$BG$163,12,FALSE)="","",1),"")</f>
        <v/>
      </c>
      <c r="S70" s="233" t="str">
        <f>IFERROR(IF(VLOOKUP($C70,'様式２－１'!$A$6:$BG$163,13,FALSE)="","",1),"")</f>
        <v/>
      </c>
      <c r="T70" s="232" t="str">
        <f>IFERROR(IF(VLOOKUP($C70,'様式２－１'!$A$6:$BG$163,14,FALSE)="","",1),"")</f>
        <v/>
      </c>
      <c r="U70" s="233" t="str">
        <f>IFERROR(IF(VLOOKUP($C70,'様式２－１'!$A$6:$BG$163,15,FALSE)="","",1),"")</f>
        <v/>
      </c>
      <c r="V70" s="232" t="str">
        <f>IFERROR(IF(VLOOKUP($C70,'様式２－１'!$A$6:$BG$163,16,FALSE)="","",1),"")</f>
        <v/>
      </c>
      <c r="W70" s="233" t="str">
        <f>IFERROR(IF(VLOOKUP($C70,'様式２－１'!$A$6:$BG$163,17,FALSE)="","",1),"")</f>
        <v/>
      </c>
      <c r="X70" s="232" t="str">
        <f>IFERROR(IF(VLOOKUP($C70,'様式２－１'!$A$6:$BG$163,18,FALSE)="","",1),"")</f>
        <v/>
      </c>
      <c r="Y70" s="233" t="str">
        <f>IFERROR(IF(VLOOKUP($C70,'様式２－１'!$A$6:$BG$163,19,FALSE)="","",1),"")</f>
        <v/>
      </c>
      <c r="Z70" s="232" t="str">
        <f>IFERROR(IF(VLOOKUP($C70,'様式２－１'!$A$6:$BG$163,20,FALSE)="","",1),"")</f>
        <v/>
      </c>
      <c r="AA70" s="235" t="str">
        <f>IFERROR(IF(VLOOKUP($C70,'様式２－１'!$A$6:$BG$163,21,FALSE)="","",1),"")</f>
        <v/>
      </c>
      <c r="AB70" s="232" t="str">
        <f>IFERROR(IF(VLOOKUP($C70,'様式２－１'!$A$6:$BG$163,22,FALSE)="","",1),"")</f>
        <v/>
      </c>
      <c r="AC70" s="235" t="str">
        <f>IFERROR(IF(VLOOKUP($C70,'様式２－１'!$A$6:$BG$163,23,FALSE)="","",1),"")</f>
        <v/>
      </c>
      <c r="AD70" s="232" t="str">
        <f>IFERROR(IF(VLOOKUP($C70,'様式２－１'!$A$6:$BG$163,24,FALSE)="","",1),"")</f>
        <v/>
      </c>
      <c r="AE70" s="235" t="str">
        <f>IFERROR(IF(VLOOKUP($C70,'様式２－１'!$A$6:$BG$163,25,FALSE)="","",1),"")</f>
        <v/>
      </c>
      <c r="AF70" s="232" t="str">
        <f>IFERROR(IF(VLOOKUP($C70,'様式２－１'!$A$6:$BG$163,26,FALSE)="","",1),"")</f>
        <v/>
      </c>
      <c r="AG70" s="235" t="str">
        <f>IFERROR(IF(VLOOKUP($C70,'様式２－１'!$A$6:$BG$163,27,FALSE)="","",1),"")</f>
        <v/>
      </c>
      <c r="AH70" s="232" t="str">
        <f>IFERROR(IF(VLOOKUP($C70,'様式２－１'!$A$6:$BG$163,28,FALSE)="","",1),"")</f>
        <v/>
      </c>
      <c r="AI70" s="235" t="str">
        <f>IFERROR(IF(VLOOKUP($C70,'様式２－１'!$A$6:$BG$163,28,FALSE)="","",1),"")</f>
        <v/>
      </c>
      <c r="AJ70" s="232" t="str">
        <f>IFERROR(IF(VLOOKUP($C70,'様式２－１'!$A$6:$BG$163,30,FALSE)="","",1),"")</f>
        <v/>
      </c>
      <c r="AK70" s="235" t="str">
        <f>IFERROR(IF(VLOOKUP($C70,'様式２－１'!$A$6:$BG$163,31,FALSE)="","",1),"")</f>
        <v/>
      </c>
      <c r="AL70" s="232" t="str">
        <f>IFERROR(IF(VLOOKUP($C70,'様式２－１'!$A$6:$BG$163,32,FALSE)="","",1),"")</f>
        <v/>
      </c>
      <c r="AM70" s="235" t="str">
        <f>IFERROR(IF(VLOOKUP($C70,'様式２－１'!$A$6:$BG$163,33,FALSE)="","",1),"")</f>
        <v/>
      </c>
      <c r="AN70" s="232" t="str">
        <f>IFERROR(IF(VLOOKUP($C70,'様式２－１'!$A$6:$BG$163,34,FALSE)="","",1),"")</f>
        <v/>
      </c>
      <c r="AO70" s="235" t="str">
        <f>IFERROR(IF(VLOOKUP($C70,'様式２－１'!$A$6:$BG$163,35,FALSE)="","",1),"")</f>
        <v/>
      </c>
      <c r="AP70" s="232" t="str">
        <f>IFERROR(IF(VLOOKUP($C70,'様式２－１'!$A$6:$BG$163,36,FALSE)="","",VLOOKUP($C70,'様式２－１'!$A$6:$BG$163,36,FALSE)),"")</f>
        <v/>
      </c>
      <c r="AQ70" s="233" t="str">
        <f>IFERROR(IF(VLOOKUP($C70,'様式２－１'!$A$6:$BG$163,37,FALSE)="","",VLOOKUP($C70,'様式２－１'!$A$6:$BG$163,37,FALSE)),"")</f>
        <v/>
      </c>
      <c r="AR70" s="232" t="str">
        <f>IFERROR(IF(VLOOKUP($C70,'様式２－１'!$A$6:$BG$163,38,FALSE)="","",VLOOKUP($C70,'様式２－１'!$A$6:$BG$163,38,FALSE)),"")</f>
        <v/>
      </c>
      <c r="AS70" s="233" t="str">
        <f>IFERROR(IF(VLOOKUP($C70,'様式２－１'!$A$6:$BG$163,39,FALSE)="","",VLOOKUP($C70,'様式２－１'!$A$6:$BG$163,39,FALSE)),"")</f>
        <v/>
      </c>
      <c r="AT70" s="232" t="str">
        <f>IFERROR(IF(VLOOKUP($C70,'様式２－１'!$A$6:$BG$163,40,FALSE)="","",VLOOKUP($C70,'様式２－１'!$A$6:$BG$163,40,FALSE)),"")</f>
        <v/>
      </c>
      <c r="AU70" s="233" t="str">
        <f>IFERROR(IF(VLOOKUP($C70,'様式２－１'!$A$6:$BG$163,41,FALSE)="","",VLOOKUP($C70,'様式２－１'!$A$6:$BG$163,41,FALSE)),"")</f>
        <v/>
      </c>
      <c r="AV70" s="232" t="str">
        <f>IFERROR(IF(VLOOKUP($C70,'様式２－１'!$A$6:$BG$163,42,FALSE)="","",VLOOKUP($C70,'様式２－１'!$A$6:$BG$163,42,FALSE)),"")</f>
        <v/>
      </c>
      <c r="AW70" s="233" t="str">
        <f>IFERROR(IF(VLOOKUP($C70,'様式２－１'!$A$6:$BG$163,43,FALSE)="","",VLOOKUP($C70,'様式２－１'!$A$6:$BG$163,43,FALSE)),"")</f>
        <v/>
      </c>
      <c r="AX70" s="232" t="str">
        <f>IFERROR(IF(VLOOKUP($C70,'様式２－１'!$A$6:$BG$163,44,FALSE)="","",VLOOKUP($C70,'様式２－１'!$A$6:$BG$163,44,FALSE)),"")</f>
        <v/>
      </c>
      <c r="AY70" s="233" t="str">
        <f>IFERROR(IF(VLOOKUP($C70,'様式２－１'!$A$6:$BG$163,45,FALSE)="","",VLOOKUP($C70,'様式２－１'!$A$6:$BG$163,45,FALSE)),"")</f>
        <v/>
      </c>
      <c r="AZ70" s="232" t="str">
        <f>IFERROR(IF(VLOOKUP($C70,'様式２－１'!$A$6:$BG$163,46,FALSE)="","",VLOOKUP($C70,'様式２－１'!$A$6:$BG$163,46,FALSE)),"")</f>
        <v/>
      </c>
      <c r="BA70" s="233" t="str">
        <f>IFERROR(IF(VLOOKUP($C70,'様式２－１'!$A$6:$BG$163,47,FALSE)="","",VLOOKUP($C70,'様式２－１'!$A$6:$BG$163,47,FALSE)),"")</f>
        <v/>
      </c>
      <c r="BB70" s="232" t="str">
        <f>IFERROR(IF(VLOOKUP($C70,'様式２－１'!$A$6:$BG$163,48,FALSE)="","",VLOOKUP($C70,'様式２－１'!$A$6:$BG$163,48,FALSE)),"")</f>
        <v/>
      </c>
      <c r="BC70" s="233" t="str">
        <f>IFERROR(IF(VLOOKUP($C70,'様式２－１'!$A$6:$BG$163,49,FALSE)="","",VLOOKUP($C70,'様式２－１'!$A$6:$BG$163,49,FALSE)),"")</f>
        <v/>
      </c>
      <c r="BD70" s="232" t="str">
        <f>IFERROR(IF(VLOOKUP($C70,'様式２－１'!$A$6:$BG$163,50,FALSE)="","",VLOOKUP($C70,'様式２－１'!$A$6:$BG$163,50,FALSE)),"")</f>
        <v/>
      </c>
      <c r="BE70" s="233" t="str">
        <f>IFERROR(IF(VLOOKUP($C70,'様式２－１'!$A$6:$BG$163,51,FALSE)="","",VLOOKUP($C70,'様式２－１'!$A$6:$BG$163,51,FALSE)),"")</f>
        <v/>
      </c>
      <c r="BF70" s="232" t="str">
        <f>IFERROR(IF(VLOOKUP($C70,'様式２－１'!$A$6:$BG$163,52,FALSE)="","",VLOOKUP($C70,'様式２－１'!$A$6:$BG$163,52,FALSE)),"")</f>
        <v/>
      </c>
      <c r="BG70" s="233" t="str">
        <f>IFERROR(IF(VLOOKUP($C70,'様式２－１'!$A$6:$BG$163,53,FALSE)="","",1),"")</f>
        <v/>
      </c>
      <c r="BH70" s="232" t="str">
        <f>IFERROR(IF(VLOOKUP($C70,'様式２－１'!$A$6:$BG$163,54,FALSE)="","",1),"")</f>
        <v/>
      </c>
      <c r="BI70" s="233" t="str">
        <f>IFERROR(IF(VLOOKUP($C70,'様式２－１'!$A$6:$BG$163,55,FALSE)="","",1),"")</f>
        <v/>
      </c>
      <c r="BJ70" s="232" t="str">
        <f>IFERROR(IF(VLOOKUP($C70,'様式２－１'!$A$6:$BG$163,56,FALSE)="","",VLOOKUP($C70,'様式２－１'!$A$6:$BG$163,56,FALSE)),"")</f>
        <v/>
      </c>
      <c r="BK70" s="233" t="str">
        <f>IFERROR(IF(VLOOKUP($C70,'様式２－１'!$A$6:$BG$163,57,FALSE)="","",VLOOKUP($C70,'様式２－１'!$A$6:$BG$163,57,FALSE)),"")</f>
        <v/>
      </c>
      <c r="BL70" s="232" t="str">
        <f>IFERROR(IF(VLOOKUP($C70,'様式２－１'!$A$6:$BG$163,58,FALSE)="","",VLOOKUP($C70,'様式２－１'!$A$6:$BG$163,58,FALSE)),"")</f>
        <v/>
      </c>
      <c r="BM70" s="233" t="str">
        <f>IFERROR(IF(VLOOKUP($C70,'様式２－１'!$A$6:$BG$163,59,FALSE)="","",VLOOKUP($C70,'様式２－１'!$A$6:$BG$163,59,FALSE)),"")</f>
        <v/>
      </c>
      <c r="BN70" s="234" t="str">
        <f>IFERROR(IF(VLOOKUP($C70,'様式４－１'!$A$6:$AE$112,5,FALSE)="","",VLOOKUP($C70,'様式４－１'!$A$6:$AE$112,5,FALSE)),"")</f>
        <v/>
      </c>
      <c r="BO70" s="235" t="str">
        <f>IFERROR(IF(VLOOKUP($C70,'様式４－１'!$A$6:$AE$112,6,FALSE)="","",VLOOKUP($C70,'様式４－１'!$A$6:$AE$112,6,FALSE)),"")</f>
        <v/>
      </c>
      <c r="BP70" s="234" t="str">
        <f>IFERROR(IF(VLOOKUP($C70,'様式４－１'!$A$6:$AE$112,7,FALSE)="","",VLOOKUP($C70,'様式４－１'!$A$6:$AE$112,7,FALSE)),"")</f>
        <v/>
      </c>
      <c r="BQ70" s="235" t="str">
        <f>IFERROR(IF(VLOOKUP($C70,'様式４－１'!$A$6:$AE$112,8,FALSE)="","",VLOOKUP($C70,'様式４－１'!$A$6:$AE$112,8,FALSE)),"")</f>
        <v/>
      </c>
      <c r="BR70" s="234" t="str">
        <f>IFERROR(IF(VLOOKUP($C70,'様式４－１'!$A$6:$AE$112,9,FALSE)="","",VLOOKUP($C70,'様式４－１'!$A$6:$AE$112,9,FALSE)),"")</f>
        <v/>
      </c>
      <c r="BS70" s="235" t="str">
        <f>IFERROR(IF(VLOOKUP($C70,'様式４－１'!$A$6:$AE$112,10,FALSE)="","",VLOOKUP($C70,'様式４－１'!$A$6:$AE$112,10,FALSE)),"")</f>
        <v/>
      </c>
      <c r="BT70" s="234" t="str">
        <f>IFERROR(IF(VLOOKUP($C70,'様式４－１'!$A$6:$AE$112,11,FALSE)="","",VLOOKUP($C70,'様式４－１'!$A$6:$AE$112,11,FALSE)),"")</f>
        <v/>
      </c>
      <c r="BU70" s="235" t="str">
        <f>IFERROR(IF(VLOOKUP($C70,'様式４－１'!$A$6:$AE$112,12,FALSE)="","",VLOOKUP($C70,'様式４－１'!$A$6:$AE$112,12,FALSE)),"")</f>
        <v/>
      </c>
      <c r="BV70" s="232" t="str">
        <f>IFERROR(IF(VLOOKUP($C70,'様式４－１'!$A$6:$AE$112,13,FALSE)="","",VLOOKUP($C70,'様式４－１'!$A$6:$AE$112,13,FALSE)),"")</f>
        <v/>
      </c>
      <c r="BW70" s="233" t="str">
        <f>IFERROR(IF(VLOOKUP($C70,'様式４－１'!$A$6:$AE$112,14,FALSE)="","",VLOOKUP($C70,'様式４－１'!$A$6:$AE$112,14,FALSE)),"")</f>
        <v/>
      </c>
      <c r="BX70" s="232" t="str">
        <f>IFERROR(IF(VLOOKUP($C70,'様式４－１'!$A$6:$AE$112,15,FALSE)="","",VLOOKUP($C70,'様式４－１'!$A$6:$AE$112,15,FALSE)),"")</f>
        <v/>
      </c>
      <c r="BY70" s="233" t="str">
        <f>IFERROR(IF(VLOOKUP($C70,'様式４－１'!$A$6:$AE$112,16,FALSE)="","",VLOOKUP($C70,'様式４－１'!$A$6:$AE$112,16,FALSE)),"")</f>
        <v/>
      </c>
      <c r="BZ70" s="232" t="str">
        <f>IFERROR(IF(VLOOKUP($C70,'様式４－１'!$A$6:$AE$112,17,FALSE)="","",VLOOKUP($C70,'様式４－１'!$A$6:$AE$112,17,FALSE)),"")</f>
        <v/>
      </c>
      <c r="CA70" s="233" t="str">
        <f>IFERROR(IF(VLOOKUP($C70,'様式４－１'!$A$6:$AE$112,18,FALSE)="","",VLOOKUP($C70,'様式４－１'!$A$6:$AE$112,18,FALSE)),"")</f>
        <v/>
      </c>
      <c r="CB70" s="232" t="str">
        <f>IFERROR(IF(VLOOKUP($C70,'様式４－１'!$A$6:$AE$112,19,FALSE)="","",VLOOKUP($C70,'様式４－１'!$A$6:$AE$112,19,FALSE)),"")</f>
        <v/>
      </c>
      <c r="CC70" s="233" t="str">
        <f>IFERROR(IF(VLOOKUP($C70,'様式４－１'!$A$6:$AE$112,20,FALSE)="","",VLOOKUP($C70,'様式４－１'!$A$6:$AE$112,20,FALSE)),"")</f>
        <v/>
      </c>
      <c r="CD70" s="234" t="str">
        <f>IFERROR(IF(VLOOKUP($C70,'様式４－１'!$A$6:$AE$112,21,FALSE)="","",1),"")</f>
        <v/>
      </c>
      <c r="CE70" s="235" t="str">
        <f>IFERROR(IF(VLOOKUP($C70,'様式４－１'!$A$6:$AE$112,22,FALSE)="","",1),"")</f>
        <v/>
      </c>
      <c r="CF70" s="234" t="str">
        <f>IFERROR(IF(VLOOKUP($C70,'様式４－１'!$A$6:$AE$112,23,FALSE)="","",1),"")</f>
        <v/>
      </c>
      <c r="CG70" s="235" t="str">
        <f>IFERROR(IF(VLOOKUP($C70,'様式４－１'!$A$6:$AE$112,24,FALSE)="","",1),"")</f>
        <v/>
      </c>
      <c r="CH70" s="234" t="str">
        <f>IFERROR(IF(VLOOKUP($C70,'様式４－１'!$A$6:$AE$112,25,FALSE)="","",1),"")</f>
        <v/>
      </c>
      <c r="CI70" s="235" t="str">
        <f>IFERROR(IF(VLOOKUP($C70,'様式４－１'!$A$6:$AE$112,26,FALSE)="","",1),"")</f>
        <v/>
      </c>
      <c r="CJ70" s="234" t="str">
        <f>IFERROR(IF(VLOOKUP($C70,'様式４－１'!$A$6:$AE$112,27,FALSE)="","",1),"")</f>
        <v/>
      </c>
      <c r="CK70" s="235" t="str">
        <f>IFERROR(IF(VLOOKUP($C70,'様式４－１'!$A$6:$AE$112,28,FALSE)="","",1),"")</f>
        <v/>
      </c>
      <c r="CL70" s="234" t="str">
        <f>IFERROR(IF(VLOOKUP($C70,'様式４－１'!$A$6:$AE$112,29,FALSE)="","",1),"")</f>
        <v/>
      </c>
      <c r="CM70" s="235" t="str">
        <f>IFERROR(IF(VLOOKUP($C70,'様式４－１'!$A$6:$AE$112,30,FALSE)="","",1),"")</f>
        <v/>
      </c>
      <c r="CN70" s="234" t="str">
        <f>IFERROR(IF(VLOOKUP($C70,'様式４－１'!$A$6:$AE$112,31,FALSE)="","",1),"")</f>
        <v/>
      </c>
      <c r="CO70" s="252" t="str">
        <f>IFERROR(IF(VLOOKUP($C70,'様式４－１'!$A$6:$AE$112,31,FALSE)="","",1),"")</f>
        <v/>
      </c>
      <c r="CP70" s="256" t="str">
        <f>IFERROR(IF(VLOOKUP($C70,'様式４－１'!$A$6:$AE$112,31,FALSE)="","",1),"")</f>
        <v/>
      </c>
      <c r="CQ70" s="252" t="str">
        <f>IFERROR(IF(VLOOKUP($C70,'様式４－１'!$A$6:$AE$112,31,FALSE)="","",1),"")</f>
        <v/>
      </c>
      <c r="CR70" s="260">
        <f>全技術者確認表!E82</f>
        <v>0</v>
      </c>
      <c r="CS70" s="261">
        <f>全技術者確認表!H82</f>
        <v>0</v>
      </c>
      <c r="FS70" s="232"/>
      <c r="FT70" s="233"/>
      <c r="FU70" s="232"/>
      <c r="FV70" s="233"/>
      <c r="FW70" s="232"/>
      <c r="FX70" s="233"/>
      <c r="FY70" s="232"/>
      <c r="FZ70" s="233"/>
      <c r="GA70" s="232"/>
      <c r="GB70" s="233"/>
      <c r="GC70" s="232"/>
      <c r="GD70" s="233"/>
      <c r="GE70" s="232"/>
      <c r="GF70" s="233"/>
      <c r="GG70" s="232"/>
      <c r="GH70" s="233"/>
      <c r="GI70" s="234"/>
      <c r="GJ70" s="235"/>
      <c r="GK70" s="234"/>
      <c r="GL70" s="235"/>
      <c r="GM70" s="234"/>
      <c r="GN70" s="235"/>
      <c r="GO70" s="234"/>
      <c r="GP70" s="235"/>
      <c r="GQ70" s="234"/>
      <c r="GR70" s="235"/>
      <c r="GS70" s="234"/>
      <c r="GT70" s="235"/>
      <c r="GU70" s="234"/>
      <c r="GV70" s="235"/>
      <c r="GW70" s="234"/>
      <c r="GX70" s="235"/>
      <c r="GY70" s="232"/>
      <c r="GZ70" s="233"/>
      <c r="HA70" s="232"/>
      <c r="HB70" s="233"/>
      <c r="HC70" s="232"/>
      <c r="HD70" s="233"/>
      <c r="HE70" s="232"/>
      <c r="HF70" s="233"/>
      <c r="HG70" s="232"/>
      <c r="HH70" s="233"/>
      <c r="HI70" s="232"/>
      <c r="HJ70" s="233"/>
      <c r="HK70" s="232"/>
      <c r="HL70" s="233"/>
      <c r="HM70" s="232"/>
      <c r="HN70" s="233"/>
      <c r="HO70" s="232"/>
      <c r="HP70" s="233"/>
      <c r="HQ70" s="232"/>
      <c r="HR70" s="233"/>
      <c r="HS70" s="232"/>
      <c r="HT70" s="233"/>
      <c r="HU70" s="232"/>
      <c r="HV70" s="233"/>
      <c r="HW70" s="234"/>
      <c r="HX70" s="235"/>
      <c r="HY70" s="234"/>
      <c r="HZ70" s="235"/>
      <c r="IA70" s="234"/>
      <c r="IB70" s="235"/>
      <c r="IC70" s="234"/>
      <c r="ID70" s="235"/>
      <c r="IE70" s="232"/>
      <c r="IF70" s="233"/>
      <c r="IG70" s="232"/>
      <c r="IH70" s="233"/>
      <c r="II70" s="232"/>
      <c r="IJ70" s="233"/>
      <c r="IK70" s="232"/>
      <c r="IL70" s="233"/>
      <c r="IM70" s="234"/>
      <c r="IN70" s="235"/>
      <c r="IO70" s="234"/>
      <c r="IP70" s="235"/>
      <c r="IQ70" s="234"/>
      <c r="IR70" s="235"/>
      <c r="IS70" s="234"/>
      <c r="IT70" s="235"/>
      <c r="IU70" s="234"/>
      <c r="IV70" s="235"/>
      <c r="IW70" s="234"/>
      <c r="IX70" s="252"/>
      <c r="IY70" s="256"/>
      <c r="IZ70" s="252"/>
      <c r="JA70" s="256"/>
      <c r="JB70" s="252"/>
    </row>
    <row r="71" spans="1:262" s="241" customFormat="1" x14ac:dyDescent="0.2">
      <c r="A71" s="241">
        <f>報告書表紙!G$6</f>
        <v>0</v>
      </c>
      <c r="C71" s="241">
        <v>70</v>
      </c>
      <c r="D71" s="241">
        <f>全技術者確認表!B83</f>
        <v>0</v>
      </c>
      <c r="J71" s="242" t="str">
        <f>IFERROR(IF(VLOOKUP($C71,'様式２－１'!$A$6:$BG$163,4,FALSE)="","",1),"")</f>
        <v/>
      </c>
      <c r="K71" s="243" t="str">
        <f>IFERROR(IF(VLOOKUP($C71,'様式２－１'!$A$6:$BG$163,5,FALSE)="","",1),"")</f>
        <v/>
      </c>
      <c r="L71" s="242" t="str">
        <f>IFERROR(IF(VLOOKUP($C71,'様式２－１'!$A$6:$BG$163,6,FALSE)="","",1),"")</f>
        <v/>
      </c>
      <c r="M71" s="243" t="str">
        <f>IFERROR(IF(VLOOKUP($C71,'様式２－１'!$A$6:$BG$163,7,FALSE)="","",1),"")</f>
        <v/>
      </c>
      <c r="N71" s="242" t="str">
        <f>IFERROR(IF(VLOOKUP($C71,'様式２－１'!$A$6:$BG$163,8,FALSE)="","",1),"")</f>
        <v/>
      </c>
      <c r="O71" s="243" t="str">
        <f>IFERROR(IF(VLOOKUP($C71,'様式２－１'!$A$6:$BG$163,9,FALSE)="","",1),"")</f>
        <v/>
      </c>
      <c r="P71" s="242" t="str">
        <f>IFERROR(IF(VLOOKUP($C71,'様式２－１'!$A$6:$BG$163,10,FALSE)="","",1),"")</f>
        <v/>
      </c>
      <c r="Q71" s="243" t="str">
        <f>IFERROR(IF(VLOOKUP($C71,'様式２－１'!$A$6:$BG$163,11,FALSE)="","",1),"")</f>
        <v/>
      </c>
      <c r="R71" s="242" t="str">
        <f>IFERROR(IF(VLOOKUP($C71,'様式２－１'!$A$6:$BG$163,12,FALSE)="","",1),"")</f>
        <v/>
      </c>
      <c r="S71" s="243" t="str">
        <f>IFERROR(IF(VLOOKUP($C71,'様式２－１'!$A$6:$BG$163,13,FALSE)="","",1),"")</f>
        <v/>
      </c>
      <c r="T71" s="242" t="str">
        <f>IFERROR(IF(VLOOKUP($C71,'様式２－１'!$A$6:$BG$163,14,FALSE)="","",1),"")</f>
        <v/>
      </c>
      <c r="U71" s="243" t="str">
        <f>IFERROR(IF(VLOOKUP($C71,'様式２－１'!$A$6:$BG$163,15,FALSE)="","",1),"")</f>
        <v/>
      </c>
      <c r="V71" s="242" t="str">
        <f>IFERROR(IF(VLOOKUP($C71,'様式２－１'!$A$6:$BG$163,16,FALSE)="","",1),"")</f>
        <v/>
      </c>
      <c r="W71" s="243" t="str">
        <f>IFERROR(IF(VLOOKUP($C71,'様式２－１'!$A$6:$BG$163,17,FALSE)="","",1),"")</f>
        <v/>
      </c>
      <c r="X71" s="242" t="str">
        <f>IFERROR(IF(VLOOKUP($C71,'様式２－１'!$A$6:$BG$163,18,FALSE)="","",1),"")</f>
        <v/>
      </c>
      <c r="Y71" s="243" t="str">
        <f>IFERROR(IF(VLOOKUP($C71,'様式２－１'!$A$6:$BG$163,19,FALSE)="","",1),"")</f>
        <v/>
      </c>
      <c r="Z71" s="242" t="str">
        <f>IFERROR(IF(VLOOKUP($C71,'様式２－１'!$A$6:$BG$163,20,FALSE)="","",1),"")</f>
        <v/>
      </c>
      <c r="AA71" s="245" t="str">
        <f>IFERROR(IF(VLOOKUP($C71,'様式２－１'!$A$6:$BG$163,21,FALSE)="","",1),"")</f>
        <v/>
      </c>
      <c r="AB71" s="242" t="str">
        <f>IFERROR(IF(VLOOKUP($C71,'様式２－１'!$A$6:$BG$163,22,FALSE)="","",1),"")</f>
        <v/>
      </c>
      <c r="AC71" s="245" t="str">
        <f>IFERROR(IF(VLOOKUP($C71,'様式２－１'!$A$6:$BG$163,23,FALSE)="","",1),"")</f>
        <v/>
      </c>
      <c r="AD71" s="242" t="str">
        <f>IFERROR(IF(VLOOKUP($C71,'様式２－１'!$A$6:$BG$163,24,FALSE)="","",1),"")</f>
        <v/>
      </c>
      <c r="AE71" s="245" t="str">
        <f>IFERROR(IF(VLOOKUP($C71,'様式２－１'!$A$6:$BG$163,25,FALSE)="","",1),"")</f>
        <v/>
      </c>
      <c r="AF71" s="242" t="str">
        <f>IFERROR(IF(VLOOKUP($C71,'様式２－１'!$A$6:$BG$163,26,FALSE)="","",1),"")</f>
        <v/>
      </c>
      <c r="AG71" s="245" t="str">
        <f>IFERROR(IF(VLOOKUP($C71,'様式２－１'!$A$6:$BG$163,27,FALSE)="","",1),"")</f>
        <v/>
      </c>
      <c r="AH71" s="242" t="str">
        <f>IFERROR(IF(VLOOKUP($C71,'様式２－１'!$A$6:$BG$163,28,FALSE)="","",1),"")</f>
        <v/>
      </c>
      <c r="AI71" s="245" t="str">
        <f>IFERROR(IF(VLOOKUP($C71,'様式２－１'!$A$6:$BG$163,28,FALSE)="","",1),"")</f>
        <v/>
      </c>
      <c r="AJ71" s="242" t="str">
        <f>IFERROR(IF(VLOOKUP($C71,'様式２－１'!$A$6:$BG$163,30,FALSE)="","",1),"")</f>
        <v/>
      </c>
      <c r="AK71" s="245" t="str">
        <f>IFERROR(IF(VLOOKUP($C71,'様式２－１'!$A$6:$BG$163,31,FALSE)="","",1),"")</f>
        <v/>
      </c>
      <c r="AL71" s="242" t="str">
        <f>IFERROR(IF(VLOOKUP($C71,'様式２－１'!$A$6:$BG$163,32,FALSE)="","",1),"")</f>
        <v/>
      </c>
      <c r="AM71" s="245" t="str">
        <f>IFERROR(IF(VLOOKUP($C71,'様式２－１'!$A$6:$BG$163,33,FALSE)="","",1),"")</f>
        <v/>
      </c>
      <c r="AN71" s="242" t="str">
        <f>IFERROR(IF(VLOOKUP($C71,'様式２－１'!$A$6:$BG$163,34,FALSE)="","",1),"")</f>
        <v/>
      </c>
      <c r="AO71" s="245" t="str">
        <f>IFERROR(IF(VLOOKUP($C71,'様式２－１'!$A$6:$BG$163,35,FALSE)="","",1),"")</f>
        <v/>
      </c>
      <c r="AP71" s="242" t="str">
        <f>IFERROR(IF(VLOOKUP($C71,'様式２－１'!$A$6:$BG$163,36,FALSE)="","",VLOOKUP($C71,'様式２－１'!$A$6:$BG$163,36,FALSE)),"")</f>
        <v/>
      </c>
      <c r="AQ71" s="243" t="str">
        <f>IFERROR(IF(VLOOKUP($C71,'様式２－１'!$A$6:$BG$163,37,FALSE)="","",VLOOKUP($C71,'様式２－１'!$A$6:$BG$163,37,FALSE)),"")</f>
        <v/>
      </c>
      <c r="AR71" s="242" t="str">
        <f>IFERROR(IF(VLOOKUP($C71,'様式２－１'!$A$6:$BG$163,38,FALSE)="","",VLOOKUP($C71,'様式２－１'!$A$6:$BG$163,38,FALSE)),"")</f>
        <v/>
      </c>
      <c r="AS71" s="243" t="str">
        <f>IFERROR(IF(VLOOKUP($C71,'様式２－１'!$A$6:$BG$163,39,FALSE)="","",VLOOKUP($C71,'様式２－１'!$A$6:$BG$163,39,FALSE)),"")</f>
        <v/>
      </c>
      <c r="AT71" s="242" t="str">
        <f>IFERROR(IF(VLOOKUP($C71,'様式２－１'!$A$6:$BG$163,40,FALSE)="","",VLOOKUP($C71,'様式２－１'!$A$6:$BG$163,40,FALSE)),"")</f>
        <v/>
      </c>
      <c r="AU71" s="243" t="str">
        <f>IFERROR(IF(VLOOKUP($C71,'様式２－１'!$A$6:$BG$163,41,FALSE)="","",VLOOKUP($C71,'様式２－１'!$A$6:$BG$163,41,FALSE)),"")</f>
        <v/>
      </c>
      <c r="AV71" s="242" t="str">
        <f>IFERROR(IF(VLOOKUP($C71,'様式２－１'!$A$6:$BG$163,42,FALSE)="","",VLOOKUP($C71,'様式２－１'!$A$6:$BG$163,42,FALSE)),"")</f>
        <v/>
      </c>
      <c r="AW71" s="243" t="str">
        <f>IFERROR(IF(VLOOKUP($C71,'様式２－１'!$A$6:$BG$163,43,FALSE)="","",VLOOKUP($C71,'様式２－１'!$A$6:$BG$163,43,FALSE)),"")</f>
        <v/>
      </c>
      <c r="AX71" s="242" t="str">
        <f>IFERROR(IF(VLOOKUP($C71,'様式２－１'!$A$6:$BG$163,44,FALSE)="","",VLOOKUP($C71,'様式２－１'!$A$6:$BG$163,44,FALSE)),"")</f>
        <v/>
      </c>
      <c r="AY71" s="243" t="str">
        <f>IFERROR(IF(VLOOKUP($C71,'様式２－１'!$A$6:$BG$163,45,FALSE)="","",VLOOKUP($C71,'様式２－１'!$A$6:$BG$163,45,FALSE)),"")</f>
        <v/>
      </c>
      <c r="AZ71" s="242" t="str">
        <f>IFERROR(IF(VLOOKUP($C71,'様式２－１'!$A$6:$BG$163,46,FALSE)="","",VLOOKUP($C71,'様式２－１'!$A$6:$BG$163,46,FALSE)),"")</f>
        <v/>
      </c>
      <c r="BA71" s="243" t="str">
        <f>IFERROR(IF(VLOOKUP($C71,'様式２－１'!$A$6:$BG$163,47,FALSE)="","",VLOOKUP($C71,'様式２－１'!$A$6:$BG$163,47,FALSE)),"")</f>
        <v/>
      </c>
      <c r="BB71" s="242" t="str">
        <f>IFERROR(IF(VLOOKUP($C71,'様式２－１'!$A$6:$BG$163,48,FALSE)="","",VLOOKUP($C71,'様式２－１'!$A$6:$BG$163,48,FALSE)),"")</f>
        <v/>
      </c>
      <c r="BC71" s="243" t="str">
        <f>IFERROR(IF(VLOOKUP($C71,'様式２－１'!$A$6:$BG$163,49,FALSE)="","",VLOOKUP($C71,'様式２－１'!$A$6:$BG$163,49,FALSE)),"")</f>
        <v/>
      </c>
      <c r="BD71" s="242" t="str">
        <f>IFERROR(IF(VLOOKUP($C71,'様式２－１'!$A$6:$BG$163,50,FALSE)="","",VLOOKUP($C71,'様式２－１'!$A$6:$BG$163,50,FALSE)),"")</f>
        <v/>
      </c>
      <c r="BE71" s="243" t="str">
        <f>IFERROR(IF(VLOOKUP($C71,'様式２－１'!$A$6:$BG$163,51,FALSE)="","",VLOOKUP($C71,'様式２－１'!$A$6:$BG$163,51,FALSE)),"")</f>
        <v/>
      </c>
      <c r="BF71" s="242" t="str">
        <f>IFERROR(IF(VLOOKUP($C71,'様式２－１'!$A$6:$BG$163,52,FALSE)="","",VLOOKUP($C71,'様式２－１'!$A$6:$BG$163,52,FALSE)),"")</f>
        <v/>
      </c>
      <c r="BG71" s="243" t="str">
        <f>IFERROR(IF(VLOOKUP($C71,'様式２－１'!$A$6:$BG$163,53,FALSE)="","",1),"")</f>
        <v/>
      </c>
      <c r="BH71" s="242" t="str">
        <f>IFERROR(IF(VLOOKUP($C71,'様式２－１'!$A$6:$BG$163,54,FALSE)="","",1),"")</f>
        <v/>
      </c>
      <c r="BI71" s="243" t="str">
        <f>IFERROR(IF(VLOOKUP($C71,'様式２－１'!$A$6:$BG$163,55,FALSE)="","",1),"")</f>
        <v/>
      </c>
      <c r="BJ71" s="242" t="str">
        <f>IFERROR(IF(VLOOKUP($C71,'様式２－１'!$A$6:$BG$163,56,FALSE)="","",VLOOKUP($C71,'様式２－１'!$A$6:$BG$163,56,FALSE)),"")</f>
        <v/>
      </c>
      <c r="BK71" s="243" t="str">
        <f>IFERROR(IF(VLOOKUP($C71,'様式２－１'!$A$6:$BG$163,57,FALSE)="","",VLOOKUP($C71,'様式２－１'!$A$6:$BG$163,57,FALSE)),"")</f>
        <v/>
      </c>
      <c r="BL71" s="242" t="str">
        <f>IFERROR(IF(VLOOKUP($C71,'様式２－１'!$A$6:$BG$163,58,FALSE)="","",VLOOKUP($C71,'様式２－１'!$A$6:$BG$163,58,FALSE)),"")</f>
        <v/>
      </c>
      <c r="BM71" s="243" t="str">
        <f>IFERROR(IF(VLOOKUP($C71,'様式２－１'!$A$6:$BG$163,59,FALSE)="","",VLOOKUP($C71,'様式２－１'!$A$6:$BG$163,59,FALSE)),"")</f>
        <v/>
      </c>
      <c r="BN71" s="244" t="str">
        <f>IFERROR(IF(VLOOKUP($C71,'様式４－１'!$A$6:$AE$112,5,FALSE)="","",VLOOKUP($C71,'様式４－１'!$A$6:$AE$112,5,FALSE)),"")</f>
        <v/>
      </c>
      <c r="BO71" s="245" t="str">
        <f>IFERROR(IF(VLOOKUP($C71,'様式４－１'!$A$6:$AE$112,6,FALSE)="","",VLOOKUP($C71,'様式４－１'!$A$6:$AE$112,6,FALSE)),"")</f>
        <v/>
      </c>
      <c r="BP71" s="244" t="str">
        <f>IFERROR(IF(VLOOKUP($C71,'様式４－１'!$A$6:$AE$112,7,FALSE)="","",VLOOKUP($C71,'様式４－１'!$A$6:$AE$112,7,FALSE)),"")</f>
        <v/>
      </c>
      <c r="BQ71" s="245" t="str">
        <f>IFERROR(IF(VLOOKUP($C71,'様式４－１'!$A$6:$AE$112,8,FALSE)="","",VLOOKUP($C71,'様式４－１'!$A$6:$AE$112,8,FALSE)),"")</f>
        <v/>
      </c>
      <c r="BR71" s="244" t="str">
        <f>IFERROR(IF(VLOOKUP($C71,'様式４－１'!$A$6:$AE$112,9,FALSE)="","",VLOOKUP($C71,'様式４－１'!$A$6:$AE$112,9,FALSE)),"")</f>
        <v/>
      </c>
      <c r="BS71" s="245" t="str">
        <f>IFERROR(IF(VLOOKUP($C71,'様式４－１'!$A$6:$AE$112,10,FALSE)="","",VLOOKUP($C71,'様式４－１'!$A$6:$AE$112,10,FALSE)),"")</f>
        <v/>
      </c>
      <c r="BT71" s="244" t="str">
        <f>IFERROR(IF(VLOOKUP($C71,'様式４－１'!$A$6:$AE$112,11,FALSE)="","",VLOOKUP($C71,'様式４－１'!$A$6:$AE$112,11,FALSE)),"")</f>
        <v/>
      </c>
      <c r="BU71" s="245" t="str">
        <f>IFERROR(IF(VLOOKUP($C71,'様式４－１'!$A$6:$AE$112,12,FALSE)="","",VLOOKUP($C71,'様式４－１'!$A$6:$AE$112,12,FALSE)),"")</f>
        <v/>
      </c>
      <c r="BV71" s="242" t="str">
        <f>IFERROR(IF(VLOOKUP($C71,'様式４－１'!$A$6:$AE$112,13,FALSE)="","",VLOOKUP($C71,'様式４－１'!$A$6:$AE$112,13,FALSE)),"")</f>
        <v/>
      </c>
      <c r="BW71" s="243" t="str">
        <f>IFERROR(IF(VLOOKUP($C71,'様式４－１'!$A$6:$AE$112,14,FALSE)="","",VLOOKUP($C71,'様式４－１'!$A$6:$AE$112,14,FALSE)),"")</f>
        <v/>
      </c>
      <c r="BX71" s="242" t="str">
        <f>IFERROR(IF(VLOOKUP($C71,'様式４－１'!$A$6:$AE$112,15,FALSE)="","",VLOOKUP($C71,'様式４－１'!$A$6:$AE$112,15,FALSE)),"")</f>
        <v/>
      </c>
      <c r="BY71" s="243" t="str">
        <f>IFERROR(IF(VLOOKUP($C71,'様式４－１'!$A$6:$AE$112,16,FALSE)="","",VLOOKUP($C71,'様式４－１'!$A$6:$AE$112,16,FALSE)),"")</f>
        <v/>
      </c>
      <c r="BZ71" s="242" t="str">
        <f>IFERROR(IF(VLOOKUP($C71,'様式４－１'!$A$6:$AE$112,17,FALSE)="","",VLOOKUP($C71,'様式４－１'!$A$6:$AE$112,17,FALSE)),"")</f>
        <v/>
      </c>
      <c r="CA71" s="243" t="str">
        <f>IFERROR(IF(VLOOKUP($C71,'様式４－１'!$A$6:$AE$112,18,FALSE)="","",VLOOKUP($C71,'様式４－１'!$A$6:$AE$112,18,FALSE)),"")</f>
        <v/>
      </c>
      <c r="CB71" s="242" t="str">
        <f>IFERROR(IF(VLOOKUP($C71,'様式４－１'!$A$6:$AE$112,19,FALSE)="","",VLOOKUP($C71,'様式４－１'!$A$6:$AE$112,19,FALSE)),"")</f>
        <v/>
      </c>
      <c r="CC71" s="243" t="str">
        <f>IFERROR(IF(VLOOKUP($C71,'様式４－１'!$A$6:$AE$112,20,FALSE)="","",VLOOKUP($C71,'様式４－１'!$A$6:$AE$112,20,FALSE)),"")</f>
        <v/>
      </c>
      <c r="CD71" s="244" t="str">
        <f>IFERROR(IF(VLOOKUP($C71,'様式４－１'!$A$6:$AE$112,21,FALSE)="","",1),"")</f>
        <v/>
      </c>
      <c r="CE71" s="245" t="str">
        <f>IFERROR(IF(VLOOKUP($C71,'様式４－１'!$A$6:$AE$112,22,FALSE)="","",1),"")</f>
        <v/>
      </c>
      <c r="CF71" s="244" t="str">
        <f>IFERROR(IF(VLOOKUP($C71,'様式４－１'!$A$6:$AE$112,23,FALSE)="","",1),"")</f>
        <v/>
      </c>
      <c r="CG71" s="245" t="str">
        <f>IFERROR(IF(VLOOKUP($C71,'様式４－１'!$A$6:$AE$112,24,FALSE)="","",1),"")</f>
        <v/>
      </c>
      <c r="CH71" s="244" t="str">
        <f>IFERROR(IF(VLOOKUP($C71,'様式４－１'!$A$6:$AE$112,25,FALSE)="","",1),"")</f>
        <v/>
      </c>
      <c r="CI71" s="245" t="str">
        <f>IFERROR(IF(VLOOKUP($C71,'様式４－１'!$A$6:$AE$112,26,FALSE)="","",1),"")</f>
        <v/>
      </c>
      <c r="CJ71" s="244" t="str">
        <f>IFERROR(IF(VLOOKUP($C71,'様式４－１'!$A$6:$AE$112,27,FALSE)="","",1),"")</f>
        <v/>
      </c>
      <c r="CK71" s="245" t="str">
        <f>IFERROR(IF(VLOOKUP($C71,'様式４－１'!$A$6:$AE$112,28,FALSE)="","",1),"")</f>
        <v/>
      </c>
      <c r="CL71" s="244" t="str">
        <f>IFERROR(IF(VLOOKUP($C71,'様式４－１'!$A$6:$AE$112,29,FALSE)="","",1),"")</f>
        <v/>
      </c>
      <c r="CM71" s="245" t="str">
        <f>IFERROR(IF(VLOOKUP($C71,'様式４－１'!$A$6:$AE$112,30,FALSE)="","",1),"")</f>
        <v/>
      </c>
      <c r="CN71" s="244" t="str">
        <f>IFERROR(IF(VLOOKUP($C71,'様式４－１'!$A$6:$AE$112,31,FALSE)="","",1),"")</f>
        <v/>
      </c>
      <c r="CO71" s="253" t="str">
        <f>IFERROR(IF(VLOOKUP($C71,'様式４－１'!$A$6:$AE$112,31,FALSE)="","",1),"")</f>
        <v/>
      </c>
      <c r="CP71" s="257" t="str">
        <f>IFERROR(IF(VLOOKUP($C71,'様式４－１'!$A$6:$AE$112,31,FALSE)="","",1),"")</f>
        <v/>
      </c>
      <c r="CQ71" s="253" t="str">
        <f>IFERROR(IF(VLOOKUP($C71,'様式４－１'!$A$6:$AE$112,31,FALSE)="","",1),"")</f>
        <v/>
      </c>
      <c r="CR71" s="262">
        <f>全技術者確認表!E83</f>
        <v>0</v>
      </c>
      <c r="CS71" s="263">
        <f>全技術者確認表!H83</f>
        <v>0</v>
      </c>
      <c r="FS71" s="242"/>
      <c r="FT71" s="243"/>
      <c r="FU71" s="242"/>
      <c r="FV71" s="243"/>
      <c r="FW71" s="242"/>
      <c r="FX71" s="243"/>
      <c r="FY71" s="242"/>
      <c r="FZ71" s="243"/>
      <c r="GA71" s="242"/>
      <c r="GB71" s="243"/>
      <c r="GC71" s="242"/>
      <c r="GD71" s="243"/>
      <c r="GE71" s="242"/>
      <c r="GF71" s="243"/>
      <c r="GG71" s="242"/>
      <c r="GH71" s="243"/>
      <c r="GI71" s="244"/>
      <c r="GJ71" s="245"/>
      <c r="GK71" s="244"/>
      <c r="GL71" s="245"/>
      <c r="GM71" s="244"/>
      <c r="GN71" s="245"/>
      <c r="GO71" s="244"/>
      <c r="GP71" s="245"/>
      <c r="GQ71" s="244"/>
      <c r="GR71" s="245"/>
      <c r="GS71" s="244"/>
      <c r="GT71" s="245"/>
      <c r="GU71" s="244"/>
      <c r="GV71" s="245"/>
      <c r="GW71" s="244"/>
      <c r="GX71" s="245"/>
      <c r="GY71" s="242"/>
      <c r="GZ71" s="243"/>
      <c r="HA71" s="242"/>
      <c r="HB71" s="243"/>
      <c r="HC71" s="242"/>
      <c r="HD71" s="243"/>
      <c r="HE71" s="242"/>
      <c r="HF71" s="243"/>
      <c r="HG71" s="242"/>
      <c r="HH71" s="243"/>
      <c r="HI71" s="242"/>
      <c r="HJ71" s="243"/>
      <c r="HK71" s="242"/>
      <c r="HL71" s="243"/>
      <c r="HM71" s="242"/>
      <c r="HN71" s="243"/>
      <c r="HO71" s="242"/>
      <c r="HP71" s="243"/>
      <c r="HQ71" s="242"/>
      <c r="HR71" s="243"/>
      <c r="HS71" s="242"/>
      <c r="HT71" s="243"/>
      <c r="HU71" s="242"/>
      <c r="HV71" s="243"/>
      <c r="HW71" s="244"/>
      <c r="HX71" s="245"/>
      <c r="HY71" s="244"/>
      <c r="HZ71" s="245"/>
      <c r="IA71" s="244"/>
      <c r="IB71" s="245"/>
      <c r="IC71" s="244"/>
      <c r="ID71" s="245"/>
      <c r="IE71" s="242"/>
      <c r="IF71" s="243"/>
      <c r="IG71" s="242"/>
      <c r="IH71" s="243"/>
      <c r="II71" s="242"/>
      <c r="IJ71" s="243"/>
      <c r="IK71" s="242"/>
      <c r="IL71" s="243"/>
      <c r="IM71" s="244"/>
      <c r="IN71" s="245"/>
      <c r="IO71" s="244"/>
      <c r="IP71" s="245"/>
      <c r="IQ71" s="244"/>
      <c r="IR71" s="245"/>
      <c r="IS71" s="244"/>
      <c r="IT71" s="245"/>
      <c r="IU71" s="244"/>
      <c r="IV71" s="245"/>
      <c r="IW71" s="244"/>
      <c r="IX71" s="253"/>
      <c r="IY71" s="257"/>
      <c r="IZ71" s="253"/>
      <c r="JA71" s="257"/>
      <c r="JB71" s="253"/>
    </row>
    <row r="72" spans="1:262" s="236" customFormat="1" x14ac:dyDescent="0.2">
      <c r="A72" s="236">
        <f>報告書表紙!G$6</f>
        <v>0</v>
      </c>
      <c r="C72" s="236">
        <v>71</v>
      </c>
      <c r="D72" s="236">
        <f>全技術者確認表!B84</f>
        <v>0</v>
      </c>
      <c r="J72" s="237" t="str">
        <f>IFERROR(IF(VLOOKUP($C72,'様式２－１'!$A$6:$BG$163,4,FALSE)="","",1),"")</f>
        <v/>
      </c>
      <c r="K72" s="238" t="str">
        <f>IFERROR(IF(VLOOKUP($C72,'様式２－１'!$A$6:$BG$163,5,FALSE)="","",1),"")</f>
        <v/>
      </c>
      <c r="L72" s="237" t="str">
        <f>IFERROR(IF(VLOOKUP($C72,'様式２－１'!$A$6:$BG$163,6,FALSE)="","",1),"")</f>
        <v/>
      </c>
      <c r="M72" s="238" t="str">
        <f>IFERROR(IF(VLOOKUP($C72,'様式２－１'!$A$6:$BG$163,7,FALSE)="","",1),"")</f>
        <v/>
      </c>
      <c r="N72" s="237" t="str">
        <f>IFERROR(IF(VLOOKUP($C72,'様式２－１'!$A$6:$BG$163,8,FALSE)="","",1),"")</f>
        <v/>
      </c>
      <c r="O72" s="238" t="str">
        <f>IFERROR(IF(VLOOKUP($C72,'様式２－１'!$A$6:$BG$163,9,FALSE)="","",1),"")</f>
        <v/>
      </c>
      <c r="P72" s="237" t="str">
        <f>IFERROR(IF(VLOOKUP($C72,'様式２－１'!$A$6:$BG$163,10,FALSE)="","",1),"")</f>
        <v/>
      </c>
      <c r="Q72" s="238" t="str">
        <f>IFERROR(IF(VLOOKUP($C72,'様式２－１'!$A$6:$BG$163,11,FALSE)="","",1),"")</f>
        <v/>
      </c>
      <c r="R72" s="237" t="str">
        <f>IFERROR(IF(VLOOKUP($C72,'様式２－１'!$A$6:$BG$163,12,FALSE)="","",1),"")</f>
        <v/>
      </c>
      <c r="S72" s="238" t="str">
        <f>IFERROR(IF(VLOOKUP($C72,'様式２－１'!$A$6:$BG$163,13,FALSE)="","",1),"")</f>
        <v/>
      </c>
      <c r="T72" s="237" t="str">
        <f>IFERROR(IF(VLOOKUP($C72,'様式２－１'!$A$6:$BG$163,14,FALSE)="","",1),"")</f>
        <v/>
      </c>
      <c r="U72" s="238" t="str">
        <f>IFERROR(IF(VLOOKUP($C72,'様式２－１'!$A$6:$BG$163,15,FALSE)="","",1),"")</f>
        <v/>
      </c>
      <c r="V72" s="237" t="str">
        <f>IFERROR(IF(VLOOKUP($C72,'様式２－１'!$A$6:$BG$163,16,FALSE)="","",1),"")</f>
        <v/>
      </c>
      <c r="W72" s="238" t="str">
        <f>IFERROR(IF(VLOOKUP($C72,'様式２－１'!$A$6:$BG$163,17,FALSE)="","",1),"")</f>
        <v/>
      </c>
      <c r="X72" s="237" t="str">
        <f>IFERROR(IF(VLOOKUP($C72,'様式２－１'!$A$6:$BG$163,18,FALSE)="","",1),"")</f>
        <v/>
      </c>
      <c r="Y72" s="238" t="str">
        <f>IFERROR(IF(VLOOKUP($C72,'様式２－１'!$A$6:$BG$163,19,FALSE)="","",1),"")</f>
        <v/>
      </c>
      <c r="Z72" s="237" t="str">
        <f>IFERROR(IF(VLOOKUP($C72,'様式２－１'!$A$6:$BG$163,20,FALSE)="","",1),"")</f>
        <v/>
      </c>
      <c r="AA72" s="240" t="str">
        <f>IFERROR(IF(VLOOKUP($C72,'様式２－１'!$A$6:$BG$163,21,FALSE)="","",1),"")</f>
        <v/>
      </c>
      <c r="AB72" s="237" t="str">
        <f>IFERROR(IF(VLOOKUP($C72,'様式２－１'!$A$6:$BG$163,22,FALSE)="","",1),"")</f>
        <v/>
      </c>
      <c r="AC72" s="240" t="str">
        <f>IFERROR(IF(VLOOKUP($C72,'様式２－１'!$A$6:$BG$163,23,FALSE)="","",1),"")</f>
        <v/>
      </c>
      <c r="AD72" s="237" t="str">
        <f>IFERROR(IF(VLOOKUP($C72,'様式２－１'!$A$6:$BG$163,24,FALSE)="","",1),"")</f>
        <v/>
      </c>
      <c r="AE72" s="240" t="str">
        <f>IFERROR(IF(VLOOKUP($C72,'様式２－１'!$A$6:$BG$163,25,FALSE)="","",1),"")</f>
        <v/>
      </c>
      <c r="AF72" s="237" t="str">
        <f>IFERROR(IF(VLOOKUP($C72,'様式２－１'!$A$6:$BG$163,26,FALSE)="","",1),"")</f>
        <v/>
      </c>
      <c r="AG72" s="240" t="str">
        <f>IFERROR(IF(VLOOKUP($C72,'様式２－１'!$A$6:$BG$163,27,FALSE)="","",1),"")</f>
        <v/>
      </c>
      <c r="AH72" s="237" t="str">
        <f>IFERROR(IF(VLOOKUP($C72,'様式２－１'!$A$6:$BG$163,28,FALSE)="","",1),"")</f>
        <v/>
      </c>
      <c r="AI72" s="240" t="str">
        <f>IFERROR(IF(VLOOKUP($C72,'様式２－１'!$A$6:$BG$163,28,FALSE)="","",1),"")</f>
        <v/>
      </c>
      <c r="AJ72" s="237" t="str">
        <f>IFERROR(IF(VLOOKUP($C72,'様式２－１'!$A$6:$BG$163,30,FALSE)="","",1),"")</f>
        <v/>
      </c>
      <c r="AK72" s="240" t="str">
        <f>IFERROR(IF(VLOOKUP($C72,'様式２－１'!$A$6:$BG$163,31,FALSE)="","",1),"")</f>
        <v/>
      </c>
      <c r="AL72" s="237" t="str">
        <f>IFERROR(IF(VLOOKUP($C72,'様式２－１'!$A$6:$BG$163,32,FALSE)="","",1),"")</f>
        <v/>
      </c>
      <c r="AM72" s="240" t="str">
        <f>IFERROR(IF(VLOOKUP($C72,'様式２－１'!$A$6:$BG$163,33,FALSE)="","",1),"")</f>
        <v/>
      </c>
      <c r="AN72" s="237" t="str">
        <f>IFERROR(IF(VLOOKUP($C72,'様式２－１'!$A$6:$BG$163,34,FALSE)="","",1),"")</f>
        <v/>
      </c>
      <c r="AO72" s="240" t="str">
        <f>IFERROR(IF(VLOOKUP($C72,'様式２－１'!$A$6:$BG$163,35,FALSE)="","",1),"")</f>
        <v/>
      </c>
      <c r="AP72" s="237" t="str">
        <f>IFERROR(IF(VLOOKUP($C72,'様式２－１'!$A$6:$BG$163,36,FALSE)="","",VLOOKUP($C72,'様式２－１'!$A$6:$BG$163,36,FALSE)),"")</f>
        <v/>
      </c>
      <c r="AQ72" s="238" t="str">
        <f>IFERROR(IF(VLOOKUP($C72,'様式２－１'!$A$6:$BG$163,37,FALSE)="","",VLOOKUP($C72,'様式２－１'!$A$6:$BG$163,37,FALSE)),"")</f>
        <v/>
      </c>
      <c r="AR72" s="237" t="str">
        <f>IFERROR(IF(VLOOKUP($C72,'様式２－１'!$A$6:$BG$163,38,FALSE)="","",VLOOKUP($C72,'様式２－１'!$A$6:$BG$163,38,FALSE)),"")</f>
        <v/>
      </c>
      <c r="AS72" s="238" t="str">
        <f>IFERROR(IF(VLOOKUP($C72,'様式２－１'!$A$6:$BG$163,39,FALSE)="","",VLOOKUP($C72,'様式２－１'!$A$6:$BG$163,39,FALSE)),"")</f>
        <v/>
      </c>
      <c r="AT72" s="237" t="str">
        <f>IFERROR(IF(VLOOKUP($C72,'様式２－１'!$A$6:$BG$163,40,FALSE)="","",VLOOKUP($C72,'様式２－１'!$A$6:$BG$163,40,FALSE)),"")</f>
        <v/>
      </c>
      <c r="AU72" s="238" t="str">
        <f>IFERROR(IF(VLOOKUP($C72,'様式２－１'!$A$6:$BG$163,41,FALSE)="","",VLOOKUP($C72,'様式２－１'!$A$6:$BG$163,41,FALSE)),"")</f>
        <v/>
      </c>
      <c r="AV72" s="237" t="str">
        <f>IFERROR(IF(VLOOKUP($C72,'様式２－１'!$A$6:$BG$163,42,FALSE)="","",VLOOKUP($C72,'様式２－１'!$A$6:$BG$163,42,FALSE)),"")</f>
        <v/>
      </c>
      <c r="AW72" s="238" t="str">
        <f>IFERROR(IF(VLOOKUP($C72,'様式２－１'!$A$6:$BG$163,43,FALSE)="","",VLOOKUP($C72,'様式２－１'!$A$6:$BG$163,43,FALSE)),"")</f>
        <v/>
      </c>
      <c r="AX72" s="237" t="str">
        <f>IFERROR(IF(VLOOKUP($C72,'様式２－１'!$A$6:$BG$163,44,FALSE)="","",VLOOKUP($C72,'様式２－１'!$A$6:$BG$163,44,FALSE)),"")</f>
        <v/>
      </c>
      <c r="AY72" s="238" t="str">
        <f>IFERROR(IF(VLOOKUP($C72,'様式２－１'!$A$6:$BG$163,45,FALSE)="","",VLOOKUP($C72,'様式２－１'!$A$6:$BG$163,45,FALSE)),"")</f>
        <v/>
      </c>
      <c r="AZ72" s="237" t="str">
        <f>IFERROR(IF(VLOOKUP($C72,'様式２－１'!$A$6:$BG$163,46,FALSE)="","",VLOOKUP($C72,'様式２－１'!$A$6:$BG$163,46,FALSE)),"")</f>
        <v/>
      </c>
      <c r="BA72" s="238" t="str">
        <f>IFERROR(IF(VLOOKUP($C72,'様式２－１'!$A$6:$BG$163,47,FALSE)="","",VLOOKUP($C72,'様式２－１'!$A$6:$BG$163,47,FALSE)),"")</f>
        <v/>
      </c>
      <c r="BB72" s="237" t="str">
        <f>IFERROR(IF(VLOOKUP($C72,'様式２－１'!$A$6:$BG$163,48,FALSE)="","",VLOOKUP($C72,'様式２－１'!$A$6:$BG$163,48,FALSE)),"")</f>
        <v/>
      </c>
      <c r="BC72" s="238" t="str">
        <f>IFERROR(IF(VLOOKUP($C72,'様式２－１'!$A$6:$BG$163,49,FALSE)="","",VLOOKUP($C72,'様式２－１'!$A$6:$BG$163,49,FALSE)),"")</f>
        <v/>
      </c>
      <c r="BD72" s="237" t="str">
        <f>IFERROR(IF(VLOOKUP($C72,'様式２－１'!$A$6:$BG$163,50,FALSE)="","",VLOOKUP($C72,'様式２－１'!$A$6:$BG$163,50,FALSE)),"")</f>
        <v/>
      </c>
      <c r="BE72" s="238" t="str">
        <f>IFERROR(IF(VLOOKUP($C72,'様式２－１'!$A$6:$BG$163,51,FALSE)="","",VLOOKUP($C72,'様式２－１'!$A$6:$BG$163,51,FALSE)),"")</f>
        <v/>
      </c>
      <c r="BF72" s="237" t="str">
        <f>IFERROR(IF(VLOOKUP($C72,'様式２－１'!$A$6:$BG$163,52,FALSE)="","",VLOOKUP($C72,'様式２－１'!$A$6:$BG$163,52,FALSE)),"")</f>
        <v/>
      </c>
      <c r="BG72" s="238" t="str">
        <f>IFERROR(IF(VLOOKUP($C72,'様式２－１'!$A$6:$BG$163,53,FALSE)="","",1),"")</f>
        <v/>
      </c>
      <c r="BH72" s="237" t="str">
        <f>IFERROR(IF(VLOOKUP($C72,'様式２－１'!$A$6:$BG$163,54,FALSE)="","",1),"")</f>
        <v/>
      </c>
      <c r="BI72" s="238" t="str">
        <f>IFERROR(IF(VLOOKUP($C72,'様式２－１'!$A$6:$BG$163,55,FALSE)="","",1),"")</f>
        <v/>
      </c>
      <c r="BJ72" s="237" t="str">
        <f>IFERROR(IF(VLOOKUP($C72,'様式２－１'!$A$6:$BG$163,56,FALSE)="","",VLOOKUP($C72,'様式２－１'!$A$6:$BG$163,56,FALSE)),"")</f>
        <v/>
      </c>
      <c r="BK72" s="238" t="str">
        <f>IFERROR(IF(VLOOKUP($C72,'様式２－１'!$A$6:$BG$163,57,FALSE)="","",VLOOKUP($C72,'様式２－１'!$A$6:$BG$163,57,FALSE)),"")</f>
        <v/>
      </c>
      <c r="BL72" s="237" t="str">
        <f>IFERROR(IF(VLOOKUP($C72,'様式２－１'!$A$6:$BG$163,58,FALSE)="","",VLOOKUP($C72,'様式２－１'!$A$6:$BG$163,58,FALSE)),"")</f>
        <v/>
      </c>
      <c r="BM72" s="238" t="str">
        <f>IFERROR(IF(VLOOKUP($C72,'様式２－１'!$A$6:$BG$163,59,FALSE)="","",VLOOKUP($C72,'様式２－１'!$A$6:$BG$163,59,FALSE)),"")</f>
        <v/>
      </c>
      <c r="BN72" s="239" t="str">
        <f>IFERROR(IF(VLOOKUP($C72,'様式４－１'!$A$6:$AE$112,5,FALSE)="","",VLOOKUP($C72,'様式４－１'!$A$6:$AE$112,5,FALSE)),"")</f>
        <v/>
      </c>
      <c r="BO72" s="240" t="str">
        <f>IFERROR(IF(VLOOKUP($C72,'様式４－１'!$A$6:$AE$112,6,FALSE)="","",VLOOKUP($C72,'様式４－１'!$A$6:$AE$112,6,FALSE)),"")</f>
        <v/>
      </c>
      <c r="BP72" s="239" t="str">
        <f>IFERROR(IF(VLOOKUP($C72,'様式４－１'!$A$6:$AE$112,7,FALSE)="","",VLOOKUP($C72,'様式４－１'!$A$6:$AE$112,7,FALSE)),"")</f>
        <v/>
      </c>
      <c r="BQ72" s="240" t="str">
        <f>IFERROR(IF(VLOOKUP($C72,'様式４－１'!$A$6:$AE$112,8,FALSE)="","",VLOOKUP($C72,'様式４－１'!$A$6:$AE$112,8,FALSE)),"")</f>
        <v/>
      </c>
      <c r="BR72" s="239" t="str">
        <f>IFERROR(IF(VLOOKUP($C72,'様式４－１'!$A$6:$AE$112,9,FALSE)="","",VLOOKUP($C72,'様式４－１'!$A$6:$AE$112,9,FALSE)),"")</f>
        <v/>
      </c>
      <c r="BS72" s="240" t="str">
        <f>IFERROR(IF(VLOOKUP($C72,'様式４－１'!$A$6:$AE$112,10,FALSE)="","",VLOOKUP($C72,'様式４－１'!$A$6:$AE$112,10,FALSE)),"")</f>
        <v/>
      </c>
      <c r="BT72" s="239" t="str">
        <f>IFERROR(IF(VLOOKUP($C72,'様式４－１'!$A$6:$AE$112,11,FALSE)="","",VLOOKUP($C72,'様式４－１'!$A$6:$AE$112,11,FALSE)),"")</f>
        <v/>
      </c>
      <c r="BU72" s="240" t="str">
        <f>IFERROR(IF(VLOOKUP($C72,'様式４－１'!$A$6:$AE$112,12,FALSE)="","",VLOOKUP($C72,'様式４－１'!$A$6:$AE$112,12,FALSE)),"")</f>
        <v/>
      </c>
      <c r="BV72" s="237" t="str">
        <f>IFERROR(IF(VLOOKUP($C72,'様式４－１'!$A$6:$AE$112,13,FALSE)="","",VLOOKUP($C72,'様式４－１'!$A$6:$AE$112,13,FALSE)),"")</f>
        <v/>
      </c>
      <c r="BW72" s="238" t="str">
        <f>IFERROR(IF(VLOOKUP($C72,'様式４－１'!$A$6:$AE$112,14,FALSE)="","",VLOOKUP($C72,'様式４－１'!$A$6:$AE$112,14,FALSE)),"")</f>
        <v/>
      </c>
      <c r="BX72" s="237" t="str">
        <f>IFERROR(IF(VLOOKUP($C72,'様式４－１'!$A$6:$AE$112,15,FALSE)="","",VLOOKUP($C72,'様式４－１'!$A$6:$AE$112,15,FALSE)),"")</f>
        <v/>
      </c>
      <c r="BY72" s="238" t="str">
        <f>IFERROR(IF(VLOOKUP($C72,'様式４－１'!$A$6:$AE$112,16,FALSE)="","",VLOOKUP($C72,'様式４－１'!$A$6:$AE$112,16,FALSE)),"")</f>
        <v/>
      </c>
      <c r="BZ72" s="237" t="str">
        <f>IFERROR(IF(VLOOKUP($C72,'様式４－１'!$A$6:$AE$112,17,FALSE)="","",VLOOKUP($C72,'様式４－１'!$A$6:$AE$112,17,FALSE)),"")</f>
        <v/>
      </c>
      <c r="CA72" s="238" t="str">
        <f>IFERROR(IF(VLOOKUP($C72,'様式４－１'!$A$6:$AE$112,18,FALSE)="","",VLOOKUP($C72,'様式４－１'!$A$6:$AE$112,18,FALSE)),"")</f>
        <v/>
      </c>
      <c r="CB72" s="237" t="str">
        <f>IFERROR(IF(VLOOKUP($C72,'様式４－１'!$A$6:$AE$112,19,FALSE)="","",VLOOKUP($C72,'様式４－１'!$A$6:$AE$112,19,FALSE)),"")</f>
        <v/>
      </c>
      <c r="CC72" s="238" t="str">
        <f>IFERROR(IF(VLOOKUP($C72,'様式４－１'!$A$6:$AE$112,20,FALSE)="","",VLOOKUP($C72,'様式４－１'!$A$6:$AE$112,20,FALSE)),"")</f>
        <v/>
      </c>
      <c r="CD72" s="239" t="str">
        <f>IFERROR(IF(VLOOKUP($C72,'様式４－１'!$A$6:$AE$112,21,FALSE)="","",1),"")</f>
        <v/>
      </c>
      <c r="CE72" s="240" t="str">
        <f>IFERROR(IF(VLOOKUP($C72,'様式４－１'!$A$6:$AE$112,22,FALSE)="","",1),"")</f>
        <v/>
      </c>
      <c r="CF72" s="239" t="str">
        <f>IFERROR(IF(VLOOKUP($C72,'様式４－１'!$A$6:$AE$112,23,FALSE)="","",1),"")</f>
        <v/>
      </c>
      <c r="CG72" s="240" t="str">
        <f>IFERROR(IF(VLOOKUP($C72,'様式４－１'!$A$6:$AE$112,24,FALSE)="","",1),"")</f>
        <v/>
      </c>
      <c r="CH72" s="239" t="str">
        <f>IFERROR(IF(VLOOKUP($C72,'様式４－１'!$A$6:$AE$112,25,FALSE)="","",1),"")</f>
        <v/>
      </c>
      <c r="CI72" s="240" t="str">
        <f>IFERROR(IF(VLOOKUP($C72,'様式４－１'!$A$6:$AE$112,26,FALSE)="","",1),"")</f>
        <v/>
      </c>
      <c r="CJ72" s="239" t="str">
        <f>IFERROR(IF(VLOOKUP($C72,'様式４－１'!$A$6:$AE$112,27,FALSE)="","",1),"")</f>
        <v/>
      </c>
      <c r="CK72" s="240" t="str">
        <f>IFERROR(IF(VLOOKUP($C72,'様式４－１'!$A$6:$AE$112,28,FALSE)="","",1),"")</f>
        <v/>
      </c>
      <c r="CL72" s="239" t="str">
        <f>IFERROR(IF(VLOOKUP($C72,'様式４－１'!$A$6:$AE$112,29,FALSE)="","",1),"")</f>
        <v/>
      </c>
      <c r="CM72" s="240" t="str">
        <f>IFERROR(IF(VLOOKUP($C72,'様式４－１'!$A$6:$AE$112,30,FALSE)="","",1),"")</f>
        <v/>
      </c>
      <c r="CN72" s="239" t="str">
        <f>IFERROR(IF(VLOOKUP($C72,'様式４－１'!$A$6:$AE$112,31,FALSE)="","",1),"")</f>
        <v/>
      </c>
      <c r="CO72" s="254" t="str">
        <f>IFERROR(IF(VLOOKUP($C72,'様式４－１'!$A$6:$AE$112,31,FALSE)="","",1),"")</f>
        <v/>
      </c>
      <c r="CP72" s="258" t="str">
        <f>IFERROR(IF(VLOOKUP($C72,'様式４－１'!$A$6:$AE$112,31,FALSE)="","",1),"")</f>
        <v/>
      </c>
      <c r="CQ72" s="254" t="str">
        <f>IFERROR(IF(VLOOKUP($C72,'様式４－１'!$A$6:$AE$112,31,FALSE)="","",1),"")</f>
        <v/>
      </c>
      <c r="CR72" s="264">
        <f>全技術者確認表!E84</f>
        <v>0</v>
      </c>
      <c r="CS72" s="265">
        <f>全技術者確認表!H84</f>
        <v>0</v>
      </c>
      <c r="FS72" s="237"/>
      <c r="FT72" s="238"/>
      <c r="FU72" s="237"/>
      <c r="FV72" s="238"/>
      <c r="FW72" s="237"/>
      <c r="FX72" s="238"/>
      <c r="FY72" s="237"/>
      <c r="FZ72" s="238"/>
      <c r="GA72" s="237"/>
      <c r="GB72" s="238"/>
      <c r="GC72" s="237"/>
      <c r="GD72" s="238"/>
      <c r="GE72" s="237"/>
      <c r="GF72" s="238"/>
      <c r="GG72" s="237"/>
      <c r="GH72" s="238"/>
      <c r="GI72" s="239"/>
      <c r="GJ72" s="240"/>
      <c r="GK72" s="239"/>
      <c r="GL72" s="240"/>
      <c r="GM72" s="239"/>
      <c r="GN72" s="240"/>
      <c r="GO72" s="239"/>
      <c r="GP72" s="240"/>
      <c r="GQ72" s="239"/>
      <c r="GR72" s="240"/>
      <c r="GS72" s="239"/>
      <c r="GT72" s="240"/>
      <c r="GU72" s="239"/>
      <c r="GV72" s="240"/>
      <c r="GW72" s="239"/>
      <c r="GX72" s="240"/>
      <c r="GY72" s="237"/>
      <c r="GZ72" s="238"/>
      <c r="HA72" s="237"/>
      <c r="HB72" s="238"/>
      <c r="HC72" s="237"/>
      <c r="HD72" s="238"/>
      <c r="HE72" s="237"/>
      <c r="HF72" s="238"/>
      <c r="HG72" s="237"/>
      <c r="HH72" s="238"/>
      <c r="HI72" s="237"/>
      <c r="HJ72" s="238"/>
      <c r="HK72" s="237"/>
      <c r="HL72" s="238"/>
      <c r="HM72" s="237"/>
      <c r="HN72" s="238"/>
      <c r="HO72" s="237"/>
      <c r="HP72" s="238"/>
      <c r="HQ72" s="237"/>
      <c r="HR72" s="238"/>
      <c r="HS72" s="237"/>
      <c r="HT72" s="238"/>
      <c r="HU72" s="237"/>
      <c r="HV72" s="238"/>
      <c r="HW72" s="239"/>
      <c r="HX72" s="240"/>
      <c r="HY72" s="239"/>
      <c r="HZ72" s="240"/>
      <c r="IA72" s="239"/>
      <c r="IB72" s="240"/>
      <c r="IC72" s="239"/>
      <c r="ID72" s="240"/>
      <c r="IE72" s="237"/>
      <c r="IF72" s="238"/>
      <c r="IG72" s="237"/>
      <c r="IH72" s="238"/>
      <c r="II72" s="237"/>
      <c r="IJ72" s="238"/>
      <c r="IK72" s="237"/>
      <c r="IL72" s="238"/>
      <c r="IM72" s="239"/>
      <c r="IN72" s="240"/>
      <c r="IO72" s="239"/>
      <c r="IP72" s="240"/>
      <c r="IQ72" s="239"/>
      <c r="IR72" s="240"/>
      <c r="IS72" s="239"/>
      <c r="IT72" s="240"/>
      <c r="IU72" s="239"/>
      <c r="IV72" s="240"/>
      <c r="IW72" s="239"/>
      <c r="IX72" s="254"/>
      <c r="IY72" s="258"/>
      <c r="IZ72" s="254"/>
      <c r="JA72" s="258"/>
      <c r="JB72" s="254"/>
    </row>
    <row r="73" spans="1:262" s="231" customFormat="1" x14ac:dyDescent="0.2">
      <c r="A73" s="231">
        <f>報告書表紙!G$6</f>
        <v>0</v>
      </c>
      <c r="C73" s="231">
        <v>72</v>
      </c>
      <c r="D73" s="231">
        <f>全技術者確認表!B85</f>
        <v>0</v>
      </c>
      <c r="J73" s="232" t="str">
        <f>IFERROR(IF(VLOOKUP($C73,'様式２－１'!$A$6:$BG$163,4,FALSE)="","",1),"")</f>
        <v/>
      </c>
      <c r="K73" s="233" t="str">
        <f>IFERROR(IF(VLOOKUP($C73,'様式２－１'!$A$6:$BG$163,5,FALSE)="","",1),"")</f>
        <v/>
      </c>
      <c r="L73" s="232" t="str">
        <f>IFERROR(IF(VLOOKUP($C73,'様式２－１'!$A$6:$BG$163,6,FALSE)="","",1),"")</f>
        <v/>
      </c>
      <c r="M73" s="233" t="str">
        <f>IFERROR(IF(VLOOKUP($C73,'様式２－１'!$A$6:$BG$163,7,FALSE)="","",1),"")</f>
        <v/>
      </c>
      <c r="N73" s="232" t="str">
        <f>IFERROR(IF(VLOOKUP($C73,'様式２－１'!$A$6:$BG$163,8,FALSE)="","",1),"")</f>
        <v/>
      </c>
      <c r="O73" s="233" t="str">
        <f>IFERROR(IF(VLOOKUP($C73,'様式２－１'!$A$6:$BG$163,9,FALSE)="","",1),"")</f>
        <v/>
      </c>
      <c r="P73" s="232" t="str">
        <f>IFERROR(IF(VLOOKUP($C73,'様式２－１'!$A$6:$BG$163,10,FALSE)="","",1),"")</f>
        <v/>
      </c>
      <c r="Q73" s="233" t="str">
        <f>IFERROR(IF(VLOOKUP($C73,'様式２－１'!$A$6:$BG$163,11,FALSE)="","",1),"")</f>
        <v/>
      </c>
      <c r="R73" s="232" t="str">
        <f>IFERROR(IF(VLOOKUP($C73,'様式２－１'!$A$6:$BG$163,12,FALSE)="","",1),"")</f>
        <v/>
      </c>
      <c r="S73" s="233" t="str">
        <f>IFERROR(IF(VLOOKUP($C73,'様式２－１'!$A$6:$BG$163,13,FALSE)="","",1),"")</f>
        <v/>
      </c>
      <c r="T73" s="232" t="str">
        <f>IFERROR(IF(VLOOKUP($C73,'様式２－１'!$A$6:$BG$163,14,FALSE)="","",1),"")</f>
        <v/>
      </c>
      <c r="U73" s="233" t="str">
        <f>IFERROR(IF(VLOOKUP($C73,'様式２－１'!$A$6:$BG$163,15,FALSE)="","",1),"")</f>
        <v/>
      </c>
      <c r="V73" s="232" t="str">
        <f>IFERROR(IF(VLOOKUP($C73,'様式２－１'!$A$6:$BG$163,16,FALSE)="","",1),"")</f>
        <v/>
      </c>
      <c r="W73" s="233" t="str">
        <f>IFERROR(IF(VLOOKUP($C73,'様式２－１'!$A$6:$BG$163,17,FALSE)="","",1),"")</f>
        <v/>
      </c>
      <c r="X73" s="232" t="str">
        <f>IFERROR(IF(VLOOKUP($C73,'様式２－１'!$A$6:$BG$163,18,FALSE)="","",1),"")</f>
        <v/>
      </c>
      <c r="Y73" s="233" t="str">
        <f>IFERROR(IF(VLOOKUP($C73,'様式２－１'!$A$6:$BG$163,19,FALSE)="","",1),"")</f>
        <v/>
      </c>
      <c r="Z73" s="232" t="str">
        <f>IFERROR(IF(VLOOKUP($C73,'様式２－１'!$A$6:$BG$163,20,FALSE)="","",1),"")</f>
        <v/>
      </c>
      <c r="AA73" s="235" t="str">
        <f>IFERROR(IF(VLOOKUP($C73,'様式２－１'!$A$6:$BG$163,21,FALSE)="","",1),"")</f>
        <v/>
      </c>
      <c r="AB73" s="232" t="str">
        <f>IFERROR(IF(VLOOKUP($C73,'様式２－１'!$A$6:$BG$163,22,FALSE)="","",1),"")</f>
        <v/>
      </c>
      <c r="AC73" s="235" t="str">
        <f>IFERROR(IF(VLOOKUP($C73,'様式２－１'!$A$6:$BG$163,23,FALSE)="","",1),"")</f>
        <v/>
      </c>
      <c r="AD73" s="232" t="str">
        <f>IFERROR(IF(VLOOKUP($C73,'様式２－１'!$A$6:$BG$163,24,FALSE)="","",1),"")</f>
        <v/>
      </c>
      <c r="AE73" s="235" t="str">
        <f>IFERROR(IF(VLOOKUP($C73,'様式２－１'!$A$6:$BG$163,25,FALSE)="","",1),"")</f>
        <v/>
      </c>
      <c r="AF73" s="232" t="str">
        <f>IFERROR(IF(VLOOKUP($C73,'様式２－１'!$A$6:$BG$163,26,FALSE)="","",1),"")</f>
        <v/>
      </c>
      <c r="AG73" s="235" t="str">
        <f>IFERROR(IF(VLOOKUP($C73,'様式２－１'!$A$6:$BG$163,27,FALSE)="","",1),"")</f>
        <v/>
      </c>
      <c r="AH73" s="232" t="str">
        <f>IFERROR(IF(VLOOKUP($C73,'様式２－１'!$A$6:$BG$163,28,FALSE)="","",1),"")</f>
        <v/>
      </c>
      <c r="AI73" s="235" t="str">
        <f>IFERROR(IF(VLOOKUP($C73,'様式２－１'!$A$6:$BG$163,28,FALSE)="","",1),"")</f>
        <v/>
      </c>
      <c r="AJ73" s="232" t="str">
        <f>IFERROR(IF(VLOOKUP($C73,'様式２－１'!$A$6:$BG$163,30,FALSE)="","",1),"")</f>
        <v/>
      </c>
      <c r="AK73" s="235" t="str">
        <f>IFERROR(IF(VLOOKUP($C73,'様式２－１'!$A$6:$BG$163,31,FALSE)="","",1),"")</f>
        <v/>
      </c>
      <c r="AL73" s="232" t="str">
        <f>IFERROR(IF(VLOOKUP($C73,'様式２－１'!$A$6:$BG$163,32,FALSE)="","",1),"")</f>
        <v/>
      </c>
      <c r="AM73" s="235" t="str">
        <f>IFERROR(IF(VLOOKUP($C73,'様式２－１'!$A$6:$BG$163,33,FALSE)="","",1),"")</f>
        <v/>
      </c>
      <c r="AN73" s="232" t="str">
        <f>IFERROR(IF(VLOOKUP($C73,'様式２－１'!$A$6:$BG$163,34,FALSE)="","",1),"")</f>
        <v/>
      </c>
      <c r="AO73" s="235" t="str">
        <f>IFERROR(IF(VLOOKUP($C73,'様式２－１'!$A$6:$BG$163,35,FALSE)="","",1),"")</f>
        <v/>
      </c>
      <c r="AP73" s="232" t="str">
        <f>IFERROR(IF(VLOOKUP($C73,'様式２－１'!$A$6:$BG$163,36,FALSE)="","",VLOOKUP($C73,'様式２－１'!$A$6:$BG$163,36,FALSE)),"")</f>
        <v/>
      </c>
      <c r="AQ73" s="233" t="str">
        <f>IFERROR(IF(VLOOKUP($C73,'様式２－１'!$A$6:$BG$163,37,FALSE)="","",VLOOKUP($C73,'様式２－１'!$A$6:$BG$163,37,FALSE)),"")</f>
        <v/>
      </c>
      <c r="AR73" s="232" t="str">
        <f>IFERROR(IF(VLOOKUP($C73,'様式２－１'!$A$6:$BG$163,38,FALSE)="","",VLOOKUP($C73,'様式２－１'!$A$6:$BG$163,38,FALSE)),"")</f>
        <v/>
      </c>
      <c r="AS73" s="233" t="str">
        <f>IFERROR(IF(VLOOKUP($C73,'様式２－１'!$A$6:$BG$163,39,FALSE)="","",VLOOKUP($C73,'様式２－１'!$A$6:$BG$163,39,FALSE)),"")</f>
        <v/>
      </c>
      <c r="AT73" s="232" t="str">
        <f>IFERROR(IF(VLOOKUP($C73,'様式２－１'!$A$6:$BG$163,40,FALSE)="","",VLOOKUP($C73,'様式２－１'!$A$6:$BG$163,40,FALSE)),"")</f>
        <v/>
      </c>
      <c r="AU73" s="233" t="str">
        <f>IFERROR(IF(VLOOKUP($C73,'様式２－１'!$A$6:$BG$163,41,FALSE)="","",VLOOKUP($C73,'様式２－１'!$A$6:$BG$163,41,FALSE)),"")</f>
        <v/>
      </c>
      <c r="AV73" s="232" t="str">
        <f>IFERROR(IF(VLOOKUP($C73,'様式２－１'!$A$6:$BG$163,42,FALSE)="","",VLOOKUP($C73,'様式２－１'!$A$6:$BG$163,42,FALSE)),"")</f>
        <v/>
      </c>
      <c r="AW73" s="233" t="str">
        <f>IFERROR(IF(VLOOKUP($C73,'様式２－１'!$A$6:$BG$163,43,FALSE)="","",VLOOKUP($C73,'様式２－１'!$A$6:$BG$163,43,FALSE)),"")</f>
        <v/>
      </c>
      <c r="AX73" s="232" t="str">
        <f>IFERROR(IF(VLOOKUP($C73,'様式２－１'!$A$6:$BG$163,44,FALSE)="","",VLOOKUP($C73,'様式２－１'!$A$6:$BG$163,44,FALSE)),"")</f>
        <v/>
      </c>
      <c r="AY73" s="233" t="str">
        <f>IFERROR(IF(VLOOKUP($C73,'様式２－１'!$A$6:$BG$163,45,FALSE)="","",VLOOKUP($C73,'様式２－１'!$A$6:$BG$163,45,FALSE)),"")</f>
        <v/>
      </c>
      <c r="AZ73" s="232" t="str">
        <f>IFERROR(IF(VLOOKUP($C73,'様式２－１'!$A$6:$BG$163,46,FALSE)="","",VLOOKUP($C73,'様式２－１'!$A$6:$BG$163,46,FALSE)),"")</f>
        <v/>
      </c>
      <c r="BA73" s="233" t="str">
        <f>IFERROR(IF(VLOOKUP($C73,'様式２－１'!$A$6:$BG$163,47,FALSE)="","",VLOOKUP($C73,'様式２－１'!$A$6:$BG$163,47,FALSE)),"")</f>
        <v/>
      </c>
      <c r="BB73" s="232" t="str">
        <f>IFERROR(IF(VLOOKUP($C73,'様式２－１'!$A$6:$BG$163,48,FALSE)="","",VLOOKUP($C73,'様式２－１'!$A$6:$BG$163,48,FALSE)),"")</f>
        <v/>
      </c>
      <c r="BC73" s="233" t="str">
        <f>IFERROR(IF(VLOOKUP($C73,'様式２－１'!$A$6:$BG$163,49,FALSE)="","",VLOOKUP($C73,'様式２－１'!$A$6:$BG$163,49,FALSE)),"")</f>
        <v/>
      </c>
      <c r="BD73" s="232" t="str">
        <f>IFERROR(IF(VLOOKUP($C73,'様式２－１'!$A$6:$BG$163,50,FALSE)="","",VLOOKUP($C73,'様式２－１'!$A$6:$BG$163,50,FALSE)),"")</f>
        <v/>
      </c>
      <c r="BE73" s="233" t="str">
        <f>IFERROR(IF(VLOOKUP($C73,'様式２－１'!$A$6:$BG$163,51,FALSE)="","",VLOOKUP($C73,'様式２－１'!$A$6:$BG$163,51,FALSE)),"")</f>
        <v/>
      </c>
      <c r="BF73" s="232" t="str">
        <f>IFERROR(IF(VLOOKUP($C73,'様式２－１'!$A$6:$BG$163,52,FALSE)="","",VLOOKUP($C73,'様式２－１'!$A$6:$BG$163,52,FALSE)),"")</f>
        <v/>
      </c>
      <c r="BG73" s="233" t="str">
        <f>IFERROR(IF(VLOOKUP($C73,'様式２－１'!$A$6:$BG$163,53,FALSE)="","",1),"")</f>
        <v/>
      </c>
      <c r="BH73" s="232" t="str">
        <f>IFERROR(IF(VLOOKUP($C73,'様式２－１'!$A$6:$BG$163,54,FALSE)="","",1),"")</f>
        <v/>
      </c>
      <c r="BI73" s="233" t="str">
        <f>IFERROR(IF(VLOOKUP($C73,'様式２－１'!$A$6:$BG$163,55,FALSE)="","",1),"")</f>
        <v/>
      </c>
      <c r="BJ73" s="232" t="str">
        <f>IFERROR(IF(VLOOKUP($C73,'様式２－１'!$A$6:$BG$163,56,FALSE)="","",VLOOKUP($C73,'様式２－１'!$A$6:$BG$163,56,FALSE)),"")</f>
        <v/>
      </c>
      <c r="BK73" s="233" t="str">
        <f>IFERROR(IF(VLOOKUP($C73,'様式２－１'!$A$6:$BG$163,57,FALSE)="","",VLOOKUP($C73,'様式２－１'!$A$6:$BG$163,57,FALSE)),"")</f>
        <v/>
      </c>
      <c r="BL73" s="232" t="str">
        <f>IFERROR(IF(VLOOKUP($C73,'様式２－１'!$A$6:$BG$163,58,FALSE)="","",VLOOKUP($C73,'様式２－１'!$A$6:$BG$163,58,FALSE)),"")</f>
        <v/>
      </c>
      <c r="BM73" s="233" t="str">
        <f>IFERROR(IF(VLOOKUP($C73,'様式２－１'!$A$6:$BG$163,59,FALSE)="","",VLOOKUP($C73,'様式２－１'!$A$6:$BG$163,59,FALSE)),"")</f>
        <v/>
      </c>
      <c r="BN73" s="234" t="str">
        <f>IFERROR(IF(VLOOKUP($C73,'様式４－１'!$A$6:$AE$112,5,FALSE)="","",VLOOKUP($C73,'様式４－１'!$A$6:$AE$112,5,FALSE)),"")</f>
        <v/>
      </c>
      <c r="BO73" s="235" t="str">
        <f>IFERROR(IF(VLOOKUP($C73,'様式４－１'!$A$6:$AE$112,6,FALSE)="","",VLOOKUP($C73,'様式４－１'!$A$6:$AE$112,6,FALSE)),"")</f>
        <v/>
      </c>
      <c r="BP73" s="234" t="str">
        <f>IFERROR(IF(VLOOKUP($C73,'様式４－１'!$A$6:$AE$112,7,FALSE)="","",VLOOKUP($C73,'様式４－１'!$A$6:$AE$112,7,FALSE)),"")</f>
        <v/>
      </c>
      <c r="BQ73" s="235" t="str">
        <f>IFERROR(IF(VLOOKUP($C73,'様式４－１'!$A$6:$AE$112,8,FALSE)="","",VLOOKUP($C73,'様式４－１'!$A$6:$AE$112,8,FALSE)),"")</f>
        <v/>
      </c>
      <c r="BR73" s="234" t="str">
        <f>IFERROR(IF(VLOOKUP($C73,'様式４－１'!$A$6:$AE$112,9,FALSE)="","",VLOOKUP($C73,'様式４－１'!$A$6:$AE$112,9,FALSE)),"")</f>
        <v/>
      </c>
      <c r="BS73" s="235" t="str">
        <f>IFERROR(IF(VLOOKUP($C73,'様式４－１'!$A$6:$AE$112,10,FALSE)="","",VLOOKUP($C73,'様式４－１'!$A$6:$AE$112,10,FALSE)),"")</f>
        <v/>
      </c>
      <c r="BT73" s="234" t="str">
        <f>IFERROR(IF(VLOOKUP($C73,'様式４－１'!$A$6:$AE$112,11,FALSE)="","",VLOOKUP($C73,'様式４－１'!$A$6:$AE$112,11,FALSE)),"")</f>
        <v/>
      </c>
      <c r="BU73" s="235" t="str">
        <f>IFERROR(IF(VLOOKUP($C73,'様式４－１'!$A$6:$AE$112,12,FALSE)="","",VLOOKUP($C73,'様式４－１'!$A$6:$AE$112,12,FALSE)),"")</f>
        <v/>
      </c>
      <c r="BV73" s="232" t="str">
        <f>IFERROR(IF(VLOOKUP($C73,'様式４－１'!$A$6:$AE$112,13,FALSE)="","",VLOOKUP($C73,'様式４－１'!$A$6:$AE$112,13,FALSE)),"")</f>
        <v/>
      </c>
      <c r="BW73" s="233" t="str">
        <f>IFERROR(IF(VLOOKUP($C73,'様式４－１'!$A$6:$AE$112,14,FALSE)="","",VLOOKUP($C73,'様式４－１'!$A$6:$AE$112,14,FALSE)),"")</f>
        <v/>
      </c>
      <c r="BX73" s="232" t="str">
        <f>IFERROR(IF(VLOOKUP($C73,'様式４－１'!$A$6:$AE$112,15,FALSE)="","",VLOOKUP($C73,'様式４－１'!$A$6:$AE$112,15,FALSE)),"")</f>
        <v/>
      </c>
      <c r="BY73" s="233" t="str">
        <f>IFERROR(IF(VLOOKUP($C73,'様式４－１'!$A$6:$AE$112,16,FALSE)="","",VLOOKUP($C73,'様式４－１'!$A$6:$AE$112,16,FALSE)),"")</f>
        <v/>
      </c>
      <c r="BZ73" s="232" t="str">
        <f>IFERROR(IF(VLOOKUP($C73,'様式４－１'!$A$6:$AE$112,17,FALSE)="","",VLOOKUP($C73,'様式４－１'!$A$6:$AE$112,17,FALSE)),"")</f>
        <v/>
      </c>
      <c r="CA73" s="233" t="str">
        <f>IFERROR(IF(VLOOKUP($C73,'様式４－１'!$A$6:$AE$112,18,FALSE)="","",VLOOKUP($C73,'様式４－１'!$A$6:$AE$112,18,FALSE)),"")</f>
        <v/>
      </c>
      <c r="CB73" s="232" t="str">
        <f>IFERROR(IF(VLOOKUP($C73,'様式４－１'!$A$6:$AE$112,19,FALSE)="","",VLOOKUP($C73,'様式４－１'!$A$6:$AE$112,19,FALSE)),"")</f>
        <v/>
      </c>
      <c r="CC73" s="233" t="str">
        <f>IFERROR(IF(VLOOKUP($C73,'様式４－１'!$A$6:$AE$112,20,FALSE)="","",VLOOKUP($C73,'様式４－１'!$A$6:$AE$112,20,FALSE)),"")</f>
        <v/>
      </c>
      <c r="CD73" s="234" t="str">
        <f>IFERROR(IF(VLOOKUP($C73,'様式４－１'!$A$6:$AE$112,21,FALSE)="","",1),"")</f>
        <v/>
      </c>
      <c r="CE73" s="235" t="str">
        <f>IFERROR(IF(VLOOKUP($C73,'様式４－１'!$A$6:$AE$112,22,FALSE)="","",1),"")</f>
        <v/>
      </c>
      <c r="CF73" s="234" t="str">
        <f>IFERROR(IF(VLOOKUP($C73,'様式４－１'!$A$6:$AE$112,23,FALSE)="","",1),"")</f>
        <v/>
      </c>
      <c r="CG73" s="235" t="str">
        <f>IFERROR(IF(VLOOKUP($C73,'様式４－１'!$A$6:$AE$112,24,FALSE)="","",1),"")</f>
        <v/>
      </c>
      <c r="CH73" s="234" t="str">
        <f>IFERROR(IF(VLOOKUP($C73,'様式４－１'!$A$6:$AE$112,25,FALSE)="","",1),"")</f>
        <v/>
      </c>
      <c r="CI73" s="235" t="str">
        <f>IFERROR(IF(VLOOKUP($C73,'様式４－１'!$A$6:$AE$112,26,FALSE)="","",1),"")</f>
        <v/>
      </c>
      <c r="CJ73" s="234" t="str">
        <f>IFERROR(IF(VLOOKUP($C73,'様式４－１'!$A$6:$AE$112,27,FALSE)="","",1),"")</f>
        <v/>
      </c>
      <c r="CK73" s="235" t="str">
        <f>IFERROR(IF(VLOOKUP($C73,'様式４－１'!$A$6:$AE$112,28,FALSE)="","",1),"")</f>
        <v/>
      </c>
      <c r="CL73" s="234" t="str">
        <f>IFERROR(IF(VLOOKUP($C73,'様式４－１'!$A$6:$AE$112,29,FALSE)="","",1),"")</f>
        <v/>
      </c>
      <c r="CM73" s="235" t="str">
        <f>IFERROR(IF(VLOOKUP($C73,'様式４－１'!$A$6:$AE$112,30,FALSE)="","",1),"")</f>
        <v/>
      </c>
      <c r="CN73" s="234" t="str">
        <f>IFERROR(IF(VLOOKUP($C73,'様式４－１'!$A$6:$AE$112,31,FALSE)="","",1),"")</f>
        <v/>
      </c>
      <c r="CO73" s="252" t="str">
        <f>IFERROR(IF(VLOOKUP($C73,'様式４－１'!$A$6:$AE$112,31,FALSE)="","",1),"")</f>
        <v/>
      </c>
      <c r="CP73" s="256" t="str">
        <f>IFERROR(IF(VLOOKUP($C73,'様式４－１'!$A$6:$AE$112,31,FALSE)="","",1),"")</f>
        <v/>
      </c>
      <c r="CQ73" s="252" t="str">
        <f>IFERROR(IF(VLOOKUP($C73,'様式４－１'!$A$6:$AE$112,31,FALSE)="","",1),"")</f>
        <v/>
      </c>
      <c r="CR73" s="260">
        <f>全技術者確認表!E85</f>
        <v>0</v>
      </c>
      <c r="CS73" s="261">
        <f>全技術者確認表!H85</f>
        <v>0</v>
      </c>
      <c r="FS73" s="232"/>
      <c r="FT73" s="233"/>
      <c r="FU73" s="232"/>
      <c r="FV73" s="233"/>
      <c r="FW73" s="232"/>
      <c r="FX73" s="233"/>
      <c r="FY73" s="232"/>
      <c r="FZ73" s="233"/>
      <c r="GA73" s="232"/>
      <c r="GB73" s="233"/>
      <c r="GC73" s="232"/>
      <c r="GD73" s="233"/>
      <c r="GE73" s="232"/>
      <c r="GF73" s="233"/>
      <c r="GG73" s="232"/>
      <c r="GH73" s="233"/>
      <c r="GI73" s="234"/>
      <c r="GJ73" s="235"/>
      <c r="GK73" s="234"/>
      <c r="GL73" s="235"/>
      <c r="GM73" s="234"/>
      <c r="GN73" s="235"/>
      <c r="GO73" s="234"/>
      <c r="GP73" s="235"/>
      <c r="GQ73" s="234"/>
      <c r="GR73" s="235"/>
      <c r="GS73" s="234"/>
      <c r="GT73" s="235"/>
      <c r="GU73" s="234"/>
      <c r="GV73" s="235"/>
      <c r="GW73" s="234"/>
      <c r="GX73" s="235"/>
      <c r="GY73" s="232"/>
      <c r="GZ73" s="233"/>
      <c r="HA73" s="232"/>
      <c r="HB73" s="233"/>
      <c r="HC73" s="232"/>
      <c r="HD73" s="233"/>
      <c r="HE73" s="232"/>
      <c r="HF73" s="233"/>
      <c r="HG73" s="232"/>
      <c r="HH73" s="233"/>
      <c r="HI73" s="232"/>
      <c r="HJ73" s="233"/>
      <c r="HK73" s="232"/>
      <c r="HL73" s="233"/>
      <c r="HM73" s="232"/>
      <c r="HN73" s="233"/>
      <c r="HO73" s="232"/>
      <c r="HP73" s="233"/>
      <c r="HQ73" s="232"/>
      <c r="HR73" s="233"/>
      <c r="HS73" s="232"/>
      <c r="HT73" s="233"/>
      <c r="HU73" s="232"/>
      <c r="HV73" s="233"/>
      <c r="HW73" s="234"/>
      <c r="HX73" s="235"/>
      <c r="HY73" s="234"/>
      <c r="HZ73" s="235"/>
      <c r="IA73" s="234"/>
      <c r="IB73" s="235"/>
      <c r="IC73" s="234"/>
      <c r="ID73" s="235"/>
      <c r="IE73" s="232"/>
      <c r="IF73" s="233"/>
      <c r="IG73" s="232"/>
      <c r="IH73" s="233"/>
      <c r="II73" s="232"/>
      <c r="IJ73" s="233"/>
      <c r="IK73" s="232"/>
      <c r="IL73" s="233"/>
      <c r="IM73" s="234"/>
      <c r="IN73" s="235"/>
      <c r="IO73" s="234"/>
      <c r="IP73" s="235"/>
      <c r="IQ73" s="234"/>
      <c r="IR73" s="235"/>
      <c r="IS73" s="234"/>
      <c r="IT73" s="235"/>
      <c r="IU73" s="234"/>
      <c r="IV73" s="235"/>
      <c r="IW73" s="234"/>
      <c r="IX73" s="252"/>
      <c r="IY73" s="256"/>
      <c r="IZ73" s="252"/>
      <c r="JA73" s="256"/>
      <c r="JB73" s="252"/>
    </row>
    <row r="74" spans="1:262" s="231" customFormat="1" x14ac:dyDescent="0.2">
      <c r="A74" s="231">
        <f>報告書表紙!G$6</f>
        <v>0</v>
      </c>
      <c r="C74" s="231">
        <v>73</v>
      </c>
      <c r="D74" s="231">
        <f>全技術者確認表!B86</f>
        <v>0</v>
      </c>
      <c r="J74" s="232" t="str">
        <f>IFERROR(IF(VLOOKUP($C74,'様式２－１'!$A$6:$BG$163,4,FALSE)="","",1),"")</f>
        <v/>
      </c>
      <c r="K74" s="233" t="str">
        <f>IFERROR(IF(VLOOKUP($C74,'様式２－１'!$A$6:$BG$163,5,FALSE)="","",1),"")</f>
        <v/>
      </c>
      <c r="L74" s="232" t="str">
        <f>IFERROR(IF(VLOOKUP($C74,'様式２－１'!$A$6:$BG$163,6,FALSE)="","",1),"")</f>
        <v/>
      </c>
      <c r="M74" s="233" t="str">
        <f>IFERROR(IF(VLOOKUP($C74,'様式２－１'!$A$6:$BG$163,7,FALSE)="","",1),"")</f>
        <v/>
      </c>
      <c r="N74" s="232" t="str">
        <f>IFERROR(IF(VLOOKUP($C74,'様式２－１'!$A$6:$BG$163,8,FALSE)="","",1),"")</f>
        <v/>
      </c>
      <c r="O74" s="233" t="str">
        <f>IFERROR(IF(VLOOKUP($C74,'様式２－１'!$A$6:$BG$163,9,FALSE)="","",1),"")</f>
        <v/>
      </c>
      <c r="P74" s="232" t="str">
        <f>IFERROR(IF(VLOOKUP($C74,'様式２－１'!$A$6:$BG$163,10,FALSE)="","",1),"")</f>
        <v/>
      </c>
      <c r="Q74" s="233" t="str">
        <f>IFERROR(IF(VLOOKUP($C74,'様式２－１'!$A$6:$BG$163,11,FALSE)="","",1),"")</f>
        <v/>
      </c>
      <c r="R74" s="232" t="str">
        <f>IFERROR(IF(VLOOKUP($C74,'様式２－１'!$A$6:$BG$163,12,FALSE)="","",1),"")</f>
        <v/>
      </c>
      <c r="S74" s="233" t="str">
        <f>IFERROR(IF(VLOOKUP($C74,'様式２－１'!$A$6:$BG$163,13,FALSE)="","",1),"")</f>
        <v/>
      </c>
      <c r="T74" s="232" t="str">
        <f>IFERROR(IF(VLOOKUP($C74,'様式２－１'!$A$6:$BG$163,14,FALSE)="","",1),"")</f>
        <v/>
      </c>
      <c r="U74" s="233" t="str">
        <f>IFERROR(IF(VLOOKUP($C74,'様式２－１'!$A$6:$BG$163,15,FALSE)="","",1),"")</f>
        <v/>
      </c>
      <c r="V74" s="232" t="str">
        <f>IFERROR(IF(VLOOKUP($C74,'様式２－１'!$A$6:$BG$163,16,FALSE)="","",1),"")</f>
        <v/>
      </c>
      <c r="W74" s="233" t="str">
        <f>IFERROR(IF(VLOOKUP($C74,'様式２－１'!$A$6:$BG$163,17,FALSE)="","",1),"")</f>
        <v/>
      </c>
      <c r="X74" s="232" t="str">
        <f>IFERROR(IF(VLOOKUP($C74,'様式２－１'!$A$6:$BG$163,18,FALSE)="","",1),"")</f>
        <v/>
      </c>
      <c r="Y74" s="233" t="str">
        <f>IFERROR(IF(VLOOKUP($C74,'様式２－１'!$A$6:$BG$163,19,FALSE)="","",1),"")</f>
        <v/>
      </c>
      <c r="Z74" s="232" t="str">
        <f>IFERROR(IF(VLOOKUP($C74,'様式２－１'!$A$6:$BG$163,20,FALSE)="","",1),"")</f>
        <v/>
      </c>
      <c r="AA74" s="235" t="str">
        <f>IFERROR(IF(VLOOKUP($C74,'様式２－１'!$A$6:$BG$163,21,FALSE)="","",1),"")</f>
        <v/>
      </c>
      <c r="AB74" s="232" t="str">
        <f>IFERROR(IF(VLOOKUP($C74,'様式２－１'!$A$6:$BG$163,22,FALSE)="","",1),"")</f>
        <v/>
      </c>
      <c r="AC74" s="235" t="str">
        <f>IFERROR(IF(VLOOKUP($C74,'様式２－１'!$A$6:$BG$163,23,FALSE)="","",1),"")</f>
        <v/>
      </c>
      <c r="AD74" s="232" t="str">
        <f>IFERROR(IF(VLOOKUP($C74,'様式２－１'!$A$6:$BG$163,24,FALSE)="","",1),"")</f>
        <v/>
      </c>
      <c r="AE74" s="235" t="str">
        <f>IFERROR(IF(VLOOKUP($C74,'様式２－１'!$A$6:$BG$163,25,FALSE)="","",1),"")</f>
        <v/>
      </c>
      <c r="AF74" s="232" t="str">
        <f>IFERROR(IF(VLOOKUP($C74,'様式２－１'!$A$6:$BG$163,26,FALSE)="","",1),"")</f>
        <v/>
      </c>
      <c r="AG74" s="235" t="str">
        <f>IFERROR(IF(VLOOKUP($C74,'様式２－１'!$A$6:$BG$163,27,FALSE)="","",1),"")</f>
        <v/>
      </c>
      <c r="AH74" s="232" t="str">
        <f>IFERROR(IF(VLOOKUP($C74,'様式２－１'!$A$6:$BG$163,28,FALSE)="","",1),"")</f>
        <v/>
      </c>
      <c r="AI74" s="235" t="str">
        <f>IFERROR(IF(VLOOKUP($C74,'様式２－１'!$A$6:$BG$163,28,FALSE)="","",1),"")</f>
        <v/>
      </c>
      <c r="AJ74" s="232" t="str">
        <f>IFERROR(IF(VLOOKUP($C74,'様式２－１'!$A$6:$BG$163,30,FALSE)="","",1),"")</f>
        <v/>
      </c>
      <c r="AK74" s="235" t="str">
        <f>IFERROR(IF(VLOOKUP($C74,'様式２－１'!$A$6:$BG$163,31,FALSE)="","",1),"")</f>
        <v/>
      </c>
      <c r="AL74" s="232" t="str">
        <f>IFERROR(IF(VLOOKUP($C74,'様式２－１'!$A$6:$BG$163,32,FALSE)="","",1),"")</f>
        <v/>
      </c>
      <c r="AM74" s="235" t="str">
        <f>IFERROR(IF(VLOOKUP($C74,'様式２－１'!$A$6:$BG$163,33,FALSE)="","",1),"")</f>
        <v/>
      </c>
      <c r="AN74" s="232" t="str">
        <f>IFERROR(IF(VLOOKUP($C74,'様式２－１'!$A$6:$BG$163,34,FALSE)="","",1),"")</f>
        <v/>
      </c>
      <c r="AO74" s="235" t="str">
        <f>IFERROR(IF(VLOOKUP($C74,'様式２－１'!$A$6:$BG$163,35,FALSE)="","",1),"")</f>
        <v/>
      </c>
      <c r="AP74" s="232" t="str">
        <f>IFERROR(IF(VLOOKUP($C74,'様式２－１'!$A$6:$BG$163,36,FALSE)="","",VLOOKUP($C74,'様式２－１'!$A$6:$BG$163,36,FALSE)),"")</f>
        <v/>
      </c>
      <c r="AQ74" s="233" t="str">
        <f>IFERROR(IF(VLOOKUP($C74,'様式２－１'!$A$6:$BG$163,37,FALSE)="","",VLOOKUP($C74,'様式２－１'!$A$6:$BG$163,37,FALSE)),"")</f>
        <v/>
      </c>
      <c r="AR74" s="232" t="str">
        <f>IFERROR(IF(VLOOKUP($C74,'様式２－１'!$A$6:$BG$163,38,FALSE)="","",VLOOKUP($C74,'様式２－１'!$A$6:$BG$163,38,FALSE)),"")</f>
        <v/>
      </c>
      <c r="AS74" s="233" t="str">
        <f>IFERROR(IF(VLOOKUP($C74,'様式２－１'!$A$6:$BG$163,39,FALSE)="","",VLOOKUP($C74,'様式２－１'!$A$6:$BG$163,39,FALSE)),"")</f>
        <v/>
      </c>
      <c r="AT74" s="232" t="str">
        <f>IFERROR(IF(VLOOKUP($C74,'様式２－１'!$A$6:$BG$163,40,FALSE)="","",VLOOKUP($C74,'様式２－１'!$A$6:$BG$163,40,FALSE)),"")</f>
        <v/>
      </c>
      <c r="AU74" s="233" t="str">
        <f>IFERROR(IF(VLOOKUP($C74,'様式２－１'!$A$6:$BG$163,41,FALSE)="","",VLOOKUP($C74,'様式２－１'!$A$6:$BG$163,41,FALSE)),"")</f>
        <v/>
      </c>
      <c r="AV74" s="232" t="str">
        <f>IFERROR(IF(VLOOKUP($C74,'様式２－１'!$A$6:$BG$163,42,FALSE)="","",VLOOKUP($C74,'様式２－１'!$A$6:$BG$163,42,FALSE)),"")</f>
        <v/>
      </c>
      <c r="AW74" s="233" t="str">
        <f>IFERROR(IF(VLOOKUP($C74,'様式２－１'!$A$6:$BG$163,43,FALSE)="","",VLOOKUP($C74,'様式２－１'!$A$6:$BG$163,43,FALSE)),"")</f>
        <v/>
      </c>
      <c r="AX74" s="232" t="str">
        <f>IFERROR(IF(VLOOKUP($C74,'様式２－１'!$A$6:$BG$163,44,FALSE)="","",VLOOKUP($C74,'様式２－１'!$A$6:$BG$163,44,FALSE)),"")</f>
        <v/>
      </c>
      <c r="AY74" s="233" t="str">
        <f>IFERROR(IF(VLOOKUP($C74,'様式２－１'!$A$6:$BG$163,45,FALSE)="","",VLOOKUP($C74,'様式２－１'!$A$6:$BG$163,45,FALSE)),"")</f>
        <v/>
      </c>
      <c r="AZ74" s="232" t="str">
        <f>IFERROR(IF(VLOOKUP($C74,'様式２－１'!$A$6:$BG$163,46,FALSE)="","",VLOOKUP($C74,'様式２－１'!$A$6:$BG$163,46,FALSE)),"")</f>
        <v/>
      </c>
      <c r="BA74" s="233" t="str">
        <f>IFERROR(IF(VLOOKUP($C74,'様式２－１'!$A$6:$BG$163,47,FALSE)="","",VLOOKUP($C74,'様式２－１'!$A$6:$BG$163,47,FALSE)),"")</f>
        <v/>
      </c>
      <c r="BB74" s="232" t="str">
        <f>IFERROR(IF(VLOOKUP($C74,'様式２－１'!$A$6:$BG$163,48,FALSE)="","",VLOOKUP($C74,'様式２－１'!$A$6:$BG$163,48,FALSE)),"")</f>
        <v/>
      </c>
      <c r="BC74" s="233" t="str">
        <f>IFERROR(IF(VLOOKUP($C74,'様式２－１'!$A$6:$BG$163,49,FALSE)="","",VLOOKUP($C74,'様式２－１'!$A$6:$BG$163,49,FALSE)),"")</f>
        <v/>
      </c>
      <c r="BD74" s="232" t="str">
        <f>IFERROR(IF(VLOOKUP($C74,'様式２－１'!$A$6:$BG$163,50,FALSE)="","",VLOOKUP($C74,'様式２－１'!$A$6:$BG$163,50,FALSE)),"")</f>
        <v/>
      </c>
      <c r="BE74" s="233" t="str">
        <f>IFERROR(IF(VLOOKUP($C74,'様式２－１'!$A$6:$BG$163,51,FALSE)="","",VLOOKUP($C74,'様式２－１'!$A$6:$BG$163,51,FALSE)),"")</f>
        <v/>
      </c>
      <c r="BF74" s="232" t="str">
        <f>IFERROR(IF(VLOOKUP($C74,'様式２－１'!$A$6:$BG$163,52,FALSE)="","",VLOOKUP($C74,'様式２－１'!$A$6:$BG$163,52,FALSE)),"")</f>
        <v/>
      </c>
      <c r="BG74" s="233" t="str">
        <f>IFERROR(IF(VLOOKUP($C74,'様式２－１'!$A$6:$BG$163,53,FALSE)="","",1),"")</f>
        <v/>
      </c>
      <c r="BH74" s="232" t="str">
        <f>IFERROR(IF(VLOOKUP($C74,'様式２－１'!$A$6:$BG$163,54,FALSE)="","",1),"")</f>
        <v/>
      </c>
      <c r="BI74" s="233" t="str">
        <f>IFERROR(IF(VLOOKUP($C74,'様式２－１'!$A$6:$BG$163,55,FALSE)="","",1),"")</f>
        <v/>
      </c>
      <c r="BJ74" s="232" t="str">
        <f>IFERROR(IF(VLOOKUP($C74,'様式２－１'!$A$6:$BG$163,56,FALSE)="","",VLOOKUP($C74,'様式２－１'!$A$6:$BG$163,56,FALSE)),"")</f>
        <v/>
      </c>
      <c r="BK74" s="233" t="str">
        <f>IFERROR(IF(VLOOKUP($C74,'様式２－１'!$A$6:$BG$163,57,FALSE)="","",VLOOKUP($C74,'様式２－１'!$A$6:$BG$163,57,FALSE)),"")</f>
        <v/>
      </c>
      <c r="BL74" s="232" t="str">
        <f>IFERROR(IF(VLOOKUP($C74,'様式２－１'!$A$6:$BG$163,58,FALSE)="","",VLOOKUP($C74,'様式２－１'!$A$6:$BG$163,58,FALSE)),"")</f>
        <v/>
      </c>
      <c r="BM74" s="233" t="str">
        <f>IFERROR(IF(VLOOKUP($C74,'様式２－１'!$A$6:$BG$163,59,FALSE)="","",VLOOKUP($C74,'様式２－１'!$A$6:$BG$163,59,FALSE)),"")</f>
        <v/>
      </c>
      <c r="BN74" s="234" t="str">
        <f>IFERROR(IF(VLOOKUP($C74,'様式４－１'!$A$6:$AE$112,5,FALSE)="","",VLOOKUP($C74,'様式４－１'!$A$6:$AE$112,5,FALSE)),"")</f>
        <v/>
      </c>
      <c r="BO74" s="235" t="str">
        <f>IFERROR(IF(VLOOKUP($C74,'様式４－１'!$A$6:$AE$112,6,FALSE)="","",VLOOKUP($C74,'様式４－１'!$A$6:$AE$112,6,FALSE)),"")</f>
        <v/>
      </c>
      <c r="BP74" s="234" t="str">
        <f>IFERROR(IF(VLOOKUP($C74,'様式４－１'!$A$6:$AE$112,7,FALSE)="","",VLOOKUP($C74,'様式４－１'!$A$6:$AE$112,7,FALSE)),"")</f>
        <v/>
      </c>
      <c r="BQ74" s="235" t="str">
        <f>IFERROR(IF(VLOOKUP($C74,'様式４－１'!$A$6:$AE$112,8,FALSE)="","",VLOOKUP($C74,'様式４－１'!$A$6:$AE$112,8,FALSE)),"")</f>
        <v/>
      </c>
      <c r="BR74" s="234" t="str">
        <f>IFERROR(IF(VLOOKUP($C74,'様式４－１'!$A$6:$AE$112,9,FALSE)="","",VLOOKUP($C74,'様式４－１'!$A$6:$AE$112,9,FALSE)),"")</f>
        <v/>
      </c>
      <c r="BS74" s="235" t="str">
        <f>IFERROR(IF(VLOOKUP($C74,'様式４－１'!$A$6:$AE$112,10,FALSE)="","",VLOOKUP($C74,'様式４－１'!$A$6:$AE$112,10,FALSE)),"")</f>
        <v/>
      </c>
      <c r="BT74" s="234" t="str">
        <f>IFERROR(IF(VLOOKUP($C74,'様式４－１'!$A$6:$AE$112,11,FALSE)="","",VLOOKUP($C74,'様式４－１'!$A$6:$AE$112,11,FALSE)),"")</f>
        <v/>
      </c>
      <c r="BU74" s="235" t="str">
        <f>IFERROR(IF(VLOOKUP($C74,'様式４－１'!$A$6:$AE$112,12,FALSE)="","",VLOOKUP($C74,'様式４－１'!$A$6:$AE$112,12,FALSE)),"")</f>
        <v/>
      </c>
      <c r="BV74" s="232" t="str">
        <f>IFERROR(IF(VLOOKUP($C74,'様式４－１'!$A$6:$AE$112,13,FALSE)="","",VLOOKUP($C74,'様式４－１'!$A$6:$AE$112,13,FALSE)),"")</f>
        <v/>
      </c>
      <c r="BW74" s="233" t="str">
        <f>IFERROR(IF(VLOOKUP($C74,'様式４－１'!$A$6:$AE$112,14,FALSE)="","",VLOOKUP($C74,'様式４－１'!$A$6:$AE$112,14,FALSE)),"")</f>
        <v/>
      </c>
      <c r="BX74" s="232" t="str">
        <f>IFERROR(IF(VLOOKUP($C74,'様式４－１'!$A$6:$AE$112,15,FALSE)="","",VLOOKUP($C74,'様式４－１'!$A$6:$AE$112,15,FALSE)),"")</f>
        <v/>
      </c>
      <c r="BY74" s="233" t="str">
        <f>IFERROR(IF(VLOOKUP($C74,'様式４－１'!$A$6:$AE$112,16,FALSE)="","",VLOOKUP($C74,'様式４－１'!$A$6:$AE$112,16,FALSE)),"")</f>
        <v/>
      </c>
      <c r="BZ74" s="232" t="str">
        <f>IFERROR(IF(VLOOKUP($C74,'様式４－１'!$A$6:$AE$112,17,FALSE)="","",VLOOKUP($C74,'様式４－１'!$A$6:$AE$112,17,FALSE)),"")</f>
        <v/>
      </c>
      <c r="CA74" s="233" t="str">
        <f>IFERROR(IF(VLOOKUP($C74,'様式４－１'!$A$6:$AE$112,18,FALSE)="","",VLOOKUP($C74,'様式４－１'!$A$6:$AE$112,18,FALSE)),"")</f>
        <v/>
      </c>
      <c r="CB74" s="232" t="str">
        <f>IFERROR(IF(VLOOKUP($C74,'様式４－１'!$A$6:$AE$112,19,FALSE)="","",VLOOKUP($C74,'様式４－１'!$A$6:$AE$112,19,FALSE)),"")</f>
        <v/>
      </c>
      <c r="CC74" s="233" t="str">
        <f>IFERROR(IF(VLOOKUP($C74,'様式４－１'!$A$6:$AE$112,20,FALSE)="","",VLOOKUP($C74,'様式４－１'!$A$6:$AE$112,20,FALSE)),"")</f>
        <v/>
      </c>
      <c r="CD74" s="234" t="str">
        <f>IFERROR(IF(VLOOKUP($C74,'様式４－１'!$A$6:$AE$112,21,FALSE)="","",1),"")</f>
        <v/>
      </c>
      <c r="CE74" s="235" t="str">
        <f>IFERROR(IF(VLOOKUP($C74,'様式４－１'!$A$6:$AE$112,22,FALSE)="","",1),"")</f>
        <v/>
      </c>
      <c r="CF74" s="234" t="str">
        <f>IFERROR(IF(VLOOKUP($C74,'様式４－１'!$A$6:$AE$112,23,FALSE)="","",1),"")</f>
        <v/>
      </c>
      <c r="CG74" s="235" t="str">
        <f>IFERROR(IF(VLOOKUP($C74,'様式４－１'!$A$6:$AE$112,24,FALSE)="","",1),"")</f>
        <v/>
      </c>
      <c r="CH74" s="234" t="str">
        <f>IFERROR(IF(VLOOKUP($C74,'様式４－１'!$A$6:$AE$112,25,FALSE)="","",1),"")</f>
        <v/>
      </c>
      <c r="CI74" s="235" t="str">
        <f>IFERROR(IF(VLOOKUP($C74,'様式４－１'!$A$6:$AE$112,26,FALSE)="","",1),"")</f>
        <v/>
      </c>
      <c r="CJ74" s="234" t="str">
        <f>IFERROR(IF(VLOOKUP($C74,'様式４－１'!$A$6:$AE$112,27,FALSE)="","",1),"")</f>
        <v/>
      </c>
      <c r="CK74" s="235" t="str">
        <f>IFERROR(IF(VLOOKUP($C74,'様式４－１'!$A$6:$AE$112,28,FALSE)="","",1),"")</f>
        <v/>
      </c>
      <c r="CL74" s="234" t="str">
        <f>IFERROR(IF(VLOOKUP($C74,'様式４－１'!$A$6:$AE$112,29,FALSE)="","",1),"")</f>
        <v/>
      </c>
      <c r="CM74" s="235" t="str">
        <f>IFERROR(IF(VLOOKUP($C74,'様式４－１'!$A$6:$AE$112,30,FALSE)="","",1),"")</f>
        <v/>
      </c>
      <c r="CN74" s="234" t="str">
        <f>IFERROR(IF(VLOOKUP($C74,'様式４－１'!$A$6:$AE$112,31,FALSE)="","",1),"")</f>
        <v/>
      </c>
      <c r="CO74" s="252" t="str">
        <f>IFERROR(IF(VLOOKUP($C74,'様式４－１'!$A$6:$AE$112,31,FALSE)="","",1),"")</f>
        <v/>
      </c>
      <c r="CP74" s="256" t="str">
        <f>IFERROR(IF(VLOOKUP($C74,'様式４－１'!$A$6:$AE$112,31,FALSE)="","",1),"")</f>
        <v/>
      </c>
      <c r="CQ74" s="252" t="str">
        <f>IFERROR(IF(VLOOKUP($C74,'様式４－１'!$A$6:$AE$112,31,FALSE)="","",1),"")</f>
        <v/>
      </c>
      <c r="CR74" s="260">
        <f>全技術者確認表!E86</f>
        <v>0</v>
      </c>
      <c r="CS74" s="261">
        <f>全技術者確認表!H86</f>
        <v>0</v>
      </c>
      <c r="FS74" s="232"/>
      <c r="FT74" s="233"/>
      <c r="FU74" s="232"/>
      <c r="FV74" s="233"/>
      <c r="FW74" s="232"/>
      <c r="FX74" s="233"/>
      <c r="FY74" s="232"/>
      <c r="FZ74" s="233"/>
      <c r="GA74" s="232"/>
      <c r="GB74" s="233"/>
      <c r="GC74" s="232"/>
      <c r="GD74" s="233"/>
      <c r="GE74" s="232"/>
      <c r="GF74" s="233"/>
      <c r="GG74" s="232"/>
      <c r="GH74" s="233"/>
      <c r="GI74" s="234"/>
      <c r="GJ74" s="235"/>
      <c r="GK74" s="234"/>
      <c r="GL74" s="235"/>
      <c r="GM74" s="234"/>
      <c r="GN74" s="235"/>
      <c r="GO74" s="234"/>
      <c r="GP74" s="235"/>
      <c r="GQ74" s="234"/>
      <c r="GR74" s="235"/>
      <c r="GS74" s="234"/>
      <c r="GT74" s="235"/>
      <c r="GU74" s="234"/>
      <c r="GV74" s="235"/>
      <c r="GW74" s="234"/>
      <c r="GX74" s="235"/>
      <c r="GY74" s="232"/>
      <c r="GZ74" s="233"/>
      <c r="HA74" s="232"/>
      <c r="HB74" s="233"/>
      <c r="HC74" s="232"/>
      <c r="HD74" s="233"/>
      <c r="HE74" s="232"/>
      <c r="HF74" s="233"/>
      <c r="HG74" s="232"/>
      <c r="HH74" s="233"/>
      <c r="HI74" s="232"/>
      <c r="HJ74" s="233"/>
      <c r="HK74" s="232"/>
      <c r="HL74" s="233"/>
      <c r="HM74" s="232"/>
      <c r="HN74" s="233"/>
      <c r="HO74" s="232"/>
      <c r="HP74" s="233"/>
      <c r="HQ74" s="232"/>
      <c r="HR74" s="233"/>
      <c r="HS74" s="232"/>
      <c r="HT74" s="233"/>
      <c r="HU74" s="232"/>
      <c r="HV74" s="233"/>
      <c r="HW74" s="234"/>
      <c r="HX74" s="235"/>
      <c r="HY74" s="234"/>
      <c r="HZ74" s="235"/>
      <c r="IA74" s="234"/>
      <c r="IB74" s="235"/>
      <c r="IC74" s="234"/>
      <c r="ID74" s="235"/>
      <c r="IE74" s="232"/>
      <c r="IF74" s="233"/>
      <c r="IG74" s="232"/>
      <c r="IH74" s="233"/>
      <c r="II74" s="232"/>
      <c r="IJ74" s="233"/>
      <c r="IK74" s="232"/>
      <c r="IL74" s="233"/>
      <c r="IM74" s="234"/>
      <c r="IN74" s="235"/>
      <c r="IO74" s="234"/>
      <c r="IP74" s="235"/>
      <c r="IQ74" s="234"/>
      <c r="IR74" s="235"/>
      <c r="IS74" s="234"/>
      <c r="IT74" s="235"/>
      <c r="IU74" s="234"/>
      <c r="IV74" s="235"/>
      <c r="IW74" s="234"/>
      <c r="IX74" s="252"/>
      <c r="IY74" s="256"/>
      <c r="IZ74" s="252"/>
      <c r="JA74" s="256"/>
      <c r="JB74" s="252"/>
    </row>
    <row r="75" spans="1:262" s="231" customFormat="1" x14ac:dyDescent="0.2">
      <c r="A75" s="231">
        <f>報告書表紙!G$6</f>
        <v>0</v>
      </c>
      <c r="C75" s="231">
        <v>74</v>
      </c>
      <c r="D75" s="231">
        <f>全技術者確認表!B87</f>
        <v>0</v>
      </c>
      <c r="J75" s="232" t="str">
        <f>IFERROR(IF(VLOOKUP($C75,'様式２－１'!$A$6:$BG$163,4,FALSE)="","",1),"")</f>
        <v/>
      </c>
      <c r="K75" s="233" t="str">
        <f>IFERROR(IF(VLOOKUP($C75,'様式２－１'!$A$6:$BG$163,5,FALSE)="","",1),"")</f>
        <v/>
      </c>
      <c r="L75" s="232" t="str">
        <f>IFERROR(IF(VLOOKUP($C75,'様式２－１'!$A$6:$BG$163,6,FALSE)="","",1),"")</f>
        <v/>
      </c>
      <c r="M75" s="233" t="str">
        <f>IFERROR(IF(VLOOKUP($C75,'様式２－１'!$A$6:$BG$163,7,FALSE)="","",1),"")</f>
        <v/>
      </c>
      <c r="N75" s="232" t="str">
        <f>IFERROR(IF(VLOOKUP($C75,'様式２－１'!$A$6:$BG$163,8,FALSE)="","",1),"")</f>
        <v/>
      </c>
      <c r="O75" s="233" t="str">
        <f>IFERROR(IF(VLOOKUP($C75,'様式２－１'!$A$6:$BG$163,9,FALSE)="","",1),"")</f>
        <v/>
      </c>
      <c r="P75" s="232" t="str">
        <f>IFERROR(IF(VLOOKUP($C75,'様式２－１'!$A$6:$BG$163,10,FALSE)="","",1),"")</f>
        <v/>
      </c>
      <c r="Q75" s="233" t="str">
        <f>IFERROR(IF(VLOOKUP($C75,'様式２－１'!$A$6:$BG$163,11,FALSE)="","",1),"")</f>
        <v/>
      </c>
      <c r="R75" s="232" t="str">
        <f>IFERROR(IF(VLOOKUP($C75,'様式２－１'!$A$6:$BG$163,12,FALSE)="","",1),"")</f>
        <v/>
      </c>
      <c r="S75" s="233" t="str">
        <f>IFERROR(IF(VLOOKUP($C75,'様式２－１'!$A$6:$BG$163,13,FALSE)="","",1),"")</f>
        <v/>
      </c>
      <c r="T75" s="232" t="str">
        <f>IFERROR(IF(VLOOKUP($C75,'様式２－１'!$A$6:$BG$163,14,FALSE)="","",1),"")</f>
        <v/>
      </c>
      <c r="U75" s="233" t="str">
        <f>IFERROR(IF(VLOOKUP($C75,'様式２－１'!$A$6:$BG$163,15,FALSE)="","",1),"")</f>
        <v/>
      </c>
      <c r="V75" s="232" t="str">
        <f>IFERROR(IF(VLOOKUP($C75,'様式２－１'!$A$6:$BG$163,16,FALSE)="","",1),"")</f>
        <v/>
      </c>
      <c r="W75" s="233" t="str">
        <f>IFERROR(IF(VLOOKUP($C75,'様式２－１'!$A$6:$BG$163,17,FALSE)="","",1),"")</f>
        <v/>
      </c>
      <c r="X75" s="232" t="str">
        <f>IFERROR(IF(VLOOKUP($C75,'様式２－１'!$A$6:$BG$163,18,FALSE)="","",1),"")</f>
        <v/>
      </c>
      <c r="Y75" s="233" t="str">
        <f>IFERROR(IF(VLOOKUP($C75,'様式２－１'!$A$6:$BG$163,19,FALSE)="","",1),"")</f>
        <v/>
      </c>
      <c r="Z75" s="232" t="str">
        <f>IFERROR(IF(VLOOKUP($C75,'様式２－１'!$A$6:$BG$163,20,FALSE)="","",1),"")</f>
        <v/>
      </c>
      <c r="AA75" s="235" t="str">
        <f>IFERROR(IF(VLOOKUP($C75,'様式２－１'!$A$6:$BG$163,21,FALSE)="","",1),"")</f>
        <v/>
      </c>
      <c r="AB75" s="232" t="str">
        <f>IFERROR(IF(VLOOKUP($C75,'様式２－１'!$A$6:$BG$163,22,FALSE)="","",1),"")</f>
        <v/>
      </c>
      <c r="AC75" s="235" t="str">
        <f>IFERROR(IF(VLOOKUP($C75,'様式２－１'!$A$6:$BG$163,23,FALSE)="","",1),"")</f>
        <v/>
      </c>
      <c r="AD75" s="232" t="str">
        <f>IFERROR(IF(VLOOKUP($C75,'様式２－１'!$A$6:$BG$163,24,FALSE)="","",1),"")</f>
        <v/>
      </c>
      <c r="AE75" s="235" t="str">
        <f>IFERROR(IF(VLOOKUP($C75,'様式２－１'!$A$6:$BG$163,25,FALSE)="","",1),"")</f>
        <v/>
      </c>
      <c r="AF75" s="232" t="str">
        <f>IFERROR(IF(VLOOKUP($C75,'様式２－１'!$A$6:$BG$163,26,FALSE)="","",1),"")</f>
        <v/>
      </c>
      <c r="AG75" s="235" t="str">
        <f>IFERROR(IF(VLOOKUP($C75,'様式２－１'!$A$6:$BG$163,27,FALSE)="","",1),"")</f>
        <v/>
      </c>
      <c r="AH75" s="232" t="str">
        <f>IFERROR(IF(VLOOKUP($C75,'様式２－１'!$A$6:$BG$163,28,FALSE)="","",1),"")</f>
        <v/>
      </c>
      <c r="AI75" s="235" t="str">
        <f>IFERROR(IF(VLOOKUP($C75,'様式２－１'!$A$6:$BG$163,28,FALSE)="","",1),"")</f>
        <v/>
      </c>
      <c r="AJ75" s="232" t="str">
        <f>IFERROR(IF(VLOOKUP($C75,'様式２－１'!$A$6:$BG$163,30,FALSE)="","",1),"")</f>
        <v/>
      </c>
      <c r="AK75" s="235" t="str">
        <f>IFERROR(IF(VLOOKUP($C75,'様式２－１'!$A$6:$BG$163,31,FALSE)="","",1),"")</f>
        <v/>
      </c>
      <c r="AL75" s="232" t="str">
        <f>IFERROR(IF(VLOOKUP($C75,'様式２－１'!$A$6:$BG$163,32,FALSE)="","",1),"")</f>
        <v/>
      </c>
      <c r="AM75" s="235" t="str">
        <f>IFERROR(IF(VLOOKUP($C75,'様式２－１'!$A$6:$BG$163,33,FALSE)="","",1),"")</f>
        <v/>
      </c>
      <c r="AN75" s="232" t="str">
        <f>IFERROR(IF(VLOOKUP($C75,'様式２－１'!$A$6:$BG$163,34,FALSE)="","",1),"")</f>
        <v/>
      </c>
      <c r="AO75" s="235" t="str">
        <f>IFERROR(IF(VLOOKUP($C75,'様式２－１'!$A$6:$BG$163,35,FALSE)="","",1),"")</f>
        <v/>
      </c>
      <c r="AP75" s="232" t="str">
        <f>IFERROR(IF(VLOOKUP($C75,'様式２－１'!$A$6:$BG$163,36,FALSE)="","",VLOOKUP($C75,'様式２－１'!$A$6:$BG$163,36,FALSE)),"")</f>
        <v/>
      </c>
      <c r="AQ75" s="233" t="str">
        <f>IFERROR(IF(VLOOKUP($C75,'様式２－１'!$A$6:$BG$163,37,FALSE)="","",VLOOKUP($C75,'様式２－１'!$A$6:$BG$163,37,FALSE)),"")</f>
        <v/>
      </c>
      <c r="AR75" s="232" t="str">
        <f>IFERROR(IF(VLOOKUP($C75,'様式２－１'!$A$6:$BG$163,38,FALSE)="","",VLOOKUP($C75,'様式２－１'!$A$6:$BG$163,38,FALSE)),"")</f>
        <v/>
      </c>
      <c r="AS75" s="233" t="str">
        <f>IFERROR(IF(VLOOKUP($C75,'様式２－１'!$A$6:$BG$163,39,FALSE)="","",VLOOKUP($C75,'様式２－１'!$A$6:$BG$163,39,FALSE)),"")</f>
        <v/>
      </c>
      <c r="AT75" s="232" t="str">
        <f>IFERROR(IF(VLOOKUP($C75,'様式２－１'!$A$6:$BG$163,40,FALSE)="","",VLOOKUP($C75,'様式２－１'!$A$6:$BG$163,40,FALSE)),"")</f>
        <v/>
      </c>
      <c r="AU75" s="233" t="str">
        <f>IFERROR(IF(VLOOKUP($C75,'様式２－１'!$A$6:$BG$163,41,FALSE)="","",VLOOKUP($C75,'様式２－１'!$A$6:$BG$163,41,FALSE)),"")</f>
        <v/>
      </c>
      <c r="AV75" s="232" t="str">
        <f>IFERROR(IF(VLOOKUP($C75,'様式２－１'!$A$6:$BG$163,42,FALSE)="","",VLOOKUP($C75,'様式２－１'!$A$6:$BG$163,42,FALSE)),"")</f>
        <v/>
      </c>
      <c r="AW75" s="233" t="str">
        <f>IFERROR(IF(VLOOKUP($C75,'様式２－１'!$A$6:$BG$163,43,FALSE)="","",VLOOKUP($C75,'様式２－１'!$A$6:$BG$163,43,FALSE)),"")</f>
        <v/>
      </c>
      <c r="AX75" s="232" t="str">
        <f>IFERROR(IF(VLOOKUP($C75,'様式２－１'!$A$6:$BG$163,44,FALSE)="","",VLOOKUP($C75,'様式２－１'!$A$6:$BG$163,44,FALSE)),"")</f>
        <v/>
      </c>
      <c r="AY75" s="233" t="str">
        <f>IFERROR(IF(VLOOKUP($C75,'様式２－１'!$A$6:$BG$163,45,FALSE)="","",VLOOKUP($C75,'様式２－１'!$A$6:$BG$163,45,FALSE)),"")</f>
        <v/>
      </c>
      <c r="AZ75" s="232" t="str">
        <f>IFERROR(IF(VLOOKUP($C75,'様式２－１'!$A$6:$BG$163,46,FALSE)="","",VLOOKUP($C75,'様式２－１'!$A$6:$BG$163,46,FALSE)),"")</f>
        <v/>
      </c>
      <c r="BA75" s="233" t="str">
        <f>IFERROR(IF(VLOOKUP($C75,'様式２－１'!$A$6:$BG$163,47,FALSE)="","",VLOOKUP($C75,'様式２－１'!$A$6:$BG$163,47,FALSE)),"")</f>
        <v/>
      </c>
      <c r="BB75" s="232" t="str">
        <f>IFERROR(IF(VLOOKUP($C75,'様式２－１'!$A$6:$BG$163,48,FALSE)="","",VLOOKUP($C75,'様式２－１'!$A$6:$BG$163,48,FALSE)),"")</f>
        <v/>
      </c>
      <c r="BC75" s="233" t="str">
        <f>IFERROR(IF(VLOOKUP($C75,'様式２－１'!$A$6:$BG$163,49,FALSE)="","",VLOOKUP($C75,'様式２－１'!$A$6:$BG$163,49,FALSE)),"")</f>
        <v/>
      </c>
      <c r="BD75" s="232" t="str">
        <f>IFERROR(IF(VLOOKUP($C75,'様式２－１'!$A$6:$BG$163,50,FALSE)="","",VLOOKUP($C75,'様式２－１'!$A$6:$BG$163,50,FALSE)),"")</f>
        <v/>
      </c>
      <c r="BE75" s="233" t="str">
        <f>IFERROR(IF(VLOOKUP($C75,'様式２－１'!$A$6:$BG$163,51,FALSE)="","",VLOOKUP($C75,'様式２－１'!$A$6:$BG$163,51,FALSE)),"")</f>
        <v/>
      </c>
      <c r="BF75" s="232" t="str">
        <f>IFERROR(IF(VLOOKUP($C75,'様式２－１'!$A$6:$BG$163,52,FALSE)="","",VLOOKUP($C75,'様式２－１'!$A$6:$BG$163,52,FALSE)),"")</f>
        <v/>
      </c>
      <c r="BG75" s="233" t="str">
        <f>IFERROR(IF(VLOOKUP($C75,'様式２－１'!$A$6:$BG$163,53,FALSE)="","",1),"")</f>
        <v/>
      </c>
      <c r="BH75" s="232" t="str">
        <f>IFERROR(IF(VLOOKUP($C75,'様式２－１'!$A$6:$BG$163,54,FALSE)="","",1),"")</f>
        <v/>
      </c>
      <c r="BI75" s="233" t="str">
        <f>IFERROR(IF(VLOOKUP($C75,'様式２－１'!$A$6:$BG$163,55,FALSE)="","",1),"")</f>
        <v/>
      </c>
      <c r="BJ75" s="232" t="str">
        <f>IFERROR(IF(VLOOKUP($C75,'様式２－１'!$A$6:$BG$163,56,FALSE)="","",VLOOKUP($C75,'様式２－１'!$A$6:$BG$163,56,FALSE)),"")</f>
        <v/>
      </c>
      <c r="BK75" s="233" t="str">
        <f>IFERROR(IF(VLOOKUP($C75,'様式２－１'!$A$6:$BG$163,57,FALSE)="","",VLOOKUP($C75,'様式２－１'!$A$6:$BG$163,57,FALSE)),"")</f>
        <v/>
      </c>
      <c r="BL75" s="232" t="str">
        <f>IFERROR(IF(VLOOKUP($C75,'様式２－１'!$A$6:$BG$163,58,FALSE)="","",VLOOKUP($C75,'様式２－１'!$A$6:$BG$163,58,FALSE)),"")</f>
        <v/>
      </c>
      <c r="BM75" s="233" t="str">
        <f>IFERROR(IF(VLOOKUP($C75,'様式２－１'!$A$6:$BG$163,59,FALSE)="","",VLOOKUP($C75,'様式２－１'!$A$6:$BG$163,59,FALSE)),"")</f>
        <v/>
      </c>
      <c r="BN75" s="234" t="str">
        <f>IFERROR(IF(VLOOKUP($C75,'様式４－１'!$A$6:$AE$112,5,FALSE)="","",VLOOKUP($C75,'様式４－１'!$A$6:$AE$112,5,FALSE)),"")</f>
        <v/>
      </c>
      <c r="BO75" s="235" t="str">
        <f>IFERROR(IF(VLOOKUP($C75,'様式４－１'!$A$6:$AE$112,6,FALSE)="","",VLOOKUP($C75,'様式４－１'!$A$6:$AE$112,6,FALSE)),"")</f>
        <v/>
      </c>
      <c r="BP75" s="234" t="str">
        <f>IFERROR(IF(VLOOKUP($C75,'様式４－１'!$A$6:$AE$112,7,FALSE)="","",VLOOKUP($C75,'様式４－１'!$A$6:$AE$112,7,FALSE)),"")</f>
        <v/>
      </c>
      <c r="BQ75" s="235" t="str">
        <f>IFERROR(IF(VLOOKUP($C75,'様式４－１'!$A$6:$AE$112,8,FALSE)="","",VLOOKUP($C75,'様式４－１'!$A$6:$AE$112,8,FALSE)),"")</f>
        <v/>
      </c>
      <c r="BR75" s="234" t="str">
        <f>IFERROR(IF(VLOOKUP($C75,'様式４－１'!$A$6:$AE$112,9,FALSE)="","",VLOOKUP($C75,'様式４－１'!$A$6:$AE$112,9,FALSE)),"")</f>
        <v/>
      </c>
      <c r="BS75" s="235" t="str">
        <f>IFERROR(IF(VLOOKUP($C75,'様式４－１'!$A$6:$AE$112,10,FALSE)="","",VLOOKUP($C75,'様式４－１'!$A$6:$AE$112,10,FALSE)),"")</f>
        <v/>
      </c>
      <c r="BT75" s="234" t="str">
        <f>IFERROR(IF(VLOOKUP($C75,'様式４－１'!$A$6:$AE$112,11,FALSE)="","",VLOOKUP($C75,'様式４－１'!$A$6:$AE$112,11,FALSE)),"")</f>
        <v/>
      </c>
      <c r="BU75" s="235" t="str">
        <f>IFERROR(IF(VLOOKUP($C75,'様式４－１'!$A$6:$AE$112,12,FALSE)="","",VLOOKUP($C75,'様式４－１'!$A$6:$AE$112,12,FALSE)),"")</f>
        <v/>
      </c>
      <c r="BV75" s="232" t="str">
        <f>IFERROR(IF(VLOOKUP($C75,'様式４－１'!$A$6:$AE$112,13,FALSE)="","",VLOOKUP($C75,'様式４－１'!$A$6:$AE$112,13,FALSE)),"")</f>
        <v/>
      </c>
      <c r="BW75" s="233" t="str">
        <f>IFERROR(IF(VLOOKUP($C75,'様式４－１'!$A$6:$AE$112,14,FALSE)="","",VLOOKUP($C75,'様式４－１'!$A$6:$AE$112,14,FALSE)),"")</f>
        <v/>
      </c>
      <c r="BX75" s="232" t="str">
        <f>IFERROR(IF(VLOOKUP($C75,'様式４－１'!$A$6:$AE$112,15,FALSE)="","",VLOOKUP($C75,'様式４－１'!$A$6:$AE$112,15,FALSE)),"")</f>
        <v/>
      </c>
      <c r="BY75" s="233" t="str">
        <f>IFERROR(IF(VLOOKUP($C75,'様式４－１'!$A$6:$AE$112,16,FALSE)="","",VLOOKUP($C75,'様式４－１'!$A$6:$AE$112,16,FALSE)),"")</f>
        <v/>
      </c>
      <c r="BZ75" s="232" t="str">
        <f>IFERROR(IF(VLOOKUP($C75,'様式４－１'!$A$6:$AE$112,17,FALSE)="","",VLOOKUP($C75,'様式４－１'!$A$6:$AE$112,17,FALSE)),"")</f>
        <v/>
      </c>
      <c r="CA75" s="233" t="str">
        <f>IFERROR(IF(VLOOKUP($C75,'様式４－１'!$A$6:$AE$112,18,FALSE)="","",VLOOKUP($C75,'様式４－１'!$A$6:$AE$112,18,FALSE)),"")</f>
        <v/>
      </c>
      <c r="CB75" s="232" t="str">
        <f>IFERROR(IF(VLOOKUP($C75,'様式４－１'!$A$6:$AE$112,19,FALSE)="","",VLOOKUP($C75,'様式４－１'!$A$6:$AE$112,19,FALSE)),"")</f>
        <v/>
      </c>
      <c r="CC75" s="233" t="str">
        <f>IFERROR(IF(VLOOKUP($C75,'様式４－１'!$A$6:$AE$112,20,FALSE)="","",VLOOKUP($C75,'様式４－１'!$A$6:$AE$112,20,FALSE)),"")</f>
        <v/>
      </c>
      <c r="CD75" s="234" t="str">
        <f>IFERROR(IF(VLOOKUP($C75,'様式４－１'!$A$6:$AE$112,21,FALSE)="","",1),"")</f>
        <v/>
      </c>
      <c r="CE75" s="235" t="str">
        <f>IFERROR(IF(VLOOKUP($C75,'様式４－１'!$A$6:$AE$112,22,FALSE)="","",1),"")</f>
        <v/>
      </c>
      <c r="CF75" s="234" t="str">
        <f>IFERROR(IF(VLOOKUP($C75,'様式４－１'!$A$6:$AE$112,23,FALSE)="","",1),"")</f>
        <v/>
      </c>
      <c r="CG75" s="235" t="str">
        <f>IFERROR(IF(VLOOKUP($C75,'様式４－１'!$A$6:$AE$112,24,FALSE)="","",1),"")</f>
        <v/>
      </c>
      <c r="CH75" s="234" t="str">
        <f>IFERROR(IF(VLOOKUP($C75,'様式４－１'!$A$6:$AE$112,25,FALSE)="","",1),"")</f>
        <v/>
      </c>
      <c r="CI75" s="235" t="str">
        <f>IFERROR(IF(VLOOKUP($C75,'様式４－１'!$A$6:$AE$112,26,FALSE)="","",1),"")</f>
        <v/>
      </c>
      <c r="CJ75" s="234" t="str">
        <f>IFERROR(IF(VLOOKUP($C75,'様式４－１'!$A$6:$AE$112,27,FALSE)="","",1),"")</f>
        <v/>
      </c>
      <c r="CK75" s="235" t="str">
        <f>IFERROR(IF(VLOOKUP($C75,'様式４－１'!$A$6:$AE$112,28,FALSE)="","",1),"")</f>
        <v/>
      </c>
      <c r="CL75" s="234" t="str">
        <f>IFERROR(IF(VLOOKUP($C75,'様式４－１'!$A$6:$AE$112,29,FALSE)="","",1),"")</f>
        <v/>
      </c>
      <c r="CM75" s="235" t="str">
        <f>IFERROR(IF(VLOOKUP($C75,'様式４－１'!$A$6:$AE$112,30,FALSE)="","",1),"")</f>
        <v/>
      </c>
      <c r="CN75" s="234" t="str">
        <f>IFERROR(IF(VLOOKUP($C75,'様式４－１'!$A$6:$AE$112,31,FALSE)="","",1),"")</f>
        <v/>
      </c>
      <c r="CO75" s="252" t="str">
        <f>IFERROR(IF(VLOOKUP($C75,'様式４－１'!$A$6:$AE$112,31,FALSE)="","",1),"")</f>
        <v/>
      </c>
      <c r="CP75" s="256" t="str">
        <f>IFERROR(IF(VLOOKUP($C75,'様式４－１'!$A$6:$AE$112,31,FALSE)="","",1),"")</f>
        <v/>
      </c>
      <c r="CQ75" s="252" t="str">
        <f>IFERROR(IF(VLOOKUP($C75,'様式４－１'!$A$6:$AE$112,31,FALSE)="","",1),"")</f>
        <v/>
      </c>
      <c r="CR75" s="260">
        <f>全技術者確認表!E87</f>
        <v>0</v>
      </c>
      <c r="CS75" s="261">
        <f>全技術者確認表!H87</f>
        <v>0</v>
      </c>
      <c r="FS75" s="232"/>
      <c r="FT75" s="233"/>
      <c r="FU75" s="232"/>
      <c r="FV75" s="233"/>
      <c r="FW75" s="232"/>
      <c r="FX75" s="233"/>
      <c r="FY75" s="232"/>
      <c r="FZ75" s="233"/>
      <c r="GA75" s="232"/>
      <c r="GB75" s="233"/>
      <c r="GC75" s="232"/>
      <c r="GD75" s="233"/>
      <c r="GE75" s="232"/>
      <c r="GF75" s="233"/>
      <c r="GG75" s="232"/>
      <c r="GH75" s="233"/>
      <c r="GI75" s="234"/>
      <c r="GJ75" s="235"/>
      <c r="GK75" s="234"/>
      <c r="GL75" s="235"/>
      <c r="GM75" s="234"/>
      <c r="GN75" s="235"/>
      <c r="GO75" s="234"/>
      <c r="GP75" s="235"/>
      <c r="GQ75" s="234"/>
      <c r="GR75" s="235"/>
      <c r="GS75" s="234"/>
      <c r="GT75" s="235"/>
      <c r="GU75" s="234"/>
      <c r="GV75" s="235"/>
      <c r="GW75" s="234"/>
      <c r="GX75" s="235"/>
      <c r="GY75" s="232"/>
      <c r="GZ75" s="233"/>
      <c r="HA75" s="232"/>
      <c r="HB75" s="233"/>
      <c r="HC75" s="232"/>
      <c r="HD75" s="233"/>
      <c r="HE75" s="232"/>
      <c r="HF75" s="233"/>
      <c r="HG75" s="232"/>
      <c r="HH75" s="233"/>
      <c r="HI75" s="232"/>
      <c r="HJ75" s="233"/>
      <c r="HK75" s="232"/>
      <c r="HL75" s="233"/>
      <c r="HM75" s="232"/>
      <c r="HN75" s="233"/>
      <c r="HO75" s="232"/>
      <c r="HP75" s="233"/>
      <c r="HQ75" s="232"/>
      <c r="HR75" s="233"/>
      <c r="HS75" s="232"/>
      <c r="HT75" s="233"/>
      <c r="HU75" s="232"/>
      <c r="HV75" s="233"/>
      <c r="HW75" s="234"/>
      <c r="HX75" s="235"/>
      <c r="HY75" s="234"/>
      <c r="HZ75" s="235"/>
      <c r="IA75" s="234"/>
      <c r="IB75" s="235"/>
      <c r="IC75" s="234"/>
      <c r="ID75" s="235"/>
      <c r="IE75" s="232"/>
      <c r="IF75" s="233"/>
      <c r="IG75" s="232"/>
      <c r="IH75" s="233"/>
      <c r="II75" s="232"/>
      <c r="IJ75" s="233"/>
      <c r="IK75" s="232"/>
      <c r="IL75" s="233"/>
      <c r="IM75" s="234"/>
      <c r="IN75" s="235"/>
      <c r="IO75" s="234"/>
      <c r="IP75" s="235"/>
      <c r="IQ75" s="234"/>
      <c r="IR75" s="235"/>
      <c r="IS75" s="234"/>
      <c r="IT75" s="235"/>
      <c r="IU75" s="234"/>
      <c r="IV75" s="235"/>
      <c r="IW75" s="234"/>
      <c r="IX75" s="252"/>
      <c r="IY75" s="256"/>
      <c r="IZ75" s="252"/>
      <c r="JA75" s="256"/>
      <c r="JB75" s="252"/>
    </row>
    <row r="76" spans="1:262" s="241" customFormat="1" x14ac:dyDescent="0.2">
      <c r="A76" s="241">
        <f>報告書表紙!G$6</f>
        <v>0</v>
      </c>
      <c r="C76" s="241">
        <v>75</v>
      </c>
      <c r="D76" s="241">
        <f>全技術者確認表!B88</f>
        <v>0</v>
      </c>
      <c r="J76" s="242" t="str">
        <f>IFERROR(IF(VLOOKUP($C76,'様式２－１'!$A$6:$BG$163,4,FALSE)="","",1),"")</f>
        <v/>
      </c>
      <c r="K76" s="243" t="str">
        <f>IFERROR(IF(VLOOKUP($C76,'様式２－１'!$A$6:$BG$163,5,FALSE)="","",1),"")</f>
        <v/>
      </c>
      <c r="L76" s="242" t="str">
        <f>IFERROR(IF(VLOOKUP($C76,'様式２－１'!$A$6:$BG$163,6,FALSE)="","",1),"")</f>
        <v/>
      </c>
      <c r="M76" s="243" t="str">
        <f>IFERROR(IF(VLOOKUP($C76,'様式２－１'!$A$6:$BG$163,7,FALSE)="","",1),"")</f>
        <v/>
      </c>
      <c r="N76" s="242" t="str">
        <f>IFERROR(IF(VLOOKUP($C76,'様式２－１'!$A$6:$BG$163,8,FALSE)="","",1),"")</f>
        <v/>
      </c>
      <c r="O76" s="243" t="str">
        <f>IFERROR(IF(VLOOKUP($C76,'様式２－１'!$A$6:$BG$163,9,FALSE)="","",1),"")</f>
        <v/>
      </c>
      <c r="P76" s="242" t="str">
        <f>IFERROR(IF(VLOOKUP($C76,'様式２－１'!$A$6:$BG$163,10,FALSE)="","",1),"")</f>
        <v/>
      </c>
      <c r="Q76" s="243" t="str">
        <f>IFERROR(IF(VLOOKUP($C76,'様式２－１'!$A$6:$BG$163,11,FALSE)="","",1),"")</f>
        <v/>
      </c>
      <c r="R76" s="242" t="str">
        <f>IFERROR(IF(VLOOKUP($C76,'様式２－１'!$A$6:$BG$163,12,FALSE)="","",1),"")</f>
        <v/>
      </c>
      <c r="S76" s="243" t="str">
        <f>IFERROR(IF(VLOOKUP($C76,'様式２－１'!$A$6:$BG$163,13,FALSE)="","",1),"")</f>
        <v/>
      </c>
      <c r="T76" s="242" t="str">
        <f>IFERROR(IF(VLOOKUP($C76,'様式２－１'!$A$6:$BG$163,14,FALSE)="","",1),"")</f>
        <v/>
      </c>
      <c r="U76" s="243" t="str">
        <f>IFERROR(IF(VLOOKUP($C76,'様式２－１'!$A$6:$BG$163,15,FALSE)="","",1),"")</f>
        <v/>
      </c>
      <c r="V76" s="242" t="str">
        <f>IFERROR(IF(VLOOKUP($C76,'様式２－１'!$A$6:$BG$163,16,FALSE)="","",1),"")</f>
        <v/>
      </c>
      <c r="W76" s="243" t="str">
        <f>IFERROR(IF(VLOOKUP($C76,'様式２－１'!$A$6:$BG$163,17,FALSE)="","",1),"")</f>
        <v/>
      </c>
      <c r="X76" s="242" t="str">
        <f>IFERROR(IF(VLOOKUP($C76,'様式２－１'!$A$6:$BG$163,18,FALSE)="","",1),"")</f>
        <v/>
      </c>
      <c r="Y76" s="243" t="str">
        <f>IFERROR(IF(VLOOKUP($C76,'様式２－１'!$A$6:$BG$163,19,FALSE)="","",1),"")</f>
        <v/>
      </c>
      <c r="Z76" s="242" t="str">
        <f>IFERROR(IF(VLOOKUP($C76,'様式２－１'!$A$6:$BG$163,20,FALSE)="","",1),"")</f>
        <v/>
      </c>
      <c r="AA76" s="245" t="str">
        <f>IFERROR(IF(VLOOKUP($C76,'様式２－１'!$A$6:$BG$163,21,FALSE)="","",1),"")</f>
        <v/>
      </c>
      <c r="AB76" s="242" t="str">
        <f>IFERROR(IF(VLOOKUP($C76,'様式２－１'!$A$6:$BG$163,22,FALSE)="","",1),"")</f>
        <v/>
      </c>
      <c r="AC76" s="245" t="str">
        <f>IFERROR(IF(VLOOKUP($C76,'様式２－１'!$A$6:$BG$163,23,FALSE)="","",1),"")</f>
        <v/>
      </c>
      <c r="AD76" s="242" t="str">
        <f>IFERROR(IF(VLOOKUP($C76,'様式２－１'!$A$6:$BG$163,24,FALSE)="","",1),"")</f>
        <v/>
      </c>
      <c r="AE76" s="245" t="str">
        <f>IFERROR(IF(VLOOKUP($C76,'様式２－１'!$A$6:$BG$163,25,FALSE)="","",1),"")</f>
        <v/>
      </c>
      <c r="AF76" s="242" t="str">
        <f>IFERROR(IF(VLOOKUP($C76,'様式２－１'!$A$6:$BG$163,26,FALSE)="","",1),"")</f>
        <v/>
      </c>
      <c r="AG76" s="245" t="str">
        <f>IFERROR(IF(VLOOKUP($C76,'様式２－１'!$A$6:$BG$163,27,FALSE)="","",1),"")</f>
        <v/>
      </c>
      <c r="AH76" s="242" t="str">
        <f>IFERROR(IF(VLOOKUP($C76,'様式２－１'!$A$6:$BG$163,28,FALSE)="","",1),"")</f>
        <v/>
      </c>
      <c r="AI76" s="245" t="str">
        <f>IFERROR(IF(VLOOKUP($C76,'様式２－１'!$A$6:$BG$163,28,FALSE)="","",1),"")</f>
        <v/>
      </c>
      <c r="AJ76" s="242" t="str">
        <f>IFERROR(IF(VLOOKUP($C76,'様式２－１'!$A$6:$BG$163,30,FALSE)="","",1),"")</f>
        <v/>
      </c>
      <c r="AK76" s="245" t="str">
        <f>IFERROR(IF(VLOOKUP($C76,'様式２－１'!$A$6:$BG$163,31,FALSE)="","",1),"")</f>
        <v/>
      </c>
      <c r="AL76" s="242" t="str">
        <f>IFERROR(IF(VLOOKUP($C76,'様式２－１'!$A$6:$BG$163,32,FALSE)="","",1),"")</f>
        <v/>
      </c>
      <c r="AM76" s="245" t="str">
        <f>IFERROR(IF(VLOOKUP($C76,'様式２－１'!$A$6:$BG$163,33,FALSE)="","",1),"")</f>
        <v/>
      </c>
      <c r="AN76" s="242" t="str">
        <f>IFERROR(IF(VLOOKUP($C76,'様式２－１'!$A$6:$BG$163,34,FALSE)="","",1),"")</f>
        <v/>
      </c>
      <c r="AO76" s="245" t="str">
        <f>IFERROR(IF(VLOOKUP($C76,'様式２－１'!$A$6:$BG$163,35,FALSE)="","",1),"")</f>
        <v/>
      </c>
      <c r="AP76" s="242" t="str">
        <f>IFERROR(IF(VLOOKUP($C76,'様式２－１'!$A$6:$BG$163,36,FALSE)="","",VLOOKUP($C76,'様式２－１'!$A$6:$BG$163,36,FALSE)),"")</f>
        <v/>
      </c>
      <c r="AQ76" s="243" t="str">
        <f>IFERROR(IF(VLOOKUP($C76,'様式２－１'!$A$6:$BG$163,37,FALSE)="","",VLOOKUP($C76,'様式２－１'!$A$6:$BG$163,37,FALSE)),"")</f>
        <v/>
      </c>
      <c r="AR76" s="242" t="str">
        <f>IFERROR(IF(VLOOKUP($C76,'様式２－１'!$A$6:$BG$163,38,FALSE)="","",VLOOKUP($C76,'様式２－１'!$A$6:$BG$163,38,FALSE)),"")</f>
        <v/>
      </c>
      <c r="AS76" s="243" t="str">
        <f>IFERROR(IF(VLOOKUP($C76,'様式２－１'!$A$6:$BG$163,39,FALSE)="","",VLOOKUP($C76,'様式２－１'!$A$6:$BG$163,39,FALSE)),"")</f>
        <v/>
      </c>
      <c r="AT76" s="242" t="str">
        <f>IFERROR(IF(VLOOKUP($C76,'様式２－１'!$A$6:$BG$163,40,FALSE)="","",VLOOKUP($C76,'様式２－１'!$A$6:$BG$163,40,FALSE)),"")</f>
        <v/>
      </c>
      <c r="AU76" s="243" t="str">
        <f>IFERROR(IF(VLOOKUP($C76,'様式２－１'!$A$6:$BG$163,41,FALSE)="","",VLOOKUP($C76,'様式２－１'!$A$6:$BG$163,41,FALSE)),"")</f>
        <v/>
      </c>
      <c r="AV76" s="242" t="str">
        <f>IFERROR(IF(VLOOKUP($C76,'様式２－１'!$A$6:$BG$163,42,FALSE)="","",VLOOKUP($C76,'様式２－１'!$A$6:$BG$163,42,FALSE)),"")</f>
        <v/>
      </c>
      <c r="AW76" s="243" t="str">
        <f>IFERROR(IF(VLOOKUP($C76,'様式２－１'!$A$6:$BG$163,43,FALSE)="","",VLOOKUP($C76,'様式２－１'!$A$6:$BG$163,43,FALSE)),"")</f>
        <v/>
      </c>
      <c r="AX76" s="242" t="str">
        <f>IFERROR(IF(VLOOKUP($C76,'様式２－１'!$A$6:$BG$163,44,FALSE)="","",VLOOKUP($C76,'様式２－１'!$A$6:$BG$163,44,FALSE)),"")</f>
        <v/>
      </c>
      <c r="AY76" s="243" t="str">
        <f>IFERROR(IF(VLOOKUP($C76,'様式２－１'!$A$6:$BG$163,45,FALSE)="","",VLOOKUP($C76,'様式２－１'!$A$6:$BG$163,45,FALSE)),"")</f>
        <v/>
      </c>
      <c r="AZ76" s="242" t="str">
        <f>IFERROR(IF(VLOOKUP($C76,'様式２－１'!$A$6:$BG$163,46,FALSE)="","",VLOOKUP($C76,'様式２－１'!$A$6:$BG$163,46,FALSE)),"")</f>
        <v/>
      </c>
      <c r="BA76" s="243" t="str">
        <f>IFERROR(IF(VLOOKUP($C76,'様式２－１'!$A$6:$BG$163,47,FALSE)="","",VLOOKUP($C76,'様式２－１'!$A$6:$BG$163,47,FALSE)),"")</f>
        <v/>
      </c>
      <c r="BB76" s="242" t="str">
        <f>IFERROR(IF(VLOOKUP($C76,'様式２－１'!$A$6:$BG$163,48,FALSE)="","",VLOOKUP($C76,'様式２－１'!$A$6:$BG$163,48,FALSE)),"")</f>
        <v/>
      </c>
      <c r="BC76" s="243" t="str">
        <f>IFERROR(IF(VLOOKUP($C76,'様式２－１'!$A$6:$BG$163,49,FALSE)="","",VLOOKUP($C76,'様式２－１'!$A$6:$BG$163,49,FALSE)),"")</f>
        <v/>
      </c>
      <c r="BD76" s="242" t="str">
        <f>IFERROR(IF(VLOOKUP($C76,'様式２－１'!$A$6:$BG$163,50,FALSE)="","",VLOOKUP($C76,'様式２－１'!$A$6:$BG$163,50,FALSE)),"")</f>
        <v/>
      </c>
      <c r="BE76" s="243" t="str">
        <f>IFERROR(IF(VLOOKUP($C76,'様式２－１'!$A$6:$BG$163,51,FALSE)="","",VLOOKUP($C76,'様式２－１'!$A$6:$BG$163,51,FALSE)),"")</f>
        <v/>
      </c>
      <c r="BF76" s="242" t="str">
        <f>IFERROR(IF(VLOOKUP($C76,'様式２－１'!$A$6:$BG$163,52,FALSE)="","",VLOOKUP($C76,'様式２－１'!$A$6:$BG$163,52,FALSE)),"")</f>
        <v/>
      </c>
      <c r="BG76" s="243" t="str">
        <f>IFERROR(IF(VLOOKUP($C76,'様式２－１'!$A$6:$BG$163,53,FALSE)="","",1),"")</f>
        <v/>
      </c>
      <c r="BH76" s="242" t="str">
        <f>IFERROR(IF(VLOOKUP($C76,'様式２－１'!$A$6:$BG$163,54,FALSE)="","",1),"")</f>
        <v/>
      </c>
      <c r="BI76" s="243" t="str">
        <f>IFERROR(IF(VLOOKUP($C76,'様式２－１'!$A$6:$BG$163,55,FALSE)="","",1),"")</f>
        <v/>
      </c>
      <c r="BJ76" s="242" t="str">
        <f>IFERROR(IF(VLOOKUP($C76,'様式２－１'!$A$6:$BG$163,56,FALSE)="","",VLOOKUP($C76,'様式２－１'!$A$6:$BG$163,56,FALSE)),"")</f>
        <v/>
      </c>
      <c r="BK76" s="243" t="str">
        <f>IFERROR(IF(VLOOKUP($C76,'様式２－１'!$A$6:$BG$163,57,FALSE)="","",VLOOKUP($C76,'様式２－１'!$A$6:$BG$163,57,FALSE)),"")</f>
        <v/>
      </c>
      <c r="BL76" s="242" t="str">
        <f>IFERROR(IF(VLOOKUP($C76,'様式２－１'!$A$6:$BG$163,58,FALSE)="","",VLOOKUP($C76,'様式２－１'!$A$6:$BG$163,58,FALSE)),"")</f>
        <v/>
      </c>
      <c r="BM76" s="243" t="str">
        <f>IFERROR(IF(VLOOKUP($C76,'様式２－１'!$A$6:$BG$163,59,FALSE)="","",VLOOKUP($C76,'様式２－１'!$A$6:$BG$163,59,FALSE)),"")</f>
        <v/>
      </c>
      <c r="BN76" s="244" t="str">
        <f>IFERROR(IF(VLOOKUP($C76,'様式４－１'!$A$6:$AE$112,5,FALSE)="","",VLOOKUP($C76,'様式４－１'!$A$6:$AE$112,5,FALSE)),"")</f>
        <v/>
      </c>
      <c r="BO76" s="245" t="str">
        <f>IFERROR(IF(VLOOKUP($C76,'様式４－１'!$A$6:$AE$112,6,FALSE)="","",VLOOKUP($C76,'様式４－１'!$A$6:$AE$112,6,FALSE)),"")</f>
        <v/>
      </c>
      <c r="BP76" s="244" t="str">
        <f>IFERROR(IF(VLOOKUP($C76,'様式４－１'!$A$6:$AE$112,7,FALSE)="","",VLOOKUP($C76,'様式４－１'!$A$6:$AE$112,7,FALSE)),"")</f>
        <v/>
      </c>
      <c r="BQ76" s="245" t="str">
        <f>IFERROR(IF(VLOOKUP($C76,'様式４－１'!$A$6:$AE$112,8,FALSE)="","",VLOOKUP($C76,'様式４－１'!$A$6:$AE$112,8,FALSE)),"")</f>
        <v/>
      </c>
      <c r="BR76" s="244" t="str">
        <f>IFERROR(IF(VLOOKUP($C76,'様式４－１'!$A$6:$AE$112,9,FALSE)="","",VLOOKUP($C76,'様式４－１'!$A$6:$AE$112,9,FALSE)),"")</f>
        <v/>
      </c>
      <c r="BS76" s="245" t="str">
        <f>IFERROR(IF(VLOOKUP($C76,'様式４－１'!$A$6:$AE$112,10,FALSE)="","",VLOOKUP($C76,'様式４－１'!$A$6:$AE$112,10,FALSE)),"")</f>
        <v/>
      </c>
      <c r="BT76" s="244" t="str">
        <f>IFERROR(IF(VLOOKUP($C76,'様式４－１'!$A$6:$AE$112,11,FALSE)="","",VLOOKUP($C76,'様式４－１'!$A$6:$AE$112,11,FALSE)),"")</f>
        <v/>
      </c>
      <c r="BU76" s="245" t="str">
        <f>IFERROR(IF(VLOOKUP($C76,'様式４－１'!$A$6:$AE$112,12,FALSE)="","",VLOOKUP($C76,'様式４－１'!$A$6:$AE$112,12,FALSE)),"")</f>
        <v/>
      </c>
      <c r="BV76" s="242" t="str">
        <f>IFERROR(IF(VLOOKUP($C76,'様式４－１'!$A$6:$AE$112,13,FALSE)="","",VLOOKUP($C76,'様式４－１'!$A$6:$AE$112,13,FALSE)),"")</f>
        <v/>
      </c>
      <c r="BW76" s="243" t="str">
        <f>IFERROR(IF(VLOOKUP($C76,'様式４－１'!$A$6:$AE$112,14,FALSE)="","",VLOOKUP($C76,'様式４－１'!$A$6:$AE$112,14,FALSE)),"")</f>
        <v/>
      </c>
      <c r="BX76" s="242" t="str">
        <f>IFERROR(IF(VLOOKUP($C76,'様式４－１'!$A$6:$AE$112,15,FALSE)="","",VLOOKUP($C76,'様式４－１'!$A$6:$AE$112,15,FALSE)),"")</f>
        <v/>
      </c>
      <c r="BY76" s="243" t="str">
        <f>IFERROR(IF(VLOOKUP($C76,'様式４－１'!$A$6:$AE$112,16,FALSE)="","",VLOOKUP($C76,'様式４－１'!$A$6:$AE$112,16,FALSE)),"")</f>
        <v/>
      </c>
      <c r="BZ76" s="242" t="str">
        <f>IFERROR(IF(VLOOKUP($C76,'様式４－１'!$A$6:$AE$112,17,FALSE)="","",VLOOKUP($C76,'様式４－１'!$A$6:$AE$112,17,FALSE)),"")</f>
        <v/>
      </c>
      <c r="CA76" s="243" t="str">
        <f>IFERROR(IF(VLOOKUP($C76,'様式４－１'!$A$6:$AE$112,18,FALSE)="","",VLOOKUP($C76,'様式４－１'!$A$6:$AE$112,18,FALSE)),"")</f>
        <v/>
      </c>
      <c r="CB76" s="242" t="str">
        <f>IFERROR(IF(VLOOKUP($C76,'様式４－１'!$A$6:$AE$112,19,FALSE)="","",VLOOKUP($C76,'様式４－１'!$A$6:$AE$112,19,FALSE)),"")</f>
        <v/>
      </c>
      <c r="CC76" s="243" t="str">
        <f>IFERROR(IF(VLOOKUP($C76,'様式４－１'!$A$6:$AE$112,20,FALSE)="","",VLOOKUP($C76,'様式４－１'!$A$6:$AE$112,20,FALSE)),"")</f>
        <v/>
      </c>
      <c r="CD76" s="244" t="str">
        <f>IFERROR(IF(VLOOKUP($C76,'様式４－１'!$A$6:$AE$112,21,FALSE)="","",1),"")</f>
        <v/>
      </c>
      <c r="CE76" s="245" t="str">
        <f>IFERROR(IF(VLOOKUP($C76,'様式４－１'!$A$6:$AE$112,22,FALSE)="","",1),"")</f>
        <v/>
      </c>
      <c r="CF76" s="244" t="str">
        <f>IFERROR(IF(VLOOKUP($C76,'様式４－１'!$A$6:$AE$112,23,FALSE)="","",1),"")</f>
        <v/>
      </c>
      <c r="CG76" s="245" t="str">
        <f>IFERROR(IF(VLOOKUP($C76,'様式４－１'!$A$6:$AE$112,24,FALSE)="","",1),"")</f>
        <v/>
      </c>
      <c r="CH76" s="244" t="str">
        <f>IFERROR(IF(VLOOKUP($C76,'様式４－１'!$A$6:$AE$112,25,FALSE)="","",1),"")</f>
        <v/>
      </c>
      <c r="CI76" s="245" t="str">
        <f>IFERROR(IF(VLOOKUP($C76,'様式４－１'!$A$6:$AE$112,26,FALSE)="","",1),"")</f>
        <v/>
      </c>
      <c r="CJ76" s="244" t="str">
        <f>IFERROR(IF(VLOOKUP($C76,'様式４－１'!$A$6:$AE$112,27,FALSE)="","",1),"")</f>
        <v/>
      </c>
      <c r="CK76" s="245" t="str">
        <f>IFERROR(IF(VLOOKUP($C76,'様式４－１'!$A$6:$AE$112,28,FALSE)="","",1),"")</f>
        <v/>
      </c>
      <c r="CL76" s="244" t="str">
        <f>IFERROR(IF(VLOOKUP($C76,'様式４－１'!$A$6:$AE$112,29,FALSE)="","",1),"")</f>
        <v/>
      </c>
      <c r="CM76" s="245" t="str">
        <f>IFERROR(IF(VLOOKUP($C76,'様式４－１'!$A$6:$AE$112,30,FALSE)="","",1),"")</f>
        <v/>
      </c>
      <c r="CN76" s="244" t="str">
        <f>IFERROR(IF(VLOOKUP($C76,'様式４－１'!$A$6:$AE$112,31,FALSE)="","",1),"")</f>
        <v/>
      </c>
      <c r="CO76" s="253" t="str">
        <f>IFERROR(IF(VLOOKUP($C76,'様式４－１'!$A$6:$AE$112,31,FALSE)="","",1),"")</f>
        <v/>
      </c>
      <c r="CP76" s="257" t="str">
        <f>IFERROR(IF(VLOOKUP($C76,'様式４－１'!$A$6:$AE$112,31,FALSE)="","",1),"")</f>
        <v/>
      </c>
      <c r="CQ76" s="253" t="str">
        <f>IFERROR(IF(VLOOKUP($C76,'様式４－１'!$A$6:$AE$112,31,FALSE)="","",1),"")</f>
        <v/>
      </c>
      <c r="CR76" s="262">
        <f>全技術者確認表!E88</f>
        <v>0</v>
      </c>
      <c r="CS76" s="263">
        <f>全技術者確認表!H88</f>
        <v>0</v>
      </c>
      <c r="FS76" s="242"/>
      <c r="FT76" s="243"/>
      <c r="FU76" s="242"/>
      <c r="FV76" s="243"/>
      <c r="FW76" s="242"/>
      <c r="FX76" s="243"/>
      <c r="FY76" s="242"/>
      <c r="FZ76" s="243"/>
      <c r="GA76" s="242"/>
      <c r="GB76" s="243"/>
      <c r="GC76" s="242"/>
      <c r="GD76" s="243"/>
      <c r="GE76" s="242"/>
      <c r="GF76" s="243"/>
      <c r="GG76" s="242"/>
      <c r="GH76" s="243"/>
      <c r="GI76" s="244"/>
      <c r="GJ76" s="245"/>
      <c r="GK76" s="244"/>
      <c r="GL76" s="245"/>
      <c r="GM76" s="244"/>
      <c r="GN76" s="245"/>
      <c r="GO76" s="244"/>
      <c r="GP76" s="245"/>
      <c r="GQ76" s="244"/>
      <c r="GR76" s="245"/>
      <c r="GS76" s="244"/>
      <c r="GT76" s="245"/>
      <c r="GU76" s="244"/>
      <c r="GV76" s="245"/>
      <c r="GW76" s="244"/>
      <c r="GX76" s="245"/>
      <c r="GY76" s="242"/>
      <c r="GZ76" s="243"/>
      <c r="HA76" s="242"/>
      <c r="HB76" s="243"/>
      <c r="HC76" s="242"/>
      <c r="HD76" s="243"/>
      <c r="HE76" s="242"/>
      <c r="HF76" s="243"/>
      <c r="HG76" s="242"/>
      <c r="HH76" s="243"/>
      <c r="HI76" s="242"/>
      <c r="HJ76" s="243"/>
      <c r="HK76" s="242"/>
      <c r="HL76" s="243"/>
      <c r="HM76" s="242"/>
      <c r="HN76" s="243"/>
      <c r="HO76" s="242"/>
      <c r="HP76" s="243"/>
      <c r="HQ76" s="242"/>
      <c r="HR76" s="243"/>
      <c r="HS76" s="242"/>
      <c r="HT76" s="243"/>
      <c r="HU76" s="242"/>
      <c r="HV76" s="243"/>
      <c r="HW76" s="244"/>
      <c r="HX76" s="245"/>
      <c r="HY76" s="244"/>
      <c r="HZ76" s="245"/>
      <c r="IA76" s="244"/>
      <c r="IB76" s="245"/>
      <c r="IC76" s="244"/>
      <c r="ID76" s="245"/>
      <c r="IE76" s="242"/>
      <c r="IF76" s="243"/>
      <c r="IG76" s="242"/>
      <c r="IH76" s="243"/>
      <c r="II76" s="242"/>
      <c r="IJ76" s="243"/>
      <c r="IK76" s="242"/>
      <c r="IL76" s="243"/>
      <c r="IM76" s="244"/>
      <c r="IN76" s="245"/>
      <c r="IO76" s="244"/>
      <c r="IP76" s="245"/>
      <c r="IQ76" s="244"/>
      <c r="IR76" s="245"/>
      <c r="IS76" s="244"/>
      <c r="IT76" s="245"/>
      <c r="IU76" s="244"/>
      <c r="IV76" s="245"/>
      <c r="IW76" s="244"/>
      <c r="IX76" s="253"/>
      <c r="IY76" s="257"/>
      <c r="IZ76" s="253"/>
      <c r="JA76" s="257"/>
      <c r="JB76" s="253"/>
    </row>
    <row r="77" spans="1:262" s="236" customFormat="1" x14ac:dyDescent="0.2">
      <c r="A77" s="236">
        <f>報告書表紙!G$6</f>
        <v>0</v>
      </c>
      <c r="C77" s="236">
        <v>76</v>
      </c>
      <c r="D77" s="236">
        <f>全技術者確認表!B89</f>
        <v>0</v>
      </c>
      <c r="J77" s="237" t="str">
        <f>IFERROR(IF(VLOOKUP($C77,'様式２－１'!$A$6:$BG$163,4,FALSE)="","",1),"")</f>
        <v/>
      </c>
      <c r="K77" s="238" t="str">
        <f>IFERROR(IF(VLOOKUP($C77,'様式２－１'!$A$6:$BG$163,5,FALSE)="","",1),"")</f>
        <v/>
      </c>
      <c r="L77" s="237" t="str">
        <f>IFERROR(IF(VLOOKUP($C77,'様式２－１'!$A$6:$BG$163,6,FALSE)="","",1),"")</f>
        <v/>
      </c>
      <c r="M77" s="238" t="str">
        <f>IFERROR(IF(VLOOKUP($C77,'様式２－１'!$A$6:$BG$163,7,FALSE)="","",1),"")</f>
        <v/>
      </c>
      <c r="N77" s="237" t="str">
        <f>IFERROR(IF(VLOOKUP($C77,'様式２－１'!$A$6:$BG$163,8,FALSE)="","",1),"")</f>
        <v/>
      </c>
      <c r="O77" s="238" t="str">
        <f>IFERROR(IF(VLOOKUP($C77,'様式２－１'!$A$6:$BG$163,9,FALSE)="","",1),"")</f>
        <v/>
      </c>
      <c r="P77" s="237" t="str">
        <f>IFERROR(IF(VLOOKUP($C77,'様式２－１'!$A$6:$BG$163,10,FALSE)="","",1),"")</f>
        <v/>
      </c>
      <c r="Q77" s="238" t="str">
        <f>IFERROR(IF(VLOOKUP($C77,'様式２－１'!$A$6:$BG$163,11,FALSE)="","",1),"")</f>
        <v/>
      </c>
      <c r="R77" s="237" t="str">
        <f>IFERROR(IF(VLOOKUP($C77,'様式２－１'!$A$6:$BG$163,12,FALSE)="","",1),"")</f>
        <v/>
      </c>
      <c r="S77" s="238" t="str">
        <f>IFERROR(IF(VLOOKUP($C77,'様式２－１'!$A$6:$BG$163,13,FALSE)="","",1),"")</f>
        <v/>
      </c>
      <c r="T77" s="237" t="str">
        <f>IFERROR(IF(VLOOKUP($C77,'様式２－１'!$A$6:$BG$163,14,FALSE)="","",1),"")</f>
        <v/>
      </c>
      <c r="U77" s="238" t="str">
        <f>IFERROR(IF(VLOOKUP($C77,'様式２－１'!$A$6:$BG$163,15,FALSE)="","",1),"")</f>
        <v/>
      </c>
      <c r="V77" s="237" t="str">
        <f>IFERROR(IF(VLOOKUP($C77,'様式２－１'!$A$6:$BG$163,16,FALSE)="","",1),"")</f>
        <v/>
      </c>
      <c r="W77" s="238" t="str">
        <f>IFERROR(IF(VLOOKUP($C77,'様式２－１'!$A$6:$BG$163,17,FALSE)="","",1),"")</f>
        <v/>
      </c>
      <c r="X77" s="237" t="str">
        <f>IFERROR(IF(VLOOKUP($C77,'様式２－１'!$A$6:$BG$163,18,FALSE)="","",1),"")</f>
        <v/>
      </c>
      <c r="Y77" s="238" t="str">
        <f>IFERROR(IF(VLOOKUP($C77,'様式２－１'!$A$6:$BG$163,19,FALSE)="","",1),"")</f>
        <v/>
      </c>
      <c r="Z77" s="237" t="str">
        <f>IFERROR(IF(VLOOKUP($C77,'様式２－１'!$A$6:$BG$163,20,FALSE)="","",1),"")</f>
        <v/>
      </c>
      <c r="AA77" s="240" t="str">
        <f>IFERROR(IF(VLOOKUP($C77,'様式２－１'!$A$6:$BG$163,21,FALSE)="","",1),"")</f>
        <v/>
      </c>
      <c r="AB77" s="237" t="str">
        <f>IFERROR(IF(VLOOKUP($C77,'様式２－１'!$A$6:$BG$163,22,FALSE)="","",1),"")</f>
        <v/>
      </c>
      <c r="AC77" s="240" t="str">
        <f>IFERROR(IF(VLOOKUP($C77,'様式２－１'!$A$6:$BG$163,23,FALSE)="","",1),"")</f>
        <v/>
      </c>
      <c r="AD77" s="237" t="str">
        <f>IFERROR(IF(VLOOKUP($C77,'様式２－１'!$A$6:$BG$163,24,FALSE)="","",1),"")</f>
        <v/>
      </c>
      <c r="AE77" s="240" t="str">
        <f>IFERROR(IF(VLOOKUP($C77,'様式２－１'!$A$6:$BG$163,25,FALSE)="","",1),"")</f>
        <v/>
      </c>
      <c r="AF77" s="237" t="str">
        <f>IFERROR(IF(VLOOKUP($C77,'様式２－１'!$A$6:$BG$163,26,FALSE)="","",1),"")</f>
        <v/>
      </c>
      <c r="AG77" s="240" t="str">
        <f>IFERROR(IF(VLOOKUP($C77,'様式２－１'!$A$6:$BG$163,27,FALSE)="","",1),"")</f>
        <v/>
      </c>
      <c r="AH77" s="237" t="str">
        <f>IFERROR(IF(VLOOKUP($C77,'様式２－１'!$A$6:$BG$163,28,FALSE)="","",1),"")</f>
        <v/>
      </c>
      <c r="AI77" s="240" t="str">
        <f>IFERROR(IF(VLOOKUP($C77,'様式２－１'!$A$6:$BG$163,28,FALSE)="","",1),"")</f>
        <v/>
      </c>
      <c r="AJ77" s="237" t="str">
        <f>IFERROR(IF(VLOOKUP($C77,'様式２－１'!$A$6:$BG$163,30,FALSE)="","",1),"")</f>
        <v/>
      </c>
      <c r="AK77" s="240" t="str">
        <f>IFERROR(IF(VLOOKUP($C77,'様式２－１'!$A$6:$BG$163,31,FALSE)="","",1),"")</f>
        <v/>
      </c>
      <c r="AL77" s="237" t="str">
        <f>IFERROR(IF(VLOOKUP($C77,'様式２－１'!$A$6:$BG$163,32,FALSE)="","",1),"")</f>
        <v/>
      </c>
      <c r="AM77" s="240" t="str">
        <f>IFERROR(IF(VLOOKUP($C77,'様式２－１'!$A$6:$BG$163,33,FALSE)="","",1),"")</f>
        <v/>
      </c>
      <c r="AN77" s="237" t="str">
        <f>IFERROR(IF(VLOOKUP($C77,'様式２－１'!$A$6:$BG$163,34,FALSE)="","",1),"")</f>
        <v/>
      </c>
      <c r="AO77" s="240" t="str">
        <f>IFERROR(IF(VLOOKUP($C77,'様式２－１'!$A$6:$BG$163,35,FALSE)="","",1),"")</f>
        <v/>
      </c>
      <c r="AP77" s="237" t="str">
        <f>IFERROR(IF(VLOOKUP($C77,'様式２－１'!$A$6:$BG$163,36,FALSE)="","",VLOOKUP($C77,'様式２－１'!$A$6:$BG$163,36,FALSE)),"")</f>
        <v/>
      </c>
      <c r="AQ77" s="238" t="str">
        <f>IFERROR(IF(VLOOKUP($C77,'様式２－１'!$A$6:$BG$163,37,FALSE)="","",VLOOKUP($C77,'様式２－１'!$A$6:$BG$163,37,FALSE)),"")</f>
        <v/>
      </c>
      <c r="AR77" s="237" t="str">
        <f>IFERROR(IF(VLOOKUP($C77,'様式２－１'!$A$6:$BG$163,38,FALSE)="","",VLOOKUP($C77,'様式２－１'!$A$6:$BG$163,38,FALSE)),"")</f>
        <v/>
      </c>
      <c r="AS77" s="238" t="str">
        <f>IFERROR(IF(VLOOKUP($C77,'様式２－１'!$A$6:$BG$163,39,FALSE)="","",VLOOKUP($C77,'様式２－１'!$A$6:$BG$163,39,FALSE)),"")</f>
        <v/>
      </c>
      <c r="AT77" s="237" t="str">
        <f>IFERROR(IF(VLOOKUP($C77,'様式２－１'!$A$6:$BG$163,40,FALSE)="","",VLOOKUP($C77,'様式２－１'!$A$6:$BG$163,40,FALSE)),"")</f>
        <v/>
      </c>
      <c r="AU77" s="238" t="str">
        <f>IFERROR(IF(VLOOKUP($C77,'様式２－１'!$A$6:$BG$163,41,FALSE)="","",VLOOKUP($C77,'様式２－１'!$A$6:$BG$163,41,FALSE)),"")</f>
        <v/>
      </c>
      <c r="AV77" s="237" t="str">
        <f>IFERROR(IF(VLOOKUP($C77,'様式２－１'!$A$6:$BG$163,42,FALSE)="","",VLOOKUP($C77,'様式２－１'!$A$6:$BG$163,42,FALSE)),"")</f>
        <v/>
      </c>
      <c r="AW77" s="238" t="str">
        <f>IFERROR(IF(VLOOKUP($C77,'様式２－１'!$A$6:$BG$163,43,FALSE)="","",VLOOKUP($C77,'様式２－１'!$A$6:$BG$163,43,FALSE)),"")</f>
        <v/>
      </c>
      <c r="AX77" s="237" t="str">
        <f>IFERROR(IF(VLOOKUP($C77,'様式２－１'!$A$6:$BG$163,44,FALSE)="","",VLOOKUP($C77,'様式２－１'!$A$6:$BG$163,44,FALSE)),"")</f>
        <v/>
      </c>
      <c r="AY77" s="238" t="str">
        <f>IFERROR(IF(VLOOKUP($C77,'様式２－１'!$A$6:$BG$163,45,FALSE)="","",VLOOKUP($C77,'様式２－１'!$A$6:$BG$163,45,FALSE)),"")</f>
        <v/>
      </c>
      <c r="AZ77" s="237" t="str">
        <f>IFERROR(IF(VLOOKUP($C77,'様式２－１'!$A$6:$BG$163,46,FALSE)="","",VLOOKUP($C77,'様式２－１'!$A$6:$BG$163,46,FALSE)),"")</f>
        <v/>
      </c>
      <c r="BA77" s="238" t="str">
        <f>IFERROR(IF(VLOOKUP($C77,'様式２－１'!$A$6:$BG$163,47,FALSE)="","",VLOOKUP($C77,'様式２－１'!$A$6:$BG$163,47,FALSE)),"")</f>
        <v/>
      </c>
      <c r="BB77" s="237" t="str">
        <f>IFERROR(IF(VLOOKUP($C77,'様式２－１'!$A$6:$BG$163,48,FALSE)="","",VLOOKUP($C77,'様式２－１'!$A$6:$BG$163,48,FALSE)),"")</f>
        <v/>
      </c>
      <c r="BC77" s="238" t="str">
        <f>IFERROR(IF(VLOOKUP($C77,'様式２－１'!$A$6:$BG$163,49,FALSE)="","",VLOOKUP($C77,'様式２－１'!$A$6:$BG$163,49,FALSE)),"")</f>
        <v/>
      </c>
      <c r="BD77" s="237" t="str">
        <f>IFERROR(IF(VLOOKUP($C77,'様式２－１'!$A$6:$BG$163,50,FALSE)="","",VLOOKUP($C77,'様式２－１'!$A$6:$BG$163,50,FALSE)),"")</f>
        <v/>
      </c>
      <c r="BE77" s="238" t="str">
        <f>IFERROR(IF(VLOOKUP($C77,'様式２－１'!$A$6:$BG$163,51,FALSE)="","",VLOOKUP($C77,'様式２－１'!$A$6:$BG$163,51,FALSE)),"")</f>
        <v/>
      </c>
      <c r="BF77" s="237" t="str">
        <f>IFERROR(IF(VLOOKUP($C77,'様式２－１'!$A$6:$BG$163,52,FALSE)="","",VLOOKUP($C77,'様式２－１'!$A$6:$BG$163,52,FALSE)),"")</f>
        <v/>
      </c>
      <c r="BG77" s="238" t="str">
        <f>IFERROR(IF(VLOOKUP($C77,'様式２－１'!$A$6:$BG$163,53,FALSE)="","",1),"")</f>
        <v/>
      </c>
      <c r="BH77" s="237" t="str">
        <f>IFERROR(IF(VLOOKUP($C77,'様式２－１'!$A$6:$BG$163,54,FALSE)="","",1),"")</f>
        <v/>
      </c>
      <c r="BI77" s="238" t="str">
        <f>IFERROR(IF(VLOOKUP($C77,'様式２－１'!$A$6:$BG$163,55,FALSE)="","",1),"")</f>
        <v/>
      </c>
      <c r="BJ77" s="237" t="str">
        <f>IFERROR(IF(VLOOKUP($C77,'様式２－１'!$A$6:$BG$163,56,FALSE)="","",VLOOKUP($C77,'様式２－１'!$A$6:$BG$163,56,FALSE)),"")</f>
        <v/>
      </c>
      <c r="BK77" s="238" t="str">
        <f>IFERROR(IF(VLOOKUP($C77,'様式２－１'!$A$6:$BG$163,57,FALSE)="","",VLOOKUP($C77,'様式２－１'!$A$6:$BG$163,57,FALSE)),"")</f>
        <v/>
      </c>
      <c r="BL77" s="237" t="str">
        <f>IFERROR(IF(VLOOKUP($C77,'様式２－１'!$A$6:$BG$163,58,FALSE)="","",VLOOKUP($C77,'様式２－１'!$A$6:$BG$163,58,FALSE)),"")</f>
        <v/>
      </c>
      <c r="BM77" s="238" t="str">
        <f>IFERROR(IF(VLOOKUP($C77,'様式２－１'!$A$6:$BG$163,59,FALSE)="","",VLOOKUP($C77,'様式２－１'!$A$6:$BG$163,59,FALSE)),"")</f>
        <v/>
      </c>
      <c r="BN77" s="239" t="str">
        <f>IFERROR(IF(VLOOKUP($C77,'様式４－１'!$A$6:$AE$112,5,FALSE)="","",VLOOKUP($C77,'様式４－１'!$A$6:$AE$112,5,FALSE)),"")</f>
        <v/>
      </c>
      <c r="BO77" s="240" t="str">
        <f>IFERROR(IF(VLOOKUP($C77,'様式４－１'!$A$6:$AE$112,6,FALSE)="","",VLOOKUP($C77,'様式４－１'!$A$6:$AE$112,6,FALSE)),"")</f>
        <v/>
      </c>
      <c r="BP77" s="239" t="str">
        <f>IFERROR(IF(VLOOKUP($C77,'様式４－１'!$A$6:$AE$112,7,FALSE)="","",VLOOKUP($C77,'様式４－１'!$A$6:$AE$112,7,FALSE)),"")</f>
        <v/>
      </c>
      <c r="BQ77" s="240" t="str">
        <f>IFERROR(IF(VLOOKUP($C77,'様式４－１'!$A$6:$AE$112,8,FALSE)="","",VLOOKUP($C77,'様式４－１'!$A$6:$AE$112,8,FALSE)),"")</f>
        <v/>
      </c>
      <c r="BR77" s="239" t="str">
        <f>IFERROR(IF(VLOOKUP($C77,'様式４－１'!$A$6:$AE$112,9,FALSE)="","",VLOOKUP($C77,'様式４－１'!$A$6:$AE$112,9,FALSE)),"")</f>
        <v/>
      </c>
      <c r="BS77" s="240" t="str">
        <f>IFERROR(IF(VLOOKUP($C77,'様式４－１'!$A$6:$AE$112,10,FALSE)="","",VLOOKUP($C77,'様式４－１'!$A$6:$AE$112,10,FALSE)),"")</f>
        <v/>
      </c>
      <c r="BT77" s="239" t="str">
        <f>IFERROR(IF(VLOOKUP($C77,'様式４－１'!$A$6:$AE$112,11,FALSE)="","",VLOOKUP($C77,'様式４－１'!$A$6:$AE$112,11,FALSE)),"")</f>
        <v/>
      </c>
      <c r="BU77" s="240" t="str">
        <f>IFERROR(IF(VLOOKUP($C77,'様式４－１'!$A$6:$AE$112,12,FALSE)="","",VLOOKUP($C77,'様式４－１'!$A$6:$AE$112,12,FALSE)),"")</f>
        <v/>
      </c>
      <c r="BV77" s="237" t="str">
        <f>IFERROR(IF(VLOOKUP($C77,'様式４－１'!$A$6:$AE$112,13,FALSE)="","",VLOOKUP($C77,'様式４－１'!$A$6:$AE$112,13,FALSE)),"")</f>
        <v/>
      </c>
      <c r="BW77" s="238" t="str">
        <f>IFERROR(IF(VLOOKUP($C77,'様式４－１'!$A$6:$AE$112,14,FALSE)="","",VLOOKUP($C77,'様式４－１'!$A$6:$AE$112,14,FALSE)),"")</f>
        <v/>
      </c>
      <c r="BX77" s="237" t="str">
        <f>IFERROR(IF(VLOOKUP($C77,'様式４－１'!$A$6:$AE$112,15,FALSE)="","",VLOOKUP($C77,'様式４－１'!$A$6:$AE$112,15,FALSE)),"")</f>
        <v/>
      </c>
      <c r="BY77" s="238" t="str">
        <f>IFERROR(IF(VLOOKUP($C77,'様式４－１'!$A$6:$AE$112,16,FALSE)="","",VLOOKUP($C77,'様式４－１'!$A$6:$AE$112,16,FALSE)),"")</f>
        <v/>
      </c>
      <c r="BZ77" s="237" t="str">
        <f>IFERROR(IF(VLOOKUP($C77,'様式４－１'!$A$6:$AE$112,17,FALSE)="","",VLOOKUP($C77,'様式４－１'!$A$6:$AE$112,17,FALSE)),"")</f>
        <v/>
      </c>
      <c r="CA77" s="238" t="str">
        <f>IFERROR(IF(VLOOKUP($C77,'様式４－１'!$A$6:$AE$112,18,FALSE)="","",VLOOKUP($C77,'様式４－１'!$A$6:$AE$112,18,FALSE)),"")</f>
        <v/>
      </c>
      <c r="CB77" s="237" t="str">
        <f>IFERROR(IF(VLOOKUP($C77,'様式４－１'!$A$6:$AE$112,19,FALSE)="","",VLOOKUP($C77,'様式４－１'!$A$6:$AE$112,19,FALSE)),"")</f>
        <v/>
      </c>
      <c r="CC77" s="238" t="str">
        <f>IFERROR(IF(VLOOKUP($C77,'様式４－１'!$A$6:$AE$112,20,FALSE)="","",VLOOKUP($C77,'様式４－１'!$A$6:$AE$112,20,FALSE)),"")</f>
        <v/>
      </c>
      <c r="CD77" s="239" t="str">
        <f>IFERROR(IF(VLOOKUP($C77,'様式４－１'!$A$6:$AE$112,21,FALSE)="","",1),"")</f>
        <v/>
      </c>
      <c r="CE77" s="240" t="str">
        <f>IFERROR(IF(VLOOKUP($C77,'様式４－１'!$A$6:$AE$112,22,FALSE)="","",1),"")</f>
        <v/>
      </c>
      <c r="CF77" s="239" t="str">
        <f>IFERROR(IF(VLOOKUP($C77,'様式４－１'!$A$6:$AE$112,23,FALSE)="","",1),"")</f>
        <v/>
      </c>
      <c r="CG77" s="240" t="str">
        <f>IFERROR(IF(VLOOKUP($C77,'様式４－１'!$A$6:$AE$112,24,FALSE)="","",1),"")</f>
        <v/>
      </c>
      <c r="CH77" s="239" t="str">
        <f>IFERROR(IF(VLOOKUP($C77,'様式４－１'!$A$6:$AE$112,25,FALSE)="","",1),"")</f>
        <v/>
      </c>
      <c r="CI77" s="240" t="str">
        <f>IFERROR(IF(VLOOKUP($C77,'様式４－１'!$A$6:$AE$112,26,FALSE)="","",1),"")</f>
        <v/>
      </c>
      <c r="CJ77" s="239" t="str">
        <f>IFERROR(IF(VLOOKUP($C77,'様式４－１'!$A$6:$AE$112,27,FALSE)="","",1),"")</f>
        <v/>
      </c>
      <c r="CK77" s="240" t="str">
        <f>IFERROR(IF(VLOOKUP($C77,'様式４－１'!$A$6:$AE$112,28,FALSE)="","",1),"")</f>
        <v/>
      </c>
      <c r="CL77" s="239" t="str">
        <f>IFERROR(IF(VLOOKUP($C77,'様式４－１'!$A$6:$AE$112,29,FALSE)="","",1),"")</f>
        <v/>
      </c>
      <c r="CM77" s="240" t="str">
        <f>IFERROR(IF(VLOOKUP($C77,'様式４－１'!$A$6:$AE$112,30,FALSE)="","",1),"")</f>
        <v/>
      </c>
      <c r="CN77" s="239" t="str">
        <f>IFERROR(IF(VLOOKUP($C77,'様式４－１'!$A$6:$AE$112,31,FALSE)="","",1),"")</f>
        <v/>
      </c>
      <c r="CO77" s="254" t="str">
        <f>IFERROR(IF(VLOOKUP($C77,'様式４－１'!$A$6:$AE$112,31,FALSE)="","",1),"")</f>
        <v/>
      </c>
      <c r="CP77" s="258" t="str">
        <f>IFERROR(IF(VLOOKUP($C77,'様式４－１'!$A$6:$AE$112,31,FALSE)="","",1),"")</f>
        <v/>
      </c>
      <c r="CQ77" s="254" t="str">
        <f>IFERROR(IF(VLOOKUP($C77,'様式４－１'!$A$6:$AE$112,31,FALSE)="","",1),"")</f>
        <v/>
      </c>
      <c r="CR77" s="264">
        <f>全技術者確認表!E89</f>
        <v>0</v>
      </c>
      <c r="CS77" s="265">
        <f>全技術者確認表!H89</f>
        <v>0</v>
      </c>
      <c r="FS77" s="237"/>
      <c r="FT77" s="238"/>
      <c r="FU77" s="237"/>
      <c r="FV77" s="238"/>
      <c r="FW77" s="237"/>
      <c r="FX77" s="238"/>
      <c r="FY77" s="237"/>
      <c r="FZ77" s="238"/>
      <c r="GA77" s="237"/>
      <c r="GB77" s="238"/>
      <c r="GC77" s="237"/>
      <c r="GD77" s="238"/>
      <c r="GE77" s="237"/>
      <c r="GF77" s="238"/>
      <c r="GG77" s="237"/>
      <c r="GH77" s="238"/>
      <c r="GI77" s="239"/>
      <c r="GJ77" s="240"/>
      <c r="GK77" s="239"/>
      <c r="GL77" s="240"/>
      <c r="GM77" s="239"/>
      <c r="GN77" s="240"/>
      <c r="GO77" s="239"/>
      <c r="GP77" s="240"/>
      <c r="GQ77" s="239"/>
      <c r="GR77" s="240"/>
      <c r="GS77" s="239"/>
      <c r="GT77" s="240"/>
      <c r="GU77" s="239"/>
      <c r="GV77" s="240"/>
      <c r="GW77" s="239"/>
      <c r="GX77" s="240"/>
      <c r="GY77" s="237"/>
      <c r="GZ77" s="238"/>
      <c r="HA77" s="237"/>
      <c r="HB77" s="238"/>
      <c r="HC77" s="237"/>
      <c r="HD77" s="238"/>
      <c r="HE77" s="237"/>
      <c r="HF77" s="238"/>
      <c r="HG77" s="237"/>
      <c r="HH77" s="238"/>
      <c r="HI77" s="237"/>
      <c r="HJ77" s="238"/>
      <c r="HK77" s="237"/>
      <c r="HL77" s="238"/>
      <c r="HM77" s="237"/>
      <c r="HN77" s="238"/>
      <c r="HO77" s="237"/>
      <c r="HP77" s="238"/>
      <c r="HQ77" s="237"/>
      <c r="HR77" s="238"/>
      <c r="HS77" s="237"/>
      <c r="HT77" s="238"/>
      <c r="HU77" s="237"/>
      <c r="HV77" s="238"/>
      <c r="HW77" s="239"/>
      <c r="HX77" s="240"/>
      <c r="HY77" s="239"/>
      <c r="HZ77" s="240"/>
      <c r="IA77" s="239"/>
      <c r="IB77" s="240"/>
      <c r="IC77" s="239"/>
      <c r="ID77" s="240"/>
      <c r="IE77" s="237"/>
      <c r="IF77" s="238"/>
      <c r="IG77" s="237"/>
      <c r="IH77" s="238"/>
      <c r="II77" s="237"/>
      <c r="IJ77" s="238"/>
      <c r="IK77" s="237"/>
      <c r="IL77" s="238"/>
      <c r="IM77" s="239"/>
      <c r="IN77" s="240"/>
      <c r="IO77" s="239"/>
      <c r="IP77" s="240"/>
      <c r="IQ77" s="239"/>
      <c r="IR77" s="240"/>
      <c r="IS77" s="239"/>
      <c r="IT77" s="240"/>
      <c r="IU77" s="239"/>
      <c r="IV77" s="240"/>
      <c r="IW77" s="239"/>
      <c r="IX77" s="254"/>
      <c r="IY77" s="258"/>
      <c r="IZ77" s="254"/>
      <c r="JA77" s="258"/>
      <c r="JB77" s="254"/>
    </row>
    <row r="78" spans="1:262" s="231" customFormat="1" x14ac:dyDescent="0.2">
      <c r="A78" s="231">
        <f>報告書表紙!G$6</f>
        <v>0</v>
      </c>
      <c r="C78" s="231">
        <v>77</v>
      </c>
      <c r="D78" s="231">
        <f>全技術者確認表!B90</f>
        <v>0</v>
      </c>
      <c r="J78" s="232" t="str">
        <f>IFERROR(IF(VLOOKUP($C78,'様式２－１'!$A$6:$BG$163,4,FALSE)="","",1),"")</f>
        <v/>
      </c>
      <c r="K78" s="233" t="str">
        <f>IFERROR(IF(VLOOKUP($C78,'様式２－１'!$A$6:$BG$163,5,FALSE)="","",1),"")</f>
        <v/>
      </c>
      <c r="L78" s="232" t="str">
        <f>IFERROR(IF(VLOOKUP($C78,'様式２－１'!$A$6:$BG$163,6,FALSE)="","",1),"")</f>
        <v/>
      </c>
      <c r="M78" s="233" t="str">
        <f>IFERROR(IF(VLOOKUP($C78,'様式２－１'!$A$6:$BG$163,7,FALSE)="","",1),"")</f>
        <v/>
      </c>
      <c r="N78" s="232" t="str">
        <f>IFERROR(IF(VLOOKUP($C78,'様式２－１'!$A$6:$BG$163,8,FALSE)="","",1),"")</f>
        <v/>
      </c>
      <c r="O78" s="233" t="str">
        <f>IFERROR(IF(VLOOKUP($C78,'様式２－１'!$A$6:$BG$163,9,FALSE)="","",1),"")</f>
        <v/>
      </c>
      <c r="P78" s="232" t="str">
        <f>IFERROR(IF(VLOOKUP($C78,'様式２－１'!$A$6:$BG$163,10,FALSE)="","",1),"")</f>
        <v/>
      </c>
      <c r="Q78" s="233" t="str">
        <f>IFERROR(IF(VLOOKUP($C78,'様式２－１'!$A$6:$BG$163,11,FALSE)="","",1),"")</f>
        <v/>
      </c>
      <c r="R78" s="232" t="str">
        <f>IFERROR(IF(VLOOKUP($C78,'様式２－１'!$A$6:$BG$163,12,FALSE)="","",1),"")</f>
        <v/>
      </c>
      <c r="S78" s="233" t="str">
        <f>IFERROR(IF(VLOOKUP($C78,'様式２－１'!$A$6:$BG$163,13,FALSE)="","",1),"")</f>
        <v/>
      </c>
      <c r="T78" s="232" t="str">
        <f>IFERROR(IF(VLOOKUP($C78,'様式２－１'!$A$6:$BG$163,14,FALSE)="","",1),"")</f>
        <v/>
      </c>
      <c r="U78" s="233" t="str">
        <f>IFERROR(IF(VLOOKUP($C78,'様式２－１'!$A$6:$BG$163,15,FALSE)="","",1),"")</f>
        <v/>
      </c>
      <c r="V78" s="232" t="str">
        <f>IFERROR(IF(VLOOKUP($C78,'様式２－１'!$A$6:$BG$163,16,FALSE)="","",1),"")</f>
        <v/>
      </c>
      <c r="W78" s="233" t="str">
        <f>IFERROR(IF(VLOOKUP($C78,'様式２－１'!$A$6:$BG$163,17,FALSE)="","",1),"")</f>
        <v/>
      </c>
      <c r="X78" s="232" t="str">
        <f>IFERROR(IF(VLOOKUP($C78,'様式２－１'!$A$6:$BG$163,18,FALSE)="","",1),"")</f>
        <v/>
      </c>
      <c r="Y78" s="233" t="str">
        <f>IFERROR(IF(VLOOKUP($C78,'様式２－１'!$A$6:$BG$163,19,FALSE)="","",1),"")</f>
        <v/>
      </c>
      <c r="Z78" s="232" t="str">
        <f>IFERROR(IF(VLOOKUP($C78,'様式２－１'!$A$6:$BG$163,20,FALSE)="","",1),"")</f>
        <v/>
      </c>
      <c r="AA78" s="235" t="str">
        <f>IFERROR(IF(VLOOKUP($C78,'様式２－１'!$A$6:$BG$163,21,FALSE)="","",1),"")</f>
        <v/>
      </c>
      <c r="AB78" s="232" t="str">
        <f>IFERROR(IF(VLOOKUP($C78,'様式２－１'!$A$6:$BG$163,22,FALSE)="","",1),"")</f>
        <v/>
      </c>
      <c r="AC78" s="235" t="str">
        <f>IFERROR(IF(VLOOKUP($C78,'様式２－１'!$A$6:$BG$163,23,FALSE)="","",1),"")</f>
        <v/>
      </c>
      <c r="AD78" s="232" t="str">
        <f>IFERROR(IF(VLOOKUP($C78,'様式２－１'!$A$6:$BG$163,24,FALSE)="","",1),"")</f>
        <v/>
      </c>
      <c r="AE78" s="235" t="str">
        <f>IFERROR(IF(VLOOKUP($C78,'様式２－１'!$A$6:$BG$163,25,FALSE)="","",1),"")</f>
        <v/>
      </c>
      <c r="AF78" s="232" t="str">
        <f>IFERROR(IF(VLOOKUP($C78,'様式２－１'!$A$6:$BG$163,26,FALSE)="","",1),"")</f>
        <v/>
      </c>
      <c r="AG78" s="235" t="str">
        <f>IFERROR(IF(VLOOKUP($C78,'様式２－１'!$A$6:$BG$163,27,FALSE)="","",1),"")</f>
        <v/>
      </c>
      <c r="AH78" s="232" t="str">
        <f>IFERROR(IF(VLOOKUP($C78,'様式２－１'!$A$6:$BG$163,28,FALSE)="","",1),"")</f>
        <v/>
      </c>
      <c r="AI78" s="235" t="str">
        <f>IFERROR(IF(VLOOKUP($C78,'様式２－１'!$A$6:$BG$163,28,FALSE)="","",1),"")</f>
        <v/>
      </c>
      <c r="AJ78" s="232" t="str">
        <f>IFERROR(IF(VLOOKUP($C78,'様式２－１'!$A$6:$BG$163,30,FALSE)="","",1),"")</f>
        <v/>
      </c>
      <c r="AK78" s="235" t="str">
        <f>IFERROR(IF(VLOOKUP($C78,'様式２－１'!$A$6:$BG$163,31,FALSE)="","",1),"")</f>
        <v/>
      </c>
      <c r="AL78" s="232" t="str">
        <f>IFERROR(IF(VLOOKUP($C78,'様式２－１'!$A$6:$BG$163,32,FALSE)="","",1),"")</f>
        <v/>
      </c>
      <c r="AM78" s="235" t="str">
        <f>IFERROR(IF(VLOOKUP($C78,'様式２－１'!$A$6:$BG$163,33,FALSE)="","",1),"")</f>
        <v/>
      </c>
      <c r="AN78" s="232" t="str">
        <f>IFERROR(IF(VLOOKUP($C78,'様式２－１'!$A$6:$BG$163,34,FALSE)="","",1),"")</f>
        <v/>
      </c>
      <c r="AO78" s="235" t="str">
        <f>IFERROR(IF(VLOOKUP($C78,'様式２－１'!$A$6:$BG$163,35,FALSE)="","",1),"")</f>
        <v/>
      </c>
      <c r="AP78" s="232" t="str">
        <f>IFERROR(IF(VLOOKUP($C78,'様式２－１'!$A$6:$BG$163,36,FALSE)="","",VLOOKUP($C78,'様式２－１'!$A$6:$BG$163,36,FALSE)),"")</f>
        <v/>
      </c>
      <c r="AQ78" s="233" t="str">
        <f>IFERROR(IF(VLOOKUP($C78,'様式２－１'!$A$6:$BG$163,37,FALSE)="","",VLOOKUP($C78,'様式２－１'!$A$6:$BG$163,37,FALSE)),"")</f>
        <v/>
      </c>
      <c r="AR78" s="232" t="str">
        <f>IFERROR(IF(VLOOKUP($C78,'様式２－１'!$A$6:$BG$163,38,FALSE)="","",VLOOKUP($C78,'様式２－１'!$A$6:$BG$163,38,FALSE)),"")</f>
        <v/>
      </c>
      <c r="AS78" s="233" t="str">
        <f>IFERROR(IF(VLOOKUP($C78,'様式２－１'!$A$6:$BG$163,39,FALSE)="","",VLOOKUP($C78,'様式２－１'!$A$6:$BG$163,39,FALSE)),"")</f>
        <v/>
      </c>
      <c r="AT78" s="232" t="str">
        <f>IFERROR(IF(VLOOKUP($C78,'様式２－１'!$A$6:$BG$163,40,FALSE)="","",VLOOKUP($C78,'様式２－１'!$A$6:$BG$163,40,FALSE)),"")</f>
        <v/>
      </c>
      <c r="AU78" s="233" t="str">
        <f>IFERROR(IF(VLOOKUP($C78,'様式２－１'!$A$6:$BG$163,41,FALSE)="","",VLOOKUP($C78,'様式２－１'!$A$6:$BG$163,41,FALSE)),"")</f>
        <v/>
      </c>
      <c r="AV78" s="232" t="str">
        <f>IFERROR(IF(VLOOKUP($C78,'様式２－１'!$A$6:$BG$163,42,FALSE)="","",VLOOKUP($C78,'様式２－１'!$A$6:$BG$163,42,FALSE)),"")</f>
        <v/>
      </c>
      <c r="AW78" s="233" t="str">
        <f>IFERROR(IF(VLOOKUP($C78,'様式２－１'!$A$6:$BG$163,43,FALSE)="","",VLOOKUP($C78,'様式２－１'!$A$6:$BG$163,43,FALSE)),"")</f>
        <v/>
      </c>
      <c r="AX78" s="232" t="str">
        <f>IFERROR(IF(VLOOKUP($C78,'様式２－１'!$A$6:$BG$163,44,FALSE)="","",VLOOKUP($C78,'様式２－１'!$A$6:$BG$163,44,FALSE)),"")</f>
        <v/>
      </c>
      <c r="AY78" s="233" t="str">
        <f>IFERROR(IF(VLOOKUP($C78,'様式２－１'!$A$6:$BG$163,45,FALSE)="","",VLOOKUP($C78,'様式２－１'!$A$6:$BG$163,45,FALSE)),"")</f>
        <v/>
      </c>
      <c r="AZ78" s="232" t="str">
        <f>IFERROR(IF(VLOOKUP($C78,'様式２－１'!$A$6:$BG$163,46,FALSE)="","",VLOOKUP($C78,'様式２－１'!$A$6:$BG$163,46,FALSE)),"")</f>
        <v/>
      </c>
      <c r="BA78" s="233" t="str">
        <f>IFERROR(IF(VLOOKUP($C78,'様式２－１'!$A$6:$BG$163,47,FALSE)="","",VLOOKUP($C78,'様式２－１'!$A$6:$BG$163,47,FALSE)),"")</f>
        <v/>
      </c>
      <c r="BB78" s="232" t="str">
        <f>IFERROR(IF(VLOOKUP($C78,'様式２－１'!$A$6:$BG$163,48,FALSE)="","",VLOOKUP($C78,'様式２－１'!$A$6:$BG$163,48,FALSE)),"")</f>
        <v/>
      </c>
      <c r="BC78" s="233" t="str">
        <f>IFERROR(IF(VLOOKUP($C78,'様式２－１'!$A$6:$BG$163,49,FALSE)="","",VLOOKUP($C78,'様式２－１'!$A$6:$BG$163,49,FALSE)),"")</f>
        <v/>
      </c>
      <c r="BD78" s="232" t="str">
        <f>IFERROR(IF(VLOOKUP($C78,'様式２－１'!$A$6:$BG$163,50,FALSE)="","",VLOOKUP($C78,'様式２－１'!$A$6:$BG$163,50,FALSE)),"")</f>
        <v/>
      </c>
      <c r="BE78" s="233" t="str">
        <f>IFERROR(IF(VLOOKUP($C78,'様式２－１'!$A$6:$BG$163,51,FALSE)="","",VLOOKUP($C78,'様式２－１'!$A$6:$BG$163,51,FALSE)),"")</f>
        <v/>
      </c>
      <c r="BF78" s="232" t="str">
        <f>IFERROR(IF(VLOOKUP($C78,'様式２－１'!$A$6:$BG$163,52,FALSE)="","",VLOOKUP($C78,'様式２－１'!$A$6:$BG$163,52,FALSE)),"")</f>
        <v/>
      </c>
      <c r="BG78" s="233" t="str">
        <f>IFERROR(IF(VLOOKUP($C78,'様式２－１'!$A$6:$BG$163,53,FALSE)="","",1),"")</f>
        <v/>
      </c>
      <c r="BH78" s="232" t="str">
        <f>IFERROR(IF(VLOOKUP($C78,'様式２－１'!$A$6:$BG$163,54,FALSE)="","",1),"")</f>
        <v/>
      </c>
      <c r="BI78" s="233" t="str">
        <f>IFERROR(IF(VLOOKUP($C78,'様式２－１'!$A$6:$BG$163,55,FALSE)="","",1),"")</f>
        <v/>
      </c>
      <c r="BJ78" s="232" t="str">
        <f>IFERROR(IF(VLOOKUP($C78,'様式２－１'!$A$6:$BG$163,56,FALSE)="","",VLOOKUP($C78,'様式２－１'!$A$6:$BG$163,56,FALSE)),"")</f>
        <v/>
      </c>
      <c r="BK78" s="233" t="str">
        <f>IFERROR(IF(VLOOKUP($C78,'様式２－１'!$A$6:$BG$163,57,FALSE)="","",VLOOKUP($C78,'様式２－１'!$A$6:$BG$163,57,FALSE)),"")</f>
        <v/>
      </c>
      <c r="BL78" s="232" t="str">
        <f>IFERROR(IF(VLOOKUP($C78,'様式２－１'!$A$6:$BG$163,58,FALSE)="","",VLOOKUP($C78,'様式２－１'!$A$6:$BG$163,58,FALSE)),"")</f>
        <v/>
      </c>
      <c r="BM78" s="233" t="str">
        <f>IFERROR(IF(VLOOKUP($C78,'様式２－１'!$A$6:$BG$163,59,FALSE)="","",VLOOKUP($C78,'様式２－１'!$A$6:$BG$163,59,FALSE)),"")</f>
        <v/>
      </c>
      <c r="BN78" s="234" t="str">
        <f>IFERROR(IF(VLOOKUP($C78,'様式４－１'!$A$6:$AE$112,5,FALSE)="","",VLOOKUP($C78,'様式４－１'!$A$6:$AE$112,5,FALSE)),"")</f>
        <v/>
      </c>
      <c r="BO78" s="235" t="str">
        <f>IFERROR(IF(VLOOKUP($C78,'様式４－１'!$A$6:$AE$112,6,FALSE)="","",VLOOKUP($C78,'様式４－１'!$A$6:$AE$112,6,FALSE)),"")</f>
        <v/>
      </c>
      <c r="BP78" s="234" t="str">
        <f>IFERROR(IF(VLOOKUP($C78,'様式４－１'!$A$6:$AE$112,7,FALSE)="","",VLOOKUP($C78,'様式４－１'!$A$6:$AE$112,7,FALSE)),"")</f>
        <v/>
      </c>
      <c r="BQ78" s="235" t="str">
        <f>IFERROR(IF(VLOOKUP($C78,'様式４－１'!$A$6:$AE$112,8,FALSE)="","",VLOOKUP($C78,'様式４－１'!$A$6:$AE$112,8,FALSE)),"")</f>
        <v/>
      </c>
      <c r="BR78" s="234" t="str">
        <f>IFERROR(IF(VLOOKUP($C78,'様式４－１'!$A$6:$AE$112,9,FALSE)="","",VLOOKUP($C78,'様式４－１'!$A$6:$AE$112,9,FALSE)),"")</f>
        <v/>
      </c>
      <c r="BS78" s="235" t="str">
        <f>IFERROR(IF(VLOOKUP($C78,'様式４－１'!$A$6:$AE$112,10,FALSE)="","",VLOOKUP($C78,'様式４－１'!$A$6:$AE$112,10,FALSE)),"")</f>
        <v/>
      </c>
      <c r="BT78" s="234" t="str">
        <f>IFERROR(IF(VLOOKUP($C78,'様式４－１'!$A$6:$AE$112,11,FALSE)="","",VLOOKUP($C78,'様式４－１'!$A$6:$AE$112,11,FALSE)),"")</f>
        <v/>
      </c>
      <c r="BU78" s="235" t="str">
        <f>IFERROR(IF(VLOOKUP($C78,'様式４－１'!$A$6:$AE$112,12,FALSE)="","",VLOOKUP($C78,'様式４－１'!$A$6:$AE$112,12,FALSE)),"")</f>
        <v/>
      </c>
      <c r="BV78" s="232" t="str">
        <f>IFERROR(IF(VLOOKUP($C78,'様式４－１'!$A$6:$AE$112,13,FALSE)="","",VLOOKUP($C78,'様式４－１'!$A$6:$AE$112,13,FALSE)),"")</f>
        <v/>
      </c>
      <c r="BW78" s="233" t="str">
        <f>IFERROR(IF(VLOOKUP($C78,'様式４－１'!$A$6:$AE$112,14,FALSE)="","",VLOOKUP($C78,'様式４－１'!$A$6:$AE$112,14,FALSE)),"")</f>
        <v/>
      </c>
      <c r="BX78" s="232" t="str">
        <f>IFERROR(IF(VLOOKUP($C78,'様式４－１'!$A$6:$AE$112,15,FALSE)="","",VLOOKUP($C78,'様式４－１'!$A$6:$AE$112,15,FALSE)),"")</f>
        <v/>
      </c>
      <c r="BY78" s="233" t="str">
        <f>IFERROR(IF(VLOOKUP($C78,'様式４－１'!$A$6:$AE$112,16,FALSE)="","",VLOOKUP($C78,'様式４－１'!$A$6:$AE$112,16,FALSE)),"")</f>
        <v/>
      </c>
      <c r="BZ78" s="232" t="str">
        <f>IFERROR(IF(VLOOKUP($C78,'様式４－１'!$A$6:$AE$112,17,FALSE)="","",VLOOKUP($C78,'様式４－１'!$A$6:$AE$112,17,FALSE)),"")</f>
        <v/>
      </c>
      <c r="CA78" s="233" t="str">
        <f>IFERROR(IF(VLOOKUP($C78,'様式４－１'!$A$6:$AE$112,18,FALSE)="","",VLOOKUP($C78,'様式４－１'!$A$6:$AE$112,18,FALSE)),"")</f>
        <v/>
      </c>
      <c r="CB78" s="232" t="str">
        <f>IFERROR(IF(VLOOKUP($C78,'様式４－１'!$A$6:$AE$112,19,FALSE)="","",VLOOKUP($C78,'様式４－１'!$A$6:$AE$112,19,FALSE)),"")</f>
        <v/>
      </c>
      <c r="CC78" s="233" t="str">
        <f>IFERROR(IF(VLOOKUP($C78,'様式４－１'!$A$6:$AE$112,20,FALSE)="","",VLOOKUP($C78,'様式４－１'!$A$6:$AE$112,20,FALSE)),"")</f>
        <v/>
      </c>
      <c r="CD78" s="234" t="str">
        <f>IFERROR(IF(VLOOKUP($C78,'様式４－１'!$A$6:$AE$112,21,FALSE)="","",1),"")</f>
        <v/>
      </c>
      <c r="CE78" s="235" t="str">
        <f>IFERROR(IF(VLOOKUP($C78,'様式４－１'!$A$6:$AE$112,22,FALSE)="","",1),"")</f>
        <v/>
      </c>
      <c r="CF78" s="234" t="str">
        <f>IFERROR(IF(VLOOKUP($C78,'様式４－１'!$A$6:$AE$112,23,FALSE)="","",1),"")</f>
        <v/>
      </c>
      <c r="CG78" s="235" t="str">
        <f>IFERROR(IF(VLOOKUP($C78,'様式４－１'!$A$6:$AE$112,24,FALSE)="","",1),"")</f>
        <v/>
      </c>
      <c r="CH78" s="234" t="str">
        <f>IFERROR(IF(VLOOKUP($C78,'様式４－１'!$A$6:$AE$112,25,FALSE)="","",1),"")</f>
        <v/>
      </c>
      <c r="CI78" s="235" t="str">
        <f>IFERROR(IF(VLOOKUP($C78,'様式４－１'!$A$6:$AE$112,26,FALSE)="","",1),"")</f>
        <v/>
      </c>
      <c r="CJ78" s="234" t="str">
        <f>IFERROR(IF(VLOOKUP($C78,'様式４－１'!$A$6:$AE$112,27,FALSE)="","",1),"")</f>
        <v/>
      </c>
      <c r="CK78" s="235" t="str">
        <f>IFERROR(IF(VLOOKUP($C78,'様式４－１'!$A$6:$AE$112,28,FALSE)="","",1),"")</f>
        <v/>
      </c>
      <c r="CL78" s="234" t="str">
        <f>IFERROR(IF(VLOOKUP($C78,'様式４－１'!$A$6:$AE$112,29,FALSE)="","",1),"")</f>
        <v/>
      </c>
      <c r="CM78" s="235" t="str">
        <f>IFERROR(IF(VLOOKUP($C78,'様式４－１'!$A$6:$AE$112,30,FALSE)="","",1),"")</f>
        <v/>
      </c>
      <c r="CN78" s="234" t="str">
        <f>IFERROR(IF(VLOOKUP($C78,'様式４－１'!$A$6:$AE$112,31,FALSE)="","",1),"")</f>
        <v/>
      </c>
      <c r="CO78" s="252" t="str">
        <f>IFERROR(IF(VLOOKUP($C78,'様式４－１'!$A$6:$AE$112,31,FALSE)="","",1),"")</f>
        <v/>
      </c>
      <c r="CP78" s="256" t="str">
        <f>IFERROR(IF(VLOOKUP($C78,'様式４－１'!$A$6:$AE$112,31,FALSE)="","",1),"")</f>
        <v/>
      </c>
      <c r="CQ78" s="252" t="str">
        <f>IFERROR(IF(VLOOKUP($C78,'様式４－１'!$A$6:$AE$112,31,FALSE)="","",1),"")</f>
        <v/>
      </c>
      <c r="CR78" s="260">
        <f>全技術者確認表!E90</f>
        <v>0</v>
      </c>
      <c r="CS78" s="261">
        <f>全技術者確認表!H90</f>
        <v>0</v>
      </c>
      <c r="FS78" s="232"/>
      <c r="FT78" s="233"/>
      <c r="FU78" s="232"/>
      <c r="FV78" s="233"/>
      <c r="FW78" s="232"/>
      <c r="FX78" s="233"/>
      <c r="FY78" s="232"/>
      <c r="FZ78" s="233"/>
      <c r="GA78" s="232"/>
      <c r="GB78" s="233"/>
      <c r="GC78" s="232"/>
      <c r="GD78" s="233"/>
      <c r="GE78" s="232"/>
      <c r="GF78" s="233"/>
      <c r="GG78" s="232"/>
      <c r="GH78" s="233"/>
      <c r="GI78" s="234"/>
      <c r="GJ78" s="235"/>
      <c r="GK78" s="234"/>
      <c r="GL78" s="235"/>
      <c r="GM78" s="234"/>
      <c r="GN78" s="235"/>
      <c r="GO78" s="234"/>
      <c r="GP78" s="235"/>
      <c r="GQ78" s="234"/>
      <c r="GR78" s="235"/>
      <c r="GS78" s="234"/>
      <c r="GT78" s="235"/>
      <c r="GU78" s="234"/>
      <c r="GV78" s="235"/>
      <c r="GW78" s="234"/>
      <c r="GX78" s="235"/>
      <c r="GY78" s="232"/>
      <c r="GZ78" s="233"/>
      <c r="HA78" s="232"/>
      <c r="HB78" s="233"/>
      <c r="HC78" s="232"/>
      <c r="HD78" s="233"/>
      <c r="HE78" s="232"/>
      <c r="HF78" s="233"/>
      <c r="HG78" s="232"/>
      <c r="HH78" s="233"/>
      <c r="HI78" s="232"/>
      <c r="HJ78" s="233"/>
      <c r="HK78" s="232"/>
      <c r="HL78" s="233"/>
      <c r="HM78" s="232"/>
      <c r="HN78" s="233"/>
      <c r="HO78" s="232"/>
      <c r="HP78" s="233"/>
      <c r="HQ78" s="232"/>
      <c r="HR78" s="233"/>
      <c r="HS78" s="232"/>
      <c r="HT78" s="233"/>
      <c r="HU78" s="232"/>
      <c r="HV78" s="233"/>
      <c r="HW78" s="234"/>
      <c r="HX78" s="235"/>
      <c r="HY78" s="234"/>
      <c r="HZ78" s="235"/>
      <c r="IA78" s="234"/>
      <c r="IB78" s="235"/>
      <c r="IC78" s="234"/>
      <c r="ID78" s="235"/>
      <c r="IE78" s="232"/>
      <c r="IF78" s="233"/>
      <c r="IG78" s="232"/>
      <c r="IH78" s="233"/>
      <c r="II78" s="232"/>
      <c r="IJ78" s="233"/>
      <c r="IK78" s="232"/>
      <c r="IL78" s="233"/>
      <c r="IM78" s="234"/>
      <c r="IN78" s="235"/>
      <c r="IO78" s="234"/>
      <c r="IP78" s="235"/>
      <c r="IQ78" s="234"/>
      <c r="IR78" s="235"/>
      <c r="IS78" s="234"/>
      <c r="IT78" s="235"/>
      <c r="IU78" s="234"/>
      <c r="IV78" s="235"/>
      <c r="IW78" s="234"/>
      <c r="IX78" s="252"/>
      <c r="IY78" s="256"/>
      <c r="IZ78" s="252"/>
      <c r="JA78" s="256"/>
      <c r="JB78" s="252"/>
    </row>
    <row r="79" spans="1:262" s="231" customFormat="1" x14ac:dyDescent="0.2">
      <c r="A79" s="231">
        <f>報告書表紙!G$6</f>
        <v>0</v>
      </c>
      <c r="C79" s="231">
        <v>78</v>
      </c>
      <c r="D79" s="231">
        <f>全技術者確認表!B91</f>
        <v>0</v>
      </c>
      <c r="J79" s="232" t="str">
        <f>IFERROR(IF(VLOOKUP($C79,'様式２－１'!$A$6:$BG$163,4,FALSE)="","",1),"")</f>
        <v/>
      </c>
      <c r="K79" s="233" t="str">
        <f>IFERROR(IF(VLOOKUP($C79,'様式２－１'!$A$6:$BG$163,5,FALSE)="","",1),"")</f>
        <v/>
      </c>
      <c r="L79" s="232" t="str">
        <f>IFERROR(IF(VLOOKUP($C79,'様式２－１'!$A$6:$BG$163,6,FALSE)="","",1),"")</f>
        <v/>
      </c>
      <c r="M79" s="233" t="str">
        <f>IFERROR(IF(VLOOKUP($C79,'様式２－１'!$A$6:$BG$163,7,FALSE)="","",1),"")</f>
        <v/>
      </c>
      <c r="N79" s="232" t="str">
        <f>IFERROR(IF(VLOOKUP($C79,'様式２－１'!$A$6:$BG$163,8,FALSE)="","",1),"")</f>
        <v/>
      </c>
      <c r="O79" s="233" t="str">
        <f>IFERROR(IF(VLOOKUP($C79,'様式２－１'!$A$6:$BG$163,9,FALSE)="","",1),"")</f>
        <v/>
      </c>
      <c r="P79" s="232" t="str">
        <f>IFERROR(IF(VLOOKUP($C79,'様式２－１'!$A$6:$BG$163,10,FALSE)="","",1),"")</f>
        <v/>
      </c>
      <c r="Q79" s="233" t="str">
        <f>IFERROR(IF(VLOOKUP($C79,'様式２－１'!$A$6:$BG$163,11,FALSE)="","",1),"")</f>
        <v/>
      </c>
      <c r="R79" s="232" t="str">
        <f>IFERROR(IF(VLOOKUP($C79,'様式２－１'!$A$6:$BG$163,12,FALSE)="","",1),"")</f>
        <v/>
      </c>
      <c r="S79" s="233" t="str">
        <f>IFERROR(IF(VLOOKUP($C79,'様式２－１'!$A$6:$BG$163,13,FALSE)="","",1),"")</f>
        <v/>
      </c>
      <c r="T79" s="232" t="str">
        <f>IFERROR(IF(VLOOKUP($C79,'様式２－１'!$A$6:$BG$163,14,FALSE)="","",1),"")</f>
        <v/>
      </c>
      <c r="U79" s="233" t="str">
        <f>IFERROR(IF(VLOOKUP($C79,'様式２－１'!$A$6:$BG$163,15,FALSE)="","",1),"")</f>
        <v/>
      </c>
      <c r="V79" s="232" t="str">
        <f>IFERROR(IF(VLOOKUP($C79,'様式２－１'!$A$6:$BG$163,16,FALSE)="","",1),"")</f>
        <v/>
      </c>
      <c r="W79" s="233" t="str">
        <f>IFERROR(IF(VLOOKUP($C79,'様式２－１'!$A$6:$BG$163,17,FALSE)="","",1),"")</f>
        <v/>
      </c>
      <c r="X79" s="232" t="str">
        <f>IFERROR(IF(VLOOKUP($C79,'様式２－１'!$A$6:$BG$163,18,FALSE)="","",1),"")</f>
        <v/>
      </c>
      <c r="Y79" s="233" t="str">
        <f>IFERROR(IF(VLOOKUP($C79,'様式２－１'!$A$6:$BG$163,19,FALSE)="","",1),"")</f>
        <v/>
      </c>
      <c r="Z79" s="232" t="str">
        <f>IFERROR(IF(VLOOKUP($C79,'様式２－１'!$A$6:$BG$163,20,FALSE)="","",1),"")</f>
        <v/>
      </c>
      <c r="AA79" s="235" t="str">
        <f>IFERROR(IF(VLOOKUP($C79,'様式２－１'!$A$6:$BG$163,21,FALSE)="","",1),"")</f>
        <v/>
      </c>
      <c r="AB79" s="232" t="str">
        <f>IFERROR(IF(VLOOKUP($C79,'様式２－１'!$A$6:$BG$163,22,FALSE)="","",1),"")</f>
        <v/>
      </c>
      <c r="AC79" s="235" t="str">
        <f>IFERROR(IF(VLOOKUP($C79,'様式２－１'!$A$6:$BG$163,23,FALSE)="","",1),"")</f>
        <v/>
      </c>
      <c r="AD79" s="232" t="str">
        <f>IFERROR(IF(VLOOKUP($C79,'様式２－１'!$A$6:$BG$163,24,FALSE)="","",1),"")</f>
        <v/>
      </c>
      <c r="AE79" s="235" t="str">
        <f>IFERROR(IF(VLOOKUP($C79,'様式２－１'!$A$6:$BG$163,25,FALSE)="","",1),"")</f>
        <v/>
      </c>
      <c r="AF79" s="232" t="str">
        <f>IFERROR(IF(VLOOKUP($C79,'様式２－１'!$A$6:$BG$163,26,FALSE)="","",1),"")</f>
        <v/>
      </c>
      <c r="AG79" s="235" t="str">
        <f>IFERROR(IF(VLOOKUP($C79,'様式２－１'!$A$6:$BG$163,27,FALSE)="","",1),"")</f>
        <v/>
      </c>
      <c r="AH79" s="232" t="str">
        <f>IFERROR(IF(VLOOKUP($C79,'様式２－１'!$A$6:$BG$163,28,FALSE)="","",1),"")</f>
        <v/>
      </c>
      <c r="AI79" s="235" t="str">
        <f>IFERROR(IF(VLOOKUP($C79,'様式２－１'!$A$6:$BG$163,28,FALSE)="","",1),"")</f>
        <v/>
      </c>
      <c r="AJ79" s="232" t="str">
        <f>IFERROR(IF(VLOOKUP($C79,'様式２－１'!$A$6:$BG$163,30,FALSE)="","",1),"")</f>
        <v/>
      </c>
      <c r="AK79" s="235" t="str">
        <f>IFERROR(IF(VLOOKUP($C79,'様式２－１'!$A$6:$BG$163,31,FALSE)="","",1),"")</f>
        <v/>
      </c>
      <c r="AL79" s="232" t="str">
        <f>IFERROR(IF(VLOOKUP($C79,'様式２－１'!$A$6:$BG$163,32,FALSE)="","",1),"")</f>
        <v/>
      </c>
      <c r="AM79" s="235" t="str">
        <f>IFERROR(IF(VLOOKUP($C79,'様式２－１'!$A$6:$BG$163,33,FALSE)="","",1),"")</f>
        <v/>
      </c>
      <c r="AN79" s="232" t="str">
        <f>IFERROR(IF(VLOOKUP($C79,'様式２－１'!$A$6:$BG$163,34,FALSE)="","",1),"")</f>
        <v/>
      </c>
      <c r="AO79" s="235" t="str">
        <f>IFERROR(IF(VLOOKUP($C79,'様式２－１'!$A$6:$BG$163,35,FALSE)="","",1),"")</f>
        <v/>
      </c>
      <c r="AP79" s="232" t="str">
        <f>IFERROR(IF(VLOOKUP($C79,'様式２－１'!$A$6:$BG$163,36,FALSE)="","",VLOOKUP($C79,'様式２－１'!$A$6:$BG$163,36,FALSE)),"")</f>
        <v/>
      </c>
      <c r="AQ79" s="233" t="str">
        <f>IFERROR(IF(VLOOKUP($C79,'様式２－１'!$A$6:$BG$163,37,FALSE)="","",VLOOKUP($C79,'様式２－１'!$A$6:$BG$163,37,FALSE)),"")</f>
        <v/>
      </c>
      <c r="AR79" s="232" t="str">
        <f>IFERROR(IF(VLOOKUP($C79,'様式２－１'!$A$6:$BG$163,38,FALSE)="","",VLOOKUP($C79,'様式２－１'!$A$6:$BG$163,38,FALSE)),"")</f>
        <v/>
      </c>
      <c r="AS79" s="233" t="str">
        <f>IFERROR(IF(VLOOKUP($C79,'様式２－１'!$A$6:$BG$163,39,FALSE)="","",VLOOKUP($C79,'様式２－１'!$A$6:$BG$163,39,FALSE)),"")</f>
        <v/>
      </c>
      <c r="AT79" s="232" t="str">
        <f>IFERROR(IF(VLOOKUP($C79,'様式２－１'!$A$6:$BG$163,40,FALSE)="","",VLOOKUP($C79,'様式２－１'!$A$6:$BG$163,40,FALSE)),"")</f>
        <v/>
      </c>
      <c r="AU79" s="233" t="str">
        <f>IFERROR(IF(VLOOKUP($C79,'様式２－１'!$A$6:$BG$163,41,FALSE)="","",VLOOKUP($C79,'様式２－１'!$A$6:$BG$163,41,FALSE)),"")</f>
        <v/>
      </c>
      <c r="AV79" s="232" t="str">
        <f>IFERROR(IF(VLOOKUP($C79,'様式２－１'!$A$6:$BG$163,42,FALSE)="","",VLOOKUP($C79,'様式２－１'!$A$6:$BG$163,42,FALSE)),"")</f>
        <v/>
      </c>
      <c r="AW79" s="233" t="str">
        <f>IFERROR(IF(VLOOKUP($C79,'様式２－１'!$A$6:$BG$163,43,FALSE)="","",VLOOKUP($C79,'様式２－１'!$A$6:$BG$163,43,FALSE)),"")</f>
        <v/>
      </c>
      <c r="AX79" s="232" t="str">
        <f>IFERROR(IF(VLOOKUP($C79,'様式２－１'!$A$6:$BG$163,44,FALSE)="","",VLOOKUP($C79,'様式２－１'!$A$6:$BG$163,44,FALSE)),"")</f>
        <v/>
      </c>
      <c r="AY79" s="233" t="str">
        <f>IFERROR(IF(VLOOKUP($C79,'様式２－１'!$A$6:$BG$163,45,FALSE)="","",VLOOKUP($C79,'様式２－１'!$A$6:$BG$163,45,FALSE)),"")</f>
        <v/>
      </c>
      <c r="AZ79" s="232" t="str">
        <f>IFERROR(IF(VLOOKUP($C79,'様式２－１'!$A$6:$BG$163,46,FALSE)="","",VLOOKUP($C79,'様式２－１'!$A$6:$BG$163,46,FALSE)),"")</f>
        <v/>
      </c>
      <c r="BA79" s="233" t="str">
        <f>IFERROR(IF(VLOOKUP($C79,'様式２－１'!$A$6:$BG$163,47,FALSE)="","",VLOOKUP($C79,'様式２－１'!$A$6:$BG$163,47,FALSE)),"")</f>
        <v/>
      </c>
      <c r="BB79" s="232" t="str">
        <f>IFERROR(IF(VLOOKUP($C79,'様式２－１'!$A$6:$BG$163,48,FALSE)="","",VLOOKUP($C79,'様式２－１'!$A$6:$BG$163,48,FALSE)),"")</f>
        <v/>
      </c>
      <c r="BC79" s="233" t="str">
        <f>IFERROR(IF(VLOOKUP($C79,'様式２－１'!$A$6:$BG$163,49,FALSE)="","",VLOOKUP($C79,'様式２－１'!$A$6:$BG$163,49,FALSE)),"")</f>
        <v/>
      </c>
      <c r="BD79" s="232" t="str">
        <f>IFERROR(IF(VLOOKUP($C79,'様式２－１'!$A$6:$BG$163,50,FALSE)="","",VLOOKUP($C79,'様式２－１'!$A$6:$BG$163,50,FALSE)),"")</f>
        <v/>
      </c>
      <c r="BE79" s="233" t="str">
        <f>IFERROR(IF(VLOOKUP($C79,'様式２－１'!$A$6:$BG$163,51,FALSE)="","",VLOOKUP($C79,'様式２－１'!$A$6:$BG$163,51,FALSE)),"")</f>
        <v/>
      </c>
      <c r="BF79" s="232" t="str">
        <f>IFERROR(IF(VLOOKUP($C79,'様式２－１'!$A$6:$BG$163,52,FALSE)="","",VLOOKUP($C79,'様式２－１'!$A$6:$BG$163,52,FALSE)),"")</f>
        <v/>
      </c>
      <c r="BG79" s="233" t="str">
        <f>IFERROR(IF(VLOOKUP($C79,'様式２－１'!$A$6:$BG$163,53,FALSE)="","",1),"")</f>
        <v/>
      </c>
      <c r="BH79" s="232" t="str">
        <f>IFERROR(IF(VLOOKUP($C79,'様式２－１'!$A$6:$BG$163,54,FALSE)="","",1),"")</f>
        <v/>
      </c>
      <c r="BI79" s="233" t="str">
        <f>IFERROR(IF(VLOOKUP($C79,'様式２－１'!$A$6:$BG$163,55,FALSE)="","",1),"")</f>
        <v/>
      </c>
      <c r="BJ79" s="232" t="str">
        <f>IFERROR(IF(VLOOKUP($C79,'様式２－１'!$A$6:$BG$163,56,FALSE)="","",VLOOKUP($C79,'様式２－１'!$A$6:$BG$163,56,FALSE)),"")</f>
        <v/>
      </c>
      <c r="BK79" s="233" t="str">
        <f>IFERROR(IF(VLOOKUP($C79,'様式２－１'!$A$6:$BG$163,57,FALSE)="","",VLOOKUP($C79,'様式２－１'!$A$6:$BG$163,57,FALSE)),"")</f>
        <v/>
      </c>
      <c r="BL79" s="232" t="str">
        <f>IFERROR(IF(VLOOKUP($C79,'様式２－１'!$A$6:$BG$163,58,FALSE)="","",VLOOKUP($C79,'様式２－１'!$A$6:$BG$163,58,FALSE)),"")</f>
        <v/>
      </c>
      <c r="BM79" s="233" t="str">
        <f>IFERROR(IF(VLOOKUP($C79,'様式２－１'!$A$6:$BG$163,59,FALSE)="","",VLOOKUP($C79,'様式２－１'!$A$6:$BG$163,59,FALSE)),"")</f>
        <v/>
      </c>
      <c r="BN79" s="234" t="str">
        <f>IFERROR(IF(VLOOKUP($C79,'様式４－１'!$A$6:$AE$112,5,FALSE)="","",VLOOKUP($C79,'様式４－１'!$A$6:$AE$112,5,FALSE)),"")</f>
        <v/>
      </c>
      <c r="BO79" s="235" t="str">
        <f>IFERROR(IF(VLOOKUP($C79,'様式４－１'!$A$6:$AE$112,6,FALSE)="","",VLOOKUP($C79,'様式４－１'!$A$6:$AE$112,6,FALSE)),"")</f>
        <v/>
      </c>
      <c r="BP79" s="234" t="str">
        <f>IFERROR(IF(VLOOKUP($C79,'様式４－１'!$A$6:$AE$112,7,FALSE)="","",VLOOKUP($C79,'様式４－１'!$A$6:$AE$112,7,FALSE)),"")</f>
        <v/>
      </c>
      <c r="BQ79" s="235" t="str">
        <f>IFERROR(IF(VLOOKUP($C79,'様式４－１'!$A$6:$AE$112,8,FALSE)="","",VLOOKUP($C79,'様式４－１'!$A$6:$AE$112,8,FALSE)),"")</f>
        <v/>
      </c>
      <c r="BR79" s="234" t="str">
        <f>IFERROR(IF(VLOOKUP($C79,'様式４－１'!$A$6:$AE$112,9,FALSE)="","",VLOOKUP($C79,'様式４－１'!$A$6:$AE$112,9,FALSE)),"")</f>
        <v/>
      </c>
      <c r="BS79" s="235" t="str">
        <f>IFERROR(IF(VLOOKUP($C79,'様式４－１'!$A$6:$AE$112,10,FALSE)="","",VLOOKUP($C79,'様式４－１'!$A$6:$AE$112,10,FALSE)),"")</f>
        <v/>
      </c>
      <c r="BT79" s="234" t="str">
        <f>IFERROR(IF(VLOOKUP($C79,'様式４－１'!$A$6:$AE$112,11,FALSE)="","",VLOOKUP($C79,'様式４－１'!$A$6:$AE$112,11,FALSE)),"")</f>
        <v/>
      </c>
      <c r="BU79" s="235" t="str">
        <f>IFERROR(IF(VLOOKUP($C79,'様式４－１'!$A$6:$AE$112,12,FALSE)="","",VLOOKUP($C79,'様式４－１'!$A$6:$AE$112,12,FALSE)),"")</f>
        <v/>
      </c>
      <c r="BV79" s="232" t="str">
        <f>IFERROR(IF(VLOOKUP($C79,'様式４－１'!$A$6:$AE$112,13,FALSE)="","",VLOOKUP($C79,'様式４－１'!$A$6:$AE$112,13,FALSE)),"")</f>
        <v/>
      </c>
      <c r="BW79" s="233" t="str">
        <f>IFERROR(IF(VLOOKUP($C79,'様式４－１'!$A$6:$AE$112,14,FALSE)="","",VLOOKUP($C79,'様式４－１'!$A$6:$AE$112,14,FALSE)),"")</f>
        <v/>
      </c>
      <c r="BX79" s="232" t="str">
        <f>IFERROR(IF(VLOOKUP($C79,'様式４－１'!$A$6:$AE$112,15,FALSE)="","",VLOOKUP($C79,'様式４－１'!$A$6:$AE$112,15,FALSE)),"")</f>
        <v/>
      </c>
      <c r="BY79" s="233" t="str">
        <f>IFERROR(IF(VLOOKUP($C79,'様式４－１'!$A$6:$AE$112,16,FALSE)="","",VLOOKUP($C79,'様式４－１'!$A$6:$AE$112,16,FALSE)),"")</f>
        <v/>
      </c>
      <c r="BZ79" s="232" t="str">
        <f>IFERROR(IF(VLOOKUP($C79,'様式４－１'!$A$6:$AE$112,17,FALSE)="","",VLOOKUP($C79,'様式４－１'!$A$6:$AE$112,17,FALSE)),"")</f>
        <v/>
      </c>
      <c r="CA79" s="233" t="str">
        <f>IFERROR(IF(VLOOKUP($C79,'様式４－１'!$A$6:$AE$112,18,FALSE)="","",VLOOKUP($C79,'様式４－１'!$A$6:$AE$112,18,FALSE)),"")</f>
        <v/>
      </c>
      <c r="CB79" s="232" t="str">
        <f>IFERROR(IF(VLOOKUP($C79,'様式４－１'!$A$6:$AE$112,19,FALSE)="","",VLOOKUP($C79,'様式４－１'!$A$6:$AE$112,19,FALSE)),"")</f>
        <v/>
      </c>
      <c r="CC79" s="233" t="str">
        <f>IFERROR(IF(VLOOKUP($C79,'様式４－１'!$A$6:$AE$112,20,FALSE)="","",VLOOKUP($C79,'様式４－１'!$A$6:$AE$112,20,FALSE)),"")</f>
        <v/>
      </c>
      <c r="CD79" s="234" t="str">
        <f>IFERROR(IF(VLOOKUP($C79,'様式４－１'!$A$6:$AE$112,21,FALSE)="","",1),"")</f>
        <v/>
      </c>
      <c r="CE79" s="235" t="str">
        <f>IFERROR(IF(VLOOKUP($C79,'様式４－１'!$A$6:$AE$112,22,FALSE)="","",1),"")</f>
        <v/>
      </c>
      <c r="CF79" s="234" t="str">
        <f>IFERROR(IF(VLOOKUP($C79,'様式４－１'!$A$6:$AE$112,23,FALSE)="","",1),"")</f>
        <v/>
      </c>
      <c r="CG79" s="235" t="str">
        <f>IFERROR(IF(VLOOKUP($C79,'様式４－１'!$A$6:$AE$112,24,FALSE)="","",1),"")</f>
        <v/>
      </c>
      <c r="CH79" s="234" t="str">
        <f>IFERROR(IF(VLOOKUP($C79,'様式４－１'!$A$6:$AE$112,25,FALSE)="","",1),"")</f>
        <v/>
      </c>
      <c r="CI79" s="235" t="str">
        <f>IFERROR(IF(VLOOKUP($C79,'様式４－１'!$A$6:$AE$112,26,FALSE)="","",1),"")</f>
        <v/>
      </c>
      <c r="CJ79" s="234" t="str">
        <f>IFERROR(IF(VLOOKUP($C79,'様式４－１'!$A$6:$AE$112,27,FALSE)="","",1),"")</f>
        <v/>
      </c>
      <c r="CK79" s="235" t="str">
        <f>IFERROR(IF(VLOOKUP($C79,'様式４－１'!$A$6:$AE$112,28,FALSE)="","",1),"")</f>
        <v/>
      </c>
      <c r="CL79" s="234" t="str">
        <f>IFERROR(IF(VLOOKUP($C79,'様式４－１'!$A$6:$AE$112,29,FALSE)="","",1),"")</f>
        <v/>
      </c>
      <c r="CM79" s="235" t="str">
        <f>IFERROR(IF(VLOOKUP($C79,'様式４－１'!$A$6:$AE$112,30,FALSE)="","",1),"")</f>
        <v/>
      </c>
      <c r="CN79" s="234" t="str">
        <f>IFERROR(IF(VLOOKUP($C79,'様式４－１'!$A$6:$AE$112,31,FALSE)="","",1),"")</f>
        <v/>
      </c>
      <c r="CO79" s="252" t="str">
        <f>IFERROR(IF(VLOOKUP($C79,'様式４－１'!$A$6:$AE$112,31,FALSE)="","",1),"")</f>
        <v/>
      </c>
      <c r="CP79" s="256" t="str">
        <f>IFERROR(IF(VLOOKUP($C79,'様式４－１'!$A$6:$AE$112,31,FALSE)="","",1),"")</f>
        <v/>
      </c>
      <c r="CQ79" s="252" t="str">
        <f>IFERROR(IF(VLOOKUP($C79,'様式４－１'!$A$6:$AE$112,31,FALSE)="","",1),"")</f>
        <v/>
      </c>
      <c r="CR79" s="260">
        <f>全技術者確認表!E91</f>
        <v>0</v>
      </c>
      <c r="CS79" s="261">
        <f>全技術者確認表!H91</f>
        <v>0</v>
      </c>
      <c r="FS79" s="232"/>
      <c r="FT79" s="233"/>
      <c r="FU79" s="232"/>
      <c r="FV79" s="233"/>
      <c r="FW79" s="232"/>
      <c r="FX79" s="233"/>
      <c r="FY79" s="232"/>
      <c r="FZ79" s="233"/>
      <c r="GA79" s="232"/>
      <c r="GB79" s="233"/>
      <c r="GC79" s="232"/>
      <c r="GD79" s="233"/>
      <c r="GE79" s="232"/>
      <c r="GF79" s="233"/>
      <c r="GG79" s="232"/>
      <c r="GH79" s="233"/>
      <c r="GI79" s="234"/>
      <c r="GJ79" s="235"/>
      <c r="GK79" s="234"/>
      <c r="GL79" s="235"/>
      <c r="GM79" s="234"/>
      <c r="GN79" s="235"/>
      <c r="GO79" s="234"/>
      <c r="GP79" s="235"/>
      <c r="GQ79" s="234"/>
      <c r="GR79" s="235"/>
      <c r="GS79" s="234"/>
      <c r="GT79" s="235"/>
      <c r="GU79" s="234"/>
      <c r="GV79" s="235"/>
      <c r="GW79" s="234"/>
      <c r="GX79" s="235"/>
      <c r="GY79" s="232"/>
      <c r="GZ79" s="233"/>
      <c r="HA79" s="232"/>
      <c r="HB79" s="233"/>
      <c r="HC79" s="232"/>
      <c r="HD79" s="233"/>
      <c r="HE79" s="232"/>
      <c r="HF79" s="233"/>
      <c r="HG79" s="232"/>
      <c r="HH79" s="233"/>
      <c r="HI79" s="232"/>
      <c r="HJ79" s="233"/>
      <c r="HK79" s="232"/>
      <c r="HL79" s="233"/>
      <c r="HM79" s="232"/>
      <c r="HN79" s="233"/>
      <c r="HO79" s="232"/>
      <c r="HP79" s="233"/>
      <c r="HQ79" s="232"/>
      <c r="HR79" s="233"/>
      <c r="HS79" s="232"/>
      <c r="HT79" s="233"/>
      <c r="HU79" s="232"/>
      <c r="HV79" s="233"/>
      <c r="HW79" s="234"/>
      <c r="HX79" s="235"/>
      <c r="HY79" s="234"/>
      <c r="HZ79" s="235"/>
      <c r="IA79" s="234"/>
      <c r="IB79" s="235"/>
      <c r="IC79" s="234"/>
      <c r="ID79" s="235"/>
      <c r="IE79" s="232"/>
      <c r="IF79" s="233"/>
      <c r="IG79" s="232"/>
      <c r="IH79" s="233"/>
      <c r="II79" s="232"/>
      <c r="IJ79" s="233"/>
      <c r="IK79" s="232"/>
      <c r="IL79" s="233"/>
      <c r="IM79" s="234"/>
      <c r="IN79" s="235"/>
      <c r="IO79" s="234"/>
      <c r="IP79" s="235"/>
      <c r="IQ79" s="234"/>
      <c r="IR79" s="235"/>
      <c r="IS79" s="234"/>
      <c r="IT79" s="235"/>
      <c r="IU79" s="234"/>
      <c r="IV79" s="235"/>
      <c r="IW79" s="234"/>
      <c r="IX79" s="252"/>
      <c r="IY79" s="256"/>
      <c r="IZ79" s="252"/>
      <c r="JA79" s="256"/>
      <c r="JB79" s="252"/>
    </row>
    <row r="80" spans="1:262" s="231" customFormat="1" x14ac:dyDescent="0.2">
      <c r="A80" s="231">
        <f>報告書表紙!G$6</f>
        <v>0</v>
      </c>
      <c r="C80" s="231">
        <v>79</v>
      </c>
      <c r="D80" s="231">
        <f>全技術者確認表!B92</f>
        <v>0</v>
      </c>
      <c r="J80" s="232" t="str">
        <f>IFERROR(IF(VLOOKUP($C80,'様式２－１'!$A$6:$BG$163,4,FALSE)="","",1),"")</f>
        <v/>
      </c>
      <c r="K80" s="233" t="str">
        <f>IFERROR(IF(VLOOKUP($C80,'様式２－１'!$A$6:$BG$163,5,FALSE)="","",1),"")</f>
        <v/>
      </c>
      <c r="L80" s="232" t="str">
        <f>IFERROR(IF(VLOOKUP($C80,'様式２－１'!$A$6:$BG$163,6,FALSE)="","",1),"")</f>
        <v/>
      </c>
      <c r="M80" s="233" t="str">
        <f>IFERROR(IF(VLOOKUP($C80,'様式２－１'!$A$6:$BG$163,7,FALSE)="","",1),"")</f>
        <v/>
      </c>
      <c r="N80" s="232" t="str">
        <f>IFERROR(IF(VLOOKUP($C80,'様式２－１'!$A$6:$BG$163,8,FALSE)="","",1),"")</f>
        <v/>
      </c>
      <c r="O80" s="233" t="str">
        <f>IFERROR(IF(VLOOKUP($C80,'様式２－１'!$A$6:$BG$163,9,FALSE)="","",1),"")</f>
        <v/>
      </c>
      <c r="P80" s="232" t="str">
        <f>IFERROR(IF(VLOOKUP($C80,'様式２－１'!$A$6:$BG$163,10,FALSE)="","",1),"")</f>
        <v/>
      </c>
      <c r="Q80" s="233" t="str">
        <f>IFERROR(IF(VLOOKUP($C80,'様式２－１'!$A$6:$BG$163,11,FALSE)="","",1),"")</f>
        <v/>
      </c>
      <c r="R80" s="232" t="str">
        <f>IFERROR(IF(VLOOKUP($C80,'様式２－１'!$A$6:$BG$163,12,FALSE)="","",1),"")</f>
        <v/>
      </c>
      <c r="S80" s="233" t="str">
        <f>IFERROR(IF(VLOOKUP($C80,'様式２－１'!$A$6:$BG$163,13,FALSE)="","",1),"")</f>
        <v/>
      </c>
      <c r="T80" s="232" t="str">
        <f>IFERROR(IF(VLOOKUP($C80,'様式２－１'!$A$6:$BG$163,14,FALSE)="","",1),"")</f>
        <v/>
      </c>
      <c r="U80" s="233" t="str">
        <f>IFERROR(IF(VLOOKUP($C80,'様式２－１'!$A$6:$BG$163,15,FALSE)="","",1),"")</f>
        <v/>
      </c>
      <c r="V80" s="232" t="str">
        <f>IFERROR(IF(VLOOKUP($C80,'様式２－１'!$A$6:$BG$163,16,FALSE)="","",1),"")</f>
        <v/>
      </c>
      <c r="W80" s="233" t="str">
        <f>IFERROR(IF(VLOOKUP($C80,'様式２－１'!$A$6:$BG$163,17,FALSE)="","",1),"")</f>
        <v/>
      </c>
      <c r="X80" s="232" t="str">
        <f>IFERROR(IF(VLOOKUP($C80,'様式２－１'!$A$6:$BG$163,18,FALSE)="","",1),"")</f>
        <v/>
      </c>
      <c r="Y80" s="233" t="str">
        <f>IFERROR(IF(VLOOKUP($C80,'様式２－１'!$A$6:$BG$163,19,FALSE)="","",1),"")</f>
        <v/>
      </c>
      <c r="Z80" s="232" t="str">
        <f>IFERROR(IF(VLOOKUP($C80,'様式２－１'!$A$6:$BG$163,20,FALSE)="","",1),"")</f>
        <v/>
      </c>
      <c r="AA80" s="235" t="str">
        <f>IFERROR(IF(VLOOKUP($C80,'様式２－１'!$A$6:$BG$163,21,FALSE)="","",1),"")</f>
        <v/>
      </c>
      <c r="AB80" s="232" t="str">
        <f>IFERROR(IF(VLOOKUP($C80,'様式２－１'!$A$6:$BG$163,22,FALSE)="","",1),"")</f>
        <v/>
      </c>
      <c r="AC80" s="235" t="str">
        <f>IFERROR(IF(VLOOKUP($C80,'様式２－１'!$A$6:$BG$163,23,FALSE)="","",1),"")</f>
        <v/>
      </c>
      <c r="AD80" s="232" t="str">
        <f>IFERROR(IF(VLOOKUP($C80,'様式２－１'!$A$6:$BG$163,24,FALSE)="","",1),"")</f>
        <v/>
      </c>
      <c r="AE80" s="235" t="str">
        <f>IFERROR(IF(VLOOKUP($C80,'様式２－１'!$A$6:$BG$163,25,FALSE)="","",1),"")</f>
        <v/>
      </c>
      <c r="AF80" s="232" t="str">
        <f>IFERROR(IF(VLOOKUP($C80,'様式２－１'!$A$6:$BG$163,26,FALSE)="","",1),"")</f>
        <v/>
      </c>
      <c r="AG80" s="235" t="str">
        <f>IFERROR(IF(VLOOKUP($C80,'様式２－１'!$A$6:$BG$163,27,FALSE)="","",1),"")</f>
        <v/>
      </c>
      <c r="AH80" s="232" t="str">
        <f>IFERROR(IF(VLOOKUP($C80,'様式２－１'!$A$6:$BG$163,28,FALSE)="","",1),"")</f>
        <v/>
      </c>
      <c r="AI80" s="235" t="str">
        <f>IFERROR(IF(VLOOKUP($C80,'様式２－１'!$A$6:$BG$163,28,FALSE)="","",1),"")</f>
        <v/>
      </c>
      <c r="AJ80" s="232" t="str">
        <f>IFERROR(IF(VLOOKUP($C80,'様式２－１'!$A$6:$BG$163,30,FALSE)="","",1),"")</f>
        <v/>
      </c>
      <c r="AK80" s="235" t="str">
        <f>IFERROR(IF(VLOOKUP($C80,'様式２－１'!$A$6:$BG$163,31,FALSE)="","",1),"")</f>
        <v/>
      </c>
      <c r="AL80" s="232" t="str">
        <f>IFERROR(IF(VLOOKUP($C80,'様式２－１'!$A$6:$BG$163,32,FALSE)="","",1),"")</f>
        <v/>
      </c>
      <c r="AM80" s="235" t="str">
        <f>IFERROR(IF(VLOOKUP($C80,'様式２－１'!$A$6:$BG$163,33,FALSE)="","",1),"")</f>
        <v/>
      </c>
      <c r="AN80" s="232" t="str">
        <f>IFERROR(IF(VLOOKUP($C80,'様式２－１'!$A$6:$BG$163,34,FALSE)="","",1),"")</f>
        <v/>
      </c>
      <c r="AO80" s="235" t="str">
        <f>IFERROR(IF(VLOOKUP($C80,'様式２－１'!$A$6:$BG$163,35,FALSE)="","",1),"")</f>
        <v/>
      </c>
      <c r="AP80" s="232" t="str">
        <f>IFERROR(IF(VLOOKUP($C80,'様式２－１'!$A$6:$BG$163,36,FALSE)="","",VLOOKUP($C80,'様式２－１'!$A$6:$BG$163,36,FALSE)),"")</f>
        <v/>
      </c>
      <c r="AQ80" s="233" t="str">
        <f>IFERROR(IF(VLOOKUP($C80,'様式２－１'!$A$6:$BG$163,37,FALSE)="","",VLOOKUP($C80,'様式２－１'!$A$6:$BG$163,37,FALSE)),"")</f>
        <v/>
      </c>
      <c r="AR80" s="232" t="str">
        <f>IFERROR(IF(VLOOKUP($C80,'様式２－１'!$A$6:$BG$163,38,FALSE)="","",VLOOKUP($C80,'様式２－１'!$A$6:$BG$163,38,FALSE)),"")</f>
        <v/>
      </c>
      <c r="AS80" s="233" t="str">
        <f>IFERROR(IF(VLOOKUP($C80,'様式２－１'!$A$6:$BG$163,39,FALSE)="","",VLOOKUP($C80,'様式２－１'!$A$6:$BG$163,39,FALSE)),"")</f>
        <v/>
      </c>
      <c r="AT80" s="232" t="str">
        <f>IFERROR(IF(VLOOKUP($C80,'様式２－１'!$A$6:$BG$163,40,FALSE)="","",VLOOKUP($C80,'様式２－１'!$A$6:$BG$163,40,FALSE)),"")</f>
        <v/>
      </c>
      <c r="AU80" s="233" t="str">
        <f>IFERROR(IF(VLOOKUP($C80,'様式２－１'!$A$6:$BG$163,41,FALSE)="","",VLOOKUP($C80,'様式２－１'!$A$6:$BG$163,41,FALSE)),"")</f>
        <v/>
      </c>
      <c r="AV80" s="232" t="str">
        <f>IFERROR(IF(VLOOKUP($C80,'様式２－１'!$A$6:$BG$163,42,FALSE)="","",VLOOKUP($C80,'様式２－１'!$A$6:$BG$163,42,FALSE)),"")</f>
        <v/>
      </c>
      <c r="AW80" s="233" t="str">
        <f>IFERROR(IF(VLOOKUP($C80,'様式２－１'!$A$6:$BG$163,43,FALSE)="","",VLOOKUP($C80,'様式２－１'!$A$6:$BG$163,43,FALSE)),"")</f>
        <v/>
      </c>
      <c r="AX80" s="232" t="str">
        <f>IFERROR(IF(VLOOKUP($C80,'様式２－１'!$A$6:$BG$163,44,FALSE)="","",VLOOKUP($C80,'様式２－１'!$A$6:$BG$163,44,FALSE)),"")</f>
        <v/>
      </c>
      <c r="AY80" s="233" t="str">
        <f>IFERROR(IF(VLOOKUP($C80,'様式２－１'!$A$6:$BG$163,45,FALSE)="","",VLOOKUP($C80,'様式２－１'!$A$6:$BG$163,45,FALSE)),"")</f>
        <v/>
      </c>
      <c r="AZ80" s="232" t="str">
        <f>IFERROR(IF(VLOOKUP($C80,'様式２－１'!$A$6:$BG$163,46,FALSE)="","",VLOOKUP($C80,'様式２－１'!$A$6:$BG$163,46,FALSE)),"")</f>
        <v/>
      </c>
      <c r="BA80" s="233" t="str">
        <f>IFERROR(IF(VLOOKUP($C80,'様式２－１'!$A$6:$BG$163,47,FALSE)="","",VLOOKUP($C80,'様式２－１'!$A$6:$BG$163,47,FALSE)),"")</f>
        <v/>
      </c>
      <c r="BB80" s="232" t="str">
        <f>IFERROR(IF(VLOOKUP($C80,'様式２－１'!$A$6:$BG$163,48,FALSE)="","",VLOOKUP($C80,'様式２－１'!$A$6:$BG$163,48,FALSE)),"")</f>
        <v/>
      </c>
      <c r="BC80" s="233" t="str">
        <f>IFERROR(IF(VLOOKUP($C80,'様式２－１'!$A$6:$BG$163,49,FALSE)="","",VLOOKUP($C80,'様式２－１'!$A$6:$BG$163,49,FALSE)),"")</f>
        <v/>
      </c>
      <c r="BD80" s="232" t="str">
        <f>IFERROR(IF(VLOOKUP($C80,'様式２－１'!$A$6:$BG$163,50,FALSE)="","",VLOOKUP($C80,'様式２－１'!$A$6:$BG$163,50,FALSE)),"")</f>
        <v/>
      </c>
      <c r="BE80" s="233" t="str">
        <f>IFERROR(IF(VLOOKUP($C80,'様式２－１'!$A$6:$BG$163,51,FALSE)="","",VLOOKUP($C80,'様式２－１'!$A$6:$BG$163,51,FALSE)),"")</f>
        <v/>
      </c>
      <c r="BF80" s="232" t="str">
        <f>IFERROR(IF(VLOOKUP($C80,'様式２－１'!$A$6:$BG$163,52,FALSE)="","",VLOOKUP($C80,'様式２－１'!$A$6:$BG$163,52,FALSE)),"")</f>
        <v/>
      </c>
      <c r="BG80" s="233" t="str">
        <f>IFERROR(IF(VLOOKUP($C80,'様式２－１'!$A$6:$BG$163,53,FALSE)="","",1),"")</f>
        <v/>
      </c>
      <c r="BH80" s="232" t="str">
        <f>IFERROR(IF(VLOOKUP($C80,'様式２－１'!$A$6:$BG$163,54,FALSE)="","",1),"")</f>
        <v/>
      </c>
      <c r="BI80" s="233" t="str">
        <f>IFERROR(IF(VLOOKUP($C80,'様式２－１'!$A$6:$BG$163,55,FALSE)="","",1),"")</f>
        <v/>
      </c>
      <c r="BJ80" s="232" t="str">
        <f>IFERROR(IF(VLOOKUP($C80,'様式２－１'!$A$6:$BG$163,56,FALSE)="","",VLOOKUP($C80,'様式２－１'!$A$6:$BG$163,56,FALSE)),"")</f>
        <v/>
      </c>
      <c r="BK80" s="233" t="str">
        <f>IFERROR(IF(VLOOKUP($C80,'様式２－１'!$A$6:$BG$163,57,FALSE)="","",VLOOKUP($C80,'様式２－１'!$A$6:$BG$163,57,FALSE)),"")</f>
        <v/>
      </c>
      <c r="BL80" s="232" t="str">
        <f>IFERROR(IF(VLOOKUP($C80,'様式２－１'!$A$6:$BG$163,58,FALSE)="","",VLOOKUP($C80,'様式２－１'!$A$6:$BG$163,58,FALSE)),"")</f>
        <v/>
      </c>
      <c r="BM80" s="233" t="str">
        <f>IFERROR(IF(VLOOKUP($C80,'様式２－１'!$A$6:$BG$163,59,FALSE)="","",VLOOKUP($C80,'様式２－１'!$A$6:$BG$163,59,FALSE)),"")</f>
        <v/>
      </c>
      <c r="BN80" s="234" t="str">
        <f>IFERROR(IF(VLOOKUP($C80,'様式４－１'!$A$6:$AE$112,5,FALSE)="","",VLOOKUP($C80,'様式４－１'!$A$6:$AE$112,5,FALSE)),"")</f>
        <v/>
      </c>
      <c r="BO80" s="235" t="str">
        <f>IFERROR(IF(VLOOKUP($C80,'様式４－１'!$A$6:$AE$112,6,FALSE)="","",VLOOKUP($C80,'様式４－１'!$A$6:$AE$112,6,FALSE)),"")</f>
        <v/>
      </c>
      <c r="BP80" s="234" t="str">
        <f>IFERROR(IF(VLOOKUP($C80,'様式４－１'!$A$6:$AE$112,7,FALSE)="","",VLOOKUP($C80,'様式４－１'!$A$6:$AE$112,7,FALSE)),"")</f>
        <v/>
      </c>
      <c r="BQ80" s="235" t="str">
        <f>IFERROR(IF(VLOOKUP($C80,'様式４－１'!$A$6:$AE$112,8,FALSE)="","",VLOOKUP($C80,'様式４－１'!$A$6:$AE$112,8,FALSE)),"")</f>
        <v/>
      </c>
      <c r="BR80" s="234" t="str">
        <f>IFERROR(IF(VLOOKUP($C80,'様式４－１'!$A$6:$AE$112,9,FALSE)="","",VLOOKUP($C80,'様式４－１'!$A$6:$AE$112,9,FALSE)),"")</f>
        <v/>
      </c>
      <c r="BS80" s="235" t="str">
        <f>IFERROR(IF(VLOOKUP($C80,'様式４－１'!$A$6:$AE$112,10,FALSE)="","",VLOOKUP($C80,'様式４－１'!$A$6:$AE$112,10,FALSE)),"")</f>
        <v/>
      </c>
      <c r="BT80" s="234" t="str">
        <f>IFERROR(IF(VLOOKUP($C80,'様式４－１'!$A$6:$AE$112,11,FALSE)="","",VLOOKUP($C80,'様式４－１'!$A$6:$AE$112,11,FALSE)),"")</f>
        <v/>
      </c>
      <c r="BU80" s="235" t="str">
        <f>IFERROR(IF(VLOOKUP($C80,'様式４－１'!$A$6:$AE$112,12,FALSE)="","",VLOOKUP($C80,'様式４－１'!$A$6:$AE$112,12,FALSE)),"")</f>
        <v/>
      </c>
      <c r="BV80" s="232" t="str">
        <f>IFERROR(IF(VLOOKUP($C80,'様式４－１'!$A$6:$AE$112,13,FALSE)="","",VLOOKUP($C80,'様式４－１'!$A$6:$AE$112,13,FALSE)),"")</f>
        <v/>
      </c>
      <c r="BW80" s="233" t="str">
        <f>IFERROR(IF(VLOOKUP($C80,'様式４－１'!$A$6:$AE$112,14,FALSE)="","",VLOOKUP($C80,'様式４－１'!$A$6:$AE$112,14,FALSE)),"")</f>
        <v/>
      </c>
      <c r="BX80" s="232" t="str">
        <f>IFERROR(IF(VLOOKUP($C80,'様式４－１'!$A$6:$AE$112,15,FALSE)="","",VLOOKUP($C80,'様式４－１'!$A$6:$AE$112,15,FALSE)),"")</f>
        <v/>
      </c>
      <c r="BY80" s="233" t="str">
        <f>IFERROR(IF(VLOOKUP($C80,'様式４－１'!$A$6:$AE$112,16,FALSE)="","",VLOOKUP($C80,'様式４－１'!$A$6:$AE$112,16,FALSE)),"")</f>
        <v/>
      </c>
      <c r="BZ80" s="232" t="str">
        <f>IFERROR(IF(VLOOKUP($C80,'様式４－１'!$A$6:$AE$112,17,FALSE)="","",VLOOKUP($C80,'様式４－１'!$A$6:$AE$112,17,FALSE)),"")</f>
        <v/>
      </c>
      <c r="CA80" s="233" t="str">
        <f>IFERROR(IF(VLOOKUP($C80,'様式４－１'!$A$6:$AE$112,18,FALSE)="","",VLOOKUP($C80,'様式４－１'!$A$6:$AE$112,18,FALSE)),"")</f>
        <v/>
      </c>
      <c r="CB80" s="232" t="str">
        <f>IFERROR(IF(VLOOKUP($C80,'様式４－１'!$A$6:$AE$112,19,FALSE)="","",VLOOKUP($C80,'様式４－１'!$A$6:$AE$112,19,FALSE)),"")</f>
        <v/>
      </c>
      <c r="CC80" s="233" t="str">
        <f>IFERROR(IF(VLOOKUP($C80,'様式４－１'!$A$6:$AE$112,20,FALSE)="","",VLOOKUP($C80,'様式４－１'!$A$6:$AE$112,20,FALSE)),"")</f>
        <v/>
      </c>
      <c r="CD80" s="234" t="str">
        <f>IFERROR(IF(VLOOKUP($C80,'様式４－１'!$A$6:$AE$112,21,FALSE)="","",1),"")</f>
        <v/>
      </c>
      <c r="CE80" s="235" t="str">
        <f>IFERROR(IF(VLOOKUP($C80,'様式４－１'!$A$6:$AE$112,22,FALSE)="","",1),"")</f>
        <v/>
      </c>
      <c r="CF80" s="234" t="str">
        <f>IFERROR(IF(VLOOKUP($C80,'様式４－１'!$A$6:$AE$112,23,FALSE)="","",1),"")</f>
        <v/>
      </c>
      <c r="CG80" s="235" t="str">
        <f>IFERROR(IF(VLOOKUP($C80,'様式４－１'!$A$6:$AE$112,24,FALSE)="","",1),"")</f>
        <v/>
      </c>
      <c r="CH80" s="234" t="str">
        <f>IFERROR(IF(VLOOKUP($C80,'様式４－１'!$A$6:$AE$112,25,FALSE)="","",1),"")</f>
        <v/>
      </c>
      <c r="CI80" s="235" t="str">
        <f>IFERROR(IF(VLOOKUP($C80,'様式４－１'!$A$6:$AE$112,26,FALSE)="","",1),"")</f>
        <v/>
      </c>
      <c r="CJ80" s="234" t="str">
        <f>IFERROR(IF(VLOOKUP($C80,'様式４－１'!$A$6:$AE$112,27,FALSE)="","",1),"")</f>
        <v/>
      </c>
      <c r="CK80" s="235" t="str">
        <f>IFERROR(IF(VLOOKUP($C80,'様式４－１'!$A$6:$AE$112,28,FALSE)="","",1),"")</f>
        <v/>
      </c>
      <c r="CL80" s="234" t="str">
        <f>IFERROR(IF(VLOOKUP($C80,'様式４－１'!$A$6:$AE$112,29,FALSE)="","",1),"")</f>
        <v/>
      </c>
      <c r="CM80" s="235" t="str">
        <f>IFERROR(IF(VLOOKUP($C80,'様式４－１'!$A$6:$AE$112,30,FALSE)="","",1),"")</f>
        <v/>
      </c>
      <c r="CN80" s="234" t="str">
        <f>IFERROR(IF(VLOOKUP($C80,'様式４－１'!$A$6:$AE$112,31,FALSE)="","",1),"")</f>
        <v/>
      </c>
      <c r="CO80" s="252" t="str">
        <f>IFERROR(IF(VLOOKUP($C80,'様式４－１'!$A$6:$AE$112,31,FALSE)="","",1),"")</f>
        <v/>
      </c>
      <c r="CP80" s="256" t="str">
        <f>IFERROR(IF(VLOOKUP($C80,'様式４－１'!$A$6:$AE$112,31,FALSE)="","",1),"")</f>
        <v/>
      </c>
      <c r="CQ80" s="252" t="str">
        <f>IFERROR(IF(VLOOKUP($C80,'様式４－１'!$A$6:$AE$112,31,FALSE)="","",1),"")</f>
        <v/>
      </c>
      <c r="CR80" s="260">
        <f>全技術者確認表!E92</f>
        <v>0</v>
      </c>
      <c r="CS80" s="261">
        <f>全技術者確認表!H92</f>
        <v>0</v>
      </c>
      <c r="FS80" s="232"/>
      <c r="FT80" s="233"/>
      <c r="FU80" s="232"/>
      <c r="FV80" s="233"/>
      <c r="FW80" s="232"/>
      <c r="FX80" s="233"/>
      <c r="FY80" s="232"/>
      <c r="FZ80" s="233"/>
      <c r="GA80" s="232"/>
      <c r="GB80" s="233"/>
      <c r="GC80" s="232"/>
      <c r="GD80" s="233"/>
      <c r="GE80" s="232"/>
      <c r="GF80" s="233"/>
      <c r="GG80" s="232"/>
      <c r="GH80" s="233"/>
      <c r="GI80" s="234"/>
      <c r="GJ80" s="235"/>
      <c r="GK80" s="234"/>
      <c r="GL80" s="235"/>
      <c r="GM80" s="234"/>
      <c r="GN80" s="235"/>
      <c r="GO80" s="234"/>
      <c r="GP80" s="235"/>
      <c r="GQ80" s="234"/>
      <c r="GR80" s="235"/>
      <c r="GS80" s="234"/>
      <c r="GT80" s="235"/>
      <c r="GU80" s="234"/>
      <c r="GV80" s="235"/>
      <c r="GW80" s="234"/>
      <c r="GX80" s="235"/>
      <c r="GY80" s="232"/>
      <c r="GZ80" s="233"/>
      <c r="HA80" s="232"/>
      <c r="HB80" s="233"/>
      <c r="HC80" s="232"/>
      <c r="HD80" s="233"/>
      <c r="HE80" s="232"/>
      <c r="HF80" s="233"/>
      <c r="HG80" s="232"/>
      <c r="HH80" s="233"/>
      <c r="HI80" s="232"/>
      <c r="HJ80" s="233"/>
      <c r="HK80" s="232"/>
      <c r="HL80" s="233"/>
      <c r="HM80" s="232"/>
      <c r="HN80" s="233"/>
      <c r="HO80" s="232"/>
      <c r="HP80" s="233"/>
      <c r="HQ80" s="232"/>
      <c r="HR80" s="233"/>
      <c r="HS80" s="232"/>
      <c r="HT80" s="233"/>
      <c r="HU80" s="232"/>
      <c r="HV80" s="233"/>
      <c r="HW80" s="234"/>
      <c r="HX80" s="235"/>
      <c r="HY80" s="234"/>
      <c r="HZ80" s="235"/>
      <c r="IA80" s="234"/>
      <c r="IB80" s="235"/>
      <c r="IC80" s="234"/>
      <c r="ID80" s="235"/>
      <c r="IE80" s="232"/>
      <c r="IF80" s="233"/>
      <c r="IG80" s="232"/>
      <c r="IH80" s="233"/>
      <c r="II80" s="232"/>
      <c r="IJ80" s="233"/>
      <c r="IK80" s="232"/>
      <c r="IL80" s="233"/>
      <c r="IM80" s="234"/>
      <c r="IN80" s="235"/>
      <c r="IO80" s="234"/>
      <c r="IP80" s="235"/>
      <c r="IQ80" s="234"/>
      <c r="IR80" s="235"/>
      <c r="IS80" s="234"/>
      <c r="IT80" s="235"/>
      <c r="IU80" s="234"/>
      <c r="IV80" s="235"/>
      <c r="IW80" s="234"/>
      <c r="IX80" s="252"/>
      <c r="IY80" s="256"/>
      <c r="IZ80" s="252"/>
      <c r="JA80" s="256"/>
      <c r="JB80" s="252"/>
    </row>
    <row r="81" spans="1:262" s="241" customFormat="1" x14ac:dyDescent="0.2">
      <c r="A81" s="241">
        <f>報告書表紙!G$6</f>
        <v>0</v>
      </c>
      <c r="C81" s="241">
        <v>80</v>
      </c>
      <c r="D81" s="241">
        <f>全技術者確認表!B93</f>
        <v>0</v>
      </c>
      <c r="J81" s="242" t="str">
        <f>IFERROR(IF(VLOOKUP($C81,'様式２－１'!$A$6:$BG$163,4,FALSE)="","",1),"")</f>
        <v/>
      </c>
      <c r="K81" s="243" t="str">
        <f>IFERROR(IF(VLOOKUP($C81,'様式２－１'!$A$6:$BG$163,5,FALSE)="","",1),"")</f>
        <v/>
      </c>
      <c r="L81" s="242" t="str">
        <f>IFERROR(IF(VLOOKUP($C81,'様式２－１'!$A$6:$BG$163,6,FALSE)="","",1),"")</f>
        <v/>
      </c>
      <c r="M81" s="243" t="str">
        <f>IFERROR(IF(VLOOKUP($C81,'様式２－１'!$A$6:$BG$163,7,FALSE)="","",1),"")</f>
        <v/>
      </c>
      <c r="N81" s="242" t="str">
        <f>IFERROR(IF(VLOOKUP($C81,'様式２－１'!$A$6:$BG$163,8,FALSE)="","",1),"")</f>
        <v/>
      </c>
      <c r="O81" s="243" t="str">
        <f>IFERROR(IF(VLOOKUP($C81,'様式２－１'!$A$6:$BG$163,9,FALSE)="","",1),"")</f>
        <v/>
      </c>
      <c r="P81" s="242" t="str">
        <f>IFERROR(IF(VLOOKUP($C81,'様式２－１'!$A$6:$BG$163,10,FALSE)="","",1),"")</f>
        <v/>
      </c>
      <c r="Q81" s="243" t="str">
        <f>IFERROR(IF(VLOOKUP($C81,'様式２－１'!$A$6:$BG$163,11,FALSE)="","",1),"")</f>
        <v/>
      </c>
      <c r="R81" s="242" t="str">
        <f>IFERROR(IF(VLOOKUP($C81,'様式２－１'!$A$6:$BG$163,12,FALSE)="","",1),"")</f>
        <v/>
      </c>
      <c r="S81" s="243" t="str">
        <f>IFERROR(IF(VLOOKUP($C81,'様式２－１'!$A$6:$BG$163,13,FALSE)="","",1),"")</f>
        <v/>
      </c>
      <c r="T81" s="242" t="str">
        <f>IFERROR(IF(VLOOKUP($C81,'様式２－１'!$A$6:$BG$163,14,FALSE)="","",1),"")</f>
        <v/>
      </c>
      <c r="U81" s="243" t="str">
        <f>IFERROR(IF(VLOOKUP($C81,'様式２－１'!$A$6:$BG$163,15,FALSE)="","",1),"")</f>
        <v/>
      </c>
      <c r="V81" s="242" t="str">
        <f>IFERROR(IF(VLOOKUP($C81,'様式２－１'!$A$6:$BG$163,16,FALSE)="","",1),"")</f>
        <v/>
      </c>
      <c r="W81" s="243" t="str">
        <f>IFERROR(IF(VLOOKUP($C81,'様式２－１'!$A$6:$BG$163,17,FALSE)="","",1),"")</f>
        <v/>
      </c>
      <c r="X81" s="242" t="str">
        <f>IFERROR(IF(VLOOKUP($C81,'様式２－１'!$A$6:$BG$163,18,FALSE)="","",1),"")</f>
        <v/>
      </c>
      <c r="Y81" s="243" t="str">
        <f>IFERROR(IF(VLOOKUP($C81,'様式２－１'!$A$6:$BG$163,19,FALSE)="","",1),"")</f>
        <v/>
      </c>
      <c r="Z81" s="242" t="str">
        <f>IFERROR(IF(VLOOKUP($C81,'様式２－１'!$A$6:$BG$163,20,FALSE)="","",1),"")</f>
        <v/>
      </c>
      <c r="AA81" s="245" t="str">
        <f>IFERROR(IF(VLOOKUP($C81,'様式２－１'!$A$6:$BG$163,21,FALSE)="","",1),"")</f>
        <v/>
      </c>
      <c r="AB81" s="242" t="str">
        <f>IFERROR(IF(VLOOKUP($C81,'様式２－１'!$A$6:$BG$163,22,FALSE)="","",1),"")</f>
        <v/>
      </c>
      <c r="AC81" s="245" t="str">
        <f>IFERROR(IF(VLOOKUP($C81,'様式２－１'!$A$6:$BG$163,23,FALSE)="","",1),"")</f>
        <v/>
      </c>
      <c r="AD81" s="242" t="str">
        <f>IFERROR(IF(VLOOKUP($C81,'様式２－１'!$A$6:$BG$163,24,FALSE)="","",1),"")</f>
        <v/>
      </c>
      <c r="AE81" s="245" t="str">
        <f>IFERROR(IF(VLOOKUP($C81,'様式２－１'!$A$6:$BG$163,25,FALSE)="","",1),"")</f>
        <v/>
      </c>
      <c r="AF81" s="242" t="str">
        <f>IFERROR(IF(VLOOKUP($C81,'様式２－１'!$A$6:$BG$163,26,FALSE)="","",1),"")</f>
        <v/>
      </c>
      <c r="AG81" s="245" t="str">
        <f>IFERROR(IF(VLOOKUP($C81,'様式２－１'!$A$6:$BG$163,27,FALSE)="","",1),"")</f>
        <v/>
      </c>
      <c r="AH81" s="242" t="str">
        <f>IFERROR(IF(VLOOKUP($C81,'様式２－１'!$A$6:$BG$163,28,FALSE)="","",1),"")</f>
        <v/>
      </c>
      <c r="AI81" s="245" t="str">
        <f>IFERROR(IF(VLOOKUP($C81,'様式２－１'!$A$6:$BG$163,28,FALSE)="","",1),"")</f>
        <v/>
      </c>
      <c r="AJ81" s="242" t="str">
        <f>IFERROR(IF(VLOOKUP($C81,'様式２－１'!$A$6:$BG$163,30,FALSE)="","",1),"")</f>
        <v/>
      </c>
      <c r="AK81" s="245" t="str">
        <f>IFERROR(IF(VLOOKUP($C81,'様式２－１'!$A$6:$BG$163,31,FALSE)="","",1),"")</f>
        <v/>
      </c>
      <c r="AL81" s="242" t="str">
        <f>IFERROR(IF(VLOOKUP($C81,'様式２－１'!$A$6:$BG$163,32,FALSE)="","",1),"")</f>
        <v/>
      </c>
      <c r="AM81" s="245" t="str">
        <f>IFERROR(IF(VLOOKUP($C81,'様式２－１'!$A$6:$BG$163,33,FALSE)="","",1),"")</f>
        <v/>
      </c>
      <c r="AN81" s="242" t="str">
        <f>IFERROR(IF(VLOOKUP($C81,'様式２－１'!$A$6:$BG$163,34,FALSE)="","",1),"")</f>
        <v/>
      </c>
      <c r="AO81" s="245" t="str">
        <f>IFERROR(IF(VLOOKUP($C81,'様式２－１'!$A$6:$BG$163,35,FALSE)="","",1),"")</f>
        <v/>
      </c>
      <c r="AP81" s="242" t="str">
        <f>IFERROR(IF(VLOOKUP($C81,'様式２－１'!$A$6:$BG$163,36,FALSE)="","",VLOOKUP($C81,'様式２－１'!$A$6:$BG$163,36,FALSE)),"")</f>
        <v/>
      </c>
      <c r="AQ81" s="243" t="str">
        <f>IFERROR(IF(VLOOKUP($C81,'様式２－１'!$A$6:$BG$163,37,FALSE)="","",VLOOKUP($C81,'様式２－１'!$A$6:$BG$163,37,FALSE)),"")</f>
        <v/>
      </c>
      <c r="AR81" s="242" t="str">
        <f>IFERROR(IF(VLOOKUP($C81,'様式２－１'!$A$6:$BG$163,38,FALSE)="","",VLOOKUP($C81,'様式２－１'!$A$6:$BG$163,38,FALSE)),"")</f>
        <v/>
      </c>
      <c r="AS81" s="243" t="str">
        <f>IFERROR(IF(VLOOKUP($C81,'様式２－１'!$A$6:$BG$163,39,FALSE)="","",VLOOKUP($C81,'様式２－１'!$A$6:$BG$163,39,FALSE)),"")</f>
        <v/>
      </c>
      <c r="AT81" s="242" t="str">
        <f>IFERROR(IF(VLOOKUP($C81,'様式２－１'!$A$6:$BG$163,40,FALSE)="","",VLOOKUP($C81,'様式２－１'!$A$6:$BG$163,40,FALSE)),"")</f>
        <v/>
      </c>
      <c r="AU81" s="243" t="str">
        <f>IFERROR(IF(VLOOKUP($C81,'様式２－１'!$A$6:$BG$163,41,FALSE)="","",VLOOKUP($C81,'様式２－１'!$A$6:$BG$163,41,FALSE)),"")</f>
        <v/>
      </c>
      <c r="AV81" s="242" t="str">
        <f>IFERROR(IF(VLOOKUP($C81,'様式２－１'!$A$6:$BG$163,42,FALSE)="","",VLOOKUP($C81,'様式２－１'!$A$6:$BG$163,42,FALSE)),"")</f>
        <v/>
      </c>
      <c r="AW81" s="243" t="str">
        <f>IFERROR(IF(VLOOKUP($C81,'様式２－１'!$A$6:$BG$163,43,FALSE)="","",VLOOKUP($C81,'様式２－１'!$A$6:$BG$163,43,FALSE)),"")</f>
        <v/>
      </c>
      <c r="AX81" s="242" t="str">
        <f>IFERROR(IF(VLOOKUP($C81,'様式２－１'!$A$6:$BG$163,44,FALSE)="","",VLOOKUP($C81,'様式２－１'!$A$6:$BG$163,44,FALSE)),"")</f>
        <v/>
      </c>
      <c r="AY81" s="243" t="str">
        <f>IFERROR(IF(VLOOKUP($C81,'様式２－１'!$A$6:$BG$163,45,FALSE)="","",VLOOKUP($C81,'様式２－１'!$A$6:$BG$163,45,FALSE)),"")</f>
        <v/>
      </c>
      <c r="AZ81" s="242" t="str">
        <f>IFERROR(IF(VLOOKUP($C81,'様式２－１'!$A$6:$BG$163,46,FALSE)="","",VLOOKUP($C81,'様式２－１'!$A$6:$BG$163,46,FALSE)),"")</f>
        <v/>
      </c>
      <c r="BA81" s="243" t="str">
        <f>IFERROR(IF(VLOOKUP($C81,'様式２－１'!$A$6:$BG$163,47,FALSE)="","",VLOOKUP($C81,'様式２－１'!$A$6:$BG$163,47,FALSE)),"")</f>
        <v/>
      </c>
      <c r="BB81" s="242" t="str">
        <f>IFERROR(IF(VLOOKUP($C81,'様式２－１'!$A$6:$BG$163,48,FALSE)="","",VLOOKUP($C81,'様式２－１'!$A$6:$BG$163,48,FALSE)),"")</f>
        <v/>
      </c>
      <c r="BC81" s="243" t="str">
        <f>IFERROR(IF(VLOOKUP($C81,'様式２－１'!$A$6:$BG$163,49,FALSE)="","",VLOOKUP($C81,'様式２－１'!$A$6:$BG$163,49,FALSE)),"")</f>
        <v/>
      </c>
      <c r="BD81" s="242" t="str">
        <f>IFERROR(IF(VLOOKUP($C81,'様式２－１'!$A$6:$BG$163,50,FALSE)="","",VLOOKUP($C81,'様式２－１'!$A$6:$BG$163,50,FALSE)),"")</f>
        <v/>
      </c>
      <c r="BE81" s="243" t="str">
        <f>IFERROR(IF(VLOOKUP($C81,'様式２－１'!$A$6:$BG$163,51,FALSE)="","",VLOOKUP($C81,'様式２－１'!$A$6:$BG$163,51,FALSE)),"")</f>
        <v/>
      </c>
      <c r="BF81" s="242" t="str">
        <f>IFERROR(IF(VLOOKUP($C81,'様式２－１'!$A$6:$BG$163,52,FALSE)="","",VLOOKUP($C81,'様式２－１'!$A$6:$BG$163,52,FALSE)),"")</f>
        <v/>
      </c>
      <c r="BG81" s="243" t="str">
        <f>IFERROR(IF(VLOOKUP($C81,'様式２－１'!$A$6:$BG$163,53,FALSE)="","",1),"")</f>
        <v/>
      </c>
      <c r="BH81" s="242" t="str">
        <f>IFERROR(IF(VLOOKUP($C81,'様式２－１'!$A$6:$BG$163,54,FALSE)="","",1),"")</f>
        <v/>
      </c>
      <c r="BI81" s="243" t="str">
        <f>IFERROR(IF(VLOOKUP($C81,'様式２－１'!$A$6:$BG$163,55,FALSE)="","",1),"")</f>
        <v/>
      </c>
      <c r="BJ81" s="242" t="str">
        <f>IFERROR(IF(VLOOKUP($C81,'様式２－１'!$A$6:$BG$163,56,FALSE)="","",VLOOKUP($C81,'様式２－１'!$A$6:$BG$163,56,FALSE)),"")</f>
        <v/>
      </c>
      <c r="BK81" s="243" t="str">
        <f>IFERROR(IF(VLOOKUP($C81,'様式２－１'!$A$6:$BG$163,57,FALSE)="","",VLOOKUP($C81,'様式２－１'!$A$6:$BG$163,57,FALSE)),"")</f>
        <v/>
      </c>
      <c r="BL81" s="242" t="str">
        <f>IFERROR(IF(VLOOKUP($C81,'様式２－１'!$A$6:$BG$163,58,FALSE)="","",VLOOKUP($C81,'様式２－１'!$A$6:$BG$163,58,FALSE)),"")</f>
        <v/>
      </c>
      <c r="BM81" s="243" t="str">
        <f>IFERROR(IF(VLOOKUP($C81,'様式２－１'!$A$6:$BG$163,59,FALSE)="","",VLOOKUP($C81,'様式２－１'!$A$6:$BG$163,59,FALSE)),"")</f>
        <v/>
      </c>
      <c r="BN81" s="244" t="str">
        <f>IFERROR(IF(VLOOKUP($C81,'様式４－１'!$A$6:$AE$112,5,FALSE)="","",VLOOKUP($C81,'様式４－１'!$A$6:$AE$112,5,FALSE)),"")</f>
        <v/>
      </c>
      <c r="BO81" s="245" t="str">
        <f>IFERROR(IF(VLOOKUP($C81,'様式４－１'!$A$6:$AE$112,6,FALSE)="","",VLOOKUP($C81,'様式４－１'!$A$6:$AE$112,6,FALSE)),"")</f>
        <v/>
      </c>
      <c r="BP81" s="244" t="str">
        <f>IFERROR(IF(VLOOKUP($C81,'様式４－１'!$A$6:$AE$112,7,FALSE)="","",VLOOKUP($C81,'様式４－１'!$A$6:$AE$112,7,FALSE)),"")</f>
        <v/>
      </c>
      <c r="BQ81" s="245" t="str">
        <f>IFERROR(IF(VLOOKUP($C81,'様式４－１'!$A$6:$AE$112,8,FALSE)="","",VLOOKUP($C81,'様式４－１'!$A$6:$AE$112,8,FALSE)),"")</f>
        <v/>
      </c>
      <c r="BR81" s="244" t="str">
        <f>IFERROR(IF(VLOOKUP($C81,'様式４－１'!$A$6:$AE$112,9,FALSE)="","",VLOOKUP($C81,'様式４－１'!$A$6:$AE$112,9,FALSE)),"")</f>
        <v/>
      </c>
      <c r="BS81" s="245" t="str">
        <f>IFERROR(IF(VLOOKUP($C81,'様式４－１'!$A$6:$AE$112,10,FALSE)="","",VLOOKUP($C81,'様式４－１'!$A$6:$AE$112,10,FALSE)),"")</f>
        <v/>
      </c>
      <c r="BT81" s="244" t="str">
        <f>IFERROR(IF(VLOOKUP($C81,'様式４－１'!$A$6:$AE$112,11,FALSE)="","",VLOOKUP($C81,'様式４－１'!$A$6:$AE$112,11,FALSE)),"")</f>
        <v/>
      </c>
      <c r="BU81" s="245" t="str">
        <f>IFERROR(IF(VLOOKUP($C81,'様式４－１'!$A$6:$AE$112,12,FALSE)="","",VLOOKUP($C81,'様式４－１'!$A$6:$AE$112,12,FALSE)),"")</f>
        <v/>
      </c>
      <c r="BV81" s="242" t="str">
        <f>IFERROR(IF(VLOOKUP($C81,'様式４－１'!$A$6:$AE$112,13,FALSE)="","",VLOOKUP($C81,'様式４－１'!$A$6:$AE$112,13,FALSE)),"")</f>
        <v/>
      </c>
      <c r="BW81" s="243" t="str">
        <f>IFERROR(IF(VLOOKUP($C81,'様式４－１'!$A$6:$AE$112,14,FALSE)="","",VLOOKUP($C81,'様式４－１'!$A$6:$AE$112,14,FALSE)),"")</f>
        <v/>
      </c>
      <c r="BX81" s="242" t="str">
        <f>IFERROR(IF(VLOOKUP($C81,'様式４－１'!$A$6:$AE$112,15,FALSE)="","",VLOOKUP($C81,'様式４－１'!$A$6:$AE$112,15,FALSE)),"")</f>
        <v/>
      </c>
      <c r="BY81" s="243" t="str">
        <f>IFERROR(IF(VLOOKUP($C81,'様式４－１'!$A$6:$AE$112,16,FALSE)="","",VLOOKUP($C81,'様式４－１'!$A$6:$AE$112,16,FALSE)),"")</f>
        <v/>
      </c>
      <c r="BZ81" s="242" t="str">
        <f>IFERROR(IF(VLOOKUP($C81,'様式４－１'!$A$6:$AE$112,17,FALSE)="","",VLOOKUP($C81,'様式４－１'!$A$6:$AE$112,17,FALSE)),"")</f>
        <v/>
      </c>
      <c r="CA81" s="243" t="str">
        <f>IFERROR(IF(VLOOKUP($C81,'様式４－１'!$A$6:$AE$112,18,FALSE)="","",VLOOKUP($C81,'様式４－１'!$A$6:$AE$112,18,FALSE)),"")</f>
        <v/>
      </c>
      <c r="CB81" s="242" t="str">
        <f>IFERROR(IF(VLOOKUP($C81,'様式４－１'!$A$6:$AE$112,19,FALSE)="","",VLOOKUP($C81,'様式４－１'!$A$6:$AE$112,19,FALSE)),"")</f>
        <v/>
      </c>
      <c r="CC81" s="243" t="str">
        <f>IFERROR(IF(VLOOKUP($C81,'様式４－１'!$A$6:$AE$112,20,FALSE)="","",VLOOKUP($C81,'様式４－１'!$A$6:$AE$112,20,FALSE)),"")</f>
        <v/>
      </c>
      <c r="CD81" s="244" t="str">
        <f>IFERROR(IF(VLOOKUP($C81,'様式４－１'!$A$6:$AE$112,21,FALSE)="","",1),"")</f>
        <v/>
      </c>
      <c r="CE81" s="245" t="str">
        <f>IFERROR(IF(VLOOKUP($C81,'様式４－１'!$A$6:$AE$112,22,FALSE)="","",1),"")</f>
        <v/>
      </c>
      <c r="CF81" s="244" t="str">
        <f>IFERROR(IF(VLOOKUP($C81,'様式４－１'!$A$6:$AE$112,23,FALSE)="","",1),"")</f>
        <v/>
      </c>
      <c r="CG81" s="245" t="str">
        <f>IFERROR(IF(VLOOKUP($C81,'様式４－１'!$A$6:$AE$112,24,FALSE)="","",1),"")</f>
        <v/>
      </c>
      <c r="CH81" s="244" t="str">
        <f>IFERROR(IF(VLOOKUP($C81,'様式４－１'!$A$6:$AE$112,25,FALSE)="","",1),"")</f>
        <v/>
      </c>
      <c r="CI81" s="245" t="str">
        <f>IFERROR(IF(VLOOKUP($C81,'様式４－１'!$A$6:$AE$112,26,FALSE)="","",1),"")</f>
        <v/>
      </c>
      <c r="CJ81" s="244" t="str">
        <f>IFERROR(IF(VLOOKUP($C81,'様式４－１'!$A$6:$AE$112,27,FALSE)="","",1),"")</f>
        <v/>
      </c>
      <c r="CK81" s="245" t="str">
        <f>IFERROR(IF(VLOOKUP($C81,'様式４－１'!$A$6:$AE$112,28,FALSE)="","",1),"")</f>
        <v/>
      </c>
      <c r="CL81" s="244" t="str">
        <f>IFERROR(IF(VLOOKUP($C81,'様式４－１'!$A$6:$AE$112,29,FALSE)="","",1),"")</f>
        <v/>
      </c>
      <c r="CM81" s="245" t="str">
        <f>IFERROR(IF(VLOOKUP($C81,'様式４－１'!$A$6:$AE$112,30,FALSE)="","",1),"")</f>
        <v/>
      </c>
      <c r="CN81" s="244" t="str">
        <f>IFERROR(IF(VLOOKUP($C81,'様式４－１'!$A$6:$AE$112,31,FALSE)="","",1),"")</f>
        <v/>
      </c>
      <c r="CO81" s="253" t="str">
        <f>IFERROR(IF(VLOOKUP($C81,'様式４－１'!$A$6:$AE$112,31,FALSE)="","",1),"")</f>
        <v/>
      </c>
      <c r="CP81" s="257" t="str">
        <f>IFERROR(IF(VLOOKUP($C81,'様式４－１'!$A$6:$AE$112,31,FALSE)="","",1),"")</f>
        <v/>
      </c>
      <c r="CQ81" s="253" t="str">
        <f>IFERROR(IF(VLOOKUP($C81,'様式４－１'!$A$6:$AE$112,31,FALSE)="","",1),"")</f>
        <v/>
      </c>
      <c r="CR81" s="262">
        <f>全技術者確認表!E93</f>
        <v>0</v>
      </c>
      <c r="CS81" s="263">
        <f>全技術者確認表!H93</f>
        <v>0</v>
      </c>
      <c r="FS81" s="242"/>
      <c r="FT81" s="243"/>
      <c r="FU81" s="242"/>
      <c r="FV81" s="243"/>
      <c r="FW81" s="242"/>
      <c r="FX81" s="243"/>
      <c r="FY81" s="242"/>
      <c r="FZ81" s="243"/>
      <c r="GA81" s="242"/>
      <c r="GB81" s="243"/>
      <c r="GC81" s="242"/>
      <c r="GD81" s="243"/>
      <c r="GE81" s="242"/>
      <c r="GF81" s="243"/>
      <c r="GG81" s="242"/>
      <c r="GH81" s="243"/>
      <c r="GI81" s="244"/>
      <c r="GJ81" s="245"/>
      <c r="GK81" s="244"/>
      <c r="GL81" s="245"/>
      <c r="GM81" s="244"/>
      <c r="GN81" s="245"/>
      <c r="GO81" s="244"/>
      <c r="GP81" s="245"/>
      <c r="GQ81" s="244"/>
      <c r="GR81" s="245"/>
      <c r="GS81" s="244"/>
      <c r="GT81" s="245"/>
      <c r="GU81" s="244"/>
      <c r="GV81" s="245"/>
      <c r="GW81" s="244"/>
      <c r="GX81" s="245"/>
      <c r="GY81" s="242"/>
      <c r="GZ81" s="243"/>
      <c r="HA81" s="242"/>
      <c r="HB81" s="243"/>
      <c r="HC81" s="242"/>
      <c r="HD81" s="243"/>
      <c r="HE81" s="242"/>
      <c r="HF81" s="243"/>
      <c r="HG81" s="242"/>
      <c r="HH81" s="243"/>
      <c r="HI81" s="242"/>
      <c r="HJ81" s="243"/>
      <c r="HK81" s="242"/>
      <c r="HL81" s="243"/>
      <c r="HM81" s="242"/>
      <c r="HN81" s="243"/>
      <c r="HO81" s="242"/>
      <c r="HP81" s="243"/>
      <c r="HQ81" s="242"/>
      <c r="HR81" s="243"/>
      <c r="HS81" s="242"/>
      <c r="HT81" s="243"/>
      <c r="HU81" s="242"/>
      <c r="HV81" s="243"/>
      <c r="HW81" s="244"/>
      <c r="HX81" s="245"/>
      <c r="HY81" s="244"/>
      <c r="HZ81" s="245"/>
      <c r="IA81" s="244"/>
      <c r="IB81" s="245"/>
      <c r="IC81" s="244"/>
      <c r="ID81" s="245"/>
      <c r="IE81" s="242"/>
      <c r="IF81" s="243"/>
      <c r="IG81" s="242"/>
      <c r="IH81" s="243"/>
      <c r="II81" s="242"/>
      <c r="IJ81" s="243"/>
      <c r="IK81" s="242"/>
      <c r="IL81" s="243"/>
      <c r="IM81" s="244"/>
      <c r="IN81" s="245"/>
      <c r="IO81" s="244"/>
      <c r="IP81" s="245"/>
      <c r="IQ81" s="244"/>
      <c r="IR81" s="245"/>
      <c r="IS81" s="244"/>
      <c r="IT81" s="245"/>
      <c r="IU81" s="244"/>
      <c r="IV81" s="245"/>
      <c r="IW81" s="244"/>
      <c r="IX81" s="253"/>
      <c r="IY81" s="257"/>
      <c r="IZ81" s="253"/>
      <c r="JA81" s="257"/>
      <c r="JB81" s="253"/>
    </row>
    <row r="82" spans="1:262" s="236" customFormat="1" x14ac:dyDescent="0.2">
      <c r="A82" s="236">
        <f>報告書表紙!G$6</f>
        <v>0</v>
      </c>
      <c r="C82" s="236">
        <v>81</v>
      </c>
      <c r="D82" s="236">
        <f>全技術者確認表!B94</f>
        <v>0</v>
      </c>
      <c r="J82" s="237" t="str">
        <f>IFERROR(IF(VLOOKUP($C82,'様式２－１'!$A$6:$BG$163,4,FALSE)="","",1),"")</f>
        <v/>
      </c>
      <c r="K82" s="238" t="str">
        <f>IFERROR(IF(VLOOKUP($C82,'様式２－１'!$A$6:$BG$163,5,FALSE)="","",1),"")</f>
        <v/>
      </c>
      <c r="L82" s="237" t="str">
        <f>IFERROR(IF(VLOOKUP($C82,'様式２－１'!$A$6:$BG$163,6,FALSE)="","",1),"")</f>
        <v/>
      </c>
      <c r="M82" s="238" t="str">
        <f>IFERROR(IF(VLOOKUP($C82,'様式２－１'!$A$6:$BG$163,7,FALSE)="","",1),"")</f>
        <v/>
      </c>
      <c r="N82" s="237" t="str">
        <f>IFERROR(IF(VLOOKUP($C82,'様式２－１'!$A$6:$BG$163,8,FALSE)="","",1),"")</f>
        <v/>
      </c>
      <c r="O82" s="238" t="str">
        <f>IFERROR(IF(VLOOKUP($C82,'様式２－１'!$A$6:$BG$163,9,FALSE)="","",1),"")</f>
        <v/>
      </c>
      <c r="P82" s="237" t="str">
        <f>IFERROR(IF(VLOOKUP($C82,'様式２－１'!$A$6:$BG$163,10,FALSE)="","",1),"")</f>
        <v/>
      </c>
      <c r="Q82" s="238" t="str">
        <f>IFERROR(IF(VLOOKUP($C82,'様式２－１'!$A$6:$BG$163,11,FALSE)="","",1),"")</f>
        <v/>
      </c>
      <c r="R82" s="237" t="str">
        <f>IFERROR(IF(VLOOKUP($C82,'様式２－１'!$A$6:$BG$163,12,FALSE)="","",1),"")</f>
        <v/>
      </c>
      <c r="S82" s="238" t="str">
        <f>IFERROR(IF(VLOOKUP($C82,'様式２－１'!$A$6:$BG$163,13,FALSE)="","",1),"")</f>
        <v/>
      </c>
      <c r="T82" s="237" t="str">
        <f>IFERROR(IF(VLOOKUP($C82,'様式２－１'!$A$6:$BG$163,14,FALSE)="","",1),"")</f>
        <v/>
      </c>
      <c r="U82" s="238" t="str">
        <f>IFERROR(IF(VLOOKUP($C82,'様式２－１'!$A$6:$BG$163,15,FALSE)="","",1),"")</f>
        <v/>
      </c>
      <c r="V82" s="237" t="str">
        <f>IFERROR(IF(VLOOKUP($C82,'様式２－１'!$A$6:$BG$163,16,FALSE)="","",1),"")</f>
        <v/>
      </c>
      <c r="W82" s="238" t="str">
        <f>IFERROR(IF(VLOOKUP($C82,'様式２－１'!$A$6:$BG$163,17,FALSE)="","",1),"")</f>
        <v/>
      </c>
      <c r="X82" s="237" t="str">
        <f>IFERROR(IF(VLOOKUP($C82,'様式２－１'!$A$6:$BG$163,18,FALSE)="","",1),"")</f>
        <v/>
      </c>
      <c r="Y82" s="238" t="str">
        <f>IFERROR(IF(VLOOKUP($C82,'様式２－１'!$A$6:$BG$163,19,FALSE)="","",1),"")</f>
        <v/>
      </c>
      <c r="Z82" s="237" t="str">
        <f>IFERROR(IF(VLOOKUP($C82,'様式２－１'!$A$6:$BG$163,20,FALSE)="","",1),"")</f>
        <v/>
      </c>
      <c r="AA82" s="240" t="str">
        <f>IFERROR(IF(VLOOKUP($C82,'様式２－１'!$A$6:$BG$163,21,FALSE)="","",1),"")</f>
        <v/>
      </c>
      <c r="AB82" s="237" t="str">
        <f>IFERROR(IF(VLOOKUP($C82,'様式２－１'!$A$6:$BG$163,22,FALSE)="","",1),"")</f>
        <v/>
      </c>
      <c r="AC82" s="240" t="str">
        <f>IFERROR(IF(VLOOKUP($C82,'様式２－１'!$A$6:$BG$163,23,FALSE)="","",1),"")</f>
        <v/>
      </c>
      <c r="AD82" s="237" t="str">
        <f>IFERROR(IF(VLOOKUP($C82,'様式２－１'!$A$6:$BG$163,24,FALSE)="","",1),"")</f>
        <v/>
      </c>
      <c r="AE82" s="240" t="str">
        <f>IFERROR(IF(VLOOKUP($C82,'様式２－１'!$A$6:$BG$163,25,FALSE)="","",1),"")</f>
        <v/>
      </c>
      <c r="AF82" s="237" t="str">
        <f>IFERROR(IF(VLOOKUP($C82,'様式２－１'!$A$6:$BG$163,26,FALSE)="","",1),"")</f>
        <v/>
      </c>
      <c r="AG82" s="240" t="str">
        <f>IFERROR(IF(VLOOKUP($C82,'様式２－１'!$A$6:$BG$163,27,FALSE)="","",1),"")</f>
        <v/>
      </c>
      <c r="AH82" s="237" t="str">
        <f>IFERROR(IF(VLOOKUP($C82,'様式２－１'!$A$6:$BG$163,28,FALSE)="","",1),"")</f>
        <v/>
      </c>
      <c r="AI82" s="240" t="str">
        <f>IFERROR(IF(VLOOKUP($C82,'様式２－１'!$A$6:$BG$163,28,FALSE)="","",1),"")</f>
        <v/>
      </c>
      <c r="AJ82" s="237" t="str">
        <f>IFERROR(IF(VLOOKUP($C82,'様式２－１'!$A$6:$BG$163,30,FALSE)="","",1),"")</f>
        <v/>
      </c>
      <c r="AK82" s="240" t="str">
        <f>IFERROR(IF(VLOOKUP($C82,'様式２－１'!$A$6:$BG$163,31,FALSE)="","",1),"")</f>
        <v/>
      </c>
      <c r="AL82" s="237" t="str">
        <f>IFERROR(IF(VLOOKUP($C82,'様式２－１'!$A$6:$BG$163,32,FALSE)="","",1),"")</f>
        <v/>
      </c>
      <c r="AM82" s="240" t="str">
        <f>IFERROR(IF(VLOOKUP($C82,'様式２－１'!$A$6:$BG$163,33,FALSE)="","",1),"")</f>
        <v/>
      </c>
      <c r="AN82" s="237" t="str">
        <f>IFERROR(IF(VLOOKUP($C82,'様式２－１'!$A$6:$BG$163,34,FALSE)="","",1),"")</f>
        <v/>
      </c>
      <c r="AO82" s="240" t="str">
        <f>IFERROR(IF(VLOOKUP($C82,'様式２－１'!$A$6:$BG$163,35,FALSE)="","",1),"")</f>
        <v/>
      </c>
      <c r="AP82" s="237" t="str">
        <f>IFERROR(IF(VLOOKUP($C82,'様式２－１'!$A$6:$BG$163,36,FALSE)="","",VLOOKUP($C82,'様式２－１'!$A$6:$BG$163,36,FALSE)),"")</f>
        <v/>
      </c>
      <c r="AQ82" s="238" t="str">
        <f>IFERROR(IF(VLOOKUP($C82,'様式２－１'!$A$6:$BG$163,37,FALSE)="","",VLOOKUP($C82,'様式２－１'!$A$6:$BG$163,37,FALSE)),"")</f>
        <v/>
      </c>
      <c r="AR82" s="237" t="str">
        <f>IFERROR(IF(VLOOKUP($C82,'様式２－１'!$A$6:$BG$163,38,FALSE)="","",VLOOKUP($C82,'様式２－１'!$A$6:$BG$163,38,FALSE)),"")</f>
        <v/>
      </c>
      <c r="AS82" s="238" t="str">
        <f>IFERROR(IF(VLOOKUP($C82,'様式２－１'!$A$6:$BG$163,39,FALSE)="","",VLOOKUP($C82,'様式２－１'!$A$6:$BG$163,39,FALSE)),"")</f>
        <v/>
      </c>
      <c r="AT82" s="237" t="str">
        <f>IFERROR(IF(VLOOKUP($C82,'様式２－１'!$A$6:$BG$163,40,FALSE)="","",VLOOKUP($C82,'様式２－１'!$A$6:$BG$163,40,FALSE)),"")</f>
        <v/>
      </c>
      <c r="AU82" s="238" t="str">
        <f>IFERROR(IF(VLOOKUP($C82,'様式２－１'!$A$6:$BG$163,41,FALSE)="","",VLOOKUP($C82,'様式２－１'!$A$6:$BG$163,41,FALSE)),"")</f>
        <v/>
      </c>
      <c r="AV82" s="237" t="str">
        <f>IFERROR(IF(VLOOKUP($C82,'様式２－１'!$A$6:$BG$163,42,FALSE)="","",VLOOKUP($C82,'様式２－１'!$A$6:$BG$163,42,FALSE)),"")</f>
        <v/>
      </c>
      <c r="AW82" s="238" t="str">
        <f>IFERROR(IF(VLOOKUP($C82,'様式２－１'!$A$6:$BG$163,43,FALSE)="","",VLOOKUP($C82,'様式２－１'!$A$6:$BG$163,43,FALSE)),"")</f>
        <v/>
      </c>
      <c r="AX82" s="237" t="str">
        <f>IFERROR(IF(VLOOKUP($C82,'様式２－１'!$A$6:$BG$163,44,FALSE)="","",VLOOKUP($C82,'様式２－１'!$A$6:$BG$163,44,FALSE)),"")</f>
        <v/>
      </c>
      <c r="AY82" s="238" t="str">
        <f>IFERROR(IF(VLOOKUP($C82,'様式２－１'!$A$6:$BG$163,45,FALSE)="","",VLOOKUP($C82,'様式２－１'!$A$6:$BG$163,45,FALSE)),"")</f>
        <v/>
      </c>
      <c r="AZ82" s="237" t="str">
        <f>IFERROR(IF(VLOOKUP($C82,'様式２－１'!$A$6:$BG$163,46,FALSE)="","",VLOOKUP($C82,'様式２－１'!$A$6:$BG$163,46,FALSE)),"")</f>
        <v/>
      </c>
      <c r="BA82" s="238" t="str">
        <f>IFERROR(IF(VLOOKUP($C82,'様式２－１'!$A$6:$BG$163,47,FALSE)="","",VLOOKUP($C82,'様式２－１'!$A$6:$BG$163,47,FALSE)),"")</f>
        <v/>
      </c>
      <c r="BB82" s="237" t="str">
        <f>IFERROR(IF(VLOOKUP($C82,'様式２－１'!$A$6:$BG$163,48,FALSE)="","",VLOOKUP($C82,'様式２－１'!$A$6:$BG$163,48,FALSE)),"")</f>
        <v/>
      </c>
      <c r="BC82" s="238" t="str">
        <f>IFERROR(IF(VLOOKUP($C82,'様式２－１'!$A$6:$BG$163,49,FALSE)="","",VLOOKUP($C82,'様式２－１'!$A$6:$BG$163,49,FALSE)),"")</f>
        <v/>
      </c>
      <c r="BD82" s="237" t="str">
        <f>IFERROR(IF(VLOOKUP($C82,'様式２－１'!$A$6:$BG$163,50,FALSE)="","",VLOOKUP($C82,'様式２－１'!$A$6:$BG$163,50,FALSE)),"")</f>
        <v/>
      </c>
      <c r="BE82" s="238" t="str">
        <f>IFERROR(IF(VLOOKUP($C82,'様式２－１'!$A$6:$BG$163,51,FALSE)="","",VLOOKUP($C82,'様式２－１'!$A$6:$BG$163,51,FALSE)),"")</f>
        <v/>
      </c>
      <c r="BF82" s="237" t="str">
        <f>IFERROR(IF(VLOOKUP($C82,'様式２－１'!$A$6:$BG$163,52,FALSE)="","",VLOOKUP($C82,'様式２－１'!$A$6:$BG$163,52,FALSE)),"")</f>
        <v/>
      </c>
      <c r="BG82" s="238" t="str">
        <f>IFERROR(IF(VLOOKUP($C82,'様式２－１'!$A$6:$BG$163,53,FALSE)="","",1),"")</f>
        <v/>
      </c>
      <c r="BH82" s="237" t="str">
        <f>IFERROR(IF(VLOOKUP($C82,'様式２－１'!$A$6:$BG$163,54,FALSE)="","",1),"")</f>
        <v/>
      </c>
      <c r="BI82" s="238" t="str">
        <f>IFERROR(IF(VLOOKUP($C82,'様式２－１'!$A$6:$BG$163,55,FALSE)="","",1),"")</f>
        <v/>
      </c>
      <c r="BJ82" s="237" t="str">
        <f>IFERROR(IF(VLOOKUP($C82,'様式２－１'!$A$6:$BG$163,56,FALSE)="","",VLOOKUP($C82,'様式２－１'!$A$6:$BG$163,56,FALSE)),"")</f>
        <v/>
      </c>
      <c r="BK82" s="238" t="str">
        <f>IFERROR(IF(VLOOKUP($C82,'様式２－１'!$A$6:$BG$163,57,FALSE)="","",VLOOKUP($C82,'様式２－１'!$A$6:$BG$163,57,FALSE)),"")</f>
        <v/>
      </c>
      <c r="BL82" s="237" t="str">
        <f>IFERROR(IF(VLOOKUP($C82,'様式２－１'!$A$6:$BG$163,58,FALSE)="","",VLOOKUP($C82,'様式２－１'!$A$6:$BG$163,58,FALSE)),"")</f>
        <v/>
      </c>
      <c r="BM82" s="238" t="str">
        <f>IFERROR(IF(VLOOKUP($C82,'様式２－１'!$A$6:$BG$163,59,FALSE)="","",VLOOKUP($C82,'様式２－１'!$A$6:$BG$163,59,FALSE)),"")</f>
        <v/>
      </c>
      <c r="BN82" s="239" t="str">
        <f>IFERROR(IF(VLOOKUP($C82,'様式４－１'!$A$6:$AE$112,5,FALSE)="","",VLOOKUP($C82,'様式４－１'!$A$6:$AE$112,5,FALSE)),"")</f>
        <v/>
      </c>
      <c r="BO82" s="240" t="str">
        <f>IFERROR(IF(VLOOKUP($C82,'様式４－１'!$A$6:$AE$112,6,FALSE)="","",VLOOKUP($C82,'様式４－１'!$A$6:$AE$112,6,FALSE)),"")</f>
        <v/>
      </c>
      <c r="BP82" s="239" t="str">
        <f>IFERROR(IF(VLOOKUP($C82,'様式４－１'!$A$6:$AE$112,7,FALSE)="","",VLOOKUP($C82,'様式４－１'!$A$6:$AE$112,7,FALSE)),"")</f>
        <v/>
      </c>
      <c r="BQ82" s="240" t="str">
        <f>IFERROR(IF(VLOOKUP($C82,'様式４－１'!$A$6:$AE$112,8,FALSE)="","",VLOOKUP($C82,'様式４－１'!$A$6:$AE$112,8,FALSE)),"")</f>
        <v/>
      </c>
      <c r="BR82" s="239" t="str">
        <f>IFERROR(IF(VLOOKUP($C82,'様式４－１'!$A$6:$AE$112,9,FALSE)="","",VLOOKUP($C82,'様式４－１'!$A$6:$AE$112,9,FALSE)),"")</f>
        <v/>
      </c>
      <c r="BS82" s="240" t="str">
        <f>IFERROR(IF(VLOOKUP($C82,'様式４－１'!$A$6:$AE$112,10,FALSE)="","",VLOOKUP($C82,'様式４－１'!$A$6:$AE$112,10,FALSE)),"")</f>
        <v/>
      </c>
      <c r="BT82" s="239" t="str">
        <f>IFERROR(IF(VLOOKUP($C82,'様式４－１'!$A$6:$AE$112,11,FALSE)="","",VLOOKUP($C82,'様式４－１'!$A$6:$AE$112,11,FALSE)),"")</f>
        <v/>
      </c>
      <c r="BU82" s="240" t="str">
        <f>IFERROR(IF(VLOOKUP($C82,'様式４－１'!$A$6:$AE$112,12,FALSE)="","",VLOOKUP($C82,'様式４－１'!$A$6:$AE$112,12,FALSE)),"")</f>
        <v/>
      </c>
      <c r="BV82" s="237" t="str">
        <f>IFERROR(IF(VLOOKUP($C82,'様式４－１'!$A$6:$AE$112,13,FALSE)="","",VLOOKUP($C82,'様式４－１'!$A$6:$AE$112,13,FALSE)),"")</f>
        <v/>
      </c>
      <c r="BW82" s="238" t="str">
        <f>IFERROR(IF(VLOOKUP($C82,'様式４－１'!$A$6:$AE$112,14,FALSE)="","",VLOOKUP($C82,'様式４－１'!$A$6:$AE$112,14,FALSE)),"")</f>
        <v/>
      </c>
      <c r="BX82" s="237" t="str">
        <f>IFERROR(IF(VLOOKUP($C82,'様式４－１'!$A$6:$AE$112,15,FALSE)="","",VLOOKUP($C82,'様式４－１'!$A$6:$AE$112,15,FALSE)),"")</f>
        <v/>
      </c>
      <c r="BY82" s="238" t="str">
        <f>IFERROR(IF(VLOOKUP($C82,'様式４－１'!$A$6:$AE$112,16,FALSE)="","",VLOOKUP($C82,'様式４－１'!$A$6:$AE$112,16,FALSE)),"")</f>
        <v/>
      </c>
      <c r="BZ82" s="237" t="str">
        <f>IFERROR(IF(VLOOKUP($C82,'様式４－１'!$A$6:$AE$112,17,FALSE)="","",VLOOKUP($C82,'様式４－１'!$A$6:$AE$112,17,FALSE)),"")</f>
        <v/>
      </c>
      <c r="CA82" s="238" t="str">
        <f>IFERROR(IF(VLOOKUP($C82,'様式４－１'!$A$6:$AE$112,18,FALSE)="","",VLOOKUP($C82,'様式４－１'!$A$6:$AE$112,18,FALSE)),"")</f>
        <v/>
      </c>
      <c r="CB82" s="237" t="str">
        <f>IFERROR(IF(VLOOKUP($C82,'様式４－１'!$A$6:$AE$112,19,FALSE)="","",VLOOKUP($C82,'様式４－１'!$A$6:$AE$112,19,FALSE)),"")</f>
        <v/>
      </c>
      <c r="CC82" s="238" t="str">
        <f>IFERROR(IF(VLOOKUP($C82,'様式４－１'!$A$6:$AE$112,20,FALSE)="","",VLOOKUP($C82,'様式４－１'!$A$6:$AE$112,20,FALSE)),"")</f>
        <v/>
      </c>
      <c r="CD82" s="239" t="str">
        <f>IFERROR(IF(VLOOKUP($C82,'様式４－１'!$A$6:$AE$112,21,FALSE)="","",1),"")</f>
        <v/>
      </c>
      <c r="CE82" s="240" t="str">
        <f>IFERROR(IF(VLOOKUP($C82,'様式４－１'!$A$6:$AE$112,22,FALSE)="","",1),"")</f>
        <v/>
      </c>
      <c r="CF82" s="239" t="str">
        <f>IFERROR(IF(VLOOKUP($C82,'様式４－１'!$A$6:$AE$112,23,FALSE)="","",1),"")</f>
        <v/>
      </c>
      <c r="CG82" s="240" t="str">
        <f>IFERROR(IF(VLOOKUP($C82,'様式４－１'!$A$6:$AE$112,24,FALSE)="","",1),"")</f>
        <v/>
      </c>
      <c r="CH82" s="239" t="str">
        <f>IFERROR(IF(VLOOKUP($C82,'様式４－１'!$A$6:$AE$112,25,FALSE)="","",1),"")</f>
        <v/>
      </c>
      <c r="CI82" s="240" t="str">
        <f>IFERROR(IF(VLOOKUP($C82,'様式４－１'!$A$6:$AE$112,26,FALSE)="","",1),"")</f>
        <v/>
      </c>
      <c r="CJ82" s="239" t="str">
        <f>IFERROR(IF(VLOOKUP($C82,'様式４－１'!$A$6:$AE$112,27,FALSE)="","",1),"")</f>
        <v/>
      </c>
      <c r="CK82" s="240" t="str">
        <f>IFERROR(IF(VLOOKUP($C82,'様式４－１'!$A$6:$AE$112,28,FALSE)="","",1),"")</f>
        <v/>
      </c>
      <c r="CL82" s="239" t="str">
        <f>IFERROR(IF(VLOOKUP($C82,'様式４－１'!$A$6:$AE$112,29,FALSE)="","",1),"")</f>
        <v/>
      </c>
      <c r="CM82" s="240" t="str">
        <f>IFERROR(IF(VLOOKUP($C82,'様式４－１'!$A$6:$AE$112,30,FALSE)="","",1),"")</f>
        <v/>
      </c>
      <c r="CN82" s="239" t="str">
        <f>IFERROR(IF(VLOOKUP($C82,'様式４－１'!$A$6:$AE$112,31,FALSE)="","",1),"")</f>
        <v/>
      </c>
      <c r="CO82" s="254" t="str">
        <f>IFERROR(IF(VLOOKUP($C82,'様式４－１'!$A$6:$AE$112,31,FALSE)="","",1),"")</f>
        <v/>
      </c>
      <c r="CP82" s="258" t="str">
        <f>IFERROR(IF(VLOOKUP($C82,'様式４－１'!$A$6:$AE$112,31,FALSE)="","",1),"")</f>
        <v/>
      </c>
      <c r="CQ82" s="254" t="str">
        <f>IFERROR(IF(VLOOKUP($C82,'様式４－１'!$A$6:$AE$112,31,FALSE)="","",1),"")</f>
        <v/>
      </c>
      <c r="CR82" s="264">
        <f>全技術者確認表!E94</f>
        <v>0</v>
      </c>
      <c r="CS82" s="265">
        <f>全技術者確認表!H94</f>
        <v>0</v>
      </c>
      <c r="FS82" s="237"/>
      <c r="FT82" s="238"/>
      <c r="FU82" s="237"/>
      <c r="FV82" s="238"/>
      <c r="FW82" s="237"/>
      <c r="FX82" s="238"/>
      <c r="FY82" s="237"/>
      <c r="FZ82" s="238"/>
      <c r="GA82" s="237"/>
      <c r="GB82" s="238"/>
      <c r="GC82" s="237"/>
      <c r="GD82" s="238"/>
      <c r="GE82" s="237"/>
      <c r="GF82" s="238"/>
      <c r="GG82" s="237"/>
      <c r="GH82" s="238"/>
      <c r="GI82" s="239"/>
      <c r="GJ82" s="240"/>
      <c r="GK82" s="239"/>
      <c r="GL82" s="240"/>
      <c r="GM82" s="239"/>
      <c r="GN82" s="240"/>
      <c r="GO82" s="239"/>
      <c r="GP82" s="240"/>
      <c r="GQ82" s="239"/>
      <c r="GR82" s="240"/>
      <c r="GS82" s="239"/>
      <c r="GT82" s="240"/>
      <c r="GU82" s="239"/>
      <c r="GV82" s="240"/>
      <c r="GW82" s="239"/>
      <c r="GX82" s="240"/>
      <c r="GY82" s="237"/>
      <c r="GZ82" s="238"/>
      <c r="HA82" s="237"/>
      <c r="HB82" s="238"/>
      <c r="HC82" s="237"/>
      <c r="HD82" s="238"/>
      <c r="HE82" s="237"/>
      <c r="HF82" s="238"/>
      <c r="HG82" s="237"/>
      <c r="HH82" s="238"/>
      <c r="HI82" s="237"/>
      <c r="HJ82" s="238"/>
      <c r="HK82" s="237"/>
      <c r="HL82" s="238"/>
      <c r="HM82" s="237"/>
      <c r="HN82" s="238"/>
      <c r="HO82" s="237"/>
      <c r="HP82" s="238"/>
      <c r="HQ82" s="237"/>
      <c r="HR82" s="238"/>
      <c r="HS82" s="237"/>
      <c r="HT82" s="238"/>
      <c r="HU82" s="237"/>
      <c r="HV82" s="238"/>
      <c r="HW82" s="239"/>
      <c r="HX82" s="240"/>
      <c r="HY82" s="239"/>
      <c r="HZ82" s="240"/>
      <c r="IA82" s="239"/>
      <c r="IB82" s="240"/>
      <c r="IC82" s="239"/>
      <c r="ID82" s="240"/>
      <c r="IE82" s="237"/>
      <c r="IF82" s="238"/>
      <c r="IG82" s="237"/>
      <c r="IH82" s="238"/>
      <c r="II82" s="237"/>
      <c r="IJ82" s="238"/>
      <c r="IK82" s="237"/>
      <c r="IL82" s="238"/>
      <c r="IM82" s="239"/>
      <c r="IN82" s="240"/>
      <c r="IO82" s="239"/>
      <c r="IP82" s="240"/>
      <c r="IQ82" s="239"/>
      <c r="IR82" s="240"/>
      <c r="IS82" s="239"/>
      <c r="IT82" s="240"/>
      <c r="IU82" s="239"/>
      <c r="IV82" s="240"/>
      <c r="IW82" s="239"/>
      <c r="IX82" s="254"/>
      <c r="IY82" s="258"/>
      <c r="IZ82" s="254"/>
      <c r="JA82" s="258"/>
      <c r="JB82" s="254"/>
    </row>
    <row r="83" spans="1:262" s="231" customFormat="1" x14ac:dyDescent="0.2">
      <c r="A83" s="231">
        <f>報告書表紙!G$6</f>
        <v>0</v>
      </c>
      <c r="C83" s="231">
        <v>82</v>
      </c>
      <c r="D83" s="231">
        <f>全技術者確認表!B95</f>
        <v>0</v>
      </c>
      <c r="J83" s="232" t="str">
        <f>IFERROR(IF(VLOOKUP($C83,'様式２－１'!$A$6:$BG$163,4,FALSE)="","",1),"")</f>
        <v/>
      </c>
      <c r="K83" s="233" t="str">
        <f>IFERROR(IF(VLOOKUP($C83,'様式２－１'!$A$6:$BG$163,5,FALSE)="","",1),"")</f>
        <v/>
      </c>
      <c r="L83" s="232" t="str">
        <f>IFERROR(IF(VLOOKUP($C83,'様式２－１'!$A$6:$BG$163,6,FALSE)="","",1),"")</f>
        <v/>
      </c>
      <c r="M83" s="233" t="str">
        <f>IFERROR(IF(VLOOKUP($C83,'様式２－１'!$A$6:$BG$163,7,FALSE)="","",1),"")</f>
        <v/>
      </c>
      <c r="N83" s="232" t="str">
        <f>IFERROR(IF(VLOOKUP($C83,'様式２－１'!$A$6:$BG$163,8,FALSE)="","",1),"")</f>
        <v/>
      </c>
      <c r="O83" s="233" t="str">
        <f>IFERROR(IF(VLOOKUP($C83,'様式２－１'!$A$6:$BG$163,9,FALSE)="","",1),"")</f>
        <v/>
      </c>
      <c r="P83" s="232" t="str">
        <f>IFERROR(IF(VLOOKUP($C83,'様式２－１'!$A$6:$BG$163,10,FALSE)="","",1),"")</f>
        <v/>
      </c>
      <c r="Q83" s="233" t="str">
        <f>IFERROR(IF(VLOOKUP($C83,'様式２－１'!$A$6:$BG$163,11,FALSE)="","",1),"")</f>
        <v/>
      </c>
      <c r="R83" s="232" t="str">
        <f>IFERROR(IF(VLOOKUP($C83,'様式２－１'!$A$6:$BG$163,12,FALSE)="","",1),"")</f>
        <v/>
      </c>
      <c r="S83" s="233" t="str">
        <f>IFERROR(IF(VLOOKUP($C83,'様式２－１'!$A$6:$BG$163,13,FALSE)="","",1),"")</f>
        <v/>
      </c>
      <c r="T83" s="232" t="str">
        <f>IFERROR(IF(VLOOKUP($C83,'様式２－１'!$A$6:$BG$163,14,FALSE)="","",1),"")</f>
        <v/>
      </c>
      <c r="U83" s="233" t="str">
        <f>IFERROR(IF(VLOOKUP($C83,'様式２－１'!$A$6:$BG$163,15,FALSE)="","",1),"")</f>
        <v/>
      </c>
      <c r="V83" s="232" t="str">
        <f>IFERROR(IF(VLOOKUP($C83,'様式２－１'!$A$6:$BG$163,16,FALSE)="","",1),"")</f>
        <v/>
      </c>
      <c r="W83" s="233" t="str">
        <f>IFERROR(IF(VLOOKUP($C83,'様式２－１'!$A$6:$BG$163,17,FALSE)="","",1),"")</f>
        <v/>
      </c>
      <c r="X83" s="232" t="str">
        <f>IFERROR(IF(VLOOKUP($C83,'様式２－１'!$A$6:$BG$163,18,FALSE)="","",1),"")</f>
        <v/>
      </c>
      <c r="Y83" s="233" t="str">
        <f>IFERROR(IF(VLOOKUP($C83,'様式２－１'!$A$6:$BG$163,19,FALSE)="","",1),"")</f>
        <v/>
      </c>
      <c r="Z83" s="232" t="str">
        <f>IFERROR(IF(VLOOKUP($C83,'様式２－１'!$A$6:$BG$163,20,FALSE)="","",1),"")</f>
        <v/>
      </c>
      <c r="AA83" s="235" t="str">
        <f>IFERROR(IF(VLOOKUP($C83,'様式２－１'!$A$6:$BG$163,21,FALSE)="","",1),"")</f>
        <v/>
      </c>
      <c r="AB83" s="232" t="str">
        <f>IFERROR(IF(VLOOKUP($C83,'様式２－１'!$A$6:$BG$163,22,FALSE)="","",1),"")</f>
        <v/>
      </c>
      <c r="AC83" s="235" t="str">
        <f>IFERROR(IF(VLOOKUP($C83,'様式２－１'!$A$6:$BG$163,23,FALSE)="","",1),"")</f>
        <v/>
      </c>
      <c r="AD83" s="232" t="str">
        <f>IFERROR(IF(VLOOKUP($C83,'様式２－１'!$A$6:$BG$163,24,FALSE)="","",1),"")</f>
        <v/>
      </c>
      <c r="AE83" s="235" t="str">
        <f>IFERROR(IF(VLOOKUP($C83,'様式２－１'!$A$6:$BG$163,25,FALSE)="","",1),"")</f>
        <v/>
      </c>
      <c r="AF83" s="232" t="str">
        <f>IFERROR(IF(VLOOKUP($C83,'様式２－１'!$A$6:$BG$163,26,FALSE)="","",1),"")</f>
        <v/>
      </c>
      <c r="AG83" s="235" t="str">
        <f>IFERROR(IF(VLOOKUP($C83,'様式２－１'!$A$6:$BG$163,27,FALSE)="","",1),"")</f>
        <v/>
      </c>
      <c r="AH83" s="232" t="str">
        <f>IFERROR(IF(VLOOKUP($C83,'様式２－１'!$A$6:$BG$163,28,FALSE)="","",1),"")</f>
        <v/>
      </c>
      <c r="AI83" s="235" t="str">
        <f>IFERROR(IF(VLOOKUP($C83,'様式２－１'!$A$6:$BG$163,28,FALSE)="","",1),"")</f>
        <v/>
      </c>
      <c r="AJ83" s="232" t="str">
        <f>IFERROR(IF(VLOOKUP($C83,'様式２－１'!$A$6:$BG$163,30,FALSE)="","",1),"")</f>
        <v/>
      </c>
      <c r="AK83" s="235" t="str">
        <f>IFERROR(IF(VLOOKUP($C83,'様式２－１'!$A$6:$BG$163,31,FALSE)="","",1),"")</f>
        <v/>
      </c>
      <c r="AL83" s="232" t="str">
        <f>IFERROR(IF(VLOOKUP($C83,'様式２－１'!$A$6:$BG$163,32,FALSE)="","",1),"")</f>
        <v/>
      </c>
      <c r="AM83" s="235" t="str">
        <f>IFERROR(IF(VLOOKUP($C83,'様式２－１'!$A$6:$BG$163,33,FALSE)="","",1),"")</f>
        <v/>
      </c>
      <c r="AN83" s="232" t="str">
        <f>IFERROR(IF(VLOOKUP($C83,'様式２－１'!$A$6:$BG$163,34,FALSE)="","",1),"")</f>
        <v/>
      </c>
      <c r="AO83" s="235" t="str">
        <f>IFERROR(IF(VLOOKUP($C83,'様式２－１'!$A$6:$BG$163,35,FALSE)="","",1),"")</f>
        <v/>
      </c>
      <c r="AP83" s="232" t="str">
        <f>IFERROR(IF(VLOOKUP($C83,'様式２－１'!$A$6:$BG$163,36,FALSE)="","",VLOOKUP($C83,'様式２－１'!$A$6:$BG$163,36,FALSE)),"")</f>
        <v/>
      </c>
      <c r="AQ83" s="233" t="str">
        <f>IFERROR(IF(VLOOKUP($C83,'様式２－１'!$A$6:$BG$163,37,FALSE)="","",VLOOKUP($C83,'様式２－１'!$A$6:$BG$163,37,FALSE)),"")</f>
        <v/>
      </c>
      <c r="AR83" s="232" t="str">
        <f>IFERROR(IF(VLOOKUP($C83,'様式２－１'!$A$6:$BG$163,38,FALSE)="","",VLOOKUP($C83,'様式２－１'!$A$6:$BG$163,38,FALSE)),"")</f>
        <v/>
      </c>
      <c r="AS83" s="233" t="str">
        <f>IFERROR(IF(VLOOKUP($C83,'様式２－１'!$A$6:$BG$163,39,FALSE)="","",VLOOKUP($C83,'様式２－１'!$A$6:$BG$163,39,FALSE)),"")</f>
        <v/>
      </c>
      <c r="AT83" s="232" t="str">
        <f>IFERROR(IF(VLOOKUP($C83,'様式２－１'!$A$6:$BG$163,40,FALSE)="","",VLOOKUP($C83,'様式２－１'!$A$6:$BG$163,40,FALSE)),"")</f>
        <v/>
      </c>
      <c r="AU83" s="233" t="str">
        <f>IFERROR(IF(VLOOKUP($C83,'様式２－１'!$A$6:$BG$163,41,FALSE)="","",VLOOKUP($C83,'様式２－１'!$A$6:$BG$163,41,FALSE)),"")</f>
        <v/>
      </c>
      <c r="AV83" s="232" t="str">
        <f>IFERROR(IF(VLOOKUP($C83,'様式２－１'!$A$6:$BG$163,42,FALSE)="","",VLOOKUP($C83,'様式２－１'!$A$6:$BG$163,42,FALSE)),"")</f>
        <v/>
      </c>
      <c r="AW83" s="233" t="str">
        <f>IFERROR(IF(VLOOKUP($C83,'様式２－１'!$A$6:$BG$163,43,FALSE)="","",VLOOKUP($C83,'様式２－１'!$A$6:$BG$163,43,FALSE)),"")</f>
        <v/>
      </c>
      <c r="AX83" s="232" t="str">
        <f>IFERROR(IF(VLOOKUP($C83,'様式２－１'!$A$6:$BG$163,44,FALSE)="","",VLOOKUP($C83,'様式２－１'!$A$6:$BG$163,44,FALSE)),"")</f>
        <v/>
      </c>
      <c r="AY83" s="233" t="str">
        <f>IFERROR(IF(VLOOKUP($C83,'様式２－１'!$A$6:$BG$163,45,FALSE)="","",VLOOKUP($C83,'様式２－１'!$A$6:$BG$163,45,FALSE)),"")</f>
        <v/>
      </c>
      <c r="AZ83" s="232" t="str">
        <f>IFERROR(IF(VLOOKUP($C83,'様式２－１'!$A$6:$BG$163,46,FALSE)="","",VLOOKUP($C83,'様式２－１'!$A$6:$BG$163,46,FALSE)),"")</f>
        <v/>
      </c>
      <c r="BA83" s="233" t="str">
        <f>IFERROR(IF(VLOOKUP($C83,'様式２－１'!$A$6:$BG$163,47,FALSE)="","",VLOOKUP($C83,'様式２－１'!$A$6:$BG$163,47,FALSE)),"")</f>
        <v/>
      </c>
      <c r="BB83" s="232" t="str">
        <f>IFERROR(IF(VLOOKUP($C83,'様式２－１'!$A$6:$BG$163,48,FALSE)="","",VLOOKUP($C83,'様式２－１'!$A$6:$BG$163,48,FALSE)),"")</f>
        <v/>
      </c>
      <c r="BC83" s="233" t="str">
        <f>IFERROR(IF(VLOOKUP($C83,'様式２－１'!$A$6:$BG$163,49,FALSE)="","",VLOOKUP($C83,'様式２－１'!$A$6:$BG$163,49,FALSE)),"")</f>
        <v/>
      </c>
      <c r="BD83" s="232" t="str">
        <f>IFERROR(IF(VLOOKUP($C83,'様式２－１'!$A$6:$BG$163,50,FALSE)="","",VLOOKUP($C83,'様式２－１'!$A$6:$BG$163,50,FALSE)),"")</f>
        <v/>
      </c>
      <c r="BE83" s="233" t="str">
        <f>IFERROR(IF(VLOOKUP($C83,'様式２－１'!$A$6:$BG$163,51,FALSE)="","",VLOOKUP($C83,'様式２－１'!$A$6:$BG$163,51,FALSE)),"")</f>
        <v/>
      </c>
      <c r="BF83" s="232" t="str">
        <f>IFERROR(IF(VLOOKUP($C83,'様式２－１'!$A$6:$BG$163,52,FALSE)="","",VLOOKUP($C83,'様式２－１'!$A$6:$BG$163,52,FALSE)),"")</f>
        <v/>
      </c>
      <c r="BG83" s="233" t="str">
        <f>IFERROR(IF(VLOOKUP($C83,'様式２－１'!$A$6:$BG$163,53,FALSE)="","",1),"")</f>
        <v/>
      </c>
      <c r="BH83" s="232" t="str">
        <f>IFERROR(IF(VLOOKUP($C83,'様式２－１'!$A$6:$BG$163,54,FALSE)="","",1),"")</f>
        <v/>
      </c>
      <c r="BI83" s="233" t="str">
        <f>IFERROR(IF(VLOOKUP($C83,'様式２－１'!$A$6:$BG$163,55,FALSE)="","",1),"")</f>
        <v/>
      </c>
      <c r="BJ83" s="232" t="str">
        <f>IFERROR(IF(VLOOKUP($C83,'様式２－１'!$A$6:$BG$163,56,FALSE)="","",VLOOKUP($C83,'様式２－１'!$A$6:$BG$163,56,FALSE)),"")</f>
        <v/>
      </c>
      <c r="BK83" s="233" t="str">
        <f>IFERROR(IF(VLOOKUP($C83,'様式２－１'!$A$6:$BG$163,57,FALSE)="","",VLOOKUP($C83,'様式２－１'!$A$6:$BG$163,57,FALSE)),"")</f>
        <v/>
      </c>
      <c r="BL83" s="232" t="str">
        <f>IFERROR(IF(VLOOKUP($C83,'様式２－１'!$A$6:$BG$163,58,FALSE)="","",VLOOKUP($C83,'様式２－１'!$A$6:$BG$163,58,FALSE)),"")</f>
        <v/>
      </c>
      <c r="BM83" s="233" t="str">
        <f>IFERROR(IF(VLOOKUP($C83,'様式２－１'!$A$6:$BG$163,59,FALSE)="","",VLOOKUP($C83,'様式２－１'!$A$6:$BG$163,59,FALSE)),"")</f>
        <v/>
      </c>
      <c r="BN83" s="234" t="str">
        <f>IFERROR(IF(VLOOKUP($C83,'様式４－１'!$A$6:$AE$112,5,FALSE)="","",VLOOKUP($C83,'様式４－１'!$A$6:$AE$112,5,FALSE)),"")</f>
        <v/>
      </c>
      <c r="BO83" s="235" t="str">
        <f>IFERROR(IF(VLOOKUP($C83,'様式４－１'!$A$6:$AE$112,6,FALSE)="","",VLOOKUP($C83,'様式４－１'!$A$6:$AE$112,6,FALSE)),"")</f>
        <v/>
      </c>
      <c r="BP83" s="234" t="str">
        <f>IFERROR(IF(VLOOKUP($C83,'様式４－１'!$A$6:$AE$112,7,FALSE)="","",VLOOKUP($C83,'様式４－１'!$A$6:$AE$112,7,FALSE)),"")</f>
        <v/>
      </c>
      <c r="BQ83" s="235" t="str">
        <f>IFERROR(IF(VLOOKUP($C83,'様式４－１'!$A$6:$AE$112,8,FALSE)="","",VLOOKUP($C83,'様式４－１'!$A$6:$AE$112,8,FALSE)),"")</f>
        <v/>
      </c>
      <c r="BR83" s="234" t="str">
        <f>IFERROR(IF(VLOOKUP($C83,'様式４－１'!$A$6:$AE$112,9,FALSE)="","",VLOOKUP($C83,'様式４－１'!$A$6:$AE$112,9,FALSE)),"")</f>
        <v/>
      </c>
      <c r="BS83" s="235" t="str">
        <f>IFERROR(IF(VLOOKUP($C83,'様式４－１'!$A$6:$AE$112,10,FALSE)="","",VLOOKUP($C83,'様式４－１'!$A$6:$AE$112,10,FALSE)),"")</f>
        <v/>
      </c>
      <c r="BT83" s="234" t="str">
        <f>IFERROR(IF(VLOOKUP($C83,'様式４－１'!$A$6:$AE$112,11,FALSE)="","",VLOOKUP($C83,'様式４－１'!$A$6:$AE$112,11,FALSE)),"")</f>
        <v/>
      </c>
      <c r="BU83" s="235" t="str">
        <f>IFERROR(IF(VLOOKUP($C83,'様式４－１'!$A$6:$AE$112,12,FALSE)="","",VLOOKUP($C83,'様式４－１'!$A$6:$AE$112,12,FALSE)),"")</f>
        <v/>
      </c>
      <c r="BV83" s="232" t="str">
        <f>IFERROR(IF(VLOOKUP($C83,'様式４－１'!$A$6:$AE$112,13,FALSE)="","",VLOOKUP($C83,'様式４－１'!$A$6:$AE$112,13,FALSE)),"")</f>
        <v/>
      </c>
      <c r="BW83" s="233" t="str">
        <f>IFERROR(IF(VLOOKUP($C83,'様式４－１'!$A$6:$AE$112,14,FALSE)="","",VLOOKUP($C83,'様式４－１'!$A$6:$AE$112,14,FALSE)),"")</f>
        <v/>
      </c>
      <c r="BX83" s="232" t="str">
        <f>IFERROR(IF(VLOOKUP($C83,'様式４－１'!$A$6:$AE$112,15,FALSE)="","",VLOOKUP($C83,'様式４－１'!$A$6:$AE$112,15,FALSE)),"")</f>
        <v/>
      </c>
      <c r="BY83" s="233" t="str">
        <f>IFERROR(IF(VLOOKUP($C83,'様式４－１'!$A$6:$AE$112,16,FALSE)="","",VLOOKUP($C83,'様式４－１'!$A$6:$AE$112,16,FALSE)),"")</f>
        <v/>
      </c>
      <c r="BZ83" s="232" t="str">
        <f>IFERROR(IF(VLOOKUP($C83,'様式４－１'!$A$6:$AE$112,17,FALSE)="","",VLOOKUP($C83,'様式４－１'!$A$6:$AE$112,17,FALSE)),"")</f>
        <v/>
      </c>
      <c r="CA83" s="233" t="str">
        <f>IFERROR(IF(VLOOKUP($C83,'様式４－１'!$A$6:$AE$112,18,FALSE)="","",VLOOKUP($C83,'様式４－１'!$A$6:$AE$112,18,FALSE)),"")</f>
        <v/>
      </c>
      <c r="CB83" s="232" t="str">
        <f>IFERROR(IF(VLOOKUP($C83,'様式４－１'!$A$6:$AE$112,19,FALSE)="","",VLOOKUP($C83,'様式４－１'!$A$6:$AE$112,19,FALSE)),"")</f>
        <v/>
      </c>
      <c r="CC83" s="233" t="str">
        <f>IFERROR(IF(VLOOKUP($C83,'様式４－１'!$A$6:$AE$112,20,FALSE)="","",VLOOKUP($C83,'様式４－１'!$A$6:$AE$112,20,FALSE)),"")</f>
        <v/>
      </c>
      <c r="CD83" s="234" t="str">
        <f>IFERROR(IF(VLOOKUP($C83,'様式４－１'!$A$6:$AE$112,21,FALSE)="","",1),"")</f>
        <v/>
      </c>
      <c r="CE83" s="235" t="str">
        <f>IFERROR(IF(VLOOKUP($C83,'様式４－１'!$A$6:$AE$112,22,FALSE)="","",1),"")</f>
        <v/>
      </c>
      <c r="CF83" s="234" t="str">
        <f>IFERROR(IF(VLOOKUP($C83,'様式４－１'!$A$6:$AE$112,23,FALSE)="","",1),"")</f>
        <v/>
      </c>
      <c r="CG83" s="235" t="str">
        <f>IFERROR(IF(VLOOKUP($C83,'様式４－１'!$A$6:$AE$112,24,FALSE)="","",1),"")</f>
        <v/>
      </c>
      <c r="CH83" s="234" t="str">
        <f>IFERROR(IF(VLOOKUP($C83,'様式４－１'!$A$6:$AE$112,25,FALSE)="","",1),"")</f>
        <v/>
      </c>
      <c r="CI83" s="235" t="str">
        <f>IFERROR(IF(VLOOKUP($C83,'様式４－１'!$A$6:$AE$112,26,FALSE)="","",1),"")</f>
        <v/>
      </c>
      <c r="CJ83" s="234" t="str">
        <f>IFERROR(IF(VLOOKUP($C83,'様式４－１'!$A$6:$AE$112,27,FALSE)="","",1),"")</f>
        <v/>
      </c>
      <c r="CK83" s="235" t="str">
        <f>IFERROR(IF(VLOOKUP($C83,'様式４－１'!$A$6:$AE$112,28,FALSE)="","",1),"")</f>
        <v/>
      </c>
      <c r="CL83" s="234" t="str">
        <f>IFERROR(IF(VLOOKUP($C83,'様式４－１'!$A$6:$AE$112,29,FALSE)="","",1),"")</f>
        <v/>
      </c>
      <c r="CM83" s="235" t="str">
        <f>IFERROR(IF(VLOOKUP($C83,'様式４－１'!$A$6:$AE$112,30,FALSE)="","",1),"")</f>
        <v/>
      </c>
      <c r="CN83" s="234" t="str">
        <f>IFERROR(IF(VLOOKUP($C83,'様式４－１'!$A$6:$AE$112,31,FALSE)="","",1),"")</f>
        <v/>
      </c>
      <c r="CO83" s="252" t="str">
        <f>IFERROR(IF(VLOOKUP($C83,'様式４－１'!$A$6:$AE$112,31,FALSE)="","",1),"")</f>
        <v/>
      </c>
      <c r="CP83" s="256" t="str">
        <f>IFERROR(IF(VLOOKUP($C83,'様式４－１'!$A$6:$AE$112,31,FALSE)="","",1),"")</f>
        <v/>
      </c>
      <c r="CQ83" s="252" t="str">
        <f>IFERROR(IF(VLOOKUP($C83,'様式４－１'!$A$6:$AE$112,31,FALSE)="","",1),"")</f>
        <v/>
      </c>
      <c r="CR83" s="260">
        <f>全技術者確認表!E95</f>
        <v>0</v>
      </c>
      <c r="CS83" s="261">
        <f>全技術者確認表!H95</f>
        <v>0</v>
      </c>
      <c r="FS83" s="232"/>
      <c r="FT83" s="233"/>
      <c r="FU83" s="232"/>
      <c r="FV83" s="233"/>
      <c r="FW83" s="232"/>
      <c r="FX83" s="233"/>
      <c r="FY83" s="232"/>
      <c r="FZ83" s="233"/>
      <c r="GA83" s="232"/>
      <c r="GB83" s="233"/>
      <c r="GC83" s="232"/>
      <c r="GD83" s="233"/>
      <c r="GE83" s="232"/>
      <c r="GF83" s="233"/>
      <c r="GG83" s="232"/>
      <c r="GH83" s="233"/>
      <c r="GI83" s="234"/>
      <c r="GJ83" s="235"/>
      <c r="GK83" s="234"/>
      <c r="GL83" s="235"/>
      <c r="GM83" s="234"/>
      <c r="GN83" s="235"/>
      <c r="GO83" s="234"/>
      <c r="GP83" s="235"/>
      <c r="GQ83" s="234"/>
      <c r="GR83" s="235"/>
      <c r="GS83" s="234"/>
      <c r="GT83" s="235"/>
      <c r="GU83" s="234"/>
      <c r="GV83" s="235"/>
      <c r="GW83" s="234"/>
      <c r="GX83" s="235"/>
      <c r="GY83" s="232"/>
      <c r="GZ83" s="233"/>
      <c r="HA83" s="232"/>
      <c r="HB83" s="233"/>
      <c r="HC83" s="232"/>
      <c r="HD83" s="233"/>
      <c r="HE83" s="232"/>
      <c r="HF83" s="233"/>
      <c r="HG83" s="232"/>
      <c r="HH83" s="233"/>
      <c r="HI83" s="232"/>
      <c r="HJ83" s="233"/>
      <c r="HK83" s="232"/>
      <c r="HL83" s="233"/>
      <c r="HM83" s="232"/>
      <c r="HN83" s="233"/>
      <c r="HO83" s="232"/>
      <c r="HP83" s="233"/>
      <c r="HQ83" s="232"/>
      <c r="HR83" s="233"/>
      <c r="HS83" s="232"/>
      <c r="HT83" s="233"/>
      <c r="HU83" s="232"/>
      <c r="HV83" s="233"/>
      <c r="HW83" s="234"/>
      <c r="HX83" s="235"/>
      <c r="HY83" s="234"/>
      <c r="HZ83" s="235"/>
      <c r="IA83" s="234"/>
      <c r="IB83" s="235"/>
      <c r="IC83" s="234"/>
      <c r="ID83" s="235"/>
      <c r="IE83" s="232"/>
      <c r="IF83" s="233"/>
      <c r="IG83" s="232"/>
      <c r="IH83" s="233"/>
      <c r="II83" s="232"/>
      <c r="IJ83" s="233"/>
      <c r="IK83" s="232"/>
      <c r="IL83" s="233"/>
      <c r="IM83" s="234"/>
      <c r="IN83" s="235"/>
      <c r="IO83" s="234"/>
      <c r="IP83" s="235"/>
      <c r="IQ83" s="234"/>
      <c r="IR83" s="235"/>
      <c r="IS83" s="234"/>
      <c r="IT83" s="235"/>
      <c r="IU83" s="234"/>
      <c r="IV83" s="235"/>
      <c r="IW83" s="234"/>
      <c r="IX83" s="252"/>
      <c r="IY83" s="256"/>
      <c r="IZ83" s="252"/>
      <c r="JA83" s="256"/>
      <c r="JB83" s="252"/>
    </row>
    <row r="84" spans="1:262" s="231" customFormat="1" x14ac:dyDescent="0.2">
      <c r="A84" s="231">
        <f>報告書表紙!G$6</f>
        <v>0</v>
      </c>
      <c r="C84" s="231">
        <v>83</v>
      </c>
      <c r="D84" s="231">
        <f>全技術者確認表!B96</f>
        <v>0</v>
      </c>
      <c r="J84" s="232" t="str">
        <f>IFERROR(IF(VLOOKUP($C84,'様式２－１'!$A$6:$BG$163,4,FALSE)="","",1),"")</f>
        <v/>
      </c>
      <c r="K84" s="233" t="str">
        <f>IFERROR(IF(VLOOKUP($C84,'様式２－１'!$A$6:$BG$163,5,FALSE)="","",1),"")</f>
        <v/>
      </c>
      <c r="L84" s="232" t="str">
        <f>IFERROR(IF(VLOOKUP($C84,'様式２－１'!$A$6:$BG$163,6,FALSE)="","",1),"")</f>
        <v/>
      </c>
      <c r="M84" s="233" t="str">
        <f>IFERROR(IF(VLOOKUP($C84,'様式２－１'!$A$6:$BG$163,7,FALSE)="","",1),"")</f>
        <v/>
      </c>
      <c r="N84" s="232" t="str">
        <f>IFERROR(IF(VLOOKUP($C84,'様式２－１'!$A$6:$BG$163,8,FALSE)="","",1),"")</f>
        <v/>
      </c>
      <c r="O84" s="233" t="str">
        <f>IFERROR(IF(VLOOKUP($C84,'様式２－１'!$A$6:$BG$163,9,FALSE)="","",1),"")</f>
        <v/>
      </c>
      <c r="P84" s="232" t="str">
        <f>IFERROR(IF(VLOOKUP($C84,'様式２－１'!$A$6:$BG$163,10,FALSE)="","",1),"")</f>
        <v/>
      </c>
      <c r="Q84" s="233" t="str">
        <f>IFERROR(IF(VLOOKUP($C84,'様式２－１'!$A$6:$BG$163,11,FALSE)="","",1),"")</f>
        <v/>
      </c>
      <c r="R84" s="232" t="str">
        <f>IFERROR(IF(VLOOKUP($C84,'様式２－１'!$A$6:$BG$163,12,FALSE)="","",1),"")</f>
        <v/>
      </c>
      <c r="S84" s="233" t="str">
        <f>IFERROR(IF(VLOOKUP($C84,'様式２－１'!$A$6:$BG$163,13,FALSE)="","",1),"")</f>
        <v/>
      </c>
      <c r="T84" s="232" t="str">
        <f>IFERROR(IF(VLOOKUP($C84,'様式２－１'!$A$6:$BG$163,14,FALSE)="","",1),"")</f>
        <v/>
      </c>
      <c r="U84" s="233" t="str">
        <f>IFERROR(IF(VLOOKUP($C84,'様式２－１'!$A$6:$BG$163,15,FALSE)="","",1),"")</f>
        <v/>
      </c>
      <c r="V84" s="232" t="str">
        <f>IFERROR(IF(VLOOKUP($C84,'様式２－１'!$A$6:$BG$163,16,FALSE)="","",1),"")</f>
        <v/>
      </c>
      <c r="W84" s="233" t="str">
        <f>IFERROR(IF(VLOOKUP($C84,'様式２－１'!$A$6:$BG$163,17,FALSE)="","",1),"")</f>
        <v/>
      </c>
      <c r="X84" s="232" t="str">
        <f>IFERROR(IF(VLOOKUP($C84,'様式２－１'!$A$6:$BG$163,18,FALSE)="","",1),"")</f>
        <v/>
      </c>
      <c r="Y84" s="233" t="str">
        <f>IFERROR(IF(VLOOKUP($C84,'様式２－１'!$A$6:$BG$163,19,FALSE)="","",1),"")</f>
        <v/>
      </c>
      <c r="Z84" s="232" t="str">
        <f>IFERROR(IF(VLOOKUP($C84,'様式２－１'!$A$6:$BG$163,20,FALSE)="","",1),"")</f>
        <v/>
      </c>
      <c r="AA84" s="235" t="str">
        <f>IFERROR(IF(VLOOKUP($C84,'様式２－１'!$A$6:$BG$163,21,FALSE)="","",1),"")</f>
        <v/>
      </c>
      <c r="AB84" s="232" t="str">
        <f>IFERROR(IF(VLOOKUP($C84,'様式２－１'!$A$6:$BG$163,22,FALSE)="","",1),"")</f>
        <v/>
      </c>
      <c r="AC84" s="235" t="str">
        <f>IFERROR(IF(VLOOKUP($C84,'様式２－１'!$A$6:$BG$163,23,FALSE)="","",1),"")</f>
        <v/>
      </c>
      <c r="AD84" s="232" t="str">
        <f>IFERROR(IF(VLOOKUP($C84,'様式２－１'!$A$6:$BG$163,24,FALSE)="","",1),"")</f>
        <v/>
      </c>
      <c r="AE84" s="235" t="str">
        <f>IFERROR(IF(VLOOKUP($C84,'様式２－１'!$A$6:$BG$163,25,FALSE)="","",1),"")</f>
        <v/>
      </c>
      <c r="AF84" s="232" t="str">
        <f>IFERROR(IF(VLOOKUP($C84,'様式２－１'!$A$6:$BG$163,26,FALSE)="","",1),"")</f>
        <v/>
      </c>
      <c r="AG84" s="235" t="str">
        <f>IFERROR(IF(VLOOKUP($C84,'様式２－１'!$A$6:$BG$163,27,FALSE)="","",1),"")</f>
        <v/>
      </c>
      <c r="AH84" s="232" t="str">
        <f>IFERROR(IF(VLOOKUP($C84,'様式２－１'!$A$6:$BG$163,28,FALSE)="","",1),"")</f>
        <v/>
      </c>
      <c r="AI84" s="235" t="str">
        <f>IFERROR(IF(VLOOKUP($C84,'様式２－１'!$A$6:$BG$163,28,FALSE)="","",1),"")</f>
        <v/>
      </c>
      <c r="AJ84" s="232" t="str">
        <f>IFERROR(IF(VLOOKUP($C84,'様式２－１'!$A$6:$BG$163,30,FALSE)="","",1),"")</f>
        <v/>
      </c>
      <c r="AK84" s="235" t="str">
        <f>IFERROR(IF(VLOOKUP($C84,'様式２－１'!$A$6:$BG$163,31,FALSE)="","",1),"")</f>
        <v/>
      </c>
      <c r="AL84" s="232" t="str">
        <f>IFERROR(IF(VLOOKUP($C84,'様式２－１'!$A$6:$BG$163,32,FALSE)="","",1),"")</f>
        <v/>
      </c>
      <c r="AM84" s="235" t="str">
        <f>IFERROR(IF(VLOOKUP($C84,'様式２－１'!$A$6:$BG$163,33,FALSE)="","",1),"")</f>
        <v/>
      </c>
      <c r="AN84" s="232" t="str">
        <f>IFERROR(IF(VLOOKUP($C84,'様式２－１'!$A$6:$BG$163,34,FALSE)="","",1),"")</f>
        <v/>
      </c>
      <c r="AO84" s="235" t="str">
        <f>IFERROR(IF(VLOOKUP($C84,'様式２－１'!$A$6:$BG$163,35,FALSE)="","",1),"")</f>
        <v/>
      </c>
      <c r="AP84" s="232" t="str">
        <f>IFERROR(IF(VLOOKUP($C84,'様式２－１'!$A$6:$BG$163,36,FALSE)="","",VLOOKUP($C84,'様式２－１'!$A$6:$BG$163,36,FALSE)),"")</f>
        <v/>
      </c>
      <c r="AQ84" s="233" t="str">
        <f>IFERROR(IF(VLOOKUP($C84,'様式２－１'!$A$6:$BG$163,37,FALSE)="","",VLOOKUP($C84,'様式２－１'!$A$6:$BG$163,37,FALSE)),"")</f>
        <v/>
      </c>
      <c r="AR84" s="232" t="str">
        <f>IFERROR(IF(VLOOKUP($C84,'様式２－１'!$A$6:$BG$163,38,FALSE)="","",VLOOKUP($C84,'様式２－１'!$A$6:$BG$163,38,FALSE)),"")</f>
        <v/>
      </c>
      <c r="AS84" s="233" t="str">
        <f>IFERROR(IF(VLOOKUP($C84,'様式２－１'!$A$6:$BG$163,39,FALSE)="","",VLOOKUP($C84,'様式２－１'!$A$6:$BG$163,39,FALSE)),"")</f>
        <v/>
      </c>
      <c r="AT84" s="232" t="str">
        <f>IFERROR(IF(VLOOKUP($C84,'様式２－１'!$A$6:$BG$163,40,FALSE)="","",VLOOKUP($C84,'様式２－１'!$A$6:$BG$163,40,FALSE)),"")</f>
        <v/>
      </c>
      <c r="AU84" s="233" t="str">
        <f>IFERROR(IF(VLOOKUP($C84,'様式２－１'!$A$6:$BG$163,41,FALSE)="","",VLOOKUP($C84,'様式２－１'!$A$6:$BG$163,41,FALSE)),"")</f>
        <v/>
      </c>
      <c r="AV84" s="232" t="str">
        <f>IFERROR(IF(VLOOKUP($C84,'様式２－１'!$A$6:$BG$163,42,FALSE)="","",VLOOKUP($C84,'様式２－１'!$A$6:$BG$163,42,FALSE)),"")</f>
        <v/>
      </c>
      <c r="AW84" s="233" t="str">
        <f>IFERROR(IF(VLOOKUP($C84,'様式２－１'!$A$6:$BG$163,43,FALSE)="","",VLOOKUP($C84,'様式２－１'!$A$6:$BG$163,43,FALSE)),"")</f>
        <v/>
      </c>
      <c r="AX84" s="232" t="str">
        <f>IFERROR(IF(VLOOKUP($C84,'様式２－１'!$A$6:$BG$163,44,FALSE)="","",VLOOKUP($C84,'様式２－１'!$A$6:$BG$163,44,FALSE)),"")</f>
        <v/>
      </c>
      <c r="AY84" s="233" t="str">
        <f>IFERROR(IF(VLOOKUP($C84,'様式２－１'!$A$6:$BG$163,45,FALSE)="","",VLOOKUP($C84,'様式２－１'!$A$6:$BG$163,45,FALSE)),"")</f>
        <v/>
      </c>
      <c r="AZ84" s="232" t="str">
        <f>IFERROR(IF(VLOOKUP($C84,'様式２－１'!$A$6:$BG$163,46,FALSE)="","",VLOOKUP($C84,'様式２－１'!$A$6:$BG$163,46,FALSE)),"")</f>
        <v/>
      </c>
      <c r="BA84" s="233" t="str">
        <f>IFERROR(IF(VLOOKUP($C84,'様式２－１'!$A$6:$BG$163,47,FALSE)="","",VLOOKUP($C84,'様式２－１'!$A$6:$BG$163,47,FALSE)),"")</f>
        <v/>
      </c>
      <c r="BB84" s="232" t="str">
        <f>IFERROR(IF(VLOOKUP($C84,'様式２－１'!$A$6:$BG$163,48,FALSE)="","",VLOOKUP($C84,'様式２－１'!$A$6:$BG$163,48,FALSE)),"")</f>
        <v/>
      </c>
      <c r="BC84" s="233" t="str">
        <f>IFERROR(IF(VLOOKUP($C84,'様式２－１'!$A$6:$BG$163,49,FALSE)="","",VLOOKUP($C84,'様式２－１'!$A$6:$BG$163,49,FALSE)),"")</f>
        <v/>
      </c>
      <c r="BD84" s="232" t="str">
        <f>IFERROR(IF(VLOOKUP($C84,'様式２－１'!$A$6:$BG$163,50,FALSE)="","",VLOOKUP($C84,'様式２－１'!$A$6:$BG$163,50,FALSE)),"")</f>
        <v/>
      </c>
      <c r="BE84" s="233" t="str">
        <f>IFERROR(IF(VLOOKUP($C84,'様式２－１'!$A$6:$BG$163,51,FALSE)="","",VLOOKUP($C84,'様式２－１'!$A$6:$BG$163,51,FALSE)),"")</f>
        <v/>
      </c>
      <c r="BF84" s="232" t="str">
        <f>IFERROR(IF(VLOOKUP($C84,'様式２－１'!$A$6:$BG$163,52,FALSE)="","",VLOOKUP($C84,'様式２－１'!$A$6:$BG$163,52,FALSE)),"")</f>
        <v/>
      </c>
      <c r="BG84" s="233" t="str">
        <f>IFERROR(IF(VLOOKUP($C84,'様式２－１'!$A$6:$BG$163,53,FALSE)="","",1),"")</f>
        <v/>
      </c>
      <c r="BH84" s="232" t="str">
        <f>IFERROR(IF(VLOOKUP($C84,'様式２－１'!$A$6:$BG$163,54,FALSE)="","",1),"")</f>
        <v/>
      </c>
      <c r="BI84" s="233" t="str">
        <f>IFERROR(IF(VLOOKUP($C84,'様式２－１'!$A$6:$BG$163,55,FALSE)="","",1),"")</f>
        <v/>
      </c>
      <c r="BJ84" s="232" t="str">
        <f>IFERROR(IF(VLOOKUP($C84,'様式２－１'!$A$6:$BG$163,56,FALSE)="","",VLOOKUP($C84,'様式２－１'!$A$6:$BG$163,56,FALSE)),"")</f>
        <v/>
      </c>
      <c r="BK84" s="233" t="str">
        <f>IFERROR(IF(VLOOKUP($C84,'様式２－１'!$A$6:$BG$163,57,FALSE)="","",VLOOKUP($C84,'様式２－１'!$A$6:$BG$163,57,FALSE)),"")</f>
        <v/>
      </c>
      <c r="BL84" s="232" t="str">
        <f>IFERROR(IF(VLOOKUP($C84,'様式２－１'!$A$6:$BG$163,58,FALSE)="","",VLOOKUP($C84,'様式２－１'!$A$6:$BG$163,58,FALSE)),"")</f>
        <v/>
      </c>
      <c r="BM84" s="233" t="str">
        <f>IFERROR(IF(VLOOKUP($C84,'様式２－１'!$A$6:$BG$163,59,FALSE)="","",VLOOKUP($C84,'様式２－１'!$A$6:$BG$163,59,FALSE)),"")</f>
        <v/>
      </c>
      <c r="BN84" s="234" t="str">
        <f>IFERROR(IF(VLOOKUP($C84,'様式４－１'!$A$6:$AE$112,5,FALSE)="","",VLOOKUP($C84,'様式４－１'!$A$6:$AE$112,5,FALSE)),"")</f>
        <v/>
      </c>
      <c r="BO84" s="235" t="str">
        <f>IFERROR(IF(VLOOKUP($C84,'様式４－１'!$A$6:$AE$112,6,FALSE)="","",VLOOKUP($C84,'様式４－１'!$A$6:$AE$112,6,FALSE)),"")</f>
        <v/>
      </c>
      <c r="BP84" s="234" t="str">
        <f>IFERROR(IF(VLOOKUP($C84,'様式４－１'!$A$6:$AE$112,7,FALSE)="","",VLOOKUP($C84,'様式４－１'!$A$6:$AE$112,7,FALSE)),"")</f>
        <v/>
      </c>
      <c r="BQ84" s="235" t="str">
        <f>IFERROR(IF(VLOOKUP($C84,'様式４－１'!$A$6:$AE$112,8,FALSE)="","",VLOOKUP($C84,'様式４－１'!$A$6:$AE$112,8,FALSE)),"")</f>
        <v/>
      </c>
      <c r="BR84" s="234" t="str">
        <f>IFERROR(IF(VLOOKUP($C84,'様式４－１'!$A$6:$AE$112,9,FALSE)="","",VLOOKUP($C84,'様式４－１'!$A$6:$AE$112,9,FALSE)),"")</f>
        <v/>
      </c>
      <c r="BS84" s="235" t="str">
        <f>IFERROR(IF(VLOOKUP($C84,'様式４－１'!$A$6:$AE$112,10,FALSE)="","",VLOOKUP($C84,'様式４－１'!$A$6:$AE$112,10,FALSE)),"")</f>
        <v/>
      </c>
      <c r="BT84" s="234" t="str">
        <f>IFERROR(IF(VLOOKUP($C84,'様式４－１'!$A$6:$AE$112,11,FALSE)="","",VLOOKUP($C84,'様式４－１'!$A$6:$AE$112,11,FALSE)),"")</f>
        <v/>
      </c>
      <c r="BU84" s="235" t="str">
        <f>IFERROR(IF(VLOOKUP($C84,'様式４－１'!$A$6:$AE$112,12,FALSE)="","",VLOOKUP($C84,'様式４－１'!$A$6:$AE$112,12,FALSE)),"")</f>
        <v/>
      </c>
      <c r="BV84" s="232" t="str">
        <f>IFERROR(IF(VLOOKUP($C84,'様式４－１'!$A$6:$AE$112,13,FALSE)="","",VLOOKUP($C84,'様式４－１'!$A$6:$AE$112,13,FALSE)),"")</f>
        <v/>
      </c>
      <c r="BW84" s="233" t="str">
        <f>IFERROR(IF(VLOOKUP($C84,'様式４－１'!$A$6:$AE$112,14,FALSE)="","",VLOOKUP($C84,'様式４－１'!$A$6:$AE$112,14,FALSE)),"")</f>
        <v/>
      </c>
      <c r="BX84" s="232" t="str">
        <f>IFERROR(IF(VLOOKUP($C84,'様式４－１'!$A$6:$AE$112,15,FALSE)="","",VLOOKUP($C84,'様式４－１'!$A$6:$AE$112,15,FALSE)),"")</f>
        <v/>
      </c>
      <c r="BY84" s="233" t="str">
        <f>IFERROR(IF(VLOOKUP($C84,'様式４－１'!$A$6:$AE$112,16,FALSE)="","",VLOOKUP($C84,'様式４－１'!$A$6:$AE$112,16,FALSE)),"")</f>
        <v/>
      </c>
      <c r="BZ84" s="232" t="str">
        <f>IFERROR(IF(VLOOKUP($C84,'様式４－１'!$A$6:$AE$112,17,FALSE)="","",VLOOKUP($C84,'様式４－１'!$A$6:$AE$112,17,FALSE)),"")</f>
        <v/>
      </c>
      <c r="CA84" s="233" t="str">
        <f>IFERROR(IF(VLOOKUP($C84,'様式４－１'!$A$6:$AE$112,18,FALSE)="","",VLOOKUP($C84,'様式４－１'!$A$6:$AE$112,18,FALSE)),"")</f>
        <v/>
      </c>
      <c r="CB84" s="232" t="str">
        <f>IFERROR(IF(VLOOKUP($C84,'様式４－１'!$A$6:$AE$112,19,FALSE)="","",VLOOKUP($C84,'様式４－１'!$A$6:$AE$112,19,FALSE)),"")</f>
        <v/>
      </c>
      <c r="CC84" s="233" t="str">
        <f>IFERROR(IF(VLOOKUP($C84,'様式４－１'!$A$6:$AE$112,20,FALSE)="","",VLOOKUP($C84,'様式４－１'!$A$6:$AE$112,20,FALSE)),"")</f>
        <v/>
      </c>
      <c r="CD84" s="234" t="str">
        <f>IFERROR(IF(VLOOKUP($C84,'様式４－１'!$A$6:$AE$112,21,FALSE)="","",1),"")</f>
        <v/>
      </c>
      <c r="CE84" s="235" t="str">
        <f>IFERROR(IF(VLOOKUP($C84,'様式４－１'!$A$6:$AE$112,22,FALSE)="","",1),"")</f>
        <v/>
      </c>
      <c r="CF84" s="234" t="str">
        <f>IFERROR(IF(VLOOKUP($C84,'様式４－１'!$A$6:$AE$112,23,FALSE)="","",1),"")</f>
        <v/>
      </c>
      <c r="CG84" s="235" t="str">
        <f>IFERROR(IF(VLOOKUP($C84,'様式４－１'!$A$6:$AE$112,24,FALSE)="","",1),"")</f>
        <v/>
      </c>
      <c r="CH84" s="234" t="str">
        <f>IFERROR(IF(VLOOKUP($C84,'様式４－１'!$A$6:$AE$112,25,FALSE)="","",1),"")</f>
        <v/>
      </c>
      <c r="CI84" s="235" t="str">
        <f>IFERROR(IF(VLOOKUP($C84,'様式４－１'!$A$6:$AE$112,26,FALSE)="","",1),"")</f>
        <v/>
      </c>
      <c r="CJ84" s="234" t="str">
        <f>IFERROR(IF(VLOOKUP($C84,'様式４－１'!$A$6:$AE$112,27,FALSE)="","",1),"")</f>
        <v/>
      </c>
      <c r="CK84" s="235" t="str">
        <f>IFERROR(IF(VLOOKUP($C84,'様式４－１'!$A$6:$AE$112,28,FALSE)="","",1),"")</f>
        <v/>
      </c>
      <c r="CL84" s="234" t="str">
        <f>IFERROR(IF(VLOOKUP($C84,'様式４－１'!$A$6:$AE$112,29,FALSE)="","",1),"")</f>
        <v/>
      </c>
      <c r="CM84" s="235" t="str">
        <f>IFERROR(IF(VLOOKUP($C84,'様式４－１'!$A$6:$AE$112,30,FALSE)="","",1),"")</f>
        <v/>
      </c>
      <c r="CN84" s="234" t="str">
        <f>IFERROR(IF(VLOOKUP($C84,'様式４－１'!$A$6:$AE$112,31,FALSE)="","",1),"")</f>
        <v/>
      </c>
      <c r="CO84" s="252" t="str">
        <f>IFERROR(IF(VLOOKUP($C84,'様式４－１'!$A$6:$AE$112,31,FALSE)="","",1),"")</f>
        <v/>
      </c>
      <c r="CP84" s="256" t="str">
        <f>IFERROR(IF(VLOOKUP($C84,'様式４－１'!$A$6:$AE$112,31,FALSE)="","",1),"")</f>
        <v/>
      </c>
      <c r="CQ84" s="252" t="str">
        <f>IFERROR(IF(VLOOKUP($C84,'様式４－１'!$A$6:$AE$112,31,FALSE)="","",1),"")</f>
        <v/>
      </c>
      <c r="CR84" s="260">
        <f>全技術者確認表!E96</f>
        <v>0</v>
      </c>
      <c r="CS84" s="261">
        <f>全技術者確認表!H96</f>
        <v>0</v>
      </c>
      <c r="FS84" s="232"/>
      <c r="FT84" s="233"/>
      <c r="FU84" s="232"/>
      <c r="FV84" s="233"/>
      <c r="FW84" s="232"/>
      <c r="FX84" s="233"/>
      <c r="FY84" s="232"/>
      <c r="FZ84" s="233"/>
      <c r="GA84" s="232"/>
      <c r="GB84" s="233"/>
      <c r="GC84" s="232"/>
      <c r="GD84" s="233"/>
      <c r="GE84" s="232"/>
      <c r="GF84" s="233"/>
      <c r="GG84" s="232"/>
      <c r="GH84" s="233"/>
      <c r="GI84" s="234"/>
      <c r="GJ84" s="235"/>
      <c r="GK84" s="234"/>
      <c r="GL84" s="235"/>
      <c r="GM84" s="234"/>
      <c r="GN84" s="235"/>
      <c r="GO84" s="234"/>
      <c r="GP84" s="235"/>
      <c r="GQ84" s="234"/>
      <c r="GR84" s="235"/>
      <c r="GS84" s="234"/>
      <c r="GT84" s="235"/>
      <c r="GU84" s="234"/>
      <c r="GV84" s="235"/>
      <c r="GW84" s="234"/>
      <c r="GX84" s="235"/>
      <c r="GY84" s="232"/>
      <c r="GZ84" s="233"/>
      <c r="HA84" s="232"/>
      <c r="HB84" s="233"/>
      <c r="HC84" s="232"/>
      <c r="HD84" s="233"/>
      <c r="HE84" s="232"/>
      <c r="HF84" s="233"/>
      <c r="HG84" s="232"/>
      <c r="HH84" s="233"/>
      <c r="HI84" s="232"/>
      <c r="HJ84" s="233"/>
      <c r="HK84" s="232"/>
      <c r="HL84" s="233"/>
      <c r="HM84" s="232"/>
      <c r="HN84" s="233"/>
      <c r="HO84" s="232"/>
      <c r="HP84" s="233"/>
      <c r="HQ84" s="232"/>
      <c r="HR84" s="233"/>
      <c r="HS84" s="232"/>
      <c r="HT84" s="233"/>
      <c r="HU84" s="232"/>
      <c r="HV84" s="233"/>
      <c r="HW84" s="234"/>
      <c r="HX84" s="235"/>
      <c r="HY84" s="234"/>
      <c r="HZ84" s="235"/>
      <c r="IA84" s="234"/>
      <c r="IB84" s="235"/>
      <c r="IC84" s="234"/>
      <c r="ID84" s="235"/>
      <c r="IE84" s="232"/>
      <c r="IF84" s="233"/>
      <c r="IG84" s="232"/>
      <c r="IH84" s="233"/>
      <c r="II84" s="232"/>
      <c r="IJ84" s="233"/>
      <c r="IK84" s="232"/>
      <c r="IL84" s="233"/>
      <c r="IM84" s="234"/>
      <c r="IN84" s="235"/>
      <c r="IO84" s="234"/>
      <c r="IP84" s="235"/>
      <c r="IQ84" s="234"/>
      <c r="IR84" s="235"/>
      <c r="IS84" s="234"/>
      <c r="IT84" s="235"/>
      <c r="IU84" s="234"/>
      <c r="IV84" s="235"/>
      <c r="IW84" s="234"/>
      <c r="IX84" s="252"/>
      <c r="IY84" s="256"/>
      <c r="IZ84" s="252"/>
      <c r="JA84" s="256"/>
      <c r="JB84" s="252"/>
    </row>
    <row r="85" spans="1:262" s="231" customFormat="1" x14ac:dyDescent="0.2">
      <c r="A85" s="231">
        <f>報告書表紙!G$6</f>
        <v>0</v>
      </c>
      <c r="C85" s="231">
        <v>84</v>
      </c>
      <c r="D85" s="231">
        <f>全技術者確認表!B97</f>
        <v>0</v>
      </c>
      <c r="J85" s="232" t="str">
        <f>IFERROR(IF(VLOOKUP($C85,'様式２－１'!$A$6:$BG$163,4,FALSE)="","",1),"")</f>
        <v/>
      </c>
      <c r="K85" s="233" t="str">
        <f>IFERROR(IF(VLOOKUP($C85,'様式２－１'!$A$6:$BG$163,5,FALSE)="","",1),"")</f>
        <v/>
      </c>
      <c r="L85" s="232" t="str">
        <f>IFERROR(IF(VLOOKUP($C85,'様式２－１'!$A$6:$BG$163,6,FALSE)="","",1),"")</f>
        <v/>
      </c>
      <c r="M85" s="233" t="str">
        <f>IFERROR(IF(VLOOKUP($C85,'様式２－１'!$A$6:$BG$163,7,FALSE)="","",1),"")</f>
        <v/>
      </c>
      <c r="N85" s="232" t="str">
        <f>IFERROR(IF(VLOOKUP($C85,'様式２－１'!$A$6:$BG$163,8,FALSE)="","",1),"")</f>
        <v/>
      </c>
      <c r="O85" s="233" t="str">
        <f>IFERROR(IF(VLOOKUP($C85,'様式２－１'!$A$6:$BG$163,9,FALSE)="","",1),"")</f>
        <v/>
      </c>
      <c r="P85" s="232" t="str">
        <f>IFERROR(IF(VLOOKUP($C85,'様式２－１'!$A$6:$BG$163,10,FALSE)="","",1),"")</f>
        <v/>
      </c>
      <c r="Q85" s="233" t="str">
        <f>IFERROR(IF(VLOOKUP($C85,'様式２－１'!$A$6:$BG$163,11,FALSE)="","",1),"")</f>
        <v/>
      </c>
      <c r="R85" s="232" t="str">
        <f>IFERROR(IF(VLOOKUP($C85,'様式２－１'!$A$6:$BG$163,12,FALSE)="","",1),"")</f>
        <v/>
      </c>
      <c r="S85" s="233" t="str">
        <f>IFERROR(IF(VLOOKUP($C85,'様式２－１'!$A$6:$BG$163,13,FALSE)="","",1),"")</f>
        <v/>
      </c>
      <c r="T85" s="232" t="str">
        <f>IFERROR(IF(VLOOKUP($C85,'様式２－１'!$A$6:$BG$163,14,FALSE)="","",1),"")</f>
        <v/>
      </c>
      <c r="U85" s="233" t="str">
        <f>IFERROR(IF(VLOOKUP($C85,'様式２－１'!$A$6:$BG$163,15,FALSE)="","",1),"")</f>
        <v/>
      </c>
      <c r="V85" s="232" t="str">
        <f>IFERROR(IF(VLOOKUP($C85,'様式２－１'!$A$6:$BG$163,16,FALSE)="","",1),"")</f>
        <v/>
      </c>
      <c r="W85" s="233" t="str">
        <f>IFERROR(IF(VLOOKUP($C85,'様式２－１'!$A$6:$BG$163,17,FALSE)="","",1),"")</f>
        <v/>
      </c>
      <c r="X85" s="232" t="str">
        <f>IFERROR(IF(VLOOKUP($C85,'様式２－１'!$A$6:$BG$163,18,FALSE)="","",1),"")</f>
        <v/>
      </c>
      <c r="Y85" s="233" t="str">
        <f>IFERROR(IF(VLOOKUP($C85,'様式２－１'!$A$6:$BG$163,19,FALSE)="","",1),"")</f>
        <v/>
      </c>
      <c r="Z85" s="232" t="str">
        <f>IFERROR(IF(VLOOKUP($C85,'様式２－１'!$A$6:$BG$163,20,FALSE)="","",1),"")</f>
        <v/>
      </c>
      <c r="AA85" s="235" t="str">
        <f>IFERROR(IF(VLOOKUP($C85,'様式２－１'!$A$6:$BG$163,21,FALSE)="","",1),"")</f>
        <v/>
      </c>
      <c r="AB85" s="232" t="str">
        <f>IFERROR(IF(VLOOKUP($C85,'様式２－１'!$A$6:$BG$163,22,FALSE)="","",1),"")</f>
        <v/>
      </c>
      <c r="AC85" s="235" t="str">
        <f>IFERROR(IF(VLOOKUP($C85,'様式２－１'!$A$6:$BG$163,23,FALSE)="","",1),"")</f>
        <v/>
      </c>
      <c r="AD85" s="232" t="str">
        <f>IFERROR(IF(VLOOKUP($C85,'様式２－１'!$A$6:$BG$163,24,FALSE)="","",1),"")</f>
        <v/>
      </c>
      <c r="AE85" s="235" t="str">
        <f>IFERROR(IF(VLOOKUP($C85,'様式２－１'!$A$6:$BG$163,25,FALSE)="","",1),"")</f>
        <v/>
      </c>
      <c r="AF85" s="232" t="str">
        <f>IFERROR(IF(VLOOKUP($C85,'様式２－１'!$A$6:$BG$163,26,FALSE)="","",1),"")</f>
        <v/>
      </c>
      <c r="AG85" s="235" t="str">
        <f>IFERROR(IF(VLOOKUP($C85,'様式２－１'!$A$6:$BG$163,27,FALSE)="","",1),"")</f>
        <v/>
      </c>
      <c r="AH85" s="232" t="str">
        <f>IFERROR(IF(VLOOKUP($C85,'様式２－１'!$A$6:$BG$163,28,FALSE)="","",1),"")</f>
        <v/>
      </c>
      <c r="AI85" s="235" t="str">
        <f>IFERROR(IF(VLOOKUP($C85,'様式２－１'!$A$6:$BG$163,28,FALSE)="","",1),"")</f>
        <v/>
      </c>
      <c r="AJ85" s="232" t="str">
        <f>IFERROR(IF(VLOOKUP($C85,'様式２－１'!$A$6:$BG$163,30,FALSE)="","",1),"")</f>
        <v/>
      </c>
      <c r="AK85" s="235" t="str">
        <f>IFERROR(IF(VLOOKUP($C85,'様式２－１'!$A$6:$BG$163,31,FALSE)="","",1),"")</f>
        <v/>
      </c>
      <c r="AL85" s="232" t="str">
        <f>IFERROR(IF(VLOOKUP($C85,'様式２－１'!$A$6:$BG$163,32,FALSE)="","",1),"")</f>
        <v/>
      </c>
      <c r="AM85" s="235" t="str">
        <f>IFERROR(IF(VLOOKUP($C85,'様式２－１'!$A$6:$BG$163,33,FALSE)="","",1),"")</f>
        <v/>
      </c>
      <c r="AN85" s="232" t="str">
        <f>IFERROR(IF(VLOOKUP($C85,'様式２－１'!$A$6:$BG$163,34,FALSE)="","",1),"")</f>
        <v/>
      </c>
      <c r="AO85" s="235" t="str">
        <f>IFERROR(IF(VLOOKUP($C85,'様式２－１'!$A$6:$BG$163,35,FALSE)="","",1),"")</f>
        <v/>
      </c>
      <c r="AP85" s="232" t="str">
        <f>IFERROR(IF(VLOOKUP($C85,'様式２－１'!$A$6:$BG$163,36,FALSE)="","",VLOOKUP($C85,'様式２－１'!$A$6:$BG$163,36,FALSE)),"")</f>
        <v/>
      </c>
      <c r="AQ85" s="233" t="str">
        <f>IFERROR(IF(VLOOKUP($C85,'様式２－１'!$A$6:$BG$163,37,FALSE)="","",VLOOKUP($C85,'様式２－１'!$A$6:$BG$163,37,FALSE)),"")</f>
        <v/>
      </c>
      <c r="AR85" s="232" t="str">
        <f>IFERROR(IF(VLOOKUP($C85,'様式２－１'!$A$6:$BG$163,38,FALSE)="","",VLOOKUP($C85,'様式２－１'!$A$6:$BG$163,38,FALSE)),"")</f>
        <v/>
      </c>
      <c r="AS85" s="233" t="str">
        <f>IFERROR(IF(VLOOKUP($C85,'様式２－１'!$A$6:$BG$163,39,FALSE)="","",VLOOKUP($C85,'様式２－１'!$A$6:$BG$163,39,FALSE)),"")</f>
        <v/>
      </c>
      <c r="AT85" s="232" t="str">
        <f>IFERROR(IF(VLOOKUP($C85,'様式２－１'!$A$6:$BG$163,40,FALSE)="","",VLOOKUP($C85,'様式２－１'!$A$6:$BG$163,40,FALSE)),"")</f>
        <v/>
      </c>
      <c r="AU85" s="233" t="str">
        <f>IFERROR(IF(VLOOKUP($C85,'様式２－１'!$A$6:$BG$163,41,FALSE)="","",VLOOKUP($C85,'様式２－１'!$A$6:$BG$163,41,FALSE)),"")</f>
        <v/>
      </c>
      <c r="AV85" s="232" t="str">
        <f>IFERROR(IF(VLOOKUP($C85,'様式２－１'!$A$6:$BG$163,42,FALSE)="","",VLOOKUP($C85,'様式２－１'!$A$6:$BG$163,42,FALSE)),"")</f>
        <v/>
      </c>
      <c r="AW85" s="233" t="str">
        <f>IFERROR(IF(VLOOKUP($C85,'様式２－１'!$A$6:$BG$163,43,FALSE)="","",VLOOKUP($C85,'様式２－１'!$A$6:$BG$163,43,FALSE)),"")</f>
        <v/>
      </c>
      <c r="AX85" s="232" t="str">
        <f>IFERROR(IF(VLOOKUP($C85,'様式２－１'!$A$6:$BG$163,44,FALSE)="","",VLOOKUP($C85,'様式２－１'!$A$6:$BG$163,44,FALSE)),"")</f>
        <v/>
      </c>
      <c r="AY85" s="233" t="str">
        <f>IFERROR(IF(VLOOKUP($C85,'様式２－１'!$A$6:$BG$163,45,FALSE)="","",VLOOKUP($C85,'様式２－１'!$A$6:$BG$163,45,FALSE)),"")</f>
        <v/>
      </c>
      <c r="AZ85" s="232" t="str">
        <f>IFERROR(IF(VLOOKUP($C85,'様式２－１'!$A$6:$BG$163,46,FALSE)="","",VLOOKUP($C85,'様式２－１'!$A$6:$BG$163,46,FALSE)),"")</f>
        <v/>
      </c>
      <c r="BA85" s="233" t="str">
        <f>IFERROR(IF(VLOOKUP($C85,'様式２－１'!$A$6:$BG$163,47,FALSE)="","",VLOOKUP($C85,'様式２－１'!$A$6:$BG$163,47,FALSE)),"")</f>
        <v/>
      </c>
      <c r="BB85" s="232" t="str">
        <f>IFERROR(IF(VLOOKUP($C85,'様式２－１'!$A$6:$BG$163,48,FALSE)="","",VLOOKUP($C85,'様式２－１'!$A$6:$BG$163,48,FALSE)),"")</f>
        <v/>
      </c>
      <c r="BC85" s="233" t="str">
        <f>IFERROR(IF(VLOOKUP($C85,'様式２－１'!$A$6:$BG$163,49,FALSE)="","",VLOOKUP($C85,'様式２－１'!$A$6:$BG$163,49,FALSE)),"")</f>
        <v/>
      </c>
      <c r="BD85" s="232" t="str">
        <f>IFERROR(IF(VLOOKUP($C85,'様式２－１'!$A$6:$BG$163,50,FALSE)="","",VLOOKUP($C85,'様式２－１'!$A$6:$BG$163,50,FALSE)),"")</f>
        <v/>
      </c>
      <c r="BE85" s="233" t="str">
        <f>IFERROR(IF(VLOOKUP($C85,'様式２－１'!$A$6:$BG$163,51,FALSE)="","",VLOOKUP($C85,'様式２－１'!$A$6:$BG$163,51,FALSE)),"")</f>
        <v/>
      </c>
      <c r="BF85" s="232" t="str">
        <f>IFERROR(IF(VLOOKUP($C85,'様式２－１'!$A$6:$BG$163,52,FALSE)="","",VLOOKUP($C85,'様式２－１'!$A$6:$BG$163,52,FALSE)),"")</f>
        <v/>
      </c>
      <c r="BG85" s="233" t="str">
        <f>IFERROR(IF(VLOOKUP($C85,'様式２－１'!$A$6:$BG$163,53,FALSE)="","",1),"")</f>
        <v/>
      </c>
      <c r="BH85" s="232" t="str">
        <f>IFERROR(IF(VLOOKUP($C85,'様式２－１'!$A$6:$BG$163,54,FALSE)="","",1),"")</f>
        <v/>
      </c>
      <c r="BI85" s="233" t="str">
        <f>IFERROR(IF(VLOOKUP($C85,'様式２－１'!$A$6:$BG$163,55,FALSE)="","",1),"")</f>
        <v/>
      </c>
      <c r="BJ85" s="232" t="str">
        <f>IFERROR(IF(VLOOKUP($C85,'様式２－１'!$A$6:$BG$163,56,FALSE)="","",VLOOKUP($C85,'様式２－１'!$A$6:$BG$163,56,FALSE)),"")</f>
        <v/>
      </c>
      <c r="BK85" s="233" t="str">
        <f>IFERROR(IF(VLOOKUP($C85,'様式２－１'!$A$6:$BG$163,57,FALSE)="","",VLOOKUP($C85,'様式２－１'!$A$6:$BG$163,57,FALSE)),"")</f>
        <v/>
      </c>
      <c r="BL85" s="232" t="str">
        <f>IFERROR(IF(VLOOKUP($C85,'様式２－１'!$A$6:$BG$163,58,FALSE)="","",VLOOKUP($C85,'様式２－１'!$A$6:$BG$163,58,FALSE)),"")</f>
        <v/>
      </c>
      <c r="BM85" s="233" t="str">
        <f>IFERROR(IF(VLOOKUP($C85,'様式２－１'!$A$6:$BG$163,59,FALSE)="","",VLOOKUP($C85,'様式２－１'!$A$6:$BG$163,59,FALSE)),"")</f>
        <v/>
      </c>
      <c r="BN85" s="234" t="str">
        <f>IFERROR(IF(VLOOKUP($C85,'様式４－１'!$A$6:$AE$112,5,FALSE)="","",VLOOKUP($C85,'様式４－１'!$A$6:$AE$112,5,FALSE)),"")</f>
        <v/>
      </c>
      <c r="BO85" s="235" t="str">
        <f>IFERROR(IF(VLOOKUP($C85,'様式４－１'!$A$6:$AE$112,6,FALSE)="","",VLOOKUP($C85,'様式４－１'!$A$6:$AE$112,6,FALSE)),"")</f>
        <v/>
      </c>
      <c r="BP85" s="234" t="str">
        <f>IFERROR(IF(VLOOKUP($C85,'様式４－１'!$A$6:$AE$112,7,FALSE)="","",VLOOKUP($C85,'様式４－１'!$A$6:$AE$112,7,FALSE)),"")</f>
        <v/>
      </c>
      <c r="BQ85" s="235" t="str">
        <f>IFERROR(IF(VLOOKUP($C85,'様式４－１'!$A$6:$AE$112,8,FALSE)="","",VLOOKUP($C85,'様式４－１'!$A$6:$AE$112,8,FALSE)),"")</f>
        <v/>
      </c>
      <c r="BR85" s="234" t="str">
        <f>IFERROR(IF(VLOOKUP($C85,'様式４－１'!$A$6:$AE$112,9,FALSE)="","",VLOOKUP($C85,'様式４－１'!$A$6:$AE$112,9,FALSE)),"")</f>
        <v/>
      </c>
      <c r="BS85" s="235" t="str">
        <f>IFERROR(IF(VLOOKUP($C85,'様式４－１'!$A$6:$AE$112,10,FALSE)="","",VLOOKUP($C85,'様式４－１'!$A$6:$AE$112,10,FALSE)),"")</f>
        <v/>
      </c>
      <c r="BT85" s="234" t="str">
        <f>IFERROR(IF(VLOOKUP($C85,'様式４－１'!$A$6:$AE$112,11,FALSE)="","",VLOOKUP($C85,'様式４－１'!$A$6:$AE$112,11,FALSE)),"")</f>
        <v/>
      </c>
      <c r="BU85" s="235" t="str">
        <f>IFERROR(IF(VLOOKUP($C85,'様式４－１'!$A$6:$AE$112,12,FALSE)="","",VLOOKUP($C85,'様式４－１'!$A$6:$AE$112,12,FALSE)),"")</f>
        <v/>
      </c>
      <c r="BV85" s="232" t="str">
        <f>IFERROR(IF(VLOOKUP($C85,'様式４－１'!$A$6:$AE$112,13,FALSE)="","",VLOOKUP($C85,'様式４－１'!$A$6:$AE$112,13,FALSE)),"")</f>
        <v/>
      </c>
      <c r="BW85" s="233" t="str">
        <f>IFERROR(IF(VLOOKUP($C85,'様式４－１'!$A$6:$AE$112,14,FALSE)="","",VLOOKUP($C85,'様式４－１'!$A$6:$AE$112,14,FALSE)),"")</f>
        <v/>
      </c>
      <c r="BX85" s="232" t="str">
        <f>IFERROR(IF(VLOOKUP($C85,'様式４－１'!$A$6:$AE$112,15,FALSE)="","",VLOOKUP($C85,'様式４－１'!$A$6:$AE$112,15,FALSE)),"")</f>
        <v/>
      </c>
      <c r="BY85" s="233" t="str">
        <f>IFERROR(IF(VLOOKUP($C85,'様式４－１'!$A$6:$AE$112,16,FALSE)="","",VLOOKUP($C85,'様式４－１'!$A$6:$AE$112,16,FALSE)),"")</f>
        <v/>
      </c>
      <c r="BZ85" s="232" t="str">
        <f>IFERROR(IF(VLOOKUP($C85,'様式４－１'!$A$6:$AE$112,17,FALSE)="","",VLOOKUP($C85,'様式４－１'!$A$6:$AE$112,17,FALSE)),"")</f>
        <v/>
      </c>
      <c r="CA85" s="233" t="str">
        <f>IFERROR(IF(VLOOKUP($C85,'様式４－１'!$A$6:$AE$112,18,FALSE)="","",VLOOKUP($C85,'様式４－１'!$A$6:$AE$112,18,FALSE)),"")</f>
        <v/>
      </c>
      <c r="CB85" s="232" t="str">
        <f>IFERROR(IF(VLOOKUP($C85,'様式４－１'!$A$6:$AE$112,19,FALSE)="","",VLOOKUP($C85,'様式４－１'!$A$6:$AE$112,19,FALSE)),"")</f>
        <v/>
      </c>
      <c r="CC85" s="233" t="str">
        <f>IFERROR(IF(VLOOKUP($C85,'様式４－１'!$A$6:$AE$112,20,FALSE)="","",VLOOKUP($C85,'様式４－１'!$A$6:$AE$112,20,FALSE)),"")</f>
        <v/>
      </c>
      <c r="CD85" s="234" t="str">
        <f>IFERROR(IF(VLOOKUP($C85,'様式４－１'!$A$6:$AE$112,21,FALSE)="","",1),"")</f>
        <v/>
      </c>
      <c r="CE85" s="235" t="str">
        <f>IFERROR(IF(VLOOKUP($C85,'様式４－１'!$A$6:$AE$112,22,FALSE)="","",1),"")</f>
        <v/>
      </c>
      <c r="CF85" s="234" t="str">
        <f>IFERROR(IF(VLOOKUP($C85,'様式４－１'!$A$6:$AE$112,23,FALSE)="","",1),"")</f>
        <v/>
      </c>
      <c r="CG85" s="235" t="str">
        <f>IFERROR(IF(VLOOKUP($C85,'様式４－１'!$A$6:$AE$112,24,FALSE)="","",1),"")</f>
        <v/>
      </c>
      <c r="CH85" s="234" t="str">
        <f>IFERROR(IF(VLOOKUP($C85,'様式４－１'!$A$6:$AE$112,25,FALSE)="","",1),"")</f>
        <v/>
      </c>
      <c r="CI85" s="235" t="str">
        <f>IFERROR(IF(VLOOKUP($C85,'様式４－１'!$A$6:$AE$112,26,FALSE)="","",1),"")</f>
        <v/>
      </c>
      <c r="CJ85" s="234" t="str">
        <f>IFERROR(IF(VLOOKUP($C85,'様式４－１'!$A$6:$AE$112,27,FALSE)="","",1),"")</f>
        <v/>
      </c>
      <c r="CK85" s="235" t="str">
        <f>IFERROR(IF(VLOOKUP($C85,'様式４－１'!$A$6:$AE$112,28,FALSE)="","",1),"")</f>
        <v/>
      </c>
      <c r="CL85" s="234" t="str">
        <f>IFERROR(IF(VLOOKUP($C85,'様式４－１'!$A$6:$AE$112,29,FALSE)="","",1),"")</f>
        <v/>
      </c>
      <c r="CM85" s="235" t="str">
        <f>IFERROR(IF(VLOOKUP($C85,'様式４－１'!$A$6:$AE$112,30,FALSE)="","",1),"")</f>
        <v/>
      </c>
      <c r="CN85" s="234" t="str">
        <f>IFERROR(IF(VLOOKUP($C85,'様式４－１'!$A$6:$AE$112,31,FALSE)="","",1),"")</f>
        <v/>
      </c>
      <c r="CO85" s="252" t="str">
        <f>IFERROR(IF(VLOOKUP($C85,'様式４－１'!$A$6:$AE$112,31,FALSE)="","",1),"")</f>
        <v/>
      </c>
      <c r="CP85" s="256" t="str">
        <f>IFERROR(IF(VLOOKUP($C85,'様式４－１'!$A$6:$AE$112,31,FALSE)="","",1),"")</f>
        <v/>
      </c>
      <c r="CQ85" s="252" t="str">
        <f>IFERROR(IF(VLOOKUP($C85,'様式４－１'!$A$6:$AE$112,31,FALSE)="","",1),"")</f>
        <v/>
      </c>
      <c r="CR85" s="260">
        <f>全技術者確認表!E97</f>
        <v>0</v>
      </c>
      <c r="CS85" s="261">
        <f>全技術者確認表!H97</f>
        <v>0</v>
      </c>
      <c r="FS85" s="232"/>
      <c r="FT85" s="233"/>
      <c r="FU85" s="232"/>
      <c r="FV85" s="233"/>
      <c r="FW85" s="232"/>
      <c r="FX85" s="233"/>
      <c r="FY85" s="232"/>
      <c r="FZ85" s="233"/>
      <c r="GA85" s="232"/>
      <c r="GB85" s="233"/>
      <c r="GC85" s="232"/>
      <c r="GD85" s="233"/>
      <c r="GE85" s="232"/>
      <c r="GF85" s="233"/>
      <c r="GG85" s="232"/>
      <c r="GH85" s="233"/>
      <c r="GI85" s="234"/>
      <c r="GJ85" s="235"/>
      <c r="GK85" s="234"/>
      <c r="GL85" s="235"/>
      <c r="GM85" s="234"/>
      <c r="GN85" s="235"/>
      <c r="GO85" s="234"/>
      <c r="GP85" s="235"/>
      <c r="GQ85" s="234"/>
      <c r="GR85" s="235"/>
      <c r="GS85" s="234"/>
      <c r="GT85" s="235"/>
      <c r="GU85" s="234"/>
      <c r="GV85" s="235"/>
      <c r="GW85" s="234"/>
      <c r="GX85" s="235"/>
      <c r="GY85" s="232"/>
      <c r="GZ85" s="233"/>
      <c r="HA85" s="232"/>
      <c r="HB85" s="233"/>
      <c r="HC85" s="232"/>
      <c r="HD85" s="233"/>
      <c r="HE85" s="232"/>
      <c r="HF85" s="233"/>
      <c r="HG85" s="232"/>
      <c r="HH85" s="233"/>
      <c r="HI85" s="232"/>
      <c r="HJ85" s="233"/>
      <c r="HK85" s="232"/>
      <c r="HL85" s="233"/>
      <c r="HM85" s="232"/>
      <c r="HN85" s="233"/>
      <c r="HO85" s="232"/>
      <c r="HP85" s="233"/>
      <c r="HQ85" s="232"/>
      <c r="HR85" s="233"/>
      <c r="HS85" s="232"/>
      <c r="HT85" s="233"/>
      <c r="HU85" s="232"/>
      <c r="HV85" s="233"/>
      <c r="HW85" s="234"/>
      <c r="HX85" s="235"/>
      <c r="HY85" s="234"/>
      <c r="HZ85" s="235"/>
      <c r="IA85" s="234"/>
      <c r="IB85" s="235"/>
      <c r="IC85" s="234"/>
      <c r="ID85" s="235"/>
      <c r="IE85" s="232"/>
      <c r="IF85" s="233"/>
      <c r="IG85" s="232"/>
      <c r="IH85" s="233"/>
      <c r="II85" s="232"/>
      <c r="IJ85" s="233"/>
      <c r="IK85" s="232"/>
      <c r="IL85" s="233"/>
      <c r="IM85" s="234"/>
      <c r="IN85" s="235"/>
      <c r="IO85" s="234"/>
      <c r="IP85" s="235"/>
      <c r="IQ85" s="234"/>
      <c r="IR85" s="235"/>
      <c r="IS85" s="234"/>
      <c r="IT85" s="235"/>
      <c r="IU85" s="234"/>
      <c r="IV85" s="235"/>
      <c r="IW85" s="234"/>
      <c r="IX85" s="252"/>
      <c r="IY85" s="256"/>
      <c r="IZ85" s="252"/>
      <c r="JA85" s="256"/>
      <c r="JB85" s="252"/>
    </row>
    <row r="86" spans="1:262" s="241" customFormat="1" x14ac:dyDescent="0.2">
      <c r="A86" s="241">
        <f>報告書表紙!G$6</f>
        <v>0</v>
      </c>
      <c r="C86" s="241">
        <v>85</v>
      </c>
      <c r="D86" s="241">
        <f>全技術者確認表!B98</f>
        <v>0</v>
      </c>
      <c r="J86" s="242" t="str">
        <f>IFERROR(IF(VLOOKUP($C86,'様式２－１'!$A$6:$BG$163,4,FALSE)="","",1),"")</f>
        <v/>
      </c>
      <c r="K86" s="243" t="str">
        <f>IFERROR(IF(VLOOKUP($C86,'様式２－１'!$A$6:$BG$163,5,FALSE)="","",1),"")</f>
        <v/>
      </c>
      <c r="L86" s="242" t="str">
        <f>IFERROR(IF(VLOOKUP($C86,'様式２－１'!$A$6:$BG$163,6,FALSE)="","",1),"")</f>
        <v/>
      </c>
      <c r="M86" s="243" t="str">
        <f>IFERROR(IF(VLOOKUP($C86,'様式２－１'!$A$6:$BG$163,7,FALSE)="","",1),"")</f>
        <v/>
      </c>
      <c r="N86" s="242" t="str">
        <f>IFERROR(IF(VLOOKUP($C86,'様式２－１'!$A$6:$BG$163,8,FALSE)="","",1),"")</f>
        <v/>
      </c>
      <c r="O86" s="243" t="str">
        <f>IFERROR(IF(VLOOKUP($C86,'様式２－１'!$A$6:$BG$163,9,FALSE)="","",1),"")</f>
        <v/>
      </c>
      <c r="P86" s="242" t="str">
        <f>IFERROR(IF(VLOOKUP($C86,'様式２－１'!$A$6:$BG$163,10,FALSE)="","",1),"")</f>
        <v/>
      </c>
      <c r="Q86" s="243" t="str">
        <f>IFERROR(IF(VLOOKUP($C86,'様式２－１'!$A$6:$BG$163,11,FALSE)="","",1),"")</f>
        <v/>
      </c>
      <c r="R86" s="242" t="str">
        <f>IFERROR(IF(VLOOKUP($C86,'様式２－１'!$A$6:$BG$163,12,FALSE)="","",1),"")</f>
        <v/>
      </c>
      <c r="S86" s="243" t="str">
        <f>IFERROR(IF(VLOOKUP($C86,'様式２－１'!$A$6:$BG$163,13,FALSE)="","",1),"")</f>
        <v/>
      </c>
      <c r="T86" s="242" t="str">
        <f>IFERROR(IF(VLOOKUP($C86,'様式２－１'!$A$6:$BG$163,14,FALSE)="","",1),"")</f>
        <v/>
      </c>
      <c r="U86" s="243" t="str">
        <f>IFERROR(IF(VLOOKUP($C86,'様式２－１'!$A$6:$BG$163,15,FALSE)="","",1),"")</f>
        <v/>
      </c>
      <c r="V86" s="242" t="str">
        <f>IFERROR(IF(VLOOKUP($C86,'様式２－１'!$A$6:$BG$163,16,FALSE)="","",1),"")</f>
        <v/>
      </c>
      <c r="W86" s="243" t="str">
        <f>IFERROR(IF(VLOOKUP($C86,'様式２－１'!$A$6:$BG$163,17,FALSE)="","",1),"")</f>
        <v/>
      </c>
      <c r="X86" s="242" t="str">
        <f>IFERROR(IF(VLOOKUP($C86,'様式２－１'!$A$6:$BG$163,18,FALSE)="","",1),"")</f>
        <v/>
      </c>
      <c r="Y86" s="243" t="str">
        <f>IFERROR(IF(VLOOKUP($C86,'様式２－１'!$A$6:$BG$163,19,FALSE)="","",1),"")</f>
        <v/>
      </c>
      <c r="Z86" s="242" t="str">
        <f>IFERROR(IF(VLOOKUP($C86,'様式２－１'!$A$6:$BG$163,20,FALSE)="","",1),"")</f>
        <v/>
      </c>
      <c r="AA86" s="245" t="str">
        <f>IFERROR(IF(VLOOKUP($C86,'様式２－１'!$A$6:$BG$163,21,FALSE)="","",1),"")</f>
        <v/>
      </c>
      <c r="AB86" s="242" t="str">
        <f>IFERROR(IF(VLOOKUP($C86,'様式２－１'!$A$6:$BG$163,22,FALSE)="","",1),"")</f>
        <v/>
      </c>
      <c r="AC86" s="245" t="str">
        <f>IFERROR(IF(VLOOKUP($C86,'様式２－１'!$A$6:$BG$163,23,FALSE)="","",1),"")</f>
        <v/>
      </c>
      <c r="AD86" s="242" t="str">
        <f>IFERROR(IF(VLOOKUP($C86,'様式２－１'!$A$6:$BG$163,24,FALSE)="","",1),"")</f>
        <v/>
      </c>
      <c r="AE86" s="245" t="str">
        <f>IFERROR(IF(VLOOKUP($C86,'様式２－１'!$A$6:$BG$163,25,FALSE)="","",1),"")</f>
        <v/>
      </c>
      <c r="AF86" s="242" t="str">
        <f>IFERROR(IF(VLOOKUP($C86,'様式２－１'!$A$6:$BG$163,26,FALSE)="","",1),"")</f>
        <v/>
      </c>
      <c r="AG86" s="245" t="str">
        <f>IFERROR(IF(VLOOKUP($C86,'様式２－１'!$A$6:$BG$163,27,FALSE)="","",1),"")</f>
        <v/>
      </c>
      <c r="AH86" s="242" t="str">
        <f>IFERROR(IF(VLOOKUP($C86,'様式２－１'!$A$6:$BG$163,28,FALSE)="","",1),"")</f>
        <v/>
      </c>
      <c r="AI86" s="245" t="str">
        <f>IFERROR(IF(VLOOKUP($C86,'様式２－１'!$A$6:$BG$163,28,FALSE)="","",1),"")</f>
        <v/>
      </c>
      <c r="AJ86" s="242" t="str">
        <f>IFERROR(IF(VLOOKUP($C86,'様式２－１'!$A$6:$BG$163,30,FALSE)="","",1),"")</f>
        <v/>
      </c>
      <c r="AK86" s="245" t="str">
        <f>IFERROR(IF(VLOOKUP($C86,'様式２－１'!$A$6:$BG$163,31,FALSE)="","",1),"")</f>
        <v/>
      </c>
      <c r="AL86" s="242" t="str">
        <f>IFERROR(IF(VLOOKUP($C86,'様式２－１'!$A$6:$BG$163,32,FALSE)="","",1),"")</f>
        <v/>
      </c>
      <c r="AM86" s="245" t="str">
        <f>IFERROR(IF(VLOOKUP($C86,'様式２－１'!$A$6:$BG$163,33,FALSE)="","",1),"")</f>
        <v/>
      </c>
      <c r="AN86" s="242" t="str">
        <f>IFERROR(IF(VLOOKUP($C86,'様式２－１'!$A$6:$BG$163,34,FALSE)="","",1),"")</f>
        <v/>
      </c>
      <c r="AO86" s="245" t="str">
        <f>IFERROR(IF(VLOOKUP($C86,'様式２－１'!$A$6:$BG$163,35,FALSE)="","",1),"")</f>
        <v/>
      </c>
      <c r="AP86" s="242" t="str">
        <f>IFERROR(IF(VLOOKUP($C86,'様式２－１'!$A$6:$BG$163,36,FALSE)="","",VLOOKUP($C86,'様式２－１'!$A$6:$BG$163,36,FALSE)),"")</f>
        <v/>
      </c>
      <c r="AQ86" s="243" t="str">
        <f>IFERROR(IF(VLOOKUP($C86,'様式２－１'!$A$6:$BG$163,37,FALSE)="","",VLOOKUP($C86,'様式２－１'!$A$6:$BG$163,37,FALSE)),"")</f>
        <v/>
      </c>
      <c r="AR86" s="242" t="str">
        <f>IFERROR(IF(VLOOKUP($C86,'様式２－１'!$A$6:$BG$163,38,FALSE)="","",VLOOKUP($C86,'様式２－１'!$A$6:$BG$163,38,FALSE)),"")</f>
        <v/>
      </c>
      <c r="AS86" s="243" t="str">
        <f>IFERROR(IF(VLOOKUP($C86,'様式２－１'!$A$6:$BG$163,39,FALSE)="","",VLOOKUP($C86,'様式２－１'!$A$6:$BG$163,39,FALSE)),"")</f>
        <v/>
      </c>
      <c r="AT86" s="242" t="str">
        <f>IFERROR(IF(VLOOKUP($C86,'様式２－１'!$A$6:$BG$163,40,FALSE)="","",VLOOKUP($C86,'様式２－１'!$A$6:$BG$163,40,FALSE)),"")</f>
        <v/>
      </c>
      <c r="AU86" s="243" t="str">
        <f>IFERROR(IF(VLOOKUP($C86,'様式２－１'!$A$6:$BG$163,41,FALSE)="","",VLOOKUP($C86,'様式２－１'!$A$6:$BG$163,41,FALSE)),"")</f>
        <v/>
      </c>
      <c r="AV86" s="242" t="str">
        <f>IFERROR(IF(VLOOKUP($C86,'様式２－１'!$A$6:$BG$163,42,FALSE)="","",VLOOKUP($C86,'様式２－１'!$A$6:$BG$163,42,FALSE)),"")</f>
        <v/>
      </c>
      <c r="AW86" s="243" t="str">
        <f>IFERROR(IF(VLOOKUP($C86,'様式２－１'!$A$6:$BG$163,43,FALSE)="","",VLOOKUP($C86,'様式２－１'!$A$6:$BG$163,43,FALSE)),"")</f>
        <v/>
      </c>
      <c r="AX86" s="242" t="str">
        <f>IFERROR(IF(VLOOKUP($C86,'様式２－１'!$A$6:$BG$163,44,FALSE)="","",VLOOKUP($C86,'様式２－１'!$A$6:$BG$163,44,FALSE)),"")</f>
        <v/>
      </c>
      <c r="AY86" s="243" t="str">
        <f>IFERROR(IF(VLOOKUP($C86,'様式２－１'!$A$6:$BG$163,45,FALSE)="","",VLOOKUP($C86,'様式２－１'!$A$6:$BG$163,45,FALSE)),"")</f>
        <v/>
      </c>
      <c r="AZ86" s="242" t="str">
        <f>IFERROR(IF(VLOOKUP($C86,'様式２－１'!$A$6:$BG$163,46,FALSE)="","",VLOOKUP($C86,'様式２－１'!$A$6:$BG$163,46,FALSE)),"")</f>
        <v/>
      </c>
      <c r="BA86" s="243" t="str">
        <f>IFERROR(IF(VLOOKUP($C86,'様式２－１'!$A$6:$BG$163,47,FALSE)="","",VLOOKUP($C86,'様式２－１'!$A$6:$BG$163,47,FALSE)),"")</f>
        <v/>
      </c>
      <c r="BB86" s="242" t="str">
        <f>IFERROR(IF(VLOOKUP($C86,'様式２－１'!$A$6:$BG$163,48,FALSE)="","",VLOOKUP($C86,'様式２－１'!$A$6:$BG$163,48,FALSE)),"")</f>
        <v/>
      </c>
      <c r="BC86" s="243" t="str">
        <f>IFERROR(IF(VLOOKUP($C86,'様式２－１'!$A$6:$BG$163,49,FALSE)="","",VLOOKUP($C86,'様式２－１'!$A$6:$BG$163,49,FALSE)),"")</f>
        <v/>
      </c>
      <c r="BD86" s="242" t="str">
        <f>IFERROR(IF(VLOOKUP($C86,'様式２－１'!$A$6:$BG$163,50,FALSE)="","",VLOOKUP($C86,'様式２－１'!$A$6:$BG$163,50,FALSE)),"")</f>
        <v/>
      </c>
      <c r="BE86" s="243" t="str">
        <f>IFERROR(IF(VLOOKUP($C86,'様式２－１'!$A$6:$BG$163,51,FALSE)="","",VLOOKUP($C86,'様式２－１'!$A$6:$BG$163,51,FALSE)),"")</f>
        <v/>
      </c>
      <c r="BF86" s="242" t="str">
        <f>IFERROR(IF(VLOOKUP($C86,'様式２－１'!$A$6:$BG$163,52,FALSE)="","",VLOOKUP($C86,'様式２－１'!$A$6:$BG$163,52,FALSE)),"")</f>
        <v/>
      </c>
      <c r="BG86" s="243" t="str">
        <f>IFERROR(IF(VLOOKUP($C86,'様式２－１'!$A$6:$BG$163,53,FALSE)="","",1),"")</f>
        <v/>
      </c>
      <c r="BH86" s="242" t="str">
        <f>IFERROR(IF(VLOOKUP($C86,'様式２－１'!$A$6:$BG$163,54,FALSE)="","",1),"")</f>
        <v/>
      </c>
      <c r="BI86" s="243" t="str">
        <f>IFERROR(IF(VLOOKUP($C86,'様式２－１'!$A$6:$BG$163,55,FALSE)="","",1),"")</f>
        <v/>
      </c>
      <c r="BJ86" s="242" t="str">
        <f>IFERROR(IF(VLOOKUP($C86,'様式２－１'!$A$6:$BG$163,56,FALSE)="","",VLOOKUP($C86,'様式２－１'!$A$6:$BG$163,56,FALSE)),"")</f>
        <v/>
      </c>
      <c r="BK86" s="243" t="str">
        <f>IFERROR(IF(VLOOKUP($C86,'様式２－１'!$A$6:$BG$163,57,FALSE)="","",VLOOKUP($C86,'様式２－１'!$A$6:$BG$163,57,FALSE)),"")</f>
        <v/>
      </c>
      <c r="BL86" s="242" t="str">
        <f>IFERROR(IF(VLOOKUP($C86,'様式２－１'!$A$6:$BG$163,58,FALSE)="","",VLOOKUP($C86,'様式２－１'!$A$6:$BG$163,58,FALSE)),"")</f>
        <v/>
      </c>
      <c r="BM86" s="243" t="str">
        <f>IFERROR(IF(VLOOKUP($C86,'様式２－１'!$A$6:$BG$163,59,FALSE)="","",VLOOKUP($C86,'様式２－１'!$A$6:$BG$163,59,FALSE)),"")</f>
        <v/>
      </c>
      <c r="BN86" s="244" t="str">
        <f>IFERROR(IF(VLOOKUP($C86,'様式４－１'!$A$6:$AE$112,5,FALSE)="","",VLOOKUP($C86,'様式４－１'!$A$6:$AE$112,5,FALSE)),"")</f>
        <v/>
      </c>
      <c r="BO86" s="245" t="str">
        <f>IFERROR(IF(VLOOKUP($C86,'様式４－１'!$A$6:$AE$112,6,FALSE)="","",VLOOKUP($C86,'様式４－１'!$A$6:$AE$112,6,FALSE)),"")</f>
        <v/>
      </c>
      <c r="BP86" s="244" t="str">
        <f>IFERROR(IF(VLOOKUP($C86,'様式４－１'!$A$6:$AE$112,7,FALSE)="","",VLOOKUP($C86,'様式４－１'!$A$6:$AE$112,7,FALSE)),"")</f>
        <v/>
      </c>
      <c r="BQ86" s="245" t="str">
        <f>IFERROR(IF(VLOOKUP($C86,'様式４－１'!$A$6:$AE$112,8,FALSE)="","",VLOOKUP($C86,'様式４－１'!$A$6:$AE$112,8,FALSE)),"")</f>
        <v/>
      </c>
      <c r="BR86" s="244" t="str">
        <f>IFERROR(IF(VLOOKUP($C86,'様式４－１'!$A$6:$AE$112,9,FALSE)="","",VLOOKUP($C86,'様式４－１'!$A$6:$AE$112,9,FALSE)),"")</f>
        <v/>
      </c>
      <c r="BS86" s="245" t="str">
        <f>IFERROR(IF(VLOOKUP($C86,'様式４－１'!$A$6:$AE$112,10,FALSE)="","",VLOOKUP($C86,'様式４－１'!$A$6:$AE$112,10,FALSE)),"")</f>
        <v/>
      </c>
      <c r="BT86" s="244" t="str">
        <f>IFERROR(IF(VLOOKUP($C86,'様式４－１'!$A$6:$AE$112,11,FALSE)="","",VLOOKUP($C86,'様式４－１'!$A$6:$AE$112,11,FALSE)),"")</f>
        <v/>
      </c>
      <c r="BU86" s="245" t="str">
        <f>IFERROR(IF(VLOOKUP($C86,'様式４－１'!$A$6:$AE$112,12,FALSE)="","",VLOOKUP($C86,'様式４－１'!$A$6:$AE$112,12,FALSE)),"")</f>
        <v/>
      </c>
      <c r="BV86" s="242" t="str">
        <f>IFERROR(IF(VLOOKUP($C86,'様式４－１'!$A$6:$AE$112,13,FALSE)="","",VLOOKUP($C86,'様式４－１'!$A$6:$AE$112,13,FALSE)),"")</f>
        <v/>
      </c>
      <c r="BW86" s="243" t="str">
        <f>IFERROR(IF(VLOOKUP($C86,'様式４－１'!$A$6:$AE$112,14,FALSE)="","",VLOOKUP($C86,'様式４－１'!$A$6:$AE$112,14,FALSE)),"")</f>
        <v/>
      </c>
      <c r="BX86" s="242" t="str">
        <f>IFERROR(IF(VLOOKUP($C86,'様式４－１'!$A$6:$AE$112,15,FALSE)="","",VLOOKUP($C86,'様式４－１'!$A$6:$AE$112,15,FALSE)),"")</f>
        <v/>
      </c>
      <c r="BY86" s="243" t="str">
        <f>IFERROR(IF(VLOOKUP($C86,'様式４－１'!$A$6:$AE$112,16,FALSE)="","",VLOOKUP($C86,'様式４－１'!$A$6:$AE$112,16,FALSE)),"")</f>
        <v/>
      </c>
      <c r="BZ86" s="242" t="str">
        <f>IFERROR(IF(VLOOKUP($C86,'様式４－１'!$A$6:$AE$112,17,FALSE)="","",VLOOKUP($C86,'様式４－１'!$A$6:$AE$112,17,FALSE)),"")</f>
        <v/>
      </c>
      <c r="CA86" s="243" t="str">
        <f>IFERROR(IF(VLOOKUP($C86,'様式４－１'!$A$6:$AE$112,18,FALSE)="","",VLOOKUP($C86,'様式４－１'!$A$6:$AE$112,18,FALSE)),"")</f>
        <v/>
      </c>
      <c r="CB86" s="242" t="str">
        <f>IFERROR(IF(VLOOKUP($C86,'様式４－１'!$A$6:$AE$112,19,FALSE)="","",VLOOKUP($C86,'様式４－１'!$A$6:$AE$112,19,FALSE)),"")</f>
        <v/>
      </c>
      <c r="CC86" s="243" t="str">
        <f>IFERROR(IF(VLOOKUP($C86,'様式４－１'!$A$6:$AE$112,20,FALSE)="","",VLOOKUP($C86,'様式４－１'!$A$6:$AE$112,20,FALSE)),"")</f>
        <v/>
      </c>
      <c r="CD86" s="244" t="str">
        <f>IFERROR(IF(VLOOKUP($C86,'様式４－１'!$A$6:$AE$112,21,FALSE)="","",1),"")</f>
        <v/>
      </c>
      <c r="CE86" s="245" t="str">
        <f>IFERROR(IF(VLOOKUP($C86,'様式４－１'!$A$6:$AE$112,22,FALSE)="","",1),"")</f>
        <v/>
      </c>
      <c r="CF86" s="244" t="str">
        <f>IFERROR(IF(VLOOKUP($C86,'様式４－１'!$A$6:$AE$112,23,FALSE)="","",1),"")</f>
        <v/>
      </c>
      <c r="CG86" s="245" t="str">
        <f>IFERROR(IF(VLOOKUP($C86,'様式４－１'!$A$6:$AE$112,24,FALSE)="","",1),"")</f>
        <v/>
      </c>
      <c r="CH86" s="244" t="str">
        <f>IFERROR(IF(VLOOKUP($C86,'様式４－１'!$A$6:$AE$112,25,FALSE)="","",1),"")</f>
        <v/>
      </c>
      <c r="CI86" s="245" t="str">
        <f>IFERROR(IF(VLOOKUP($C86,'様式４－１'!$A$6:$AE$112,26,FALSE)="","",1),"")</f>
        <v/>
      </c>
      <c r="CJ86" s="244" t="str">
        <f>IFERROR(IF(VLOOKUP($C86,'様式４－１'!$A$6:$AE$112,27,FALSE)="","",1),"")</f>
        <v/>
      </c>
      <c r="CK86" s="245" t="str">
        <f>IFERROR(IF(VLOOKUP($C86,'様式４－１'!$A$6:$AE$112,28,FALSE)="","",1),"")</f>
        <v/>
      </c>
      <c r="CL86" s="244" t="str">
        <f>IFERROR(IF(VLOOKUP($C86,'様式４－１'!$A$6:$AE$112,29,FALSE)="","",1),"")</f>
        <v/>
      </c>
      <c r="CM86" s="245" t="str">
        <f>IFERROR(IF(VLOOKUP($C86,'様式４－１'!$A$6:$AE$112,30,FALSE)="","",1),"")</f>
        <v/>
      </c>
      <c r="CN86" s="244" t="str">
        <f>IFERROR(IF(VLOOKUP($C86,'様式４－１'!$A$6:$AE$112,31,FALSE)="","",1),"")</f>
        <v/>
      </c>
      <c r="CO86" s="253" t="str">
        <f>IFERROR(IF(VLOOKUP($C86,'様式４－１'!$A$6:$AE$112,31,FALSE)="","",1),"")</f>
        <v/>
      </c>
      <c r="CP86" s="257" t="str">
        <f>IFERROR(IF(VLOOKUP($C86,'様式４－１'!$A$6:$AE$112,31,FALSE)="","",1),"")</f>
        <v/>
      </c>
      <c r="CQ86" s="253" t="str">
        <f>IFERROR(IF(VLOOKUP($C86,'様式４－１'!$A$6:$AE$112,31,FALSE)="","",1),"")</f>
        <v/>
      </c>
      <c r="CR86" s="262">
        <f>全技術者確認表!E98</f>
        <v>0</v>
      </c>
      <c r="CS86" s="263">
        <f>全技術者確認表!H98</f>
        <v>0</v>
      </c>
      <c r="FS86" s="242"/>
      <c r="FT86" s="243"/>
      <c r="FU86" s="242"/>
      <c r="FV86" s="243"/>
      <c r="FW86" s="242"/>
      <c r="FX86" s="243"/>
      <c r="FY86" s="242"/>
      <c r="FZ86" s="243"/>
      <c r="GA86" s="242"/>
      <c r="GB86" s="243"/>
      <c r="GC86" s="242"/>
      <c r="GD86" s="243"/>
      <c r="GE86" s="242"/>
      <c r="GF86" s="243"/>
      <c r="GG86" s="242"/>
      <c r="GH86" s="243"/>
      <c r="GI86" s="244"/>
      <c r="GJ86" s="245"/>
      <c r="GK86" s="244"/>
      <c r="GL86" s="245"/>
      <c r="GM86" s="244"/>
      <c r="GN86" s="245"/>
      <c r="GO86" s="244"/>
      <c r="GP86" s="245"/>
      <c r="GQ86" s="244"/>
      <c r="GR86" s="245"/>
      <c r="GS86" s="244"/>
      <c r="GT86" s="245"/>
      <c r="GU86" s="244"/>
      <c r="GV86" s="245"/>
      <c r="GW86" s="244"/>
      <c r="GX86" s="245"/>
      <c r="GY86" s="242"/>
      <c r="GZ86" s="243"/>
      <c r="HA86" s="242"/>
      <c r="HB86" s="243"/>
      <c r="HC86" s="242"/>
      <c r="HD86" s="243"/>
      <c r="HE86" s="242"/>
      <c r="HF86" s="243"/>
      <c r="HG86" s="242"/>
      <c r="HH86" s="243"/>
      <c r="HI86" s="242"/>
      <c r="HJ86" s="243"/>
      <c r="HK86" s="242"/>
      <c r="HL86" s="243"/>
      <c r="HM86" s="242"/>
      <c r="HN86" s="243"/>
      <c r="HO86" s="242"/>
      <c r="HP86" s="243"/>
      <c r="HQ86" s="242"/>
      <c r="HR86" s="243"/>
      <c r="HS86" s="242"/>
      <c r="HT86" s="243"/>
      <c r="HU86" s="242"/>
      <c r="HV86" s="243"/>
      <c r="HW86" s="244"/>
      <c r="HX86" s="245"/>
      <c r="HY86" s="244"/>
      <c r="HZ86" s="245"/>
      <c r="IA86" s="244"/>
      <c r="IB86" s="245"/>
      <c r="IC86" s="244"/>
      <c r="ID86" s="245"/>
      <c r="IE86" s="242"/>
      <c r="IF86" s="243"/>
      <c r="IG86" s="242"/>
      <c r="IH86" s="243"/>
      <c r="II86" s="242"/>
      <c r="IJ86" s="243"/>
      <c r="IK86" s="242"/>
      <c r="IL86" s="243"/>
      <c r="IM86" s="244"/>
      <c r="IN86" s="245"/>
      <c r="IO86" s="244"/>
      <c r="IP86" s="245"/>
      <c r="IQ86" s="244"/>
      <c r="IR86" s="245"/>
      <c r="IS86" s="244"/>
      <c r="IT86" s="245"/>
      <c r="IU86" s="244"/>
      <c r="IV86" s="245"/>
      <c r="IW86" s="244"/>
      <c r="IX86" s="253"/>
      <c r="IY86" s="257"/>
      <c r="IZ86" s="253"/>
      <c r="JA86" s="257"/>
      <c r="JB86" s="253"/>
    </row>
    <row r="87" spans="1:262" s="236" customFormat="1" x14ac:dyDescent="0.2">
      <c r="A87" s="236">
        <f>報告書表紙!G$6</f>
        <v>0</v>
      </c>
      <c r="C87" s="236">
        <v>86</v>
      </c>
      <c r="D87" s="236">
        <f>全技術者確認表!B99</f>
        <v>0</v>
      </c>
      <c r="J87" s="237" t="str">
        <f>IFERROR(IF(VLOOKUP($C87,'様式２－１'!$A$6:$BG$163,4,FALSE)="","",1),"")</f>
        <v/>
      </c>
      <c r="K87" s="238" t="str">
        <f>IFERROR(IF(VLOOKUP($C87,'様式２－１'!$A$6:$BG$163,5,FALSE)="","",1),"")</f>
        <v/>
      </c>
      <c r="L87" s="237" t="str">
        <f>IFERROR(IF(VLOOKUP($C87,'様式２－１'!$A$6:$BG$163,6,FALSE)="","",1),"")</f>
        <v/>
      </c>
      <c r="M87" s="238" t="str">
        <f>IFERROR(IF(VLOOKUP($C87,'様式２－１'!$A$6:$BG$163,7,FALSE)="","",1),"")</f>
        <v/>
      </c>
      <c r="N87" s="237" t="str">
        <f>IFERROR(IF(VLOOKUP($C87,'様式２－１'!$A$6:$BG$163,8,FALSE)="","",1),"")</f>
        <v/>
      </c>
      <c r="O87" s="238" t="str">
        <f>IFERROR(IF(VLOOKUP($C87,'様式２－１'!$A$6:$BG$163,9,FALSE)="","",1),"")</f>
        <v/>
      </c>
      <c r="P87" s="237" t="str">
        <f>IFERROR(IF(VLOOKUP($C87,'様式２－１'!$A$6:$BG$163,10,FALSE)="","",1),"")</f>
        <v/>
      </c>
      <c r="Q87" s="238" t="str">
        <f>IFERROR(IF(VLOOKUP($C87,'様式２－１'!$A$6:$BG$163,11,FALSE)="","",1),"")</f>
        <v/>
      </c>
      <c r="R87" s="237" t="str">
        <f>IFERROR(IF(VLOOKUP($C87,'様式２－１'!$A$6:$BG$163,12,FALSE)="","",1),"")</f>
        <v/>
      </c>
      <c r="S87" s="238" t="str">
        <f>IFERROR(IF(VLOOKUP($C87,'様式２－１'!$A$6:$BG$163,13,FALSE)="","",1),"")</f>
        <v/>
      </c>
      <c r="T87" s="237" t="str">
        <f>IFERROR(IF(VLOOKUP($C87,'様式２－１'!$A$6:$BG$163,14,FALSE)="","",1),"")</f>
        <v/>
      </c>
      <c r="U87" s="238" t="str">
        <f>IFERROR(IF(VLOOKUP($C87,'様式２－１'!$A$6:$BG$163,15,FALSE)="","",1),"")</f>
        <v/>
      </c>
      <c r="V87" s="237" t="str">
        <f>IFERROR(IF(VLOOKUP($C87,'様式２－１'!$A$6:$BG$163,16,FALSE)="","",1),"")</f>
        <v/>
      </c>
      <c r="W87" s="238" t="str">
        <f>IFERROR(IF(VLOOKUP($C87,'様式２－１'!$A$6:$BG$163,17,FALSE)="","",1),"")</f>
        <v/>
      </c>
      <c r="X87" s="237" t="str">
        <f>IFERROR(IF(VLOOKUP($C87,'様式２－１'!$A$6:$BG$163,18,FALSE)="","",1),"")</f>
        <v/>
      </c>
      <c r="Y87" s="238" t="str">
        <f>IFERROR(IF(VLOOKUP($C87,'様式２－１'!$A$6:$BG$163,19,FALSE)="","",1),"")</f>
        <v/>
      </c>
      <c r="Z87" s="237" t="str">
        <f>IFERROR(IF(VLOOKUP($C87,'様式２－１'!$A$6:$BG$163,20,FALSE)="","",1),"")</f>
        <v/>
      </c>
      <c r="AA87" s="240" t="str">
        <f>IFERROR(IF(VLOOKUP($C87,'様式２－１'!$A$6:$BG$163,21,FALSE)="","",1),"")</f>
        <v/>
      </c>
      <c r="AB87" s="237" t="str">
        <f>IFERROR(IF(VLOOKUP($C87,'様式２－１'!$A$6:$BG$163,22,FALSE)="","",1),"")</f>
        <v/>
      </c>
      <c r="AC87" s="240" t="str">
        <f>IFERROR(IF(VLOOKUP($C87,'様式２－１'!$A$6:$BG$163,23,FALSE)="","",1),"")</f>
        <v/>
      </c>
      <c r="AD87" s="237" t="str">
        <f>IFERROR(IF(VLOOKUP($C87,'様式２－１'!$A$6:$BG$163,24,FALSE)="","",1),"")</f>
        <v/>
      </c>
      <c r="AE87" s="240" t="str">
        <f>IFERROR(IF(VLOOKUP($C87,'様式２－１'!$A$6:$BG$163,25,FALSE)="","",1),"")</f>
        <v/>
      </c>
      <c r="AF87" s="237" t="str">
        <f>IFERROR(IF(VLOOKUP($C87,'様式２－１'!$A$6:$BG$163,26,FALSE)="","",1),"")</f>
        <v/>
      </c>
      <c r="AG87" s="240" t="str">
        <f>IFERROR(IF(VLOOKUP($C87,'様式２－１'!$A$6:$BG$163,27,FALSE)="","",1),"")</f>
        <v/>
      </c>
      <c r="AH87" s="237" t="str">
        <f>IFERROR(IF(VLOOKUP($C87,'様式２－１'!$A$6:$BG$163,28,FALSE)="","",1),"")</f>
        <v/>
      </c>
      <c r="AI87" s="240" t="str">
        <f>IFERROR(IF(VLOOKUP($C87,'様式２－１'!$A$6:$BG$163,28,FALSE)="","",1),"")</f>
        <v/>
      </c>
      <c r="AJ87" s="237" t="str">
        <f>IFERROR(IF(VLOOKUP($C87,'様式２－１'!$A$6:$BG$163,30,FALSE)="","",1),"")</f>
        <v/>
      </c>
      <c r="AK87" s="240" t="str">
        <f>IFERROR(IF(VLOOKUP($C87,'様式２－１'!$A$6:$BG$163,31,FALSE)="","",1),"")</f>
        <v/>
      </c>
      <c r="AL87" s="237" t="str">
        <f>IFERROR(IF(VLOOKUP($C87,'様式２－１'!$A$6:$BG$163,32,FALSE)="","",1),"")</f>
        <v/>
      </c>
      <c r="AM87" s="240" t="str">
        <f>IFERROR(IF(VLOOKUP($C87,'様式２－１'!$A$6:$BG$163,33,FALSE)="","",1),"")</f>
        <v/>
      </c>
      <c r="AN87" s="237" t="str">
        <f>IFERROR(IF(VLOOKUP($C87,'様式２－１'!$A$6:$BG$163,34,FALSE)="","",1),"")</f>
        <v/>
      </c>
      <c r="AO87" s="240" t="str">
        <f>IFERROR(IF(VLOOKUP($C87,'様式２－１'!$A$6:$BG$163,35,FALSE)="","",1),"")</f>
        <v/>
      </c>
      <c r="AP87" s="237" t="str">
        <f>IFERROR(IF(VLOOKUP($C87,'様式２－１'!$A$6:$BG$163,36,FALSE)="","",VLOOKUP($C87,'様式２－１'!$A$6:$BG$163,36,FALSE)),"")</f>
        <v/>
      </c>
      <c r="AQ87" s="238" t="str">
        <f>IFERROR(IF(VLOOKUP($C87,'様式２－１'!$A$6:$BG$163,37,FALSE)="","",VLOOKUP($C87,'様式２－１'!$A$6:$BG$163,37,FALSE)),"")</f>
        <v/>
      </c>
      <c r="AR87" s="237" t="str">
        <f>IFERROR(IF(VLOOKUP($C87,'様式２－１'!$A$6:$BG$163,38,FALSE)="","",VLOOKUP($C87,'様式２－１'!$A$6:$BG$163,38,FALSE)),"")</f>
        <v/>
      </c>
      <c r="AS87" s="238" t="str">
        <f>IFERROR(IF(VLOOKUP($C87,'様式２－１'!$A$6:$BG$163,39,FALSE)="","",VLOOKUP($C87,'様式２－１'!$A$6:$BG$163,39,FALSE)),"")</f>
        <v/>
      </c>
      <c r="AT87" s="237" t="str">
        <f>IFERROR(IF(VLOOKUP($C87,'様式２－１'!$A$6:$BG$163,40,FALSE)="","",VLOOKUP($C87,'様式２－１'!$A$6:$BG$163,40,FALSE)),"")</f>
        <v/>
      </c>
      <c r="AU87" s="238" t="str">
        <f>IFERROR(IF(VLOOKUP($C87,'様式２－１'!$A$6:$BG$163,41,FALSE)="","",VLOOKUP($C87,'様式２－１'!$A$6:$BG$163,41,FALSE)),"")</f>
        <v/>
      </c>
      <c r="AV87" s="237" t="str">
        <f>IFERROR(IF(VLOOKUP($C87,'様式２－１'!$A$6:$BG$163,42,FALSE)="","",VLOOKUP($C87,'様式２－１'!$A$6:$BG$163,42,FALSE)),"")</f>
        <v/>
      </c>
      <c r="AW87" s="238" t="str">
        <f>IFERROR(IF(VLOOKUP($C87,'様式２－１'!$A$6:$BG$163,43,FALSE)="","",VLOOKUP($C87,'様式２－１'!$A$6:$BG$163,43,FALSE)),"")</f>
        <v/>
      </c>
      <c r="AX87" s="237" t="str">
        <f>IFERROR(IF(VLOOKUP($C87,'様式２－１'!$A$6:$BG$163,44,FALSE)="","",VLOOKUP($C87,'様式２－１'!$A$6:$BG$163,44,FALSE)),"")</f>
        <v/>
      </c>
      <c r="AY87" s="238" t="str">
        <f>IFERROR(IF(VLOOKUP($C87,'様式２－１'!$A$6:$BG$163,45,FALSE)="","",VLOOKUP($C87,'様式２－１'!$A$6:$BG$163,45,FALSE)),"")</f>
        <v/>
      </c>
      <c r="AZ87" s="237" t="str">
        <f>IFERROR(IF(VLOOKUP($C87,'様式２－１'!$A$6:$BG$163,46,FALSE)="","",VLOOKUP($C87,'様式２－１'!$A$6:$BG$163,46,FALSE)),"")</f>
        <v/>
      </c>
      <c r="BA87" s="238" t="str">
        <f>IFERROR(IF(VLOOKUP($C87,'様式２－１'!$A$6:$BG$163,47,FALSE)="","",VLOOKUP($C87,'様式２－１'!$A$6:$BG$163,47,FALSE)),"")</f>
        <v/>
      </c>
      <c r="BB87" s="237" t="str">
        <f>IFERROR(IF(VLOOKUP($C87,'様式２－１'!$A$6:$BG$163,48,FALSE)="","",VLOOKUP($C87,'様式２－１'!$A$6:$BG$163,48,FALSE)),"")</f>
        <v/>
      </c>
      <c r="BC87" s="238" t="str">
        <f>IFERROR(IF(VLOOKUP($C87,'様式２－１'!$A$6:$BG$163,49,FALSE)="","",VLOOKUP($C87,'様式２－１'!$A$6:$BG$163,49,FALSE)),"")</f>
        <v/>
      </c>
      <c r="BD87" s="237" t="str">
        <f>IFERROR(IF(VLOOKUP($C87,'様式２－１'!$A$6:$BG$163,50,FALSE)="","",VLOOKUP($C87,'様式２－１'!$A$6:$BG$163,50,FALSE)),"")</f>
        <v/>
      </c>
      <c r="BE87" s="238" t="str">
        <f>IFERROR(IF(VLOOKUP($C87,'様式２－１'!$A$6:$BG$163,51,FALSE)="","",VLOOKUP($C87,'様式２－１'!$A$6:$BG$163,51,FALSE)),"")</f>
        <v/>
      </c>
      <c r="BF87" s="237" t="str">
        <f>IFERROR(IF(VLOOKUP($C87,'様式２－１'!$A$6:$BG$163,52,FALSE)="","",VLOOKUP($C87,'様式２－１'!$A$6:$BG$163,52,FALSE)),"")</f>
        <v/>
      </c>
      <c r="BG87" s="238" t="str">
        <f>IFERROR(IF(VLOOKUP($C87,'様式２－１'!$A$6:$BG$163,53,FALSE)="","",1),"")</f>
        <v/>
      </c>
      <c r="BH87" s="237" t="str">
        <f>IFERROR(IF(VLOOKUP($C87,'様式２－１'!$A$6:$BG$163,54,FALSE)="","",1),"")</f>
        <v/>
      </c>
      <c r="BI87" s="238" t="str">
        <f>IFERROR(IF(VLOOKUP($C87,'様式２－１'!$A$6:$BG$163,55,FALSE)="","",1),"")</f>
        <v/>
      </c>
      <c r="BJ87" s="237" t="str">
        <f>IFERROR(IF(VLOOKUP($C87,'様式２－１'!$A$6:$BG$163,56,FALSE)="","",VLOOKUP($C87,'様式２－１'!$A$6:$BG$163,56,FALSE)),"")</f>
        <v/>
      </c>
      <c r="BK87" s="238" t="str">
        <f>IFERROR(IF(VLOOKUP($C87,'様式２－１'!$A$6:$BG$163,57,FALSE)="","",VLOOKUP($C87,'様式２－１'!$A$6:$BG$163,57,FALSE)),"")</f>
        <v/>
      </c>
      <c r="BL87" s="237" t="str">
        <f>IFERROR(IF(VLOOKUP($C87,'様式２－１'!$A$6:$BG$163,58,FALSE)="","",VLOOKUP($C87,'様式２－１'!$A$6:$BG$163,58,FALSE)),"")</f>
        <v/>
      </c>
      <c r="BM87" s="238" t="str">
        <f>IFERROR(IF(VLOOKUP($C87,'様式２－１'!$A$6:$BG$163,59,FALSE)="","",VLOOKUP($C87,'様式２－１'!$A$6:$BG$163,59,FALSE)),"")</f>
        <v/>
      </c>
      <c r="BN87" s="239" t="str">
        <f>IFERROR(IF(VLOOKUP($C87,'様式４－１'!$A$6:$AE$112,5,FALSE)="","",VLOOKUP($C87,'様式４－１'!$A$6:$AE$112,5,FALSE)),"")</f>
        <v/>
      </c>
      <c r="BO87" s="240" t="str">
        <f>IFERROR(IF(VLOOKUP($C87,'様式４－１'!$A$6:$AE$112,6,FALSE)="","",VLOOKUP($C87,'様式４－１'!$A$6:$AE$112,6,FALSE)),"")</f>
        <v/>
      </c>
      <c r="BP87" s="239" t="str">
        <f>IFERROR(IF(VLOOKUP($C87,'様式４－１'!$A$6:$AE$112,7,FALSE)="","",VLOOKUP($C87,'様式４－１'!$A$6:$AE$112,7,FALSE)),"")</f>
        <v/>
      </c>
      <c r="BQ87" s="240" t="str">
        <f>IFERROR(IF(VLOOKUP($C87,'様式４－１'!$A$6:$AE$112,8,FALSE)="","",VLOOKUP($C87,'様式４－１'!$A$6:$AE$112,8,FALSE)),"")</f>
        <v/>
      </c>
      <c r="BR87" s="239" t="str">
        <f>IFERROR(IF(VLOOKUP($C87,'様式４－１'!$A$6:$AE$112,9,FALSE)="","",VLOOKUP($C87,'様式４－１'!$A$6:$AE$112,9,FALSE)),"")</f>
        <v/>
      </c>
      <c r="BS87" s="240" t="str">
        <f>IFERROR(IF(VLOOKUP($C87,'様式４－１'!$A$6:$AE$112,10,FALSE)="","",VLOOKUP($C87,'様式４－１'!$A$6:$AE$112,10,FALSE)),"")</f>
        <v/>
      </c>
      <c r="BT87" s="239" t="str">
        <f>IFERROR(IF(VLOOKUP($C87,'様式４－１'!$A$6:$AE$112,11,FALSE)="","",VLOOKUP($C87,'様式４－１'!$A$6:$AE$112,11,FALSE)),"")</f>
        <v/>
      </c>
      <c r="BU87" s="240" t="str">
        <f>IFERROR(IF(VLOOKUP($C87,'様式４－１'!$A$6:$AE$112,12,FALSE)="","",VLOOKUP($C87,'様式４－１'!$A$6:$AE$112,12,FALSE)),"")</f>
        <v/>
      </c>
      <c r="BV87" s="237" t="str">
        <f>IFERROR(IF(VLOOKUP($C87,'様式４－１'!$A$6:$AE$112,13,FALSE)="","",VLOOKUP($C87,'様式４－１'!$A$6:$AE$112,13,FALSE)),"")</f>
        <v/>
      </c>
      <c r="BW87" s="238" t="str">
        <f>IFERROR(IF(VLOOKUP($C87,'様式４－１'!$A$6:$AE$112,14,FALSE)="","",VLOOKUP($C87,'様式４－１'!$A$6:$AE$112,14,FALSE)),"")</f>
        <v/>
      </c>
      <c r="BX87" s="237" t="str">
        <f>IFERROR(IF(VLOOKUP($C87,'様式４－１'!$A$6:$AE$112,15,FALSE)="","",VLOOKUP($C87,'様式４－１'!$A$6:$AE$112,15,FALSE)),"")</f>
        <v/>
      </c>
      <c r="BY87" s="238" t="str">
        <f>IFERROR(IF(VLOOKUP($C87,'様式４－１'!$A$6:$AE$112,16,FALSE)="","",VLOOKUP($C87,'様式４－１'!$A$6:$AE$112,16,FALSE)),"")</f>
        <v/>
      </c>
      <c r="BZ87" s="237" t="str">
        <f>IFERROR(IF(VLOOKUP($C87,'様式４－１'!$A$6:$AE$112,17,FALSE)="","",VLOOKUP($C87,'様式４－１'!$A$6:$AE$112,17,FALSE)),"")</f>
        <v/>
      </c>
      <c r="CA87" s="238" t="str">
        <f>IFERROR(IF(VLOOKUP($C87,'様式４－１'!$A$6:$AE$112,18,FALSE)="","",VLOOKUP($C87,'様式４－１'!$A$6:$AE$112,18,FALSE)),"")</f>
        <v/>
      </c>
      <c r="CB87" s="237" t="str">
        <f>IFERROR(IF(VLOOKUP($C87,'様式４－１'!$A$6:$AE$112,19,FALSE)="","",VLOOKUP($C87,'様式４－１'!$A$6:$AE$112,19,FALSE)),"")</f>
        <v/>
      </c>
      <c r="CC87" s="238" t="str">
        <f>IFERROR(IF(VLOOKUP($C87,'様式４－１'!$A$6:$AE$112,20,FALSE)="","",VLOOKUP($C87,'様式４－１'!$A$6:$AE$112,20,FALSE)),"")</f>
        <v/>
      </c>
      <c r="CD87" s="239" t="str">
        <f>IFERROR(IF(VLOOKUP($C87,'様式４－１'!$A$6:$AE$112,21,FALSE)="","",1),"")</f>
        <v/>
      </c>
      <c r="CE87" s="240" t="str">
        <f>IFERROR(IF(VLOOKUP($C87,'様式４－１'!$A$6:$AE$112,22,FALSE)="","",1),"")</f>
        <v/>
      </c>
      <c r="CF87" s="239" t="str">
        <f>IFERROR(IF(VLOOKUP($C87,'様式４－１'!$A$6:$AE$112,23,FALSE)="","",1),"")</f>
        <v/>
      </c>
      <c r="CG87" s="240" t="str">
        <f>IFERROR(IF(VLOOKUP($C87,'様式４－１'!$A$6:$AE$112,24,FALSE)="","",1),"")</f>
        <v/>
      </c>
      <c r="CH87" s="239" t="str">
        <f>IFERROR(IF(VLOOKUP($C87,'様式４－１'!$A$6:$AE$112,25,FALSE)="","",1),"")</f>
        <v/>
      </c>
      <c r="CI87" s="240" t="str">
        <f>IFERROR(IF(VLOOKUP($C87,'様式４－１'!$A$6:$AE$112,26,FALSE)="","",1),"")</f>
        <v/>
      </c>
      <c r="CJ87" s="239" t="str">
        <f>IFERROR(IF(VLOOKUP($C87,'様式４－１'!$A$6:$AE$112,27,FALSE)="","",1),"")</f>
        <v/>
      </c>
      <c r="CK87" s="240" t="str">
        <f>IFERROR(IF(VLOOKUP($C87,'様式４－１'!$A$6:$AE$112,28,FALSE)="","",1),"")</f>
        <v/>
      </c>
      <c r="CL87" s="239" t="str">
        <f>IFERROR(IF(VLOOKUP($C87,'様式４－１'!$A$6:$AE$112,29,FALSE)="","",1),"")</f>
        <v/>
      </c>
      <c r="CM87" s="240" t="str">
        <f>IFERROR(IF(VLOOKUP($C87,'様式４－１'!$A$6:$AE$112,30,FALSE)="","",1),"")</f>
        <v/>
      </c>
      <c r="CN87" s="239" t="str">
        <f>IFERROR(IF(VLOOKUP($C87,'様式４－１'!$A$6:$AE$112,31,FALSE)="","",1),"")</f>
        <v/>
      </c>
      <c r="CO87" s="254" t="str">
        <f>IFERROR(IF(VLOOKUP($C87,'様式４－１'!$A$6:$AE$112,31,FALSE)="","",1),"")</f>
        <v/>
      </c>
      <c r="CP87" s="258" t="str">
        <f>IFERROR(IF(VLOOKUP($C87,'様式４－１'!$A$6:$AE$112,31,FALSE)="","",1),"")</f>
        <v/>
      </c>
      <c r="CQ87" s="254" t="str">
        <f>IFERROR(IF(VLOOKUP($C87,'様式４－１'!$A$6:$AE$112,31,FALSE)="","",1),"")</f>
        <v/>
      </c>
      <c r="CR87" s="264">
        <f>全技術者確認表!E99</f>
        <v>0</v>
      </c>
      <c r="CS87" s="265">
        <f>全技術者確認表!H99</f>
        <v>0</v>
      </c>
      <c r="FS87" s="237"/>
      <c r="FT87" s="238"/>
      <c r="FU87" s="237"/>
      <c r="FV87" s="238"/>
      <c r="FW87" s="237"/>
      <c r="FX87" s="238"/>
      <c r="FY87" s="237"/>
      <c r="FZ87" s="238"/>
      <c r="GA87" s="237"/>
      <c r="GB87" s="238"/>
      <c r="GC87" s="237"/>
      <c r="GD87" s="238"/>
      <c r="GE87" s="237"/>
      <c r="GF87" s="238"/>
      <c r="GG87" s="237"/>
      <c r="GH87" s="238"/>
      <c r="GI87" s="239"/>
      <c r="GJ87" s="240"/>
      <c r="GK87" s="239"/>
      <c r="GL87" s="240"/>
      <c r="GM87" s="239"/>
      <c r="GN87" s="240"/>
      <c r="GO87" s="239"/>
      <c r="GP87" s="240"/>
      <c r="GQ87" s="239"/>
      <c r="GR87" s="240"/>
      <c r="GS87" s="239"/>
      <c r="GT87" s="240"/>
      <c r="GU87" s="239"/>
      <c r="GV87" s="240"/>
      <c r="GW87" s="239"/>
      <c r="GX87" s="240"/>
      <c r="GY87" s="237"/>
      <c r="GZ87" s="238"/>
      <c r="HA87" s="237"/>
      <c r="HB87" s="238"/>
      <c r="HC87" s="237"/>
      <c r="HD87" s="238"/>
      <c r="HE87" s="237"/>
      <c r="HF87" s="238"/>
      <c r="HG87" s="237"/>
      <c r="HH87" s="238"/>
      <c r="HI87" s="237"/>
      <c r="HJ87" s="238"/>
      <c r="HK87" s="237"/>
      <c r="HL87" s="238"/>
      <c r="HM87" s="237"/>
      <c r="HN87" s="238"/>
      <c r="HO87" s="237"/>
      <c r="HP87" s="238"/>
      <c r="HQ87" s="237"/>
      <c r="HR87" s="238"/>
      <c r="HS87" s="237"/>
      <c r="HT87" s="238"/>
      <c r="HU87" s="237"/>
      <c r="HV87" s="238"/>
      <c r="HW87" s="239"/>
      <c r="HX87" s="240"/>
      <c r="HY87" s="239"/>
      <c r="HZ87" s="240"/>
      <c r="IA87" s="239"/>
      <c r="IB87" s="240"/>
      <c r="IC87" s="239"/>
      <c r="ID87" s="240"/>
      <c r="IE87" s="237"/>
      <c r="IF87" s="238"/>
      <c r="IG87" s="237"/>
      <c r="IH87" s="238"/>
      <c r="II87" s="237"/>
      <c r="IJ87" s="238"/>
      <c r="IK87" s="237"/>
      <c r="IL87" s="238"/>
      <c r="IM87" s="239"/>
      <c r="IN87" s="240"/>
      <c r="IO87" s="239"/>
      <c r="IP87" s="240"/>
      <c r="IQ87" s="239"/>
      <c r="IR87" s="240"/>
      <c r="IS87" s="239"/>
      <c r="IT87" s="240"/>
      <c r="IU87" s="239"/>
      <c r="IV87" s="240"/>
      <c r="IW87" s="239"/>
      <c r="IX87" s="254"/>
      <c r="IY87" s="258"/>
      <c r="IZ87" s="254"/>
      <c r="JA87" s="258"/>
      <c r="JB87" s="254"/>
    </row>
    <row r="88" spans="1:262" s="231" customFormat="1" x14ac:dyDescent="0.2">
      <c r="A88" s="231">
        <f>報告書表紙!G$6</f>
        <v>0</v>
      </c>
      <c r="C88" s="231">
        <v>87</v>
      </c>
      <c r="D88" s="231">
        <f>全技術者確認表!B100</f>
        <v>0</v>
      </c>
      <c r="J88" s="232" t="str">
        <f>IFERROR(IF(VLOOKUP($C88,'様式２－１'!$A$6:$BG$163,4,FALSE)="","",1),"")</f>
        <v/>
      </c>
      <c r="K88" s="233" t="str">
        <f>IFERROR(IF(VLOOKUP($C88,'様式２－１'!$A$6:$BG$163,5,FALSE)="","",1),"")</f>
        <v/>
      </c>
      <c r="L88" s="232" t="str">
        <f>IFERROR(IF(VLOOKUP($C88,'様式２－１'!$A$6:$BG$163,6,FALSE)="","",1),"")</f>
        <v/>
      </c>
      <c r="M88" s="233" t="str">
        <f>IFERROR(IF(VLOOKUP($C88,'様式２－１'!$A$6:$BG$163,7,FALSE)="","",1),"")</f>
        <v/>
      </c>
      <c r="N88" s="232" t="str">
        <f>IFERROR(IF(VLOOKUP($C88,'様式２－１'!$A$6:$BG$163,8,FALSE)="","",1),"")</f>
        <v/>
      </c>
      <c r="O88" s="233" t="str">
        <f>IFERROR(IF(VLOOKUP($C88,'様式２－１'!$A$6:$BG$163,9,FALSE)="","",1),"")</f>
        <v/>
      </c>
      <c r="P88" s="232" t="str">
        <f>IFERROR(IF(VLOOKUP($C88,'様式２－１'!$A$6:$BG$163,10,FALSE)="","",1),"")</f>
        <v/>
      </c>
      <c r="Q88" s="233" t="str">
        <f>IFERROR(IF(VLOOKUP($C88,'様式２－１'!$A$6:$BG$163,11,FALSE)="","",1),"")</f>
        <v/>
      </c>
      <c r="R88" s="232" t="str">
        <f>IFERROR(IF(VLOOKUP($C88,'様式２－１'!$A$6:$BG$163,12,FALSE)="","",1),"")</f>
        <v/>
      </c>
      <c r="S88" s="233" t="str">
        <f>IFERROR(IF(VLOOKUP($C88,'様式２－１'!$A$6:$BG$163,13,FALSE)="","",1),"")</f>
        <v/>
      </c>
      <c r="T88" s="232" t="str">
        <f>IFERROR(IF(VLOOKUP($C88,'様式２－１'!$A$6:$BG$163,14,FALSE)="","",1),"")</f>
        <v/>
      </c>
      <c r="U88" s="233" t="str">
        <f>IFERROR(IF(VLOOKUP($C88,'様式２－１'!$A$6:$BG$163,15,FALSE)="","",1),"")</f>
        <v/>
      </c>
      <c r="V88" s="232" t="str">
        <f>IFERROR(IF(VLOOKUP($C88,'様式２－１'!$A$6:$BG$163,16,FALSE)="","",1),"")</f>
        <v/>
      </c>
      <c r="W88" s="233" t="str">
        <f>IFERROR(IF(VLOOKUP($C88,'様式２－１'!$A$6:$BG$163,17,FALSE)="","",1),"")</f>
        <v/>
      </c>
      <c r="X88" s="232" t="str">
        <f>IFERROR(IF(VLOOKUP($C88,'様式２－１'!$A$6:$BG$163,18,FALSE)="","",1),"")</f>
        <v/>
      </c>
      <c r="Y88" s="233" t="str">
        <f>IFERROR(IF(VLOOKUP($C88,'様式２－１'!$A$6:$BG$163,19,FALSE)="","",1),"")</f>
        <v/>
      </c>
      <c r="Z88" s="232" t="str">
        <f>IFERROR(IF(VLOOKUP($C88,'様式２－１'!$A$6:$BG$163,20,FALSE)="","",1),"")</f>
        <v/>
      </c>
      <c r="AA88" s="235" t="str">
        <f>IFERROR(IF(VLOOKUP($C88,'様式２－１'!$A$6:$BG$163,21,FALSE)="","",1),"")</f>
        <v/>
      </c>
      <c r="AB88" s="232" t="str">
        <f>IFERROR(IF(VLOOKUP($C88,'様式２－１'!$A$6:$BG$163,22,FALSE)="","",1),"")</f>
        <v/>
      </c>
      <c r="AC88" s="235" t="str">
        <f>IFERROR(IF(VLOOKUP($C88,'様式２－１'!$A$6:$BG$163,23,FALSE)="","",1),"")</f>
        <v/>
      </c>
      <c r="AD88" s="232" t="str">
        <f>IFERROR(IF(VLOOKUP($C88,'様式２－１'!$A$6:$BG$163,24,FALSE)="","",1),"")</f>
        <v/>
      </c>
      <c r="AE88" s="235" t="str">
        <f>IFERROR(IF(VLOOKUP($C88,'様式２－１'!$A$6:$BG$163,25,FALSE)="","",1),"")</f>
        <v/>
      </c>
      <c r="AF88" s="232" t="str">
        <f>IFERROR(IF(VLOOKUP($C88,'様式２－１'!$A$6:$BG$163,26,FALSE)="","",1),"")</f>
        <v/>
      </c>
      <c r="AG88" s="235" t="str">
        <f>IFERROR(IF(VLOOKUP($C88,'様式２－１'!$A$6:$BG$163,27,FALSE)="","",1),"")</f>
        <v/>
      </c>
      <c r="AH88" s="232" t="str">
        <f>IFERROR(IF(VLOOKUP($C88,'様式２－１'!$A$6:$BG$163,28,FALSE)="","",1),"")</f>
        <v/>
      </c>
      <c r="AI88" s="235" t="str">
        <f>IFERROR(IF(VLOOKUP($C88,'様式２－１'!$A$6:$BG$163,28,FALSE)="","",1),"")</f>
        <v/>
      </c>
      <c r="AJ88" s="232" t="str">
        <f>IFERROR(IF(VLOOKUP($C88,'様式２－１'!$A$6:$BG$163,30,FALSE)="","",1),"")</f>
        <v/>
      </c>
      <c r="AK88" s="235" t="str">
        <f>IFERROR(IF(VLOOKUP($C88,'様式２－１'!$A$6:$BG$163,31,FALSE)="","",1),"")</f>
        <v/>
      </c>
      <c r="AL88" s="232" t="str">
        <f>IFERROR(IF(VLOOKUP($C88,'様式２－１'!$A$6:$BG$163,32,FALSE)="","",1),"")</f>
        <v/>
      </c>
      <c r="AM88" s="235" t="str">
        <f>IFERROR(IF(VLOOKUP($C88,'様式２－１'!$A$6:$BG$163,33,FALSE)="","",1),"")</f>
        <v/>
      </c>
      <c r="AN88" s="232" t="str">
        <f>IFERROR(IF(VLOOKUP($C88,'様式２－１'!$A$6:$BG$163,34,FALSE)="","",1),"")</f>
        <v/>
      </c>
      <c r="AO88" s="235" t="str">
        <f>IFERROR(IF(VLOOKUP($C88,'様式２－１'!$A$6:$BG$163,35,FALSE)="","",1),"")</f>
        <v/>
      </c>
      <c r="AP88" s="232" t="str">
        <f>IFERROR(IF(VLOOKUP($C88,'様式２－１'!$A$6:$BG$163,36,FALSE)="","",VLOOKUP($C88,'様式２－１'!$A$6:$BG$163,36,FALSE)),"")</f>
        <v/>
      </c>
      <c r="AQ88" s="233" t="str">
        <f>IFERROR(IF(VLOOKUP($C88,'様式２－１'!$A$6:$BG$163,37,FALSE)="","",VLOOKUP($C88,'様式２－１'!$A$6:$BG$163,37,FALSE)),"")</f>
        <v/>
      </c>
      <c r="AR88" s="232" t="str">
        <f>IFERROR(IF(VLOOKUP($C88,'様式２－１'!$A$6:$BG$163,38,FALSE)="","",VLOOKUP($C88,'様式２－１'!$A$6:$BG$163,38,FALSE)),"")</f>
        <v/>
      </c>
      <c r="AS88" s="233" t="str">
        <f>IFERROR(IF(VLOOKUP($C88,'様式２－１'!$A$6:$BG$163,39,FALSE)="","",VLOOKUP($C88,'様式２－１'!$A$6:$BG$163,39,FALSE)),"")</f>
        <v/>
      </c>
      <c r="AT88" s="232" t="str">
        <f>IFERROR(IF(VLOOKUP($C88,'様式２－１'!$A$6:$BG$163,40,FALSE)="","",VLOOKUP($C88,'様式２－１'!$A$6:$BG$163,40,FALSE)),"")</f>
        <v/>
      </c>
      <c r="AU88" s="233" t="str">
        <f>IFERROR(IF(VLOOKUP($C88,'様式２－１'!$A$6:$BG$163,41,FALSE)="","",VLOOKUP($C88,'様式２－１'!$A$6:$BG$163,41,FALSE)),"")</f>
        <v/>
      </c>
      <c r="AV88" s="232" t="str">
        <f>IFERROR(IF(VLOOKUP($C88,'様式２－１'!$A$6:$BG$163,42,FALSE)="","",VLOOKUP($C88,'様式２－１'!$A$6:$BG$163,42,FALSE)),"")</f>
        <v/>
      </c>
      <c r="AW88" s="233" t="str">
        <f>IFERROR(IF(VLOOKUP($C88,'様式２－１'!$A$6:$BG$163,43,FALSE)="","",VLOOKUP($C88,'様式２－１'!$A$6:$BG$163,43,FALSE)),"")</f>
        <v/>
      </c>
      <c r="AX88" s="232" t="str">
        <f>IFERROR(IF(VLOOKUP($C88,'様式２－１'!$A$6:$BG$163,44,FALSE)="","",VLOOKUP($C88,'様式２－１'!$A$6:$BG$163,44,FALSE)),"")</f>
        <v/>
      </c>
      <c r="AY88" s="233" t="str">
        <f>IFERROR(IF(VLOOKUP($C88,'様式２－１'!$A$6:$BG$163,45,FALSE)="","",VLOOKUP($C88,'様式２－１'!$A$6:$BG$163,45,FALSE)),"")</f>
        <v/>
      </c>
      <c r="AZ88" s="232" t="str">
        <f>IFERROR(IF(VLOOKUP($C88,'様式２－１'!$A$6:$BG$163,46,FALSE)="","",VLOOKUP($C88,'様式２－１'!$A$6:$BG$163,46,FALSE)),"")</f>
        <v/>
      </c>
      <c r="BA88" s="233" t="str">
        <f>IFERROR(IF(VLOOKUP($C88,'様式２－１'!$A$6:$BG$163,47,FALSE)="","",VLOOKUP($C88,'様式２－１'!$A$6:$BG$163,47,FALSE)),"")</f>
        <v/>
      </c>
      <c r="BB88" s="232" t="str">
        <f>IFERROR(IF(VLOOKUP($C88,'様式２－１'!$A$6:$BG$163,48,FALSE)="","",VLOOKUP($C88,'様式２－１'!$A$6:$BG$163,48,FALSE)),"")</f>
        <v/>
      </c>
      <c r="BC88" s="233" t="str">
        <f>IFERROR(IF(VLOOKUP($C88,'様式２－１'!$A$6:$BG$163,49,FALSE)="","",VLOOKUP($C88,'様式２－１'!$A$6:$BG$163,49,FALSE)),"")</f>
        <v/>
      </c>
      <c r="BD88" s="232" t="str">
        <f>IFERROR(IF(VLOOKUP($C88,'様式２－１'!$A$6:$BG$163,50,FALSE)="","",VLOOKUP($C88,'様式２－１'!$A$6:$BG$163,50,FALSE)),"")</f>
        <v/>
      </c>
      <c r="BE88" s="233" t="str">
        <f>IFERROR(IF(VLOOKUP($C88,'様式２－１'!$A$6:$BG$163,51,FALSE)="","",VLOOKUP($C88,'様式２－１'!$A$6:$BG$163,51,FALSE)),"")</f>
        <v/>
      </c>
      <c r="BF88" s="232" t="str">
        <f>IFERROR(IF(VLOOKUP($C88,'様式２－１'!$A$6:$BG$163,52,FALSE)="","",VLOOKUP($C88,'様式２－１'!$A$6:$BG$163,52,FALSE)),"")</f>
        <v/>
      </c>
      <c r="BG88" s="233" t="str">
        <f>IFERROR(IF(VLOOKUP($C88,'様式２－１'!$A$6:$BG$163,53,FALSE)="","",1),"")</f>
        <v/>
      </c>
      <c r="BH88" s="232" t="str">
        <f>IFERROR(IF(VLOOKUP($C88,'様式２－１'!$A$6:$BG$163,54,FALSE)="","",1),"")</f>
        <v/>
      </c>
      <c r="BI88" s="233" t="str">
        <f>IFERROR(IF(VLOOKUP($C88,'様式２－１'!$A$6:$BG$163,55,FALSE)="","",1),"")</f>
        <v/>
      </c>
      <c r="BJ88" s="232" t="str">
        <f>IFERROR(IF(VLOOKUP($C88,'様式２－１'!$A$6:$BG$163,56,FALSE)="","",VLOOKUP($C88,'様式２－１'!$A$6:$BG$163,56,FALSE)),"")</f>
        <v/>
      </c>
      <c r="BK88" s="233" t="str">
        <f>IFERROR(IF(VLOOKUP($C88,'様式２－１'!$A$6:$BG$163,57,FALSE)="","",VLOOKUP($C88,'様式２－１'!$A$6:$BG$163,57,FALSE)),"")</f>
        <v/>
      </c>
      <c r="BL88" s="232" t="str">
        <f>IFERROR(IF(VLOOKUP($C88,'様式２－１'!$A$6:$BG$163,58,FALSE)="","",VLOOKUP($C88,'様式２－１'!$A$6:$BG$163,58,FALSE)),"")</f>
        <v/>
      </c>
      <c r="BM88" s="233" t="str">
        <f>IFERROR(IF(VLOOKUP($C88,'様式２－１'!$A$6:$BG$163,59,FALSE)="","",VLOOKUP($C88,'様式２－１'!$A$6:$BG$163,59,FALSE)),"")</f>
        <v/>
      </c>
      <c r="BN88" s="234" t="str">
        <f>IFERROR(IF(VLOOKUP($C88,'様式４－１'!$A$6:$AE$112,5,FALSE)="","",VLOOKUP($C88,'様式４－１'!$A$6:$AE$112,5,FALSE)),"")</f>
        <v/>
      </c>
      <c r="BO88" s="235" t="str">
        <f>IFERROR(IF(VLOOKUP($C88,'様式４－１'!$A$6:$AE$112,6,FALSE)="","",VLOOKUP($C88,'様式４－１'!$A$6:$AE$112,6,FALSE)),"")</f>
        <v/>
      </c>
      <c r="BP88" s="234" t="str">
        <f>IFERROR(IF(VLOOKUP($C88,'様式４－１'!$A$6:$AE$112,7,FALSE)="","",VLOOKUP($C88,'様式４－１'!$A$6:$AE$112,7,FALSE)),"")</f>
        <v/>
      </c>
      <c r="BQ88" s="235" t="str">
        <f>IFERROR(IF(VLOOKUP($C88,'様式４－１'!$A$6:$AE$112,8,FALSE)="","",VLOOKUP($C88,'様式４－１'!$A$6:$AE$112,8,FALSE)),"")</f>
        <v/>
      </c>
      <c r="BR88" s="234" t="str">
        <f>IFERROR(IF(VLOOKUP($C88,'様式４－１'!$A$6:$AE$112,9,FALSE)="","",VLOOKUP($C88,'様式４－１'!$A$6:$AE$112,9,FALSE)),"")</f>
        <v/>
      </c>
      <c r="BS88" s="235" t="str">
        <f>IFERROR(IF(VLOOKUP($C88,'様式４－１'!$A$6:$AE$112,10,FALSE)="","",VLOOKUP($C88,'様式４－１'!$A$6:$AE$112,10,FALSE)),"")</f>
        <v/>
      </c>
      <c r="BT88" s="234" t="str">
        <f>IFERROR(IF(VLOOKUP($C88,'様式４－１'!$A$6:$AE$112,11,FALSE)="","",VLOOKUP($C88,'様式４－１'!$A$6:$AE$112,11,FALSE)),"")</f>
        <v/>
      </c>
      <c r="BU88" s="235" t="str">
        <f>IFERROR(IF(VLOOKUP($C88,'様式４－１'!$A$6:$AE$112,12,FALSE)="","",VLOOKUP($C88,'様式４－１'!$A$6:$AE$112,12,FALSE)),"")</f>
        <v/>
      </c>
      <c r="BV88" s="232" t="str">
        <f>IFERROR(IF(VLOOKUP($C88,'様式４－１'!$A$6:$AE$112,13,FALSE)="","",VLOOKUP($C88,'様式４－１'!$A$6:$AE$112,13,FALSE)),"")</f>
        <v/>
      </c>
      <c r="BW88" s="233" t="str">
        <f>IFERROR(IF(VLOOKUP($C88,'様式４－１'!$A$6:$AE$112,14,FALSE)="","",VLOOKUP($C88,'様式４－１'!$A$6:$AE$112,14,FALSE)),"")</f>
        <v/>
      </c>
      <c r="BX88" s="232" t="str">
        <f>IFERROR(IF(VLOOKUP($C88,'様式４－１'!$A$6:$AE$112,15,FALSE)="","",VLOOKUP($C88,'様式４－１'!$A$6:$AE$112,15,FALSE)),"")</f>
        <v/>
      </c>
      <c r="BY88" s="233" t="str">
        <f>IFERROR(IF(VLOOKUP($C88,'様式４－１'!$A$6:$AE$112,16,FALSE)="","",VLOOKUP($C88,'様式４－１'!$A$6:$AE$112,16,FALSE)),"")</f>
        <v/>
      </c>
      <c r="BZ88" s="232" t="str">
        <f>IFERROR(IF(VLOOKUP($C88,'様式４－１'!$A$6:$AE$112,17,FALSE)="","",VLOOKUP($C88,'様式４－１'!$A$6:$AE$112,17,FALSE)),"")</f>
        <v/>
      </c>
      <c r="CA88" s="233" t="str">
        <f>IFERROR(IF(VLOOKUP($C88,'様式４－１'!$A$6:$AE$112,18,FALSE)="","",VLOOKUP($C88,'様式４－１'!$A$6:$AE$112,18,FALSE)),"")</f>
        <v/>
      </c>
      <c r="CB88" s="232" t="str">
        <f>IFERROR(IF(VLOOKUP($C88,'様式４－１'!$A$6:$AE$112,19,FALSE)="","",VLOOKUP($C88,'様式４－１'!$A$6:$AE$112,19,FALSE)),"")</f>
        <v/>
      </c>
      <c r="CC88" s="233" t="str">
        <f>IFERROR(IF(VLOOKUP($C88,'様式４－１'!$A$6:$AE$112,20,FALSE)="","",VLOOKUP($C88,'様式４－１'!$A$6:$AE$112,20,FALSE)),"")</f>
        <v/>
      </c>
      <c r="CD88" s="234" t="str">
        <f>IFERROR(IF(VLOOKUP($C88,'様式４－１'!$A$6:$AE$112,21,FALSE)="","",1),"")</f>
        <v/>
      </c>
      <c r="CE88" s="235" t="str">
        <f>IFERROR(IF(VLOOKUP($C88,'様式４－１'!$A$6:$AE$112,22,FALSE)="","",1),"")</f>
        <v/>
      </c>
      <c r="CF88" s="234" t="str">
        <f>IFERROR(IF(VLOOKUP($C88,'様式４－１'!$A$6:$AE$112,23,FALSE)="","",1),"")</f>
        <v/>
      </c>
      <c r="CG88" s="235" t="str">
        <f>IFERROR(IF(VLOOKUP($C88,'様式４－１'!$A$6:$AE$112,24,FALSE)="","",1),"")</f>
        <v/>
      </c>
      <c r="CH88" s="234" t="str">
        <f>IFERROR(IF(VLOOKUP($C88,'様式４－１'!$A$6:$AE$112,25,FALSE)="","",1),"")</f>
        <v/>
      </c>
      <c r="CI88" s="235" t="str">
        <f>IFERROR(IF(VLOOKUP($C88,'様式４－１'!$A$6:$AE$112,26,FALSE)="","",1),"")</f>
        <v/>
      </c>
      <c r="CJ88" s="234" t="str">
        <f>IFERROR(IF(VLOOKUP($C88,'様式４－１'!$A$6:$AE$112,27,FALSE)="","",1),"")</f>
        <v/>
      </c>
      <c r="CK88" s="235" t="str">
        <f>IFERROR(IF(VLOOKUP($C88,'様式４－１'!$A$6:$AE$112,28,FALSE)="","",1),"")</f>
        <v/>
      </c>
      <c r="CL88" s="234" t="str">
        <f>IFERROR(IF(VLOOKUP($C88,'様式４－１'!$A$6:$AE$112,29,FALSE)="","",1),"")</f>
        <v/>
      </c>
      <c r="CM88" s="235" t="str">
        <f>IFERROR(IF(VLOOKUP($C88,'様式４－１'!$A$6:$AE$112,30,FALSE)="","",1),"")</f>
        <v/>
      </c>
      <c r="CN88" s="234" t="str">
        <f>IFERROR(IF(VLOOKUP($C88,'様式４－１'!$A$6:$AE$112,31,FALSE)="","",1),"")</f>
        <v/>
      </c>
      <c r="CO88" s="252" t="str">
        <f>IFERROR(IF(VLOOKUP($C88,'様式４－１'!$A$6:$AE$112,31,FALSE)="","",1),"")</f>
        <v/>
      </c>
      <c r="CP88" s="256" t="str">
        <f>IFERROR(IF(VLOOKUP($C88,'様式４－１'!$A$6:$AE$112,31,FALSE)="","",1),"")</f>
        <v/>
      </c>
      <c r="CQ88" s="252" t="str">
        <f>IFERROR(IF(VLOOKUP($C88,'様式４－１'!$A$6:$AE$112,31,FALSE)="","",1),"")</f>
        <v/>
      </c>
      <c r="CR88" s="260">
        <f>全技術者確認表!E100</f>
        <v>0</v>
      </c>
      <c r="CS88" s="261">
        <f>全技術者確認表!H100</f>
        <v>0</v>
      </c>
      <c r="FS88" s="232"/>
      <c r="FT88" s="233"/>
      <c r="FU88" s="232"/>
      <c r="FV88" s="233"/>
      <c r="FW88" s="232"/>
      <c r="FX88" s="233"/>
      <c r="FY88" s="232"/>
      <c r="FZ88" s="233"/>
      <c r="GA88" s="232"/>
      <c r="GB88" s="233"/>
      <c r="GC88" s="232"/>
      <c r="GD88" s="233"/>
      <c r="GE88" s="232"/>
      <c r="GF88" s="233"/>
      <c r="GG88" s="232"/>
      <c r="GH88" s="233"/>
      <c r="GI88" s="234"/>
      <c r="GJ88" s="235"/>
      <c r="GK88" s="234"/>
      <c r="GL88" s="235"/>
      <c r="GM88" s="234"/>
      <c r="GN88" s="235"/>
      <c r="GO88" s="234"/>
      <c r="GP88" s="235"/>
      <c r="GQ88" s="234"/>
      <c r="GR88" s="235"/>
      <c r="GS88" s="234"/>
      <c r="GT88" s="235"/>
      <c r="GU88" s="234"/>
      <c r="GV88" s="235"/>
      <c r="GW88" s="234"/>
      <c r="GX88" s="235"/>
      <c r="GY88" s="232"/>
      <c r="GZ88" s="233"/>
      <c r="HA88" s="232"/>
      <c r="HB88" s="233"/>
      <c r="HC88" s="232"/>
      <c r="HD88" s="233"/>
      <c r="HE88" s="232"/>
      <c r="HF88" s="233"/>
      <c r="HG88" s="232"/>
      <c r="HH88" s="233"/>
      <c r="HI88" s="232"/>
      <c r="HJ88" s="233"/>
      <c r="HK88" s="232"/>
      <c r="HL88" s="233"/>
      <c r="HM88" s="232"/>
      <c r="HN88" s="233"/>
      <c r="HO88" s="232"/>
      <c r="HP88" s="233"/>
      <c r="HQ88" s="232"/>
      <c r="HR88" s="233"/>
      <c r="HS88" s="232"/>
      <c r="HT88" s="233"/>
      <c r="HU88" s="232"/>
      <c r="HV88" s="233"/>
      <c r="HW88" s="234"/>
      <c r="HX88" s="235"/>
      <c r="HY88" s="234"/>
      <c r="HZ88" s="235"/>
      <c r="IA88" s="234"/>
      <c r="IB88" s="235"/>
      <c r="IC88" s="234"/>
      <c r="ID88" s="235"/>
      <c r="IE88" s="232"/>
      <c r="IF88" s="233"/>
      <c r="IG88" s="232"/>
      <c r="IH88" s="233"/>
      <c r="II88" s="232"/>
      <c r="IJ88" s="233"/>
      <c r="IK88" s="232"/>
      <c r="IL88" s="233"/>
      <c r="IM88" s="234"/>
      <c r="IN88" s="235"/>
      <c r="IO88" s="234"/>
      <c r="IP88" s="235"/>
      <c r="IQ88" s="234"/>
      <c r="IR88" s="235"/>
      <c r="IS88" s="234"/>
      <c r="IT88" s="235"/>
      <c r="IU88" s="234"/>
      <c r="IV88" s="235"/>
      <c r="IW88" s="234"/>
      <c r="IX88" s="252"/>
      <c r="IY88" s="256"/>
      <c r="IZ88" s="252"/>
      <c r="JA88" s="256"/>
      <c r="JB88" s="252"/>
    </row>
    <row r="89" spans="1:262" s="231" customFormat="1" x14ac:dyDescent="0.2">
      <c r="A89" s="231">
        <f>報告書表紙!G$6</f>
        <v>0</v>
      </c>
      <c r="C89" s="231">
        <v>88</v>
      </c>
      <c r="D89" s="231">
        <f>全技術者確認表!B101</f>
        <v>0</v>
      </c>
      <c r="J89" s="232" t="str">
        <f>IFERROR(IF(VLOOKUP($C89,'様式２－１'!$A$6:$BG$163,4,FALSE)="","",1),"")</f>
        <v/>
      </c>
      <c r="K89" s="233" t="str">
        <f>IFERROR(IF(VLOOKUP($C89,'様式２－１'!$A$6:$BG$163,5,FALSE)="","",1),"")</f>
        <v/>
      </c>
      <c r="L89" s="232" t="str">
        <f>IFERROR(IF(VLOOKUP($C89,'様式２－１'!$A$6:$BG$163,6,FALSE)="","",1),"")</f>
        <v/>
      </c>
      <c r="M89" s="233" t="str">
        <f>IFERROR(IF(VLOOKUP($C89,'様式２－１'!$A$6:$BG$163,7,FALSE)="","",1),"")</f>
        <v/>
      </c>
      <c r="N89" s="232" t="str">
        <f>IFERROR(IF(VLOOKUP($C89,'様式２－１'!$A$6:$BG$163,8,FALSE)="","",1),"")</f>
        <v/>
      </c>
      <c r="O89" s="233" t="str">
        <f>IFERROR(IF(VLOOKUP($C89,'様式２－１'!$A$6:$BG$163,9,FALSE)="","",1),"")</f>
        <v/>
      </c>
      <c r="P89" s="232" t="str">
        <f>IFERROR(IF(VLOOKUP($C89,'様式２－１'!$A$6:$BG$163,10,FALSE)="","",1),"")</f>
        <v/>
      </c>
      <c r="Q89" s="233" t="str">
        <f>IFERROR(IF(VLOOKUP($C89,'様式２－１'!$A$6:$BG$163,11,FALSE)="","",1),"")</f>
        <v/>
      </c>
      <c r="R89" s="232" t="str">
        <f>IFERROR(IF(VLOOKUP($C89,'様式２－１'!$A$6:$BG$163,12,FALSE)="","",1),"")</f>
        <v/>
      </c>
      <c r="S89" s="233" t="str">
        <f>IFERROR(IF(VLOOKUP($C89,'様式２－１'!$A$6:$BG$163,13,FALSE)="","",1),"")</f>
        <v/>
      </c>
      <c r="T89" s="232" t="str">
        <f>IFERROR(IF(VLOOKUP($C89,'様式２－１'!$A$6:$BG$163,14,FALSE)="","",1),"")</f>
        <v/>
      </c>
      <c r="U89" s="233" t="str">
        <f>IFERROR(IF(VLOOKUP($C89,'様式２－１'!$A$6:$BG$163,15,FALSE)="","",1),"")</f>
        <v/>
      </c>
      <c r="V89" s="232" t="str">
        <f>IFERROR(IF(VLOOKUP($C89,'様式２－１'!$A$6:$BG$163,16,FALSE)="","",1),"")</f>
        <v/>
      </c>
      <c r="W89" s="233" t="str">
        <f>IFERROR(IF(VLOOKUP($C89,'様式２－１'!$A$6:$BG$163,17,FALSE)="","",1),"")</f>
        <v/>
      </c>
      <c r="X89" s="232" t="str">
        <f>IFERROR(IF(VLOOKUP($C89,'様式２－１'!$A$6:$BG$163,18,FALSE)="","",1),"")</f>
        <v/>
      </c>
      <c r="Y89" s="233" t="str">
        <f>IFERROR(IF(VLOOKUP($C89,'様式２－１'!$A$6:$BG$163,19,FALSE)="","",1),"")</f>
        <v/>
      </c>
      <c r="Z89" s="232" t="str">
        <f>IFERROR(IF(VLOOKUP($C89,'様式２－１'!$A$6:$BG$163,20,FALSE)="","",1),"")</f>
        <v/>
      </c>
      <c r="AA89" s="235" t="str">
        <f>IFERROR(IF(VLOOKUP($C89,'様式２－１'!$A$6:$BG$163,21,FALSE)="","",1),"")</f>
        <v/>
      </c>
      <c r="AB89" s="232" t="str">
        <f>IFERROR(IF(VLOOKUP($C89,'様式２－１'!$A$6:$BG$163,22,FALSE)="","",1),"")</f>
        <v/>
      </c>
      <c r="AC89" s="235" t="str">
        <f>IFERROR(IF(VLOOKUP($C89,'様式２－１'!$A$6:$BG$163,23,FALSE)="","",1),"")</f>
        <v/>
      </c>
      <c r="AD89" s="232" t="str">
        <f>IFERROR(IF(VLOOKUP($C89,'様式２－１'!$A$6:$BG$163,24,FALSE)="","",1),"")</f>
        <v/>
      </c>
      <c r="AE89" s="235" t="str">
        <f>IFERROR(IF(VLOOKUP($C89,'様式２－１'!$A$6:$BG$163,25,FALSE)="","",1),"")</f>
        <v/>
      </c>
      <c r="AF89" s="232" t="str">
        <f>IFERROR(IF(VLOOKUP($C89,'様式２－１'!$A$6:$BG$163,26,FALSE)="","",1),"")</f>
        <v/>
      </c>
      <c r="AG89" s="235" t="str">
        <f>IFERROR(IF(VLOOKUP($C89,'様式２－１'!$A$6:$BG$163,27,FALSE)="","",1),"")</f>
        <v/>
      </c>
      <c r="AH89" s="232" t="str">
        <f>IFERROR(IF(VLOOKUP($C89,'様式２－１'!$A$6:$BG$163,28,FALSE)="","",1),"")</f>
        <v/>
      </c>
      <c r="AI89" s="235" t="str">
        <f>IFERROR(IF(VLOOKUP($C89,'様式２－１'!$A$6:$BG$163,28,FALSE)="","",1),"")</f>
        <v/>
      </c>
      <c r="AJ89" s="232" t="str">
        <f>IFERROR(IF(VLOOKUP($C89,'様式２－１'!$A$6:$BG$163,30,FALSE)="","",1),"")</f>
        <v/>
      </c>
      <c r="AK89" s="235" t="str">
        <f>IFERROR(IF(VLOOKUP($C89,'様式２－１'!$A$6:$BG$163,31,FALSE)="","",1),"")</f>
        <v/>
      </c>
      <c r="AL89" s="232" t="str">
        <f>IFERROR(IF(VLOOKUP($C89,'様式２－１'!$A$6:$BG$163,32,FALSE)="","",1),"")</f>
        <v/>
      </c>
      <c r="AM89" s="235" t="str">
        <f>IFERROR(IF(VLOOKUP($C89,'様式２－１'!$A$6:$BG$163,33,FALSE)="","",1),"")</f>
        <v/>
      </c>
      <c r="AN89" s="232" t="str">
        <f>IFERROR(IF(VLOOKUP($C89,'様式２－１'!$A$6:$BG$163,34,FALSE)="","",1),"")</f>
        <v/>
      </c>
      <c r="AO89" s="235" t="str">
        <f>IFERROR(IF(VLOOKUP($C89,'様式２－１'!$A$6:$BG$163,35,FALSE)="","",1),"")</f>
        <v/>
      </c>
      <c r="AP89" s="232" t="str">
        <f>IFERROR(IF(VLOOKUP($C89,'様式２－１'!$A$6:$BG$163,36,FALSE)="","",VLOOKUP($C89,'様式２－１'!$A$6:$BG$163,36,FALSE)),"")</f>
        <v/>
      </c>
      <c r="AQ89" s="233" t="str">
        <f>IFERROR(IF(VLOOKUP($C89,'様式２－１'!$A$6:$BG$163,37,FALSE)="","",VLOOKUP($C89,'様式２－１'!$A$6:$BG$163,37,FALSE)),"")</f>
        <v/>
      </c>
      <c r="AR89" s="232" t="str">
        <f>IFERROR(IF(VLOOKUP($C89,'様式２－１'!$A$6:$BG$163,38,FALSE)="","",VLOOKUP($C89,'様式２－１'!$A$6:$BG$163,38,FALSE)),"")</f>
        <v/>
      </c>
      <c r="AS89" s="233" t="str">
        <f>IFERROR(IF(VLOOKUP($C89,'様式２－１'!$A$6:$BG$163,39,FALSE)="","",VLOOKUP($C89,'様式２－１'!$A$6:$BG$163,39,FALSE)),"")</f>
        <v/>
      </c>
      <c r="AT89" s="232" t="str">
        <f>IFERROR(IF(VLOOKUP($C89,'様式２－１'!$A$6:$BG$163,40,FALSE)="","",VLOOKUP($C89,'様式２－１'!$A$6:$BG$163,40,FALSE)),"")</f>
        <v/>
      </c>
      <c r="AU89" s="233" t="str">
        <f>IFERROR(IF(VLOOKUP($C89,'様式２－１'!$A$6:$BG$163,41,FALSE)="","",VLOOKUP($C89,'様式２－１'!$A$6:$BG$163,41,FALSE)),"")</f>
        <v/>
      </c>
      <c r="AV89" s="232" t="str">
        <f>IFERROR(IF(VLOOKUP($C89,'様式２－１'!$A$6:$BG$163,42,FALSE)="","",VLOOKUP($C89,'様式２－１'!$A$6:$BG$163,42,FALSE)),"")</f>
        <v/>
      </c>
      <c r="AW89" s="233" t="str">
        <f>IFERROR(IF(VLOOKUP($C89,'様式２－１'!$A$6:$BG$163,43,FALSE)="","",VLOOKUP($C89,'様式２－１'!$A$6:$BG$163,43,FALSE)),"")</f>
        <v/>
      </c>
      <c r="AX89" s="232" t="str">
        <f>IFERROR(IF(VLOOKUP($C89,'様式２－１'!$A$6:$BG$163,44,FALSE)="","",VLOOKUP($C89,'様式２－１'!$A$6:$BG$163,44,FALSE)),"")</f>
        <v/>
      </c>
      <c r="AY89" s="233" t="str">
        <f>IFERROR(IF(VLOOKUP($C89,'様式２－１'!$A$6:$BG$163,45,FALSE)="","",VLOOKUP($C89,'様式２－１'!$A$6:$BG$163,45,FALSE)),"")</f>
        <v/>
      </c>
      <c r="AZ89" s="232" t="str">
        <f>IFERROR(IF(VLOOKUP($C89,'様式２－１'!$A$6:$BG$163,46,FALSE)="","",VLOOKUP($C89,'様式２－１'!$A$6:$BG$163,46,FALSE)),"")</f>
        <v/>
      </c>
      <c r="BA89" s="233" t="str">
        <f>IFERROR(IF(VLOOKUP($C89,'様式２－１'!$A$6:$BG$163,47,FALSE)="","",VLOOKUP($C89,'様式２－１'!$A$6:$BG$163,47,FALSE)),"")</f>
        <v/>
      </c>
      <c r="BB89" s="232" t="str">
        <f>IFERROR(IF(VLOOKUP($C89,'様式２－１'!$A$6:$BG$163,48,FALSE)="","",VLOOKUP($C89,'様式２－１'!$A$6:$BG$163,48,FALSE)),"")</f>
        <v/>
      </c>
      <c r="BC89" s="233" t="str">
        <f>IFERROR(IF(VLOOKUP($C89,'様式２－１'!$A$6:$BG$163,49,FALSE)="","",VLOOKUP($C89,'様式２－１'!$A$6:$BG$163,49,FALSE)),"")</f>
        <v/>
      </c>
      <c r="BD89" s="232" t="str">
        <f>IFERROR(IF(VLOOKUP($C89,'様式２－１'!$A$6:$BG$163,50,FALSE)="","",VLOOKUP($C89,'様式２－１'!$A$6:$BG$163,50,FALSE)),"")</f>
        <v/>
      </c>
      <c r="BE89" s="233" t="str">
        <f>IFERROR(IF(VLOOKUP($C89,'様式２－１'!$A$6:$BG$163,51,FALSE)="","",VLOOKUP($C89,'様式２－１'!$A$6:$BG$163,51,FALSE)),"")</f>
        <v/>
      </c>
      <c r="BF89" s="232" t="str">
        <f>IFERROR(IF(VLOOKUP($C89,'様式２－１'!$A$6:$BG$163,52,FALSE)="","",VLOOKUP($C89,'様式２－１'!$A$6:$BG$163,52,FALSE)),"")</f>
        <v/>
      </c>
      <c r="BG89" s="233" t="str">
        <f>IFERROR(IF(VLOOKUP($C89,'様式２－１'!$A$6:$BG$163,53,FALSE)="","",1),"")</f>
        <v/>
      </c>
      <c r="BH89" s="232" t="str">
        <f>IFERROR(IF(VLOOKUP($C89,'様式２－１'!$A$6:$BG$163,54,FALSE)="","",1),"")</f>
        <v/>
      </c>
      <c r="BI89" s="233" t="str">
        <f>IFERROR(IF(VLOOKUP($C89,'様式２－１'!$A$6:$BG$163,55,FALSE)="","",1),"")</f>
        <v/>
      </c>
      <c r="BJ89" s="232" t="str">
        <f>IFERROR(IF(VLOOKUP($C89,'様式２－１'!$A$6:$BG$163,56,FALSE)="","",VLOOKUP($C89,'様式２－１'!$A$6:$BG$163,56,FALSE)),"")</f>
        <v/>
      </c>
      <c r="BK89" s="233" t="str">
        <f>IFERROR(IF(VLOOKUP($C89,'様式２－１'!$A$6:$BG$163,57,FALSE)="","",VLOOKUP($C89,'様式２－１'!$A$6:$BG$163,57,FALSE)),"")</f>
        <v/>
      </c>
      <c r="BL89" s="232" t="str">
        <f>IFERROR(IF(VLOOKUP($C89,'様式２－１'!$A$6:$BG$163,58,FALSE)="","",VLOOKUP($C89,'様式２－１'!$A$6:$BG$163,58,FALSE)),"")</f>
        <v/>
      </c>
      <c r="BM89" s="233" t="str">
        <f>IFERROR(IF(VLOOKUP($C89,'様式２－１'!$A$6:$BG$163,59,FALSE)="","",VLOOKUP($C89,'様式２－１'!$A$6:$BG$163,59,FALSE)),"")</f>
        <v/>
      </c>
      <c r="BN89" s="234" t="str">
        <f>IFERROR(IF(VLOOKUP($C89,'様式４－１'!$A$6:$AE$112,5,FALSE)="","",VLOOKUP($C89,'様式４－１'!$A$6:$AE$112,5,FALSE)),"")</f>
        <v/>
      </c>
      <c r="BO89" s="235" t="str">
        <f>IFERROR(IF(VLOOKUP($C89,'様式４－１'!$A$6:$AE$112,6,FALSE)="","",VLOOKUP($C89,'様式４－１'!$A$6:$AE$112,6,FALSE)),"")</f>
        <v/>
      </c>
      <c r="BP89" s="234" t="str">
        <f>IFERROR(IF(VLOOKUP($C89,'様式４－１'!$A$6:$AE$112,7,FALSE)="","",VLOOKUP($C89,'様式４－１'!$A$6:$AE$112,7,FALSE)),"")</f>
        <v/>
      </c>
      <c r="BQ89" s="235" t="str">
        <f>IFERROR(IF(VLOOKUP($C89,'様式４－１'!$A$6:$AE$112,8,FALSE)="","",VLOOKUP($C89,'様式４－１'!$A$6:$AE$112,8,FALSE)),"")</f>
        <v/>
      </c>
      <c r="BR89" s="234" t="str">
        <f>IFERROR(IF(VLOOKUP($C89,'様式４－１'!$A$6:$AE$112,9,FALSE)="","",VLOOKUP($C89,'様式４－１'!$A$6:$AE$112,9,FALSE)),"")</f>
        <v/>
      </c>
      <c r="BS89" s="235" t="str">
        <f>IFERROR(IF(VLOOKUP($C89,'様式４－１'!$A$6:$AE$112,10,FALSE)="","",VLOOKUP($C89,'様式４－１'!$A$6:$AE$112,10,FALSE)),"")</f>
        <v/>
      </c>
      <c r="BT89" s="234" t="str">
        <f>IFERROR(IF(VLOOKUP($C89,'様式４－１'!$A$6:$AE$112,11,FALSE)="","",VLOOKUP($C89,'様式４－１'!$A$6:$AE$112,11,FALSE)),"")</f>
        <v/>
      </c>
      <c r="BU89" s="235" t="str">
        <f>IFERROR(IF(VLOOKUP($C89,'様式４－１'!$A$6:$AE$112,12,FALSE)="","",VLOOKUP($C89,'様式４－１'!$A$6:$AE$112,12,FALSE)),"")</f>
        <v/>
      </c>
      <c r="BV89" s="232" t="str">
        <f>IFERROR(IF(VLOOKUP($C89,'様式４－１'!$A$6:$AE$112,13,FALSE)="","",VLOOKUP($C89,'様式４－１'!$A$6:$AE$112,13,FALSE)),"")</f>
        <v/>
      </c>
      <c r="BW89" s="233" t="str">
        <f>IFERROR(IF(VLOOKUP($C89,'様式４－１'!$A$6:$AE$112,14,FALSE)="","",VLOOKUP($C89,'様式４－１'!$A$6:$AE$112,14,FALSE)),"")</f>
        <v/>
      </c>
      <c r="BX89" s="232" t="str">
        <f>IFERROR(IF(VLOOKUP($C89,'様式４－１'!$A$6:$AE$112,15,FALSE)="","",VLOOKUP($C89,'様式４－１'!$A$6:$AE$112,15,FALSE)),"")</f>
        <v/>
      </c>
      <c r="BY89" s="233" t="str">
        <f>IFERROR(IF(VLOOKUP($C89,'様式４－１'!$A$6:$AE$112,16,FALSE)="","",VLOOKUP($C89,'様式４－１'!$A$6:$AE$112,16,FALSE)),"")</f>
        <v/>
      </c>
      <c r="BZ89" s="232" t="str">
        <f>IFERROR(IF(VLOOKUP($C89,'様式４－１'!$A$6:$AE$112,17,FALSE)="","",VLOOKUP($C89,'様式４－１'!$A$6:$AE$112,17,FALSE)),"")</f>
        <v/>
      </c>
      <c r="CA89" s="233" t="str">
        <f>IFERROR(IF(VLOOKUP($C89,'様式４－１'!$A$6:$AE$112,18,FALSE)="","",VLOOKUP($C89,'様式４－１'!$A$6:$AE$112,18,FALSE)),"")</f>
        <v/>
      </c>
      <c r="CB89" s="232" t="str">
        <f>IFERROR(IF(VLOOKUP($C89,'様式４－１'!$A$6:$AE$112,19,FALSE)="","",VLOOKUP($C89,'様式４－１'!$A$6:$AE$112,19,FALSE)),"")</f>
        <v/>
      </c>
      <c r="CC89" s="233" t="str">
        <f>IFERROR(IF(VLOOKUP($C89,'様式４－１'!$A$6:$AE$112,20,FALSE)="","",VLOOKUP($C89,'様式４－１'!$A$6:$AE$112,20,FALSE)),"")</f>
        <v/>
      </c>
      <c r="CD89" s="234" t="str">
        <f>IFERROR(IF(VLOOKUP($C89,'様式４－１'!$A$6:$AE$112,21,FALSE)="","",1),"")</f>
        <v/>
      </c>
      <c r="CE89" s="235" t="str">
        <f>IFERROR(IF(VLOOKUP($C89,'様式４－１'!$A$6:$AE$112,22,FALSE)="","",1),"")</f>
        <v/>
      </c>
      <c r="CF89" s="234" t="str">
        <f>IFERROR(IF(VLOOKUP($C89,'様式４－１'!$A$6:$AE$112,23,FALSE)="","",1),"")</f>
        <v/>
      </c>
      <c r="CG89" s="235" t="str">
        <f>IFERROR(IF(VLOOKUP($C89,'様式４－１'!$A$6:$AE$112,24,FALSE)="","",1),"")</f>
        <v/>
      </c>
      <c r="CH89" s="234" t="str">
        <f>IFERROR(IF(VLOOKUP($C89,'様式４－１'!$A$6:$AE$112,25,FALSE)="","",1),"")</f>
        <v/>
      </c>
      <c r="CI89" s="235" t="str">
        <f>IFERROR(IF(VLOOKUP($C89,'様式４－１'!$A$6:$AE$112,26,FALSE)="","",1),"")</f>
        <v/>
      </c>
      <c r="CJ89" s="234" t="str">
        <f>IFERROR(IF(VLOOKUP($C89,'様式４－１'!$A$6:$AE$112,27,FALSE)="","",1),"")</f>
        <v/>
      </c>
      <c r="CK89" s="235" t="str">
        <f>IFERROR(IF(VLOOKUP($C89,'様式４－１'!$A$6:$AE$112,28,FALSE)="","",1),"")</f>
        <v/>
      </c>
      <c r="CL89" s="234" t="str">
        <f>IFERROR(IF(VLOOKUP($C89,'様式４－１'!$A$6:$AE$112,29,FALSE)="","",1),"")</f>
        <v/>
      </c>
      <c r="CM89" s="235" t="str">
        <f>IFERROR(IF(VLOOKUP($C89,'様式４－１'!$A$6:$AE$112,30,FALSE)="","",1),"")</f>
        <v/>
      </c>
      <c r="CN89" s="234" t="str">
        <f>IFERROR(IF(VLOOKUP($C89,'様式４－１'!$A$6:$AE$112,31,FALSE)="","",1),"")</f>
        <v/>
      </c>
      <c r="CO89" s="252" t="str">
        <f>IFERROR(IF(VLOOKUP($C89,'様式４－１'!$A$6:$AE$112,31,FALSE)="","",1),"")</f>
        <v/>
      </c>
      <c r="CP89" s="256" t="str">
        <f>IFERROR(IF(VLOOKUP($C89,'様式４－１'!$A$6:$AE$112,31,FALSE)="","",1),"")</f>
        <v/>
      </c>
      <c r="CQ89" s="252" t="str">
        <f>IFERROR(IF(VLOOKUP($C89,'様式４－１'!$A$6:$AE$112,31,FALSE)="","",1),"")</f>
        <v/>
      </c>
      <c r="CR89" s="260">
        <f>全技術者確認表!E101</f>
        <v>0</v>
      </c>
      <c r="CS89" s="261">
        <f>全技術者確認表!H101</f>
        <v>0</v>
      </c>
      <c r="FS89" s="232"/>
      <c r="FT89" s="233"/>
      <c r="FU89" s="232"/>
      <c r="FV89" s="233"/>
      <c r="FW89" s="232"/>
      <c r="FX89" s="233"/>
      <c r="FY89" s="232"/>
      <c r="FZ89" s="233"/>
      <c r="GA89" s="232"/>
      <c r="GB89" s="233"/>
      <c r="GC89" s="232"/>
      <c r="GD89" s="233"/>
      <c r="GE89" s="232"/>
      <c r="GF89" s="233"/>
      <c r="GG89" s="232"/>
      <c r="GH89" s="233"/>
      <c r="GI89" s="234"/>
      <c r="GJ89" s="235"/>
      <c r="GK89" s="234"/>
      <c r="GL89" s="235"/>
      <c r="GM89" s="234"/>
      <c r="GN89" s="235"/>
      <c r="GO89" s="234"/>
      <c r="GP89" s="235"/>
      <c r="GQ89" s="234"/>
      <c r="GR89" s="235"/>
      <c r="GS89" s="234"/>
      <c r="GT89" s="235"/>
      <c r="GU89" s="234"/>
      <c r="GV89" s="235"/>
      <c r="GW89" s="234"/>
      <c r="GX89" s="235"/>
      <c r="GY89" s="232"/>
      <c r="GZ89" s="233"/>
      <c r="HA89" s="232"/>
      <c r="HB89" s="233"/>
      <c r="HC89" s="232"/>
      <c r="HD89" s="233"/>
      <c r="HE89" s="232"/>
      <c r="HF89" s="233"/>
      <c r="HG89" s="232"/>
      <c r="HH89" s="233"/>
      <c r="HI89" s="232"/>
      <c r="HJ89" s="233"/>
      <c r="HK89" s="232"/>
      <c r="HL89" s="233"/>
      <c r="HM89" s="232"/>
      <c r="HN89" s="233"/>
      <c r="HO89" s="232"/>
      <c r="HP89" s="233"/>
      <c r="HQ89" s="232"/>
      <c r="HR89" s="233"/>
      <c r="HS89" s="232"/>
      <c r="HT89" s="233"/>
      <c r="HU89" s="232"/>
      <c r="HV89" s="233"/>
      <c r="HW89" s="234"/>
      <c r="HX89" s="235"/>
      <c r="HY89" s="234"/>
      <c r="HZ89" s="235"/>
      <c r="IA89" s="234"/>
      <c r="IB89" s="235"/>
      <c r="IC89" s="234"/>
      <c r="ID89" s="235"/>
      <c r="IE89" s="232"/>
      <c r="IF89" s="233"/>
      <c r="IG89" s="232"/>
      <c r="IH89" s="233"/>
      <c r="II89" s="232"/>
      <c r="IJ89" s="233"/>
      <c r="IK89" s="232"/>
      <c r="IL89" s="233"/>
      <c r="IM89" s="234"/>
      <c r="IN89" s="235"/>
      <c r="IO89" s="234"/>
      <c r="IP89" s="235"/>
      <c r="IQ89" s="234"/>
      <c r="IR89" s="235"/>
      <c r="IS89" s="234"/>
      <c r="IT89" s="235"/>
      <c r="IU89" s="234"/>
      <c r="IV89" s="235"/>
      <c r="IW89" s="234"/>
      <c r="IX89" s="252"/>
      <c r="IY89" s="256"/>
      <c r="IZ89" s="252"/>
      <c r="JA89" s="256"/>
      <c r="JB89" s="252"/>
    </row>
    <row r="90" spans="1:262" s="231" customFormat="1" x14ac:dyDescent="0.2">
      <c r="A90" s="231">
        <f>報告書表紙!G$6</f>
        <v>0</v>
      </c>
      <c r="C90" s="231">
        <v>89</v>
      </c>
      <c r="D90" s="231">
        <f>全技術者確認表!B102</f>
        <v>0</v>
      </c>
      <c r="J90" s="232" t="str">
        <f>IFERROR(IF(VLOOKUP($C90,'様式２－１'!$A$6:$BG$163,4,FALSE)="","",1),"")</f>
        <v/>
      </c>
      <c r="K90" s="233" t="str">
        <f>IFERROR(IF(VLOOKUP($C90,'様式２－１'!$A$6:$BG$163,5,FALSE)="","",1),"")</f>
        <v/>
      </c>
      <c r="L90" s="232" t="str">
        <f>IFERROR(IF(VLOOKUP($C90,'様式２－１'!$A$6:$BG$163,6,FALSE)="","",1),"")</f>
        <v/>
      </c>
      <c r="M90" s="233" t="str">
        <f>IFERROR(IF(VLOOKUP($C90,'様式２－１'!$A$6:$BG$163,7,FALSE)="","",1),"")</f>
        <v/>
      </c>
      <c r="N90" s="232" t="str">
        <f>IFERROR(IF(VLOOKUP($C90,'様式２－１'!$A$6:$BG$163,8,FALSE)="","",1),"")</f>
        <v/>
      </c>
      <c r="O90" s="233" t="str">
        <f>IFERROR(IF(VLOOKUP($C90,'様式２－１'!$A$6:$BG$163,9,FALSE)="","",1),"")</f>
        <v/>
      </c>
      <c r="P90" s="232" t="str">
        <f>IFERROR(IF(VLOOKUP($C90,'様式２－１'!$A$6:$BG$163,10,FALSE)="","",1),"")</f>
        <v/>
      </c>
      <c r="Q90" s="233" t="str">
        <f>IFERROR(IF(VLOOKUP($C90,'様式２－１'!$A$6:$BG$163,11,FALSE)="","",1),"")</f>
        <v/>
      </c>
      <c r="R90" s="232" t="str">
        <f>IFERROR(IF(VLOOKUP($C90,'様式２－１'!$A$6:$BG$163,12,FALSE)="","",1),"")</f>
        <v/>
      </c>
      <c r="S90" s="233" t="str">
        <f>IFERROR(IF(VLOOKUP($C90,'様式２－１'!$A$6:$BG$163,13,FALSE)="","",1),"")</f>
        <v/>
      </c>
      <c r="T90" s="232" t="str">
        <f>IFERROR(IF(VLOOKUP($C90,'様式２－１'!$A$6:$BG$163,14,FALSE)="","",1),"")</f>
        <v/>
      </c>
      <c r="U90" s="233" t="str">
        <f>IFERROR(IF(VLOOKUP($C90,'様式２－１'!$A$6:$BG$163,15,FALSE)="","",1),"")</f>
        <v/>
      </c>
      <c r="V90" s="232" t="str">
        <f>IFERROR(IF(VLOOKUP($C90,'様式２－１'!$A$6:$BG$163,16,FALSE)="","",1),"")</f>
        <v/>
      </c>
      <c r="W90" s="233" t="str">
        <f>IFERROR(IF(VLOOKUP($C90,'様式２－１'!$A$6:$BG$163,17,FALSE)="","",1),"")</f>
        <v/>
      </c>
      <c r="X90" s="232" t="str">
        <f>IFERROR(IF(VLOOKUP($C90,'様式２－１'!$A$6:$BG$163,18,FALSE)="","",1),"")</f>
        <v/>
      </c>
      <c r="Y90" s="233" t="str">
        <f>IFERROR(IF(VLOOKUP($C90,'様式２－１'!$A$6:$BG$163,19,FALSE)="","",1),"")</f>
        <v/>
      </c>
      <c r="Z90" s="232" t="str">
        <f>IFERROR(IF(VLOOKUP($C90,'様式２－１'!$A$6:$BG$163,20,FALSE)="","",1),"")</f>
        <v/>
      </c>
      <c r="AA90" s="235" t="str">
        <f>IFERROR(IF(VLOOKUP($C90,'様式２－１'!$A$6:$BG$163,21,FALSE)="","",1),"")</f>
        <v/>
      </c>
      <c r="AB90" s="232" t="str">
        <f>IFERROR(IF(VLOOKUP($C90,'様式２－１'!$A$6:$BG$163,22,FALSE)="","",1),"")</f>
        <v/>
      </c>
      <c r="AC90" s="235" t="str">
        <f>IFERROR(IF(VLOOKUP($C90,'様式２－１'!$A$6:$BG$163,23,FALSE)="","",1),"")</f>
        <v/>
      </c>
      <c r="AD90" s="232" t="str">
        <f>IFERROR(IF(VLOOKUP($C90,'様式２－１'!$A$6:$BG$163,24,FALSE)="","",1),"")</f>
        <v/>
      </c>
      <c r="AE90" s="235" t="str">
        <f>IFERROR(IF(VLOOKUP($C90,'様式２－１'!$A$6:$BG$163,25,FALSE)="","",1),"")</f>
        <v/>
      </c>
      <c r="AF90" s="232" t="str">
        <f>IFERROR(IF(VLOOKUP($C90,'様式２－１'!$A$6:$BG$163,26,FALSE)="","",1),"")</f>
        <v/>
      </c>
      <c r="AG90" s="235" t="str">
        <f>IFERROR(IF(VLOOKUP($C90,'様式２－１'!$A$6:$BG$163,27,FALSE)="","",1),"")</f>
        <v/>
      </c>
      <c r="AH90" s="232" t="str">
        <f>IFERROR(IF(VLOOKUP($C90,'様式２－１'!$A$6:$BG$163,28,FALSE)="","",1),"")</f>
        <v/>
      </c>
      <c r="AI90" s="235" t="str">
        <f>IFERROR(IF(VLOOKUP($C90,'様式２－１'!$A$6:$BG$163,28,FALSE)="","",1),"")</f>
        <v/>
      </c>
      <c r="AJ90" s="232" t="str">
        <f>IFERROR(IF(VLOOKUP($C90,'様式２－１'!$A$6:$BG$163,30,FALSE)="","",1),"")</f>
        <v/>
      </c>
      <c r="AK90" s="235" t="str">
        <f>IFERROR(IF(VLOOKUP($C90,'様式２－１'!$A$6:$BG$163,31,FALSE)="","",1),"")</f>
        <v/>
      </c>
      <c r="AL90" s="232" t="str">
        <f>IFERROR(IF(VLOOKUP($C90,'様式２－１'!$A$6:$BG$163,32,FALSE)="","",1),"")</f>
        <v/>
      </c>
      <c r="AM90" s="235" t="str">
        <f>IFERROR(IF(VLOOKUP($C90,'様式２－１'!$A$6:$BG$163,33,FALSE)="","",1),"")</f>
        <v/>
      </c>
      <c r="AN90" s="232" t="str">
        <f>IFERROR(IF(VLOOKUP($C90,'様式２－１'!$A$6:$BG$163,34,FALSE)="","",1),"")</f>
        <v/>
      </c>
      <c r="AO90" s="235" t="str">
        <f>IFERROR(IF(VLOOKUP($C90,'様式２－１'!$A$6:$BG$163,35,FALSE)="","",1),"")</f>
        <v/>
      </c>
      <c r="AP90" s="232" t="str">
        <f>IFERROR(IF(VLOOKUP($C90,'様式２－１'!$A$6:$BG$163,36,FALSE)="","",VLOOKUP($C90,'様式２－１'!$A$6:$BG$163,36,FALSE)),"")</f>
        <v/>
      </c>
      <c r="AQ90" s="233" t="str">
        <f>IFERROR(IF(VLOOKUP($C90,'様式２－１'!$A$6:$BG$163,37,FALSE)="","",VLOOKUP($C90,'様式２－１'!$A$6:$BG$163,37,FALSE)),"")</f>
        <v/>
      </c>
      <c r="AR90" s="232" t="str">
        <f>IFERROR(IF(VLOOKUP($C90,'様式２－１'!$A$6:$BG$163,38,FALSE)="","",VLOOKUP($C90,'様式２－１'!$A$6:$BG$163,38,FALSE)),"")</f>
        <v/>
      </c>
      <c r="AS90" s="233" t="str">
        <f>IFERROR(IF(VLOOKUP($C90,'様式２－１'!$A$6:$BG$163,39,FALSE)="","",VLOOKUP($C90,'様式２－１'!$A$6:$BG$163,39,FALSE)),"")</f>
        <v/>
      </c>
      <c r="AT90" s="232" t="str">
        <f>IFERROR(IF(VLOOKUP($C90,'様式２－１'!$A$6:$BG$163,40,FALSE)="","",VLOOKUP($C90,'様式２－１'!$A$6:$BG$163,40,FALSE)),"")</f>
        <v/>
      </c>
      <c r="AU90" s="233" t="str">
        <f>IFERROR(IF(VLOOKUP($C90,'様式２－１'!$A$6:$BG$163,41,FALSE)="","",VLOOKUP($C90,'様式２－１'!$A$6:$BG$163,41,FALSE)),"")</f>
        <v/>
      </c>
      <c r="AV90" s="232" t="str">
        <f>IFERROR(IF(VLOOKUP($C90,'様式２－１'!$A$6:$BG$163,42,FALSE)="","",VLOOKUP($C90,'様式２－１'!$A$6:$BG$163,42,FALSE)),"")</f>
        <v/>
      </c>
      <c r="AW90" s="233" t="str">
        <f>IFERROR(IF(VLOOKUP($C90,'様式２－１'!$A$6:$BG$163,43,FALSE)="","",VLOOKUP($C90,'様式２－１'!$A$6:$BG$163,43,FALSE)),"")</f>
        <v/>
      </c>
      <c r="AX90" s="232" t="str">
        <f>IFERROR(IF(VLOOKUP($C90,'様式２－１'!$A$6:$BG$163,44,FALSE)="","",VLOOKUP($C90,'様式２－１'!$A$6:$BG$163,44,FALSE)),"")</f>
        <v/>
      </c>
      <c r="AY90" s="233" t="str">
        <f>IFERROR(IF(VLOOKUP($C90,'様式２－１'!$A$6:$BG$163,45,FALSE)="","",VLOOKUP($C90,'様式２－１'!$A$6:$BG$163,45,FALSE)),"")</f>
        <v/>
      </c>
      <c r="AZ90" s="232" t="str">
        <f>IFERROR(IF(VLOOKUP($C90,'様式２－１'!$A$6:$BG$163,46,FALSE)="","",VLOOKUP($C90,'様式２－１'!$A$6:$BG$163,46,FALSE)),"")</f>
        <v/>
      </c>
      <c r="BA90" s="233" t="str">
        <f>IFERROR(IF(VLOOKUP($C90,'様式２－１'!$A$6:$BG$163,47,FALSE)="","",VLOOKUP($C90,'様式２－１'!$A$6:$BG$163,47,FALSE)),"")</f>
        <v/>
      </c>
      <c r="BB90" s="232" t="str">
        <f>IFERROR(IF(VLOOKUP($C90,'様式２－１'!$A$6:$BG$163,48,FALSE)="","",VLOOKUP($C90,'様式２－１'!$A$6:$BG$163,48,FALSE)),"")</f>
        <v/>
      </c>
      <c r="BC90" s="233" t="str">
        <f>IFERROR(IF(VLOOKUP($C90,'様式２－１'!$A$6:$BG$163,49,FALSE)="","",VLOOKUP($C90,'様式２－１'!$A$6:$BG$163,49,FALSE)),"")</f>
        <v/>
      </c>
      <c r="BD90" s="232" t="str">
        <f>IFERROR(IF(VLOOKUP($C90,'様式２－１'!$A$6:$BG$163,50,FALSE)="","",VLOOKUP($C90,'様式２－１'!$A$6:$BG$163,50,FALSE)),"")</f>
        <v/>
      </c>
      <c r="BE90" s="233" t="str">
        <f>IFERROR(IF(VLOOKUP($C90,'様式２－１'!$A$6:$BG$163,51,FALSE)="","",VLOOKUP($C90,'様式２－１'!$A$6:$BG$163,51,FALSE)),"")</f>
        <v/>
      </c>
      <c r="BF90" s="232" t="str">
        <f>IFERROR(IF(VLOOKUP($C90,'様式２－１'!$A$6:$BG$163,52,FALSE)="","",VLOOKUP($C90,'様式２－１'!$A$6:$BG$163,52,FALSE)),"")</f>
        <v/>
      </c>
      <c r="BG90" s="233" t="str">
        <f>IFERROR(IF(VLOOKUP($C90,'様式２－１'!$A$6:$BG$163,53,FALSE)="","",1),"")</f>
        <v/>
      </c>
      <c r="BH90" s="232" t="str">
        <f>IFERROR(IF(VLOOKUP($C90,'様式２－１'!$A$6:$BG$163,54,FALSE)="","",1),"")</f>
        <v/>
      </c>
      <c r="BI90" s="233" t="str">
        <f>IFERROR(IF(VLOOKUP($C90,'様式２－１'!$A$6:$BG$163,55,FALSE)="","",1),"")</f>
        <v/>
      </c>
      <c r="BJ90" s="232" t="str">
        <f>IFERROR(IF(VLOOKUP($C90,'様式２－１'!$A$6:$BG$163,56,FALSE)="","",VLOOKUP($C90,'様式２－１'!$A$6:$BG$163,56,FALSE)),"")</f>
        <v/>
      </c>
      <c r="BK90" s="233" t="str">
        <f>IFERROR(IF(VLOOKUP($C90,'様式２－１'!$A$6:$BG$163,57,FALSE)="","",VLOOKUP($C90,'様式２－１'!$A$6:$BG$163,57,FALSE)),"")</f>
        <v/>
      </c>
      <c r="BL90" s="232" t="str">
        <f>IFERROR(IF(VLOOKUP($C90,'様式２－１'!$A$6:$BG$163,58,FALSE)="","",VLOOKUP($C90,'様式２－１'!$A$6:$BG$163,58,FALSE)),"")</f>
        <v/>
      </c>
      <c r="BM90" s="233" t="str">
        <f>IFERROR(IF(VLOOKUP($C90,'様式２－１'!$A$6:$BG$163,59,FALSE)="","",VLOOKUP($C90,'様式２－１'!$A$6:$BG$163,59,FALSE)),"")</f>
        <v/>
      </c>
      <c r="BN90" s="234" t="str">
        <f>IFERROR(IF(VLOOKUP($C90,'様式４－１'!$A$6:$AE$112,5,FALSE)="","",VLOOKUP($C90,'様式４－１'!$A$6:$AE$112,5,FALSE)),"")</f>
        <v/>
      </c>
      <c r="BO90" s="235" t="str">
        <f>IFERROR(IF(VLOOKUP($C90,'様式４－１'!$A$6:$AE$112,6,FALSE)="","",VLOOKUP($C90,'様式４－１'!$A$6:$AE$112,6,FALSE)),"")</f>
        <v/>
      </c>
      <c r="BP90" s="234" t="str">
        <f>IFERROR(IF(VLOOKUP($C90,'様式４－１'!$A$6:$AE$112,7,FALSE)="","",VLOOKUP($C90,'様式４－１'!$A$6:$AE$112,7,FALSE)),"")</f>
        <v/>
      </c>
      <c r="BQ90" s="235" t="str">
        <f>IFERROR(IF(VLOOKUP($C90,'様式４－１'!$A$6:$AE$112,8,FALSE)="","",VLOOKUP($C90,'様式４－１'!$A$6:$AE$112,8,FALSE)),"")</f>
        <v/>
      </c>
      <c r="BR90" s="234" t="str">
        <f>IFERROR(IF(VLOOKUP($C90,'様式４－１'!$A$6:$AE$112,9,FALSE)="","",VLOOKUP($C90,'様式４－１'!$A$6:$AE$112,9,FALSE)),"")</f>
        <v/>
      </c>
      <c r="BS90" s="235" t="str">
        <f>IFERROR(IF(VLOOKUP($C90,'様式４－１'!$A$6:$AE$112,10,FALSE)="","",VLOOKUP($C90,'様式４－１'!$A$6:$AE$112,10,FALSE)),"")</f>
        <v/>
      </c>
      <c r="BT90" s="234" t="str">
        <f>IFERROR(IF(VLOOKUP($C90,'様式４－１'!$A$6:$AE$112,11,FALSE)="","",VLOOKUP($C90,'様式４－１'!$A$6:$AE$112,11,FALSE)),"")</f>
        <v/>
      </c>
      <c r="BU90" s="235" t="str">
        <f>IFERROR(IF(VLOOKUP($C90,'様式４－１'!$A$6:$AE$112,12,FALSE)="","",VLOOKUP($C90,'様式４－１'!$A$6:$AE$112,12,FALSE)),"")</f>
        <v/>
      </c>
      <c r="BV90" s="232" t="str">
        <f>IFERROR(IF(VLOOKUP($C90,'様式４－１'!$A$6:$AE$112,13,FALSE)="","",VLOOKUP($C90,'様式４－１'!$A$6:$AE$112,13,FALSE)),"")</f>
        <v/>
      </c>
      <c r="BW90" s="233" t="str">
        <f>IFERROR(IF(VLOOKUP($C90,'様式４－１'!$A$6:$AE$112,14,FALSE)="","",VLOOKUP($C90,'様式４－１'!$A$6:$AE$112,14,FALSE)),"")</f>
        <v/>
      </c>
      <c r="BX90" s="232" t="str">
        <f>IFERROR(IF(VLOOKUP($C90,'様式４－１'!$A$6:$AE$112,15,FALSE)="","",VLOOKUP($C90,'様式４－１'!$A$6:$AE$112,15,FALSE)),"")</f>
        <v/>
      </c>
      <c r="BY90" s="233" t="str">
        <f>IFERROR(IF(VLOOKUP($C90,'様式４－１'!$A$6:$AE$112,16,FALSE)="","",VLOOKUP($C90,'様式４－１'!$A$6:$AE$112,16,FALSE)),"")</f>
        <v/>
      </c>
      <c r="BZ90" s="232" t="str">
        <f>IFERROR(IF(VLOOKUP($C90,'様式４－１'!$A$6:$AE$112,17,FALSE)="","",VLOOKUP($C90,'様式４－１'!$A$6:$AE$112,17,FALSE)),"")</f>
        <v/>
      </c>
      <c r="CA90" s="233" t="str">
        <f>IFERROR(IF(VLOOKUP($C90,'様式４－１'!$A$6:$AE$112,18,FALSE)="","",VLOOKUP($C90,'様式４－１'!$A$6:$AE$112,18,FALSE)),"")</f>
        <v/>
      </c>
      <c r="CB90" s="232" t="str">
        <f>IFERROR(IF(VLOOKUP($C90,'様式４－１'!$A$6:$AE$112,19,FALSE)="","",VLOOKUP($C90,'様式４－１'!$A$6:$AE$112,19,FALSE)),"")</f>
        <v/>
      </c>
      <c r="CC90" s="233" t="str">
        <f>IFERROR(IF(VLOOKUP($C90,'様式４－１'!$A$6:$AE$112,20,FALSE)="","",VLOOKUP($C90,'様式４－１'!$A$6:$AE$112,20,FALSE)),"")</f>
        <v/>
      </c>
      <c r="CD90" s="234" t="str">
        <f>IFERROR(IF(VLOOKUP($C90,'様式４－１'!$A$6:$AE$112,21,FALSE)="","",1),"")</f>
        <v/>
      </c>
      <c r="CE90" s="235" t="str">
        <f>IFERROR(IF(VLOOKUP($C90,'様式４－１'!$A$6:$AE$112,22,FALSE)="","",1),"")</f>
        <v/>
      </c>
      <c r="CF90" s="234" t="str">
        <f>IFERROR(IF(VLOOKUP($C90,'様式４－１'!$A$6:$AE$112,23,FALSE)="","",1),"")</f>
        <v/>
      </c>
      <c r="CG90" s="235" t="str">
        <f>IFERROR(IF(VLOOKUP($C90,'様式４－１'!$A$6:$AE$112,24,FALSE)="","",1),"")</f>
        <v/>
      </c>
      <c r="CH90" s="234" t="str">
        <f>IFERROR(IF(VLOOKUP($C90,'様式４－１'!$A$6:$AE$112,25,FALSE)="","",1),"")</f>
        <v/>
      </c>
      <c r="CI90" s="235" t="str">
        <f>IFERROR(IF(VLOOKUP($C90,'様式４－１'!$A$6:$AE$112,26,FALSE)="","",1),"")</f>
        <v/>
      </c>
      <c r="CJ90" s="234" t="str">
        <f>IFERROR(IF(VLOOKUP($C90,'様式４－１'!$A$6:$AE$112,27,FALSE)="","",1),"")</f>
        <v/>
      </c>
      <c r="CK90" s="235" t="str">
        <f>IFERROR(IF(VLOOKUP($C90,'様式４－１'!$A$6:$AE$112,28,FALSE)="","",1),"")</f>
        <v/>
      </c>
      <c r="CL90" s="234" t="str">
        <f>IFERROR(IF(VLOOKUP($C90,'様式４－１'!$A$6:$AE$112,29,FALSE)="","",1),"")</f>
        <v/>
      </c>
      <c r="CM90" s="235" t="str">
        <f>IFERROR(IF(VLOOKUP($C90,'様式４－１'!$A$6:$AE$112,30,FALSE)="","",1),"")</f>
        <v/>
      </c>
      <c r="CN90" s="234" t="str">
        <f>IFERROR(IF(VLOOKUP($C90,'様式４－１'!$A$6:$AE$112,31,FALSE)="","",1),"")</f>
        <v/>
      </c>
      <c r="CO90" s="252" t="str">
        <f>IFERROR(IF(VLOOKUP($C90,'様式４－１'!$A$6:$AE$112,31,FALSE)="","",1),"")</f>
        <v/>
      </c>
      <c r="CP90" s="256" t="str">
        <f>IFERROR(IF(VLOOKUP($C90,'様式４－１'!$A$6:$AE$112,31,FALSE)="","",1),"")</f>
        <v/>
      </c>
      <c r="CQ90" s="252" t="str">
        <f>IFERROR(IF(VLOOKUP($C90,'様式４－１'!$A$6:$AE$112,31,FALSE)="","",1),"")</f>
        <v/>
      </c>
      <c r="CR90" s="260">
        <f>全技術者確認表!E102</f>
        <v>0</v>
      </c>
      <c r="CS90" s="261">
        <f>全技術者確認表!H102</f>
        <v>0</v>
      </c>
      <c r="FS90" s="232"/>
      <c r="FT90" s="233"/>
      <c r="FU90" s="232"/>
      <c r="FV90" s="233"/>
      <c r="FW90" s="232"/>
      <c r="FX90" s="233"/>
      <c r="FY90" s="232"/>
      <c r="FZ90" s="233"/>
      <c r="GA90" s="232"/>
      <c r="GB90" s="233"/>
      <c r="GC90" s="232"/>
      <c r="GD90" s="233"/>
      <c r="GE90" s="232"/>
      <c r="GF90" s="233"/>
      <c r="GG90" s="232"/>
      <c r="GH90" s="233"/>
      <c r="GI90" s="234"/>
      <c r="GJ90" s="235"/>
      <c r="GK90" s="234"/>
      <c r="GL90" s="235"/>
      <c r="GM90" s="234"/>
      <c r="GN90" s="235"/>
      <c r="GO90" s="234"/>
      <c r="GP90" s="235"/>
      <c r="GQ90" s="234"/>
      <c r="GR90" s="235"/>
      <c r="GS90" s="234"/>
      <c r="GT90" s="235"/>
      <c r="GU90" s="234"/>
      <c r="GV90" s="235"/>
      <c r="GW90" s="234"/>
      <c r="GX90" s="235"/>
      <c r="GY90" s="232"/>
      <c r="GZ90" s="233"/>
      <c r="HA90" s="232"/>
      <c r="HB90" s="233"/>
      <c r="HC90" s="232"/>
      <c r="HD90" s="233"/>
      <c r="HE90" s="232"/>
      <c r="HF90" s="233"/>
      <c r="HG90" s="232"/>
      <c r="HH90" s="233"/>
      <c r="HI90" s="232"/>
      <c r="HJ90" s="233"/>
      <c r="HK90" s="232"/>
      <c r="HL90" s="233"/>
      <c r="HM90" s="232"/>
      <c r="HN90" s="233"/>
      <c r="HO90" s="232"/>
      <c r="HP90" s="233"/>
      <c r="HQ90" s="232"/>
      <c r="HR90" s="233"/>
      <c r="HS90" s="232"/>
      <c r="HT90" s="233"/>
      <c r="HU90" s="232"/>
      <c r="HV90" s="233"/>
      <c r="HW90" s="234"/>
      <c r="HX90" s="235"/>
      <c r="HY90" s="234"/>
      <c r="HZ90" s="235"/>
      <c r="IA90" s="234"/>
      <c r="IB90" s="235"/>
      <c r="IC90" s="234"/>
      <c r="ID90" s="235"/>
      <c r="IE90" s="232"/>
      <c r="IF90" s="233"/>
      <c r="IG90" s="232"/>
      <c r="IH90" s="233"/>
      <c r="II90" s="232"/>
      <c r="IJ90" s="233"/>
      <c r="IK90" s="232"/>
      <c r="IL90" s="233"/>
      <c r="IM90" s="234"/>
      <c r="IN90" s="235"/>
      <c r="IO90" s="234"/>
      <c r="IP90" s="235"/>
      <c r="IQ90" s="234"/>
      <c r="IR90" s="235"/>
      <c r="IS90" s="234"/>
      <c r="IT90" s="235"/>
      <c r="IU90" s="234"/>
      <c r="IV90" s="235"/>
      <c r="IW90" s="234"/>
      <c r="IX90" s="252"/>
      <c r="IY90" s="256"/>
      <c r="IZ90" s="252"/>
      <c r="JA90" s="256"/>
      <c r="JB90" s="252"/>
    </row>
    <row r="91" spans="1:262" s="241" customFormat="1" x14ac:dyDescent="0.2">
      <c r="A91" s="241">
        <f>報告書表紙!G$6</f>
        <v>0</v>
      </c>
      <c r="C91" s="241">
        <v>90</v>
      </c>
      <c r="D91" s="241">
        <f>全技術者確認表!B103</f>
        <v>0</v>
      </c>
      <c r="J91" s="242" t="str">
        <f>IFERROR(IF(VLOOKUP($C91,'様式２－１'!$A$6:$BG$163,4,FALSE)="","",1),"")</f>
        <v/>
      </c>
      <c r="K91" s="243" t="str">
        <f>IFERROR(IF(VLOOKUP($C91,'様式２－１'!$A$6:$BG$163,5,FALSE)="","",1),"")</f>
        <v/>
      </c>
      <c r="L91" s="242" t="str">
        <f>IFERROR(IF(VLOOKUP($C91,'様式２－１'!$A$6:$BG$163,6,FALSE)="","",1),"")</f>
        <v/>
      </c>
      <c r="M91" s="243" t="str">
        <f>IFERROR(IF(VLOOKUP($C91,'様式２－１'!$A$6:$BG$163,7,FALSE)="","",1),"")</f>
        <v/>
      </c>
      <c r="N91" s="242" t="str">
        <f>IFERROR(IF(VLOOKUP($C91,'様式２－１'!$A$6:$BG$163,8,FALSE)="","",1),"")</f>
        <v/>
      </c>
      <c r="O91" s="243" t="str">
        <f>IFERROR(IF(VLOOKUP($C91,'様式２－１'!$A$6:$BG$163,9,FALSE)="","",1),"")</f>
        <v/>
      </c>
      <c r="P91" s="242" t="str">
        <f>IFERROR(IF(VLOOKUP($C91,'様式２－１'!$A$6:$BG$163,10,FALSE)="","",1),"")</f>
        <v/>
      </c>
      <c r="Q91" s="243" t="str">
        <f>IFERROR(IF(VLOOKUP($C91,'様式２－１'!$A$6:$BG$163,11,FALSE)="","",1),"")</f>
        <v/>
      </c>
      <c r="R91" s="242" t="str">
        <f>IFERROR(IF(VLOOKUP($C91,'様式２－１'!$A$6:$BG$163,12,FALSE)="","",1),"")</f>
        <v/>
      </c>
      <c r="S91" s="243" t="str">
        <f>IFERROR(IF(VLOOKUP($C91,'様式２－１'!$A$6:$BG$163,13,FALSE)="","",1),"")</f>
        <v/>
      </c>
      <c r="T91" s="242" t="str">
        <f>IFERROR(IF(VLOOKUP($C91,'様式２－１'!$A$6:$BG$163,14,FALSE)="","",1),"")</f>
        <v/>
      </c>
      <c r="U91" s="243" t="str">
        <f>IFERROR(IF(VLOOKUP($C91,'様式２－１'!$A$6:$BG$163,15,FALSE)="","",1),"")</f>
        <v/>
      </c>
      <c r="V91" s="242" t="str">
        <f>IFERROR(IF(VLOOKUP($C91,'様式２－１'!$A$6:$BG$163,16,FALSE)="","",1),"")</f>
        <v/>
      </c>
      <c r="W91" s="243" t="str">
        <f>IFERROR(IF(VLOOKUP($C91,'様式２－１'!$A$6:$BG$163,17,FALSE)="","",1),"")</f>
        <v/>
      </c>
      <c r="X91" s="242" t="str">
        <f>IFERROR(IF(VLOOKUP($C91,'様式２－１'!$A$6:$BG$163,18,FALSE)="","",1),"")</f>
        <v/>
      </c>
      <c r="Y91" s="243" t="str">
        <f>IFERROR(IF(VLOOKUP($C91,'様式２－１'!$A$6:$BG$163,19,FALSE)="","",1),"")</f>
        <v/>
      </c>
      <c r="Z91" s="242" t="str">
        <f>IFERROR(IF(VLOOKUP($C91,'様式２－１'!$A$6:$BG$163,20,FALSE)="","",1),"")</f>
        <v/>
      </c>
      <c r="AA91" s="245" t="str">
        <f>IFERROR(IF(VLOOKUP($C91,'様式２－１'!$A$6:$BG$163,21,FALSE)="","",1),"")</f>
        <v/>
      </c>
      <c r="AB91" s="242" t="str">
        <f>IFERROR(IF(VLOOKUP($C91,'様式２－１'!$A$6:$BG$163,22,FALSE)="","",1),"")</f>
        <v/>
      </c>
      <c r="AC91" s="245" t="str">
        <f>IFERROR(IF(VLOOKUP($C91,'様式２－１'!$A$6:$BG$163,23,FALSE)="","",1),"")</f>
        <v/>
      </c>
      <c r="AD91" s="242" t="str">
        <f>IFERROR(IF(VLOOKUP($C91,'様式２－１'!$A$6:$BG$163,24,FALSE)="","",1),"")</f>
        <v/>
      </c>
      <c r="AE91" s="245" t="str">
        <f>IFERROR(IF(VLOOKUP($C91,'様式２－１'!$A$6:$BG$163,25,FALSE)="","",1),"")</f>
        <v/>
      </c>
      <c r="AF91" s="242" t="str">
        <f>IFERROR(IF(VLOOKUP($C91,'様式２－１'!$A$6:$BG$163,26,FALSE)="","",1),"")</f>
        <v/>
      </c>
      <c r="AG91" s="245" t="str">
        <f>IFERROR(IF(VLOOKUP($C91,'様式２－１'!$A$6:$BG$163,27,FALSE)="","",1),"")</f>
        <v/>
      </c>
      <c r="AH91" s="242" t="str">
        <f>IFERROR(IF(VLOOKUP($C91,'様式２－１'!$A$6:$BG$163,28,FALSE)="","",1),"")</f>
        <v/>
      </c>
      <c r="AI91" s="245" t="str">
        <f>IFERROR(IF(VLOOKUP($C91,'様式２－１'!$A$6:$BG$163,28,FALSE)="","",1),"")</f>
        <v/>
      </c>
      <c r="AJ91" s="242" t="str">
        <f>IFERROR(IF(VLOOKUP($C91,'様式２－１'!$A$6:$BG$163,30,FALSE)="","",1),"")</f>
        <v/>
      </c>
      <c r="AK91" s="245" t="str">
        <f>IFERROR(IF(VLOOKUP($C91,'様式２－１'!$A$6:$BG$163,31,FALSE)="","",1),"")</f>
        <v/>
      </c>
      <c r="AL91" s="242" t="str">
        <f>IFERROR(IF(VLOOKUP($C91,'様式２－１'!$A$6:$BG$163,32,FALSE)="","",1),"")</f>
        <v/>
      </c>
      <c r="AM91" s="245" t="str">
        <f>IFERROR(IF(VLOOKUP($C91,'様式２－１'!$A$6:$BG$163,33,FALSE)="","",1),"")</f>
        <v/>
      </c>
      <c r="AN91" s="242" t="str">
        <f>IFERROR(IF(VLOOKUP($C91,'様式２－１'!$A$6:$BG$163,34,FALSE)="","",1),"")</f>
        <v/>
      </c>
      <c r="AO91" s="245" t="str">
        <f>IFERROR(IF(VLOOKUP($C91,'様式２－１'!$A$6:$BG$163,35,FALSE)="","",1),"")</f>
        <v/>
      </c>
      <c r="AP91" s="242" t="str">
        <f>IFERROR(IF(VLOOKUP($C91,'様式２－１'!$A$6:$BG$163,36,FALSE)="","",VLOOKUP($C91,'様式２－１'!$A$6:$BG$163,36,FALSE)),"")</f>
        <v/>
      </c>
      <c r="AQ91" s="243" t="str">
        <f>IFERROR(IF(VLOOKUP($C91,'様式２－１'!$A$6:$BG$163,37,FALSE)="","",VLOOKUP($C91,'様式２－１'!$A$6:$BG$163,37,FALSE)),"")</f>
        <v/>
      </c>
      <c r="AR91" s="242" t="str">
        <f>IFERROR(IF(VLOOKUP($C91,'様式２－１'!$A$6:$BG$163,38,FALSE)="","",VLOOKUP($C91,'様式２－１'!$A$6:$BG$163,38,FALSE)),"")</f>
        <v/>
      </c>
      <c r="AS91" s="243" t="str">
        <f>IFERROR(IF(VLOOKUP($C91,'様式２－１'!$A$6:$BG$163,39,FALSE)="","",VLOOKUP($C91,'様式２－１'!$A$6:$BG$163,39,FALSE)),"")</f>
        <v/>
      </c>
      <c r="AT91" s="242" t="str">
        <f>IFERROR(IF(VLOOKUP($C91,'様式２－１'!$A$6:$BG$163,40,FALSE)="","",VLOOKUP($C91,'様式２－１'!$A$6:$BG$163,40,FALSE)),"")</f>
        <v/>
      </c>
      <c r="AU91" s="243" t="str">
        <f>IFERROR(IF(VLOOKUP($C91,'様式２－１'!$A$6:$BG$163,41,FALSE)="","",VLOOKUP($C91,'様式２－１'!$A$6:$BG$163,41,FALSE)),"")</f>
        <v/>
      </c>
      <c r="AV91" s="242" t="str">
        <f>IFERROR(IF(VLOOKUP($C91,'様式２－１'!$A$6:$BG$163,42,FALSE)="","",VLOOKUP($C91,'様式２－１'!$A$6:$BG$163,42,FALSE)),"")</f>
        <v/>
      </c>
      <c r="AW91" s="243" t="str">
        <f>IFERROR(IF(VLOOKUP($C91,'様式２－１'!$A$6:$BG$163,43,FALSE)="","",VLOOKUP($C91,'様式２－１'!$A$6:$BG$163,43,FALSE)),"")</f>
        <v/>
      </c>
      <c r="AX91" s="242" t="str">
        <f>IFERROR(IF(VLOOKUP($C91,'様式２－１'!$A$6:$BG$163,44,FALSE)="","",VLOOKUP($C91,'様式２－１'!$A$6:$BG$163,44,FALSE)),"")</f>
        <v/>
      </c>
      <c r="AY91" s="243" t="str">
        <f>IFERROR(IF(VLOOKUP($C91,'様式２－１'!$A$6:$BG$163,45,FALSE)="","",VLOOKUP($C91,'様式２－１'!$A$6:$BG$163,45,FALSE)),"")</f>
        <v/>
      </c>
      <c r="AZ91" s="242" t="str">
        <f>IFERROR(IF(VLOOKUP($C91,'様式２－１'!$A$6:$BG$163,46,FALSE)="","",VLOOKUP($C91,'様式２－１'!$A$6:$BG$163,46,FALSE)),"")</f>
        <v/>
      </c>
      <c r="BA91" s="243" t="str">
        <f>IFERROR(IF(VLOOKUP($C91,'様式２－１'!$A$6:$BG$163,47,FALSE)="","",VLOOKUP($C91,'様式２－１'!$A$6:$BG$163,47,FALSE)),"")</f>
        <v/>
      </c>
      <c r="BB91" s="242" t="str">
        <f>IFERROR(IF(VLOOKUP($C91,'様式２－１'!$A$6:$BG$163,48,FALSE)="","",VLOOKUP($C91,'様式２－１'!$A$6:$BG$163,48,FALSE)),"")</f>
        <v/>
      </c>
      <c r="BC91" s="243" t="str">
        <f>IFERROR(IF(VLOOKUP($C91,'様式２－１'!$A$6:$BG$163,49,FALSE)="","",VLOOKUP($C91,'様式２－１'!$A$6:$BG$163,49,FALSE)),"")</f>
        <v/>
      </c>
      <c r="BD91" s="242" t="str">
        <f>IFERROR(IF(VLOOKUP($C91,'様式２－１'!$A$6:$BG$163,50,FALSE)="","",VLOOKUP($C91,'様式２－１'!$A$6:$BG$163,50,FALSE)),"")</f>
        <v/>
      </c>
      <c r="BE91" s="243" t="str">
        <f>IFERROR(IF(VLOOKUP($C91,'様式２－１'!$A$6:$BG$163,51,FALSE)="","",VLOOKUP($C91,'様式２－１'!$A$6:$BG$163,51,FALSE)),"")</f>
        <v/>
      </c>
      <c r="BF91" s="242" t="str">
        <f>IFERROR(IF(VLOOKUP($C91,'様式２－１'!$A$6:$BG$163,52,FALSE)="","",VLOOKUP($C91,'様式２－１'!$A$6:$BG$163,52,FALSE)),"")</f>
        <v/>
      </c>
      <c r="BG91" s="243" t="str">
        <f>IFERROR(IF(VLOOKUP($C91,'様式２－１'!$A$6:$BG$163,53,FALSE)="","",1),"")</f>
        <v/>
      </c>
      <c r="BH91" s="242" t="str">
        <f>IFERROR(IF(VLOOKUP($C91,'様式２－１'!$A$6:$BG$163,54,FALSE)="","",1),"")</f>
        <v/>
      </c>
      <c r="BI91" s="243" t="str">
        <f>IFERROR(IF(VLOOKUP($C91,'様式２－１'!$A$6:$BG$163,55,FALSE)="","",1),"")</f>
        <v/>
      </c>
      <c r="BJ91" s="242" t="str">
        <f>IFERROR(IF(VLOOKUP($C91,'様式２－１'!$A$6:$BG$163,56,FALSE)="","",VLOOKUP($C91,'様式２－１'!$A$6:$BG$163,56,FALSE)),"")</f>
        <v/>
      </c>
      <c r="BK91" s="243" t="str">
        <f>IFERROR(IF(VLOOKUP($C91,'様式２－１'!$A$6:$BG$163,57,FALSE)="","",VLOOKUP($C91,'様式２－１'!$A$6:$BG$163,57,FALSE)),"")</f>
        <v/>
      </c>
      <c r="BL91" s="242" t="str">
        <f>IFERROR(IF(VLOOKUP($C91,'様式２－１'!$A$6:$BG$163,58,FALSE)="","",VLOOKUP($C91,'様式２－１'!$A$6:$BG$163,58,FALSE)),"")</f>
        <v/>
      </c>
      <c r="BM91" s="243" t="str">
        <f>IFERROR(IF(VLOOKUP($C91,'様式２－１'!$A$6:$BG$163,59,FALSE)="","",VLOOKUP($C91,'様式２－１'!$A$6:$BG$163,59,FALSE)),"")</f>
        <v/>
      </c>
      <c r="BN91" s="244" t="str">
        <f>IFERROR(IF(VLOOKUP($C91,'様式４－１'!$A$6:$AE$112,5,FALSE)="","",VLOOKUP($C91,'様式４－１'!$A$6:$AE$112,5,FALSE)),"")</f>
        <v/>
      </c>
      <c r="BO91" s="245" t="str">
        <f>IFERROR(IF(VLOOKUP($C91,'様式４－１'!$A$6:$AE$112,6,FALSE)="","",VLOOKUP($C91,'様式４－１'!$A$6:$AE$112,6,FALSE)),"")</f>
        <v/>
      </c>
      <c r="BP91" s="244" t="str">
        <f>IFERROR(IF(VLOOKUP($C91,'様式４－１'!$A$6:$AE$112,7,FALSE)="","",VLOOKUP($C91,'様式４－１'!$A$6:$AE$112,7,FALSE)),"")</f>
        <v/>
      </c>
      <c r="BQ91" s="245" t="str">
        <f>IFERROR(IF(VLOOKUP($C91,'様式４－１'!$A$6:$AE$112,8,FALSE)="","",VLOOKUP($C91,'様式４－１'!$A$6:$AE$112,8,FALSE)),"")</f>
        <v/>
      </c>
      <c r="BR91" s="244" t="str">
        <f>IFERROR(IF(VLOOKUP($C91,'様式４－１'!$A$6:$AE$112,9,FALSE)="","",VLOOKUP($C91,'様式４－１'!$A$6:$AE$112,9,FALSE)),"")</f>
        <v/>
      </c>
      <c r="BS91" s="245" t="str">
        <f>IFERROR(IF(VLOOKUP($C91,'様式４－１'!$A$6:$AE$112,10,FALSE)="","",VLOOKUP($C91,'様式４－１'!$A$6:$AE$112,10,FALSE)),"")</f>
        <v/>
      </c>
      <c r="BT91" s="244" t="str">
        <f>IFERROR(IF(VLOOKUP($C91,'様式４－１'!$A$6:$AE$112,11,FALSE)="","",VLOOKUP($C91,'様式４－１'!$A$6:$AE$112,11,FALSE)),"")</f>
        <v/>
      </c>
      <c r="BU91" s="245" t="str">
        <f>IFERROR(IF(VLOOKUP($C91,'様式４－１'!$A$6:$AE$112,12,FALSE)="","",VLOOKUP($C91,'様式４－１'!$A$6:$AE$112,12,FALSE)),"")</f>
        <v/>
      </c>
      <c r="BV91" s="242" t="str">
        <f>IFERROR(IF(VLOOKUP($C91,'様式４－１'!$A$6:$AE$112,13,FALSE)="","",VLOOKUP($C91,'様式４－１'!$A$6:$AE$112,13,FALSE)),"")</f>
        <v/>
      </c>
      <c r="BW91" s="243" t="str">
        <f>IFERROR(IF(VLOOKUP($C91,'様式４－１'!$A$6:$AE$112,14,FALSE)="","",VLOOKUP($C91,'様式４－１'!$A$6:$AE$112,14,FALSE)),"")</f>
        <v/>
      </c>
      <c r="BX91" s="242" t="str">
        <f>IFERROR(IF(VLOOKUP($C91,'様式４－１'!$A$6:$AE$112,15,FALSE)="","",VLOOKUP($C91,'様式４－１'!$A$6:$AE$112,15,FALSE)),"")</f>
        <v/>
      </c>
      <c r="BY91" s="243" t="str">
        <f>IFERROR(IF(VLOOKUP($C91,'様式４－１'!$A$6:$AE$112,16,FALSE)="","",VLOOKUP($C91,'様式４－１'!$A$6:$AE$112,16,FALSE)),"")</f>
        <v/>
      </c>
      <c r="BZ91" s="242" t="str">
        <f>IFERROR(IF(VLOOKUP($C91,'様式４－１'!$A$6:$AE$112,17,FALSE)="","",VLOOKUP($C91,'様式４－１'!$A$6:$AE$112,17,FALSE)),"")</f>
        <v/>
      </c>
      <c r="CA91" s="243" t="str">
        <f>IFERROR(IF(VLOOKUP($C91,'様式４－１'!$A$6:$AE$112,18,FALSE)="","",VLOOKUP($C91,'様式４－１'!$A$6:$AE$112,18,FALSE)),"")</f>
        <v/>
      </c>
      <c r="CB91" s="242" t="str">
        <f>IFERROR(IF(VLOOKUP($C91,'様式４－１'!$A$6:$AE$112,19,FALSE)="","",VLOOKUP($C91,'様式４－１'!$A$6:$AE$112,19,FALSE)),"")</f>
        <v/>
      </c>
      <c r="CC91" s="243" t="str">
        <f>IFERROR(IF(VLOOKUP($C91,'様式４－１'!$A$6:$AE$112,20,FALSE)="","",VLOOKUP($C91,'様式４－１'!$A$6:$AE$112,20,FALSE)),"")</f>
        <v/>
      </c>
      <c r="CD91" s="244" t="str">
        <f>IFERROR(IF(VLOOKUP($C91,'様式４－１'!$A$6:$AE$112,21,FALSE)="","",1),"")</f>
        <v/>
      </c>
      <c r="CE91" s="245" t="str">
        <f>IFERROR(IF(VLOOKUP($C91,'様式４－１'!$A$6:$AE$112,22,FALSE)="","",1),"")</f>
        <v/>
      </c>
      <c r="CF91" s="244" t="str">
        <f>IFERROR(IF(VLOOKUP($C91,'様式４－１'!$A$6:$AE$112,23,FALSE)="","",1),"")</f>
        <v/>
      </c>
      <c r="CG91" s="245" t="str">
        <f>IFERROR(IF(VLOOKUP($C91,'様式４－１'!$A$6:$AE$112,24,FALSE)="","",1),"")</f>
        <v/>
      </c>
      <c r="CH91" s="244" t="str">
        <f>IFERROR(IF(VLOOKUP($C91,'様式４－１'!$A$6:$AE$112,25,FALSE)="","",1),"")</f>
        <v/>
      </c>
      <c r="CI91" s="245" t="str">
        <f>IFERROR(IF(VLOOKUP($C91,'様式４－１'!$A$6:$AE$112,26,FALSE)="","",1),"")</f>
        <v/>
      </c>
      <c r="CJ91" s="244" t="str">
        <f>IFERROR(IF(VLOOKUP($C91,'様式４－１'!$A$6:$AE$112,27,FALSE)="","",1),"")</f>
        <v/>
      </c>
      <c r="CK91" s="245" t="str">
        <f>IFERROR(IF(VLOOKUP($C91,'様式４－１'!$A$6:$AE$112,28,FALSE)="","",1),"")</f>
        <v/>
      </c>
      <c r="CL91" s="244" t="str">
        <f>IFERROR(IF(VLOOKUP($C91,'様式４－１'!$A$6:$AE$112,29,FALSE)="","",1),"")</f>
        <v/>
      </c>
      <c r="CM91" s="245" t="str">
        <f>IFERROR(IF(VLOOKUP($C91,'様式４－１'!$A$6:$AE$112,30,FALSE)="","",1),"")</f>
        <v/>
      </c>
      <c r="CN91" s="244" t="str">
        <f>IFERROR(IF(VLOOKUP($C91,'様式４－１'!$A$6:$AE$112,31,FALSE)="","",1),"")</f>
        <v/>
      </c>
      <c r="CO91" s="253" t="str">
        <f>IFERROR(IF(VLOOKUP($C91,'様式４－１'!$A$6:$AE$112,31,FALSE)="","",1),"")</f>
        <v/>
      </c>
      <c r="CP91" s="257" t="str">
        <f>IFERROR(IF(VLOOKUP($C91,'様式４－１'!$A$6:$AE$112,31,FALSE)="","",1),"")</f>
        <v/>
      </c>
      <c r="CQ91" s="253" t="str">
        <f>IFERROR(IF(VLOOKUP($C91,'様式４－１'!$A$6:$AE$112,31,FALSE)="","",1),"")</f>
        <v/>
      </c>
      <c r="CR91" s="262">
        <f>全技術者確認表!E103</f>
        <v>0</v>
      </c>
      <c r="CS91" s="263">
        <f>全技術者確認表!H103</f>
        <v>0</v>
      </c>
      <c r="FS91" s="242"/>
      <c r="FT91" s="243"/>
      <c r="FU91" s="242"/>
      <c r="FV91" s="243"/>
      <c r="FW91" s="242"/>
      <c r="FX91" s="243"/>
      <c r="FY91" s="242"/>
      <c r="FZ91" s="243"/>
      <c r="GA91" s="242"/>
      <c r="GB91" s="243"/>
      <c r="GC91" s="242"/>
      <c r="GD91" s="243"/>
      <c r="GE91" s="242"/>
      <c r="GF91" s="243"/>
      <c r="GG91" s="242"/>
      <c r="GH91" s="243"/>
      <c r="GI91" s="244"/>
      <c r="GJ91" s="245"/>
      <c r="GK91" s="244"/>
      <c r="GL91" s="245"/>
      <c r="GM91" s="244"/>
      <c r="GN91" s="245"/>
      <c r="GO91" s="244"/>
      <c r="GP91" s="245"/>
      <c r="GQ91" s="244"/>
      <c r="GR91" s="245"/>
      <c r="GS91" s="244"/>
      <c r="GT91" s="245"/>
      <c r="GU91" s="244"/>
      <c r="GV91" s="245"/>
      <c r="GW91" s="244"/>
      <c r="GX91" s="245"/>
      <c r="GY91" s="242"/>
      <c r="GZ91" s="243"/>
      <c r="HA91" s="242"/>
      <c r="HB91" s="243"/>
      <c r="HC91" s="242"/>
      <c r="HD91" s="243"/>
      <c r="HE91" s="242"/>
      <c r="HF91" s="243"/>
      <c r="HG91" s="242"/>
      <c r="HH91" s="243"/>
      <c r="HI91" s="242"/>
      <c r="HJ91" s="243"/>
      <c r="HK91" s="242"/>
      <c r="HL91" s="243"/>
      <c r="HM91" s="242"/>
      <c r="HN91" s="243"/>
      <c r="HO91" s="242"/>
      <c r="HP91" s="243"/>
      <c r="HQ91" s="242"/>
      <c r="HR91" s="243"/>
      <c r="HS91" s="242"/>
      <c r="HT91" s="243"/>
      <c r="HU91" s="242"/>
      <c r="HV91" s="243"/>
      <c r="HW91" s="244"/>
      <c r="HX91" s="245"/>
      <c r="HY91" s="244"/>
      <c r="HZ91" s="245"/>
      <c r="IA91" s="244"/>
      <c r="IB91" s="245"/>
      <c r="IC91" s="244"/>
      <c r="ID91" s="245"/>
      <c r="IE91" s="242"/>
      <c r="IF91" s="243"/>
      <c r="IG91" s="242"/>
      <c r="IH91" s="243"/>
      <c r="II91" s="242"/>
      <c r="IJ91" s="243"/>
      <c r="IK91" s="242"/>
      <c r="IL91" s="243"/>
      <c r="IM91" s="244"/>
      <c r="IN91" s="245"/>
      <c r="IO91" s="244"/>
      <c r="IP91" s="245"/>
      <c r="IQ91" s="244"/>
      <c r="IR91" s="245"/>
      <c r="IS91" s="244"/>
      <c r="IT91" s="245"/>
      <c r="IU91" s="244"/>
      <c r="IV91" s="245"/>
      <c r="IW91" s="244"/>
      <c r="IX91" s="253"/>
      <c r="IY91" s="257"/>
      <c r="IZ91" s="253"/>
      <c r="JA91" s="257"/>
      <c r="JB91" s="253"/>
    </row>
    <row r="92" spans="1:262" s="236" customFormat="1" x14ac:dyDescent="0.2">
      <c r="A92" s="236">
        <f>報告書表紙!G$6</f>
        <v>0</v>
      </c>
      <c r="C92" s="236">
        <v>91</v>
      </c>
      <c r="D92" s="236">
        <f>全技術者確認表!B104</f>
        <v>0</v>
      </c>
      <c r="J92" s="237" t="str">
        <f>IFERROR(IF(VLOOKUP($C92,'様式２－１'!$A$6:$BG$163,4,FALSE)="","",1),"")</f>
        <v/>
      </c>
      <c r="K92" s="238" t="str">
        <f>IFERROR(IF(VLOOKUP($C92,'様式２－１'!$A$6:$BG$163,5,FALSE)="","",1),"")</f>
        <v/>
      </c>
      <c r="L92" s="237" t="str">
        <f>IFERROR(IF(VLOOKUP($C92,'様式２－１'!$A$6:$BG$163,6,FALSE)="","",1),"")</f>
        <v/>
      </c>
      <c r="M92" s="238" t="str">
        <f>IFERROR(IF(VLOOKUP($C92,'様式２－１'!$A$6:$BG$163,7,FALSE)="","",1),"")</f>
        <v/>
      </c>
      <c r="N92" s="237" t="str">
        <f>IFERROR(IF(VLOOKUP($C92,'様式２－１'!$A$6:$BG$163,8,FALSE)="","",1),"")</f>
        <v/>
      </c>
      <c r="O92" s="238" t="str">
        <f>IFERROR(IF(VLOOKUP($C92,'様式２－１'!$A$6:$BG$163,9,FALSE)="","",1),"")</f>
        <v/>
      </c>
      <c r="P92" s="237" t="str">
        <f>IFERROR(IF(VLOOKUP($C92,'様式２－１'!$A$6:$BG$163,10,FALSE)="","",1),"")</f>
        <v/>
      </c>
      <c r="Q92" s="238" t="str">
        <f>IFERROR(IF(VLOOKUP($C92,'様式２－１'!$A$6:$BG$163,11,FALSE)="","",1),"")</f>
        <v/>
      </c>
      <c r="R92" s="237" t="str">
        <f>IFERROR(IF(VLOOKUP($C92,'様式２－１'!$A$6:$BG$163,12,FALSE)="","",1),"")</f>
        <v/>
      </c>
      <c r="S92" s="238" t="str">
        <f>IFERROR(IF(VLOOKUP($C92,'様式２－１'!$A$6:$BG$163,13,FALSE)="","",1),"")</f>
        <v/>
      </c>
      <c r="T92" s="237" t="str">
        <f>IFERROR(IF(VLOOKUP($C92,'様式２－１'!$A$6:$BG$163,14,FALSE)="","",1),"")</f>
        <v/>
      </c>
      <c r="U92" s="238" t="str">
        <f>IFERROR(IF(VLOOKUP($C92,'様式２－１'!$A$6:$BG$163,15,FALSE)="","",1),"")</f>
        <v/>
      </c>
      <c r="V92" s="237" t="str">
        <f>IFERROR(IF(VLOOKUP($C92,'様式２－１'!$A$6:$BG$163,16,FALSE)="","",1),"")</f>
        <v/>
      </c>
      <c r="W92" s="238" t="str">
        <f>IFERROR(IF(VLOOKUP($C92,'様式２－１'!$A$6:$BG$163,17,FALSE)="","",1),"")</f>
        <v/>
      </c>
      <c r="X92" s="237" t="str">
        <f>IFERROR(IF(VLOOKUP($C92,'様式２－１'!$A$6:$BG$163,18,FALSE)="","",1),"")</f>
        <v/>
      </c>
      <c r="Y92" s="238" t="str">
        <f>IFERROR(IF(VLOOKUP($C92,'様式２－１'!$A$6:$BG$163,19,FALSE)="","",1),"")</f>
        <v/>
      </c>
      <c r="Z92" s="237" t="str">
        <f>IFERROR(IF(VLOOKUP($C92,'様式２－１'!$A$6:$BG$163,20,FALSE)="","",1),"")</f>
        <v/>
      </c>
      <c r="AA92" s="240" t="str">
        <f>IFERROR(IF(VLOOKUP($C92,'様式２－１'!$A$6:$BG$163,21,FALSE)="","",1),"")</f>
        <v/>
      </c>
      <c r="AB92" s="237" t="str">
        <f>IFERROR(IF(VLOOKUP($C92,'様式２－１'!$A$6:$BG$163,22,FALSE)="","",1),"")</f>
        <v/>
      </c>
      <c r="AC92" s="240" t="str">
        <f>IFERROR(IF(VLOOKUP($C92,'様式２－１'!$A$6:$BG$163,23,FALSE)="","",1),"")</f>
        <v/>
      </c>
      <c r="AD92" s="237" t="str">
        <f>IFERROR(IF(VLOOKUP($C92,'様式２－１'!$A$6:$BG$163,24,FALSE)="","",1),"")</f>
        <v/>
      </c>
      <c r="AE92" s="240" t="str">
        <f>IFERROR(IF(VLOOKUP($C92,'様式２－１'!$A$6:$BG$163,25,FALSE)="","",1),"")</f>
        <v/>
      </c>
      <c r="AF92" s="237" t="str">
        <f>IFERROR(IF(VLOOKUP($C92,'様式２－１'!$A$6:$BG$163,26,FALSE)="","",1),"")</f>
        <v/>
      </c>
      <c r="AG92" s="240" t="str">
        <f>IFERROR(IF(VLOOKUP($C92,'様式２－１'!$A$6:$BG$163,27,FALSE)="","",1),"")</f>
        <v/>
      </c>
      <c r="AH92" s="237" t="str">
        <f>IFERROR(IF(VLOOKUP($C92,'様式２－１'!$A$6:$BG$163,28,FALSE)="","",1),"")</f>
        <v/>
      </c>
      <c r="AI92" s="240" t="str">
        <f>IFERROR(IF(VLOOKUP($C92,'様式２－１'!$A$6:$BG$163,28,FALSE)="","",1),"")</f>
        <v/>
      </c>
      <c r="AJ92" s="237" t="str">
        <f>IFERROR(IF(VLOOKUP($C92,'様式２－１'!$A$6:$BG$163,30,FALSE)="","",1),"")</f>
        <v/>
      </c>
      <c r="AK92" s="240" t="str">
        <f>IFERROR(IF(VLOOKUP($C92,'様式２－１'!$A$6:$BG$163,31,FALSE)="","",1),"")</f>
        <v/>
      </c>
      <c r="AL92" s="237" t="str">
        <f>IFERROR(IF(VLOOKUP($C92,'様式２－１'!$A$6:$BG$163,32,FALSE)="","",1),"")</f>
        <v/>
      </c>
      <c r="AM92" s="240" t="str">
        <f>IFERROR(IF(VLOOKUP($C92,'様式２－１'!$A$6:$BG$163,33,FALSE)="","",1),"")</f>
        <v/>
      </c>
      <c r="AN92" s="237" t="str">
        <f>IFERROR(IF(VLOOKUP($C92,'様式２－１'!$A$6:$BG$163,34,FALSE)="","",1),"")</f>
        <v/>
      </c>
      <c r="AO92" s="240" t="str">
        <f>IFERROR(IF(VLOOKUP($C92,'様式２－１'!$A$6:$BG$163,35,FALSE)="","",1),"")</f>
        <v/>
      </c>
      <c r="AP92" s="237" t="str">
        <f>IFERROR(IF(VLOOKUP($C92,'様式２－１'!$A$6:$BG$163,36,FALSE)="","",VLOOKUP($C92,'様式２－１'!$A$6:$BG$163,36,FALSE)),"")</f>
        <v/>
      </c>
      <c r="AQ92" s="238" t="str">
        <f>IFERROR(IF(VLOOKUP($C92,'様式２－１'!$A$6:$BG$163,37,FALSE)="","",VLOOKUP($C92,'様式２－１'!$A$6:$BG$163,37,FALSE)),"")</f>
        <v/>
      </c>
      <c r="AR92" s="237" t="str">
        <f>IFERROR(IF(VLOOKUP($C92,'様式２－１'!$A$6:$BG$163,38,FALSE)="","",VLOOKUP($C92,'様式２－１'!$A$6:$BG$163,38,FALSE)),"")</f>
        <v/>
      </c>
      <c r="AS92" s="238" t="str">
        <f>IFERROR(IF(VLOOKUP($C92,'様式２－１'!$A$6:$BG$163,39,FALSE)="","",VLOOKUP($C92,'様式２－１'!$A$6:$BG$163,39,FALSE)),"")</f>
        <v/>
      </c>
      <c r="AT92" s="237" t="str">
        <f>IFERROR(IF(VLOOKUP($C92,'様式２－１'!$A$6:$BG$163,40,FALSE)="","",VLOOKUP($C92,'様式２－１'!$A$6:$BG$163,40,FALSE)),"")</f>
        <v/>
      </c>
      <c r="AU92" s="238" t="str">
        <f>IFERROR(IF(VLOOKUP($C92,'様式２－１'!$A$6:$BG$163,41,FALSE)="","",VLOOKUP($C92,'様式２－１'!$A$6:$BG$163,41,FALSE)),"")</f>
        <v/>
      </c>
      <c r="AV92" s="237" t="str">
        <f>IFERROR(IF(VLOOKUP($C92,'様式２－１'!$A$6:$BG$163,42,FALSE)="","",VLOOKUP($C92,'様式２－１'!$A$6:$BG$163,42,FALSE)),"")</f>
        <v/>
      </c>
      <c r="AW92" s="238" t="str">
        <f>IFERROR(IF(VLOOKUP($C92,'様式２－１'!$A$6:$BG$163,43,FALSE)="","",VLOOKUP($C92,'様式２－１'!$A$6:$BG$163,43,FALSE)),"")</f>
        <v/>
      </c>
      <c r="AX92" s="237" t="str">
        <f>IFERROR(IF(VLOOKUP($C92,'様式２－１'!$A$6:$BG$163,44,FALSE)="","",VLOOKUP($C92,'様式２－１'!$A$6:$BG$163,44,FALSE)),"")</f>
        <v/>
      </c>
      <c r="AY92" s="238" t="str">
        <f>IFERROR(IF(VLOOKUP($C92,'様式２－１'!$A$6:$BG$163,45,FALSE)="","",VLOOKUP($C92,'様式２－１'!$A$6:$BG$163,45,FALSE)),"")</f>
        <v/>
      </c>
      <c r="AZ92" s="237" t="str">
        <f>IFERROR(IF(VLOOKUP($C92,'様式２－１'!$A$6:$BG$163,46,FALSE)="","",VLOOKUP($C92,'様式２－１'!$A$6:$BG$163,46,FALSE)),"")</f>
        <v/>
      </c>
      <c r="BA92" s="238" t="str">
        <f>IFERROR(IF(VLOOKUP($C92,'様式２－１'!$A$6:$BG$163,47,FALSE)="","",VLOOKUP($C92,'様式２－１'!$A$6:$BG$163,47,FALSE)),"")</f>
        <v/>
      </c>
      <c r="BB92" s="237" t="str">
        <f>IFERROR(IF(VLOOKUP($C92,'様式２－１'!$A$6:$BG$163,48,FALSE)="","",VLOOKUP($C92,'様式２－１'!$A$6:$BG$163,48,FALSE)),"")</f>
        <v/>
      </c>
      <c r="BC92" s="238" t="str">
        <f>IFERROR(IF(VLOOKUP($C92,'様式２－１'!$A$6:$BG$163,49,FALSE)="","",VLOOKUP($C92,'様式２－１'!$A$6:$BG$163,49,FALSE)),"")</f>
        <v/>
      </c>
      <c r="BD92" s="237" t="str">
        <f>IFERROR(IF(VLOOKUP($C92,'様式２－１'!$A$6:$BG$163,50,FALSE)="","",VLOOKUP($C92,'様式２－１'!$A$6:$BG$163,50,FALSE)),"")</f>
        <v/>
      </c>
      <c r="BE92" s="238" t="str">
        <f>IFERROR(IF(VLOOKUP($C92,'様式２－１'!$A$6:$BG$163,51,FALSE)="","",VLOOKUP($C92,'様式２－１'!$A$6:$BG$163,51,FALSE)),"")</f>
        <v/>
      </c>
      <c r="BF92" s="237" t="str">
        <f>IFERROR(IF(VLOOKUP($C92,'様式２－１'!$A$6:$BG$163,52,FALSE)="","",VLOOKUP($C92,'様式２－１'!$A$6:$BG$163,52,FALSE)),"")</f>
        <v/>
      </c>
      <c r="BG92" s="238" t="str">
        <f>IFERROR(IF(VLOOKUP($C92,'様式２－１'!$A$6:$BG$163,53,FALSE)="","",1),"")</f>
        <v/>
      </c>
      <c r="BH92" s="237" t="str">
        <f>IFERROR(IF(VLOOKUP($C92,'様式２－１'!$A$6:$BG$163,54,FALSE)="","",1),"")</f>
        <v/>
      </c>
      <c r="BI92" s="238" t="str">
        <f>IFERROR(IF(VLOOKUP($C92,'様式２－１'!$A$6:$BG$163,55,FALSE)="","",1),"")</f>
        <v/>
      </c>
      <c r="BJ92" s="237" t="str">
        <f>IFERROR(IF(VLOOKUP($C92,'様式２－１'!$A$6:$BG$163,56,FALSE)="","",VLOOKUP($C92,'様式２－１'!$A$6:$BG$163,56,FALSE)),"")</f>
        <v/>
      </c>
      <c r="BK92" s="238" t="str">
        <f>IFERROR(IF(VLOOKUP($C92,'様式２－１'!$A$6:$BG$163,57,FALSE)="","",VLOOKUP($C92,'様式２－１'!$A$6:$BG$163,57,FALSE)),"")</f>
        <v/>
      </c>
      <c r="BL92" s="237" t="str">
        <f>IFERROR(IF(VLOOKUP($C92,'様式２－１'!$A$6:$BG$163,58,FALSE)="","",VLOOKUP($C92,'様式２－１'!$A$6:$BG$163,58,FALSE)),"")</f>
        <v/>
      </c>
      <c r="BM92" s="238" t="str">
        <f>IFERROR(IF(VLOOKUP($C92,'様式２－１'!$A$6:$BG$163,59,FALSE)="","",VLOOKUP($C92,'様式２－１'!$A$6:$BG$163,59,FALSE)),"")</f>
        <v/>
      </c>
      <c r="BN92" s="239" t="str">
        <f>IFERROR(IF(VLOOKUP($C92,'様式４－１'!$A$6:$AE$112,5,FALSE)="","",VLOOKUP($C92,'様式４－１'!$A$6:$AE$112,5,FALSE)),"")</f>
        <v/>
      </c>
      <c r="BO92" s="240" t="str">
        <f>IFERROR(IF(VLOOKUP($C92,'様式４－１'!$A$6:$AE$112,6,FALSE)="","",VLOOKUP($C92,'様式４－１'!$A$6:$AE$112,6,FALSE)),"")</f>
        <v/>
      </c>
      <c r="BP92" s="239" t="str">
        <f>IFERROR(IF(VLOOKUP($C92,'様式４－１'!$A$6:$AE$112,7,FALSE)="","",VLOOKUP($C92,'様式４－１'!$A$6:$AE$112,7,FALSE)),"")</f>
        <v/>
      </c>
      <c r="BQ92" s="240" t="str">
        <f>IFERROR(IF(VLOOKUP($C92,'様式４－１'!$A$6:$AE$112,8,FALSE)="","",VLOOKUP($C92,'様式４－１'!$A$6:$AE$112,8,FALSE)),"")</f>
        <v/>
      </c>
      <c r="BR92" s="239" t="str">
        <f>IFERROR(IF(VLOOKUP($C92,'様式４－１'!$A$6:$AE$112,9,FALSE)="","",VLOOKUP($C92,'様式４－１'!$A$6:$AE$112,9,FALSE)),"")</f>
        <v/>
      </c>
      <c r="BS92" s="240" t="str">
        <f>IFERROR(IF(VLOOKUP($C92,'様式４－１'!$A$6:$AE$112,10,FALSE)="","",VLOOKUP($C92,'様式４－１'!$A$6:$AE$112,10,FALSE)),"")</f>
        <v/>
      </c>
      <c r="BT92" s="239" t="str">
        <f>IFERROR(IF(VLOOKUP($C92,'様式４－１'!$A$6:$AE$112,11,FALSE)="","",VLOOKUP($C92,'様式４－１'!$A$6:$AE$112,11,FALSE)),"")</f>
        <v/>
      </c>
      <c r="BU92" s="240" t="str">
        <f>IFERROR(IF(VLOOKUP($C92,'様式４－１'!$A$6:$AE$112,12,FALSE)="","",VLOOKUP($C92,'様式４－１'!$A$6:$AE$112,12,FALSE)),"")</f>
        <v/>
      </c>
      <c r="BV92" s="237" t="str">
        <f>IFERROR(IF(VLOOKUP($C92,'様式４－１'!$A$6:$AE$112,13,FALSE)="","",VLOOKUP($C92,'様式４－１'!$A$6:$AE$112,13,FALSE)),"")</f>
        <v/>
      </c>
      <c r="BW92" s="238" t="str">
        <f>IFERROR(IF(VLOOKUP($C92,'様式４－１'!$A$6:$AE$112,14,FALSE)="","",VLOOKUP($C92,'様式４－１'!$A$6:$AE$112,14,FALSE)),"")</f>
        <v/>
      </c>
      <c r="BX92" s="237" t="str">
        <f>IFERROR(IF(VLOOKUP($C92,'様式４－１'!$A$6:$AE$112,15,FALSE)="","",VLOOKUP($C92,'様式４－１'!$A$6:$AE$112,15,FALSE)),"")</f>
        <v/>
      </c>
      <c r="BY92" s="238" t="str">
        <f>IFERROR(IF(VLOOKUP($C92,'様式４－１'!$A$6:$AE$112,16,FALSE)="","",VLOOKUP($C92,'様式４－１'!$A$6:$AE$112,16,FALSE)),"")</f>
        <v/>
      </c>
      <c r="BZ92" s="237" t="str">
        <f>IFERROR(IF(VLOOKUP($C92,'様式４－１'!$A$6:$AE$112,17,FALSE)="","",VLOOKUP($C92,'様式４－１'!$A$6:$AE$112,17,FALSE)),"")</f>
        <v/>
      </c>
      <c r="CA92" s="238" t="str">
        <f>IFERROR(IF(VLOOKUP($C92,'様式４－１'!$A$6:$AE$112,18,FALSE)="","",VLOOKUP($C92,'様式４－１'!$A$6:$AE$112,18,FALSE)),"")</f>
        <v/>
      </c>
      <c r="CB92" s="237" t="str">
        <f>IFERROR(IF(VLOOKUP($C92,'様式４－１'!$A$6:$AE$112,19,FALSE)="","",VLOOKUP($C92,'様式４－１'!$A$6:$AE$112,19,FALSE)),"")</f>
        <v/>
      </c>
      <c r="CC92" s="238" t="str">
        <f>IFERROR(IF(VLOOKUP($C92,'様式４－１'!$A$6:$AE$112,20,FALSE)="","",VLOOKUP($C92,'様式４－１'!$A$6:$AE$112,20,FALSE)),"")</f>
        <v/>
      </c>
      <c r="CD92" s="239" t="str">
        <f>IFERROR(IF(VLOOKUP($C92,'様式４－１'!$A$6:$AE$112,21,FALSE)="","",1),"")</f>
        <v/>
      </c>
      <c r="CE92" s="240" t="str">
        <f>IFERROR(IF(VLOOKUP($C92,'様式４－１'!$A$6:$AE$112,22,FALSE)="","",1),"")</f>
        <v/>
      </c>
      <c r="CF92" s="239" t="str">
        <f>IFERROR(IF(VLOOKUP($C92,'様式４－１'!$A$6:$AE$112,23,FALSE)="","",1),"")</f>
        <v/>
      </c>
      <c r="CG92" s="240" t="str">
        <f>IFERROR(IF(VLOOKUP($C92,'様式４－１'!$A$6:$AE$112,24,FALSE)="","",1),"")</f>
        <v/>
      </c>
      <c r="CH92" s="239" t="str">
        <f>IFERROR(IF(VLOOKUP($C92,'様式４－１'!$A$6:$AE$112,25,FALSE)="","",1),"")</f>
        <v/>
      </c>
      <c r="CI92" s="240" t="str">
        <f>IFERROR(IF(VLOOKUP($C92,'様式４－１'!$A$6:$AE$112,26,FALSE)="","",1),"")</f>
        <v/>
      </c>
      <c r="CJ92" s="239" t="str">
        <f>IFERROR(IF(VLOOKUP($C92,'様式４－１'!$A$6:$AE$112,27,FALSE)="","",1),"")</f>
        <v/>
      </c>
      <c r="CK92" s="240" t="str">
        <f>IFERROR(IF(VLOOKUP($C92,'様式４－１'!$A$6:$AE$112,28,FALSE)="","",1),"")</f>
        <v/>
      </c>
      <c r="CL92" s="239" t="str">
        <f>IFERROR(IF(VLOOKUP($C92,'様式４－１'!$A$6:$AE$112,29,FALSE)="","",1),"")</f>
        <v/>
      </c>
      <c r="CM92" s="240" t="str">
        <f>IFERROR(IF(VLOOKUP($C92,'様式４－１'!$A$6:$AE$112,30,FALSE)="","",1),"")</f>
        <v/>
      </c>
      <c r="CN92" s="239" t="str">
        <f>IFERROR(IF(VLOOKUP($C92,'様式４－１'!$A$6:$AE$112,31,FALSE)="","",1),"")</f>
        <v/>
      </c>
      <c r="CO92" s="254" t="str">
        <f>IFERROR(IF(VLOOKUP($C92,'様式４－１'!$A$6:$AE$112,31,FALSE)="","",1),"")</f>
        <v/>
      </c>
      <c r="CP92" s="258" t="str">
        <f>IFERROR(IF(VLOOKUP($C92,'様式４－１'!$A$6:$AE$112,31,FALSE)="","",1),"")</f>
        <v/>
      </c>
      <c r="CQ92" s="254" t="str">
        <f>IFERROR(IF(VLOOKUP($C92,'様式４－１'!$A$6:$AE$112,31,FALSE)="","",1),"")</f>
        <v/>
      </c>
      <c r="CR92" s="264">
        <f>全技術者確認表!E104</f>
        <v>0</v>
      </c>
      <c r="CS92" s="265">
        <f>全技術者確認表!H104</f>
        <v>0</v>
      </c>
      <c r="FS92" s="237"/>
      <c r="FT92" s="238"/>
      <c r="FU92" s="237"/>
      <c r="FV92" s="238"/>
      <c r="FW92" s="237"/>
      <c r="FX92" s="238"/>
      <c r="FY92" s="237"/>
      <c r="FZ92" s="238"/>
      <c r="GA92" s="237"/>
      <c r="GB92" s="238"/>
      <c r="GC92" s="237"/>
      <c r="GD92" s="238"/>
      <c r="GE92" s="237"/>
      <c r="GF92" s="238"/>
      <c r="GG92" s="237"/>
      <c r="GH92" s="238"/>
      <c r="GI92" s="239"/>
      <c r="GJ92" s="240"/>
      <c r="GK92" s="239"/>
      <c r="GL92" s="240"/>
      <c r="GM92" s="239"/>
      <c r="GN92" s="240"/>
      <c r="GO92" s="239"/>
      <c r="GP92" s="240"/>
      <c r="GQ92" s="239"/>
      <c r="GR92" s="240"/>
      <c r="GS92" s="239"/>
      <c r="GT92" s="240"/>
      <c r="GU92" s="239"/>
      <c r="GV92" s="240"/>
      <c r="GW92" s="239"/>
      <c r="GX92" s="240"/>
      <c r="GY92" s="237"/>
      <c r="GZ92" s="238"/>
      <c r="HA92" s="237"/>
      <c r="HB92" s="238"/>
      <c r="HC92" s="237"/>
      <c r="HD92" s="238"/>
      <c r="HE92" s="237"/>
      <c r="HF92" s="238"/>
      <c r="HG92" s="237"/>
      <c r="HH92" s="238"/>
      <c r="HI92" s="237"/>
      <c r="HJ92" s="238"/>
      <c r="HK92" s="237"/>
      <c r="HL92" s="238"/>
      <c r="HM92" s="237"/>
      <c r="HN92" s="238"/>
      <c r="HO92" s="237"/>
      <c r="HP92" s="238"/>
      <c r="HQ92" s="237"/>
      <c r="HR92" s="238"/>
      <c r="HS92" s="237"/>
      <c r="HT92" s="238"/>
      <c r="HU92" s="237"/>
      <c r="HV92" s="238"/>
      <c r="HW92" s="239"/>
      <c r="HX92" s="240"/>
      <c r="HY92" s="239"/>
      <c r="HZ92" s="240"/>
      <c r="IA92" s="239"/>
      <c r="IB92" s="240"/>
      <c r="IC92" s="239"/>
      <c r="ID92" s="240"/>
      <c r="IE92" s="237"/>
      <c r="IF92" s="238"/>
      <c r="IG92" s="237"/>
      <c r="IH92" s="238"/>
      <c r="II92" s="237"/>
      <c r="IJ92" s="238"/>
      <c r="IK92" s="237"/>
      <c r="IL92" s="238"/>
      <c r="IM92" s="239"/>
      <c r="IN92" s="240"/>
      <c r="IO92" s="239"/>
      <c r="IP92" s="240"/>
      <c r="IQ92" s="239"/>
      <c r="IR92" s="240"/>
      <c r="IS92" s="239"/>
      <c r="IT92" s="240"/>
      <c r="IU92" s="239"/>
      <c r="IV92" s="240"/>
      <c r="IW92" s="239"/>
      <c r="IX92" s="254"/>
      <c r="IY92" s="258"/>
      <c r="IZ92" s="254"/>
      <c r="JA92" s="258"/>
      <c r="JB92" s="254"/>
    </row>
    <row r="93" spans="1:262" s="231" customFormat="1" x14ac:dyDescent="0.2">
      <c r="A93" s="231">
        <f>報告書表紙!G$6</f>
        <v>0</v>
      </c>
      <c r="C93" s="231">
        <v>92</v>
      </c>
      <c r="D93" s="231">
        <f>全技術者確認表!B105</f>
        <v>0</v>
      </c>
      <c r="J93" s="232" t="str">
        <f>IFERROR(IF(VLOOKUP($C93,'様式２－１'!$A$6:$BG$163,4,FALSE)="","",1),"")</f>
        <v/>
      </c>
      <c r="K93" s="233" t="str">
        <f>IFERROR(IF(VLOOKUP($C93,'様式２－１'!$A$6:$BG$163,5,FALSE)="","",1),"")</f>
        <v/>
      </c>
      <c r="L93" s="232" t="str">
        <f>IFERROR(IF(VLOOKUP($C93,'様式２－１'!$A$6:$BG$163,6,FALSE)="","",1),"")</f>
        <v/>
      </c>
      <c r="M93" s="233" t="str">
        <f>IFERROR(IF(VLOOKUP($C93,'様式２－１'!$A$6:$BG$163,7,FALSE)="","",1),"")</f>
        <v/>
      </c>
      <c r="N93" s="232" t="str">
        <f>IFERROR(IF(VLOOKUP($C93,'様式２－１'!$A$6:$BG$163,8,FALSE)="","",1),"")</f>
        <v/>
      </c>
      <c r="O93" s="233" t="str">
        <f>IFERROR(IF(VLOOKUP($C93,'様式２－１'!$A$6:$BG$163,9,FALSE)="","",1),"")</f>
        <v/>
      </c>
      <c r="P93" s="232" t="str">
        <f>IFERROR(IF(VLOOKUP($C93,'様式２－１'!$A$6:$BG$163,10,FALSE)="","",1),"")</f>
        <v/>
      </c>
      <c r="Q93" s="233" t="str">
        <f>IFERROR(IF(VLOOKUP($C93,'様式２－１'!$A$6:$BG$163,11,FALSE)="","",1),"")</f>
        <v/>
      </c>
      <c r="R93" s="232" t="str">
        <f>IFERROR(IF(VLOOKUP($C93,'様式２－１'!$A$6:$BG$163,12,FALSE)="","",1),"")</f>
        <v/>
      </c>
      <c r="S93" s="233" t="str">
        <f>IFERROR(IF(VLOOKUP($C93,'様式２－１'!$A$6:$BG$163,13,FALSE)="","",1),"")</f>
        <v/>
      </c>
      <c r="T93" s="232" t="str">
        <f>IFERROR(IF(VLOOKUP($C93,'様式２－１'!$A$6:$BG$163,14,FALSE)="","",1),"")</f>
        <v/>
      </c>
      <c r="U93" s="233" t="str">
        <f>IFERROR(IF(VLOOKUP($C93,'様式２－１'!$A$6:$BG$163,15,FALSE)="","",1),"")</f>
        <v/>
      </c>
      <c r="V93" s="232" t="str">
        <f>IFERROR(IF(VLOOKUP($C93,'様式２－１'!$A$6:$BG$163,16,FALSE)="","",1),"")</f>
        <v/>
      </c>
      <c r="W93" s="233" t="str">
        <f>IFERROR(IF(VLOOKUP($C93,'様式２－１'!$A$6:$BG$163,17,FALSE)="","",1),"")</f>
        <v/>
      </c>
      <c r="X93" s="232" t="str">
        <f>IFERROR(IF(VLOOKUP($C93,'様式２－１'!$A$6:$BG$163,18,FALSE)="","",1),"")</f>
        <v/>
      </c>
      <c r="Y93" s="233" t="str">
        <f>IFERROR(IF(VLOOKUP($C93,'様式２－１'!$A$6:$BG$163,19,FALSE)="","",1),"")</f>
        <v/>
      </c>
      <c r="Z93" s="232" t="str">
        <f>IFERROR(IF(VLOOKUP($C93,'様式２－１'!$A$6:$BG$163,20,FALSE)="","",1),"")</f>
        <v/>
      </c>
      <c r="AA93" s="235" t="str">
        <f>IFERROR(IF(VLOOKUP($C93,'様式２－１'!$A$6:$BG$163,21,FALSE)="","",1),"")</f>
        <v/>
      </c>
      <c r="AB93" s="232" t="str">
        <f>IFERROR(IF(VLOOKUP($C93,'様式２－１'!$A$6:$BG$163,22,FALSE)="","",1),"")</f>
        <v/>
      </c>
      <c r="AC93" s="235" t="str">
        <f>IFERROR(IF(VLOOKUP($C93,'様式２－１'!$A$6:$BG$163,23,FALSE)="","",1),"")</f>
        <v/>
      </c>
      <c r="AD93" s="232" t="str">
        <f>IFERROR(IF(VLOOKUP($C93,'様式２－１'!$A$6:$BG$163,24,FALSE)="","",1),"")</f>
        <v/>
      </c>
      <c r="AE93" s="235" t="str">
        <f>IFERROR(IF(VLOOKUP($C93,'様式２－１'!$A$6:$BG$163,25,FALSE)="","",1),"")</f>
        <v/>
      </c>
      <c r="AF93" s="232" t="str">
        <f>IFERROR(IF(VLOOKUP($C93,'様式２－１'!$A$6:$BG$163,26,FALSE)="","",1),"")</f>
        <v/>
      </c>
      <c r="AG93" s="235" t="str">
        <f>IFERROR(IF(VLOOKUP($C93,'様式２－１'!$A$6:$BG$163,27,FALSE)="","",1),"")</f>
        <v/>
      </c>
      <c r="AH93" s="232" t="str">
        <f>IFERROR(IF(VLOOKUP($C93,'様式２－１'!$A$6:$BG$163,28,FALSE)="","",1),"")</f>
        <v/>
      </c>
      <c r="AI93" s="235" t="str">
        <f>IFERROR(IF(VLOOKUP($C93,'様式２－１'!$A$6:$BG$163,28,FALSE)="","",1),"")</f>
        <v/>
      </c>
      <c r="AJ93" s="232" t="str">
        <f>IFERROR(IF(VLOOKUP($C93,'様式２－１'!$A$6:$BG$163,30,FALSE)="","",1),"")</f>
        <v/>
      </c>
      <c r="AK93" s="235" t="str">
        <f>IFERROR(IF(VLOOKUP($C93,'様式２－１'!$A$6:$BG$163,31,FALSE)="","",1),"")</f>
        <v/>
      </c>
      <c r="AL93" s="232" t="str">
        <f>IFERROR(IF(VLOOKUP($C93,'様式２－１'!$A$6:$BG$163,32,FALSE)="","",1),"")</f>
        <v/>
      </c>
      <c r="AM93" s="235" t="str">
        <f>IFERROR(IF(VLOOKUP($C93,'様式２－１'!$A$6:$BG$163,33,FALSE)="","",1),"")</f>
        <v/>
      </c>
      <c r="AN93" s="232" t="str">
        <f>IFERROR(IF(VLOOKUP($C93,'様式２－１'!$A$6:$BG$163,34,FALSE)="","",1),"")</f>
        <v/>
      </c>
      <c r="AO93" s="235" t="str">
        <f>IFERROR(IF(VLOOKUP($C93,'様式２－１'!$A$6:$BG$163,35,FALSE)="","",1),"")</f>
        <v/>
      </c>
      <c r="AP93" s="232" t="str">
        <f>IFERROR(IF(VLOOKUP($C93,'様式２－１'!$A$6:$BG$163,36,FALSE)="","",VLOOKUP($C93,'様式２－１'!$A$6:$BG$163,36,FALSE)),"")</f>
        <v/>
      </c>
      <c r="AQ93" s="233" t="str">
        <f>IFERROR(IF(VLOOKUP($C93,'様式２－１'!$A$6:$BG$163,37,FALSE)="","",VLOOKUP($C93,'様式２－１'!$A$6:$BG$163,37,FALSE)),"")</f>
        <v/>
      </c>
      <c r="AR93" s="232" t="str">
        <f>IFERROR(IF(VLOOKUP($C93,'様式２－１'!$A$6:$BG$163,38,FALSE)="","",VLOOKUP($C93,'様式２－１'!$A$6:$BG$163,38,FALSE)),"")</f>
        <v/>
      </c>
      <c r="AS93" s="233" t="str">
        <f>IFERROR(IF(VLOOKUP($C93,'様式２－１'!$A$6:$BG$163,39,FALSE)="","",VLOOKUP($C93,'様式２－１'!$A$6:$BG$163,39,FALSE)),"")</f>
        <v/>
      </c>
      <c r="AT93" s="232" t="str">
        <f>IFERROR(IF(VLOOKUP($C93,'様式２－１'!$A$6:$BG$163,40,FALSE)="","",VLOOKUP($C93,'様式２－１'!$A$6:$BG$163,40,FALSE)),"")</f>
        <v/>
      </c>
      <c r="AU93" s="233" t="str">
        <f>IFERROR(IF(VLOOKUP($C93,'様式２－１'!$A$6:$BG$163,41,FALSE)="","",VLOOKUP($C93,'様式２－１'!$A$6:$BG$163,41,FALSE)),"")</f>
        <v/>
      </c>
      <c r="AV93" s="232" t="str">
        <f>IFERROR(IF(VLOOKUP($C93,'様式２－１'!$A$6:$BG$163,42,FALSE)="","",VLOOKUP($C93,'様式２－１'!$A$6:$BG$163,42,FALSE)),"")</f>
        <v/>
      </c>
      <c r="AW93" s="233" t="str">
        <f>IFERROR(IF(VLOOKUP($C93,'様式２－１'!$A$6:$BG$163,43,FALSE)="","",VLOOKUP($C93,'様式２－１'!$A$6:$BG$163,43,FALSE)),"")</f>
        <v/>
      </c>
      <c r="AX93" s="232" t="str">
        <f>IFERROR(IF(VLOOKUP($C93,'様式２－１'!$A$6:$BG$163,44,FALSE)="","",VLOOKUP($C93,'様式２－１'!$A$6:$BG$163,44,FALSE)),"")</f>
        <v/>
      </c>
      <c r="AY93" s="233" t="str">
        <f>IFERROR(IF(VLOOKUP($C93,'様式２－１'!$A$6:$BG$163,45,FALSE)="","",VLOOKUP($C93,'様式２－１'!$A$6:$BG$163,45,FALSE)),"")</f>
        <v/>
      </c>
      <c r="AZ93" s="232" t="str">
        <f>IFERROR(IF(VLOOKUP($C93,'様式２－１'!$A$6:$BG$163,46,FALSE)="","",VLOOKUP($C93,'様式２－１'!$A$6:$BG$163,46,FALSE)),"")</f>
        <v/>
      </c>
      <c r="BA93" s="233" t="str">
        <f>IFERROR(IF(VLOOKUP($C93,'様式２－１'!$A$6:$BG$163,47,FALSE)="","",VLOOKUP($C93,'様式２－１'!$A$6:$BG$163,47,FALSE)),"")</f>
        <v/>
      </c>
      <c r="BB93" s="232" t="str">
        <f>IFERROR(IF(VLOOKUP($C93,'様式２－１'!$A$6:$BG$163,48,FALSE)="","",VLOOKUP($C93,'様式２－１'!$A$6:$BG$163,48,FALSE)),"")</f>
        <v/>
      </c>
      <c r="BC93" s="233" t="str">
        <f>IFERROR(IF(VLOOKUP($C93,'様式２－１'!$A$6:$BG$163,49,FALSE)="","",VLOOKUP($C93,'様式２－１'!$A$6:$BG$163,49,FALSE)),"")</f>
        <v/>
      </c>
      <c r="BD93" s="232" t="str">
        <f>IFERROR(IF(VLOOKUP($C93,'様式２－１'!$A$6:$BG$163,50,FALSE)="","",VLOOKUP($C93,'様式２－１'!$A$6:$BG$163,50,FALSE)),"")</f>
        <v/>
      </c>
      <c r="BE93" s="233" t="str">
        <f>IFERROR(IF(VLOOKUP($C93,'様式２－１'!$A$6:$BG$163,51,FALSE)="","",VLOOKUP($C93,'様式２－１'!$A$6:$BG$163,51,FALSE)),"")</f>
        <v/>
      </c>
      <c r="BF93" s="232" t="str">
        <f>IFERROR(IF(VLOOKUP($C93,'様式２－１'!$A$6:$BG$163,52,FALSE)="","",VLOOKUP($C93,'様式２－１'!$A$6:$BG$163,52,FALSE)),"")</f>
        <v/>
      </c>
      <c r="BG93" s="233" t="str">
        <f>IFERROR(IF(VLOOKUP($C93,'様式２－１'!$A$6:$BG$163,53,FALSE)="","",1),"")</f>
        <v/>
      </c>
      <c r="BH93" s="232" t="str">
        <f>IFERROR(IF(VLOOKUP($C93,'様式２－１'!$A$6:$BG$163,54,FALSE)="","",1),"")</f>
        <v/>
      </c>
      <c r="BI93" s="233" t="str">
        <f>IFERROR(IF(VLOOKUP($C93,'様式２－１'!$A$6:$BG$163,55,FALSE)="","",1),"")</f>
        <v/>
      </c>
      <c r="BJ93" s="232" t="str">
        <f>IFERROR(IF(VLOOKUP($C93,'様式２－１'!$A$6:$BG$163,56,FALSE)="","",VLOOKUP($C93,'様式２－１'!$A$6:$BG$163,56,FALSE)),"")</f>
        <v/>
      </c>
      <c r="BK93" s="233" t="str">
        <f>IFERROR(IF(VLOOKUP($C93,'様式２－１'!$A$6:$BG$163,57,FALSE)="","",VLOOKUP($C93,'様式２－１'!$A$6:$BG$163,57,FALSE)),"")</f>
        <v/>
      </c>
      <c r="BL93" s="232" t="str">
        <f>IFERROR(IF(VLOOKUP($C93,'様式２－１'!$A$6:$BG$163,58,FALSE)="","",VLOOKUP($C93,'様式２－１'!$A$6:$BG$163,58,FALSE)),"")</f>
        <v/>
      </c>
      <c r="BM93" s="233" t="str">
        <f>IFERROR(IF(VLOOKUP($C93,'様式２－１'!$A$6:$BG$163,59,FALSE)="","",VLOOKUP($C93,'様式２－１'!$A$6:$BG$163,59,FALSE)),"")</f>
        <v/>
      </c>
      <c r="BN93" s="234" t="str">
        <f>IFERROR(IF(VLOOKUP($C93,'様式４－１'!$A$6:$AE$112,5,FALSE)="","",VLOOKUP($C93,'様式４－１'!$A$6:$AE$112,5,FALSE)),"")</f>
        <v/>
      </c>
      <c r="BO93" s="235" t="str">
        <f>IFERROR(IF(VLOOKUP($C93,'様式４－１'!$A$6:$AE$112,6,FALSE)="","",VLOOKUP($C93,'様式４－１'!$A$6:$AE$112,6,FALSE)),"")</f>
        <v/>
      </c>
      <c r="BP93" s="234" t="str">
        <f>IFERROR(IF(VLOOKUP($C93,'様式４－１'!$A$6:$AE$112,7,FALSE)="","",VLOOKUP($C93,'様式４－１'!$A$6:$AE$112,7,FALSE)),"")</f>
        <v/>
      </c>
      <c r="BQ93" s="235" t="str">
        <f>IFERROR(IF(VLOOKUP($C93,'様式４－１'!$A$6:$AE$112,8,FALSE)="","",VLOOKUP($C93,'様式４－１'!$A$6:$AE$112,8,FALSE)),"")</f>
        <v/>
      </c>
      <c r="BR93" s="234" t="str">
        <f>IFERROR(IF(VLOOKUP($C93,'様式４－１'!$A$6:$AE$112,9,FALSE)="","",VLOOKUP($C93,'様式４－１'!$A$6:$AE$112,9,FALSE)),"")</f>
        <v/>
      </c>
      <c r="BS93" s="235" t="str">
        <f>IFERROR(IF(VLOOKUP($C93,'様式４－１'!$A$6:$AE$112,10,FALSE)="","",VLOOKUP($C93,'様式４－１'!$A$6:$AE$112,10,FALSE)),"")</f>
        <v/>
      </c>
      <c r="BT93" s="234" t="str">
        <f>IFERROR(IF(VLOOKUP($C93,'様式４－１'!$A$6:$AE$112,11,FALSE)="","",VLOOKUP($C93,'様式４－１'!$A$6:$AE$112,11,FALSE)),"")</f>
        <v/>
      </c>
      <c r="BU93" s="235" t="str">
        <f>IFERROR(IF(VLOOKUP($C93,'様式４－１'!$A$6:$AE$112,12,FALSE)="","",VLOOKUP($C93,'様式４－１'!$A$6:$AE$112,12,FALSE)),"")</f>
        <v/>
      </c>
      <c r="BV93" s="232" t="str">
        <f>IFERROR(IF(VLOOKUP($C93,'様式４－１'!$A$6:$AE$112,13,FALSE)="","",VLOOKUP($C93,'様式４－１'!$A$6:$AE$112,13,FALSE)),"")</f>
        <v/>
      </c>
      <c r="BW93" s="233" t="str">
        <f>IFERROR(IF(VLOOKUP($C93,'様式４－１'!$A$6:$AE$112,14,FALSE)="","",VLOOKUP($C93,'様式４－１'!$A$6:$AE$112,14,FALSE)),"")</f>
        <v/>
      </c>
      <c r="BX93" s="232" t="str">
        <f>IFERROR(IF(VLOOKUP($C93,'様式４－１'!$A$6:$AE$112,15,FALSE)="","",VLOOKUP($C93,'様式４－１'!$A$6:$AE$112,15,FALSE)),"")</f>
        <v/>
      </c>
      <c r="BY93" s="233" t="str">
        <f>IFERROR(IF(VLOOKUP($C93,'様式４－１'!$A$6:$AE$112,16,FALSE)="","",VLOOKUP($C93,'様式４－１'!$A$6:$AE$112,16,FALSE)),"")</f>
        <v/>
      </c>
      <c r="BZ93" s="232" t="str">
        <f>IFERROR(IF(VLOOKUP($C93,'様式４－１'!$A$6:$AE$112,17,FALSE)="","",VLOOKUP($C93,'様式４－１'!$A$6:$AE$112,17,FALSE)),"")</f>
        <v/>
      </c>
      <c r="CA93" s="233" t="str">
        <f>IFERROR(IF(VLOOKUP($C93,'様式４－１'!$A$6:$AE$112,18,FALSE)="","",VLOOKUP($C93,'様式４－１'!$A$6:$AE$112,18,FALSE)),"")</f>
        <v/>
      </c>
      <c r="CB93" s="232" t="str">
        <f>IFERROR(IF(VLOOKUP($C93,'様式４－１'!$A$6:$AE$112,19,FALSE)="","",VLOOKUP($C93,'様式４－１'!$A$6:$AE$112,19,FALSE)),"")</f>
        <v/>
      </c>
      <c r="CC93" s="233" t="str">
        <f>IFERROR(IF(VLOOKUP($C93,'様式４－１'!$A$6:$AE$112,20,FALSE)="","",VLOOKUP($C93,'様式４－１'!$A$6:$AE$112,20,FALSE)),"")</f>
        <v/>
      </c>
      <c r="CD93" s="234" t="str">
        <f>IFERROR(IF(VLOOKUP($C93,'様式４－１'!$A$6:$AE$112,21,FALSE)="","",1),"")</f>
        <v/>
      </c>
      <c r="CE93" s="235" t="str">
        <f>IFERROR(IF(VLOOKUP($C93,'様式４－１'!$A$6:$AE$112,22,FALSE)="","",1),"")</f>
        <v/>
      </c>
      <c r="CF93" s="234" t="str">
        <f>IFERROR(IF(VLOOKUP($C93,'様式４－１'!$A$6:$AE$112,23,FALSE)="","",1),"")</f>
        <v/>
      </c>
      <c r="CG93" s="235" t="str">
        <f>IFERROR(IF(VLOOKUP($C93,'様式４－１'!$A$6:$AE$112,24,FALSE)="","",1),"")</f>
        <v/>
      </c>
      <c r="CH93" s="234" t="str">
        <f>IFERROR(IF(VLOOKUP($C93,'様式４－１'!$A$6:$AE$112,25,FALSE)="","",1),"")</f>
        <v/>
      </c>
      <c r="CI93" s="235" t="str">
        <f>IFERROR(IF(VLOOKUP($C93,'様式４－１'!$A$6:$AE$112,26,FALSE)="","",1),"")</f>
        <v/>
      </c>
      <c r="CJ93" s="234" t="str">
        <f>IFERROR(IF(VLOOKUP($C93,'様式４－１'!$A$6:$AE$112,27,FALSE)="","",1),"")</f>
        <v/>
      </c>
      <c r="CK93" s="235" t="str">
        <f>IFERROR(IF(VLOOKUP($C93,'様式４－１'!$A$6:$AE$112,28,FALSE)="","",1),"")</f>
        <v/>
      </c>
      <c r="CL93" s="234" t="str">
        <f>IFERROR(IF(VLOOKUP($C93,'様式４－１'!$A$6:$AE$112,29,FALSE)="","",1),"")</f>
        <v/>
      </c>
      <c r="CM93" s="235" t="str">
        <f>IFERROR(IF(VLOOKUP($C93,'様式４－１'!$A$6:$AE$112,30,FALSE)="","",1),"")</f>
        <v/>
      </c>
      <c r="CN93" s="234" t="str">
        <f>IFERROR(IF(VLOOKUP($C93,'様式４－１'!$A$6:$AE$112,31,FALSE)="","",1),"")</f>
        <v/>
      </c>
      <c r="CO93" s="252" t="str">
        <f>IFERROR(IF(VLOOKUP($C93,'様式４－１'!$A$6:$AE$112,31,FALSE)="","",1),"")</f>
        <v/>
      </c>
      <c r="CP93" s="256" t="str">
        <f>IFERROR(IF(VLOOKUP($C93,'様式４－１'!$A$6:$AE$112,31,FALSE)="","",1),"")</f>
        <v/>
      </c>
      <c r="CQ93" s="252" t="str">
        <f>IFERROR(IF(VLOOKUP($C93,'様式４－１'!$A$6:$AE$112,31,FALSE)="","",1),"")</f>
        <v/>
      </c>
      <c r="CR93" s="260">
        <f>全技術者確認表!E105</f>
        <v>0</v>
      </c>
      <c r="CS93" s="261">
        <f>全技術者確認表!H105</f>
        <v>0</v>
      </c>
      <c r="FS93" s="232"/>
      <c r="FT93" s="233"/>
      <c r="FU93" s="232"/>
      <c r="FV93" s="233"/>
      <c r="FW93" s="232"/>
      <c r="FX93" s="233"/>
      <c r="FY93" s="232"/>
      <c r="FZ93" s="233"/>
      <c r="GA93" s="232"/>
      <c r="GB93" s="233"/>
      <c r="GC93" s="232"/>
      <c r="GD93" s="233"/>
      <c r="GE93" s="232"/>
      <c r="GF93" s="233"/>
      <c r="GG93" s="232"/>
      <c r="GH93" s="233"/>
      <c r="GI93" s="234"/>
      <c r="GJ93" s="235"/>
      <c r="GK93" s="234"/>
      <c r="GL93" s="235"/>
      <c r="GM93" s="234"/>
      <c r="GN93" s="235"/>
      <c r="GO93" s="234"/>
      <c r="GP93" s="235"/>
      <c r="GQ93" s="234"/>
      <c r="GR93" s="235"/>
      <c r="GS93" s="234"/>
      <c r="GT93" s="235"/>
      <c r="GU93" s="234"/>
      <c r="GV93" s="235"/>
      <c r="GW93" s="234"/>
      <c r="GX93" s="235"/>
      <c r="GY93" s="232"/>
      <c r="GZ93" s="233"/>
      <c r="HA93" s="232"/>
      <c r="HB93" s="233"/>
      <c r="HC93" s="232"/>
      <c r="HD93" s="233"/>
      <c r="HE93" s="232"/>
      <c r="HF93" s="233"/>
      <c r="HG93" s="232"/>
      <c r="HH93" s="233"/>
      <c r="HI93" s="232"/>
      <c r="HJ93" s="233"/>
      <c r="HK93" s="232"/>
      <c r="HL93" s="233"/>
      <c r="HM93" s="232"/>
      <c r="HN93" s="233"/>
      <c r="HO93" s="232"/>
      <c r="HP93" s="233"/>
      <c r="HQ93" s="232"/>
      <c r="HR93" s="233"/>
      <c r="HS93" s="232"/>
      <c r="HT93" s="233"/>
      <c r="HU93" s="232"/>
      <c r="HV93" s="233"/>
      <c r="HW93" s="234"/>
      <c r="HX93" s="235"/>
      <c r="HY93" s="234"/>
      <c r="HZ93" s="235"/>
      <c r="IA93" s="234"/>
      <c r="IB93" s="235"/>
      <c r="IC93" s="234"/>
      <c r="ID93" s="235"/>
      <c r="IE93" s="232"/>
      <c r="IF93" s="233"/>
      <c r="IG93" s="232"/>
      <c r="IH93" s="233"/>
      <c r="II93" s="232"/>
      <c r="IJ93" s="233"/>
      <c r="IK93" s="232"/>
      <c r="IL93" s="233"/>
      <c r="IM93" s="234"/>
      <c r="IN93" s="235"/>
      <c r="IO93" s="234"/>
      <c r="IP93" s="235"/>
      <c r="IQ93" s="234"/>
      <c r="IR93" s="235"/>
      <c r="IS93" s="234"/>
      <c r="IT93" s="235"/>
      <c r="IU93" s="234"/>
      <c r="IV93" s="235"/>
      <c r="IW93" s="234"/>
      <c r="IX93" s="252"/>
      <c r="IY93" s="256"/>
      <c r="IZ93" s="252"/>
      <c r="JA93" s="256"/>
      <c r="JB93" s="252"/>
    </row>
    <row r="94" spans="1:262" s="231" customFormat="1" x14ac:dyDescent="0.2">
      <c r="A94" s="231">
        <f>報告書表紙!G$6</f>
        <v>0</v>
      </c>
      <c r="C94" s="231">
        <v>93</v>
      </c>
      <c r="D94" s="231">
        <f>全技術者確認表!B106</f>
        <v>0</v>
      </c>
      <c r="J94" s="232" t="str">
        <f>IFERROR(IF(VLOOKUP($C94,'様式２－１'!$A$6:$BG$163,4,FALSE)="","",1),"")</f>
        <v/>
      </c>
      <c r="K94" s="233" t="str">
        <f>IFERROR(IF(VLOOKUP($C94,'様式２－１'!$A$6:$BG$163,5,FALSE)="","",1),"")</f>
        <v/>
      </c>
      <c r="L94" s="232" t="str">
        <f>IFERROR(IF(VLOOKUP($C94,'様式２－１'!$A$6:$BG$163,6,FALSE)="","",1),"")</f>
        <v/>
      </c>
      <c r="M94" s="233" t="str">
        <f>IFERROR(IF(VLOOKUP($C94,'様式２－１'!$A$6:$BG$163,7,FALSE)="","",1),"")</f>
        <v/>
      </c>
      <c r="N94" s="232" t="str">
        <f>IFERROR(IF(VLOOKUP($C94,'様式２－１'!$A$6:$BG$163,8,FALSE)="","",1),"")</f>
        <v/>
      </c>
      <c r="O94" s="233" t="str">
        <f>IFERROR(IF(VLOOKUP($C94,'様式２－１'!$A$6:$BG$163,9,FALSE)="","",1),"")</f>
        <v/>
      </c>
      <c r="P94" s="232" t="str">
        <f>IFERROR(IF(VLOOKUP($C94,'様式２－１'!$A$6:$BG$163,10,FALSE)="","",1),"")</f>
        <v/>
      </c>
      <c r="Q94" s="233" t="str">
        <f>IFERROR(IF(VLOOKUP($C94,'様式２－１'!$A$6:$BG$163,11,FALSE)="","",1),"")</f>
        <v/>
      </c>
      <c r="R94" s="232" t="str">
        <f>IFERROR(IF(VLOOKUP($C94,'様式２－１'!$A$6:$BG$163,12,FALSE)="","",1),"")</f>
        <v/>
      </c>
      <c r="S94" s="233" t="str">
        <f>IFERROR(IF(VLOOKUP($C94,'様式２－１'!$A$6:$BG$163,13,FALSE)="","",1),"")</f>
        <v/>
      </c>
      <c r="T94" s="232" t="str">
        <f>IFERROR(IF(VLOOKUP($C94,'様式２－１'!$A$6:$BG$163,14,FALSE)="","",1),"")</f>
        <v/>
      </c>
      <c r="U94" s="233" t="str">
        <f>IFERROR(IF(VLOOKUP($C94,'様式２－１'!$A$6:$BG$163,15,FALSE)="","",1),"")</f>
        <v/>
      </c>
      <c r="V94" s="232" t="str">
        <f>IFERROR(IF(VLOOKUP($C94,'様式２－１'!$A$6:$BG$163,16,FALSE)="","",1),"")</f>
        <v/>
      </c>
      <c r="W94" s="233" t="str">
        <f>IFERROR(IF(VLOOKUP($C94,'様式２－１'!$A$6:$BG$163,17,FALSE)="","",1),"")</f>
        <v/>
      </c>
      <c r="X94" s="232" t="str">
        <f>IFERROR(IF(VLOOKUP($C94,'様式２－１'!$A$6:$BG$163,18,FALSE)="","",1),"")</f>
        <v/>
      </c>
      <c r="Y94" s="233" t="str">
        <f>IFERROR(IF(VLOOKUP($C94,'様式２－１'!$A$6:$BG$163,19,FALSE)="","",1),"")</f>
        <v/>
      </c>
      <c r="Z94" s="232" t="str">
        <f>IFERROR(IF(VLOOKUP($C94,'様式２－１'!$A$6:$BG$163,20,FALSE)="","",1),"")</f>
        <v/>
      </c>
      <c r="AA94" s="235" t="str">
        <f>IFERROR(IF(VLOOKUP($C94,'様式２－１'!$A$6:$BG$163,21,FALSE)="","",1),"")</f>
        <v/>
      </c>
      <c r="AB94" s="232" t="str">
        <f>IFERROR(IF(VLOOKUP($C94,'様式２－１'!$A$6:$BG$163,22,FALSE)="","",1),"")</f>
        <v/>
      </c>
      <c r="AC94" s="235" t="str">
        <f>IFERROR(IF(VLOOKUP($C94,'様式２－１'!$A$6:$BG$163,23,FALSE)="","",1),"")</f>
        <v/>
      </c>
      <c r="AD94" s="232" t="str">
        <f>IFERROR(IF(VLOOKUP($C94,'様式２－１'!$A$6:$BG$163,24,FALSE)="","",1),"")</f>
        <v/>
      </c>
      <c r="AE94" s="235" t="str">
        <f>IFERROR(IF(VLOOKUP($C94,'様式２－１'!$A$6:$BG$163,25,FALSE)="","",1),"")</f>
        <v/>
      </c>
      <c r="AF94" s="232" t="str">
        <f>IFERROR(IF(VLOOKUP($C94,'様式２－１'!$A$6:$BG$163,26,FALSE)="","",1),"")</f>
        <v/>
      </c>
      <c r="AG94" s="235" t="str">
        <f>IFERROR(IF(VLOOKUP($C94,'様式２－１'!$A$6:$BG$163,27,FALSE)="","",1),"")</f>
        <v/>
      </c>
      <c r="AH94" s="232" t="str">
        <f>IFERROR(IF(VLOOKUP($C94,'様式２－１'!$A$6:$BG$163,28,FALSE)="","",1),"")</f>
        <v/>
      </c>
      <c r="AI94" s="235" t="str">
        <f>IFERROR(IF(VLOOKUP($C94,'様式２－１'!$A$6:$BG$163,28,FALSE)="","",1),"")</f>
        <v/>
      </c>
      <c r="AJ94" s="232" t="str">
        <f>IFERROR(IF(VLOOKUP($C94,'様式２－１'!$A$6:$BG$163,30,FALSE)="","",1),"")</f>
        <v/>
      </c>
      <c r="AK94" s="235" t="str">
        <f>IFERROR(IF(VLOOKUP($C94,'様式２－１'!$A$6:$BG$163,31,FALSE)="","",1),"")</f>
        <v/>
      </c>
      <c r="AL94" s="232" t="str">
        <f>IFERROR(IF(VLOOKUP($C94,'様式２－１'!$A$6:$BG$163,32,FALSE)="","",1),"")</f>
        <v/>
      </c>
      <c r="AM94" s="235" t="str">
        <f>IFERROR(IF(VLOOKUP($C94,'様式２－１'!$A$6:$BG$163,33,FALSE)="","",1),"")</f>
        <v/>
      </c>
      <c r="AN94" s="232" t="str">
        <f>IFERROR(IF(VLOOKUP($C94,'様式２－１'!$A$6:$BG$163,34,FALSE)="","",1),"")</f>
        <v/>
      </c>
      <c r="AO94" s="235" t="str">
        <f>IFERROR(IF(VLOOKUP($C94,'様式２－１'!$A$6:$BG$163,35,FALSE)="","",1),"")</f>
        <v/>
      </c>
      <c r="AP94" s="232" t="str">
        <f>IFERROR(IF(VLOOKUP($C94,'様式２－１'!$A$6:$BG$163,36,FALSE)="","",VLOOKUP($C94,'様式２－１'!$A$6:$BG$163,36,FALSE)),"")</f>
        <v/>
      </c>
      <c r="AQ94" s="233" t="str">
        <f>IFERROR(IF(VLOOKUP($C94,'様式２－１'!$A$6:$BG$163,37,FALSE)="","",VLOOKUP($C94,'様式２－１'!$A$6:$BG$163,37,FALSE)),"")</f>
        <v/>
      </c>
      <c r="AR94" s="232" t="str">
        <f>IFERROR(IF(VLOOKUP($C94,'様式２－１'!$A$6:$BG$163,38,FALSE)="","",VLOOKUP($C94,'様式２－１'!$A$6:$BG$163,38,FALSE)),"")</f>
        <v/>
      </c>
      <c r="AS94" s="233" t="str">
        <f>IFERROR(IF(VLOOKUP($C94,'様式２－１'!$A$6:$BG$163,39,FALSE)="","",VLOOKUP($C94,'様式２－１'!$A$6:$BG$163,39,FALSE)),"")</f>
        <v/>
      </c>
      <c r="AT94" s="232" t="str">
        <f>IFERROR(IF(VLOOKUP($C94,'様式２－１'!$A$6:$BG$163,40,FALSE)="","",VLOOKUP($C94,'様式２－１'!$A$6:$BG$163,40,FALSE)),"")</f>
        <v/>
      </c>
      <c r="AU94" s="233" t="str">
        <f>IFERROR(IF(VLOOKUP($C94,'様式２－１'!$A$6:$BG$163,41,FALSE)="","",VLOOKUP($C94,'様式２－１'!$A$6:$BG$163,41,FALSE)),"")</f>
        <v/>
      </c>
      <c r="AV94" s="232" t="str">
        <f>IFERROR(IF(VLOOKUP($C94,'様式２－１'!$A$6:$BG$163,42,FALSE)="","",VLOOKUP($C94,'様式２－１'!$A$6:$BG$163,42,FALSE)),"")</f>
        <v/>
      </c>
      <c r="AW94" s="233" t="str">
        <f>IFERROR(IF(VLOOKUP($C94,'様式２－１'!$A$6:$BG$163,43,FALSE)="","",VLOOKUP($C94,'様式２－１'!$A$6:$BG$163,43,FALSE)),"")</f>
        <v/>
      </c>
      <c r="AX94" s="232" t="str">
        <f>IFERROR(IF(VLOOKUP($C94,'様式２－１'!$A$6:$BG$163,44,FALSE)="","",VLOOKUP($C94,'様式２－１'!$A$6:$BG$163,44,FALSE)),"")</f>
        <v/>
      </c>
      <c r="AY94" s="233" t="str">
        <f>IFERROR(IF(VLOOKUP($C94,'様式２－１'!$A$6:$BG$163,45,FALSE)="","",VLOOKUP($C94,'様式２－１'!$A$6:$BG$163,45,FALSE)),"")</f>
        <v/>
      </c>
      <c r="AZ94" s="232" t="str">
        <f>IFERROR(IF(VLOOKUP($C94,'様式２－１'!$A$6:$BG$163,46,FALSE)="","",VLOOKUP($C94,'様式２－１'!$A$6:$BG$163,46,FALSE)),"")</f>
        <v/>
      </c>
      <c r="BA94" s="233" t="str">
        <f>IFERROR(IF(VLOOKUP($C94,'様式２－１'!$A$6:$BG$163,47,FALSE)="","",VLOOKUP($C94,'様式２－１'!$A$6:$BG$163,47,FALSE)),"")</f>
        <v/>
      </c>
      <c r="BB94" s="232" t="str">
        <f>IFERROR(IF(VLOOKUP($C94,'様式２－１'!$A$6:$BG$163,48,FALSE)="","",VLOOKUP($C94,'様式２－１'!$A$6:$BG$163,48,FALSE)),"")</f>
        <v/>
      </c>
      <c r="BC94" s="233" t="str">
        <f>IFERROR(IF(VLOOKUP($C94,'様式２－１'!$A$6:$BG$163,49,FALSE)="","",VLOOKUP($C94,'様式２－１'!$A$6:$BG$163,49,FALSE)),"")</f>
        <v/>
      </c>
      <c r="BD94" s="232" t="str">
        <f>IFERROR(IF(VLOOKUP($C94,'様式２－１'!$A$6:$BG$163,50,FALSE)="","",VLOOKUP($C94,'様式２－１'!$A$6:$BG$163,50,FALSE)),"")</f>
        <v/>
      </c>
      <c r="BE94" s="233" t="str">
        <f>IFERROR(IF(VLOOKUP($C94,'様式２－１'!$A$6:$BG$163,51,FALSE)="","",VLOOKUP($C94,'様式２－１'!$A$6:$BG$163,51,FALSE)),"")</f>
        <v/>
      </c>
      <c r="BF94" s="232" t="str">
        <f>IFERROR(IF(VLOOKUP($C94,'様式２－１'!$A$6:$BG$163,52,FALSE)="","",VLOOKUP($C94,'様式２－１'!$A$6:$BG$163,52,FALSE)),"")</f>
        <v/>
      </c>
      <c r="BG94" s="233" t="str">
        <f>IFERROR(IF(VLOOKUP($C94,'様式２－１'!$A$6:$BG$163,53,FALSE)="","",1),"")</f>
        <v/>
      </c>
      <c r="BH94" s="232" t="str">
        <f>IFERROR(IF(VLOOKUP($C94,'様式２－１'!$A$6:$BG$163,54,FALSE)="","",1),"")</f>
        <v/>
      </c>
      <c r="BI94" s="233" t="str">
        <f>IFERROR(IF(VLOOKUP($C94,'様式２－１'!$A$6:$BG$163,55,FALSE)="","",1),"")</f>
        <v/>
      </c>
      <c r="BJ94" s="232" t="str">
        <f>IFERROR(IF(VLOOKUP($C94,'様式２－１'!$A$6:$BG$163,56,FALSE)="","",VLOOKUP($C94,'様式２－１'!$A$6:$BG$163,56,FALSE)),"")</f>
        <v/>
      </c>
      <c r="BK94" s="233" t="str">
        <f>IFERROR(IF(VLOOKUP($C94,'様式２－１'!$A$6:$BG$163,57,FALSE)="","",VLOOKUP($C94,'様式２－１'!$A$6:$BG$163,57,FALSE)),"")</f>
        <v/>
      </c>
      <c r="BL94" s="232" t="str">
        <f>IFERROR(IF(VLOOKUP($C94,'様式２－１'!$A$6:$BG$163,58,FALSE)="","",VLOOKUP($C94,'様式２－１'!$A$6:$BG$163,58,FALSE)),"")</f>
        <v/>
      </c>
      <c r="BM94" s="233" t="str">
        <f>IFERROR(IF(VLOOKUP($C94,'様式２－１'!$A$6:$BG$163,59,FALSE)="","",VLOOKUP($C94,'様式２－１'!$A$6:$BG$163,59,FALSE)),"")</f>
        <v/>
      </c>
      <c r="BN94" s="234" t="str">
        <f>IFERROR(IF(VLOOKUP($C94,'様式４－１'!$A$6:$AE$112,5,FALSE)="","",VLOOKUP($C94,'様式４－１'!$A$6:$AE$112,5,FALSE)),"")</f>
        <v/>
      </c>
      <c r="BO94" s="235" t="str">
        <f>IFERROR(IF(VLOOKUP($C94,'様式４－１'!$A$6:$AE$112,6,FALSE)="","",VLOOKUP($C94,'様式４－１'!$A$6:$AE$112,6,FALSE)),"")</f>
        <v/>
      </c>
      <c r="BP94" s="234" t="str">
        <f>IFERROR(IF(VLOOKUP($C94,'様式４－１'!$A$6:$AE$112,7,FALSE)="","",VLOOKUP($C94,'様式４－１'!$A$6:$AE$112,7,FALSE)),"")</f>
        <v/>
      </c>
      <c r="BQ94" s="235" t="str">
        <f>IFERROR(IF(VLOOKUP($C94,'様式４－１'!$A$6:$AE$112,8,FALSE)="","",VLOOKUP($C94,'様式４－１'!$A$6:$AE$112,8,FALSE)),"")</f>
        <v/>
      </c>
      <c r="BR94" s="234" t="str">
        <f>IFERROR(IF(VLOOKUP($C94,'様式４－１'!$A$6:$AE$112,9,FALSE)="","",VLOOKUP($C94,'様式４－１'!$A$6:$AE$112,9,FALSE)),"")</f>
        <v/>
      </c>
      <c r="BS94" s="235" t="str">
        <f>IFERROR(IF(VLOOKUP($C94,'様式４－１'!$A$6:$AE$112,10,FALSE)="","",VLOOKUP($C94,'様式４－１'!$A$6:$AE$112,10,FALSE)),"")</f>
        <v/>
      </c>
      <c r="BT94" s="234" t="str">
        <f>IFERROR(IF(VLOOKUP($C94,'様式４－１'!$A$6:$AE$112,11,FALSE)="","",VLOOKUP($C94,'様式４－１'!$A$6:$AE$112,11,FALSE)),"")</f>
        <v/>
      </c>
      <c r="BU94" s="235" t="str">
        <f>IFERROR(IF(VLOOKUP($C94,'様式４－１'!$A$6:$AE$112,12,FALSE)="","",VLOOKUP($C94,'様式４－１'!$A$6:$AE$112,12,FALSE)),"")</f>
        <v/>
      </c>
      <c r="BV94" s="232" t="str">
        <f>IFERROR(IF(VLOOKUP($C94,'様式４－１'!$A$6:$AE$112,13,FALSE)="","",VLOOKUP($C94,'様式４－１'!$A$6:$AE$112,13,FALSE)),"")</f>
        <v/>
      </c>
      <c r="BW94" s="233" t="str">
        <f>IFERROR(IF(VLOOKUP($C94,'様式４－１'!$A$6:$AE$112,14,FALSE)="","",VLOOKUP($C94,'様式４－１'!$A$6:$AE$112,14,FALSE)),"")</f>
        <v/>
      </c>
      <c r="BX94" s="232" t="str">
        <f>IFERROR(IF(VLOOKUP($C94,'様式４－１'!$A$6:$AE$112,15,FALSE)="","",VLOOKUP($C94,'様式４－１'!$A$6:$AE$112,15,FALSE)),"")</f>
        <v/>
      </c>
      <c r="BY94" s="233" t="str">
        <f>IFERROR(IF(VLOOKUP($C94,'様式４－１'!$A$6:$AE$112,16,FALSE)="","",VLOOKUP($C94,'様式４－１'!$A$6:$AE$112,16,FALSE)),"")</f>
        <v/>
      </c>
      <c r="BZ94" s="232" t="str">
        <f>IFERROR(IF(VLOOKUP($C94,'様式４－１'!$A$6:$AE$112,17,FALSE)="","",VLOOKUP($C94,'様式４－１'!$A$6:$AE$112,17,FALSE)),"")</f>
        <v/>
      </c>
      <c r="CA94" s="233" t="str">
        <f>IFERROR(IF(VLOOKUP($C94,'様式４－１'!$A$6:$AE$112,18,FALSE)="","",VLOOKUP($C94,'様式４－１'!$A$6:$AE$112,18,FALSE)),"")</f>
        <v/>
      </c>
      <c r="CB94" s="232" t="str">
        <f>IFERROR(IF(VLOOKUP($C94,'様式４－１'!$A$6:$AE$112,19,FALSE)="","",VLOOKUP($C94,'様式４－１'!$A$6:$AE$112,19,FALSE)),"")</f>
        <v/>
      </c>
      <c r="CC94" s="233" t="str">
        <f>IFERROR(IF(VLOOKUP($C94,'様式４－１'!$A$6:$AE$112,20,FALSE)="","",VLOOKUP($C94,'様式４－１'!$A$6:$AE$112,20,FALSE)),"")</f>
        <v/>
      </c>
      <c r="CD94" s="234" t="str">
        <f>IFERROR(IF(VLOOKUP($C94,'様式４－１'!$A$6:$AE$112,21,FALSE)="","",1),"")</f>
        <v/>
      </c>
      <c r="CE94" s="235" t="str">
        <f>IFERROR(IF(VLOOKUP($C94,'様式４－１'!$A$6:$AE$112,22,FALSE)="","",1),"")</f>
        <v/>
      </c>
      <c r="CF94" s="234" t="str">
        <f>IFERROR(IF(VLOOKUP($C94,'様式４－１'!$A$6:$AE$112,23,FALSE)="","",1),"")</f>
        <v/>
      </c>
      <c r="CG94" s="235" t="str">
        <f>IFERROR(IF(VLOOKUP($C94,'様式４－１'!$A$6:$AE$112,24,FALSE)="","",1),"")</f>
        <v/>
      </c>
      <c r="CH94" s="234" t="str">
        <f>IFERROR(IF(VLOOKUP($C94,'様式４－１'!$A$6:$AE$112,25,FALSE)="","",1),"")</f>
        <v/>
      </c>
      <c r="CI94" s="235" t="str">
        <f>IFERROR(IF(VLOOKUP($C94,'様式４－１'!$A$6:$AE$112,26,FALSE)="","",1),"")</f>
        <v/>
      </c>
      <c r="CJ94" s="234" t="str">
        <f>IFERROR(IF(VLOOKUP($C94,'様式４－１'!$A$6:$AE$112,27,FALSE)="","",1),"")</f>
        <v/>
      </c>
      <c r="CK94" s="235" t="str">
        <f>IFERROR(IF(VLOOKUP($C94,'様式４－１'!$A$6:$AE$112,28,FALSE)="","",1),"")</f>
        <v/>
      </c>
      <c r="CL94" s="234" t="str">
        <f>IFERROR(IF(VLOOKUP($C94,'様式４－１'!$A$6:$AE$112,29,FALSE)="","",1),"")</f>
        <v/>
      </c>
      <c r="CM94" s="235" t="str">
        <f>IFERROR(IF(VLOOKUP($C94,'様式４－１'!$A$6:$AE$112,30,FALSE)="","",1),"")</f>
        <v/>
      </c>
      <c r="CN94" s="234" t="str">
        <f>IFERROR(IF(VLOOKUP($C94,'様式４－１'!$A$6:$AE$112,31,FALSE)="","",1),"")</f>
        <v/>
      </c>
      <c r="CO94" s="252" t="str">
        <f>IFERROR(IF(VLOOKUP($C94,'様式４－１'!$A$6:$AE$112,31,FALSE)="","",1),"")</f>
        <v/>
      </c>
      <c r="CP94" s="256" t="str">
        <f>IFERROR(IF(VLOOKUP($C94,'様式４－１'!$A$6:$AE$112,31,FALSE)="","",1),"")</f>
        <v/>
      </c>
      <c r="CQ94" s="252" t="str">
        <f>IFERROR(IF(VLOOKUP($C94,'様式４－１'!$A$6:$AE$112,31,FALSE)="","",1),"")</f>
        <v/>
      </c>
      <c r="CR94" s="260">
        <f>全技術者確認表!E106</f>
        <v>0</v>
      </c>
      <c r="CS94" s="261">
        <f>全技術者確認表!H106</f>
        <v>0</v>
      </c>
      <c r="FS94" s="232"/>
      <c r="FT94" s="233"/>
      <c r="FU94" s="232"/>
      <c r="FV94" s="233"/>
      <c r="FW94" s="232"/>
      <c r="FX94" s="233"/>
      <c r="FY94" s="232"/>
      <c r="FZ94" s="233"/>
      <c r="GA94" s="232"/>
      <c r="GB94" s="233"/>
      <c r="GC94" s="232"/>
      <c r="GD94" s="233"/>
      <c r="GE94" s="232"/>
      <c r="GF94" s="233"/>
      <c r="GG94" s="232"/>
      <c r="GH94" s="233"/>
      <c r="GI94" s="234"/>
      <c r="GJ94" s="235"/>
      <c r="GK94" s="234"/>
      <c r="GL94" s="235"/>
      <c r="GM94" s="234"/>
      <c r="GN94" s="235"/>
      <c r="GO94" s="234"/>
      <c r="GP94" s="235"/>
      <c r="GQ94" s="234"/>
      <c r="GR94" s="235"/>
      <c r="GS94" s="234"/>
      <c r="GT94" s="235"/>
      <c r="GU94" s="234"/>
      <c r="GV94" s="235"/>
      <c r="GW94" s="234"/>
      <c r="GX94" s="235"/>
      <c r="GY94" s="232"/>
      <c r="GZ94" s="233"/>
      <c r="HA94" s="232"/>
      <c r="HB94" s="233"/>
      <c r="HC94" s="232"/>
      <c r="HD94" s="233"/>
      <c r="HE94" s="232"/>
      <c r="HF94" s="233"/>
      <c r="HG94" s="232"/>
      <c r="HH94" s="233"/>
      <c r="HI94" s="232"/>
      <c r="HJ94" s="233"/>
      <c r="HK94" s="232"/>
      <c r="HL94" s="233"/>
      <c r="HM94" s="232"/>
      <c r="HN94" s="233"/>
      <c r="HO94" s="232"/>
      <c r="HP94" s="233"/>
      <c r="HQ94" s="232"/>
      <c r="HR94" s="233"/>
      <c r="HS94" s="232"/>
      <c r="HT94" s="233"/>
      <c r="HU94" s="232"/>
      <c r="HV94" s="233"/>
      <c r="HW94" s="234"/>
      <c r="HX94" s="235"/>
      <c r="HY94" s="234"/>
      <c r="HZ94" s="235"/>
      <c r="IA94" s="234"/>
      <c r="IB94" s="235"/>
      <c r="IC94" s="234"/>
      <c r="ID94" s="235"/>
      <c r="IE94" s="232"/>
      <c r="IF94" s="233"/>
      <c r="IG94" s="232"/>
      <c r="IH94" s="233"/>
      <c r="II94" s="232"/>
      <c r="IJ94" s="233"/>
      <c r="IK94" s="232"/>
      <c r="IL94" s="233"/>
      <c r="IM94" s="234"/>
      <c r="IN94" s="235"/>
      <c r="IO94" s="234"/>
      <c r="IP94" s="235"/>
      <c r="IQ94" s="234"/>
      <c r="IR94" s="235"/>
      <c r="IS94" s="234"/>
      <c r="IT94" s="235"/>
      <c r="IU94" s="234"/>
      <c r="IV94" s="235"/>
      <c r="IW94" s="234"/>
      <c r="IX94" s="252"/>
      <c r="IY94" s="256"/>
      <c r="IZ94" s="252"/>
      <c r="JA94" s="256"/>
      <c r="JB94" s="252"/>
    </row>
    <row r="95" spans="1:262" s="231" customFormat="1" x14ac:dyDescent="0.2">
      <c r="A95" s="231">
        <f>報告書表紙!G$6</f>
        <v>0</v>
      </c>
      <c r="C95" s="231">
        <v>94</v>
      </c>
      <c r="D95" s="231">
        <f>全技術者確認表!B107</f>
        <v>0</v>
      </c>
      <c r="J95" s="232" t="str">
        <f>IFERROR(IF(VLOOKUP($C95,'様式２－１'!$A$6:$BG$163,4,FALSE)="","",1),"")</f>
        <v/>
      </c>
      <c r="K95" s="233" t="str">
        <f>IFERROR(IF(VLOOKUP($C95,'様式２－１'!$A$6:$BG$163,5,FALSE)="","",1),"")</f>
        <v/>
      </c>
      <c r="L95" s="232" t="str">
        <f>IFERROR(IF(VLOOKUP($C95,'様式２－１'!$A$6:$BG$163,6,FALSE)="","",1),"")</f>
        <v/>
      </c>
      <c r="M95" s="233" t="str">
        <f>IFERROR(IF(VLOOKUP($C95,'様式２－１'!$A$6:$BG$163,7,FALSE)="","",1),"")</f>
        <v/>
      </c>
      <c r="N95" s="232" t="str">
        <f>IFERROR(IF(VLOOKUP($C95,'様式２－１'!$A$6:$BG$163,8,FALSE)="","",1),"")</f>
        <v/>
      </c>
      <c r="O95" s="233" t="str">
        <f>IFERROR(IF(VLOOKUP($C95,'様式２－１'!$A$6:$BG$163,9,FALSE)="","",1),"")</f>
        <v/>
      </c>
      <c r="P95" s="232" t="str">
        <f>IFERROR(IF(VLOOKUP($C95,'様式２－１'!$A$6:$BG$163,10,FALSE)="","",1),"")</f>
        <v/>
      </c>
      <c r="Q95" s="233" t="str">
        <f>IFERROR(IF(VLOOKUP($C95,'様式２－１'!$A$6:$BG$163,11,FALSE)="","",1),"")</f>
        <v/>
      </c>
      <c r="R95" s="232" t="str">
        <f>IFERROR(IF(VLOOKUP($C95,'様式２－１'!$A$6:$BG$163,12,FALSE)="","",1),"")</f>
        <v/>
      </c>
      <c r="S95" s="233" t="str">
        <f>IFERROR(IF(VLOOKUP($C95,'様式２－１'!$A$6:$BG$163,13,FALSE)="","",1),"")</f>
        <v/>
      </c>
      <c r="T95" s="232" t="str">
        <f>IFERROR(IF(VLOOKUP($C95,'様式２－１'!$A$6:$BG$163,14,FALSE)="","",1),"")</f>
        <v/>
      </c>
      <c r="U95" s="233" t="str">
        <f>IFERROR(IF(VLOOKUP($C95,'様式２－１'!$A$6:$BG$163,15,FALSE)="","",1),"")</f>
        <v/>
      </c>
      <c r="V95" s="232" t="str">
        <f>IFERROR(IF(VLOOKUP($C95,'様式２－１'!$A$6:$BG$163,16,FALSE)="","",1),"")</f>
        <v/>
      </c>
      <c r="W95" s="233" t="str">
        <f>IFERROR(IF(VLOOKUP($C95,'様式２－１'!$A$6:$BG$163,17,FALSE)="","",1),"")</f>
        <v/>
      </c>
      <c r="X95" s="232" t="str">
        <f>IFERROR(IF(VLOOKUP($C95,'様式２－１'!$A$6:$BG$163,18,FALSE)="","",1),"")</f>
        <v/>
      </c>
      <c r="Y95" s="233" t="str">
        <f>IFERROR(IF(VLOOKUP($C95,'様式２－１'!$A$6:$BG$163,19,FALSE)="","",1),"")</f>
        <v/>
      </c>
      <c r="Z95" s="232" t="str">
        <f>IFERROR(IF(VLOOKUP($C95,'様式２－１'!$A$6:$BG$163,20,FALSE)="","",1),"")</f>
        <v/>
      </c>
      <c r="AA95" s="235" t="str">
        <f>IFERROR(IF(VLOOKUP($C95,'様式２－１'!$A$6:$BG$163,21,FALSE)="","",1),"")</f>
        <v/>
      </c>
      <c r="AB95" s="232" t="str">
        <f>IFERROR(IF(VLOOKUP($C95,'様式２－１'!$A$6:$BG$163,22,FALSE)="","",1),"")</f>
        <v/>
      </c>
      <c r="AC95" s="235" t="str">
        <f>IFERROR(IF(VLOOKUP($C95,'様式２－１'!$A$6:$BG$163,23,FALSE)="","",1),"")</f>
        <v/>
      </c>
      <c r="AD95" s="232" t="str">
        <f>IFERROR(IF(VLOOKUP($C95,'様式２－１'!$A$6:$BG$163,24,FALSE)="","",1),"")</f>
        <v/>
      </c>
      <c r="AE95" s="235" t="str">
        <f>IFERROR(IF(VLOOKUP($C95,'様式２－１'!$A$6:$BG$163,25,FALSE)="","",1),"")</f>
        <v/>
      </c>
      <c r="AF95" s="232" t="str">
        <f>IFERROR(IF(VLOOKUP($C95,'様式２－１'!$A$6:$BG$163,26,FALSE)="","",1),"")</f>
        <v/>
      </c>
      <c r="AG95" s="235" t="str">
        <f>IFERROR(IF(VLOOKUP($C95,'様式２－１'!$A$6:$BG$163,27,FALSE)="","",1),"")</f>
        <v/>
      </c>
      <c r="AH95" s="232" t="str">
        <f>IFERROR(IF(VLOOKUP($C95,'様式２－１'!$A$6:$BG$163,28,FALSE)="","",1),"")</f>
        <v/>
      </c>
      <c r="AI95" s="235" t="str">
        <f>IFERROR(IF(VLOOKUP($C95,'様式２－１'!$A$6:$BG$163,28,FALSE)="","",1),"")</f>
        <v/>
      </c>
      <c r="AJ95" s="232" t="str">
        <f>IFERROR(IF(VLOOKUP($C95,'様式２－１'!$A$6:$BG$163,30,FALSE)="","",1),"")</f>
        <v/>
      </c>
      <c r="AK95" s="235" t="str">
        <f>IFERROR(IF(VLOOKUP($C95,'様式２－１'!$A$6:$BG$163,31,FALSE)="","",1),"")</f>
        <v/>
      </c>
      <c r="AL95" s="232" t="str">
        <f>IFERROR(IF(VLOOKUP($C95,'様式２－１'!$A$6:$BG$163,32,FALSE)="","",1),"")</f>
        <v/>
      </c>
      <c r="AM95" s="235" t="str">
        <f>IFERROR(IF(VLOOKUP($C95,'様式２－１'!$A$6:$BG$163,33,FALSE)="","",1),"")</f>
        <v/>
      </c>
      <c r="AN95" s="232" t="str">
        <f>IFERROR(IF(VLOOKUP($C95,'様式２－１'!$A$6:$BG$163,34,FALSE)="","",1),"")</f>
        <v/>
      </c>
      <c r="AO95" s="235" t="str">
        <f>IFERROR(IF(VLOOKUP($C95,'様式２－１'!$A$6:$BG$163,35,FALSE)="","",1),"")</f>
        <v/>
      </c>
      <c r="AP95" s="232" t="str">
        <f>IFERROR(IF(VLOOKUP($C95,'様式２－１'!$A$6:$BG$163,36,FALSE)="","",VLOOKUP($C95,'様式２－１'!$A$6:$BG$163,36,FALSE)),"")</f>
        <v/>
      </c>
      <c r="AQ95" s="233" t="str">
        <f>IFERROR(IF(VLOOKUP($C95,'様式２－１'!$A$6:$BG$163,37,FALSE)="","",VLOOKUP($C95,'様式２－１'!$A$6:$BG$163,37,FALSE)),"")</f>
        <v/>
      </c>
      <c r="AR95" s="232" t="str">
        <f>IFERROR(IF(VLOOKUP($C95,'様式２－１'!$A$6:$BG$163,38,FALSE)="","",VLOOKUP($C95,'様式２－１'!$A$6:$BG$163,38,FALSE)),"")</f>
        <v/>
      </c>
      <c r="AS95" s="233" t="str">
        <f>IFERROR(IF(VLOOKUP($C95,'様式２－１'!$A$6:$BG$163,39,FALSE)="","",VLOOKUP($C95,'様式２－１'!$A$6:$BG$163,39,FALSE)),"")</f>
        <v/>
      </c>
      <c r="AT95" s="232" t="str">
        <f>IFERROR(IF(VLOOKUP($C95,'様式２－１'!$A$6:$BG$163,40,FALSE)="","",VLOOKUP($C95,'様式２－１'!$A$6:$BG$163,40,FALSE)),"")</f>
        <v/>
      </c>
      <c r="AU95" s="233" t="str">
        <f>IFERROR(IF(VLOOKUP($C95,'様式２－１'!$A$6:$BG$163,41,FALSE)="","",VLOOKUP($C95,'様式２－１'!$A$6:$BG$163,41,FALSE)),"")</f>
        <v/>
      </c>
      <c r="AV95" s="232" t="str">
        <f>IFERROR(IF(VLOOKUP($C95,'様式２－１'!$A$6:$BG$163,42,FALSE)="","",VLOOKUP($C95,'様式２－１'!$A$6:$BG$163,42,FALSE)),"")</f>
        <v/>
      </c>
      <c r="AW95" s="233" t="str">
        <f>IFERROR(IF(VLOOKUP($C95,'様式２－１'!$A$6:$BG$163,43,FALSE)="","",VLOOKUP($C95,'様式２－１'!$A$6:$BG$163,43,FALSE)),"")</f>
        <v/>
      </c>
      <c r="AX95" s="232" t="str">
        <f>IFERROR(IF(VLOOKUP($C95,'様式２－１'!$A$6:$BG$163,44,FALSE)="","",VLOOKUP($C95,'様式２－１'!$A$6:$BG$163,44,FALSE)),"")</f>
        <v/>
      </c>
      <c r="AY95" s="233" t="str">
        <f>IFERROR(IF(VLOOKUP($C95,'様式２－１'!$A$6:$BG$163,45,FALSE)="","",VLOOKUP($C95,'様式２－１'!$A$6:$BG$163,45,FALSE)),"")</f>
        <v/>
      </c>
      <c r="AZ95" s="232" t="str">
        <f>IFERROR(IF(VLOOKUP($C95,'様式２－１'!$A$6:$BG$163,46,FALSE)="","",VLOOKUP($C95,'様式２－１'!$A$6:$BG$163,46,FALSE)),"")</f>
        <v/>
      </c>
      <c r="BA95" s="233" t="str">
        <f>IFERROR(IF(VLOOKUP($C95,'様式２－１'!$A$6:$BG$163,47,FALSE)="","",VLOOKUP($C95,'様式２－１'!$A$6:$BG$163,47,FALSE)),"")</f>
        <v/>
      </c>
      <c r="BB95" s="232" t="str">
        <f>IFERROR(IF(VLOOKUP($C95,'様式２－１'!$A$6:$BG$163,48,FALSE)="","",VLOOKUP($C95,'様式２－１'!$A$6:$BG$163,48,FALSE)),"")</f>
        <v/>
      </c>
      <c r="BC95" s="233" t="str">
        <f>IFERROR(IF(VLOOKUP($C95,'様式２－１'!$A$6:$BG$163,49,FALSE)="","",VLOOKUP($C95,'様式２－１'!$A$6:$BG$163,49,FALSE)),"")</f>
        <v/>
      </c>
      <c r="BD95" s="232" t="str">
        <f>IFERROR(IF(VLOOKUP($C95,'様式２－１'!$A$6:$BG$163,50,FALSE)="","",VLOOKUP($C95,'様式２－１'!$A$6:$BG$163,50,FALSE)),"")</f>
        <v/>
      </c>
      <c r="BE95" s="233" t="str">
        <f>IFERROR(IF(VLOOKUP($C95,'様式２－１'!$A$6:$BG$163,51,FALSE)="","",VLOOKUP($C95,'様式２－１'!$A$6:$BG$163,51,FALSE)),"")</f>
        <v/>
      </c>
      <c r="BF95" s="232" t="str">
        <f>IFERROR(IF(VLOOKUP($C95,'様式２－１'!$A$6:$BG$163,52,FALSE)="","",VLOOKUP($C95,'様式２－１'!$A$6:$BG$163,52,FALSE)),"")</f>
        <v/>
      </c>
      <c r="BG95" s="233" t="str">
        <f>IFERROR(IF(VLOOKUP($C95,'様式２－１'!$A$6:$BG$163,53,FALSE)="","",1),"")</f>
        <v/>
      </c>
      <c r="BH95" s="232" t="str">
        <f>IFERROR(IF(VLOOKUP($C95,'様式２－１'!$A$6:$BG$163,54,FALSE)="","",1),"")</f>
        <v/>
      </c>
      <c r="BI95" s="233" t="str">
        <f>IFERROR(IF(VLOOKUP($C95,'様式２－１'!$A$6:$BG$163,55,FALSE)="","",1),"")</f>
        <v/>
      </c>
      <c r="BJ95" s="232" t="str">
        <f>IFERROR(IF(VLOOKUP($C95,'様式２－１'!$A$6:$BG$163,56,FALSE)="","",VLOOKUP($C95,'様式２－１'!$A$6:$BG$163,56,FALSE)),"")</f>
        <v/>
      </c>
      <c r="BK95" s="233" t="str">
        <f>IFERROR(IF(VLOOKUP($C95,'様式２－１'!$A$6:$BG$163,57,FALSE)="","",VLOOKUP($C95,'様式２－１'!$A$6:$BG$163,57,FALSE)),"")</f>
        <v/>
      </c>
      <c r="BL95" s="232" t="str">
        <f>IFERROR(IF(VLOOKUP($C95,'様式２－１'!$A$6:$BG$163,58,FALSE)="","",VLOOKUP($C95,'様式２－１'!$A$6:$BG$163,58,FALSE)),"")</f>
        <v/>
      </c>
      <c r="BM95" s="233" t="str">
        <f>IFERROR(IF(VLOOKUP($C95,'様式２－１'!$A$6:$BG$163,59,FALSE)="","",VLOOKUP($C95,'様式２－１'!$A$6:$BG$163,59,FALSE)),"")</f>
        <v/>
      </c>
      <c r="BN95" s="234" t="str">
        <f>IFERROR(IF(VLOOKUP($C95,'様式４－１'!$A$6:$AE$112,5,FALSE)="","",VLOOKUP($C95,'様式４－１'!$A$6:$AE$112,5,FALSE)),"")</f>
        <v/>
      </c>
      <c r="BO95" s="235" t="str">
        <f>IFERROR(IF(VLOOKUP($C95,'様式４－１'!$A$6:$AE$112,6,FALSE)="","",VLOOKUP($C95,'様式４－１'!$A$6:$AE$112,6,FALSE)),"")</f>
        <v/>
      </c>
      <c r="BP95" s="234" t="str">
        <f>IFERROR(IF(VLOOKUP($C95,'様式４－１'!$A$6:$AE$112,7,FALSE)="","",VLOOKUP($C95,'様式４－１'!$A$6:$AE$112,7,FALSE)),"")</f>
        <v/>
      </c>
      <c r="BQ95" s="235" t="str">
        <f>IFERROR(IF(VLOOKUP($C95,'様式４－１'!$A$6:$AE$112,8,FALSE)="","",VLOOKUP($C95,'様式４－１'!$A$6:$AE$112,8,FALSE)),"")</f>
        <v/>
      </c>
      <c r="BR95" s="234" t="str">
        <f>IFERROR(IF(VLOOKUP($C95,'様式４－１'!$A$6:$AE$112,9,FALSE)="","",VLOOKUP($C95,'様式４－１'!$A$6:$AE$112,9,FALSE)),"")</f>
        <v/>
      </c>
      <c r="BS95" s="235" t="str">
        <f>IFERROR(IF(VLOOKUP($C95,'様式４－１'!$A$6:$AE$112,10,FALSE)="","",VLOOKUP($C95,'様式４－１'!$A$6:$AE$112,10,FALSE)),"")</f>
        <v/>
      </c>
      <c r="BT95" s="234" t="str">
        <f>IFERROR(IF(VLOOKUP($C95,'様式４－１'!$A$6:$AE$112,11,FALSE)="","",VLOOKUP($C95,'様式４－１'!$A$6:$AE$112,11,FALSE)),"")</f>
        <v/>
      </c>
      <c r="BU95" s="235" t="str">
        <f>IFERROR(IF(VLOOKUP($C95,'様式４－１'!$A$6:$AE$112,12,FALSE)="","",VLOOKUP($C95,'様式４－１'!$A$6:$AE$112,12,FALSE)),"")</f>
        <v/>
      </c>
      <c r="BV95" s="232" t="str">
        <f>IFERROR(IF(VLOOKUP($C95,'様式４－１'!$A$6:$AE$112,13,FALSE)="","",VLOOKUP($C95,'様式４－１'!$A$6:$AE$112,13,FALSE)),"")</f>
        <v/>
      </c>
      <c r="BW95" s="233" t="str">
        <f>IFERROR(IF(VLOOKUP($C95,'様式４－１'!$A$6:$AE$112,14,FALSE)="","",VLOOKUP($C95,'様式４－１'!$A$6:$AE$112,14,FALSE)),"")</f>
        <v/>
      </c>
      <c r="BX95" s="232" t="str">
        <f>IFERROR(IF(VLOOKUP($C95,'様式４－１'!$A$6:$AE$112,15,FALSE)="","",VLOOKUP($C95,'様式４－１'!$A$6:$AE$112,15,FALSE)),"")</f>
        <v/>
      </c>
      <c r="BY95" s="233" t="str">
        <f>IFERROR(IF(VLOOKUP($C95,'様式４－１'!$A$6:$AE$112,16,FALSE)="","",VLOOKUP($C95,'様式４－１'!$A$6:$AE$112,16,FALSE)),"")</f>
        <v/>
      </c>
      <c r="BZ95" s="232" t="str">
        <f>IFERROR(IF(VLOOKUP($C95,'様式４－１'!$A$6:$AE$112,17,FALSE)="","",VLOOKUP($C95,'様式４－１'!$A$6:$AE$112,17,FALSE)),"")</f>
        <v/>
      </c>
      <c r="CA95" s="233" t="str">
        <f>IFERROR(IF(VLOOKUP($C95,'様式４－１'!$A$6:$AE$112,18,FALSE)="","",VLOOKUP($C95,'様式４－１'!$A$6:$AE$112,18,FALSE)),"")</f>
        <v/>
      </c>
      <c r="CB95" s="232" t="str">
        <f>IFERROR(IF(VLOOKUP($C95,'様式４－１'!$A$6:$AE$112,19,FALSE)="","",VLOOKUP($C95,'様式４－１'!$A$6:$AE$112,19,FALSE)),"")</f>
        <v/>
      </c>
      <c r="CC95" s="233" t="str">
        <f>IFERROR(IF(VLOOKUP($C95,'様式４－１'!$A$6:$AE$112,20,FALSE)="","",VLOOKUP($C95,'様式４－１'!$A$6:$AE$112,20,FALSE)),"")</f>
        <v/>
      </c>
      <c r="CD95" s="234" t="str">
        <f>IFERROR(IF(VLOOKUP($C95,'様式４－１'!$A$6:$AE$112,21,FALSE)="","",1),"")</f>
        <v/>
      </c>
      <c r="CE95" s="235" t="str">
        <f>IFERROR(IF(VLOOKUP($C95,'様式４－１'!$A$6:$AE$112,22,FALSE)="","",1),"")</f>
        <v/>
      </c>
      <c r="CF95" s="234" t="str">
        <f>IFERROR(IF(VLOOKUP($C95,'様式４－１'!$A$6:$AE$112,23,FALSE)="","",1),"")</f>
        <v/>
      </c>
      <c r="CG95" s="235" t="str">
        <f>IFERROR(IF(VLOOKUP($C95,'様式４－１'!$A$6:$AE$112,24,FALSE)="","",1),"")</f>
        <v/>
      </c>
      <c r="CH95" s="234" t="str">
        <f>IFERROR(IF(VLOOKUP($C95,'様式４－１'!$A$6:$AE$112,25,FALSE)="","",1),"")</f>
        <v/>
      </c>
      <c r="CI95" s="235" t="str">
        <f>IFERROR(IF(VLOOKUP($C95,'様式４－１'!$A$6:$AE$112,26,FALSE)="","",1),"")</f>
        <v/>
      </c>
      <c r="CJ95" s="234" t="str">
        <f>IFERROR(IF(VLOOKUP($C95,'様式４－１'!$A$6:$AE$112,27,FALSE)="","",1),"")</f>
        <v/>
      </c>
      <c r="CK95" s="235" t="str">
        <f>IFERROR(IF(VLOOKUP($C95,'様式４－１'!$A$6:$AE$112,28,FALSE)="","",1),"")</f>
        <v/>
      </c>
      <c r="CL95" s="234" t="str">
        <f>IFERROR(IF(VLOOKUP($C95,'様式４－１'!$A$6:$AE$112,29,FALSE)="","",1),"")</f>
        <v/>
      </c>
      <c r="CM95" s="235" t="str">
        <f>IFERROR(IF(VLOOKUP($C95,'様式４－１'!$A$6:$AE$112,30,FALSE)="","",1),"")</f>
        <v/>
      </c>
      <c r="CN95" s="234" t="str">
        <f>IFERROR(IF(VLOOKUP($C95,'様式４－１'!$A$6:$AE$112,31,FALSE)="","",1),"")</f>
        <v/>
      </c>
      <c r="CO95" s="252" t="str">
        <f>IFERROR(IF(VLOOKUP($C95,'様式４－１'!$A$6:$AE$112,31,FALSE)="","",1),"")</f>
        <v/>
      </c>
      <c r="CP95" s="256" t="str">
        <f>IFERROR(IF(VLOOKUP($C95,'様式４－１'!$A$6:$AE$112,31,FALSE)="","",1),"")</f>
        <v/>
      </c>
      <c r="CQ95" s="252" t="str">
        <f>IFERROR(IF(VLOOKUP($C95,'様式４－１'!$A$6:$AE$112,31,FALSE)="","",1),"")</f>
        <v/>
      </c>
      <c r="CR95" s="260">
        <f>全技術者確認表!E107</f>
        <v>0</v>
      </c>
      <c r="CS95" s="261">
        <f>全技術者確認表!H107</f>
        <v>0</v>
      </c>
      <c r="FS95" s="232"/>
      <c r="FT95" s="233"/>
      <c r="FU95" s="232"/>
      <c r="FV95" s="233"/>
      <c r="FW95" s="232"/>
      <c r="FX95" s="233"/>
      <c r="FY95" s="232"/>
      <c r="FZ95" s="233"/>
      <c r="GA95" s="232"/>
      <c r="GB95" s="233"/>
      <c r="GC95" s="232"/>
      <c r="GD95" s="233"/>
      <c r="GE95" s="232"/>
      <c r="GF95" s="233"/>
      <c r="GG95" s="232"/>
      <c r="GH95" s="233"/>
      <c r="GI95" s="234"/>
      <c r="GJ95" s="235"/>
      <c r="GK95" s="234"/>
      <c r="GL95" s="235"/>
      <c r="GM95" s="234"/>
      <c r="GN95" s="235"/>
      <c r="GO95" s="234"/>
      <c r="GP95" s="235"/>
      <c r="GQ95" s="234"/>
      <c r="GR95" s="235"/>
      <c r="GS95" s="234"/>
      <c r="GT95" s="235"/>
      <c r="GU95" s="234"/>
      <c r="GV95" s="235"/>
      <c r="GW95" s="234"/>
      <c r="GX95" s="235"/>
      <c r="GY95" s="232"/>
      <c r="GZ95" s="233"/>
      <c r="HA95" s="232"/>
      <c r="HB95" s="233"/>
      <c r="HC95" s="232"/>
      <c r="HD95" s="233"/>
      <c r="HE95" s="232"/>
      <c r="HF95" s="233"/>
      <c r="HG95" s="232"/>
      <c r="HH95" s="233"/>
      <c r="HI95" s="232"/>
      <c r="HJ95" s="233"/>
      <c r="HK95" s="232"/>
      <c r="HL95" s="233"/>
      <c r="HM95" s="232"/>
      <c r="HN95" s="233"/>
      <c r="HO95" s="232"/>
      <c r="HP95" s="233"/>
      <c r="HQ95" s="232"/>
      <c r="HR95" s="233"/>
      <c r="HS95" s="232"/>
      <c r="HT95" s="233"/>
      <c r="HU95" s="232"/>
      <c r="HV95" s="233"/>
      <c r="HW95" s="234"/>
      <c r="HX95" s="235"/>
      <c r="HY95" s="234"/>
      <c r="HZ95" s="235"/>
      <c r="IA95" s="234"/>
      <c r="IB95" s="235"/>
      <c r="IC95" s="234"/>
      <c r="ID95" s="235"/>
      <c r="IE95" s="232"/>
      <c r="IF95" s="233"/>
      <c r="IG95" s="232"/>
      <c r="IH95" s="233"/>
      <c r="II95" s="232"/>
      <c r="IJ95" s="233"/>
      <c r="IK95" s="232"/>
      <c r="IL95" s="233"/>
      <c r="IM95" s="234"/>
      <c r="IN95" s="235"/>
      <c r="IO95" s="234"/>
      <c r="IP95" s="235"/>
      <c r="IQ95" s="234"/>
      <c r="IR95" s="235"/>
      <c r="IS95" s="234"/>
      <c r="IT95" s="235"/>
      <c r="IU95" s="234"/>
      <c r="IV95" s="235"/>
      <c r="IW95" s="234"/>
      <c r="IX95" s="252"/>
      <c r="IY95" s="256"/>
      <c r="IZ95" s="252"/>
      <c r="JA95" s="256"/>
      <c r="JB95" s="252"/>
    </row>
    <row r="96" spans="1:262" s="231" customFormat="1" x14ac:dyDescent="0.2">
      <c r="A96" s="231">
        <f>報告書表紙!G$6</f>
        <v>0</v>
      </c>
      <c r="C96" s="231">
        <v>95</v>
      </c>
      <c r="D96" s="231">
        <f>全技術者確認表!B108</f>
        <v>0</v>
      </c>
      <c r="J96" s="232" t="str">
        <f>IFERROR(IF(VLOOKUP($C96,'様式２－１'!$A$6:$BG$163,4,FALSE)="","",1),"")</f>
        <v/>
      </c>
      <c r="K96" s="233" t="str">
        <f>IFERROR(IF(VLOOKUP($C96,'様式２－１'!$A$6:$BG$163,5,FALSE)="","",1),"")</f>
        <v/>
      </c>
      <c r="L96" s="232" t="str">
        <f>IFERROR(IF(VLOOKUP($C96,'様式２－１'!$A$6:$BG$163,6,FALSE)="","",1),"")</f>
        <v/>
      </c>
      <c r="M96" s="233" t="str">
        <f>IFERROR(IF(VLOOKUP($C96,'様式２－１'!$A$6:$BG$163,7,FALSE)="","",1),"")</f>
        <v/>
      </c>
      <c r="N96" s="232" t="str">
        <f>IFERROR(IF(VLOOKUP($C96,'様式２－１'!$A$6:$BG$163,8,FALSE)="","",1),"")</f>
        <v/>
      </c>
      <c r="O96" s="233" t="str">
        <f>IFERROR(IF(VLOOKUP($C96,'様式２－１'!$A$6:$BG$163,9,FALSE)="","",1),"")</f>
        <v/>
      </c>
      <c r="P96" s="232" t="str">
        <f>IFERROR(IF(VLOOKUP($C96,'様式２－１'!$A$6:$BG$163,10,FALSE)="","",1),"")</f>
        <v/>
      </c>
      <c r="Q96" s="233" t="str">
        <f>IFERROR(IF(VLOOKUP($C96,'様式２－１'!$A$6:$BG$163,11,FALSE)="","",1),"")</f>
        <v/>
      </c>
      <c r="R96" s="232" t="str">
        <f>IFERROR(IF(VLOOKUP($C96,'様式２－１'!$A$6:$BG$163,12,FALSE)="","",1),"")</f>
        <v/>
      </c>
      <c r="S96" s="233" t="str">
        <f>IFERROR(IF(VLOOKUP($C96,'様式２－１'!$A$6:$BG$163,13,FALSE)="","",1),"")</f>
        <v/>
      </c>
      <c r="T96" s="232" t="str">
        <f>IFERROR(IF(VLOOKUP($C96,'様式２－１'!$A$6:$BG$163,14,FALSE)="","",1),"")</f>
        <v/>
      </c>
      <c r="U96" s="233" t="str">
        <f>IFERROR(IF(VLOOKUP($C96,'様式２－１'!$A$6:$BG$163,15,FALSE)="","",1),"")</f>
        <v/>
      </c>
      <c r="V96" s="232" t="str">
        <f>IFERROR(IF(VLOOKUP($C96,'様式２－１'!$A$6:$BG$163,16,FALSE)="","",1),"")</f>
        <v/>
      </c>
      <c r="W96" s="233" t="str">
        <f>IFERROR(IF(VLOOKUP($C96,'様式２－１'!$A$6:$BG$163,17,FALSE)="","",1),"")</f>
        <v/>
      </c>
      <c r="X96" s="232" t="str">
        <f>IFERROR(IF(VLOOKUP($C96,'様式２－１'!$A$6:$BG$163,18,FALSE)="","",1),"")</f>
        <v/>
      </c>
      <c r="Y96" s="233" t="str">
        <f>IFERROR(IF(VLOOKUP($C96,'様式２－１'!$A$6:$BG$163,19,FALSE)="","",1),"")</f>
        <v/>
      </c>
      <c r="Z96" s="232" t="str">
        <f>IFERROR(IF(VLOOKUP($C96,'様式２－１'!$A$6:$BG$163,20,FALSE)="","",1),"")</f>
        <v/>
      </c>
      <c r="AA96" s="235" t="str">
        <f>IFERROR(IF(VLOOKUP($C96,'様式２－１'!$A$6:$BG$163,21,FALSE)="","",1),"")</f>
        <v/>
      </c>
      <c r="AB96" s="232" t="str">
        <f>IFERROR(IF(VLOOKUP($C96,'様式２－１'!$A$6:$BG$163,22,FALSE)="","",1),"")</f>
        <v/>
      </c>
      <c r="AC96" s="235" t="str">
        <f>IFERROR(IF(VLOOKUP($C96,'様式２－１'!$A$6:$BG$163,23,FALSE)="","",1),"")</f>
        <v/>
      </c>
      <c r="AD96" s="232" t="str">
        <f>IFERROR(IF(VLOOKUP($C96,'様式２－１'!$A$6:$BG$163,24,FALSE)="","",1),"")</f>
        <v/>
      </c>
      <c r="AE96" s="235" t="str">
        <f>IFERROR(IF(VLOOKUP($C96,'様式２－１'!$A$6:$BG$163,25,FALSE)="","",1),"")</f>
        <v/>
      </c>
      <c r="AF96" s="232" t="str">
        <f>IFERROR(IF(VLOOKUP($C96,'様式２－１'!$A$6:$BG$163,26,FALSE)="","",1),"")</f>
        <v/>
      </c>
      <c r="AG96" s="235" t="str">
        <f>IFERROR(IF(VLOOKUP($C96,'様式２－１'!$A$6:$BG$163,27,FALSE)="","",1),"")</f>
        <v/>
      </c>
      <c r="AH96" s="232" t="str">
        <f>IFERROR(IF(VLOOKUP($C96,'様式２－１'!$A$6:$BG$163,28,FALSE)="","",1),"")</f>
        <v/>
      </c>
      <c r="AI96" s="235" t="str">
        <f>IFERROR(IF(VLOOKUP($C96,'様式２－１'!$A$6:$BG$163,28,FALSE)="","",1),"")</f>
        <v/>
      </c>
      <c r="AJ96" s="232" t="str">
        <f>IFERROR(IF(VLOOKUP($C96,'様式２－１'!$A$6:$BG$163,30,FALSE)="","",1),"")</f>
        <v/>
      </c>
      <c r="AK96" s="235" t="str">
        <f>IFERROR(IF(VLOOKUP($C96,'様式２－１'!$A$6:$BG$163,31,FALSE)="","",1),"")</f>
        <v/>
      </c>
      <c r="AL96" s="232" t="str">
        <f>IFERROR(IF(VLOOKUP($C96,'様式２－１'!$A$6:$BG$163,32,FALSE)="","",1),"")</f>
        <v/>
      </c>
      <c r="AM96" s="235" t="str">
        <f>IFERROR(IF(VLOOKUP($C96,'様式２－１'!$A$6:$BG$163,33,FALSE)="","",1),"")</f>
        <v/>
      </c>
      <c r="AN96" s="232" t="str">
        <f>IFERROR(IF(VLOOKUP($C96,'様式２－１'!$A$6:$BG$163,34,FALSE)="","",1),"")</f>
        <v/>
      </c>
      <c r="AO96" s="235" t="str">
        <f>IFERROR(IF(VLOOKUP($C96,'様式２－１'!$A$6:$BG$163,35,FALSE)="","",1),"")</f>
        <v/>
      </c>
      <c r="AP96" s="232" t="str">
        <f>IFERROR(IF(VLOOKUP($C96,'様式２－１'!$A$6:$BG$163,36,FALSE)="","",VLOOKUP($C96,'様式２－１'!$A$6:$BG$163,36,FALSE)),"")</f>
        <v/>
      </c>
      <c r="AQ96" s="233" t="str">
        <f>IFERROR(IF(VLOOKUP($C96,'様式２－１'!$A$6:$BG$163,37,FALSE)="","",VLOOKUP($C96,'様式２－１'!$A$6:$BG$163,37,FALSE)),"")</f>
        <v/>
      </c>
      <c r="AR96" s="232" t="str">
        <f>IFERROR(IF(VLOOKUP($C96,'様式２－１'!$A$6:$BG$163,38,FALSE)="","",VLOOKUP($C96,'様式２－１'!$A$6:$BG$163,38,FALSE)),"")</f>
        <v/>
      </c>
      <c r="AS96" s="233" t="str">
        <f>IFERROR(IF(VLOOKUP($C96,'様式２－１'!$A$6:$BG$163,39,FALSE)="","",VLOOKUP($C96,'様式２－１'!$A$6:$BG$163,39,FALSE)),"")</f>
        <v/>
      </c>
      <c r="AT96" s="232" t="str">
        <f>IFERROR(IF(VLOOKUP($C96,'様式２－１'!$A$6:$BG$163,40,FALSE)="","",VLOOKUP($C96,'様式２－１'!$A$6:$BG$163,40,FALSE)),"")</f>
        <v/>
      </c>
      <c r="AU96" s="233" t="str">
        <f>IFERROR(IF(VLOOKUP($C96,'様式２－１'!$A$6:$BG$163,41,FALSE)="","",VLOOKUP($C96,'様式２－１'!$A$6:$BG$163,41,FALSE)),"")</f>
        <v/>
      </c>
      <c r="AV96" s="232" t="str">
        <f>IFERROR(IF(VLOOKUP($C96,'様式２－１'!$A$6:$BG$163,42,FALSE)="","",VLOOKUP($C96,'様式２－１'!$A$6:$BG$163,42,FALSE)),"")</f>
        <v/>
      </c>
      <c r="AW96" s="233" t="str">
        <f>IFERROR(IF(VLOOKUP($C96,'様式２－１'!$A$6:$BG$163,43,FALSE)="","",VLOOKUP($C96,'様式２－１'!$A$6:$BG$163,43,FALSE)),"")</f>
        <v/>
      </c>
      <c r="AX96" s="232" t="str">
        <f>IFERROR(IF(VLOOKUP($C96,'様式２－１'!$A$6:$BG$163,44,FALSE)="","",VLOOKUP($C96,'様式２－１'!$A$6:$BG$163,44,FALSE)),"")</f>
        <v/>
      </c>
      <c r="AY96" s="233" t="str">
        <f>IFERROR(IF(VLOOKUP($C96,'様式２－１'!$A$6:$BG$163,45,FALSE)="","",VLOOKUP($C96,'様式２－１'!$A$6:$BG$163,45,FALSE)),"")</f>
        <v/>
      </c>
      <c r="AZ96" s="232" t="str">
        <f>IFERROR(IF(VLOOKUP($C96,'様式２－１'!$A$6:$BG$163,46,FALSE)="","",VLOOKUP($C96,'様式２－１'!$A$6:$BG$163,46,FALSE)),"")</f>
        <v/>
      </c>
      <c r="BA96" s="233" t="str">
        <f>IFERROR(IF(VLOOKUP($C96,'様式２－１'!$A$6:$BG$163,47,FALSE)="","",VLOOKUP($C96,'様式２－１'!$A$6:$BG$163,47,FALSE)),"")</f>
        <v/>
      </c>
      <c r="BB96" s="232" t="str">
        <f>IFERROR(IF(VLOOKUP($C96,'様式２－１'!$A$6:$BG$163,48,FALSE)="","",VLOOKUP($C96,'様式２－１'!$A$6:$BG$163,48,FALSE)),"")</f>
        <v/>
      </c>
      <c r="BC96" s="233" t="str">
        <f>IFERROR(IF(VLOOKUP($C96,'様式２－１'!$A$6:$BG$163,49,FALSE)="","",VLOOKUP($C96,'様式２－１'!$A$6:$BG$163,49,FALSE)),"")</f>
        <v/>
      </c>
      <c r="BD96" s="232" t="str">
        <f>IFERROR(IF(VLOOKUP($C96,'様式２－１'!$A$6:$BG$163,50,FALSE)="","",VLOOKUP($C96,'様式２－１'!$A$6:$BG$163,50,FALSE)),"")</f>
        <v/>
      </c>
      <c r="BE96" s="233" t="str">
        <f>IFERROR(IF(VLOOKUP($C96,'様式２－１'!$A$6:$BG$163,51,FALSE)="","",VLOOKUP($C96,'様式２－１'!$A$6:$BG$163,51,FALSE)),"")</f>
        <v/>
      </c>
      <c r="BF96" s="232" t="str">
        <f>IFERROR(IF(VLOOKUP($C96,'様式２－１'!$A$6:$BG$163,52,FALSE)="","",VLOOKUP($C96,'様式２－１'!$A$6:$BG$163,52,FALSE)),"")</f>
        <v/>
      </c>
      <c r="BG96" s="233" t="str">
        <f>IFERROR(IF(VLOOKUP($C96,'様式２－１'!$A$6:$BG$163,53,FALSE)="","",1),"")</f>
        <v/>
      </c>
      <c r="BH96" s="232" t="str">
        <f>IFERROR(IF(VLOOKUP($C96,'様式２－１'!$A$6:$BG$163,54,FALSE)="","",1),"")</f>
        <v/>
      </c>
      <c r="BI96" s="233" t="str">
        <f>IFERROR(IF(VLOOKUP($C96,'様式２－１'!$A$6:$BG$163,55,FALSE)="","",1),"")</f>
        <v/>
      </c>
      <c r="BJ96" s="232" t="str">
        <f>IFERROR(IF(VLOOKUP($C96,'様式２－１'!$A$6:$BG$163,56,FALSE)="","",VLOOKUP($C96,'様式２－１'!$A$6:$BG$163,56,FALSE)),"")</f>
        <v/>
      </c>
      <c r="BK96" s="233" t="str">
        <f>IFERROR(IF(VLOOKUP($C96,'様式２－１'!$A$6:$BG$163,57,FALSE)="","",VLOOKUP($C96,'様式２－１'!$A$6:$BG$163,57,FALSE)),"")</f>
        <v/>
      </c>
      <c r="BL96" s="232" t="str">
        <f>IFERROR(IF(VLOOKUP($C96,'様式２－１'!$A$6:$BG$163,58,FALSE)="","",VLOOKUP($C96,'様式２－１'!$A$6:$BG$163,58,FALSE)),"")</f>
        <v/>
      </c>
      <c r="BM96" s="233" t="str">
        <f>IFERROR(IF(VLOOKUP($C96,'様式２－１'!$A$6:$BG$163,59,FALSE)="","",VLOOKUP($C96,'様式２－１'!$A$6:$BG$163,59,FALSE)),"")</f>
        <v/>
      </c>
      <c r="BN96" s="234" t="str">
        <f>IFERROR(IF(VLOOKUP($C96,'様式４－１'!$A$6:$AE$112,5,FALSE)="","",VLOOKUP($C96,'様式４－１'!$A$6:$AE$112,5,FALSE)),"")</f>
        <v/>
      </c>
      <c r="BO96" s="235" t="str">
        <f>IFERROR(IF(VLOOKUP($C96,'様式４－１'!$A$6:$AE$112,6,FALSE)="","",VLOOKUP($C96,'様式４－１'!$A$6:$AE$112,6,FALSE)),"")</f>
        <v/>
      </c>
      <c r="BP96" s="234" t="str">
        <f>IFERROR(IF(VLOOKUP($C96,'様式４－１'!$A$6:$AE$112,7,FALSE)="","",VLOOKUP($C96,'様式４－１'!$A$6:$AE$112,7,FALSE)),"")</f>
        <v/>
      </c>
      <c r="BQ96" s="235" t="str">
        <f>IFERROR(IF(VLOOKUP($C96,'様式４－１'!$A$6:$AE$112,8,FALSE)="","",VLOOKUP($C96,'様式４－１'!$A$6:$AE$112,8,FALSE)),"")</f>
        <v/>
      </c>
      <c r="BR96" s="234" t="str">
        <f>IFERROR(IF(VLOOKUP($C96,'様式４－１'!$A$6:$AE$112,9,FALSE)="","",VLOOKUP($C96,'様式４－１'!$A$6:$AE$112,9,FALSE)),"")</f>
        <v/>
      </c>
      <c r="BS96" s="235" t="str">
        <f>IFERROR(IF(VLOOKUP($C96,'様式４－１'!$A$6:$AE$112,10,FALSE)="","",VLOOKUP($C96,'様式４－１'!$A$6:$AE$112,10,FALSE)),"")</f>
        <v/>
      </c>
      <c r="BT96" s="234" t="str">
        <f>IFERROR(IF(VLOOKUP($C96,'様式４－１'!$A$6:$AE$112,11,FALSE)="","",VLOOKUP($C96,'様式４－１'!$A$6:$AE$112,11,FALSE)),"")</f>
        <v/>
      </c>
      <c r="BU96" s="235" t="str">
        <f>IFERROR(IF(VLOOKUP($C96,'様式４－１'!$A$6:$AE$112,12,FALSE)="","",VLOOKUP($C96,'様式４－１'!$A$6:$AE$112,12,FALSE)),"")</f>
        <v/>
      </c>
      <c r="BV96" s="232" t="str">
        <f>IFERROR(IF(VLOOKUP($C96,'様式４－１'!$A$6:$AE$112,13,FALSE)="","",VLOOKUP($C96,'様式４－１'!$A$6:$AE$112,13,FALSE)),"")</f>
        <v/>
      </c>
      <c r="BW96" s="233" t="str">
        <f>IFERROR(IF(VLOOKUP($C96,'様式４－１'!$A$6:$AE$112,14,FALSE)="","",VLOOKUP($C96,'様式４－１'!$A$6:$AE$112,14,FALSE)),"")</f>
        <v/>
      </c>
      <c r="BX96" s="232" t="str">
        <f>IFERROR(IF(VLOOKUP($C96,'様式４－１'!$A$6:$AE$112,15,FALSE)="","",VLOOKUP($C96,'様式４－１'!$A$6:$AE$112,15,FALSE)),"")</f>
        <v/>
      </c>
      <c r="BY96" s="233" t="str">
        <f>IFERROR(IF(VLOOKUP($C96,'様式４－１'!$A$6:$AE$112,16,FALSE)="","",VLOOKUP($C96,'様式４－１'!$A$6:$AE$112,16,FALSE)),"")</f>
        <v/>
      </c>
      <c r="BZ96" s="232" t="str">
        <f>IFERROR(IF(VLOOKUP($C96,'様式４－１'!$A$6:$AE$112,17,FALSE)="","",VLOOKUP($C96,'様式４－１'!$A$6:$AE$112,17,FALSE)),"")</f>
        <v/>
      </c>
      <c r="CA96" s="233" t="str">
        <f>IFERROR(IF(VLOOKUP($C96,'様式４－１'!$A$6:$AE$112,18,FALSE)="","",VLOOKUP($C96,'様式４－１'!$A$6:$AE$112,18,FALSE)),"")</f>
        <v/>
      </c>
      <c r="CB96" s="232" t="str">
        <f>IFERROR(IF(VLOOKUP($C96,'様式４－１'!$A$6:$AE$112,19,FALSE)="","",VLOOKUP($C96,'様式４－１'!$A$6:$AE$112,19,FALSE)),"")</f>
        <v/>
      </c>
      <c r="CC96" s="233" t="str">
        <f>IFERROR(IF(VLOOKUP($C96,'様式４－１'!$A$6:$AE$112,20,FALSE)="","",VLOOKUP($C96,'様式４－１'!$A$6:$AE$112,20,FALSE)),"")</f>
        <v/>
      </c>
      <c r="CD96" s="234" t="str">
        <f>IFERROR(IF(VLOOKUP($C96,'様式４－１'!$A$6:$AE$112,21,FALSE)="","",1),"")</f>
        <v/>
      </c>
      <c r="CE96" s="235" t="str">
        <f>IFERROR(IF(VLOOKUP($C96,'様式４－１'!$A$6:$AE$112,22,FALSE)="","",1),"")</f>
        <v/>
      </c>
      <c r="CF96" s="234" t="str">
        <f>IFERROR(IF(VLOOKUP($C96,'様式４－１'!$A$6:$AE$112,23,FALSE)="","",1),"")</f>
        <v/>
      </c>
      <c r="CG96" s="235" t="str">
        <f>IFERROR(IF(VLOOKUP($C96,'様式４－１'!$A$6:$AE$112,24,FALSE)="","",1),"")</f>
        <v/>
      </c>
      <c r="CH96" s="234" t="str">
        <f>IFERROR(IF(VLOOKUP($C96,'様式４－１'!$A$6:$AE$112,25,FALSE)="","",1),"")</f>
        <v/>
      </c>
      <c r="CI96" s="235" t="str">
        <f>IFERROR(IF(VLOOKUP($C96,'様式４－１'!$A$6:$AE$112,26,FALSE)="","",1),"")</f>
        <v/>
      </c>
      <c r="CJ96" s="234" t="str">
        <f>IFERROR(IF(VLOOKUP($C96,'様式４－１'!$A$6:$AE$112,27,FALSE)="","",1),"")</f>
        <v/>
      </c>
      <c r="CK96" s="235" t="str">
        <f>IFERROR(IF(VLOOKUP($C96,'様式４－１'!$A$6:$AE$112,28,FALSE)="","",1),"")</f>
        <v/>
      </c>
      <c r="CL96" s="234" t="str">
        <f>IFERROR(IF(VLOOKUP($C96,'様式４－１'!$A$6:$AE$112,29,FALSE)="","",1),"")</f>
        <v/>
      </c>
      <c r="CM96" s="235" t="str">
        <f>IFERROR(IF(VLOOKUP($C96,'様式４－１'!$A$6:$AE$112,30,FALSE)="","",1),"")</f>
        <v/>
      </c>
      <c r="CN96" s="234" t="str">
        <f>IFERROR(IF(VLOOKUP($C96,'様式４－１'!$A$6:$AE$112,31,FALSE)="","",1),"")</f>
        <v/>
      </c>
      <c r="CO96" s="252" t="str">
        <f>IFERROR(IF(VLOOKUP($C96,'様式４－１'!$A$6:$AE$112,31,FALSE)="","",1),"")</f>
        <v/>
      </c>
      <c r="CP96" s="256" t="str">
        <f>IFERROR(IF(VLOOKUP($C96,'様式４－１'!$A$6:$AE$112,31,FALSE)="","",1),"")</f>
        <v/>
      </c>
      <c r="CQ96" s="252" t="str">
        <f>IFERROR(IF(VLOOKUP($C96,'様式４－１'!$A$6:$AE$112,31,FALSE)="","",1),"")</f>
        <v/>
      </c>
      <c r="CR96" s="260">
        <f>全技術者確認表!E108</f>
        <v>0</v>
      </c>
      <c r="CS96" s="261">
        <f>全技術者確認表!H108</f>
        <v>0</v>
      </c>
      <c r="FS96" s="232"/>
      <c r="FT96" s="233"/>
      <c r="FU96" s="232"/>
      <c r="FV96" s="233"/>
      <c r="FW96" s="232"/>
      <c r="FX96" s="233"/>
      <c r="FY96" s="232"/>
      <c r="FZ96" s="233"/>
      <c r="GA96" s="232"/>
      <c r="GB96" s="233"/>
      <c r="GC96" s="232"/>
      <c r="GD96" s="233"/>
      <c r="GE96" s="232"/>
      <c r="GF96" s="233"/>
      <c r="GG96" s="232"/>
      <c r="GH96" s="233"/>
      <c r="GI96" s="234"/>
      <c r="GJ96" s="235"/>
      <c r="GK96" s="234"/>
      <c r="GL96" s="235"/>
      <c r="GM96" s="234"/>
      <c r="GN96" s="235"/>
      <c r="GO96" s="234"/>
      <c r="GP96" s="235"/>
      <c r="GQ96" s="234"/>
      <c r="GR96" s="235"/>
      <c r="GS96" s="234"/>
      <c r="GT96" s="235"/>
      <c r="GU96" s="234"/>
      <c r="GV96" s="235"/>
      <c r="GW96" s="234"/>
      <c r="GX96" s="235"/>
      <c r="GY96" s="232"/>
      <c r="GZ96" s="233"/>
      <c r="HA96" s="232"/>
      <c r="HB96" s="233"/>
      <c r="HC96" s="232"/>
      <c r="HD96" s="233"/>
      <c r="HE96" s="232"/>
      <c r="HF96" s="233"/>
      <c r="HG96" s="232"/>
      <c r="HH96" s="233"/>
      <c r="HI96" s="232"/>
      <c r="HJ96" s="233"/>
      <c r="HK96" s="232"/>
      <c r="HL96" s="233"/>
      <c r="HM96" s="232"/>
      <c r="HN96" s="233"/>
      <c r="HO96" s="232"/>
      <c r="HP96" s="233"/>
      <c r="HQ96" s="232"/>
      <c r="HR96" s="233"/>
      <c r="HS96" s="232"/>
      <c r="HT96" s="233"/>
      <c r="HU96" s="232"/>
      <c r="HV96" s="233"/>
      <c r="HW96" s="234"/>
      <c r="HX96" s="235"/>
      <c r="HY96" s="234"/>
      <c r="HZ96" s="235"/>
      <c r="IA96" s="234"/>
      <c r="IB96" s="235"/>
      <c r="IC96" s="234"/>
      <c r="ID96" s="235"/>
      <c r="IE96" s="232"/>
      <c r="IF96" s="233"/>
      <c r="IG96" s="232"/>
      <c r="IH96" s="233"/>
      <c r="II96" s="232"/>
      <c r="IJ96" s="233"/>
      <c r="IK96" s="232"/>
      <c r="IL96" s="233"/>
      <c r="IM96" s="234"/>
      <c r="IN96" s="235"/>
      <c r="IO96" s="234"/>
      <c r="IP96" s="235"/>
      <c r="IQ96" s="234"/>
      <c r="IR96" s="235"/>
      <c r="IS96" s="234"/>
      <c r="IT96" s="235"/>
      <c r="IU96" s="234"/>
      <c r="IV96" s="235"/>
      <c r="IW96" s="234"/>
      <c r="IX96" s="252"/>
      <c r="IY96" s="256"/>
      <c r="IZ96" s="252"/>
      <c r="JA96" s="256"/>
      <c r="JB96" s="252"/>
    </row>
    <row r="97" spans="1:262" s="241" customFormat="1" x14ac:dyDescent="0.2">
      <c r="A97" s="241">
        <f>報告書表紙!G$6</f>
        <v>0</v>
      </c>
      <c r="C97" s="241">
        <v>96</v>
      </c>
      <c r="D97" s="241">
        <f>全技術者確認表!B109</f>
        <v>0</v>
      </c>
      <c r="J97" s="242" t="str">
        <f>IFERROR(IF(VLOOKUP($C97,'様式２－１'!$A$6:$BG$163,4,FALSE)="","",1),"")</f>
        <v/>
      </c>
      <c r="K97" s="243" t="str">
        <f>IFERROR(IF(VLOOKUP($C97,'様式２－１'!$A$6:$BG$163,5,FALSE)="","",1),"")</f>
        <v/>
      </c>
      <c r="L97" s="242" t="str">
        <f>IFERROR(IF(VLOOKUP($C97,'様式２－１'!$A$6:$BG$163,6,FALSE)="","",1),"")</f>
        <v/>
      </c>
      <c r="M97" s="243" t="str">
        <f>IFERROR(IF(VLOOKUP($C97,'様式２－１'!$A$6:$BG$163,7,FALSE)="","",1),"")</f>
        <v/>
      </c>
      <c r="N97" s="242" t="str">
        <f>IFERROR(IF(VLOOKUP($C97,'様式２－１'!$A$6:$BG$163,8,FALSE)="","",1),"")</f>
        <v/>
      </c>
      <c r="O97" s="243" t="str">
        <f>IFERROR(IF(VLOOKUP($C97,'様式２－１'!$A$6:$BG$163,9,FALSE)="","",1),"")</f>
        <v/>
      </c>
      <c r="P97" s="242" t="str">
        <f>IFERROR(IF(VLOOKUP($C97,'様式２－１'!$A$6:$BG$163,10,FALSE)="","",1),"")</f>
        <v/>
      </c>
      <c r="Q97" s="243" t="str">
        <f>IFERROR(IF(VLOOKUP($C97,'様式２－１'!$A$6:$BG$163,11,FALSE)="","",1),"")</f>
        <v/>
      </c>
      <c r="R97" s="242" t="str">
        <f>IFERROR(IF(VLOOKUP($C97,'様式２－１'!$A$6:$BG$163,12,FALSE)="","",1),"")</f>
        <v/>
      </c>
      <c r="S97" s="243" t="str">
        <f>IFERROR(IF(VLOOKUP($C97,'様式２－１'!$A$6:$BG$163,13,FALSE)="","",1),"")</f>
        <v/>
      </c>
      <c r="T97" s="242" t="str">
        <f>IFERROR(IF(VLOOKUP($C97,'様式２－１'!$A$6:$BG$163,14,FALSE)="","",1),"")</f>
        <v/>
      </c>
      <c r="U97" s="243" t="str">
        <f>IFERROR(IF(VLOOKUP($C97,'様式２－１'!$A$6:$BG$163,15,FALSE)="","",1),"")</f>
        <v/>
      </c>
      <c r="V97" s="242" t="str">
        <f>IFERROR(IF(VLOOKUP($C97,'様式２－１'!$A$6:$BG$163,16,FALSE)="","",1),"")</f>
        <v/>
      </c>
      <c r="W97" s="243" t="str">
        <f>IFERROR(IF(VLOOKUP($C97,'様式２－１'!$A$6:$BG$163,17,FALSE)="","",1),"")</f>
        <v/>
      </c>
      <c r="X97" s="242" t="str">
        <f>IFERROR(IF(VLOOKUP($C97,'様式２－１'!$A$6:$BG$163,18,FALSE)="","",1),"")</f>
        <v/>
      </c>
      <c r="Y97" s="243" t="str">
        <f>IFERROR(IF(VLOOKUP($C97,'様式２－１'!$A$6:$BG$163,19,FALSE)="","",1),"")</f>
        <v/>
      </c>
      <c r="Z97" s="242" t="str">
        <f>IFERROR(IF(VLOOKUP($C97,'様式２－１'!$A$6:$BG$163,20,FALSE)="","",1),"")</f>
        <v/>
      </c>
      <c r="AA97" s="245" t="str">
        <f>IFERROR(IF(VLOOKUP($C97,'様式２－１'!$A$6:$BG$163,21,FALSE)="","",1),"")</f>
        <v/>
      </c>
      <c r="AB97" s="242" t="str">
        <f>IFERROR(IF(VLOOKUP($C97,'様式２－１'!$A$6:$BG$163,22,FALSE)="","",1),"")</f>
        <v/>
      </c>
      <c r="AC97" s="245" t="str">
        <f>IFERROR(IF(VLOOKUP($C97,'様式２－１'!$A$6:$BG$163,23,FALSE)="","",1),"")</f>
        <v/>
      </c>
      <c r="AD97" s="242" t="str">
        <f>IFERROR(IF(VLOOKUP($C97,'様式２－１'!$A$6:$BG$163,24,FALSE)="","",1),"")</f>
        <v/>
      </c>
      <c r="AE97" s="245" t="str">
        <f>IFERROR(IF(VLOOKUP($C97,'様式２－１'!$A$6:$BG$163,25,FALSE)="","",1),"")</f>
        <v/>
      </c>
      <c r="AF97" s="242" t="str">
        <f>IFERROR(IF(VLOOKUP($C97,'様式２－１'!$A$6:$BG$163,26,FALSE)="","",1),"")</f>
        <v/>
      </c>
      <c r="AG97" s="245" t="str">
        <f>IFERROR(IF(VLOOKUP($C97,'様式２－１'!$A$6:$BG$163,27,FALSE)="","",1),"")</f>
        <v/>
      </c>
      <c r="AH97" s="242" t="str">
        <f>IFERROR(IF(VLOOKUP($C97,'様式２－１'!$A$6:$BG$163,28,FALSE)="","",1),"")</f>
        <v/>
      </c>
      <c r="AI97" s="245" t="str">
        <f>IFERROR(IF(VLOOKUP($C97,'様式２－１'!$A$6:$BG$163,28,FALSE)="","",1),"")</f>
        <v/>
      </c>
      <c r="AJ97" s="242" t="str">
        <f>IFERROR(IF(VLOOKUP($C97,'様式２－１'!$A$6:$BG$163,30,FALSE)="","",1),"")</f>
        <v/>
      </c>
      <c r="AK97" s="245" t="str">
        <f>IFERROR(IF(VLOOKUP($C97,'様式２－１'!$A$6:$BG$163,31,FALSE)="","",1),"")</f>
        <v/>
      </c>
      <c r="AL97" s="242" t="str">
        <f>IFERROR(IF(VLOOKUP($C97,'様式２－１'!$A$6:$BG$163,32,FALSE)="","",1),"")</f>
        <v/>
      </c>
      <c r="AM97" s="245" t="str">
        <f>IFERROR(IF(VLOOKUP($C97,'様式２－１'!$A$6:$BG$163,33,FALSE)="","",1),"")</f>
        <v/>
      </c>
      <c r="AN97" s="242" t="str">
        <f>IFERROR(IF(VLOOKUP($C97,'様式２－１'!$A$6:$BG$163,34,FALSE)="","",1),"")</f>
        <v/>
      </c>
      <c r="AO97" s="245" t="str">
        <f>IFERROR(IF(VLOOKUP($C97,'様式２－１'!$A$6:$BG$163,35,FALSE)="","",1),"")</f>
        <v/>
      </c>
      <c r="AP97" s="242" t="str">
        <f>IFERROR(IF(VLOOKUP($C97,'様式２－１'!$A$6:$BG$163,36,FALSE)="","",VLOOKUP($C97,'様式２－１'!$A$6:$BG$163,36,FALSE)),"")</f>
        <v/>
      </c>
      <c r="AQ97" s="243" t="str">
        <f>IFERROR(IF(VLOOKUP($C97,'様式２－１'!$A$6:$BG$163,37,FALSE)="","",VLOOKUP($C97,'様式２－１'!$A$6:$BG$163,37,FALSE)),"")</f>
        <v/>
      </c>
      <c r="AR97" s="242" t="str">
        <f>IFERROR(IF(VLOOKUP($C97,'様式２－１'!$A$6:$BG$163,38,FALSE)="","",VLOOKUP($C97,'様式２－１'!$A$6:$BG$163,38,FALSE)),"")</f>
        <v/>
      </c>
      <c r="AS97" s="243" t="str">
        <f>IFERROR(IF(VLOOKUP($C97,'様式２－１'!$A$6:$BG$163,39,FALSE)="","",VLOOKUP($C97,'様式２－１'!$A$6:$BG$163,39,FALSE)),"")</f>
        <v/>
      </c>
      <c r="AT97" s="242" t="str">
        <f>IFERROR(IF(VLOOKUP($C97,'様式２－１'!$A$6:$BG$163,40,FALSE)="","",VLOOKUP($C97,'様式２－１'!$A$6:$BG$163,40,FALSE)),"")</f>
        <v/>
      </c>
      <c r="AU97" s="243" t="str">
        <f>IFERROR(IF(VLOOKUP($C97,'様式２－１'!$A$6:$BG$163,41,FALSE)="","",VLOOKUP($C97,'様式２－１'!$A$6:$BG$163,41,FALSE)),"")</f>
        <v/>
      </c>
      <c r="AV97" s="242" t="str">
        <f>IFERROR(IF(VLOOKUP($C97,'様式２－１'!$A$6:$BG$163,42,FALSE)="","",VLOOKUP($C97,'様式２－１'!$A$6:$BG$163,42,FALSE)),"")</f>
        <v/>
      </c>
      <c r="AW97" s="243" t="str">
        <f>IFERROR(IF(VLOOKUP($C97,'様式２－１'!$A$6:$BG$163,43,FALSE)="","",VLOOKUP($C97,'様式２－１'!$A$6:$BG$163,43,FALSE)),"")</f>
        <v/>
      </c>
      <c r="AX97" s="242" t="str">
        <f>IFERROR(IF(VLOOKUP($C97,'様式２－１'!$A$6:$BG$163,44,FALSE)="","",VLOOKUP($C97,'様式２－１'!$A$6:$BG$163,44,FALSE)),"")</f>
        <v/>
      </c>
      <c r="AY97" s="243" t="str">
        <f>IFERROR(IF(VLOOKUP($C97,'様式２－１'!$A$6:$BG$163,45,FALSE)="","",VLOOKUP($C97,'様式２－１'!$A$6:$BG$163,45,FALSE)),"")</f>
        <v/>
      </c>
      <c r="AZ97" s="242" t="str">
        <f>IFERROR(IF(VLOOKUP($C97,'様式２－１'!$A$6:$BG$163,46,FALSE)="","",VLOOKUP($C97,'様式２－１'!$A$6:$BG$163,46,FALSE)),"")</f>
        <v/>
      </c>
      <c r="BA97" s="243" t="str">
        <f>IFERROR(IF(VLOOKUP($C97,'様式２－１'!$A$6:$BG$163,47,FALSE)="","",VLOOKUP($C97,'様式２－１'!$A$6:$BG$163,47,FALSE)),"")</f>
        <v/>
      </c>
      <c r="BB97" s="242" t="str">
        <f>IFERROR(IF(VLOOKUP($C97,'様式２－１'!$A$6:$BG$163,48,FALSE)="","",VLOOKUP($C97,'様式２－１'!$A$6:$BG$163,48,FALSE)),"")</f>
        <v/>
      </c>
      <c r="BC97" s="243" t="str">
        <f>IFERROR(IF(VLOOKUP($C97,'様式２－１'!$A$6:$BG$163,49,FALSE)="","",VLOOKUP($C97,'様式２－１'!$A$6:$BG$163,49,FALSE)),"")</f>
        <v/>
      </c>
      <c r="BD97" s="242" t="str">
        <f>IFERROR(IF(VLOOKUP($C97,'様式２－１'!$A$6:$BG$163,50,FALSE)="","",VLOOKUP($C97,'様式２－１'!$A$6:$BG$163,50,FALSE)),"")</f>
        <v/>
      </c>
      <c r="BE97" s="243" t="str">
        <f>IFERROR(IF(VLOOKUP($C97,'様式２－１'!$A$6:$BG$163,51,FALSE)="","",VLOOKUP($C97,'様式２－１'!$A$6:$BG$163,51,FALSE)),"")</f>
        <v/>
      </c>
      <c r="BF97" s="242" t="str">
        <f>IFERROR(IF(VLOOKUP($C97,'様式２－１'!$A$6:$BG$163,52,FALSE)="","",VLOOKUP($C97,'様式２－１'!$A$6:$BG$163,52,FALSE)),"")</f>
        <v/>
      </c>
      <c r="BG97" s="243" t="str">
        <f>IFERROR(IF(VLOOKUP($C97,'様式２－１'!$A$6:$BG$163,53,FALSE)="","",1),"")</f>
        <v/>
      </c>
      <c r="BH97" s="242" t="str">
        <f>IFERROR(IF(VLOOKUP($C97,'様式２－１'!$A$6:$BG$163,54,FALSE)="","",1),"")</f>
        <v/>
      </c>
      <c r="BI97" s="243" t="str">
        <f>IFERROR(IF(VLOOKUP($C97,'様式２－１'!$A$6:$BG$163,55,FALSE)="","",1),"")</f>
        <v/>
      </c>
      <c r="BJ97" s="242" t="str">
        <f>IFERROR(IF(VLOOKUP($C97,'様式２－１'!$A$6:$BG$163,56,FALSE)="","",VLOOKUP($C97,'様式２－１'!$A$6:$BG$163,56,FALSE)),"")</f>
        <v/>
      </c>
      <c r="BK97" s="243" t="str">
        <f>IFERROR(IF(VLOOKUP($C97,'様式２－１'!$A$6:$BG$163,57,FALSE)="","",VLOOKUP($C97,'様式２－１'!$A$6:$BG$163,57,FALSE)),"")</f>
        <v/>
      </c>
      <c r="BL97" s="242" t="str">
        <f>IFERROR(IF(VLOOKUP($C97,'様式２－１'!$A$6:$BG$163,58,FALSE)="","",VLOOKUP($C97,'様式２－１'!$A$6:$BG$163,58,FALSE)),"")</f>
        <v/>
      </c>
      <c r="BM97" s="243" t="str">
        <f>IFERROR(IF(VLOOKUP($C97,'様式２－１'!$A$6:$BG$163,59,FALSE)="","",VLOOKUP($C97,'様式２－１'!$A$6:$BG$163,59,FALSE)),"")</f>
        <v/>
      </c>
      <c r="BN97" s="244" t="str">
        <f>IFERROR(IF(VLOOKUP($C97,'様式４－１'!$A$6:$AE$112,5,FALSE)="","",VLOOKUP($C97,'様式４－１'!$A$6:$AE$112,5,FALSE)),"")</f>
        <v/>
      </c>
      <c r="BO97" s="245" t="str">
        <f>IFERROR(IF(VLOOKUP($C97,'様式４－１'!$A$6:$AE$112,6,FALSE)="","",VLOOKUP($C97,'様式４－１'!$A$6:$AE$112,6,FALSE)),"")</f>
        <v/>
      </c>
      <c r="BP97" s="244" t="str">
        <f>IFERROR(IF(VLOOKUP($C97,'様式４－１'!$A$6:$AE$112,7,FALSE)="","",VLOOKUP($C97,'様式４－１'!$A$6:$AE$112,7,FALSE)),"")</f>
        <v/>
      </c>
      <c r="BQ97" s="245" t="str">
        <f>IFERROR(IF(VLOOKUP($C97,'様式４－１'!$A$6:$AE$112,8,FALSE)="","",VLOOKUP($C97,'様式４－１'!$A$6:$AE$112,8,FALSE)),"")</f>
        <v/>
      </c>
      <c r="BR97" s="244" t="str">
        <f>IFERROR(IF(VLOOKUP($C97,'様式４－１'!$A$6:$AE$112,9,FALSE)="","",VLOOKUP($C97,'様式４－１'!$A$6:$AE$112,9,FALSE)),"")</f>
        <v/>
      </c>
      <c r="BS97" s="245" t="str">
        <f>IFERROR(IF(VLOOKUP($C97,'様式４－１'!$A$6:$AE$112,10,FALSE)="","",VLOOKUP($C97,'様式４－１'!$A$6:$AE$112,10,FALSE)),"")</f>
        <v/>
      </c>
      <c r="BT97" s="244" t="str">
        <f>IFERROR(IF(VLOOKUP($C97,'様式４－１'!$A$6:$AE$112,11,FALSE)="","",VLOOKUP($C97,'様式４－１'!$A$6:$AE$112,11,FALSE)),"")</f>
        <v/>
      </c>
      <c r="BU97" s="245" t="str">
        <f>IFERROR(IF(VLOOKUP($C97,'様式４－１'!$A$6:$AE$112,12,FALSE)="","",VLOOKUP($C97,'様式４－１'!$A$6:$AE$112,12,FALSE)),"")</f>
        <v/>
      </c>
      <c r="BV97" s="242" t="str">
        <f>IFERROR(IF(VLOOKUP($C97,'様式４－１'!$A$6:$AE$112,13,FALSE)="","",VLOOKUP($C97,'様式４－１'!$A$6:$AE$112,13,FALSE)),"")</f>
        <v/>
      </c>
      <c r="BW97" s="243" t="str">
        <f>IFERROR(IF(VLOOKUP($C97,'様式４－１'!$A$6:$AE$112,14,FALSE)="","",VLOOKUP($C97,'様式４－１'!$A$6:$AE$112,14,FALSE)),"")</f>
        <v/>
      </c>
      <c r="BX97" s="242" t="str">
        <f>IFERROR(IF(VLOOKUP($C97,'様式４－１'!$A$6:$AE$112,15,FALSE)="","",VLOOKUP($C97,'様式４－１'!$A$6:$AE$112,15,FALSE)),"")</f>
        <v/>
      </c>
      <c r="BY97" s="243" t="str">
        <f>IFERROR(IF(VLOOKUP($C97,'様式４－１'!$A$6:$AE$112,16,FALSE)="","",VLOOKUP($C97,'様式４－１'!$A$6:$AE$112,16,FALSE)),"")</f>
        <v/>
      </c>
      <c r="BZ97" s="242" t="str">
        <f>IFERROR(IF(VLOOKUP($C97,'様式４－１'!$A$6:$AE$112,17,FALSE)="","",VLOOKUP($C97,'様式４－１'!$A$6:$AE$112,17,FALSE)),"")</f>
        <v/>
      </c>
      <c r="CA97" s="243" t="str">
        <f>IFERROR(IF(VLOOKUP($C97,'様式４－１'!$A$6:$AE$112,18,FALSE)="","",VLOOKUP($C97,'様式４－１'!$A$6:$AE$112,18,FALSE)),"")</f>
        <v/>
      </c>
      <c r="CB97" s="242" t="str">
        <f>IFERROR(IF(VLOOKUP($C97,'様式４－１'!$A$6:$AE$112,19,FALSE)="","",VLOOKUP($C97,'様式４－１'!$A$6:$AE$112,19,FALSE)),"")</f>
        <v/>
      </c>
      <c r="CC97" s="243" t="str">
        <f>IFERROR(IF(VLOOKUP($C97,'様式４－１'!$A$6:$AE$112,20,FALSE)="","",VLOOKUP($C97,'様式４－１'!$A$6:$AE$112,20,FALSE)),"")</f>
        <v/>
      </c>
      <c r="CD97" s="244" t="str">
        <f>IFERROR(IF(VLOOKUP($C97,'様式４－１'!$A$6:$AE$112,21,FALSE)="","",1),"")</f>
        <v/>
      </c>
      <c r="CE97" s="245" t="str">
        <f>IFERROR(IF(VLOOKUP($C97,'様式４－１'!$A$6:$AE$112,22,FALSE)="","",1),"")</f>
        <v/>
      </c>
      <c r="CF97" s="244" t="str">
        <f>IFERROR(IF(VLOOKUP($C97,'様式４－１'!$A$6:$AE$112,23,FALSE)="","",1),"")</f>
        <v/>
      </c>
      <c r="CG97" s="245" t="str">
        <f>IFERROR(IF(VLOOKUP($C97,'様式４－１'!$A$6:$AE$112,24,FALSE)="","",1),"")</f>
        <v/>
      </c>
      <c r="CH97" s="244" t="str">
        <f>IFERROR(IF(VLOOKUP($C97,'様式４－１'!$A$6:$AE$112,25,FALSE)="","",1),"")</f>
        <v/>
      </c>
      <c r="CI97" s="245" t="str">
        <f>IFERROR(IF(VLOOKUP($C97,'様式４－１'!$A$6:$AE$112,26,FALSE)="","",1),"")</f>
        <v/>
      </c>
      <c r="CJ97" s="244" t="str">
        <f>IFERROR(IF(VLOOKUP($C97,'様式４－１'!$A$6:$AE$112,27,FALSE)="","",1),"")</f>
        <v/>
      </c>
      <c r="CK97" s="245" t="str">
        <f>IFERROR(IF(VLOOKUP($C97,'様式４－１'!$A$6:$AE$112,28,FALSE)="","",1),"")</f>
        <v/>
      </c>
      <c r="CL97" s="244" t="str">
        <f>IFERROR(IF(VLOOKUP($C97,'様式４－１'!$A$6:$AE$112,29,FALSE)="","",1),"")</f>
        <v/>
      </c>
      <c r="CM97" s="245" t="str">
        <f>IFERROR(IF(VLOOKUP($C97,'様式４－１'!$A$6:$AE$112,30,FALSE)="","",1),"")</f>
        <v/>
      </c>
      <c r="CN97" s="244" t="str">
        <f>IFERROR(IF(VLOOKUP($C97,'様式４－１'!$A$6:$AE$112,31,FALSE)="","",1),"")</f>
        <v/>
      </c>
      <c r="CO97" s="253" t="str">
        <f>IFERROR(IF(VLOOKUP($C97,'様式４－１'!$A$6:$AE$112,31,FALSE)="","",1),"")</f>
        <v/>
      </c>
      <c r="CP97" s="257" t="str">
        <f>IFERROR(IF(VLOOKUP($C97,'様式４－１'!$A$6:$AE$112,31,FALSE)="","",1),"")</f>
        <v/>
      </c>
      <c r="CQ97" s="253" t="str">
        <f>IFERROR(IF(VLOOKUP($C97,'様式４－１'!$A$6:$AE$112,31,FALSE)="","",1),"")</f>
        <v/>
      </c>
      <c r="CR97" s="262">
        <f>全技術者確認表!E109</f>
        <v>0</v>
      </c>
      <c r="CS97" s="263">
        <f>全技術者確認表!H109</f>
        <v>0</v>
      </c>
      <c r="FS97" s="242"/>
      <c r="FT97" s="243"/>
      <c r="FU97" s="242"/>
      <c r="FV97" s="243"/>
      <c r="FW97" s="242"/>
      <c r="FX97" s="243"/>
      <c r="FY97" s="242"/>
      <c r="FZ97" s="243"/>
      <c r="GA97" s="242"/>
      <c r="GB97" s="243"/>
      <c r="GC97" s="242"/>
      <c r="GD97" s="243"/>
      <c r="GE97" s="242"/>
      <c r="GF97" s="243"/>
      <c r="GG97" s="242"/>
      <c r="GH97" s="243"/>
      <c r="GI97" s="244"/>
      <c r="GJ97" s="245"/>
      <c r="GK97" s="244"/>
      <c r="GL97" s="245"/>
      <c r="GM97" s="244"/>
      <c r="GN97" s="245"/>
      <c r="GO97" s="244"/>
      <c r="GP97" s="245"/>
      <c r="GQ97" s="244"/>
      <c r="GR97" s="245"/>
      <c r="GS97" s="244"/>
      <c r="GT97" s="245"/>
      <c r="GU97" s="244"/>
      <c r="GV97" s="245"/>
      <c r="GW97" s="244"/>
      <c r="GX97" s="245"/>
      <c r="GY97" s="242"/>
      <c r="GZ97" s="243"/>
      <c r="HA97" s="242"/>
      <c r="HB97" s="243"/>
      <c r="HC97" s="242"/>
      <c r="HD97" s="243"/>
      <c r="HE97" s="242"/>
      <c r="HF97" s="243"/>
      <c r="HG97" s="242"/>
      <c r="HH97" s="243"/>
      <c r="HI97" s="242"/>
      <c r="HJ97" s="243"/>
      <c r="HK97" s="242"/>
      <c r="HL97" s="243"/>
      <c r="HM97" s="242"/>
      <c r="HN97" s="243"/>
      <c r="HO97" s="242"/>
      <c r="HP97" s="243"/>
      <c r="HQ97" s="242"/>
      <c r="HR97" s="243"/>
      <c r="HS97" s="242"/>
      <c r="HT97" s="243"/>
      <c r="HU97" s="242"/>
      <c r="HV97" s="243"/>
      <c r="HW97" s="244"/>
      <c r="HX97" s="245"/>
      <c r="HY97" s="244"/>
      <c r="HZ97" s="245"/>
      <c r="IA97" s="244"/>
      <c r="IB97" s="245"/>
      <c r="IC97" s="244"/>
      <c r="ID97" s="245"/>
      <c r="IE97" s="242"/>
      <c r="IF97" s="243"/>
      <c r="IG97" s="242"/>
      <c r="IH97" s="243"/>
      <c r="II97" s="242"/>
      <c r="IJ97" s="243"/>
      <c r="IK97" s="242"/>
      <c r="IL97" s="243"/>
      <c r="IM97" s="244"/>
      <c r="IN97" s="245"/>
      <c r="IO97" s="244"/>
      <c r="IP97" s="245"/>
      <c r="IQ97" s="244"/>
      <c r="IR97" s="245"/>
      <c r="IS97" s="244"/>
      <c r="IT97" s="245"/>
      <c r="IU97" s="244"/>
      <c r="IV97" s="245"/>
      <c r="IW97" s="244"/>
      <c r="IX97" s="253"/>
      <c r="IY97" s="257"/>
      <c r="IZ97" s="253"/>
      <c r="JA97" s="257"/>
      <c r="JB97" s="253"/>
    </row>
    <row r="98" spans="1:262" s="236" customFormat="1" x14ac:dyDescent="0.2">
      <c r="A98" s="236">
        <f>報告書表紙!G$6</f>
        <v>0</v>
      </c>
      <c r="C98" s="236">
        <v>97</v>
      </c>
      <c r="D98" s="236">
        <f>全技術者確認表!B110</f>
        <v>0</v>
      </c>
      <c r="J98" s="237" t="str">
        <f>IFERROR(IF(VLOOKUP($C98,'様式２－１'!$A$6:$BG$163,4,FALSE)="","",1),"")</f>
        <v/>
      </c>
      <c r="K98" s="238" t="str">
        <f>IFERROR(IF(VLOOKUP($C98,'様式２－１'!$A$6:$BG$163,5,FALSE)="","",1),"")</f>
        <v/>
      </c>
      <c r="L98" s="237" t="str">
        <f>IFERROR(IF(VLOOKUP($C98,'様式２－１'!$A$6:$BG$163,6,FALSE)="","",1),"")</f>
        <v/>
      </c>
      <c r="M98" s="238" t="str">
        <f>IFERROR(IF(VLOOKUP($C98,'様式２－１'!$A$6:$BG$163,7,FALSE)="","",1),"")</f>
        <v/>
      </c>
      <c r="N98" s="237" t="str">
        <f>IFERROR(IF(VLOOKUP($C98,'様式２－１'!$A$6:$BG$163,8,FALSE)="","",1),"")</f>
        <v/>
      </c>
      <c r="O98" s="238" t="str">
        <f>IFERROR(IF(VLOOKUP($C98,'様式２－１'!$A$6:$BG$163,9,FALSE)="","",1),"")</f>
        <v/>
      </c>
      <c r="P98" s="237" t="str">
        <f>IFERROR(IF(VLOOKUP($C98,'様式２－１'!$A$6:$BG$163,10,FALSE)="","",1),"")</f>
        <v/>
      </c>
      <c r="Q98" s="238" t="str">
        <f>IFERROR(IF(VLOOKUP($C98,'様式２－１'!$A$6:$BG$163,11,FALSE)="","",1),"")</f>
        <v/>
      </c>
      <c r="R98" s="237" t="str">
        <f>IFERROR(IF(VLOOKUP($C98,'様式２－１'!$A$6:$BG$163,12,FALSE)="","",1),"")</f>
        <v/>
      </c>
      <c r="S98" s="238" t="str">
        <f>IFERROR(IF(VLOOKUP($C98,'様式２－１'!$A$6:$BG$163,13,FALSE)="","",1),"")</f>
        <v/>
      </c>
      <c r="T98" s="237" t="str">
        <f>IFERROR(IF(VLOOKUP($C98,'様式２－１'!$A$6:$BG$163,14,FALSE)="","",1),"")</f>
        <v/>
      </c>
      <c r="U98" s="238" t="str">
        <f>IFERROR(IF(VLOOKUP($C98,'様式２－１'!$A$6:$BG$163,15,FALSE)="","",1),"")</f>
        <v/>
      </c>
      <c r="V98" s="237" t="str">
        <f>IFERROR(IF(VLOOKUP($C98,'様式２－１'!$A$6:$BG$163,16,FALSE)="","",1),"")</f>
        <v/>
      </c>
      <c r="W98" s="238" t="str">
        <f>IFERROR(IF(VLOOKUP($C98,'様式２－１'!$A$6:$BG$163,17,FALSE)="","",1),"")</f>
        <v/>
      </c>
      <c r="X98" s="237" t="str">
        <f>IFERROR(IF(VLOOKUP($C98,'様式２－１'!$A$6:$BG$163,18,FALSE)="","",1),"")</f>
        <v/>
      </c>
      <c r="Y98" s="238" t="str">
        <f>IFERROR(IF(VLOOKUP($C98,'様式２－１'!$A$6:$BG$163,19,FALSE)="","",1),"")</f>
        <v/>
      </c>
      <c r="Z98" s="237" t="str">
        <f>IFERROR(IF(VLOOKUP($C98,'様式２－１'!$A$6:$BG$163,20,FALSE)="","",1),"")</f>
        <v/>
      </c>
      <c r="AA98" s="240" t="str">
        <f>IFERROR(IF(VLOOKUP($C98,'様式２－１'!$A$6:$BG$163,21,FALSE)="","",1),"")</f>
        <v/>
      </c>
      <c r="AB98" s="237" t="str">
        <f>IFERROR(IF(VLOOKUP($C98,'様式２－１'!$A$6:$BG$163,22,FALSE)="","",1),"")</f>
        <v/>
      </c>
      <c r="AC98" s="240" t="str">
        <f>IFERROR(IF(VLOOKUP($C98,'様式２－１'!$A$6:$BG$163,23,FALSE)="","",1),"")</f>
        <v/>
      </c>
      <c r="AD98" s="237" t="str">
        <f>IFERROR(IF(VLOOKUP($C98,'様式２－１'!$A$6:$BG$163,24,FALSE)="","",1),"")</f>
        <v/>
      </c>
      <c r="AE98" s="240" t="str">
        <f>IFERROR(IF(VLOOKUP($C98,'様式２－１'!$A$6:$BG$163,25,FALSE)="","",1),"")</f>
        <v/>
      </c>
      <c r="AF98" s="237" t="str">
        <f>IFERROR(IF(VLOOKUP($C98,'様式２－１'!$A$6:$BG$163,26,FALSE)="","",1),"")</f>
        <v/>
      </c>
      <c r="AG98" s="240" t="str">
        <f>IFERROR(IF(VLOOKUP($C98,'様式２－１'!$A$6:$BG$163,27,FALSE)="","",1),"")</f>
        <v/>
      </c>
      <c r="AH98" s="237" t="str">
        <f>IFERROR(IF(VLOOKUP($C98,'様式２－１'!$A$6:$BG$163,28,FALSE)="","",1),"")</f>
        <v/>
      </c>
      <c r="AI98" s="240" t="str">
        <f>IFERROR(IF(VLOOKUP($C98,'様式２－１'!$A$6:$BG$163,28,FALSE)="","",1),"")</f>
        <v/>
      </c>
      <c r="AJ98" s="237" t="str">
        <f>IFERROR(IF(VLOOKUP($C98,'様式２－１'!$A$6:$BG$163,30,FALSE)="","",1),"")</f>
        <v/>
      </c>
      <c r="AK98" s="240" t="str">
        <f>IFERROR(IF(VLOOKUP($C98,'様式２－１'!$A$6:$BG$163,31,FALSE)="","",1),"")</f>
        <v/>
      </c>
      <c r="AL98" s="237" t="str">
        <f>IFERROR(IF(VLOOKUP($C98,'様式２－１'!$A$6:$BG$163,32,FALSE)="","",1),"")</f>
        <v/>
      </c>
      <c r="AM98" s="240" t="str">
        <f>IFERROR(IF(VLOOKUP($C98,'様式２－１'!$A$6:$BG$163,33,FALSE)="","",1),"")</f>
        <v/>
      </c>
      <c r="AN98" s="237" t="str">
        <f>IFERROR(IF(VLOOKUP($C98,'様式２－１'!$A$6:$BG$163,34,FALSE)="","",1),"")</f>
        <v/>
      </c>
      <c r="AO98" s="240" t="str">
        <f>IFERROR(IF(VLOOKUP($C98,'様式２－１'!$A$6:$BG$163,35,FALSE)="","",1),"")</f>
        <v/>
      </c>
      <c r="AP98" s="237" t="str">
        <f>IFERROR(IF(VLOOKUP($C98,'様式２－１'!$A$6:$BG$163,36,FALSE)="","",VLOOKUP($C98,'様式２－１'!$A$6:$BG$163,36,FALSE)),"")</f>
        <v/>
      </c>
      <c r="AQ98" s="238" t="str">
        <f>IFERROR(IF(VLOOKUP($C98,'様式２－１'!$A$6:$BG$163,37,FALSE)="","",VLOOKUP($C98,'様式２－１'!$A$6:$BG$163,37,FALSE)),"")</f>
        <v/>
      </c>
      <c r="AR98" s="237" t="str">
        <f>IFERROR(IF(VLOOKUP($C98,'様式２－１'!$A$6:$BG$163,38,FALSE)="","",VLOOKUP($C98,'様式２－１'!$A$6:$BG$163,38,FALSE)),"")</f>
        <v/>
      </c>
      <c r="AS98" s="238" t="str">
        <f>IFERROR(IF(VLOOKUP($C98,'様式２－１'!$A$6:$BG$163,39,FALSE)="","",VLOOKUP($C98,'様式２－１'!$A$6:$BG$163,39,FALSE)),"")</f>
        <v/>
      </c>
      <c r="AT98" s="237" t="str">
        <f>IFERROR(IF(VLOOKUP($C98,'様式２－１'!$A$6:$BG$163,40,FALSE)="","",VLOOKUP($C98,'様式２－１'!$A$6:$BG$163,40,FALSE)),"")</f>
        <v/>
      </c>
      <c r="AU98" s="238" t="str">
        <f>IFERROR(IF(VLOOKUP($C98,'様式２－１'!$A$6:$BG$163,41,FALSE)="","",VLOOKUP($C98,'様式２－１'!$A$6:$BG$163,41,FALSE)),"")</f>
        <v/>
      </c>
      <c r="AV98" s="237" t="str">
        <f>IFERROR(IF(VLOOKUP($C98,'様式２－１'!$A$6:$BG$163,42,FALSE)="","",VLOOKUP($C98,'様式２－１'!$A$6:$BG$163,42,FALSE)),"")</f>
        <v/>
      </c>
      <c r="AW98" s="238" t="str">
        <f>IFERROR(IF(VLOOKUP($C98,'様式２－１'!$A$6:$BG$163,43,FALSE)="","",VLOOKUP($C98,'様式２－１'!$A$6:$BG$163,43,FALSE)),"")</f>
        <v/>
      </c>
      <c r="AX98" s="237" t="str">
        <f>IFERROR(IF(VLOOKUP($C98,'様式２－１'!$A$6:$BG$163,44,FALSE)="","",VLOOKUP($C98,'様式２－１'!$A$6:$BG$163,44,FALSE)),"")</f>
        <v/>
      </c>
      <c r="AY98" s="238" t="str">
        <f>IFERROR(IF(VLOOKUP($C98,'様式２－１'!$A$6:$BG$163,45,FALSE)="","",VLOOKUP($C98,'様式２－１'!$A$6:$BG$163,45,FALSE)),"")</f>
        <v/>
      </c>
      <c r="AZ98" s="237" t="str">
        <f>IFERROR(IF(VLOOKUP($C98,'様式２－１'!$A$6:$BG$163,46,FALSE)="","",VLOOKUP($C98,'様式２－１'!$A$6:$BG$163,46,FALSE)),"")</f>
        <v/>
      </c>
      <c r="BA98" s="238" t="str">
        <f>IFERROR(IF(VLOOKUP($C98,'様式２－１'!$A$6:$BG$163,47,FALSE)="","",VLOOKUP($C98,'様式２－１'!$A$6:$BG$163,47,FALSE)),"")</f>
        <v/>
      </c>
      <c r="BB98" s="237" t="str">
        <f>IFERROR(IF(VLOOKUP($C98,'様式２－１'!$A$6:$BG$163,48,FALSE)="","",VLOOKUP($C98,'様式２－１'!$A$6:$BG$163,48,FALSE)),"")</f>
        <v/>
      </c>
      <c r="BC98" s="238" t="str">
        <f>IFERROR(IF(VLOOKUP($C98,'様式２－１'!$A$6:$BG$163,49,FALSE)="","",VLOOKUP($C98,'様式２－１'!$A$6:$BG$163,49,FALSE)),"")</f>
        <v/>
      </c>
      <c r="BD98" s="237" t="str">
        <f>IFERROR(IF(VLOOKUP($C98,'様式２－１'!$A$6:$BG$163,50,FALSE)="","",VLOOKUP($C98,'様式２－１'!$A$6:$BG$163,50,FALSE)),"")</f>
        <v/>
      </c>
      <c r="BE98" s="238" t="str">
        <f>IFERROR(IF(VLOOKUP($C98,'様式２－１'!$A$6:$BG$163,51,FALSE)="","",VLOOKUP($C98,'様式２－１'!$A$6:$BG$163,51,FALSE)),"")</f>
        <v/>
      </c>
      <c r="BF98" s="237" t="str">
        <f>IFERROR(IF(VLOOKUP($C98,'様式２－１'!$A$6:$BG$163,52,FALSE)="","",VLOOKUP($C98,'様式２－１'!$A$6:$BG$163,52,FALSE)),"")</f>
        <v/>
      </c>
      <c r="BG98" s="238" t="str">
        <f>IFERROR(IF(VLOOKUP($C98,'様式２－１'!$A$6:$BG$163,53,FALSE)="","",1),"")</f>
        <v/>
      </c>
      <c r="BH98" s="237" t="str">
        <f>IFERROR(IF(VLOOKUP($C98,'様式２－１'!$A$6:$BG$163,54,FALSE)="","",1),"")</f>
        <v/>
      </c>
      <c r="BI98" s="238" t="str">
        <f>IFERROR(IF(VLOOKUP($C98,'様式２－１'!$A$6:$BG$163,55,FALSE)="","",1),"")</f>
        <v/>
      </c>
      <c r="BJ98" s="237" t="str">
        <f>IFERROR(IF(VLOOKUP($C98,'様式２－１'!$A$6:$BG$163,56,FALSE)="","",VLOOKUP($C98,'様式２－１'!$A$6:$BG$163,56,FALSE)),"")</f>
        <v/>
      </c>
      <c r="BK98" s="238" t="str">
        <f>IFERROR(IF(VLOOKUP($C98,'様式２－１'!$A$6:$BG$163,57,FALSE)="","",VLOOKUP($C98,'様式２－１'!$A$6:$BG$163,57,FALSE)),"")</f>
        <v/>
      </c>
      <c r="BL98" s="237" t="str">
        <f>IFERROR(IF(VLOOKUP($C98,'様式２－１'!$A$6:$BG$163,58,FALSE)="","",VLOOKUP($C98,'様式２－１'!$A$6:$BG$163,58,FALSE)),"")</f>
        <v/>
      </c>
      <c r="BM98" s="238" t="str">
        <f>IFERROR(IF(VLOOKUP($C98,'様式２－１'!$A$6:$BG$163,59,FALSE)="","",VLOOKUP($C98,'様式２－１'!$A$6:$BG$163,59,FALSE)),"")</f>
        <v/>
      </c>
      <c r="BN98" s="239" t="str">
        <f>IFERROR(IF(VLOOKUP($C98,'様式４－１'!$A$6:$AE$112,5,FALSE)="","",VLOOKUP($C98,'様式４－１'!$A$6:$AE$112,5,FALSE)),"")</f>
        <v/>
      </c>
      <c r="BO98" s="240" t="str">
        <f>IFERROR(IF(VLOOKUP($C98,'様式４－１'!$A$6:$AE$112,6,FALSE)="","",VLOOKUP($C98,'様式４－１'!$A$6:$AE$112,6,FALSE)),"")</f>
        <v/>
      </c>
      <c r="BP98" s="239" t="str">
        <f>IFERROR(IF(VLOOKUP($C98,'様式４－１'!$A$6:$AE$112,7,FALSE)="","",VLOOKUP($C98,'様式４－１'!$A$6:$AE$112,7,FALSE)),"")</f>
        <v/>
      </c>
      <c r="BQ98" s="240" t="str">
        <f>IFERROR(IF(VLOOKUP($C98,'様式４－１'!$A$6:$AE$112,8,FALSE)="","",VLOOKUP($C98,'様式４－１'!$A$6:$AE$112,8,FALSE)),"")</f>
        <v/>
      </c>
      <c r="BR98" s="239" t="str">
        <f>IFERROR(IF(VLOOKUP($C98,'様式４－１'!$A$6:$AE$112,9,FALSE)="","",VLOOKUP($C98,'様式４－１'!$A$6:$AE$112,9,FALSE)),"")</f>
        <v/>
      </c>
      <c r="BS98" s="240" t="str">
        <f>IFERROR(IF(VLOOKUP($C98,'様式４－１'!$A$6:$AE$112,10,FALSE)="","",VLOOKUP($C98,'様式４－１'!$A$6:$AE$112,10,FALSE)),"")</f>
        <v/>
      </c>
      <c r="BT98" s="239" t="str">
        <f>IFERROR(IF(VLOOKUP($C98,'様式４－１'!$A$6:$AE$112,11,FALSE)="","",VLOOKUP($C98,'様式４－１'!$A$6:$AE$112,11,FALSE)),"")</f>
        <v/>
      </c>
      <c r="BU98" s="240" t="str">
        <f>IFERROR(IF(VLOOKUP($C98,'様式４－１'!$A$6:$AE$112,12,FALSE)="","",VLOOKUP($C98,'様式４－１'!$A$6:$AE$112,12,FALSE)),"")</f>
        <v/>
      </c>
      <c r="BV98" s="237" t="str">
        <f>IFERROR(IF(VLOOKUP($C98,'様式４－１'!$A$6:$AE$112,13,FALSE)="","",VLOOKUP($C98,'様式４－１'!$A$6:$AE$112,13,FALSE)),"")</f>
        <v/>
      </c>
      <c r="BW98" s="238" t="str">
        <f>IFERROR(IF(VLOOKUP($C98,'様式４－１'!$A$6:$AE$112,14,FALSE)="","",VLOOKUP($C98,'様式４－１'!$A$6:$AE$112,14,FALSE)),"")</f>
        <v/>
      </c>
      <c r="BX98" s="237" t="str">
        <f>IFERROR(IF(VLOOKUP($C98,'様式４－１'!$A$6:$AE$112,15,FALSE)="","",VLOOKUP($C98,'様式４－１'!$A$6:$AE$112,15,FALSE)),"")</f>
        <v/>
      </c>
      <c r="BY98" s="238" t="str">
        <f>IFERROR(IF(VLOOKUP($C98,'様式４－１'!$A$6:$AE$112,16,FALSE)="","",VLOOKUP($C98,'様式４－１'!$A$6:$AE$112,16,FALSE)),"")</f>
        <v/>
      </c>
      <c r="BZ98" s="237" t="str">
        <f>IFERROR(IF(VLOOKUP($C98,'様式４－１'!$A$6:$AE$112,17,FALSE)="","",VLOOKUP($C98,'様式４－１'!$A$6:$AE$112,17,FALSE)),"")</f>
        <v/>
      </c>
      <c r="CA98" s="238" t="str">
        <f>IFERROR(IF(VLOOKUP($C98,'様式４－１'!$A$6:$AE$112,18,FALSE)="","",VLOOKUP($C98,'様式４－１'!$A$6:$AE$112,18,FALSE)),"")</f>
        <v/>
      </c>
      <c r="CB98" s="237" t="str">
        <f>IFERROR(IF(VLOOKUP($C98,'様式４－１'!$A$6:$AE$112,19,FALSE)="","",VLOOKUP($C98,'様式４－１'!$A$6:$AE$112,19,FALSE)),"")</f>
        <v/>
      </c>
      <c r="CC98" s="238" t="str">
        <f>IFERROR(IF(VLOOKUP($C98,'様式４－１'!$A$6:$AE$112,20,FALSE)="","",VLOOKUP($C98,'様式４－１'!$A$6:$AE$112,20,FALSE)),"")</f>
        <v/>
      </c>
      <c r="CD98" s="239" t="str">
        <f>IFERROR(IF(VLOOKUP($C98,'様式４－１'!$A$6:$AE$112,21,FALSE)="","",1),"")</f>
        <v/>
      </c>
      <c r="CE98" s="240" t="str">
        <f>IFERROR(IF(VLOOKUP($C98,'様式４－１'!$A$6:$AE$112,22,FALSE)="","",1),"")</f>
        <v/>
      </c>
      <c r="CF98" s="239" t="str">
        <f>IFERROR(IF(VLOOKUP($C98,'様式４－１'!$A$6:$AE$112,23,FALSE)="","",1),"")</f>
        <v/>
      </c>
      <c r="CG98" s="240" t="str">
        <f>IFERROR(IF(VLOOKUP($C98,'様式４－１'!$A$6:$AE$112,24,FALSE)="","",1),"")</f>
        <v/>
      </c>
      <c r="CH98" s="239" t="str">
        <f>IFERROR(IF(VLOOKUP($C98,'様式４－１'!$A$6:$AE$112,25,FALSE)="","",1),"")</f>
        <v/>
      </c>
      <c r="CI98" s="240" t="str">
        <f>IFERROR(IF(VLOOKUP($C98,'様式４－１'!$A$6:$AE$112,26,FALSE)="","",1),"")</f>
        <v/>
      </c>
      <c r="CJ98" s="239" t="str">
        <f>IFERROR(IF(VLOOKUP($C98,'様式４－１'!$A$6:$AE$112,27,FALSE)="","",1),"")</f>
        <v/>
      </c>
      <c r="CK98" s="240" t="str">
        <f>IFERROR(IF(VLOOKUP($C98,'様式４－１'!$A$6:$AE$112,28,FALSE)="","",1),"")</f>
        <v/>
      </c>
      <c r="CL98" s="239" t="str">
        <f>IFERROR(IF(VLOOKUP($C98,'様式４－１'!$A$6:$AE$112,29,FALSE)="","",1),"")</f>
        <v/>
      </c>
      <c r="CM98" s="240" t="str">
        <f>IFERROR(IF(VLOOKUP($C98,'様式４－１'!$A$6:$AE$112,30,FALSE)="","",1),"")</f>
        <v/>
      </c>
      <c r="CN98" s="239" t="str">
        <f>IFERROR(IF(VLOOKUP($C98,'様式４－１'!$A$6:$AE$112,31,FALSE)="","",1),"")</f>
        <v/>
      </c>
      <c r="CO98" s="254" t="str">
        <f>IFERROR(IF(VLOOKUP($C98,'様式４－１'!$A$6:$AE$112,31,FALSE)="","",1),"")</f>
        <v/>
      </c>
      <c r="CP98" s="258" t="str">
        <f>IFERROR(IF(VLOOKUP($C98,'様式４－１'!$A$6:$AE$112,31,FALSE)="","",1),"")</f>
        <v/>
      </c>
      <c r="CQ98" s="254" t="str">
        <f>IFERROR(IF(VLOOKUP($C98,'様式４－１'!$A$6:$AE$112,31,FALSE)="","",1),"")</f>
        <v/>
      </c>
      <c r="CR98" s="264">
        <f>全技術者確認表!E110</f>
        <v>0</v>
      </c>
      <c r="CS98" s="265">
        <f>全技術者確認表!H110</f>
        <v>0</v>
      </c>
      <c r="FS98" s="237"/>
      <c r="FT98" s="238"/>
      <c r="FU98" s="237"/>
      <c r="FV98" s="238"/>
      <c r="FW98" s="237"/>
      <c r="FX98" s="238"/>
      <c r="FY98" s="237"/>
      <c r="FZ98" s="238"/>
      <c r="GA98" s="237"/>
      <c r="GB98" s="238"/>
      <c r="GC98" s="237"/>
      <c r="GD98" s="238"/>
      <c r="GE98" s="237"/>
      <c r="GF98" s="238"/>
      <c r="GG98" s="237"/>
      <c r="GH98" s="238"/>
      <c r="GI98" s="239"/>
      <c r="GJ98" s="240"/>
      <c r="GK98" s="239"/>
      <c r="GL98" s="240"/>
      <c r="GM98" s="239"/>
      <c r="GN98" s="240"/>
      <c r="GO98" s="239"/>
      <c r="GP98" s="240"/>
      <c r="GQ98" s="239"/>
      <c r="GR98" s="240"/>
      <c r="GS98" s="239"/>
      <c r="GT98" s="240"/>
      <c r="GU98" s="239"/>
      <c r="GV98" s="240"/>
      <c r="GW98" s="239"/>
      <c r="GX98" s="240"/>
      <c r="GY98" s="237"/>
      <c r="GZ98" s="238"/>
      <c r="HA98" s="237"/>
      <c r="HB98" s="238"/>
      <c r="HC98" s="237"/>
      <c r="HD98" s="238"/>
      <c r="HE98" s="237"/>
      <c r="HF98" s="238"/>
      <c r="HG98" s="237"/>
      <c r="HH98" s="238"/>
      <c r="HI98" s="237"/>
      <c r="HJ98" s="238"/>
      <c r="HK98" s="237"/>
      <c r="HL98" s="238"/>
      <c r="HM98" s="237"/>
      <c r="HN98" s="238"/>
      <c r="HO98" s="237"/>
      <c r="HP98" s="238"/>
      <c r="HQ98" s="237"/>
      <c r="HR98" s="238"/>
      <c r="HS98" s="237"/>
      <c r="HT98" s="238"/>
      <c r="HU98" s="237"/>
      <c r="HV98" s="238"/>
      <c r="HW98" s="239"/>
      <c r="HX98" s="240"/>
      <c r="HY98" s="239"/>
      <c r="HZ98" s="240"/>
      <c r="IA98" s="239"/>
      <c r="IB98" s="240"/>
      <c r="IC98" s="239"/>
      <c r="ID98" s="240"/>
      <c r="IE98" s="237"/>
      <c r="IF98" s="238"/>
      <c r="IG98" s="237"/>
      <c r="IH98" s="238"/>
      <c r="II98" s="237"/>
      <c r="IJ98" s="238"/>
      <c r="IK98" s="237"/>
      <c r="IL98" s="238"/>
      <c r="IM98" s="239"/>
      <c r="IN98" s="240"/>
      <c r="IO98" s="239"/>
      <c r="IP98" s="240"/>
      <c r="IQ98" s="239"/>
      <c r="IR98" s="240"/>
      <c r="IS98" s="239"/>
      <c r="IT98" s="240"/>
      <c r="IU98" s="239"/>
      <c r="IV98" s="240"/>
      <c r="IW98" s="239"/>
      <c r="IX98" s="254"/>
      <c r="IY98" s="258"/>
      <c r="IZ98" s="254"/>
      <c r="JA98" s="258"/>
      <c r="JB98" s="254"/>
    </row>
    <row r="99" spans="1:262" s="231" customFormat="1" x14ac:dyDescent="0.2">
      <c r="A99" s="231">
        <f>報告書表紙!G$6</f>
        <v>0</v>
      </c>
      <c r="C99" s="231">
        <v>98</v>
      </c>
      <c r="D99" s="231">
        <f>全技術者確認表!B111</f>
        <v>0</v>
      </c>
      <c r="J99" s="232" t="str">
        <f>IFERROR(IF(VLOOKUP($C99,'様式２－１'!$A$6:$BG$163,4,FALSE)="","",1),"")</f>
        <v/>
      </c>
      <c r="K99" s="233" t="str">
        <f>IFERROR(IF(VLOOKUP($C99,'様式２－１'!$A$6:$BG$163,5,FALSE)="","",1),"")</f>
        <v/>
      </c>
      <c r="L99" s="232" t="str">
        <f>IFERROR(IF(VLOOKUP($C99,'様式２－１'!$A$6:$BG$163,6,FALSE)="","",1),"")</f>
        <v/>
      </c>
      <c r="M99" s="233" t="str">
        <f>IFERROR(IF(VLOOKUP($C99,'様式２－１'!$A$6:$BG$163,7,FALSE)="","",1),"")</f>
        <v/>
      </c>
      <c r="N99" s="232" t="str">
        <f>IFERROR(IF(VLOOKUP($C99,'様式２－１'!$A$6:$BG$163,8,FALSE)="","",1),"")</f>
        <v/>
      </c>
      <c r="O99" s="233" t="str">
        <f>IFERROR(IF(VLOOKUP($C99,'様式２－１'!$A$6:$BG$163,9,FALSE)="","",1),"")</f>
        <v/>
      </c>
      <c r="P99" s="232" t="str">
        <f>IFERROR(IF(VLOOKUP($C99,'様式２－１'!$A$6:$BG$163,10,FALSE)="","",1),"")</f>
        <v/>
      </c>
      <c r="Q99" s="233" t="str">
        <f>IFERROR(IF(VLOOKUP($C99,'様式２－１'!$A$6:$BG$163,11,FALSE)="","",1),"")</f>
        <v/>
      </c>
      <c r="R99" s="232" t="str">
        <f>IFERROR(IF(VLOOKUP($C99,'様式２－１'!$A$6:$BG$163,12,FALSE)="","",1),"")</f>
        <v/>
      </c>
      <c r="S99" s="233" t="str">
        <f>IFERROR(IF(VLOOKUP($C99,'様式２－１'!$A$6:$BG$163,13,FALSE)="","",1),"")</f>
        <v/>
      </c>
      <c r="T99" s="232" t="str">
        <f>IFERROR(IF(VLOOKUP($C99,'様式２－１'!$A$6:$BG$163,14,FALSE)="","",1),"")</f>
        <v/>
      </c>
      <c r="U99" s="233" t="str">
        <f>IFERROR(IF(VLOOKUP($C99,'様式２－１'!$A$6:$BG$163,15,FALSE)="","",1),"")</f>
        <v/>
      </c>
      <c r="V99" s="232" t="str">
        <f>IFERROR(IF(VLOOKUP($C99,'様式２－１'!$A$6:$BG$163,16,FALSE)="","",1),"")</f>
        <v/>
      </c>
      <c r="W99" s="233" t="str">
        <f>IFERROR(IF(VLOOKUP($C99,'様式２－１'!$A$6:$BG$163,17,FALSE)="","",1),"")</f>
        <v/>
      </c>
      <c r="X99" s="232" t="str">
        <f>IFERROR(IF(VLOOKUP($C99,'様式２－１'!$A$6:$BG$163,18,FALSE)="","",1),"")</f>
        <v/>
      </c>
      <c r="Y99" s="233" t="str">
        <f>IFERROR(IF(VLOOKUP($C99,'様式２－１'!$A$6:$BG$163,19,FALSE)="","",1),"")</f>
        <v/>
      </c>
      <c r="Z99" s="232" t="str">
        <f>IFERROR(IF(VLOOKUP($C99,'様式２－１'!$A$6:$BG$163,20,FALSE)="","",1),"")</f>
        <v/>
      </c>
      <c r="AA99" s="235" t="str">
        <f>IFERROR(IF(VLOOKUP($C99,'様式２－１'!$A$6:$BG$163,21,FALSE)="","",1),"")</f>
        <v/>
      </c>
      <c r="AB99" s="232" t="str">
        <f>IFERROR(IF(VLOOKUP($C99,'様式２－１'!$A$6:$BG$163,22,FALSE)="","",1),"")</f>
        <v/>
      </c>
      <c r="AC99" s="235" t="str">
        <f>IFERROR(IF(VLOOKUP($C99,'様式２－１'!$A$6:$BG$163,23,FALSE)="","",1),"")</f>
        <v/>
      </c>
      <c r="AD99" s="232" t="str">
        <f>IFERROR(IF(VLOOKUP($C99,'様式２－１'!$A$6:$BG$163,24,FALSE)="","",1),"")</f>
        <v/>
      </c>
      <c r="AE99" s="235" t="str">
        <f>IFERROR(IF(VLOOKUP($C99,'様式２－１'!$A$6:$BG$163,25,FALSE)="","",1),"")</f>
        <v/>
      </c>
      <c r="AF99" s="232" t="str">
        <f>IFERROR(IF(VLOOKUP($C99,'様式２－１'!$A$6:$BG$163,26,FALSE)="","",1),"")</f>
        <v/>
      </c>
      <c r="AG99" s="235" t="str">
        <f>IFERROR(IF(VLOOKUP($C99,'様式２－１'!$A$6:$BG$163,27,FALSE)="","",1),"")</f>
        <v/>
      </c>
      <c r="AH99" s="232" t="str">
        <f>IFERROR(IF(VLOOKUP($C99,'様式２－１'!$A$6:$BG$163,28,FALSE)="","",1),"")</f>
        <v/>
      </c>
      <c r="AI99" s="235" t="str">
        <f>IFERROR(IF(VLOOKUP($C99,'様式２－１'!$A$6:$BG$163,28,FALSE)="","",1),"")</f>
        <v/>
      </c>
      <c r="AJ99" s="232" t="str">
        <f>IFERROR(IF(VLOOKUP($C99,'様式２－１'!$A$6:$BG$163,30,FALSE)="","",1),"")</f>
        <v/>
      </c>
      <c r="AK99" s="235" t="str">
        <f>IFERROR(IF(VLOOKUP($C99,'様式２－１'!$A$6:$BG$163,31,FALSE)="","",1),"")</f>
        <v/>
      </c>
      <c r="AL99" s="232" t="str">
        <f>IFERROR(IF(VLOOKUP($C99,'様式２－１'!$A$6:$BG$163,32,FALSE)="","",1),"")</f>
        <v/>
      </c>
      <c r="AM99" s="235" t="str">
        <f>IFERROR(IF(VLOOKUP($C99,'様式２－１'!$A$6:$BG$163,33,FALSE)="","",1),"")</f>
        <v/>
      </c>
      <c r="AN99" s="232" t="str">
        <f>IFERROR(IF(VLOOKUP($C99,'様式２－１'!$A$6:$BG$163,34,FALSE)="","",1),"")</f>
        <v/>
      </c>
      <c r="AO99" s="235" t="str">
        <f>IFERROR(IF(VLOOKUP($C99,'様式２－１'!$A$6:$BG$163,35,FALSE)="","",1),"")</f>
        <v/>
      </c>
      <c r="AP99" s="232" t="str">
        <f>IFERROR(IF(VLOOKUP($C99,'様式２－１'!$A$6:$BG$163,36,FALSE)="","",VLOOKUP($C99,'様式２－１'!$A$6:$BG$163,36,FALSE)),"")</f>
        <v/>
      </c>
      <c r="AQ99" s="233" t="str">
        <f>IFERROR(IF(VLOOKUP($C99,'様式２－１'!$A$6:$BG$163,37,FALSE)="","",VLOOKUP($C99,'様式２－１'!$A$6:$BG$163,37,FALSE)),"")</f>
        <v/>
      </c>
      <c r="AR99" s="232" t="str">
        <f>IFERROR(IF(VLOOKUP($C99,'様式２－１'!$A$6:$BG$163,38,FALSE)="","",VLOOKUP($C99,'様式２－１'!$A$6:$BG$163,38,FALSE)),"")</f>
        <v/>
      </c>
      <c r="AS99" s="233" t="str">
        <f>IFERROR(IF(VLOOKUP($C99,'様式２－１'!$A$6:$BG$163,39,FALSE)="","",VLOOKUP($C99,'様式２－１'!$A$6:$BG$163,39,FALSE)),"")</f>
        <v/>
      </c>
      <c r="AT99" s="232" t="str">
        <f>IFERROR(IF(VLOOKUP($C99,'様式２－１'!$A$6:$BG$163,40,FALSE)="","",VLOOKUP($C99,'様式２－１'!$A$6:$BG$163,40,FALSE)),"")</f>
        <v/>
      </c>
      <c r="AU99" s="233" t="str">
        <f>IFERROR(IF(VLOOKUP($C99,'様式２－１'!$A$6:$BG$163,41,FALSE)="","",VLOOKUP($C99,'様式２－１'!$A$6:$BG$163,41,FALSE)),"")</f>
        <v/>
      </c>
      <c r="AV99" s="232" t="str">
        <f>IFERROR(IF(VLOOKUP($C99,'様式２－１'!$A$6:$BG$163,42,FALSE)="","",VLOOKUP($C99,'様式２－１'!$A$6:$BG$163,42,FALSE)),"")</f>
        <v/>
      </c>
      <c r="AW99" s="233" t="str">
        <f>IFERROR(IF(VLOOKUP($C99,'様式２－１'!$A$6:$BG$163,43,FALSE)="","",VLOOKUP($C99,'様式２－１'!$A$6:$BG$163,43,FALSE)),"")</f>
        <v/>
      </c>
      <c r="AX99" s="232" t="str">
        <f>IFERROR(IF(VLOOKUP($C99,'様式２－１'!$A$6:$BG$163,44,FALSE)="","",VLOOKUP($C99,'様式２－１'!$A$6:$BG$163,44,FALSE)),"")</f>
        <v/>
      </c>
      <c r="AY99" s="233" t="str">
        <f>IFERROR(IF(VLOOKUP($C99,'様式２－１'!$A$6:$BG$163,45,FALSE)="","",VLOOKUP($C99,'様式２－１'!$A$6:$BG$163,45,FALSE)),"")</f>
        <v/>
      </c>
      <c r="AZ99" s="232" t="str">
        <f>IFERROR(IF(VLOOKUP($C99,'様式２－１'!$A$6:$BG$163,46,FALSE)="","",VLOOKUP($C99,'様式２－１'!$A$6:$BG$163,46,FALSE)),"")</f>
        <v/>
      </c>
      <c r="BA99" s="233" t="str">
        <f>IFERROR(IF(VLOOKUP($C99,'様式２－１'!$A$6:$BG$163,47,FALSE)="","",VLOOKUP($C99,'様式２－１'!$A$6:$BG$163,47,FALSE)),"")</f>
        <v/>
      </c>
      <c r="BB99" s="232" t="str">
        <f>IFERROR(IF(VLOOKUP($C99,'様式２－１'!$A$6:$BG$163,48,FALSE)="","",VLOOKUP($C99,'様式２－１'!$A$6:$BG$163,48,FALSE)),"")</f>
        <v/>
      </c>
      <c r="BC99" s="233" t="str">
        <f>IFERROR(IF(VLOOKUP($C99,'様式２－１'!$A$6:$BG$163,49,FALSE)="","",VLOOKUP($C99,'様式２－１'!$A$6:$BG$163,49,FALSE)),"")</f>
        <v/>
      </c>
      <c r="BD99" s="232" t="str">
        <f>IFERROR(IF(VLOOKUP($C99,'様式２－１'!$A$6:$BG$163,50,FALSE)="","",VLOOKUP($C99,'様式２－１'!$A$6:$BG$163,50,FALSE)),"")</f>
        <v/>
      </c>
      <c r="BE99" s="233" t="str">
        <f>IFERROR(IF(VLOOKUP($C99,'様式２－１'!$A$6:$BG$163,51,FALSE)="","",VLOOKUP($C99,'様式２－１'!$A$6:$BG$163,51,FALSE)),"")</f>
        <v/>
      </c>
      <c r="BF99" s="232" t="str">
        <f>IFERROR(IF(VLOOKUP($C99,'様式２－１'!$A$6:$BG$163,52,FALSE)="","",VLOOKUP($C99,'様式２－１'!$A$6:$BG$163,52,FALSE)),"")</f>
        <v/>
      </c>
      <c r="BG99" s="233" t="str">
        <f>IFERROR(IF(VLOOKUP($C99,'様式２－１'!$A$6:$BG$163,53,FALSE)="","",1),"")</f>
        <v/>
      </c>
      <c r="BH99" s="232" t="str">
        <f>IFERROR(IF(VLOOKUP($C99,'様式２－１'!$A$6:$BG$163,54,FALSE)="","",1),"")</f>
        <v/>
      </c>
      <c r="BI99" s="233" t="str">
        <f>IFERROR(IF(VLOOKUP($C99,'様式２－１'!$A$6:$BG$163,55,FALSE)="","",1),"")</f>
        <v/>
      </c>
      <c r="BJ99" s="232" t="str">
        <f>IFERROR(IF(VLOOKUP($C99,'様式２－１'!$A$6:$BG$163,56,FALSE)="","",VLOOKUP($C99,'様式２－１'!$A$6:$BG$163,56,FALSE)),"")</f>
        <v/>
      </c>
      <c r="BK99" s="233" t="str">
        <f>IFERROR(IF(VLOOKUP($C99,'様式２－１'!$A$6:$BG$163,57,FALSE)="","",VLOOKUP($C99,'様式２－１'!$A$6:$BG$163,57,FALSE)),"")</f>
        <v/>
      </c>
      <c r="BL99" s="232" t="str">
        <f>IFERROR(IF(VLOOKUP($C99,'様式２－１'!$A$6:$BG$163,58,FALSE)="","",VLOOKUP($C99,'様式２－１'!$A$6:$BG$163,58,FALSE)),"")</f>
        <v/>
      </c>
      <c r="BM99" s="233" t="str">
        <f>IFERROR(IF(VLOOKUP($C99,'様式２－１'!$A$6:$BG$163,59,FALSE)="","",VLOOKUP($C99,'様式２－１'!$A$6:$BG$163,59,FALSE)),"")</f>
        <v/>
      </c>
      <c r="BN99" s="234" t="str">
        <f>IFERROR(IF(VLOOKUP($C99,'様式４－１'!$A$6:$AE$112,5,FALSE)="","",VLOOKUP($C99,'様式４－１'!$A$6:$AE$112,5,FALSE)),"")</f>
        <v/>
      </c>
      <c r="BO99" s="235" t="str">
        <f>IFERROR(IF(VLOOKUP($C99,'様式４－１'!$A$6:$AE$112,6,FALSE)="","",VLOOKUP($C99,'様式４－１'!$A$6:$AE$112,6,FALSE)),"")</f>
        <v/>
      </c>
      <c r="BP99" s="234" t="str">
        <f>IFERROR(IF(VLOOKUP($C99,'様式４－１'!$A$6:$AE$112,7,FALSE)="","",VLOOKUP($C99,'様式４－１'!$A$6:$AE$112,7,FALSE)),"")</f>
        <v/>
      </c>
      <c r="BQ99" s="235" t="str">
        <f>IFERROR(IF(VLOOKUP($C99,'様式４－１'!$A$6:$AE$112,8,FALSE)="","",VLOOKUP($C99,'様式４－１'!$A$6:$AE$112,8,FALSE)),"")</f>
        <v/>
      </c>
      <c r="BR99" s="234" t="str">
        <f>IFERROR(IF(VLOOKUP($C99,'様式４－１'!$A$6:$AE$112,9,FALSE)="","",VLOOKUP($C99,'様式４－１'!$A$6:$AE$112,9,FALSE)),"")</f>
        <v/>
      </c>
      <c r="BS99" s="235" t="str">
        <f>IFERROR(IF(VLOOKUP($C99,'様式４－１'!$A$6:$AE$112,10,FALSE)="","",VLOOKUP($C99,'様式４－１'!$A$6:$AE$112,10,FALSE)),"")</f>
        <v/>
      </c>
      <c r="BT99" s="234" t="str">
        <f>IFERROR(IF(VLOOKUP($C99,'様式４－１'!$A$6:$AE$112,11,FALSE)="","",VLOOKUP($C99,'様式４－１'!$A$6:$AE$112,11,FALSE)),"")</f>
        <v/>
      </c>
      <c r="BU99" s="235" t="str">
        <f>IFERROR(IF(VLOOKUP($C99,'様式４－１'!$A$6:$AE$112,12,FALSE)="","",VLOOKUP($C99,'様式４－１'!$A$6:$AE$112,12,FALSE)),"")</f>
        <v/>
      </c>
      <c r="BV99" s="232" t="str">
        <f>IFERROR(IF(VLOOKUP($C99,'様式４－１'!$A$6:$AE$112,13,FALSE)="","",VLOOKUP($C99,'様式４－１'!$A$6:$AE$112,13,FALSE)),"")</f>
        <v/>
      </c>
      <c r="BW99" s="233" t="str">
        <f>IFERROR(IF(VLOOKUP($C99,'様式４－１'!$A$6:$AE$112,14,FALSE)="","",VLOOKUP($C99,'様式４－１'!$A$6:$AE$112,14,FALSE)),"")</f>
        <v/>
      </c>
      <c r="BX99" s="232" t="str">
        <f>IFERROR(IF(VLOOKUP($C99,'様式４－１'!$A$6:$AE$112,15,FALSE)="","",VLOOKUP($C99,'様式４－１'!$A$6:$AE$112,15,FALSE)),"")</f>
        <v/>
      </c>
      <c r="BY99" s="233" t="str">
        <f>IFERROR(IF(VLOOKUP($C99,'様式４－１'!$A$6:$AE$112,16,FALSE)="","",VLOOKUP($C99,'様式４－１'!$A$6:$AE$112,16,FALSE)),"")</f>
        <v/>
      </c>
      <c r="BZ99" s="232" t="str">
        <f>IFERROR(IF(VLOOKUP($C99,'様式４－１'!$A$6:$AE$112,17,FALSE)="","",VLOOKUP($C99,'様式４－１'!$A$6:$AE$112,17,FALSE)),"")</f>
        <v/>
      </c>
      <c r="CA99" s="233" t="str">
        <f>IFERROR(IF(VLOOKUP($C99,'様式４－１'!$A$6:$AE$112,18,FALSE)="","",VLOOKUP($C99,'様式４－１'!$A$6:$AE$112,18,FALSE)),"")</f>
        <v/>
      </c>
      <c r="CB99" s="232" t="str">
        <f>IFERROR(IF(VLOOKUP($C99,'様式４－１'!$A$6:$AE$112,19,FALSE)="","",VLOOKUP($C99,'様式４－１'!$A$6:$AE$112,19,FALSE)),"")</f>
        <v/>
      </c>
      <c r="CC99" s="233" t="str">
        <f>IFERROR(IF(VLOOKUP($C99,'様式４－１'!$A$6:$AE$112,20,FALSE)="","",VLOOKUP($C99,'様式４－１'!$A$6:$AE$112,20,FALSE)),"")</f>
        <v/>
      </c>
      <c r="CD99" s="234" t="str">
        <f>IFERROR(IF(VLOOKUP($C99,'様式４－１'!$A$6:$AE$112,21,FALSE)="","",1),"")</f>
        <v/>
      </c>
      <c r="CE99" s="235" t="str">
        <f>IFERROR(IF(VLOOKUP($C99,'様式４－１'!$A$6:$AE$112,22,FALSE)="","",1),"")</f>
        <v/>
      </c>
      <c r="CF99" s="234" t="str">
        <f>IFERROR(IF(VLOOKUP($C99,'様式４－１'!$A$6:$AE$112,23,FALSE)="","",1),"")</f>
        <v/>
      </c>
      <c r="CG99" s="235" t="str">
        <f>IFERROR(IF(VLOOKUP($C99,'様式４－１'!$A$6:$AE$112,24,FALSE)="","",1),"")</f>
        <v/>
      </c>
      <c r="CH99" s="234" t="str">
        <f>IFERROR(IF(VLOOKUP($C99,'様式４－１'!$A$6:$AE$112,25,FALSE)="","",1),"")</f>
        <v/>
      </c>
      <c r="CI99" s="235" t="str">
        <f>IFERROR(IF(VLOOKUP($C99,'様式４－１'!$A$6:$AE$112,26,FALSE)="","",1),"")</f>
        <v/>
      </c>
      <c r="CJ99" s="234" t="str">
        <f>IFERROR(IF(VLOOKUP($C99,'様式４－１'!$A$6:$AE$112,27,FALSE)="","",1),"")</f>
        <v/>
      </c>
      <c r="CK99" s="235" t="str">
        <f>IFERROR(IF(VLOOKUP($C99,'様式４－１'!$A$6:$AE$112,28,FALSE)="","",1),"")</f>
        <v/>
      </c>
      <c r="CL99" s="234" t="str">
        <f>IFERROR(IF(VLOOKUP($C99,'様式４－１'!$A$6:$AE$112,29,FALSE)="","",1),"")</f>
        <v/>
      </c>
      <c r="CM99" s="235" t="str">
        <f>IFERROR(IF(VLOOKUP($C99,'様式４－１'!$A$6:$AE$112,30,FALSE)="","",1),"")</f>
        <v/>
      </c>
      <c r="CN99" s="234" t="str">
        <f>IFERROR(IF(VLOOKUP($C99,'様式４－１'!$A$6:$AE$112,31,FALSE)="","",1),"")</f>
        <v/>
      </c>
      <c r="CO99" s="252" t="str">
        <f>IFERROR(IF(VLOOKUP($C99,'様式４－１'!$A$6:$AE$112,31,FALSE)="","",1),"")</f>
        <v/>
      </c>
      <c r="CP99" s="256" t="str">
        <f>IFERROR(IF(VLOOKUP($C99,'様式４－１'!$A$6:$AE$112,31,FALSE)="","",1),"")</f>
        <v/>
      </c>
      <c r="CQ99" s="252" t="str">
        <f>IFERROR(IF(VLOOKUP($C99,'様式４－１'!$A$6:$AE$112,31,FALSE)="","",1),"")</f>
        <v/>
      </c>
      <c r="CR99" s="260">
        <f>全技術者確認表!E111</f>
        <v>0</v>
      </c>
      <c r="CS99" s="261">
        <f>全技術者確認表!H111</f>
        <v>0</v>
      </c>
      <c r="FS99" s="232"/>
      <c r="FT99" s="233"/>
      <c r="FU99" s="232"/>
      <c r="FV99" s="233"/>
      <c r="FW99" s="232"/>
      <c r="FX99" s="233"/>
      <c r="FY99" s="232"/>
      <c r="FZ99" s="233"/>
      <c r="GA99" s="232"/>
      <c r="GB99" s="233"/>
      <c r="GC99" s="232"/>
      <c r="GD99" s="233"/>
      <c r="GE99" s="232"/>
      <c r="GF99" s="233"/>
      <c r="GG99" s="232"/>
      <c r="GH99" s="233"/>
      <c r="GI99" s="234"/>
      <c r="GJ99" s="235"/>
      <c r="GK99" s="234"/>
      <c r="GL99" s="235"/>
      <c r="GM99" s="234"/>
      <c r="GN99" s="235"/>
      <c r="GO99" s="234"/>
      <c r="GP99" s="235"/>
      <c r="GQ99" s="234"/>
      <c r="GR99" s="235"/>
      <c r="GS99" s="234"/>
      <c r="GT99" s="235"/>
      <c r="GU99" s="234"/>
      <c r="GV99" s="235"/>
      <c r="GW99" s="234"/>
      <c r="GX99" s="235"/>
      <c r="GY99" s="232"/>
      <c r="GZ99" s="233"/>
      <c r="HA99" s="232"/>
      <c r="HB99" s="233"/>
      <c r="HC99" s="232"/>
      <c r="HD99" s="233"/>
      <c r="HE99" s="232"/>
      <c r="HF99" s="233"/>
      <c r="HG99" s="232"/>
      <c r="HH99" s="233"/>
      <c r="HI99" s="232"/>
      <c r="HJ99" s="233"/>
      <c r="HK99" s="232"/>
      <c r="HL99" s="233"/>
      <c r="HM99" s="232"/>
      <c r="HN99" s="233"/>
      <c r="HO99" s="232"/>
      <c r="HP99" s="233"/>
      <c r="HQ99" s="232"/>
      <c r="HR99" s="233"/>
      <c r="HS99" s="232"/>
      <c r="HT99" s="233"/>
      <c r="HU99" s="232"/>
      <c r="HV99" s="233"/>
      <c r="HW99" s="234"/>
      <c r="HX99" s="235"/>
      <c r="HY99" s="234"/>
      <c r="HZ99" s="235"/>
      <c r="IA99" s="234"/>
      <c r="IB99" s="235"/>
      <c r="IC99" s="234"/>
      <c r="ID99" s="235"/>
      <c r="IE99" s="232"/>
      <c r="IF99" s="233"/>
      <c r="IG99" s="232"/>
      <c r="IH99" s="233"/>
      <c r="II99" s="232"/>
      <c r="IJ99" s="233"/>
      <c r="IK99" s="232"/>
      <c r="IL99" s="233"/>
      <c r="IM99" s="234"/>
      <c r="IN99" s="235"/>
      <c r="IO99" s="234"/>
      <c r="IP99" s="235"/>
      <c r="IQ99" s="234"/>
      <c r="IR99" s="235"/>
      <c r="IS99" s="234"/>
      <c r="IT99" s="235"/>
      <c r="IU99" s="234"/>
      <c r="IV99" s="235"/>
      <c r="IW99" s="234"/>
      <c r="IX99" s="252"/>
      <c r="IY99" s="256"/>
      <c r="IZ99" s="252"/>
      <c r="JA99" s="256"/>
      <c r="JB99" s="252"/>
    </row>
    <row r="100" spans="1:262" s="231" customFormat="1" x14ac:dyDescent="0.2">
      <c r="A100" s="231">
        <f>報告書表紙!G$6</f>
        <v>0</v>
      </c>
      <c r="C100" s="231">
        <v>99</v>
      </c>
      <c r="D100" s="231">
        <f>全技術者確認表!B112</f>
        <v>0</v>
      </c>
      <c r="J100" s="232" t="str">
        <f>IFERROR(IF(VLOOKUP($C100,'様式２－１'!$A$6:$BG$163,4,FALSE)="","",1),"")</f>
        <v/>
      </c>
      <c r="K100" s="233" t="str">
        <f>IFERROR(IF(VLOOKUP($C100,'様式２－１'!$A$6:$BG$163,5,FALSE)="","",1),"")</f>
        <v/>
      </c>
      <c r="L100" s="232" t="str">
        <f>IFERROR(IF(VLOOKUP($C100,'様式２－１'!$A$6:$BG$163,6,FALSE)="","",1),"")</f>
        <v/>
      </c>
      <c r="M100" s="233" t="str">
        <f>IFERROR(IF(VLOOKUP($C100,'様式２－１'!$A$6:$BG$163,7,FALSE)="","",1),"")</f>
        <v/>
      </c>
      <c r="N100" s="232" t="str">
        <f>IFERROR(IF(VLOOKUP($C100,'様式２－１'!$A$6:$BG$163,8,FALSE)="","",1),"")</f>
        <v/>
      </c>
      <c r="O100" s="233" t="str">
        <f>IFERROR(IF(VLOOKUP($C100,'様式２－１'!$A$6:$BG$163,9,FALSE)="","",1),"")</f>
        <v/>
      </c>
      <c r="P100" s="232" t="str">
        <f>IFERROR(IF(VLOOKUP($C100,'様式２－１'!$A$6:$BG$163,10,FALSE)="","",1),"")</f>
        <v/>
      </c>
      <c r="Q100" s="233" t="str">
        <f>IFERROR(IF(VLOOKUP($C100,'様式２－１'!$A$6:$BG$163,11,FALSE)="","",1),"")</f>
        <v/>
      </c>
      <c r="R100" s="232" t="str">
        <f>IFERROR(IF(VLOOKUP($C100,'様式２－１'!$A$6:$BG$163,12,FALSE)="","",1),"")</f>
        <v/>
      </c>
      <c r="S100" s="233" t="str">
        <f>IFERROR(IF(VLOOKUP($C100,'様式２－１'!$A$6:$BG$163,13,FALSE)="","",1),"")</f>
        <v/>
      </c>
      <c r="T100" s="232" t="str">
        <f>IFERROR(IF(VLOOKUP($C100,'様式２－１'!$A$6:$BG$163,14,FALSE)="","",1),"")</f>
        <v/>
      </c>
      <c r="U100" s="233" t="str">
        <f>IFERROR(IF(VLOOKUP($C100,'様式２－１'!$A$6:$BG$163,15,FALSE)="","",1),"")</f>
        <v/>
      </c>
      <c r="V100" s="232" t="str">
        <f>IFERROR(IF(VLOOKUP($C100,'様式２－１'!$A$6:$BG$163,16,FALSE)="","",1),"")</f>
        <v/>
      </c>
      <c r="W100" s="233" t="str">
        <f>IFERROR(IF(VLOOKUP($C100,'様式２－１'!$A$6:$BG$163,17,FALSE)="","",1),"")</f>
        <v/>
      </c>
      <c r="X100" s="232" t="str">
        <f>IFERROR(IF(VLOOKUP($C100,'様式２－１'!$A$6:$BG$163,18,FALSE)="","",1),"")</f>
        <v/>
      </c>
      <c r="Y100" s="233" t="str">
        <f>IFERROR(IF(VLOOKUP($C100,'様式２－１'!$A$6:$BG$163,19,FALSE)="","",1),"")</f>
        <v/>
      </c>
      <c r="Z100" s="232" t="str">
        <f>IFERROR(IF(VLOOKUP($C100,'様式２－１'!$A$6:$BG$163,20,FALSE)="","",1),"")</f>
        <v/>
      </c>
      <c r="AA100" s="235" t="str">
        <f>IFERROR(IF(VLOOKUP($C100,'様式２－１'!$A$6:$BG$163,21,FALSE)="","",1),"")</f>
        <v/>
      </c>
      <c r="AB100" s="232" t="str">
        <f>IFERROR(IF(VLOOKUP($C100,'様式２－１'!$A$6:$BG$163,22,FALSE)="","",1),"")</f>
        <v/>
      </c>
      <c r="AC100" s="235" t="str">
        <f>IFERROR(IF(VLOOKUP($C100,'様式２－１'!$A$6:$BG$163,23,FALSE)="","",1),"")</f>
        <v/>
      </c>
      <c r="AD100" s="232" t="str">
        <f>IFERROR(IF(VLOOKUP($C100,'様式２－１'!$A$6:$BG$163,24,FALSE)="","",1),"")</f>
        <v/>
      </c>
      <c r="AE100" s="235" t="str">
        <f>IFERROR(IF(VLOOKUP($C100,'様式２－１'!$A$6:$BG$163,25,FALSE)="","",1),"")</f>
        <v/>
      </c>
      <c r="AF100" s="232" t="str">
        <f>IFERROR(IF(VLOOKUP($C100,'様式２－１'!$A$6:$BG$163,26,FALSE)="","",1),"")</f>
        <v/>
      </c>
      <c r="AG100" s="235" t="str">
        <f>IFERROR(IF(VLOOKUP($C100,'様式２－１'!$A$6:$BG$163,27,FALSE)="","",1),"")</f>
        <v/>
      </c>
      <c r="AH100" s="232" t="str">
        <f>IFERROR(IF(VLOOKUP($C100,'様式２－１'!$A$6:$BG$163,28,FALSE)="","",1),"")</f>
        <v/>
      </c>
      <c r="AI100" s="235" t="str">
        <f>IFERROR(IF(VLOOKUP($C100,'様式２－１'!$A$6:$BG$163,28,FALSE)="","",1),"")</f>
        <v/>
      </c>
      <c r="AJ100" s="232" t="str">
        <f>IFERROR(IF(VLOOKUP($C100,'様式２－１'!$A$6:$BG$163,30,FALSE)="","",1),"")</f>
        <v/>
      </c>
      <c r="AK100" s="235" t="str">
        <f>IFERROR(IF(VLOOKUP($C100,'様式２－１'!$A$6:$BG$163,31,FALSE)="","",1),"")</f>
        <v/>
      </c>
      <c r="AL100" s="232" t="str">
        <f>IFERROR(IF(VLOOKUP($C100,'様式２－１'!$A$6:$BG$163,32,FALSE)="","",1),"")</f>
        <v/>
      </c>
      <c r="AM100" s="235" t="str">
        <f>IFERROR(IF(VLOOKUP($C100,'様式２－１'!$A$6:$BG$163,33,FALSE)="","",1),"")</f>
        <v/>
      </c>
      <c r="AN100" s="232" t="str">
        <f>IFERROR(IF(VLOOKUP($C100,'様式２－１'!$A$6:$BG$163,34,FALSE)="","",1),"")</f>
        <v/>
      </c>
      <c r="AO100" s="235" t="str">
        <f>IFERROR(IF(VLOOKUP($C100,'様式２－１'!$A$6:$BG$163,35,FALSE)="","",1),"")</f>
        <v/>
      </c>
      <c r="AP100" s="232" t="str">
        <f>IFERROR(IF(VLOOKUP($C100,'様式２－１'!$A$6:$BG$163,36,FALSE)="","",VLOOKUP($C100,'様式２－１'!$A$6:$BG$163,36,FALSE)),"")</f>
        <v/>
      </c>
      <c r="AQ100" s="233" t="str">
        <f>IFERROR(IF(VLOOKUP($C100,'様式２－１'!$A$6:$BG$163,37,FALSE)="","",VLOOKUP($C100,'様式２－１'!$A$6:$BG$163,37,FALSE)),"")</f>
        <v/>
      </c>
      <c r="AR100" s="232" t="str">
        <f>IFERROR(IF(VLOOKUP($C100,'様式２－１'!$A$6:$BG$163,38,FALSE)="","",VLOOKUP($C100,'様式２－１'!$A$6:$BG$163,38,FALSE)),"")</f>
        <v/>
      </c>
      <c r="AS100" s="233" t="str">
        <f>IFERROR(IF(VLOOKUP($C100,'様式２－１'!$A$6:$BG$163,39,FALSE)="","",VLOOKUP($C100,'様式２－１'!$A$6:$BG$163,39,FALSE)),"")</f>
        <v/>
      </c>
      <c r="AT100" s="232" t="str">
        <f>IFERROR(IF(VLOOKUP($C100,'様式２－１'!$A$6:$BG$163,40,FALSE)="","",VLOOKUP($C100,'様式２－１'!$A$6:$BG$163,40,FALSE)),"")</f>
        <v/>
      </c>
      <c r="AU100" s="233" t="str">
        <f>IFERROR(IF(VLOOKUP($C100,'様式２－１'!$A$6:$BG$163,41,FALSE)="","",VLOOKUP($C100,'様式２－１'!$A$6:$BG$163,41,FALSE)),"")</f>
        <v/>
      </c>
      <c r="AV100" s="232" t="str">
        <f>IFERROR(IF(VLOOKUP($C100,'様式２－１'!$A$6:$BG$163,42,FALSE)="","",VLOOKUP($C100,'様式２－１'!$A$6:$BG$163,42,FALSE)),"")</f>
        <v/>
      </c>
      <c r="AW100" s="233" t="str">
        <f>IFERROR(IF(VLOOKUP($C100,'様式２－１'!$A$6:$BG$163,43,FALSE)="","",VLOOKUP($C100,'様式２－１'!$A$6:$BG$163,43,FALSE)),"")</f>
        <v/>
      </c>
      <c r="AX100" s="232" t="str">
        <f>IFERROR(IF(VLOOKUP($C100,'様式２－１'!$A$6:$BG$163,44,FALSE)="","",VLOOKUP($C100,'様式２－１'!$A$6:$BG$163,44,FALSE)),"")</f>
        <v/>
      </c>
      <c r="AY100" s="233" t="str">
        <f>IFERROR(IF(VLOOKUP($C100,'様式２－１'!$A$6:$BG$163,45,FALSE)="","",VLOOKUP($C100,'様式２－１'!$A$6:$BG$163,45,FALSE)),"")</f>
        <v/>
      </c>
      <c r="AZ100" s="232" t="str">
        <f>IFERROR(IF(VLOOKUP($C100,'様式２－１'!$A$6:$BG$163,46,FALSE)="","",VLOOKUP($C100,'様式２－１'!$A$6:$BG$163,46,FALSE)),"")</f>
        <v/>
      </c>
      <c r="BA100" s="233" t="str">
        <f>IFERROR(IF(VLOOKUP($C100,'様式２－１'!$A$6:$BG$163,47,FALSE)="","",VLOOKUP($C100,'様式２－１'!$A$6:$BG$163,47,FALSE)),"")</f>
        <v/>
      </c>
      <c r="BB100" s="232" t="str">
        <f>IFERROR(IF(VLOOKUP($C100,'様式２－１'!$A$6:$BG$163,48,FALSE)="","",VLOOKUP($C100,'様式２－１'!$A$6:$BG$163,48,FALSE)),"")</f>
        <v/>
      </c>
      <c r="BC100" s="233" t="str">
        <f>IFERROR(IF(VLOOKUP($C100,'様式２－１'!$A$6:$BG$163,49,FALSE)="","",VLOOKUP($C100,'様式２－１'!$A$6:$BG$163,49,FALSE)),"")</f>
        <v/>
      </c>
      <c r="BD100" s="232" t="str">
        <f>IFERROR(IF(VLOOKUP($C100,'様式２－１'!$A$6:$BG$163,50,FALSE)="","",VLOOKUP($C100,'様式２－１'!$A$6:$BG$163,50,FALSE)),"")</f>
        <v/>
      </c>
      <c r="BE100" s="233" t="str">
        <f>IFERROR(IF(VLOOKUP($C100,'様式２－１'!$A$6:$BG$163,51,FALSE)="","",VLOOKUP($C100,'様式２－１'!$A$6:$BG$163,51,FALSE)),"")</f>
        <v/>
      </c>
      <c r="BF100" s="232" t="str">
        <f>IFERROR(IF(VLOOKUP($C100,'様式２－１'!$A$6:$BG$163,52,FALSE)="","",VLOOKUP($C100,'様式２－１'!$A$6:$BG$163,52,FALSE)),"")</f>
        <v/>
      </c>
      <c r="BG100" s="233" t="str">
        <f>IFERROR(IF(VLOOKUP($C100,'様式２－１'!$A$6:$BG$163,53,FALSE)="","",1),"")</f>
        <v/>
      </c>
      <c r="BH100" s="232" t="str">
        <f>IFERROR(IF(VLOOKUP($C100,'様式２－１'!$A$6:$BG$163,54,FALSE)="","",1),"")</f>
        <v/>
      </c>
      <c r="BI100" s="233" t="str">
        <f>IFERROR(IF(VLOOKUP($C100,'様式２－１'!$A$6:$BG$163,55,FALSE)="","",1),"")</f>
        <v/>
      </c>
      <c r="BJ100" s="232" t="str">
        <f>IFERROR(IF(VLOOKUP($C100,'様式２－１'!$A$6:$BG$163,56,FALSE)="","",VLOOKUP($C100,'様式２－１'!$A$6:$BG$163,56,FALSE)),"")</f>
        <v/>
      </c>
      <c r="BK100" s="233" t="str">
        <f>IFERROR(IF(VLOOKUP($C100,'様式２－１'!$A$6:$BG$163,57,FALSE)="","",VLOOKUP($C100,'様式２－１'!$A$6:$BG$163,57,FALSE)),"")</f>
        <v/>
      </c>
      <c r="BL100" s="232" t="str">
        <f>IFERROR(IF(VLOOKUP($C100,'様式２－１'!$A$6:$BG$163,58,FALSE)="","",VLOOKUP($C100,'様式２－１'!$A$6:$BG$163,58,FALSE)),"")</f>
        <v/>
      </c>
      <c r="BM100" s="233" t="str">
        <f>IFERROR(IF(VLOOKUP($C100,'様式２－１'!$A$6:$BG$163,59,FALSE)="","",VLOOKUP($C100,'様式２－１'!$A$6:$BG$163,59,FALSE)),"")</f>
        <v/>
      </c>
      <c r="BN100" s="234" t="str">
        <f>IFERROR(IF(VLOOKUP($C100,'様式４－１'!$A$6:$AE$112,5,FALSE)="","",VLOOKUP($C100,'様式４－１'!$A$6:$AE$112,5,FALSE)),"")</f>
        <v/>
      </c>
      <c r="BO100" s="235" t="str">
        <f>IFERROR(IF(VLOOKUP($C100,'様式４－１'!$A$6:$AE$112,6,FALSE)="","",VLOOKUP($C100,'様式４－１'!$A$6:$AE$112,6,FALSE)),"")</f>
        <v/>
      </c>
      <c r="BP100" s="234" t="str">
        <f>IFERROR(IF(VLOOKUP($C100,'様式４－１'!$A$6:$AE$112,7,FALSE)="","",VLOOKUP($C100,'様式４－１'!$A$6:$AE$112,7,FALSE)),"")</f>
        <v/>
      </c>
      <c r="BQ100" s="235" t="str">
        <f>IFERROR(IF(VLOOKUP($C100,'様式４－１'!$A$6:$AE$112,8,FALSE)="","",VLOOKUP($C100,'様式４－１'!$A$6:$AE$112,8,FALSE)),"")</f>
        <v/>
      </c>
      <c r="BR100" s="234" t="str">
        <f>IFERROR(IF(VLOOKUP($C100,'様式４－１'!$A$6:$AE$112,9,FALSE)="","",VLOOKUP($C100,'様式４－１'!$A$6:$AE$112,9,FALSE)),"")</f>
        <v/>
      </c>
      <c r="BS100" s="235" t="str">
        <f>IFERROR(IF(VLOOKUP($C100,'様式４－１'!$A$6:$AE$112,10,FALSE)="","",VLOOKUP($C100,'様式４－１'!$A$6:$AE$112,10,FALSE)),"")</f>
        <v/>
      </c>
      <c r="BT100" s="234" t="str">
        <f>IFERROR(IF(VLOOKUP($C100,'様式４－１'!$A$6:$AE$112,11,FALSE)="","",VLOOKUP($C100,'様式４－１'!$A$6:$AE$112,11,FALSE)),"")</f>
        <v/>
      </c>
      <c r="BU100" s="235" t="str">
        <f>IFERROR(IF(VLOOKUP($C100,'様式４－１'!$A$6:$AE$112,12,FALSE)="","",VLOOKUP($C100,'様式４－１'!$A$6:$AE$112,12,FALSE)),"")</f>
        <v/>
      </c>
      <c r="BV100" s="232" t="str">
        <f>IFERROR(IF(VLOOKUP($C100,'様式４－１'!$A$6:$AE$112,13,FALSE)="","",VLOOKUP($C100,'様式４－１'!$A$6:$AE$112,13,FALSE)),"")</f>
        <v/>
      </c>
      <c r="BW100" s="233" t="str">
        <f>IFERROR(IF(VLOOKUP($C100,'様式４－１'!$A$6:$AE$112,14,FALSE)="","",VLOOKUP($C100,'様式４－１'!$A$6:$AE$112,14,FALSE)),"")</f>
        <v/>
      </c>
      <c r="BX100" s="232" t="str">
        <f>IFERROR(IF(VLOOKUP($C100,'様式４－１'!$A$6:$AE$112,15,FALSE)="","",VLOOKUP($C100,'様式４－１'!$A$6:$AE$112,15,FALSE)),"")</f>
        <v/>
      </c>
      <c r="BY100" s="233" t="str">
        <f>IFERROR(IF(VLOOKUP($C100,'様式４－１'!$A$6:$AE$112,16,FALSE)="","",VLOOKUP($C100,'様式４－１'!$A$6:$AE$112,16,FALSE)),"")</f>
        <v/>
      </c>
      <c r="BZ100" s="232" t="str">
        <f>IFERROR(IF(VLOOKUP($C100,'様式４－１'!$A$6:$AE$112,17,FALSE)="","",VLOOKUP($C100,'様式４－１'!$A$6:$AE$112,17,FALSE)),"")</f>
        <v/>
      </c>
      <c r="CA100" s="233" t="str">
        <f>IFERROR(IF(VLOOKUP($C100,'様式４－１'!$A$6:$AE$112,18,FALSE)="","",VLOOKUP($C100,'様式４－１'!$A$6:$AE$112,18,FALSE)),"")</f>
        <v/>
      </c>
      <c r="CB100" s="232" t="str">
        <f>IFERROR(IF(VLOOKUP($C100,'様式４－１'!$A$6:$AE$112,19,FALSE)="","",VLOOKUP($C100,'様式４－１'!$A$6:$AE$112,19,FALSE)),"")</f>
        <v/>
      </c>
      <c r="CC100" s="233" t="str">
        <f>IFERROR(IF(VLOOKUP($C100,'様式４－１'!$A$6:$AE$112,20,FALSE)="","",VLOOKUP($C100,'様式４－１'!$A$6:$AE$112,20,FALSE)),"")</f>
        <v/>
      </c>
      <c r="CD100" s="234" t="str">
        <f>IFERROR(IF(VLOOKUP($C100,'様式４－１'!$A$6:$AE$112,21,FALSE)="","",1),"")</f>
        <v/>
      </c>
      <c r="CE100" s="235" t="str">
        <f>IFERROR(IF(VLOOKUP($C100,'様式４－１'!$A$6:$AE$112,22,FALSE)="","",1),"")</f>
        <v/>
      </c>
      <c r="CF100" s="234" t="str">
        <f>IFERROR(IF(VLOOKUP($C100,'様式４－１'!$A$6:$AE$112,23,FALSE)="","",1),"")</f>
        <v/>
      </c>
      <c r="CG100" s="235" t="str">
        <f>IFERROR(IF(VLOOKUP($C100,'様式４－１'!$A$6:$AE$112,24,FALSE)="","",1),"")</f>
        <v/>
      </c>
      <c r="CH100" s="234" t="str">
        <f>IFERROR(IF(VLOOKUP($C100,'様式４－１'!$A$6:$AE$112,25,FALSE)="","",1),"")</f>
        <v/>
      </c>
      <c r="CI100" s="235" t="str">
        <f>IFERROR(IF(VLOOKUP($C100,'様式４－１'!$A$6:$AE$112,26,FALSE)="","",1),"")</f>
        <v/>
      </c>
      <c r="CJ100" s="234" t="str">
        <f>IFERROR(IF(VLOOKUP($C100,'様式４－１'!$A$6:$AE$112,27,FALSE)="","",1),"")</f>
        <v/>
      </c>
      <c r="CK100" s="235" t="str">
        <f>IFERROR(IF(VLOOKUP($C100,'様式４－１'!$A$6:$AE$112,28,FALSE)="","",1),"")</f>
        <v/>
      </c>
      <c r="CL100" s="234" t="str">
        <f>IFERROR(IF(VLOOKUP($C100,'様式４－１'!$A$6:$AE$112,29,FALSE)="","",1),"")</f>
        <v/>
      </c>
      <c r="CM100" s="235" t="str">
        <f>IFERROR(IF(VLOOKUP($C100,'様式４－１'!$A$6:$AE$112,30,FALSE)="","",1),"")</f>
        <v/>
      </c>
      <c r="CN100" s="234" t="str">
        <f>IFERROR(IF(VLOOKUP($C100,'様式４－１'!$A$6:$AE$112,31,FALSE)="","",1),"")</f>
        <v/>
      </c>
      <c r="CO100" s="252" t="str">
        <f>IFERROR(IF(VLOOKUP($C100,'様式４－１'!$A$6:$AE$112,31,FALSE)="","",1),"")</f>
        <v/>
      </c>
      <c r="CP100" s="256" t="str">
        <f>IFERROR(IF(VLOOKUP($C100,'様式４－１'!$A$6:$AE$112,31,FALSE)="","",1),"")</f>
        <v/>
      </c>
      <c r="CQ100" s="252" t="str">
        <f>IFERROR(IF(VLOOKUP($C100,'様式４－１'!$A$6:$AE$112,31,FALSE)="","",1),"")</f>
        <v/>
      </c>
      <c r="CR100" s="260">
        <f>全技術者確認表!E112</f>
        <v>0</v>
      </c>
      <c r="CS100" s="261">
        <f>全技術者確認表!H112</f>
        <v>0</v>
      </c>
      <c r="FS100" s="232"/>
      <c r="FT100" s="233"/>
      <c r="FU100" s="232"/>
      <c r="FV100" s="233"/>
      <c r="FW100" s="232"/>
      <c r="FX100" s="233"/>
      <c r="FY100" s="232"/>
      <c r="FZ100" s="233"/>
      <c r="GA100" s="232"/>
      <c r="GB100" s="233"/>
      <c r="GC100" s="232"/>
      <c r="GD100" s="233"/>
      <c r="GE100" s="232"/>
      <c r="GF100" s="233"/>
      <c r="GG100" s="232"/>
      <c r="GH100" s="233"/>
      <c r="GI100" s="234"/>
      <c r="GJ100" s="235"/>
      <c r="GK100" s="234"/>
      <c r="GL100" s="235"/>
      <c r="GM100" s="234"/>
      <c r="GN100" s="235"/>
      <c r="GO100" s="234"/>
      <c r="GP100" s="235"/>
      <c r="GQ100" s="234"/>
      <c r="GR100" s="235"/>
      <c r="GS100" s="234"/>
      <c r="GT100" s="235"/>
      <c r="GU100" s="234"/>
      <c r="GV100" s="235"/>
      <c r="GW100" s="234"/>
      <c r="GX100" s="235"/>
      <c r="GY100" s="232"/>
      <c r="GZ100" s="233"/>
      <c r="HA100" s="232"/>
      <c r="HB100" s="233"/>
      <c r="HC100" s="232"/>
      <c r="HD100" s="233"/>
      <c r="HE100" s="232"/>
      <c r="HF100" s="233"/>
      <c r="HG100" s="232"/>
      <c r="HH100" s="233"/>
      <c r="HI100" s="232"/>
      <c r="HJ100" s="233"/>
      <c r="HK100" s="232"/>
      <c r="HL100" s="233"/>
      <c r="HM100" s="232"/>
      <c r="HN100" s="233"/>
      <c r="HO100" s="232"/>
      <c r="HP100" s="233"/>
      <c r="HQ100" s="232"/>
      <c r="HR100" s="233"/>
      <c r="HS100" s="232"/>
      <c r="HT100" s="233"/>
      <c r="HU100" s="232"/>
      <c r="HV100" s="233"/>
      <c r="HW100" s="234"/>
      <c r="HX100" s="235"/>
      <c r="HY100" s="234"/>
      <c r="HZ100" s="235"/>
      <c r="IA100" s="234"/>
      <c r="IB100" s="235"/>
      <c r="IC100" s="234"/>
      <c r="ID100" s="235"/>
      <c r="IE100" s="232"/>
      <c r="IF100" s="233"/>
      <c r="IG100" s="232"/>
      <c r="IH100" s="233"/>
      <c r="II100" s="232"/>
      <c r="IJ100" s="233"/>
      <c r="IK100" s="232"/>
      <c r="IL100" s="233"/>
      <c r="IM100" s="234"/>
      <c r="IN100" s="235"/>
      <c r="IO100" s="234"/>
      <c r="IP100" s="235"/>
      <c r="IQ100" s="234"/>
      <c r="IR100" s="235"/>
      <c r="IS100" s="234"/>
      <c r="IT100" s="235"/>
      <c r="IU100" s="234"/>
      <c r="IV100" s="235"/>
      <c r="IW100" s="234"/>
      <c r="IX100" s="252"/>
      <c r="IY100" s="256"/>
      <c r="IZ100" s="252"/>
      <c r="JA100" s="256"/>
      <c r="JB100" s="252"/>
    </row>
    <row r="101" spans="1:262" s="241" customFormat="1" x14ac:dyDescent="0.2">
      <c r="A101" s="241">
        <f>報告書表紙!G$6</f>
        <v>0</v>
      </c>
      <c r="C101" s="241">
        <v>100</v>
      </c>
      <c r="D101" s="241">
        <f>全技術者確認表!B113</f>
        <v>0</v>
      </c>
      <c r="J101" s="242" t="str">
        <f>IFERROR(IF(VLOOKUP($C101,'様式２－１'!$A$6:$BG$163,4,FALSE)="","",1),"")</f>
        <v/>
      </c>
      <c r="K101" s="243" t="str">
        <f>IFERROR(IF(VLOOKUP($C101,'様式２－１'!$A$6:$BG$163,5,FALSE)="","",1),"")</f>
        <v/>
      </c>
      <c r="L101" s="242" t="str">
        <f>IFERROR(IF(VLOOKUP($C101,'様式２－１'!$A$6:$BG$163,6,FALSE)="","",1),"")</f>
        <v/>
      </c>
      <c r="M101" s="243" t="str">
        <f>IFERROR(IF(VLOOKUP($C101,'様式２－１'!$A$6:$BG$163,7,FALSE)="","",1),"")</f>
        <v/>
      </c>
      <c r="N101" s="242" t="str">
        <f>IFERROR(IF(VLOOKUP($C101,'様式２－１'!$A$6:$BG$163,8,FALSE)="","",1),"")</f>
        <v/>
      </c>
      <c r="O101" s="243" t="str">
        <f>IFERROR(IF(VLOOKUP($C101,'様式２－１'!$A$6:$BG$163,9,FALSE)="","",1),"")</f>
        <v/>
      </c>
      <c r="P101" s="242" t="str">
        <f>IFERROR(IF(VLOOKUP($C101,'様式２－１'!$A$6:$BG$163,10,FALSE)="","",1),"")</f>
        <v/>
      </c>
      <c r="Q101" s="243" t="str">
        <f>IFERROR(IF(VLOOKUP($C101,'様式２－１'!$A$6:$BG$163,11,FALSE)="","",1),"")</f>
        <v/>
      </c>
      <c r="R101" s="242" t="str">
        <f>IFERROR(IF(VLOOKUP($C101,'様式２－１'!$A$6:$BG$163,12,FALSE)="","",1),"")</f>
        <v/>
      </c>
      <c r="S101" s="243" t="str">
        <f>IFERROR(IF(VLOOKUP($C101,'様式２－１'!$A$6:$BG$163,13,FALSE)="","",1),"")</f>
        <v/>
      </c>
      <c r="T101" s="242" t="str">
        <f>IFERROR(IF(VLOOKUP($C101,'様式２－１'!$A$6:$BG$163,14,FALSE)="","",1),"")</f>
        <v/>
      </c>
      <c r="U101" s="243" t="str">
        <f>IFERROR(IF(VLOOKUP($C101,'様式２－１'!$A$6:$BG$163,15,FALSE)="","",1),"")</f>
        <v/>
      </c>
      <c r="V101" s="242" t="str">
        <f>IFERROR(IF(VLOOKUP($C101,'様式２－１'!$A$6:$BG$163,16,FALSE)="","",1),"")</f>
        <v/>
      </c>
      <c r="W101" s="243" t="str">
        <f>IFERROR(IF(VLOOKUP($C101,'様式２－１'!$A$6:$BG$163,17,FALSE)="","",1),"")</f>
        <v/>
      </c>
      <c r="X101" s="242" t="str">
        <f>IFERROR(IF(VLOOKUP($C101,'様式２－１'!$A$6:$BG$163,18,FALSE)="","",1),"")</f>
        <v/>
      </c>
      <c r="Y101" s="243" t="str">
        <f>IFERROR(IF(VLOOKUP($C101,'様式２－１'!$A$6:$BG$163,19,FALSE)="","",1),"")</f>
        <v/>
      </c>
      <c r="Z101" s="242" t="str">
        <f>IFERROR(IF(VLOOKUP($C101,'様式２－１'!$A$6:$BG$163,20,FALSE)="","",1),"")</f>
        <v/>
      </c>
      <c r="AA101" s="245" t="str">
        <f>IFERROR(IF(VLOOKUP($C101,'様式２－１'!$A$6:$BG$163,21,FALSE)="","",1),"")</f>
        <v/>
      </c>
      <c r="AB101" s="242" t="str">
        <f>IFERROR(IF(VLOOKUP($C101,'様式２－１'!$A$6:$BG$163,22,FALSE)="","",1),"")</f>
        <v/>
      </c>
      <c r="AC101" s="245" t="str">
        <f>IFERROR(IF(VLOOKUP($C101,'様式２－１'!$A$6:$BG$163,23,FALSE)="","",1),"")</f>
        <v/>
      </c>
      <c r="AD101" s="242" t="str">
        <f>IFERROR(IF(VLOOKUP($C101,'様式２－１'!$A$6:$BG$163,24,FALSE)="","",1),"")</f>
        <v/>
      </c>
      <c r="AE101" s="245" t="str">
        <f>IFERROR(IF(VLOOKUP($C101,'様式２－１'!$A$6:$BG$163,25,FALSE)="","",1),"")</f>
        <v/>
      </c>
      <c r="AF101" s="242" t="str">
        <f>IFERROR(IF(VLOOKUP($C101,'様式２－１'!$A$6:$BG$163,26,FALSE)="","",1),"")</f>
        <v/>
      </c>
      <c r="AG101" s="245" t="str">
        <f>IFERROR(IF(VLOOKUP($C101,'様式２－１'!$A$6:$BG$163,27,FALSE)="","",1),"")</f>
        <v/>
      </c>
      <c r="AH101" s="242" t="str">
        <f>IFERROR(IF(VLOOKUP($C101,'様式２－１'!$A$6:$BG$163,28,FALSE)="","",1),"")</f>
        <v/>
      </c>
      <c r="AI101" s="245" t="str">
        <f>IFERROR(IF(VLOOKUP($C101,'様式２－１'!$A$6:$BG$163,28,FALSE)="","",1),"")</f>
        <v/>
      </c>
      <c r="AJ101" s="242" t="str">
        <f>IFERROR(IF(VLOOKUP($C101,'様式２－１'!$A$6:$BG$163,30,FALSE)="","",1),"")</f>
        <v/>
      </c>
      <c r="AK101" s="245" t="str">
        <f>IFERROR(IF(VLOOKUP($C101,'様式２－１'!$A$6:$BG$163,31,FALSE)="","",1),"")</f>
        <v/>
      </c>
      <c r="AL101" s="242" t="str">
        <f>IFERROR(IF(VLOOKUP($C101,'様式２－１'!$A$6:$BG$163,32,FALSE)="","",1),"")</f>
        <v/>
      </c>
      <c r="AM101" s="245" t="str">
        <f>IFERROR(IF(VLOOKUP($C101,'様式２－１'!$A$6:$BG$163,33,FALSE)="","",1),"")</f>
        <v/>
      </c>
      <c r="AN101" s="242" t="str">
        <f>IFERROR(IF(VLOOKUP($C101,'様式２－１'!$A$6:$BG$163,34,FALSE)="","",1),"")</f>
        <v/>
      </c>
      <c r="AO101" s="245" t="str">
        <f>IFERROR(IF(VLOOKUP($C101,'様式２－１'!$A$6:$BG$163,35,FALSE)="","",1),"")</f>
        <v/>
      </c>
      <c r="AP101" s="242" t="str">
        <f>IFERROR(IF(VLOOKUP($C101,'様式２－１'!$A$6:$BG$163,36,FALSE)="","",VLOOKUP($C101,'様式２－１'!$A$6:$BG$163,36,FALSE)),"")</f>
        <v/>
      </c>
      <c r="AQ101" s="243" t="str">
        <f>IFERROR(IF(VLOOKUP($C101,'様式２－１'!$A$6:$BG$163,37,FALSE)="","",VLOOKUP($C101,'様式２－１'!$A$6:$BG$163,37,FALSE)),"")</f>
        <v/>
      </c>
      <c r="AR101" s="242" t="str">
        <f>IFERROR(IF(VLOOKUP($C101,'様式２－１'!$A$6:$BG$163,38,FALSE)="","",VLOOKUP($C101,'様式２－１'!$A$6:$BG$163,38,FALSE)),"")</f>
        <v/>
      </c>
      <c r="AS101" s="243" t="str">
        <f>IFERROR(IF(VLOOKUP($C101,'様式２－１'!$A$6:$BG$163,39,FALSE)="","",VLOOKUP($C101,'様式２－１'!$A$6:$BG$163,39,FALSE)),"")</f>
        <v/>
      </c>
      <c r="AT101" s="242" t="str">
        <f>IFERROR(IF(VLOOKUP($C101,'様式２－１'!$A$6:$BG$163,40,FALSE)="","",VLOOKUP($C101,'様式２－１'!$A$6:$BG$163,40,FALSE)),"")</f>
        <v/>
      </c>
      <c r="AU101" s="243" t="str">
        <f>IFERROR(IF(VLOOKUP($C101,'様式２－１'!$A$6:$BG$163,41,FALSE)="","",VLOOKUP($C101,'様式２－１'!$A$6:$BG$163,41,FALSE)),"")</f>
        <v/>
      </c>
      <c r="AV101" s="242" t="str">
        <f>IFERROR(IF(VLOOKUP($C101,'様式２－１'!$A$6:$BG$163,42,FALSE)="","",VLOOKUP($C101,'様式２－１'!$A$6:$BG$163,42,FALSE)),"")</f>
        <v/>
      </c>
      <c r="AW101" s="243" t="str">
        <f>IFERROR(IF(VLOOKUP($C101,'様式２－１'!$A$6:$BG$163,43,FALSE)="","",VLOOKUP($C101,'様式２－１'!$A$6:$BG$163,43,FALSE)),"")</f>
        <v/>
      </c>
      <c r="AX101" s="242" t="str">
        <f>IFERROR(IF(VLOOKUP($C101,'様式２－１'!$A$6:$BG$163,44,FALSE)="","",VLOOKUP($C101,'様式２－１'!$A$6:$BG$163,44,FALSE)),"")</f>
        <v/>
      </c>
      <c r="AY101" s="243" t="str">
        <f>IFERROR(IF(VLOOKUP($C101,'様式２－１'!$A$6:$BG$163,45,FALSE)="","",VLOOKUP($C101,'様式２－１'!$A$6:$BG$163,45,FALSE)),"")</f>
        <v/>
      </c>
      <c r="AZ101" s="242" t="str">
        <f>IFERROR(IF(VLOOKUP($C101,'様式２－１'!$A$6:$BG$163,46,FALSE)="","",VLOOKUP($C101,'様式２－１'!$A$6:$BG$163,46,FALSE)),"")</f>
        <v/>
      </c>
      <c r="BA101" s="243" t="str">
        <f>IFERROR(IF(VLOOKUP($C101,'様式２－１'!$A$6:$BG$163,47,FALSE)="","",VLOOKUP($C101,'様式２－１'!$A$6:$BG$163,47,FALSE)),"")</f>
        <v/>
      </c>
      <c r="BB101" s="242" t="str">
        <f>IFERROR(IF(VLOOKUP($C101,'様式２－１'!$A$6:$BG$163,48,FALSE)="","",VLOOKUP($C101,'様式２－１'!$A$6:$BG$163,48,FALSE)),"")</f>
        <v/>
      </c>
      <c r="BC101" s="243" t="str">
        <f>IFERROR(IF(VLOOKUP($C101,'様式２－１'!$A$6:$BG$163,49,FALSE)="","",VLOOKUP($C101,'様式２－１'!$A$6:$BG$163,49,FALSE)),"")</f>
        <v/>
      </c>
      <c r="BD101" s="242" t="str">
        <f>IFERROR(IF(VLOOKUP($C101,'様式２－１'!$A$6:$BG$163,50,FALSE)="","",VLOOKUP($C101,'様式２－１'!$A$6:$BG$163,50,FALSE)),"")</f>
        <v/>
      </c>
      <c r="BE101" s="243" t="str">
        <f>IFERROR(IF(VLOOKUP($C101,'様式２－１'!$A$6:$BG$163,51,FALSE)="","",VLOOKUP($C101,'様式２－１'!$A$6:$BG$163,51,FALSE)),"")</f>
        <v/>
      </c>
      <c r="BF101" s="242" t="str">
        <f>IFERROR(IF(VLOOKUP($C101,'様式２－１'!$A$6:$BG$163,52,FALSE)="","",VLOOKUP($C101,'様式２－１'!$A$6:$BG$163,52,FALSE)),"")</f>
        <v/>
      </c>
      <c r="BG101" s="243" t="str">
        <f>IFERROR(IF(VLOOKUP($C101,'様式２－１'!$A$6:$BG$163,53,FALSE)="","",1),"")</f>
        <v/>
      </c>
      <c r="BH101" s="242" t="str">
        <f>IFERROR(IF(VLOOKUP($C101,'様式２－１'!$A$6:$BG$163,54,FALSE)="","",1),"")</f>
        <v/>
      </c>
      <c r="BI101" s="243" t="str">
        <f>IFERROR(IF(VLOOKUP($C101,'様式２－１'!$A$6:$BG$163,55,FALSE)="","",1),"")</f>
        <v/>
      </c>
      <c r="BJ101" s="242" t="str">
        <f>IFERROR(IF(VLOOKUP($C101,'様式２－１'!$A$6:$BG$163,56,FALSE)="","",VLOOKUP($C101,'様式２－１'!$A$6:$BG$163,56,FALSE)),"")</f>
        <v/>
      </c>
      <c r="BK101" s="243" t="str">
        <f>IFERROR(IF(VLOOKUP($C101,'様式２－１'!$A$6:$BG$163,57,FALSE)="","",VLOOKUP($C101,'様式２－１'!$A$6:$BG$163,57,FALSE)),"")</f>
        <v/>
      </c>
      <c r="BL101" s="242" t="str">
        <f>IFERROR(IF(VLOOKUP($C101,'様式２－１'!$A$6:$BG$163,58,FALSE)="","",VLOOKUP($C101,'様式２－１'!$A$6:$BG$163,58,FALSE)),"")</f>
        <v/>
      </c>
      <c r="BM101" s="243" t="str">
        <f>IFERROR(IF(VLOOKUP($C101,'様式２－１'!$A$6:$BG$163,59,FALSE)="","",VLOOKUP($C101,'様式２－１'!$A$6:$BG$163,59,FALSE)),"")</f>
        <v/>
      </c>
      <c r="BN101" s="244" t="str">
        <f>IFERROR(IF(VLOOKUP($C101,'様式４－１'!$A$6:$AE$112,5,FALSE)="","",VLOOKUP($C101,'様式４－１'!$A$6:$AE$112,5,FALSE)),"")</f>
        <v/>
      </c>
      <c r="BO101" s="245" t="str">
        <f>IFERROR(IF(VLOOKUP($C101,'様式４－１'!$A$6:$AE$112,6,FALSE)="","",VLOOKUP($C101,'様式４－１'!$A$6:$AE$112,6,FALSE)),"")</f>
        <v/>
      </c>
      <c r="BP101" s="244" t="str">
        <f>IFERROR(IF(VLOOKUP($C101,'様式４－１'!$A$6:$AE$112,7,FALSE)="","",VLOOKUP($C101,'様式４－１'!$A$6:$AE$112,7,FALSE)),"")</f>
        <v/>
      </c>
      <c r="BQ101" s="245" t="str">
        <f>IFERROR(IF(VLOOKUP($C101,'様式４－１'!$A$6:$AE$112,8,FALSE)="","",VLOOKUP($C101,'様式４－１'!$A$6:$AE$112,8,FALSE)),"")</f>
        <v/>
      </c>
      <c r="BR101" s="244" t="str">
        <f>IFERROR(IF(VLOOKUP($C101,'様式４－１'!$A$6:$AE$112,9,FALSE)="","",VLOOKUP($C101,'様式４－１'!$A$6:$AE$112,9,FALSE)),"")</f>
        <v/>
      </c>
      <c r="BS101" s="245" t="str">
        <f>IFERROR(IF(VLOOKUP($C101,'様式４－１'!$A$6:$AE$112,10,FALSE)="","",VLOOKUP($C101,'様式４－１'!$A$6:$AE$112,10,FALSE)),"")</f>
        <v/>
      </c>
      <c r="BT101" s="244" t="str">
        <f>IFERROR(IF(VLOOKUP($C101,'様式４－１'!$A$6:$AE$112,11,FALSE)="","",VLOOKUP($C101,'様式４－１'!$A$6:$AE$112,11,FALSE)),"")</f>
        <v/>
      </c>
      <c r="BU101" s="245" t="str">
        <f>IFERROR(IF(VLOOKUP($C101,'様式４－１'!$A$6:$AE$112,12,FALSE)="","",VLOOKUP($C101,'様式４－１'!$A$6:$AE$112,12,FALSE)),"")</f>
        <v/>
      </c>
      <c r="BV101" s="242" t="str">
        <f>IFERROR(IF(VLOOKUP($C101,'様式４－１'!$A$6:$AE$112,13,FALSE)="","",VLOOKUP($C101,'様式４－１'!$A$6:$AE$112,13,FALSE)),"")</f>
        <v/>
      </c>
      <c r="BW101" s="243" t="str">
        <f>IFERROR(IF(VLOOKUP($C101,'様式４－１'!$A$6:$AE$112,14,FALSE)="","",VLOOKUP($C101,'様式４－１'!$A$6:$AE$112,14,FALSE)),"")</f>
        <v/>
      </c>
      <c r="BX101" s="242" t="str">
        <f>IFERROR(IF(VLOOKUP($C101,'様式４－１'!$A$6:$AE$112,15,FALSE)="","",VLOOKUP($C101,'様式４－１'!$A$6:$AE$112,15,FALSE)),"")</f>
        <v/>
      </c>
      <c r="BY101" s="243" t="str">
        <f>IFERROR(IF(VLOOKUP($C101,'様式４－１'!$A$6:$AE$112,16,FALSE)="","",VLOOKUP($C101,'様式４－１'!$A$6:$AE$112,16,FALSE)),"")</f>
        <v/>
      </c>
      <c r="BZ101" s="242" t="str">
        <f>IFERROR(IF(VLOOKUP($C101,'様式４－１'!$A$6:$AE$112,17,FALSE)="","",VLOOKUP($C101,'様式４－１'!$A$6:$AE$112,17,FALSE)),"")</f>
        <v/>
      </c>
      <c r="CA101" s="243" t="str">
        <f>IFERROR(IF(VLOOKUP($C101,'様式４－１'!$A$6:$AE$112,18,FALSE)="","",VLOOKUP($C101,'様式４－１'!$A$6:$AE$112,18,FALSE)),"")</f>
        <v/>
      </c>
      <c r="CB101" s="242" t="str">
        <f>IFERROR(IF(VLOOKUP($C101,'様式４－１'!$A$6:$AE$112,19,FALSE)="","",VLOOKUP($C101,'様式４－１'!$A$6:$AE$112,19,FALSE)),"")</f>
        <v/>
      </c>
      <c r="CC101" s="243" t="str">
        <f>IFERROR(IF(VLOOKUP($C101,'様式４－１'!$A$6:$AE$112,20,FALSE)="","",VLOOKUP($C101,'様式４－１'!$A$6:$AE$112,20,FALSE)),"")</f>
        <v/>
      </c>
      <c r="CD101" s="244" t="str">
        <f>IFERROR(IF(VLOOKUP($C101,'様式４－１'!$A$6:$AE$112,21,FALSE)="","",1),"")</f>
        <v/>
      </c>
      <c r="CE101" s="245" t="str">
        <f>IFERROR(IF(VLOOKUP($C101,'様式４－１'!$A$6:$AE$112,22,FALSE)="","",1),"")</f>
        <v/>
      </c>
      <c r="CF101" s="244" t="str">
        <f>IFERROR(IF(VLOOKUP($C101,'様式４－１'!$A$6:$AE$112,23,FALSE)="","",1),"")</f>
        <v/>
      </c>
      <c r="CG101" s="245" t="str">
        <f>IFERROR(IF(VLOOKUP($C101,'様式４－１'!$A$6:$AE$112,24,FALSE)="","",1),"")</f>
        <v/>
      </c>
      <c r="CH101" s="244" t="str">
        <f>IFERROR(IF(VLOOKUP($C101,'様式４－１'!$A$6:$AE$112,25,FALSE)="","",1),"")</f>
        <v/>
      </c>
      <c r="CI101" s="245" t="str">
        <f>IFERROR(IF(VLOOKUP($C101,'様式４－１'!$A$6:$AE$112,26,FALSE)="","",1),"")</f>
        <v/>
      </c>
      <c r="CJ101" s="244" t="str">
        <f>IFERROR(IF(VLOOKUP($C101,'様式４－１'!$A$6:$AE$112,27,FALSE)="","",1),"")</f>
        <v/>
      </c>
      <c r="CK101" s="245" t="str">
        <f>IFERROR(IF(VLOOKUP($C101,'様式４－１'!$A$6:$AE$112,28,FALSE)="","",1),"")</f>
        <v/>
      </c>
      <c r="CL101" s="244" t="str">
        <f>IFERROR(IF(VLOOKUP($C101,'様式４－１'!$A$6:$AE$112,29,FALSE)="","",1),"")</f>
        <v/>
      </c>
      <c r="CM101" s="245" t="str">
        <f>IFERROR(IF(VLOOKUP($C101,'様式４－１'!$A$6:$AE$112,30,FALSE)="","",1),"")</f>
        <v/>
      </c>
      <c r="CN101" s="244" t="str">
        <f>IFERROR(IF(VLOOKUP($C101,'様式４－１'!$A$6:$AE$112,31,FALSE)="","",1),"")</f>
        <v/>
      </c>
      <c r="CO101" s="253" t="str">
        <f>IFERROR(IF(VLOOKUP($C101,'様式４－１'!$A$6:$AE$112,31,FALSE)="","",1),"")</f>
        <v/>
      </c>
      <c r="CP101" s="257" t="str">
        <f>IFERROR(IF(VLOOKUP($C101,'様式４－１'!$A$6:$AE$112,31,FALSE)="","",1),"")</f>
        <v/>
      </c>
      <c r="CQ101" s="253" t="str">
        <f>IFERROR(IF(VLOOKUP($C101,'様式４－１'!$A$6:$AE$112,31,FALSE)="","",1),"")</f>
        <v/>
      </c>
      <c r="CR101" s="262">
        <f>全技術者確認表!E113</f>
        <v>0</v>
      </c>
      <c r="CS101" s="263">
        <f>全技術者確認表!H113</f>
        <v>0</v>
      </c>
      <c r="FS101" s="242"/>
      <c r="FT101" s="243"/>
      <c r="FU101" s="242"/>
      <c r="FV101" s="243"/>
      <c r="FW101" s="242"/>
      <c r="FX101" s="243"/>
      <c r="FY101" s="242"/>
      <c r="FZ101" s="243"/>
      <c r="GA101" s="242"/>
      <c r="GB101" s="243"/>
      <c r="GC101" s="242"/>
      <c r="GD101" s="243"/>
      <c r="GE101" s="242"/>
      <c r="GF101" s="243"/>
      <c r="GG101" s="242"/>
      <c r="GH101" s="243"/>
      <c r="GI101" s="244"/>
      <c r="GJ101" s="245"/>
      <c r="GK101" s="244"/>
      <c r="GL101" s="245"/>
      <c r="GM101" s="244"/>
      <c r="GN101" s="245"/>
      <c r="GO101" s="244"/>
      <c r="GP101" s="245"/>
      <c r="GQ101" s="244"/>
      <c r="GR101" s="245"/>
      <c r="GS101" s="244"/>
      <c r="GT101" s="245"/>
      <c r="GU101" s="244"/>
      <c r="GV101" s="245"/>
      <c r="GW101" s="244"/>
      <c r="GX101" s="245"/>
      <c r="GY101" s="242"/>
      <c r="GZ101" s="243"/>
      <c r="HA101" s="242"/>
      <c r="HB101" s="243"/>
      <c r="HC101" s="242"/>
      <c r="HD101" s="243"/>
      <c r="HE101" s="242"/>
      <c r="HF101" s="243"/>
      <c r="HG101" s="242"/>
      <c r="HH101" s="243"/>
      <c r="HI101" s="242"/>
      <c r="HJ101" s="243"/>
      <c r="HK101" s="242"/>
      <c r="HL101" s="243"/>
      <c r="HM101" s="242"/>
      <c r="HN101" s="243"/>
      <c r="HO101" s="242"/>
      <c r="HP101" s="243"/>
      <c r="HQ101" s="242"/>
      <c r="HR101" s="243"/>
      <c r="HS101" s="242"/>
      <c r="HT101" s="243"/>
      <c r="HU101" s="242"/>
      <c r="HV101" s="243"/>
      <c r="HW101" s="244"/>
      <c r="HX101" s="245"/>
      <c r="HY101" s="244"/>
      <c r="HZ101" s="245"/>
      <c r="IA101" s="244"/>
      <c r="IB101" s="245"/>
      <c r="IC101" s="244"/>
      <c r="ID101" s="245"/>
      <c r="IE101" s="242"/>
      <c r="IF101" s="243"/>
      <c r="IG101" s="242"/>
      <c r="IH101" s="243"/>
      <c r="II101" s="242"/>
      <c r="IJ101" s="243"/>
      <c r="IK101" s="242"/>
      <c r="IL101" s="243"/>
      <c r="IM101" s="244"/>
      <c r="IN101" s="245"/>
      <c r="IO101" s="244"/>
      <c r="IP101" s="245"/>
      <c r="IQ101" s="244"/>
      <c r="IR101" s="245"/>
      <c r="IS101" s="244"/>
      <c r="IT101" s="245"/>
      <c r="IU101" s="244"/>
      <c r="IV101" s="245"/>
      <c r="IW101" s="244"/>
      <c r="IX101" s="253"/>
      <c r="IY101" s="257"/>
      <c r="IZ101" s="253"/>
      <c r="JA101" s="257"/>
      <c r="JB101" s="253"/>
    </row>
    <row r="102" spans="1:262" s="236" customFormat="1" x14ac:dyDescent="0.2">
      <c r="A102" s="236">
        <f>報告書表紙!G$6</f>
        <v>0</v>
      </c>
      <c r="C102" s="236">
        <v>101</v>
      </c>
      <c r="D102" s="236">
        <f>全技術者確認表!B114</f>
        <v>0</v>
      </c>
      <c r="J102" s="237" t="str">
        <f>IFERROR(IF(VLOOKUP($C102,'様式２－１'!$A$6:$BG$163,4,FALSE)="","",1),"")</f>
        <v/>
      </c>
      <c r="K102" s="238" t="str">
        <f>IFERROR(IF(VLOOKUP($C102,'様式２－１'!$A$6:$BG$163,5,FALSE)="","",1),"")</f>
        <v/>
      </c>
      <c r="L102" s="237" t="str">
        <f>IFERROR(IF(VLOOKUP($C102,'様式２－１'!$A$6:$BG$163,6,FALSE)="","",1),"")</f>
        <v/>
      </c>
      <c r="M102" s="238" t="str">
        <f>IFERROR(IF(VLOOKUP($C102,'様式２－１'!$A$6:$BG$163,7,FALSE)="","",1),"")</f>
        <v/>
      </c>
      <c r="N102" s="237" t="str">
        <f>IFERROR(IF(VLOOKUP($C102,'様式２－１'!$A$6:$BG$163,8,FALSE)="","",1),"")</f>
        <v/>
      </c>
      <c r="O102" s="238" t="str">
        <f>IFERROR(IF(VLOOKUP($C102,'様式２－１'!$A$6:$BG$163,9,FALSE)="","",1),"")</f>
        <v/>
      </c>
      <c r="P102" s="237" t="str">
        <f>IFERROR(IF(VLOOKUP($C102,'様式２－１'!$A$6:$BG$163,10,FALSE)="","",1),"")</f>
        <v/>
      </c>
      <c r="Q102" s="238" t="str">
        <f>IFERROR(IF(VLOOKUP($C102,'様式２－１'!$A$6:$BG$163,11,FALSE)="","",1),"")</f>
        <v/>
      </c>
      <c r="R102" s="237" t="str">
        <f>IFERROR(IF(VLOOKUP($C102,'様式２－１'!$A$6:$BG$163,12,FALSE)="","",1),"")</f>
        <v/>
      </c>
      <c r="S102" s="238" t="str">
        <f>IFERROR(IF(VLOOKUP($C102,'様式２－１'!$A$6:$BG$163,13,FALSE)="","",1),"")</f>
        <v/>
      </c>
      <c r="T102" s="237" t="str">
        <f>IFERROR(IF(VLOOKUP($C102,'様式２－１'!$A$6:$BG$163,14,FALSE)="","",1),"")</f>
        <v/>
      </c>
      <c r="U102" s="238" t="str">
        <f>IFERROR(IF(VLOOKUP($C102,'様式２－１'!$A$6:$BG$163,15,FALSE)="","",1),"")</f>
        <v/>
      </c>
      <c r="V102" s="237" t="str">
        <f>IFERROR(IF(VLOOKUP($C102,'様式２－１'!$A$6:$BG$163,16,FALSE)="","",1),"")</f>
        <v/>
      </c>
      <c r="W102" s="238" t="str">
        <f>IFERROR(IF(VLOOKUP($C102,'様式２－１'!$A$6:$BG$163,17,FALSE)="","",1),"")</f>
        <v/>
      </c>
      <c r="X102" s="237" t="str">
        <f>IFERROR(IF(VLOOKUP($C102,'様式２－１'!$A$6:$BG$163,18,FALSE)="","",1),"")</f>
        <v/>
      </c>
      <c r="Y102" s="238" t="str">
        <f>IFERROR(IF(VLOOKUP($C102,'様式２－１'!$A$6:$BG$163,19,FALSE)="","",1),"")</f>
        <v/>
      </c>
      <c r="Z102" s="237" t="str">
        <f>IFERROR(IF(VLOOKUP($C102,'様式２－１'!$A$6:$BG$163,20,FALSE)="","",1),"")</f>
        <v/>
      </c>
      <c r="AA102" s="240" t="str">
        <f>IFERROR(IF(VLOOKUP($C102,'様式２－１'!$A$6:$BG$163,21,FALSE)="","",1),"")</f>
        <v/>
      </c>
      <c r="AB102" s="237" t="str">
        <f>IFERROR(IF(VLOOKUP($C102,'様式２－１'!$A$6:$BG$163,22,FALSE)="","",1),"")</f>
        <v/>
      </c>
      <c r="AC102" s="240" t="str">
        <f>IFERROR(IF(VLOOKUP($C102,'様式２－１'!$A$6:$BG$163,23,FALSE)="","",1),"")</f>
        <v/>
      </c>
      <c r="AD102" s="237" t="str">
        <f>IFERROR(IF(VLOOKUP($C102,'様式２－１'!$A$6:$BG$163,24,FALSE)="","",1),"")</f>
        <v/>
      </c>
      <c r="AE102" s="240" t="str">
        <f>IFERROR(IF(VLOOKUP($C102,'様式２－１'!$A$6:$BG$163,25,FALSE)="","",1),"")</f>
        <v/>
      </c>
      <c r="AF102" s="237" t="str">
        <f>IFERROR(IF(VLOOKUP($C102,'様式２－１'!$A$6:$BG$163,26,FALSE)="","",1),"")</f>
        <v/>
      </c>
      <c r="AG102" s="240" t="str">
        <f>IFERROR(IF(VLOOKUP($C102,'様式２－１'!$A$6:$BG$163,27,FALSE)="","",1),"")</f>
        <v/>
      </c>
      <c r="AH102" s="237" t="str">
        <f>IFERROR(IF(VLOOKUP($C102,'様式２－１'!$A$6:$BG$163,28,FALSE)="","",1),"")</f>
        <v/>
      </c>
      <c r="AI102" s="240" t="str">
        <f>IFERROR(IF(VLOOKUP($C102,'様式２－１'!$A$6:$BG$163,28,FALSE)="","",1),"")</f>
        <v/>
      </c>
      <c r="AJ102" s="237" t="str">
        <f>IFERROR(IF(VLOOKUP($C102,'様式２－１'!$A$6:$BG$163,30,FALSE)="","",1),"")</f>
        <v/>
      </c>
      <c r="AK102" s="240" t="str">
        <f>IFERROR(IF(VLOOKUP($C102,'様式２－１'!$A$6:$BG$163,31,FALSE)="","",1),"")</f>
        <v/>
      </c>
      <c r="AL102" s="237" t="str">
        <f>IFERROR(IF(VLOOKUP($C102,'様式２－１'!$A$6:$BG$163,32,FALSE)="","",1),"")</f>
        <v/>
      </c>
      <c r="AM102" s="240" t="str">
        <f>IFERROR(IF(VLOOKUP($C102,'様式２－１'!$A$6:$BG$163,33,FALSE)="","",1),"")</f>
        <v/>
      </c>
      <c r="AN102" s="237" t="str">
        <f>IFERROR(IF(VLOOKUP($C102,'様式２－１'!$A$6:$BG$163,34,FALSE)="","",1),"")</f>
        <v/>
      </c>
      <c r="AO102" s="240" t="str">
        <f>IFERROR(IF(VLOOKUP($C102,'様式２－１'!$A$6:$BG$163,35,FALSE)="","",1),"")</f>
        <v/>
      </c>
      <c r="AP102" s="237" t="str">
        <f>IFERROR(IF(VLOOKUP($C102,'様式２－１'!$A$6:$BG$163,36,FALSE)="","",VLOOKUP($C102,'様式２－１'!$A$6:$BG$163,36,FALSE)),"")</f>
        <v/>
      </c>
      <c r="AQ102" s="238" t="str">
        <f>IFERROR(IF(VLOOKUP($C102,'様式２－１'!$A$6:$BG$163,37,FALSE)="","",VLOOKUP($C102,'様式２－１'!$A$6:$BG$163,37,FALSE)),"")</f>
        <v/>
      </c>
      <c r="AR102" s="237" t="str">
        <f>IFERROR(IF(VLOOKUP($C102,'様式２－１'!$A$6:$BG$163,38,FALSE)="","",VLOOKUP($C102,'様式２－１'!$A$6:$BG$163,38,FALSE)),"")</f>
        <v/>
      </c>
      <c r="AS102" s="238" t="str">
        <f>IFERROR(IF(VLOOKUP($C102,'様式２－１'!$A$6:$BG$163,39,FALSE)="","",VLOOKUP($C102,'様式２－１'!$A$6:$BG$163,39,FALSE)),"")</f>
        <v/>
      </c>
      <c r="AT102" s="237" t="str">
        <f>IFERROR(IF(VLOOKUP($C102,'様式２－１'!$A$6:$BG$163,40,FALSE)="","",VLOOKUP($C102,'様式２－１'!$A$6:$BG$163,40,FALSE)),"")</f>
        <v/>
      </c>
      <c r="AU102" s="238" t="str">
        <f>IFERROR(IF(VLOOKUP($C102,'様式２－１'!$A$6:$BG$163,41,FALSE)="","",VLOOKUP($C102,'様式２－１'!$A$6:$BG$163,41,FALSE)),"")</f>
        <v/>
      </c>
      <c r="AV102" s="237" t="str">
        <f>IFERROR(IF(VLOOKUP($C102,'様式２－１'!$A$6:$BG$163,42,FALSE)="","",VLOOKUP($C102,'様式２－１'!$A$6:$BG$163,42,FALSE)),"")</f>
        <v/>
      </c>
      <c r="AW102" s="238" t="str">
        <f>IFERROR(IF(VLOOKUP($C102,'様式２－１'!$A$6:$BG$163,43,FALSE)="","",VLOOKUP($C102,'様式２－１'!$A$6:$BG$163,43,FALSE)),"")</f>
        <v/>
      </c>
      <c r="AX102" s="237" t="str">
        <f>IFERROR(IF(VLOOKUP($C102,'様式２－１'!$A$6:$BG$163,44,FALSE)="","",VLOOKUP($C102,'様式２－１'!$A$6:$BG$163,44,FALSE)),"")</f>
        <v/>
      </c>
      <c r="AY102" s="238" t="str">
        <f>IFERROR(IF(VLOOKUP($C102,'様式２－１'!$A$6:$BG$163,45,FALSE)="","",VLOOKUP($C102,'様式２－１'!$A$6:$BG$163,45,FALSE)),"")</f>
        <v/>
      </c>
      <c r="AZ102" s="237" t="str">
        <f>IFERROR(IF(VLOOKUP($C102,'様式２－１'!$A$6:$BG$163,46,FALSE)="","",VLOOKUP($C102,'様式２－１'!$A$6:$BG$163,46,FALSE)),"")</f>
        <v/>
      </c>
      <c r="BA102" s="238" t="str">
        <f>IFERROR(IF(VLOOKUP($C102,'様式２－１'!$A$6:$BG$163,47,FALSE)="","",VLOOKUP($C102,'様式２－１'!$A$6:$BG$163,47,FALSE)),"")</f>
        <v/>
      </c>
      <c r="BB102" s="237" t="str">
        <f>IFERROR(IF(VLOOKUP($C102,'様式２－１'!$A$6:$BG$163,48,FALSE)="","",VLOOKUP($C102,'様式２－１'!$A$6:$BG$163,48,FALSE)),"")</f>
        <v/>
      </c>
      <c r="BC102" s="238" t="str">
        <f>IFERROR(IF(VLOOKUP($C102,'様式２－１'!$A$6:$BG$163,49,FALSE)="","",VLOOKUP($C102,'様式２－１'!$A$6:$BG$163,49,FALSE)),"")</f>
        <v/>
      </c>
      <c r="BD102" s="237" t="str">
        <f>IFERROR(IF(VLOOKUP($C102,'様式２－１'!$A$6:$BG$163,50,FALSE)="","",VLOOKUP($C102,'様式２－１'!$A$6:$BG$163,50,FALSE)),"")</f>
        <v/>
      </c>
      <c r="BE102" s="238" t="str">
        <f>IFERROR(IF(VLOOKUP($C102,'様式２－１'!$A$6:$BG$163,51,FALSE)="","",VLOOKUP($C102,'様式２－１'!$A$6:$BG$163,51,FALSE)),"")</f>
        <v/>
      </c>
      <c r="BF102" s="237" t="str">
        <f>IFERROR(IF(VLOOKUP($C102,'様式２－１'!$A$6:$BG$163,52,FALSE)="","",VLOOKUP($C102,'様式２－１'!$A$6:$BG$163,52,FALSE)),"")</f>
        <v/>
      </c>
      <c r="BG102" s="238" t="str">
        <f>IFERROR(IF(VLOOKUP($C102,'様式２－１'!$A$6:$BG$163,53,FALSE)="","",1),"")</f>
        <v/>
      </c>
      <c r="BH102" s="237" t="str">
        <f>IFERROR(IF(VLOOKUP($C102,'様式２－１'!$A$6:$BG$163,54,FALSE)="","",1),"")</f>
        <v/>
      </c>
      <c r="BI102" s="238" t="str">
        <f>IFERROR(IF(VLOOKUP($C102,'様式２－１'!$A$6:$BG$163,55,FALSE)="","",1),"")</f>
        <v/>
      </c>
      <c r="BJ102" s="237" t="str">
        <f>IFERROR(IF(VLOOKUP($C102,'様式２－１'!$A$6:$BG$163,56,FALSE)="","",VLOOKUP($C102,'様式２－１'!$A$6:$BG$163,56,FALSE)),"")</f>
        <v/>
      </c>
      <c r="BK102" s="238" t="str">
        <f>IFERROR(IF(VLOOKUP($C102,'様式２－１'!$A$6:$BG$163,57,FALSE)="","",VLOOKUP($C102,'様式２－１'!$A$6:$BG$163,57,FALSE)),"")</f>
        <v/>
      </c>
      <c r="BL102" s="237" t="str">
        <f>IFERROR(IF(VLOOKUP($C102,'様式２－１'!$A$6:$BG$163,58,FALSE)="","",VLOOKUP($C102,'様式２－１'!$A$6:$BG$163,58,FALSE)),"")</f>
        <v/>
      </c>
      <c r="BM102" s="238" t="str">
        <f>IFERROR(IF(VLOOKUP($C102,'様式２－１'!$A$6:$BG$163,59,FALSE)="","",VLOOKUP($C102,'様式２－１'!$A$6:$BG$163,59,FALSE)),"")</f>
        <v/>
      </c>
      <c r="BN102" s="239" t="str">
        <f>IFERROR(IF(VLOOKUP($C102,'様式４－１'!$A$6:$AE$112,5,FALSE)="","",VLOOKUP($C102,'様式４－１'!$A$6:$AE$112,5,FALSE)),"")</f>
        <v/>
      </c>
      <c r="BO102" s="240" t="str">
        <f>IFERROR(IF(VLOOKUP($C102,'様式４－１'!$A$6:$AE$112,6,FALSE)="","",VLOOKUP($C102,'様式４－１'!$A$6:$AE$112,6,FALSE)),"")</f>
        <v/>
      </c>
      <c r="BP102" s="239" t="str">
        <f>IFERROR(IF(VLOOKUP($C102,'様式４－１'!$A$6:$AE$112,7,FALSE)="","",VLOOKUP($C102,'様式４－１'!$A$6:$AE$112,7,FALSE)),"")</f>
        <v/>
      </c>
      <c r="BQ102" s="240" t="str">
        <f>IFERROR(IF(VLOOKUP($C102,'様式４－１'!$A$6:$AE$112,8,FALSE)="","",VLOOKUP($C102,'様式４－１'!$A$6:$AE$112,8,FALSE)),"")</f>
        <v/>
      </c>
      <c r="BR102" s="239" t="str">
        <f>IFERROR(IF(VLOOKUP($C102,'様式４－１'!$A$6:$AE$112,9,FALSE)="","",VLOOKUP($C102,'様式４－１'!$A$6:$AE$112,9,FALSE)),"")</f>
        <v/>
      </c>
      <c r="BS102" s="240" t="str">
        <f>IFERROR(IF(VLOOKUP($C102,'様式４－１'!$A$6:$AE$112,10,FALSE)="","",VLOOKUP($C102,'様式４－１'!$A$6:$AE$112,10,FALSE)),"")</f>
        <v/>
      </c>
      <c r="BT102" s="239" t="str">
        <f>IFERROR(IF(VLOOKUP($C102,'様式４－１'!$A$6:$AE$112,11,FALSE)="","",VLOOKUP($C102,'様式４－１'!$A$6:$AE$112,11,FALSE)),"")</f>
        <v/>
      </c>
      <c r="BU102" s="240" t="str">
        <f>IFERROR(IF(VLOOKUP($C102,'様式４－１'!$A$6:$AE$112,12,FALSE)="","",VLOOKUP($C102,'様式４－１'!$A$6:$AE$112,12,FALSE)),"")</f>
        <v/>
      </c>
      <c r="BV102" s="237" t="str">
        <f>IFERROR(IF(VLOOKUP($C102,'様式４－１'!$A$6:$AE$112,13,FALSE)="","",VLOOKUP($C102,'様式４－１'!$A$6:$AE$112,13,FALSE)),"")</f>
        <v/>
      </c>
      <c r="BW102" s="238" t="str">
        <f>IFERROR(IF(VLOOKUP($C102,'様式４－１'!$A$6:$AE$112,14,FALSE)="","",VLOOKUP($C102,'様式４－１'!$A$6:$AE$112,14,FALSE)),"")</f>
        <v/>
      </c>
      <c r="BX102" s="237" t="str">
        <f>IFERROR(IF(VLOOKUP($C102,'様式４－１'!$A$6:$AE$112,15,FALSE)="","",VLOOKUP($C102,'様式４－１'!$A$6:$AE$112,15,FALSE)),"")</f>
        <v/>
      </c>
      <c r="BY102" s="238" t="str">
        <f>IFERROR(IF(VLOOKUP($C102,'様式４－１'!$A$6:$AE$112,16,FALSE)="","",VLOOKUP($C102,'様式４－１'!$A$6:$AE$112,16,FALSE)),"")</f>
        <v/>
      </c>
      <c r="BZ102" s="237" t="str">
        <f>IFERROR(IF(VLOOKUP($C102,'様式４－１'!$A$6:$AE$112,17,FALSE)="","",VLOOKUP($C102,'様式４－１'!$A$6:$AE$112,17,FALSE)),"")</f>
        <v/>
      </c>
      <c r="CA102" s="238" t="str">
        <f>IFERROR(IF(VLOOKUP($C102,'様式４－１'!$A$6:$AE$112,18,FALSE)="","",VLOOKUP($C102,'様式４－１'!$A$6:$AE$112,18,FALSE)),"")</f>
        <v/>
      </c>
      <c r="CB102" s="237" t="str">
        <f>IFERROR(IF(VLOOKUP($C102,'様式４－１'!$A$6:$AE$112,19,FALSE)="","",VLOOKUP($C102,'様式４－１'!$A$6:$AE$112,19,FALSE)),"")</f>
        <v/>
      </c>
      <c r="CC102" s="238" t="str">
        <f>IFERROR(IF(VLOOKUP($C102,'様式４－１'!$A$6:$AE$112,20,FALSE)="","",VLOOKUP($C102,'様式４－１'!$A$6:$AE$112,20,FALSE)),"")</f>
        <v/>
      </c>
      <c r="CD102" s="239" t="str">
        <f>IFERROR(IF(VLOOKUP($C102,'様式４－１'!$A$6:$AE$112,21,FALSE)="","",1),"")</f>
        <v/>
      </c>
      <c r="CE102" s="240" t="str">
        <f>IFERROR(IF(VLOOKUP($C102,'様式４－１'!$A$6:$AE$112,22,FALSE)="","",1),"")</f>
        <v/>
      </c>
      <c r="CF102" s="239" t="str">
        <f>IFERROR(IF(VLOOKUP($C102,'様式４－１'!$A$6:$AE$112,23,FALSE)="","",1),"")</f>
        <v/>
      </c>
      <c r="CG102" s="240" t="str">
        <f>IFERROR(IF(VLOOKUP($C102,'様式４－１'!$A$6:$AE$112,24,FALSE)="","",1),"")</f>
        <v/>
      </c>
      <c r="CH102" s="239" t="str">
        <f>IFERROR(IF(VLOOKUP($C102,'様式４－１'!$A$6:$AE$112,25,FALSE)="","",1),"")</f>
        <v/>
      </c>
      <c r="CI102" s="240" t="str">
        <f>IFERROR(IF(VLOOKUP($C102,'様式４－１'!$A$6:$AE$112,26,FALSE)="","",1),"")</f>
        <v/>
      </c>
      <c r="CJ102" s="239" t="str">
        <f>IFERROR(IF(VLOOKUP($C102,'様式４－１'!$A$6:$AE$112,27,FALSE)="","",1),"")</f>
        <v/>
      </c>
      <c r="CK102" s="240" t="str">
        <f>IFERROR(IF(VLOOKUP($C102,'様式４－１'!$A$6:$AE$112,28,FALSE)="","",1),"")</f>
        <v/>
      </c>
      <c r="CL102" s="239" t="str">
        <f>IFERROR(IF(VLOOKUP($C102,'様式４－１'!$A$6:$AE$112,29,FALSE)="","",1),"")</f>
        <v/>
      </c>
      <c r="CM102" s="240" t="str">
        <f>IFERROR(IF(VLOOKUP($C102,'様式４－１'!$A$6:$AE$112,30,FALSE)="","",1),"")</f>
        <v/>
      </c>
      <c r="CN102" s="239" t="str">
        <f>IFERROR(IF(VLOOKUP($C102,'様式４－１'!$A$6:$AE$112,31,FALSE)="","",1),"")</f>
        <v/>
      </c>
      <c r="CO102" s="254" t="str">
        <f>IFERROR(IF(VLOOKUP($C102,'様式４－１'!$A$6:$AE$112,31,FALSE)="","",1),"")</f>
        <v/>
      </c>
      <c r="CP102" s="258" t="str">
        <f>IFERROR(IF(VLOOKUP($C102,'様式４－１'!$A$6:$AE$112,31,FALSE)="","",1),"")</f>
        <v/>
      </c>
      <c r="CQ102" s="254" t="str">
        <f>IFERROR(IF(VLOOKUP($C102,'様式４－１'!$A$6:$AE$112,31,FALSE)="","",1),"")</f>
        <v/>
      </c>
      <c r="CR102" s="264">
        <f>全技術者確認表!E114</f>
        <v>0</v>
      </c>
      <c r="CS102" s="265">
        <f>全技術者確認表!H114</f>
        <v>0</v>
      </c>
      <c r="FS102" s="237"/>
      <c r="FT102" s="238"/>
      <c r="FU102" s="237"/>
      <c r="FV102" s="238"/>
      <c r="FW102" s="237"/>
      <c r="FX102" s="238"/>
      <c r="FY102" s="237"/>
      <c r="FZ102" s="238"/>
      <c r="GA102" s="237"/>
      <c r="GB102" s="238"/>
      <c r="GC102" s="237"/>
      <c r="GD102" s="238"/>
      <c r="GE102" s="237"/>
      <c r="GF102" s="238"/>
      <c r="GG102" s="237"/>
      <c r="GH102" s="238"/>
      <c r="GI102" s="239"/>
      <c r="GJ102" s="240"/>
      <c r="GK102" s="239"/>
      <c r="GL102" s="240"/>
      <c r="GM102" s="239"/>
      <c r="GN102" s="240"/>
      <c r="GO102" s="239"/>
      <c r="GP102" s="240"/>
      <c r="GQ102" s="239"/>
      <c r="GR102" s="240"/>
      <c r="GS102" s="239"/>
      <c r="GT102" s="240"/>
      <c r="GU102" s="239"/>
      <c r="GV102" s="240"/>
      <c r="GW102" s="239"/>
      <c r="GX102" s="240"/>
      <c r="GY102" s="237"/>
      <c r="GZ102" s="238"/>
      <c r="HA102" s="237"/>
      <c r="HB102" s="238"/>
      <c r="HC102" s="237"/>
      <c r="HD102" s="238"/>
      <c r="HE102" s="237"/>
      <c r="HF102" s="238"/>
      <c r="HG102" s="237"/>
      <c r="HH102" s="238"/>
      <c r="HI102" s="237"/>
      <c r="HJ102" s="238"/>
      <c r="HK102" s="237"/>
      <c r="HL102" s="238"/>
      <c r="HM102" s="237"/>
      <c r="HN102" s="238"/>
      <c r="HO102" s="237"/>
      <c r="HP102" s="238"/>
      <c r="HQ102" s="237"/>
      <c r="HR102" s="238"/>
      <c r="HS102" s="237"/>
      <c r="HT102" s="238"/>
      <c r="HU102" s="237"/>
      <c r="HV102" s="238"/>
      <c r="HW102" s="239"/>
      <c r="HX102" s="240"/>
      <c r="HY102" s="239"/>
      <c r="HZ102" s="240"/>
      <c r="IA102" s="239"/>
      <c r="IB102" s="240"/>
      <c r="IC102" s="239"/>
      <c r="ID102" s="240"/>
      <c r="IE102" s="237"/>
      <c r="IF102" s="238"/>
      <c r="IG102" s="237"/>
      <c r="IH102" s="238"/>
      <c r="II102" s="237"/>
      <c r="IJ102" s="238"/>
      <c r="IK102" s="237"/>
      <c r="IL102" s="238"/>
      <c r="IM102" s="239"/>
      <c r="IN102" s="240"/>
      <c r="IO102" s="239"/>
      <c r="IP102" s="240"/>
      <c r="IQ102" s="239"/>
      <c r="IR102" s="240"/>
      <c r="IS102" s="239"/>
      <c r="IT102" s="240"/>
      <c r="IU102" s="239"/>
      <c r="IV102" s="240"/>
      <c r="IW102" s="239"/>
      <c r="IX102" s="254"/>
      <c r="IY102" s="258"/>
      <c r="IZ102" s="254"/>
      <c r="JA102" s="258"/>
      <c r="JB102" s="254"/>
    </row>
    <row r="103" spans="1:262" s="231" customFormat="1" x14ac:dyDescent="0.2">
      <c r="A103" s="231">
        <f>報告書表紙!G$6</f>
        <v>0</v>
      </c>
      <c r="C103" s="231">
        <v>102</v>
      </c>
      <c r="D103" s="231">
        <f>全技術者確認表!B115</f>
        <v>0</v>
      </c>
      <c r="J103" s="232" t="str">
        <f>IFERROR(IF(VLOOKUP($C103,'様式２－１'!$A$6:$BG$163,4,FALSE)="","",1),"")</f>
        <v/>
      </c>
      <c r="K103" s="233" t="str">
        <f>IFERROR(IF(VLOOKUP($C103,'様式２－１'!$A$6:$BG$163,5,FALSE)="","",1),"")</f>
        <v/>
      </c>
      <c r="L103" s="232" t="str">
        <f>IFERROR(IF(VLOOKUP($C103,'様式２－１'!$A$6:$BG$163,6,FALSE)="","",1),"")</f>
        <v/>
      </c>
      <c r="M103" s="233" t="str">
        <f>IFERROR(IF(VLOOKUP($C103,'様式２－１'!$A$6:$BG$163,7,FALSE)="","",1),"")</f>
        <v/>
      </c>
      <c r="N103" s="232" t="str">
        <f>IFERROR(IF(VLOOKUP($C103,'様式２－１'!$A$6:$BG$163,8,FALSE)="","",1),"")</f>
        <v/>
      </c>
      <c r="O103" s="233" t="str">
        <f>IFERROR(IF(VLOOKUP($C103,'様式２－１'!$A$6:$BG$163,9,FALSE)="","",1),"")</f>
        <v/>
      </c>
      <c r="P103" s="232" t="str">
        <f>IFERROR(IF(VLOOKUP($C103,'様式２－１'!$A$6:$BG$163,10,FALSE)="","",1),"")</f>
        <v/>
      </c>
      <c r="Q103" s="233" t="str">
        <f>IFERROR(IF(VLOOKUP($C103,'様式２－１'!$A$6:$BG$163,11,FALSE)="","",1),"")</f>
        <v/>
      </c>
      <c r="R103" s="232" t="str">
        <f>IFERROR(IF(VLOOKUP($C103,'様式２－１'!$A$6:$BG$163,12,FALSE)="","",1),"")</f>
        <v/>
      </c>
      <c r="S103" s="233" t="str">
        <f>IFERROR(IF(VLOOKUP($C103,'様式２－１'!$A$6:$BG$163,13,FALSE)="","",1),"")</f>
        <v/>
      </c>
      <c r="T103" s="232" t="str">
        <f>IFERROR(IF(VLOOKUP($C103,'様式２－１'!$A$6:$BG$163,14,FALSE)="","",1),"")</f>
        <v/>
      </c>
      <c r="U103" s="233" t="str">
        <f>IFERROR(IF(VLOOKUP($C103,'様式２－１'!$A$6:$BG$163,15,FALSE)="","",1),"")</f>
        <v/>
      </c>
      <c r="V103" s="232" t="str">
        <f>IFERROR(IF(VLOOKUP($C103,'様式２－１'!$A$6:$BG$163,16,FALSE)="","",1),"")</f>
        <v/>
      </c>
      <c r="W103" s="233" t="str">
        <f>IFERROR(IF(VLOOKUP($C103,'様式２－１'!$A$6:$BG$163,17,FALSE)="","",1),"")</f>
        <v/>
      </c>
      <c r="X103" s="232" t="str">
        <f>IFERROR(IF(VLOOKUP($C103,'様式２－１'!$A$6:$BG$163,18,FALSE)="","",1),"")</f>
        <v/>
      </c>
      <c r="Y103" s="233" t="str">
        <f>IFERROR(IF(VLOOKUP($C103,'様式２－１'!$A$6:$BG$163,19,FALSE)="","",1),"")</f>
        <v/>
      </c>
      <c r="Z103" s="232" t="str">
        <f>IFERROR(IF(VLOOKUP($C103,'様式２－１'!$A$6:$BG$163,20,FALSE)="","",1),"")</f>
        <v/>
      </c>
      <c r="AA103" s="235" t="str">
        <f>IFERROR(IF(VLOOKUP($C103,'様式２－１'!$A$6:$BG$163,21,FALSE)="","",1),"")</f>
        <v/>
      </c>
      <c r="AB103" s="232" t="str">
        <f>IFERROR(IF(VLOOKUP($C103,'様式２－１'!$A$6:$BG$163,22,FALSE)="","",1),"")</f>
        <v/>
      </c>
      <c r="AC103" s="235" t="str">
        <f>IFERROR(IF(VLOOKUP($C103,'様式２－１'!$A$6:$BG$163,23,FALSE)="","",1),"")</f>
        <v/>
      </c>
      <c r="AD103" s="232" t="str">
        <f>IFERROR(IF(VLOOKUP($C103,'様式２－１'!$A$6:$BG$163,24,FALSE)="","",1),"")</f>
        <v/>
      </c>
      <c r="AE103" s="235" t="str">
        <f>IFERROR(IF(VLOOKUP($C103,'様式２－１'!$A$6:$BG$163,25,FALSE)="","",1),"")</f>
        <v/>
      </c>
      <c r="AF103" s="232" t="str">
        <f>IFERROR(IF(VLOOKUP($C103,'様式２－１'!$A$6:$BG$163,26,FALSE)="","",1),"")</f>
        <v/>
      </c>
      <c r="AG103" s="235" t="str">
        <f>IFERROR(IF(VLOOKUP($C103,'様式２－１'!$A$6:$BG$163,27,FALSE)="","",1),"")</f>
        <v/>
      </c>
      <c r="AH103" s="232" t="str">
        <f>IFERROR(IF(VLOOKUP($C103,'様式２－１'!$A$6:$BG$163,28,FALSE)="","",1),"")</f>
        <v/>
      </c>
      <c r="AI103" s="235" t="str">
        <f>IFERROR(IF(VLOOKUP($C103,'様式２－１'!$A$6:$BG$163,28,FALSE)="","",1),"")</f>
        <v/>
      </c>
      <c r="AJ103" s="232" t="str">
        <f>IFERROR(IF(VLOOKUP($C103,'様式２－１'!$A$6:$BG$163,30,FALSE)="","",1),"")</f>
        <v/>
      </c>
      <c r="AK103" s="235" t="str">
        <f>IFERROR(IF(VLOOKUP($C103,'様式２－１'!$A$6:$BG$163,31,FALSE)="","",1),"")</f>
        <v/>
      </c>
      <c r="AL103" s="232" t="str">
        <f>IFERROR(IF(VLOOKUP($C103,'様式２－１'!$A$6:$BG$163,32,FALSE)="","",1),"")</f>
        <v/>
      </c>
      <c r="AM103" s="235" t="str">
        <f>IFERROR(IF(VLOOKUP($C103,'様式２－１'!$A$6:$BG$163,33,FALSE)="","",1),"")</f>
        <v/>
      </c>
      <c r="AN103" s="232" t="str">
        <f>IFERROR(IF(VLOOKUP($C103,'様式２－１'!$A$6:$BG$163,34,FALSE)="","",1),"")</f>
        <v/>
      </c>
      <c r="AO103" s="235" t="str">
        <f>IFERROR(IF(VLOOKUP($C103,'様式２－１'!$A$6:$BG$163,35,FALSE)="","",1),"")</f>
        <v/>
      </c>
      <c r="AP103" s="232" t="str">
        <f>IFERROR(IF(VLOOKUP($C103,'様式２－１'!$A$6:$BG$163,36,FALSE)="","",VLOOKUP($C103,'様式２－１'!$A$6:$BG$163,36,FALSE)),"")</f>
        <v/>
      </c>
      <c r="AQ103" s="233" t="str">
        <f>IFERROR(IF(VLOOKUP($C103,'様式２－１'!$A$6:$BG$163,37,FALSE)="","",VLOOKUP($C103,'様式２－１'!$A$6:$BG$163,37,FALSE)),"")</f>
        <v/>
      </c>
      <c r="AR103" s="232" t="str">
        <f>IFERROR(IF(VLOOKUP($C103,'様式２－１'!$A$6:$BG$163,38,FALSE)="","",VLOOKUP($C103,'様式２－１'!$A$6:$BG$163,38,FALSE)),"")</f>
        <v/>
      </c>
      <c r="AS103" s="233" t="str">
        <f>IFERROR(IF(VLOOKUP($C103,'様式２－１'!$A$6:$BG$163,39,FALSE)="","",VLOOKUP($C103,'様式２－１'!$A$6:$BG$163,39,FALSE)),"")</f>
        <v/>
      </c>
      <c r="AT103" s="232" t="str">
        <f>IFERROR(IF(VLOOKUP($C103,'様式２－１'!$A$6:$BG$163,40,FALSE)="","",VLOOKUP($C103,'様式２－１'!$A$6:$BG$163,40,FALSE)),"")</f>
        <v/>
      </c>
      <c r="AU103" s="233" t="str">
        <f>IFERROR(IF(VLOOKUP($C103,'様式２－１'!$A$6:$BG$163,41,FALSE)="","",VLOOKUP($C103,'様式２－１'!$A$6:$BG$163,41,FALSE)),"")</f>
        <v/>
      </c>
      <c r="AV103" s="232" t="str">
        <f>IFERROR(IF(VLOOKUP($C103,'様式２－１'!$A$6:$BG$163,42,FALSE)="","",VLOOKUP($C103,'様式２－１'!$A$6:$BG$163,42,FALSE)),"")</f>
        <v/>
      </c>
      <c r="AW103" s="233" t="str">
        <f>IFERROR(IF(VLOOKUP($C103,'様式２－１'!$A$6:$BG$163,43,FALSE)="","",VLOOKUP($C103,'様式２－１'!$A$6:$BG$163,43,FALSE)),"")</f>
        <v/>
      </c>
      <c r="AX103" s="232" t="str">
        <f>IFERROR(IF(VLOOKUP($C103,'様式２－１'!$A$6:$BG$163,44,FALSE)="","",VLOOKUP($C103,'様式２－１'!$A$6:$BG$163,44,FALSE)),"")</f>
        <v/>
      </c>
      <c r="AY103" s="233" t="str">
        <f>IFERROR(IF(VLOOKUP($C103,'様式２－１'!$A$6:$BG$163,45,FALSE)="","",VLOOKUP($C103,'様式２－１'!$A$6:$BG$163,45,FALSE)),"")</f>
        <v/>
      </c>
      <c r="AZ103" s="232" t="str">
        <f>IFERROR(IF(VLOOKUP($C103,'様式２－１'!$A$6:$BG$163,46,FALSE)="","",VLOOKUP($C103,'様式２－１'!$A$6:$BG$163,46,FALSE)),"")</f>
        <v/>
      </c>
      <c r="BA103" s="233" t="str">
        <f>IFERROR(IF(VLOOKUP($C103,'様式２－１'!$A$6:$BG$163,47,FALSE)="","",VLOOKUP($C103,'様式２－１'!$A$6:$BG$163,47,FALSE)),"")</f>
        <v/>
      </c>
      <c r="BB103" s="232" t="str">
        <f>IFERROR(IF(VLOOKUP($C103,'様式２－１'!$A$6:$BG$163,48,FALSE)="","",VLOOKUP($C103,'様式２－１'!$A$6:$BG$163,48,FALSE)),"")</f>
        <v/>
      </c>
      <c r="BC103" s="233" t="str">
        <f>IFERROR(IF(VLOOKUP($C103,'様式２－１'!$A$6:$BG$163,49,FALSE)="","",VLOOKUP($C103,'様式２－１'!$A$6:$BG$163,49,FALSE)),"")</f>
        <v/>
      </c>
      <c r="BD103" s="232" t="str">
        <f>IFERROR(IF(VLOOKUP($C103,'様式２－１'!$A$6:$BG$163,50,FALSE)="","",VLOOKUP($C103,'様式２－１'!$A$6:$BG$163,50,FALSE)),"")</f>
        <v/>
      </c>
      <c r="BE103" s="233" t="str">
        <f>IFERROR(IF(VLOOKUP($C103,'様式２－１'!$A$6:$BG$163,51,FALSE)="","",VLOOKUP($C103,'様式２－１'!$A$6:$BG$163,51,FALSE)),"")</f>
        <v/>
      </c>
      <c r="BF103" s="232" t="str">
        <f>IFERROR(IF(VLOOKUP($C103,'様式２－１'!$A$6:$BG$163,52,FALSE)="","",VLOOKUP($C103,'様式２－１'!$A$6:$BG$163,52,FALSE)),"")</f>
        <v/>
      </c>
      <c r="BG103" s="233" t="str">
        <f>IFERROR(IF(VLOOKUP($C103,'様式２－１'!$A$6:$BG$163,53,FALSE)="","",1),"")</f>
        <v/>
      </c>
      <c r="BH103" s="232" t="str">
        <f>IFERROR(IF(VLOOKUP($C103,'様式２－１'!$A$6:$BG$163,54,FALSE)="","",1),"")</f>
        <v/>
      </c>
      <c r="BI103" s="233" t="str">
        <f>IFERROR(IF(VLOOKUP($C103,'様式２－１'!$A$6:$BG$163,55,FALSE)="","",1),"")</f>
        <v/>
      </c>
      <c r="BJ103" s="232" t="str">
        <f>IFERROR(IF(VLOOKUP($C103,'様式２－１'!$A$6:$BG$163,56,FALSE)="","",VLOOKUP($C103,'様式２－１'!$A$6:$BG$163,56,FALSE)),"")</f>
        <v/>
      </c>
      <c r="BK103" s="233" t="str">
        <f>IFERROR(IF(VLOOKUP($C103,'様式２－１'!$A$6:$BG$163,57,FALSE)="","",VLOOKUP($C103,'様式２－１'!$A$6:$BG$163,57,FALSE)),"")</f>
        <v/>
      </c>
      <c r="BL103" s="232" t="str">
        <f>IFERROR(IF(VLOOKUP($C103,'様式２－１'!$A$6:$BG$163,58,FALSE)="","",VLOOKUP($C103,'様式２－１'!$A$6:$BG$163,58,FALSE)),"")</f>
        <v/>
      </c>
      <c r="BM103" s="233" t="str">
        <f>IFERROR(IF(VLOOKUP($C103,'様式２－１'!$A$6:$BG$163,59,FALSE)="","",VLOOKUP($C103,'様式２－１'!$A$6:$BG$163,59,FALSE)),"")</f>
        <v/>
      </c>
      <c r="BN103" s="234" t="str">
        <f>IFERROR(IF(VLOOKUP($C103,'様式４－１'!$A$6:$AE$112,5,FALSE)="","",VLOOKUP($C103,'様式４－１'!$A$6:$AE$112,5,FALSE)),"")</f>
        <v/>
      </c>
      <c r="BO103" s="235" t="str">
        <f>IFERROR(IF(VLOOKUP($C103,'様式４－１'!$A$6:$AE$112,6,FALSE)="","",VLOOKUP($C103,'様式４－１'!$A$6:$AE$112,6,FALSE)),"")</f>
        <v/>
      </c>
      <c r="BP103" s="234" t="str">
        <f>IFERROR(IF(VLOOKUP($C103,'様式４－１'!$A$6:$AE$112,7,FALSE)="","",VLOOKUP($C103,'様式４－１'!$A$6:$AE$112,7,FALSE)),"")</f>
        <v/>
      </c>
      <c r="BQ103" s="235" t="str">
        <f>IFERROR(IF(VLOOKUP($C103,'様式４－１'!$A$6:$AE$112,8,FALSE)="","",VLOOKUP($C103,'様式４－１'!$A$6:$AE$112,8,FALSE)),"")</f>
        <v/>
      </c>
      <c r="BR103" s="234" t="str">
        <f>IFERROR(IF(VLOOKUP($C103,'様式４－１'!$A$6:$AE$112,9,FALSE)="","",VLOOKUP($C103,'様式４－１'!$A$6:$AE$112,9,FALSE)),"")</f>
        <v/>
      </c>
      <c r="BS103" s="235" t="str">
        <f>IFERROR(IF(VLOOKUP($C103,'様式４－１'!$A$6:$AE$112,10,FALSE)="","",VLOOKUP($C103,'様式４－１'!$A$6:$AE$112,10,FALSE)),"")</f>
        <v/>
      </c>
      <c r="BT103" s="234" t="str">
        <f>IFERROR(IF(VLOOKUP($C103,'様式４－１'!$A$6:$AE$112,11,FALSE)="","",VLOOKUP($C103,'様式４－１'!$A$6:$AE$112,11,FALSE)),"")</f>
        <v/>
      </c>
      <c r="BU103" s="235" t="str">
        <f>IFERROR(IF(VLOOKUP($C103,'様式４－１'!$A$6:$AE$112,12,FALSE)="","",VLOOKUP($C103,'様式４－１'!$A$6:$AE$112,12,FALSE)),"")</f>
        <v/>
      </c>
      <c r="BV103" s="232" t="str">
        <f>IFERROR(IF(VLOOKUP($C103,'様式４－１'!$A$6:$AE$112,13,FALSE)="","",VLOOKUP($C103,'様式４－１'!$A$6:$AE$112,13,FALSE)),"")</f>
        <v/>
      </c>
      <c r="BW103" s="233" t="str">
        <f>IFERROR(IF(VLOOKUP($C103,'様式４－１'!$A$6:$AE$112,14,FALSE)="","",VLOOKUP($C103,'様式４－１'!$A$6:$AE$112,14,FALSE)),"")</f>
        <v/>
      </c>
      <c r="BX103" s="232" t="str">
        <f>IFERROR(IF(VLOOKUP($C103,'様式４－１'!$A$6:$AE$112,15,FALSE)="","",VLOOKUP($C103,'様式４－１'!$A$6:$AE$112,15,FALSE)),"")</f>
        <v/>
      </c>
      <c r="BY103" s="233" t="str">
        <f>IFERROR(IF(VLOOKUP($C103,'様式４－１'!$A$6:$AE$112,16,FALSE)="","",VLOOKUP($C103,'様式４－１'!$A$6:$AE$112,16,FALSE)),"")</f>
        <v/>
      </c>
      <c r="BZ103" s="232" t="str">
        <f>IFERROR(IF(VLOOKUP($C103,'様式４－１'!$A$6:$AE$112,17,FALSE)="","",VLOOKUP($C103,'様式４－１'!$A$6:$AE$112,17,FALSE)),"")</f>
        <v/>
      </c>
      <c r="CA103" s="233" t="str">
        <f>IFERROR(IF(VLOOKUP($C103,'様式４－１'!$A$6:$AE$112,18,FALSE)="","",VLOOKUP($C103,'様式４－１'!$A$6:$AE$112,18,FALSE)),"")</f>
        <v/>
      </c>
      <c r="CB103" s="232" t="str">
        <f>IFERROR(IF(VLOOKUP($C103,'様式４－１'!$A$6:$AE$112,19,FALSE)="","",VLOOKUP($C103,'様式４－１'!$A$6:$AE$112,19,FALSE)),"")</f>
        <v/>
      </c>
      <c r="CC103" s="233" t="str">
        <f>IFERROR(IF(VLOOKUP($C103,'様式４－１'!$A$6:$AE$112,20,FALSE)="","",VLOOKUP($C103,'様式４－１'!$A$6:$AE$112,20,FALSE)),"")</f>
        <v/>
      </c>
      <c r="CD103" s="234" t="str">
        <f>IFERROR(IF(VLOOKUP($C103,'様式４－１'!$A$6:$AE$112,21,FALSE)="","",1),"")</f>
        <v/>
      </c>
      <c r="CE103" s="235" t="str">
        <f>IFERROR(IF(VLOOKUP($C103,'様式４－１'!$A$6:$AE$112,22,FALSE)="","",1),"")</f>
        <v/>
      </c>
      <c r="CF103" s="234" t="str">
        <f>IFERROR(IF(VLOOKUP($C103,'様式４－１'!$A$6:$AE$112,23,FALSE)="","",1),"")</f>
        <v/>
      </c>
      <c r="CG103" s="235" t="str">
        <f>IFERROR(IF(VLOOKUP($C103,'様式４－１'!$A$6:$AE$112,24,FALSE)="","",1),"")</f>
        <v/>
      </c>
      <c r="CH103" s="234" t="str">
        <f>IFERROR(IF(VLOOKUP($C103,'様式４－１'!$A$6:$AE$112,25,FALSE)="","",1),"")</f>
        <v/>
      </c>
      <c r="CI103" s="235" t="str">
        <f>IFERROR(IF(VLOOKUP($C103,'様式４－１'!$A$6:$AE$112,26,FALSE)="","",1),"")</f>
        <v/>
      </c>
      <c r="CJ103" s="234" t="str">
        <f>IFERROR(IF(VLOOKUP($C103,'様式４－１'!$A$6:$AE$112,27,FALSE)="","",1),"")</f>
        <v/>
      </c>
      <c r="CK103" s="235" t="str">
        <f>IFERROR(IF(VLOOKUP($C103,'様式４－１'!$A$6:$AE$112,28,FALSE)="","",1),"")</f>
        <v/>
      </c>
      <c r="CL103" s="234" t="str">
        <f>IFERROR(IF(VLOOKUP($C103,'様式４－１'!$A$6:$AE$112,29,FALSE)="","",1),"")</f>
        <v/>
      </c>
      <c r="CM103" s="235" t="str">
        <f>IFERROR(IF(VLOOKUP($C103,'様式４－１'!$A$6:$AE$112,30,FALSE)="","",1),"")</f>
        <v/>
      </c>
      <c r="CN103" s="234" t="str">
        <f>IFERROR(IF(VLOOKUP($C103,'様式４－１'!$A$6:$AE$112,31,FALSE)="","",1),"")</f>
        <v/>
      </c>
      <c r="CO103" s="252" t="str">
        <f>IFERROR(IF(VLOOKUP($C103,'様式４－１'!$A$6:$AE$112,31,FALSE)="","",1),"")</f>
        <v/>
      </c>
      <c r="CP103" s="256" t="str">
        <f>IFERROR(IF(VLOOKUP($C103,'様式４－１'!$A$6:$AE$112,31,FALSE)="","",1),"")</f>
        <v/>
      </c>
      <c r="CQ103" s="252" t="str">
        <f>IFERROR(IF(VLOOKUP($C103,'様式４－１'!$A$6:$AE$112,31,FALSE)="","",1),"")</f>
        <v/>
      </c>
      <c r="CR103" s="260">
        <f>全技術者確認表!E115</f>
        <v>0</v>
      </c>
      <c r="CS103" s="261">
        <f>全技術者確認表!H115</f>
        <v>0</v>
      </c>
      <c r="FS103" s="232"/>
      <c r="FT103" s="233"/>
      <c r="FU103" s="232"/>
      <c r="FV103" s="233"/>
      <c r="FW103" s="232"/>
      <c r="FX103" s="233"/>
      <c r="FY103" s="232"/>
      <c r="FZ103" s="233"/>
      <c r="GA103" s="232"/>
      <c r="GB103" s="233"/>
      <c r="GC103" s="232"/>
      <c r="GD103" s="233"/>
      <c r="GE103" s="232"/>
      <c r="GF103" s="233"/>
      <c r="GG103" s="232"/>
      <c r="GH103" s="233"/>
      <c r="GI103" s="234"/>
      <c r="GJ103" s="235"/>
      <c r="GK103" s="234"/>
      <c r="GL103" s="235"/>
      <c r="GM103" s="234"/>
      <c r="GN103" s="235"/>
      <c r="GO103" s="234"/>
      <c r="GP103" s="235"/>
      <c r="GQ103" s="234"/>
      <c r="GR103" s="235"/>
      <c r="GS103" s="234"/>
      <c r="GT103" s="235"/>
      <c r="GU103" s="234"/>
      <c r="GV103" s="235"/>
      <c r="GW103" s="234"/>
      <c r="GX103" s="235"/>
      <c r="GY103" s="232"/>
      <c r="GZ103" s="233"/>
      <c r="HA103" s="232"/>
      <c r="HB103" s="233"/>
      <c r="HC103" s="232"/>
      <c r="HD103" s="233"/>
      <c r="HE103" s="232"/>
      <c r="HF103" s="233"/>
      <c r="HG103" s="232"/>
      <c r="HH103" s="233"/>
      <c r="HI103" s="232"/>
      <c r="HJ103" s="233"/>
      <c r="HK103" s="232"/>
      <c r="HL103" s="233"/>
      <c r="HM103" s="232"/>
      <c r="HN103" s="233"/>
      <c r="HO103" s="232"/>
      <c r="HP103" s="233"/>
      <c r="HQ103" s="232"/>
      <c r="HR103" s="233"/>
      <c r="HS103" s="232"/>
      <c r="HT103" s="233"/>
      <c r="HU103" s="232"/>
      <c r="HV103" s="233"/>
      <c r="HW103" s="234"/>
      <c r="HX103" s="235"/>
      <c r="HY103" s="234"/>
      <c r="HZ103" s="235"/>
      <c r="IA103" s="234"/>
      <c r="IB103" s="235"/>
      <c r="IC103" s="234"/>
      <c r="ID103" s="235"/>
      <c r="IE103" s="232"/>
      <c r="IF103" s="233"/>
      <c r="IG103" s="232"/>
      <c r="IH103" s="233"/>
      <c r="II103" s="232"/>
      <c r="IJ103" s="233"/>
      <c r="IK103" s="232"/>
      <c r="IL103" s="233"/>
      <c r="IM103" s="234"/>
      <c r="IN103" s="235"/>
      <c r="IO103" s="234"/>
      <c r="IP103" s="235"/>
      <c r="IQ103" s="234"/>
      <c r="IR103" s="235"/>
      <c r="IS103" s="234"/>
      <c r="IT103" s="235"/>
      <c r="IU103" s="234"/>
      <c r="IV103" s="235"/>
      <c r="IW103" s="234"/>
      <c r="IX103" s="252"/>
      <c r="IY103" s="256"/>
      <c r="IZ103" s="252"/>
      <c r="JA103" s="256"/>
      <c r="JB103" s="252"/>
    </row>
    <row r="104" spans="1:262" s="231" customFormat="1" x14ac:dyDescent="0.2">
      <c r="A104" s="231">
        <f>報告書表紙!G$6</f>
        <v>0</v>
      </c>
      <c r="C104" s="231">
        <v>103</v>
      </c>
      <c r="D104" s="231">
        <f>全技術者確認表!B116</f>
        <v>0</v>
      </c>
      <c r="J104" s="232" t="str">
        <f>IFERROR(IF(VLOOKUP($C104,'様式２－１'!$A$6:$BG$163,4,FALSE)="","",1),"")</f>
        <v/>
      </c>
      <c r="K104" s="233" t="str">
        <f>IFERROR(IF(VLOOKUP($C104,'様式２－１'!$A$6:$BG$163,5,FALSE)="","",1),"")</f>
        <v/>
      </c>
      <c r="L104" s="232" t="str">
        <f>IFERROR(IF(VLOOKUP($C104,'様式２－１'!$A$6:$BG$163,6,FALSE)="","",1),"")</f>
        <v/>
      </c>
      <c r="M104" s="233" t="str">
        <f>IFERROR(IF(VLOOKUP($C104,'様式２－１'!$A$6:$BG$163,7,FALSE)="","",1),"")</f>
        <v/>
      </c>
      <c r="N104" s="232" t="str">
        <f>IFERROR(IF(VLOOKUP($C104,'様式２－１'!$A$6:$BG$163,8,FALSE)="","",1),"")</f>
        <v/>
      </c>
      <c r="O104" s="233" t="str">
        <f>IFERROR(IF(VLOOKUP($C104,'様式２－１'!$A$6:$BG$163,9,FALSE)="","",1),"")</f>
        <v/>
      </c>
      <c r="P104" s="232" t="str">
        <f>IFERROR(IF(VLOOKUP($C104,'様式２－１'!$A$6:$BG$163,10,FALSE)="","",1),"")</f>
        <v/>
      </c>
      <c r="Q104" s="233" t="str">
        <f>IFERROR(IF(VLOOKUP($C104,'様式２－１'!$A$6:$BG$163,11,FALSE)="","",1),"")</f>
        <v/>
      </c>
      <c r="R104" s="232" t="str">
        <f>IFERROR(IF(VLOOKUP($C104,'様式２－１'!$A$6:$BG$163,12,FALSE)="","",1),"")</f>
        <v/>
      </c>
      <c r="S104" s="233" t="str">
        <f>IFERROR(IF(VLOOKUP($C104,'様式２－１'!$A$6:$BG$163,13,FALSE)="","",1),"")</f>
        <v/>
      </c>
      <c r="T104" s="232" t="str">
        <f>IFERROR(IF(VLOOKUP($C104,'様式２－１'!$A$6:$BG$163,14,FALSE)="","",1),"")</f>
        <v/>
      </c>
      <c r="U104" s="233" t="str">
        <f>IFERROR(IF(VLOOKUP($C104,'様式２－１'!$A$6:$BG$163,15,FALSE)="","",1),"")</f>
        <v/>
      </c>
      <c r="V104" s="232" t="str">
        <f>IFERROR(IF(VLOOKUP($C104,'様式２－１'!$A$6:$BG$163,16,FALSE)="","",1),"")</f>
        <v/>
      </c>
      <c r="W104" s="233" t="str">
        <f>IFERROR(IF(VLOOKUP($C104,'様式２－１'!$A$6:$BG$163,17,FALSE)="","",1),"")</f>
        <v/>
      </c>
      <c r="X104" s="232" t="str">
        <f>IFERROR(IF(VLOOKUP($C104,'様式２－１'!$A$6:$BG$163,18,FALSE)="","",1),"")</f>
        <v/>
      </c>
      <c r="Y104" s="233" t="str">
        <f>IFERROR(IF(VLOOKUP($C104,'様式２－１'!$A$6:$BG$163,19,FALSE)="","",1),"")</f>
        <v/>
      </c>
      <c r="Z104" s="232" t="str">
        <f>IFERROR(IF(VLOOKUP($C104,'様式２－１'!$A$6:$BG$163,20,FALSE)="","",1),"")</f>
        <v/>
      </c>
      <c r="AA104" s="235" t="str">
        <f>IFERROR(IF(VLOOKUP($C104,'様式２－１'!$A$6:$BG$163,21,FALSE)="","",1),"")</f>
        <v/>
      </c>
      <c r="AB104" s="232" t="str">
        <f>IFERROR(IF(VLOOKUP($C104,'様式２－１'!$A$6:$BG$163,22,FALSE)="","",1),"")</f>
        <v/>
      </c>
      <c r="AC104" s="235" t="str">
        <f>IFERROR(IF(VLOOKUP($C104,'様式２－１'!$A$6:$BG$163,23,FALSE)="","",1),"")</f>
        <v/>
      </c>
      <c r="AD104" s="232" t="str">
        <f>IFERROR(IF(VLOOKUP($C104,'様式２－１'!$A$6:$BG$163,24,FALSE)="","",1),"")</f>
        <v/>
      </c>
      <c r="AE104" s="235" t="str">
        <f>IFERROR(IF(VLOOKUP($C104,'様式２－１'!$A$6:$BG$163,25,FALSE)="","",1),"")</f>
        <v/>
      </c>
      <c r="AF104" s="232" t="str">
        <f>IFERROR(IF(VLOOKUP($C104,'様式２－１'!$A$6:$BG$163,26,FALSE)="","",1),"")</f>
        <v/>
      </c>
      <c r="AG104" s="235" t="str">
        <f>IFERROR(IF(VLOOKUP($C104,'様式２－１'!$A$6:$BG$163,27,FALSE)="","",1),"")</f>
        <v/>
      </c>
      <c r="AH104" s="232" t="str">
        <f>IFERROR(IF(VLOOKUP($C104,'様式２－１'!$A$6:$BG$163,28,FALSE)="","",1),"")</f>
        <v/>
      </c>
      <c r="AI104" s="235" t="str">
        <f>IFERROR(IF(VLOOKUP($C104,'様式２－１'!$A$6:$BG$163,28,FALSE)="","",1),"")</f>
        <v/>
      </c>
      <c r="AJ104" s="232" t="str">
        <f>IFERROR(IF(VLOOKUP($C104,'様式２－１'!$A$6:$BG$163,30,FALSE)="","",1),"")</f>
        <v/>
      </c>
      <c r="AK104" s="235" t="str">
        <f>IFERROR(IF(VLOOKUP($C104,'様式２－１'!$A$6:$BG$163,31,FALSE)="","",1),"")</f>
        <v/>
      </c>
      <c r="AL104" s="232" t="str">
        <f>IFERROR(IF(VLOOKUP($C104,'様式２－１'!$A$6:$BG$163,32,FALSE)="","",1),"")</f>
        <v/>
      </c>
      <c r="AM104" s="235" t="str">
        <f>IFERROR(IF(VLOOKUP($C104,'様式２－１'!$A$6:$BG$163,33,FALSE)="","",1),"")</f>
        <v/>
      </c>
      <c r="AN104" s="232" t="str">
        <f>IFERROR(IF(VLOOKUP($C104,'様式２－１'!$A$6:$BG$163,34,FALSE)="","",1),"")</f>
        <v/>
      </c>
      <c r="AO104" s="235" t="str">
        <f>IFERROR(IF(VLOOKUP($C104,'様式２－１'!$A$6:$BG$163,35,FALSE)="","",1),"")</f>
        <v/>
      </c>
      <c r="AP104" s="232" t="str">
        <f>IFERROR(IF(VLOOKUP($C104,'様式２－１'!$A$6:$BG$163,36,FALSE)="","",VLOOKUP($C104,'様式２－１'!$A$6:$BG$163,36,FALSE)),"")</f>
        <v/>
      </c>
      <c r="AQ104" s="233" t="str">
        <f>IFERROR(IF(VLOOKUP($C104,'様式２－１'!$A$6:$BG$163,37,FALSE)="","",VLOOKUP($C104,'様式２－１'!$A$6:$BG$163,37,FALSE)),"")</f>
        <v/>
      </c>
      <c r="AR104" s="232" t="str">
        <f>IFERROR(IF(VLOOKUP($C104,'様式２－１'!$A$6:$BG$163,38,FALSE)="","",VLOOKUP($C104,'様式２－１'!$A$6:$BG$163,38,FALSE)),"")</f>
        <v/>
      </c>
      <c r="AS104" s="233" t="str">
        <f>IFERROR(IF(VLOOKUP($C104,'様式２－１'!$A$6:$BG$163,39,FALSE)="","",VLOOKUP($C104,'様式２－１'!$A$6:$BG$163,39,FALSE)),"")</f>
        <v/>
      </c>
      <c r="AT104" s="232" t="str">
        <f>IFERROR(IF(VLOOKUP($C104,'様式２－１'!$A$6:$BG$163,40,FALSE)="","",VLOOKUP($C104,'様式２－１'!$A$6:$BG$163,40,FALSE)),"")</f>
        <v/>
      </c>
      <c r="AU104" s="233" t="str">
        <f>IFERROR(IF(VLOOKUP($C104,'様式２－１'!$A$6:$BG$163,41,FALSE)="","",VLOOKUP($C104,'様式２－１'!$A$6:$BG$163,41,FALSE)),"")</f>
        <v/>
      </c>
      <c r="AV104" s="232" t="str">
        <f>IFERROR(IF(VLOOKUP($C104,'様式２－１'!$A$6:$BG$163,42,FALSE)="","",VLOOKUP($C104,'様式２－１'!$A$6:$BG$163,42,FALSE)),"")</f>
        <v/>
      </c>
      <c r="AW104" s="233" t="str">
        <f>IFERROR(IF(VLOOKUP($C104,'様式２－１'!$A$6:$BG$163,43,FALSE)="","",VLOOKUP($C104,'様式２－１'!$A$6:$BG$163,43,FALSE)),"")</f>
        <v/>
      </c>
      <c r="AX104" s="232" t="str">
        <f>IFERROR(IF(VLOOKUP($C104,'様式２－１'!$A$6:$BG$163,44,FALSE)="","",VLOOKUP($C104,'様式２－１'!$A$6:$BG$163,44,FALSE)),"")</f>
        <v/>
      </c>
      <c r="AY104" s="233" t="str">
        <f>IFERROR(IF(VLOOKUP($C104,'様式２－１'!$A$6:$BG$163,45,FALSE)="","",VLOOKUP($C104,'様式２－１'!$A$6:$BG$163,45,FALSE)),"")</f>
        <v/>
      </c>
      <c r="AZ104" s="232" t="str">
        <f>IFERROR(IF(VLOOKUP($C104,'様式２－１'!$A$6:$BG$163,46,FALSE)="","",VLOOKUP($C104,'様式２－１'!$A$6:$BG$163,46,FALSE)),"")</f>
        <v/>
      </c>
      <c r="BA104" s="233" t="str">
        <f>IFERROR(IF(VLOOKUP($C104,'様式２－１'!$A$6:$BG$163,47,FALSE)="","",VLOOKUP($C104,'様式２－１'!$A$6:$BG$163,47,FALSE)),"")</f>
        <v/>
      </c>
      <c r="BB104" s="232" t="str">
        <f>IFERROR(IF(VLOOKUP($C104,'様式２－１'!$A$6:$BG$163,48,FALSE)="","",VLOOKUP($C104,'様式２－１'!$A$6:$BG$163,48,FALSE)),"")</f>
        <v/>
      </c>
      <c r="BC104" s="233" t="str">
        <f>IFERROR(IF(VLOOKUP($C104,'様式２－１'!$A$6:$BG$163,49,FALSE)="","",VLOOKUP($C104,'様式２－１'!$A$6:$BG$163,49,FALSE)),"")</f>
        <v/>
      </c>
      <c r="BD104" s="232" t="str">
        <f>IFERROR(IF(VLOOKUP($C104,'様式２－１'!$A$6:$BG$163,50,FALSE)="","",VLOOKUP($C104,'様式２－１'!$A$6:$BG$163,50,FALSE)),"")</f>
        <v/>
      </c>
      <c r="BE104" s="233" t="str">
        <f>IFERROR(IF(VLOOKUP($C104,'様式２－１'!$A$6:$BG$163,51,FALSE)="","",VLOOKUP($C104,'様式２－１'!$A$6:$BG$163,51,FALSE)),"")</f>
        <v/>
      </c>
      <c r="BF104" s="232" t="str">
        <f>IFERROR(IF(VLOOKUP($C104,'様式２－１'!$A$6:$BG$163,52,FALSE)="","",VLOOKUP($C104,'様式２－１'!$A$6:$BG$163,52,FALSE)),"")</f>
        <v/>
      </c>
      <c r="BG104" s="233" t="str">
        <f>IFERROR(IF(VLOOKUP($C104,'様式２－１'!$A$6:$BG$163,53,FALSE)="","",1),"")</f>
        <v/>
      </c>
      <c r="BH104" s="232" t="str">
        <f>IFERROR(IF(VLOOKUP($C104,'様式２－１'!$A$6:$BG$163,54,FALSE)="","",1),"")</f>
        <v/>
      </c>
      <c r="BI104" s="233" t="str">
        <f>IFERROR(IF(VLOOKUP($C104,'様式２－１'!$A$6:$BG$163,55,FALSE)="","",1),"")</f>
        <v/>
      </c>
      <c r="BJ104" s="232" t="str">
        <f>IFERROR(IF(VLOOKUP($C104,'様式２－１'!$A$6:$BG$163,56,FALSE)="","",VLOOKUP($C104,'様式２－１'!$A$6:$BG$163,56,FALSE)),"")</f>
        <v/>
      </c>
      <c r="BK104" s="233" t="str">
        <f>IFERROR(IF(VLOOKUP($C104,'様式２－１'!$A$6:$BG$163,57,FALSE)="","",VLOOKUP($C104,'様式２－１'!$A$6:$BG$163,57,FALSE)),"")</f>
        <v/>
      </c>
      <c r="BL104" s="232" t="str">
        <f>IFERROR(IF(VLOOKUP($C104,'様式２－１'!$A$6:$BG$163,58,FALSE)="","",VLOOKUP($C104,'様式２－１'!$A$6:$BG$163,58,FALSE)),"")</f>
        <v/>
      </c>
      <c r="BM104" s="233" t="str">
        <f>IFERROR(IF(VLOOKUP($C104,'様式２－１'!$A$6:$BG$163,59,FALSE)="","",VLOOKUP($C104,'様式２－１'!$A$6:$BG$163,59,FALSE)),"")</f>
        <v/>
      </c>
      <c r="BN104" s="234" t="str">
        <f>IFERROR(IF(VLOOKUP($C104,'様式４－１'!$A$6:$AE$112,5,FALSE)="","",VLOOKUP($C104,'様式４－１'!$A$6:$AE$112,5,FALSE)),"")</f>
        <v/>
      </c>
      <c r="BO104" s="235" t="str">
        <f>IFERROR(IF(VLOOKUP($C104,'様式４－１'!$A$6:$AE$112,6,FALSE)="","",VLOOKUP($C104,'様式４－１'!$A$6:$AE$112,6,FALSE)),"")</f>
        <v/>
      </c>
      <c r="BP104" s="234" t="str">
        <f>IFERROR(IF(VLOOKUP($C104,'様式４－１'!$A$6:$AE$112,7,FALSE)="","",VLOOKUP($C104,'様式４－１'!$A$6:$AE$112,7,FALSE)),"")</f>
        <v/>
      </c>
      <c r="BQ104" s="235" t="str">
        <f>IFERROR(IF(VLOOKUP($C104,'様式４－１'!$A$6:$AE$112,8,FALSE)="","",VLOOKUP($C104,'様式４－１'!$A$6:$AE$112,8,FALSE)),"")</f>
        <v/>
      </c>
      <c r="BR104" s="234" t="str">
        <f>IFERROR(IF(VLOOKUP($C104,'様式４－１'!$A$6:$AE$112,9,FALSE)="","",VLOOKUP($C104,'様式４－１'!$A$6:$AE$112,9,FALSE)),"")</f>
        <v/>
      </c>
      <c r="BS104" s="235" t="str">
        <f>IFERROR(IF(VLOOKUP($C104,'様式４－１'!$A$6:$AE$112,10,FALSE)="","",VLOOKUP($C104,'様式４－１'!$A$6:$AE$112,10,FALSE)),"")</f>
        <v/>
      </c>
      <c r="BT104" s="234" t="str">
        <f>IFERROR(IF(VLOOKUP($C104,'様式４－１'!$A$6:$AE$112,11,FALSE)="","",VLOOKUP($C104,'様式４－１'!$A$6:$AE$112,11,FALSE)),"")</f>
        <v/>
      </c>
      <c r="BU104" s="235" t="str">
        <f>IFERROR(IF(VLOOKUP($C104,'様式４－１'!$A$6:$AE$112,12,FALSE)="","",VLOOKUP($C104,'様式４－１'!$A$6:$AE$112,12,FALSE)),"")</f>
        <v/>
      </c>
      <c r="BV104" s="232" t="str">
        <f>IFERROR(IF(VLOOKUP($C104,'様式４－１'!$A$6:$AE$112,13,FALSE)="","",VLOOKUP($C104,'様式４－１'!$A$6:$AE$112,13,FALSE)),"")</f>
        <v/>
      </c>
      <c r="BW104" s="233" t="str">
        <f>IFERROR(IF(VLOOKUP($C104,'様式４－１'!$A$6:$AE$112,14,FALSE)="","",VLOOKUP($C104,'様式４－１'!$A$6:$AE$112,14,FALSE)),"")</f>
        <v/>
      </c>
      <c r="BX104" s="232" t="str">
        <f>IFERROR(IF(VLOOKUP($C104,'様式４－１'!$A$6:$AE$112,15,FALSE)="","",VLOOKUP($C104,'様式４－１'!$A$6:$AE$112,15,FALSE)),"")</f>
        <v/>
      </c>
      <c r="BY104" s="233" t="str">
        <f>IFERROR(IF(VLOOKUP($C104,'様式４－１'!$A$6:$AE$112,16,FALSE)="","",VLOOKUP($C104,'様式４－１'!$A$6:$AE$112,16,FALSE)),"")</f>
        <v/>
      </c>
      <c r="BZ104" s="232" t="str">
        <f>IFERROR(IF(VLOOKUP($C104,'様式４－１'!$A$6:$AE$112,17,FALSE)="","",VLOOKUP($C104,'様式４－１'!$A$6:$AE$112,17,FALSE)),"")</f>
        <v/>
      </c>
      <c r="CA104" s="233" t="str">
        <f>IFERROR(IF(VLOOKUP($C104,'様式４－１'!$A$6:$AE$112,18,FALSE)="","",VLOOKUP($C104,'様式４－１'!$A$6:$AE$112,18,FALSE)),"")</f>
        <v/>
      </c>
      <c r="CB104" s="232" t="str">
        <f>IFERROR(IF(VLOOKUP($C104,'様式４－１'!$A$6:$AE$112,19,FALSE)="","",VLOOKUP($C104,'様式４－１'!$A$6:$AE$112,19,FALSE)),"")</f>
        <v/>
      </c>
      <c r="CC104" s="233" t="str">
        <f>IFERROR(IF(VLOOKUP($C104,'様式４－１'!$A$6:$AE$112,20,FALSE)="","",VLOOKUP($C104,'様式４－１'!$A$6:$AE$112,20,FALSE)),"")</f>
        <v/>
      </c>
      <c r="CD104" s="234" t="str">
        <f>IFERROR(IF(VLOOKUP($C104,'様式４－１'!$A$6:$AE$112,21,FALSE)="","",1),"")</f>
        <v/>
      </c>
      <c r="CE104" s="235" t="str">
        <f>IFERROR(IF(VLOOKUP($C104,'様式４－１'!$A$6:$AE$112,22,FALSE)="","",1),"")</f>
        <v/>
      </c>
      <c r="CF104" s="234" t="str">
        <f>IFERROR(IF(VLOOKUP($C104,'様式４－１'!$A$6:$AE$112,23,FALSE)="","",1),"")</f>
        <v/>
      </c>
      <c r="CG104" s="235" t="str">
        <f>IFERROR(IF(VLOOKUP($C104,'様式４－１'!$A$6:$AE$112,24,FALSE)="","",1),"")</f>
        <v/>
      </c>
      <c r="CH104" s="234" t="str">
        <f>IFERROR(IF(VLOOKUP($C104,'様式４－１'!$A$6:$AE$112,25,FALSE)="","",1),"")</f>
        <v/>
      </c>
      <c r="CI104" s="235" t="str">
        <f>IFERROR(IF(VLOOKUP($C104,'様式４－１'!$A$6:$AE$112,26,FALSE)="","",1),"")</f>
        <v/>
      </c>
      <c r="CJ104" s="234" t="str">
        <f>IFERROR(IF(VLOOKUP($C104,'様式４－１'!$A$6:$AE$112,27,FALSE)="","",1),"")</f>
        <v/>
      </c>
      <c r="CK104" s="235" t="str">
        <f>IFERROR(IF(VLOOKUP($C104,'様式４－１'!$A$6:$AE$112,28,FALSE)="","",1),"")</f>
        <v/>
      </c>
      <c r="CL104" s="234" t="str">
        <f>IFERROR(IF(VLOOKUP($C104,'様式４－１'!$A$6:$AE$112,29,FALSE)="","",1),"")</f>
        <v/>
      </c>
      <c r="CM104" s="235" t="str">
        <f>IFERROR(IF(VLOOKUP($C104,'様式４－１'!$A$6:$AE$112,30,FALSE)="","",1),"")</f>
        <v/>
      </c>
      <c r="CN104" s="234" t="str">
        <f>IFERROR(IF(VLOOKUP($C104,'様式４－１'!$A$6:$AE$112,31,FALSE)="","",1),"")</f>
        <v/>
      </c>
      <c r="CO104" s="252" t="str">
        <f>IFERROR(IF(VLOOKUP($C104,'様式４－１'!$A$6:$AE$112,31,FALSE)="","",1),"")</f>
        <v/>
      </c>
      <c r="CP104" s="256" t="str">
        <f>IFERROR(IF(VLOOKUP($C104,'様式４－１'!$A$6:$AE$112,31,FALSE)="","",1),"")</f>
        <v/>
      </c>
      <c r="CQ104" s="252" t="str">
        <f>IFERROR(IF(VLOOKUP($C104,'様式４－１'!$A$6:$AE$112,31,FALSE)="","",1),"")</f>
        <v/>
      </c>
      <c r="CR104" s="260">
        <f>全技術者確認表!E116</f>
        <v>0</v>
      </c>
      <c r="CS104" s="261">
        <f>全技術者確認表!H116</f>
        <v>0</v>
      </c>
      <c r="FS104" s="232"/>
      <c r="FT104" s="233"/>
      <c r="FU104" s="232"/>
      <c r="FV104" s="233"/>
      <c r="FW104" s="232"/>
      <c r="FX104" s="233"/>
      <c r="FY104" s="232"/>
      <c r="FZ104" s="233"/>
      <c r="GA104" s="232"/>
      <c r="GB104" s="233"/>
      <c r="GC104" s="232"/>
      <c r="GD104" s="233"/>
      <c r="GE104" s="232"/>
      <c r="GF104" s="233"/>
      <c r="GG104" s="232"/>
      <c r="GH104" s="233"/>
      <c r="GI104" s="234"/>
      <c r="GJ104" s="235"/>
      <c r="GK104" s="234"/>
      <c r="GL104" s="235"/>
      <c r="GM104" s="234"/>
      <c r="GN104" s="235"/>
      <c r="GO104" s="234"/>
      <c r="GP104" s="235"/>
      <c r="GQ104" s="234"/>
      <c r="GR104" s="235"/>
      <c r="GS104" s="234"/>
      <c r="GT104" s="235"/>
      <c r="GU104" s="234"/>
      <c r="GV104" s="235"/>
      <c r="GW104" s="234"/>
      <c r="GX104" s="235"/>
      <c r="GY104" s="232"/>
      <c r="GZ104" s="233"/>
      <c r="HA104" s="232"/>
      <c r="HB104" s="233"/>
      <c r="HC104" s="232"/>
      <c r="HD104" s="233"/>
      <c r="HE104" s="232"/>
      <c r="HF104" s="233"/>
      <c r="HG104" s="232"/>
      <c r="HH104" s="233"/>
      <c r="HI104" s="232"/>
      <c r="HJ104" s="233"/>
      <c r="HK104" s="232"/>
      <c r="HL104" s="233"/>
      <c r="HM104" s="232"/>
      <c r="HN104" s="233"/>
      <c r="HO104" s="232"/>
      <c r="HP104" s="233"/>
      <c r="HQ104" s="232"/>
      <c r="HR104" s="233"/>
      <c r="HS104" s="232"/>
      <c r="HT104" s="233"/>
      <c r="HU104" s="232"/>
      <c r="HV104" s="233"/>
      <c r="HW104" s="234"/>
      <c r="HX104" s="235"/>
      <c r="HY104" s="234"/>
      <c r="HZ104" s="235"/>
      <c r="IA104" s="234"/>
      <c r="IB104" s="235"/>
      <c r="IC104" s="234"/>
      <c r="ID104" s="235"/>
      <c r="IE104" s="232"/>
      <c r="IF104" s="233"/>
      <c r="IG104" s="232"/>
      <c r="IH104" s="233"/>
      <c r="II104" s="232"/>
      <c r="IJ104" s="233"/>
      <c r="IK104" s="232"/>
      <c r="IL104" s="233"/>
      <c r="IM104" s="234"/>
      <c r="IN104" s="235"/>
      <c r="IO104" s="234"/>
      <c r="IP104" s="235"/>
      <c r="IQ104" s="234"/>
      <c r="IR104" s="235"/>
      <c r="IS104" s="234"/>
      <c r="IT104" s="235"/>
      <c r="IU104" s="234"/>
      <c r="IV104" s="235"/>
      <c r="IW104" s="234"/>
      <c r="IX104" s="252"/>
      <c r="IY104" s="256"/>
      <c r="IZ104" s="252"/>
      <c r="JA104" s="256"/>
      <c r="JB104" s="252"/>
    </row>
    <row r="105" spans="1:262" s="231" customFormat="1" x14ac:dyDescent="0.2">
      <c r="A105" s="231">
        <f>報告書表紙!G$6</f>
        <v>0</v>
      </c>
      <c r="C105" s="231">
        <v>104</v>
      </c>
      <c r="D105" s="231">
        <f>全技術者確認表!B117</f>
        <v>0</v>
      </c>
      <c r="J105" s="232" t="str">
        <f>IFERROR(IF(VLOOKUP($C105,'様式２－１'!$A$6:$BG$163,4,FALSE)="","",1),"")</f>
        <v/>
      </c>
      <c r="K105" s="233" t="str">
        <f>IFERROR(IF(VLOOKUP($C105,'様式２－１'!$A$6:$BG$163,5,FALSE)="","",1),"")</f>
        <v/>
      </c>
      <c r="L105" s="232" t="str">
        <f>IFERROR(IF(VLOOKUP($C105,'様式２－１'!$A$6:$BG$163,6,FALSE)="","",1),"")</f>
        <v/>
      </c>
      <c r="M105" s="233" t="str">
        <f>IFERROR(IF(VLOOKUP($C105,'様式２－１'!$A$6:$BG$163,7,FALSE)="","",1),"")</f>
        <v/>
      </c>
      <c r="N105" s="232" t="str">
        <f>IFERROR(IF(VLOOKUP($C105,'様式２－１'!$A$6:$BG$163,8,FALSE)="","",1),"")</f>
        <v/>
      </c>
      <c r="O105" s="233" t="str">
        <f>IFERROR(IF(VLOOKUP($C105,'様式２－１'!$A$6:$BG$163,9,FALSE)="","",1),"")</f>
        <v/>
      </c>
      <c r="P105" s="232" t="str">
        <f>IFERROR(IF(VLOOKUP($C105,'様式２－１'!$A$6:$BG$163,10,FALSE)="","",1),"")</f>
        <v/>
      </c>
      <c r="Q105" s="233" t="str">
        <f>IFERROR(IF(VLOOKUP($C105,'様式２－１'!$A$6:$BG$163,11,FALSE)="","",1),"")</f>
        <v/>
      </c>
      <c r="R105" s="232" t="str">
        <f>IFERROR(IF(VLOOKUP($C105,'様式２－１'!$A$6:$BG$163,12,FALSE)="","",1),"")</f>
        <v/>
      </c>
      <c r="S105" s="233" t="str">
        <f>IFERROR(IF(VLOOKUP($C105,'様式２－１'!$A$6:$BG$163,13,FALSE)="","",1),"")</f>
        <v/>
      </c>
      <c r="T105" s="232" t="str">
        <f>IFERROR(IF(VLOOKUP($C105,'様式２－１'!$A$6:$BG$163,14,FALSE)="","",1),"")</f>
        <v/>
      </c>
      <c r="U105" s="233" t="str">
        <f>IFERROR(IF(VLOOKUP($C105,'様式２－１'!$A$6:$BG$163,15,FALSE)="","",1),"")</f>
        <v/>
      </c>
      <c r="V105" s="232" t="str">
        <f>IFERROR(IF(VLOOKUP($C105,'様式２－１'!$A$6:$BG$163,16,FALSE)="","",1),"")</f>
        <v/>
      </c>
      <c r="W105" s="233" t="str">
        <f>IFERROR(IF(VLOOKUP($C105,'様式２－１'!$A$6:$BG$163,17,FALSE)="","",1),"")</f>
        <v/>
      </c>
      <c r="X105" s="232" t="str">
        <f>IFERROR(IF(VLOOKUP($C105,'様式２－１'!$A$6:$BG$163,18,FALSE)="","",1),"")</f>
        <v/>
      </c>
      <c r="Y105" s="233" t="str">
        <f>IFERROR(IF(VLOOKUP($C105,'様式２－１'!$A$6:$BG$163,19,FALSE)="","",1),"")</f>
        <v/>
      </c>
      <c r="Z105" s="232" t="str">
        <f>IFERROR(IF(VLOOKUP($C105,'様式２－１'!$A$6:$BG$163,20,FALSE)="","",1),"")</f>
        <v/>
      </c>
      <c r="AA105" s="235" t="str">
        <f>IFERROR(IF(VLOOKUP($C105,'様式２－１'!$A$6:$BG$163,21,FALSE)="","",1),"")</f>
        <v/>
      </c>
      <c r="AB105" s="232" t="str">
        <f>IFERROR(IF(VLOOKUP($C105,'様式２－１'!$A$6:$BG$163,22,FALSE)="","",1),"")</f>
        <v/>
      </c>
      <c r="AC105" s="235" t="str">
        <f>IFERROR(IF(VLOOKUP($C105,'様式２－１'!$A$6:$BG$163,23,FALSE)="","",1),"")</f>
        <v/>
      </c>
      <c r="AD105" s="232" t="str">
        <f>IFERROR(IF(VLOOKUP($C105,'様式２－１'!$A$6:$BG$163,24,FALSE)="","",1),"")</f>
        <v/>
      </c>
      <c r="AE105" s="235" t="str">
        <f>IFERROR(IF(VLOOKUP($C105,'様式２－１'!$A$6:$BG$163,25,FALSE)="","",1),"")</f>
        <v/>
      </c>
      <c r="AF105" s="232" t="str">
        <f>IFERROR(IF(VLOOKUP($C105,'様式２－１'!$A$6:$BG$163,26,FALSE)="","",1),"")</f>
        <v/>
      </c>
      <c r="AG105" s="235" t="str">
        <f>IFERROR(IF(VLOOKUP($C105,'様式２－１'!$A$6:$BG$163,27,FALSE)="","",1),"")</f>
        <v/>
      </c>
      <c r="AH105" s="232" t="str">
        <f>IFERROR(IF(VLOOKUP($C105,'様式２－１'!$A$6:$BG$163,28,FALSE)="","",1),"")</f>
        <v/>
      </c>
      <c r="AI105" s="235" t="str">
        <f>IFERROR(IF(VLOOKUP($C105,'様式２－１'!$A$6:$BG$163,28,FALSE)="","",1),"")</f>
        <v/>
      </c>
      <c r="AJ105" s="232" t="str">
        <f>IFERROR(IF(VLOOKUP($C105,'様式２－１'!$A$6:$BG$163,30,FALSE)="","",1),"")</f>
        <v/>
      </c>
      <c r="AK105" s="235" t="str">
        <f>IFERROR(IF(VLOOKUP($C105,'様式２－１'!$A$6:$BG$163,31,FALSE)="","",1),"")</f>
        <v/>
      </c>
      <c r="AL105" s="232" t="str">
        <f>IFERROR(IF(VLOOKUP($C105,'様式２－１'!$A$6:$BG$163,32,FALSE)="","",1),"")</f>
        <v/>
      </c>
      <c r="AM105" s="235" t="str">
        <f>IFERROR(IF(VLOOKUP($C105,'様式２－１'!$A$6:$BG$163,33,FALSE)="","",1),"")</f>
        <v/>
      </c>
      <c r="AN105" s="232" t="str">
        <f>IFERROR(IF(VLOOKUP($C105,'様式２－１'!$A$6:$BG$163,34,FALSE)="","",1),"")</f>
        <v/>
      </c>
      <c r="AO105" s="235" t="str">
        <f>IFERROR(IF(VLOOKUP($C105,'様式２－１'!$A$6:$BG$163,35,FALSE)="","",1),"")</f>
        <v/>
      </c>
      <c r="AP105" s="232" t="str">
        <f>IFERROR(IF(VLOOKUP($C105,'様式２－１'!$A$6:$BG$163,36,FALSE)="","",VLOOKUP($C105,'様式２－１'!$A$6:$BG$163,36,FALSE)),"")</f>
        <v/>
      </c>
      <c r="AQ105" s="233" t="str">
        <f>IFERROR(IF(VLOOKUP($C105,'様式２－１'!$A$6:$BG$163,37,FALSE)="","",VLOOKUP($C105,'様式２－１'!$A$6:$BG$163,37,FALSE)),"")</f>
        <v/>
      </c>
      <c r="AR105" s="232" t="str">
        <f>IFERROR(IF(VLOOKUP($C105,'様式２－１'!$A$6:$BG$163,38,FALSE)="","",VLOOKUP($C105,'様式２－１'!$A$6:$BG$163,38,FALSE)),"")</f>
        <v/>
      </c>
      <c r="AS105" s="233" t="str">
        <f>IFERROR(IF(VLOOKUP($C105,'様式２－１'!$A$6:$BG$163,39,FALSE)="","",VLOOKUP($C105,'様式２－１'!$A$6:$BG$163,39,FALSE)),"")</f>
        <v/>
      </c>
      <c r="AT105" s="232" t="str">
        <f>IFERROR(IF(VLOOKUP($C105,'様式２－１'!$A$6:$BG$163,40,FALSE)="","",VLOOKUP($C105,'様式２－１'!$A$6:$BG$163,40,FALSE)),"")</f>
        <v/>
      </c>
      <c r="AU105" s="233" t="str">
        <f>IFERROR(IF(VLOOKUP($C105,'様式２－１'!$A$6:$BG$163,41,FALSE)="","",VLOOKUP($C105,'様式２－１'!$A$6:$BG$163,41,FALSE)),"")</f>
        <v/>
      </c>
      <c r="AV105" s="232" t="str">
        <f>IFERROR(IF(VLOOKUP($C105,'様式２－１'!$A$6:$BG$163,42,FALSE)="","",VLOOKUP($C105,'様式２－１'!$A$6:$BG$163,42,FALSE)),"")</f>
        <v/>
      </c>
      <c r="AW105" s="233" t="str">
        <f>IFERROR(IF(VLOOKUP($C105,'様式２－１'!$A$6:$BG$163,43,FALSE)="","",VLOOKUP($C105,'様式２－１'!$A$6:$BG$163,43,FALSE)),"")</f>
        <v/>
      </c>
      <c r="AX105" s="232" t="str">
        <f>IFERROR(IF(VLOOKUP($C105,'様式２－１'!$A$6:$BG$163,44,FALSE)="","",VLOOKUP($C105,'様式２－１'!$A$6:$BG$163,44,FALSE)),"")</f>
        <v/>
      </c>
      <c r="AY105" s="233" t="str">
        <f>IFERROR(IF(VLOOKUP($C105,'様式２－１'!$A$6:$BG$163,45,FALSE)="","",VLOOKUP($C105,'様式２－１'!$A$6:$BG$163,45,FALSE)),"")</f>
        <v/>
      </c>
      <c r="AZ105" s="232" t="str">
        <f>IFERROR(IF(VLOOKUP($C105,'様式２－１'!$A$6:$BG$163,46,FALSE)="","",VLOOKUP($C105,'様式２－１'!$A$6:$BG$163,46,FALSE)),"")</f>
        <v/>
      </c>
      <c r="BA105" s="233" t="str">
        <f>IFERROR(IF(VLOOKUP($C105,'様式２－１'!$A$6:$BG$163,47,FALSE)="","",VLOOKUP($C105,'様式２－１'!$A$6:$BG$163,47,FALSE)),"")</f>
        <v/>
      </c>
      <c r="BB105" s="232" t="str">
        <f>IFERROR(IF(VLOOKUP($C105,'様式２－１'!$A$6:$BG$163,48,FALSE)="","",VLOOKUP($C105,'様式２－１'!$A$6:$BG$163,48,FALSE)),"")</f>
        <v/>
      </c>
      <c r="BC105" s="233" t="str">
        <f>IFERROR(IF(VLOOKUP($C105,'様式２－１'!$A$6:$BG$163,49,FALSE)="","",VLOOKUP($C105,'様式２－１'!$A$6:$BG$163,49,FALSE)),"")</f>
        <v/>
      </c>
      <c r="BD105" s="232" t="str">
        <f>IFERROR(IF(VLOOKUP($C105,'様式２－１'!$A$6:$BG$163,50,FALSE)="","",VLOOKUP($C105,'様式２－１'!$A$6:$BG$163,50,FALSE)),"")</f>
        <v/>
      </c>
      <c r="BE105" s="233" t="str">
        <f>IFERROR(IF(VLOOKUP($C105,'様式２－１'!$A$6:$BG$163,51,FALSE)="","",VLOOKUP($C105,'様式２－１'!$A$6:$BG$163,51,FALSE)),"")</f>
        <v/>
      </c>
      <c r="BF105" s="232" t="str">
        <f>IFERROR(IF(VLOOKUP($C105,'様式２－１'!$A$6:$BG$163,52,FALSE)="","",VLOOKUP($C105,'様式２－１'!$A$6:$BG$163,52,FALSE)),"")</f>
        <v/>
      </c>
      <c r="BG105" s="233" t="str">
        <f>IFERROR(IF(VLOOKUP($C105,'様式２－１'!$A$6:$BG$163,53,FALSE)="","",1),"")</f>
        <v/>
      </c>
      <c r="BH105" s="232" t="str">
        <f>IFERROR(IF(VLOOKUP($C105,'様式２－１'!$A$6:$BG$163,54,FALSE)="","",1),"")</f>
        <v/>
      </c>
      <c r="BI105" s="233" t="str">
        <f>IFERROR(IF(VLOOKUP($C105,'様式２－１'!$A$6:$BG$163,55,FALSE)="","",1),"")</f>
        <v/>
      </c>
      <c r="BJ105" s="232" t="str">
        <f>IFERROR(IF(VLOOKUP($C105,'様式２－１'!$A$6:$BG$163,56,FALSE)="","",VLOOKUP($C105,'様式２－１'!$A$6:$BG$163,56,FALSE)),"")</f>
        <v/>
      </c>
      <c r="BK105" s="233" t="str">
        <f>IFERROR(IF(VLOOKUP($C105,'様式２－１'!$A$6:$BG$163,57,FALSE)="","",VLOOKUP($C105,'様式２－１'!$A$6:$BG$163,57,FALSE)),"")</f>
        <v/>
      </c>
      <c r="BL105" s="232" t="str">
        <f>IFERROR(IF(VLOOKUP($C105,'様式２－１'!$A$6:$BG$163,58,FALSE)="","",VLOOKUP($C105,'様式２－１'!$A$6:$BG$163,58,FALSE)),"")</f>
        <v/>
      </c>
      <c r="BM105" s="233" t="str">
        <f>IFERROR(IF(VLOOKUP($C105,'様式２－１'!$A$6:$BG$163,59,FALSE)="","",VLOOKUP($C105,'様式２－１'!$A$6:$BG$163,59,FALSE)),"")</f>
        <v/>
      </c>
      <c r="BN105" s="234" t="str">
        <f>IFERROR(IF(VLOOKUP($C105,'様式４－１'!$A$6:$AE$112,5,FALSE)="","",VLOOKUP($C105,'様式４－１'!$A$6:$AE$112,5,FALSE)),"")</f>
        <v/>
      </c>
      <c r="BO105" s="235" t="str">
        <f>IFERROR(IF(VLOOKUP($C105,'様式４－１'!$A$6:$AE$112,6,FALSE)="","",VLOOKUP($C105,'様式４－１'!$A$6:$AE$112,6,FALSE)),"")</f>
        <v/>
      </c>
      <c r="BP105" s="234" t="str">
        <f>IFERROR(IF(VLOOKUP($C105,'様式４－１'!$A$6:$AE$112,7,FALSE)="","",VLOOKUP($C105,'様式４－１'!$A$6:$AE$112,7,FALSE)),"")</f>
        <v/>
      </c>
      <c r="BQ105" s="235" t="str">
        <f>IFERROR(IF(VLOOKUP($C105,'様式４－１'!$A$6:$AE$112,8,FALSE)="","",VLOOKUP($C105,'様式４－１'!$A$6:$AE$112,8,FALSE)),"")</f>
        <v/>
      </c>
      <c r="BR105" s="234" t="str">
        <f>IFERROR(IF(VLOOKUP($C105,'様式４－１'!$A$6:$AE$112,9,FALSE)="","",VLOOKUP($C105,'様式４－１'!$A$6:$AE$112,9,FALSE)),"")</f>
        <v/>
      </c>
      <c r="BS105" s="235" t="str">
        <f>IFERROR(IF(VLOOKUP($C105,'様式４－１'!$A$6:$AE$112,10,FALSE)="","",VLOOKUP($C105,'様式４－１'!$A$6:$AE$112,10,FALSE)),"")</f>
        <v/>
      </c>
      <c r="BT105" s="234" t="str">
        <f>IFERROR(IF(VLOOKUP($C105,'様式４－１'!$A$6:$AE$112,11,FALSE)="","",VLOOKUP($C105,'様式４－１'!$A$6:$AE$112,11,FALSE)),"")</f>
        <v/>
      </c>
      <c r="BU105" s="235" t="str">
        <f>IFERROR(IF(VLOOKUP($C105,'様式４－１'!$A$6:$AE$112,12,FALSE)="","",VLOOKUP($C105,'様式４－１'!$A$6:$AE$112,12,FALSE)),"")</f>
        <v/>
      </c>
      <c r="BV105" s="232" t="str">
        <f>IFERROR(IF(VLOOKUP($C105,'様式４－１'!$A$6:$AE$112,13,FALSE)="","",VLOOKUP($C105,'様式４－１'!$A$6:$AE$112,13,FALSE)),"")</f>
        <v/>
      </c>
      <c r="BW105" s="233" t="str">
        <f>IFERROR(IF(VLOOKUP($C105,'様式４－１'!$A$6:$AE$112,14,FALSE)="","",VLOOKUP($C105,'様式４－１'!$A$6:$AE$112,14,FALSE)),"")</f>
        <v/>
      </c>
      <c r="BX105" s="232" t="str">
        <f>IFERROR(IF(VLOOKUP($C105,'様式４－１'!$A$6:$AE$112,15,FALSE)="","",VLOOKUP($C105,'様式４－１'!$A$6:$AE$112,15,FALSE)),"")</f>
        <v/>
      </c>
      <c r="BY105" s="233" t="str">
        <f>IFERROR(IF(VLOOKUP($C105,'様式４－１'!$A$6:$AE$112,16,FALSE)="","",VLOOKUP($C105,'様式４－１'!$A$6:$AE$112,16,FALSE)),"")</f>
        <v/>
      </c>
      <c r="BZ105" s="232" t="str">
        <f>IFERROR(IF(VLOOKUP($C105,'様式４－１'!$A$6:$AE$112,17,FALSE)="","",VLOOKUP($C105,'様式４－１'!$A$6:$AE$112,17,FALSE)),"")</f>
        <v/>
      </c>
      <c r="CA105" s="233" t="str">
        <f>IFERROR(IF(VLOOKUP($C105,'様式４－１'!$A$6:$AE$112,18,FALSE)="","",VLOOKUP($C105,'様式４－１'!$A$6:$AE$112,18,FALSE)),"")</f>
        <v/>
      </c>
      <c r="CB105" s="232" t="str">
        <f>IFERROR(IF(VLOOKUP($C105,'様式４－１'!$A$6:$AE$112,19,FALSE)="","",VLOOKUP($C105,'様式４－１'!$A$6:$AE$112,19,FALSE)),"")</f>
        <v/>
      </c>
      <c r="CC105" s="233" t="str">
        <f>IFERROR(IF(VLOOKUP($C105,'様式４－１'!$A$6:$AE$112,20,FALSE)="","",VLOOKUP($C105,'様式４－１'!$A$6:$AE$112,20,FALSE)),"")</f>
        <v/>
      </c>
      <c r="CD105" s="234" t="str">
        <f>IFERROR(IF(VLOOKUP($C105,'様式４－１'!$A$6:$AE$112,21,FALSE)="","",1),"")</f>
        <v/>
      </c>
      <c r="CE105" s="235" t="str">
        <f>IFERROR(IF(VLOOKUP($C105,'様式４－１'!$A$6:$AE$112,22,FALSE)="","",1),"")</f>
        <v/>
      </c>
      <c r="CF105" s="234" t="str">
        <f>IFERROR(IF(VLOOKUP($C105,'様式４－１'!$A$6:$AE$112,23,FALSE)="","",1),"")</f>
        <v/>
      </c>
      <c r="CG105" s="235" t="str">
        <f>IFERROR(IF(VLOOKUP($C105,'様式４－１'!$A$6:$AE$112,24,FALSE)="","",1),"")</f>
        <v/>
      </c>
      <c r="CH105" s="234" t="str">
        <f>IFERROR(IF(VLOOKUP($C105,'様式４－１'!$A$6:$AE$112,25,FALSE)="","",1),"")</f>
        <v/>
      </c>
      <c r="CI105" s="235" t="str">
        <f>IFERROR(IF(VLOOKUP($C105,'様式４－１'!$A$6:$AE$112,26,FALSE)="","",1),"")</f>
        <v/>
      </c>
      <c r="CJ105" s="234" t="str">
        <f>IFERROR(IF(VLOOKUP($C105,'様式４－１'!$A$6:$AE$112,27,FALSE)="","",1),"")</f>
        <v/>
      </c>
      <c r="CK105" s="235" t="str">
        <f>IFERROR(IF(VLOOKUP($C105,'様式４－１'!$A$6:$AE$112,28,FALSE)="","",1),"")</f>
        <v/>
      </c>
      <c r="CL105" s="234" t="str">
        <f>IFERROR(IF(VLOOKUP($C105,'様式４－１'!$A$6:$AE$112,29,FALSE)="","",1),"")</f>
        <v/>
      </c>
      <c r="CM105" s="235" t="str">
        <f>IFERROR(IF(VLOOKUP($C105,'様式４－１'!$A$6:$AE$112,30,FALSE)="","",1),"")</f>
        <v/>
      </c>
      <c r="CN105" s="234" t="str">
        <f>IFERROR(IF(VLOOKUP($C105,'様式４－１'!$A$6:$AE$112,31,FALSE)="","",1),"")</f>
        <v/>
      </c>
      <c r="CO105" s="252" t="str">
        <f>IFERROR(IF(VLOOKUP($C105,'様式４－１'!$A$6:$AE$112,31,FALSE)="","",1),"")</f>
        <v/>
      </c>
      <c r="CP105" s="256" t="str">
        <f>IFERROR(IF(VLOOKUP($C105,'様式４－１'!$A$6:$AE$112,31,FALSE)="","",1),"")</f>
        <v/>
      </c>
      <c r="CQ105" s="252" t="str">
        <f>IFERROR(IF(VLOOKUP($C105,'様式４－１'!$A$6:$AE$112,31,FALSE)="","",1),"")</f>
        <v/>
      </c>
      <c r="CR105" s="260">
        <f>全技術者確認表!E117</f>
        <v>0</v>
      </c>
      <c r="CS105" s="261">
        <f>全技術者確認表!H117</f>
        <v>0</v>
      </c>
      <c r="FS105" s="232"/>
      <c r="FT105" s="233"/>
      <c r="FU105" s="232"/>
      <c r="FV105" s="233"/>
      <c r="FW105" s="232"/>
      <c r="FX105" s="233"/>
      <c r="FY105" s="232"/>
      <c r="FZ105" s="233"/>
      <c r="GA105" s="232"/>
      <c r="GB105" s="233"/>
      <c r="GC105" s="232"/>
      <c r="GD105" s="233"/>
      <c r="GE105" s="232"/>
      <c r="GF105" s="233"/>
      <c r="GG105" s="232"/>
      <c r="GH105" s="233"/>
      <c r="GI105" s="234"/>
      <c r="GJ105" s="235"/>
      <c r="GK105" s="234"/>
      <c r="GL105" s="235"/>
      <c r="GM105" s="234"/>
      <c r="GN105" s="235"/>
      <c r="GO105" s="234"/>
      <c r="GP105" s="235"/>
      <c r="GQ105" s="234"/>
      <c r="GR105" s="235"/>
      <c r="GS105" s="234"/>
      <c r="GT105" s="235"/>
      <c r="GU105" s="234"/>
      <c r="GV105" s="235"/>
      <c r="GW105" s="234"/>
      <c r="GX105" s="235"/>
      <c r="GY105" s="232"/>
      <c r="GZ105" s="233"/>
      <c r="HA105" s="232"/>
      <c r="HB105" s="233"/>
      <c r="HC105" s="232"/>
      <c r="HD105" s="233"/>
      <c r="HE105" s="232"/>
      <c r="HF105" s="233"/>
      <c r="HG105" s="232"/>
      <c r="HH105" s="233"/>
      <c r="HI105" s="232"/>
      <c r="HJ105" s="233"/>
      <c r="HK105" s="232"/>
      <c r="HL105" s="233"/>
      <c r="HM105" s="232"/>
      <c r="HN105" s="233"/>
      <c r="HO105" s="232"/>
      <c r="HP105" s="233"/>
      <c r="HQ105" s="232"/>
      <c r="HR105" s="233"/>
      <c r="HS105" s="232"/>
      <c r="HT105" s="233"/>
      <c r="HU105" s="232"/>
      <c r="HV105" s="233"/>
      <c r="HW105" s="234"/>
      <c r="HX105" s="235"/>
      <c r="HY105" s="234"/>
      <c r="HZ105" s="235"/>
      <c r="IA105" s="234"/>
      <c r="IB105" s="235"/>
      <c r="IC105" s="234"/>
      <c r="ID105" s="235"/>
      <c r="IE105" s="232"/>
      <c r="IF105" s="233"/>
      <c r="IG105" s="232"/>
      <c r="IH105" s="233"/>
      <c r="II105" s="232"/>
      <c r="IJ105" s="233"/>
      <c r="IK105" s="232"/>
      <c r="IL105" s="233"/>
      <c r="IM105" s="234"/>
      <c r="IN105" s="235"/>
      <c r="IO105" s="234"/>
      <c r="IP105" s="235"/>
      <c r="IQ105" s="234"/>
      <c r="IR105" s="235"/>
      <c r="IS105" s="234"/>
      <c r="IT105" s="235"/>
      <c r="IU105" s="234"/>
      <c r="IV105" s="235"/>
      <c r="IW105" s="234"/>
      <c r="IX105" s="252"/>
      <c r="IY105" s="256"/>
      <c r="IZ105" s="252"/>
      <c r="JA105" s="256"/>
      <c r="JB105" s="252"/>
    </row>
    <row r="106" spans="1:262" s="241" customFormat="1" x14ac:dyDescent="0.2">
      <c r="A106" s="241">
        <f>報告書表紙!G$6</f>
        <v>0</v>
      </c>
      <c r="C106" s="241">
        <v>105</v>
      </c>
      <c r="D106" s="241">
        <f>全技術者確認表!B118</f>
        <v>0</v>
      </c>
      <c r="J106" s="242" t="str">
        <f>IFERROR(IF(VLOOKUP($C106,'様式２－１'!$A$6:$BG$163,4,FALSE)="","",1),"")</f>
        <v/>
      </c>
      <c r="K106" s="243" t="str">
        <f>IFERROR(IF(VLOOKUP($C106,'様式２－１'!$A$6:$BG$163,5,FALSE)="","",1),"")</f>
        <v/>
      </c>
      <c r="L106" s="242" t="str">
        <f>IFERROR(IF(VLOOKUP($C106,'様式２－１'!$A$6:$BG$163,6,FALSE)="","",1),"")</f>
        <v/>
      </c>
      <c r="M106" s="243" t="str">
        <f>IFERROR(IF(VLOOKUP($C106,'様式２－１'!$A$6:$BG$163,7,FALSE)="","",1),"")</f>
        <v/>
      </c>
      <c r="N106" s="242" t="str">
        <f>IFERROR(IF(VLOOKUP($C106,'様式２－１'!$A$6:$BG$163,8,FALSE)="","",1),"")</f>
        <v/>
      </c>
      <c r="O106" s="243" t="str">
        <f>IFERROR(IF(VLOOKUP($C106,'様式２－１'!$A$6:$BG$163,9,FALSE)="","",1),"")</f>
        <v/>
      </c>
      <c r="P106" s="242" t="str">
        <f>IFERROR(IF(VLOOKUP($C106,'様式２－１'!$A$6:$BG$163,10,FALSE)="","",1),"")</f>
        <v/>
      </c>
      <c r="Q106" s="243" t="str">
        <f>IFERROR(IF(VLOOKUP($C106,'様式２－１'!$A$6:$BG$163,11,FALSE)="","",1),"")</f>
        <v/>
      </c>
      <c r="R106" s="242" t="str">
        <f>IFERROR(IF(VLOOKUP($C106,'様式２－１'!$A$6:$BG$163,12,FALSE)="","",1),"")</f>
        <v/>
      </c>
      <c r="S106" s="243" t="str">
        <f>IFERROR(IF(VLOOKUP($C106,'様式２－１'!$A$6:$BG$163,13,FALSE)="","",1),"")</f>
        <v/>
      </c>
      <c r="T106" s="242" t="str">
        <f>IFERROR(IF(VLOOKUP($C106,'様式２－１'!$A$6:$BG$163,14,FALSE)="","",1),"")</f>
        <v/>
      </c>
      <c r="U106" s="243" t="str">
        <f>IFERROR(IF(VLOOKUP($C106,'様式２－１'!$A$6:$BG$163,15,FALSE)="","",1),"")</f>
        <v/>
      </c>
      <c r="V106" s="242" t="str">
        <f>IFERROR(IF(VLOOKUP($C106,'様式２－１'!$A$6:$BG$163,16,FALSE)="","",1),"")</f>
        <v/>
      </c>
      <c r="W106" s="243" t="str">
        <f>IFERROR(IF(VLOOKUP($C106,'様式２－１'!$A$6:$BG$163,17,FALSE)="","",1),"")</f>
        <v/>
      </c>
      <c r="X106" s="242" t="str">
        <f>IFERROR(IF(VLOOKUP($C106,'様式２－１'!$A$6:$BG$163,18,FALSE)="","",1),"")</f>
        <v/>
      </c>
      <c r="Y106" s="243" t="str">
        <f>IFERROR(IF(VLOOKUP($C106,'様式２－１'!$A$6:$BG$163,19,FALSE)="","",1),"")</f>
        <v/>
      </c>
      <c r="Z106" s="242" t="str">
        <f>IFERROR(IF(VLOOKUP($C106,'様式２－１'!$A$6:$BG$163,20,FALSE)="","",1),"")</f>
        <v/>
      </c>
      <c r="AA106" s="245" t="str">
        <f>IFERROR(IF(VLOOKUP($C106,'様式２－１'!$A$6:$BG$163,21,FALSE)="","",1),"")</f>
        <v/>
      </c>
      <c r="AB106" s="242" t="str">
        <f>IFERROR(IF(VLOOKUP($C106,'様式２－１'!$A$6:$BG$163,22,FALSE)="","",1),"")</f>
        <v/>
      </c>
      <c r="AC106" s="245" t="str">
        <f>IFERROR(IF(VLOOKUP($C106,'様式２－１'!$A$6:$BG$163,23,FALSE)="","",1),"")</f>
        <v/>
      </c>
      <c r="AD106" s="242" t="str">
        <f>IFERROR(IF(VLOOKUP($C106,'様式２－１'!$A$6:$BG$163,24,FALSE)="","",1),"")</f>
        <v/>
      </c>
      <c r="AE106" s="245" t="str">
        <f>IFERROR(IF(VLOOKUP($C106,'様式２－１'!$A$6:$BG$163,25,FALSE)="","",1),"")</f>
        <v/>
      </c>
      <c r="AF106" s="242" t="str">
        <f>IFERROR(IF(VLOOKUP($C106,'様式２－１'!$A$6:$BG$163,26,FALSE)="","",1),"")</f>
        <v/>
      </c>
      <c r="AG106" s="245" t="str">
        <f>IFERROR(IF(VLOOKUP($C106,'様式２－１'!$A$6:$BG$163,27,FALSE)="","",1),"")</f>
        <v/>
      </c>
      <c r="AH106" s="242" t="str">
        <f>IFERROR(IF(VLOOKUP($C106,'様式２－１'!$A$6:$BG$163,28,FALSE)="","",1),"")</f>
        <v/>
      </c>
      <c r="AI106" s="245" t="str">
        <f>IFERROR(IF(VLOOKUP($C106,'様式２－１'!$A$6:$BG$163,28,FALSE)="","",1),"")</f>
        <v/>
      </c>
      <c r="AJ106" s="242" t="str">
        <f>IFERROR(IF(VLOOKUP($C106,'様式２－１'!$A$6:$BG$163,30,FALSE)="","",1),"")</f>
        <v/>
      </c>
      <c r="AK106" s="245" t="str">
        <f>IFERROR(IF(VLOOKUP($C106,'様式２－１'!$A$6:$BG$163,31,FALSE)="","",1),"")</f>
        <v/>
      </c>
      <c r="AL106" s="242" t="str">
        <f>IFERROR(IF(VLOOKUP($C106,'様式２－１'!$A$6:$BG$163,32,FALSE)="","",1),"")</f>
        <v/>
      </c>
      <c r="AM106" s="245" t="str">
        <f>IFERROR(IF(VLOOKUP($C106,'様式２－１'!$A$6:$BG$163,33,FALSE)="","",1),"")</f>
        <v/>
      </c>
      <c r="AN106" s="242" t="str">
        <f>IFERROR(IF(VLOOKUP($C106,'様式２－１'!$A$6:$BG$163,34,FALSE)="","",1),"")</f>
        <v/>
      </c>
      <c r="AO106" s="245" t="str">
        <f>IFERROR(IF(VLOOKUP($C106,'様式２－１'!$A$6:$BG$163,35,FALSE)="","",1),"")</f>
        <v/>
      </c>
      <c r="AP106" s="242" t="str">
        <f>IFERROR(IF(VLOOKUP($C106,'様式２－１'!$A$6:$BG$163,36,FALSE)="","",VLOOKUP($C106,'様式２－１'!$A$6:$BG$163,36,FALSE)),"")</f>
        <v/>
      </c>
      <c r="AQ106" s="243" t="str">
        <f>IFERROR(IF(VLOOKUP($C106,'様式２－１'!$A$6:$BG$163,37,FALSE)="","",VLOOKUP($C106,'様式２－１'!$A$6:$BG$163,37,FALSE)),"")</f>
        <v/>
      </c>
      <c r="AR106" s="242" t="str">
        <f>IFERROR(IF(VLOOKUP($C106,'様式２－１'!$A$6:$BG$163,38,FALSE)="","",VLOOKUP($C106,'様式２－１'!$A$6:$BG$163,38,FALSE)),"")</f>
        <v/>
      </c>
      <c r="AS106" s="243" t="str">
        <f>IFERROR(IF(VLOOKUP($C106,'様式２－１'!$A$6:$BG$163,39,FALSE)="","",VLOOKUP($C106,'様式２－１'!$A$6:$BG$163,39,FALSE)),"")</f>
        <v/>
      </c>
      <c r="AT106" s="242" t="str">
        <f>IFERROR(IF(VLOOKUP($C106,'様式２－１'!$A$6:$BG$163,40,FALSE)="","",VLOOKUP($C106,'様式２－１'!$A$6:$BG$163,40,FALSE)),"")</f>
        <v/>
      </c>
      <c r="AU106" s="243" t="str">
        <f>IFERROR(IF(VLOOKUP($C106,'様式２－１'!$A$6:$BG$163,41,FALSE)="","",VLOOKUP($C106,'様式２－１'!$A$6:$BG$163,41,FALSE)),"")</f>
        <v/>
      </c>
      <c r="AV106" s="242" t="str">
        <f>IFERROR(IF(VLOOKUP($C106,'様式２－１'!$A$6:$BG$163,42,FALSE)="","",VLOOKUP($C106,'様式２－１'!$A$6:$BG$163,42,FALSE)),"")</f>
        <v/>
      </c>
      <c r="AW106" s="243" t="str">
        <f>IFERROR(IF(VLOOKUP($C106,'様式２－１'!$A$6:$BG$163,43,FALSE)="","",VLOOKUP($C106,'様式２－１'!$A$6:$BG$163,43,FALSE)),"")</f>
        <v/>
      </c>
      <c r="AX106" s="242" t="str">
        <f>IFERROR(IF(VLOOKUP($C106,'様式２－１'!$A$6:$BG$163,44,FALSE)="","",VLOOKUP($C106,'様式２－１'!$A$6:$BG$163,44,FALSE)),"")</f>
        <v/>
      </c>
      <c r="AY106" s="243" t="str">
        <f>IFERROR(IF(VLOOKUP($C106,'様式２－１'!$A$6:$BG$163,45,FALSE)="","",VLOOKUP($C106,'様式２－１'!$A$6:$BG$163,45,FALSE)),"")</f>
        <v/>
      </c>
      <c r="AZ106" s="242" t="str">
        <f>IFERROR(IF(VLOOKUP($C106,'様式２－１'!$A$6:$BG$163,46,FALSE)="","",VLOOKUP($C106,'様式２－１'!$A$6:$BG$163,46,FALSE)),"")</f>
        <v/>
      </c>
      <c r="BA106" s="243" t="str">
        <f>IFERROR(IF(VLOOKUP($C106,'様式２－１'!$A$6:$BG$163,47,FALSE)="","",VLOOKUP($C106,'様式２－１'!$A$6:$BG$163,47,FALSE)),"")</f>
        <v/>
      </c>
      <c r="BB106" s="242" t="str">
        <f>IFERROR(IF(VLOOKUP($C106,'様式２－１'!$A$6:$BG$163,48,FALSE)="","",VLOOKUP($C106,'様式２－１'!$A$6:$BG$163,48,FALSE)),"")</f>
        <v/>
      </c>
      <c r="BC106" s="243" t="str">
        <f>IFERROR(IF(VLOOKUP($C106,'様式２－１'!$A$6:$BG$163,49,FALSE)="","",VLOOKUP($C106,'様式２－１'!$A$6:$BG$163,49,FALSE)),"")</f>
        <v/>
      </c>
      <c r="BD106" s="242" t="str">
        <f>IFERROR(IF(VLOOKUP($C106,'様式２－１'!$A$6:$BG$163,50,FALSE)="","",VLOOKUP($C106,'様式２－１'!$A$6:$BG$163,50,FALSE)),"")</f>
        <v/>
      </c>
      <c r="BE106" s="243" t="str">
        <f>IFERROR(IF(VLOOKUP($C106,'様式２－１'!$A$6:$BG$163,51,FALSE)="","",VLOOKUP($C106,'様式２－１'!$A$6:$BG$163,51,FALSE)),"")</f>
        <v/>
      </c>
      <c r="BF106" s="242" t="str">
        <f>IFERROR(IF(VLOOKUP($C106,'様式２－１'!$A$6:$BG$163,52,FALSE)="","",VLOOKUP($C106,'様式２－１'!$A$6:$BG$163,52,FALSE)),"")</f>
        <v/>
      </c>
      <c r="BG106" s="243" t="str">
        <f>IFERROR(IF(VLOOKUP($C106,'様式２－１'!$A$6:$BG$163,53,FALSE)="","",1),"")</f>
        <v/>
      </c>
      <c r="BH106" s="242" t="str">
        <f>IFERROR(IF(VLOOKUP($C106,'様式２－１'!$A$6:$BG$163,54,FALSE)="","",1),"")</f>
        <v/>
      </c>
      <c r="BI106" s="243" t="str">
        <f>IFERROR(IF(VLOOKUP($C106,'様式２－１'!$A$6:$BG$163,55,FALSE)="","",1),"")</f>
        <v/>
      </c>
      <c r="BJ106" s="242" t="str">
        <f>IFERROR(IF(VLOOKUP($C106,'様式２－１'!$A$6:$BG$163,56,FALSE)="","",VLOOKUP($C106,'様式２－１'!$A$6:$BG$163,56,FALSE)),"")</f>
        <v/>
      </c>
      <c r="BK106" s="243" t="str">
        <f>IFERROR(IF(VLOOKUP($C106,'様式２－１'!$A$6:$BG$163,57,FALSE)="","",VLOOKUP($C106,'様式２－１'!$A$6:$BG$163,57,FALSE)),"")</f>
        <v/>
      </c>
      <c r="BL106" s="242" t="str">
        <f>IFERROR(IF(VLOOKUP($C106,'様式２－１'!$A$6:$BG$163,58,FALSE)="","",VLOOKUP($C106,'様式２－１'!$A$6:$BG$163,58,FALSE)),"")</f>
        <v/>
      </c>
      <c r="BM106" s="243" t="str">
        <f>IFERROR(IF(VLOOKUP($C106,'様式２－１'!$A$6:$BG$163,59,FALSE)="","",VLOOKUP($C106,'様式２－１'!$A$6:$BG$163,59,FALSE)),"")</f>
        <v/>
      </c>
      <c r="BN106" s="244" t="str">
        <f>IFERROR(IF(VLOOKUP($C106,'様式４－１'!$A$6:$AE$112,5,FALSE)="","",VLOOKUP($C106,'様式４－１'!$A$6:$AE$112,5,FALSE)),"")</f>
        <v/>
      </c>
      <c r="BO106" s="245" t="str">
        <f>IFERROR(IF(VLOOKUP($C106,'様式４－１'!$A$6:$AE$112,6,FALSE)="","",VLOOKUP($C106,'様式４－１'!$A$6:$AE$112,6,FALSE)),"")</f>
        <v/>
      </c>
      <c r="BP106" s="244" t="str">
        <f>IFERROR(IF(VLOOKUP($C106,'様式４－１'!$A$6:$AE$112,7,FALSE)="","",VLOOKUP($C106,'様式４－１'!$A$6:$AE$112,7,FALSE)),"")</f>
        <v/>
      </c>
      <c r="BQ106" s="245" t="str">
        <f>IFERROR(IF(VLOOKUP($C106,'様式４－１'!$A$6:$AE$112,8,FALSE)="","",VLOOKUP($C106,'様式４－１'!$A$6:$AE$112,8,FALSE)),"")</f>
        <v/>
      </c>
      <c r="BR106" s="244" t="str">
        <f>IFERROR(IF(VLOOKUP($C106,'様式４－１'!$A$6:$AE$112,9,FALSE)="","",VLOOKUP($C106,'様式４－１'!$A$6:$AE$112,9,FALSE)),"")</f>
        <v/>
      </c>
      <c r="BS106" s="245" t="str">
        <f>IFERROR(IF(VLOOKUP($C106,'様式４－１'!$A$6:$AE$112,10,FALSE)="","",VLOOKUP($C106,'様式４－１'!$A$6:$AE$112,10,FALSE)),"")</f>
        <v/>
      </c>
      <c r="BT106" s="244" t="str">
        <f>IFERROR(IF(VLOOKUP($C106,'様式４－１'!$A$6:$AE$112,11,FALSE)="","",VLOOKUP($C106,'様式４－１'!$A$6:$AE$112,11,FALSE)),"")</f>
        <v/>
      </c>
      <c r="BU106" s="245" t="str">
        <f>IFERROR(IF(VLOOKUP($C106,'様式４－１'!$A$6:$AE$112,12,FALSE)="","",VLOOKUP($C106,'様式４－１'!$A$6:$AE$112,12,FALSE)),"")</f>
        <v/>
      </c>
      <c r="BV106" s="242" t="str">
        <f>IFERROR(IF(VLOOKUP($C106,'様式４－１'!$A$6:$AE$112,13,FALSE)="","",VLOOKUP($C106,'様式４－１'!$A$6:$AE$112,13,FALSE)),"")</f>
        <v/>
      </c>
      <c r="BW106" s="243" t="str">
        <f>IFERROR(IF(VLOOKUP($C106,'様式４－１'!$A$6:$AE$112,14,FALSE)="","",VLOOKUP($C106,'様式４－１'!$A$6:$AE$112,14,FALSE)),"")</f>
        <v/>
      </c>
      <c r="BX106" s="242" t="str">
        <f>IFERROR(IF(VLOOKUP($C106,'様式４－１'!$A$6:$AE$112,15,FALSE)="","",VLOOKUP($C106,'様式４－１'!$A$6:$AE$112,15,FALSE)),"")</f>
        <v/>
      </c>
      <c r="BY106" s="243" t="str">
        <f>IFERROR(IF(VLOOKUP($C106,'様式４－１'!$A$6:$AE$112,16,FALSE)="","",VLOOKUP($C106,'様式４－１'!$A$6:$AE$112,16,FALSE)),"")</f>
        <v/>
      </c>
      <c r="BZ106" s="242" t="str">
        <f>IFERROR(IF(VLOOKUP($C106,'様式４－１'!$A$6:$AE$112,17,FALSE)="","",VLOOKUP($C106,'様式４－１'!$A$6:$AE$112,17,FALSE)),"")</f>
        <v/>
      </c>
      <c r="CA106" s="243" t="str">
        <f>IFERROR(IF(VLOOKUP($C106,'様式４－１'!$A$6:$AE$112,18,FALSE)="","",VLOOKUP($C106,'様式４－１'!$A$6:$AE$112,18,FALSE)),"")</f>
        <v/>
      </c>
      <c r="CB106" s="242" t="str">
        <f>IFERROR(IF(VLOOKUP($C106,'様式４－１'!$A$6:$AE$112,19,FALSE)="","",VLOOKUP($C106,'様式４－１'!$A$6:$AE$112,19,FALSE)),"")</f>
        <v/>
      </c>
      <c r="CC106" s="243" t="str">
        <f>IFERROR(IF(VLOOKUP($C106,'様式４－１'!$A$6:$AE$112,20,FALSE)="","",VLOOKUP($C106,'様式４－１'!$A$6:$AE$112,20,FALSE)),"")</f>
        <v/>
      </c>
      <c r="CD106" s="244" t="str">
        <f>IFERROR(IF(VLOOKUP($C106,'様式４－１'!$A$6:$AE$112,21,FALSE)="","",1),"")</f>
        <v/>
      </c>
      <c r="CE106" s="245" t="str">
        <f>IFERROR(IF(VLOOKUP($C106,'様式４－１'!$A$6:$AE$112,22,FALSE)="","",1),"")</f>
        <v/>
      </c>
      <c r="CF106" s="244" t="str">
        <f>IFERROR(IF(VLOOKUP($C106,'様式４－１'!$A$6:$AE$112,23,FALSE)="","",1),"")</f>
        <v/>
      </c>
      <c r="CG106" s="245" t="str">
        <f>IFERROR(IF(VLOOKUP($C106,'様式４－１'!$A$6:$AE$112,24,FALSE)="","",1),"")</f>
        <v/>
      </c>
      <c r="CH106" s="244" t="str">
        <f>IFERROR(IF(VLOOKUP($C106,'様式４－１'!$A$6:$AE$112,25,FALSE)="","",1),"")</f>
        <v/>
      </c>
      <c r="CI106" s="245" t="str">
        <f>IFERROR(IF(VLOOKUP($C106,'様式４－１'!$A$6:$AE$112,26,FALSE)="","",1),"")</f>
        <v/>
      </c>
      <c r="CJ106" s="244" t="str">
        <f>IFERROR(IF(VLOOKUP($C106,'様式４－１'!$A$6:$AE$112,27,FALSE)="","",1),"")</f>
        <v/>
      </c>
      <c r="CK106" s="245" t="str">
        <f>IFERROR(IF(VLOOKUP($C106,'様式４－１'!$A$6:$AE$112,28,FALSE)="","",1),"")</f>
        <v/>
      </c>
      <c r="CL106" s="244" t="str">
        <f>IFERROR(IF(VLOOKUP($C106,'様式４－１'!$A$6:$AE$112,29,FALSE)="","",1),"")</f>
        <v/>
      </c>
      <c r="CM106" s="245" t="str">
        <f>IFERROR(IF(VLOOKUP($C106,'様式４－１'!$A$6:$AE$112,30,FALSE)="","",1),"")</f>
        <v/>
      </c>
      <c r="CN106" s="244" t="str">
        <f>IFERROR(IF(VLOOKUP($C106,'様式４－１'!$A$6:$AE$112,31,FALSE)="","",1),"")</f>
        <v/>
      </c>
      <c r="CO106" s="253" t="str">
        <f>IFERROR(IF(VLOOKUP($C106,'様式４－１'!$A$6:$AE$112,31,FALSE)="","",1),"")</f>
        <v/>
      </c>
      <c r="CP106" s="257" t="str">
        <f>IFERROR(IF(VLOOKUP($C106,'様式４－１'!$A$6:$AE$112,31,FALSE)="","",1),"")</f>
        <v/>
      </c>
      <c r="CQ106" s="253" t="str">
        <f>IFERROR(IF(VLOOKUP($C106,'様式４－１'!$A$6:$AE$112,31,FALSE)="","",1),"")</f>
        <v/>
      </c>
      <c r="CR106" s="262">
        <f>全技術者確認表!E118</f>
        <v>0</v>
      </c>
      <c r="CS106" s="263">
        <f>全技術者確認表!H118</f>
        <v>0</v>
      </c>
      <c r="FS106" s="242"/>
      <c r="FT106" s="243"/>
      <c r="FU106" s="242"/>
      <c r="FV106" s="243"/>
      <c r="FW106" s="242"/>
      <c r="FX106" s="243"/>
      <c r="FY106" s="242"/>
      <c r="FZ106" s="243"/>
      <c r="GA106" s="242"/>
      <c r="GB106" s="243"/>
      <c r="GC106" s="242"/>
      <c r="GD106" s="243"/>
      <c r="GE106" s="242"/>
      <c r="GF106" s="243"/>
      <c r="GG106" s="242"/>
      <c r="GH106" s="243"/>
      <c r="GI106" s="244"/>
      <c r="GJ106" s="245"/>
      <c r="GK106" s="244"/>
      <c r="GL106" s="245"/>
      <c r="GM106" s="244"/>
      <c r="GN106" s="245"/>
      <c r="GO106" s="244"/>
      <c r="GP106" s="245"/>
      <c r="GQ106" s="244"/>
      <c r="GR106" s="245"/>
      <c r="GS106" s="244"/>
      <c r="GT106" s="245"/>
      <c r="GU106" s="244"/>
      <c r="GV106" s="245"/>
      <c r="GW106" s="244"/>
      <c r="GX106" s="245"/>
      <c r="GY106" s="242"/>
      <c r="GZ106" s="243"/>
      <c r="HA106" s="242"/>
      <c r="HB106" s="243"/>
      <c r="HC106" s="242"/>
      <c r="HD106" s="243"/>
      <c r="HE106" s="242"/>
      <c r="HF106" s="243"/>
      <c r="HG106" s="242"/>
      <c r="HH106" s="243"/>
      <c r="HI106" s="242"/>
      <c r="HJ106" s="243"/>
      <c r="HK106" s="242"/>
      <c r="HL106" s="243"/>
      <c r="HM106" s="242"/>
      <c r="HN106" s="243"/>
      <c r="HO106" s="242"/>
      <c r="HP106" s="243"/>
      <c r="HQ106" s="242"/>
      <c r="HR106" s="243"/>
      <c r="HS106" s="242"/>
      <c r="HT106" s="243"/>
      <c r="HU106" s="242"/>
      <c r="HV106" s="243"/>
      <c r="HW106" s="244"/>
      <c r="HX106" s="245"/>
      <c r="HY106" s="244"/>
      <c r="HZ106" s="245"/>
      <c r="IA106" s="244"/>
      <c r="IB106" s="245"/>
      <c r="IC106" s="244"/>
      <c r="ID106" s="245"/>
      <c r="IE106" s="242"/>
      <c r="IF106" s="243"/>
      <c r="IG106" s="242"/>
      <c r="IH106" s="243"/>
      <c r="II106" s="242"/>
      <c r="IJ106" s="243"/>
      <c r="IK106" s="242"/>
      <c r="IL106" s="243"/>
      <c r="IM106" s="244"/>
      <c r="IN106" s="245"/>
      <c r="IO106" s="244"/>
      <c r="IP106" s="245"/>
      <c r="IQ106" s="244"/>
      <c r="IR106" s="245"/>
      <c r="IS106" s="244"/>
      <c r="IT106" s="245"/>
      <c r="IU106" s="244"/>
      <c r="IV106" s="245"/>
      <c r="IW106" s="244"/>
      <c r="IX106" s="253"/>
      <c r="IY106" s="257"/>
      <c r="IZ106" s="253"/>
      <c r="JA106" s="257"/>
      <c r="JB106" s="253"/>
    </row>
    <row r="107" spans="1:262" s="236" customFormat="1" x14ac:dyDescent="0.2">
      <c r="A107" s="236">
        <f>報告書表紙!G$6</f>
        <v>0</v>
      </c>
      <c r="C107" s="236">
        <v>106</v>
      </c>
      <c r="D107" s="236">
        <f>全技術者確認表!B119</f>
        <v>0</v>
      </c>
      <c r="J107" s="237" t="str">
        <f>IFERROR(IF(VLOOKUP($C107,'様式２－１'!$A$6:$BG$163,4,FALSE)="","",1),"")</f>
        <v/>
      </c>
      <c r="K107" s="238" t="str">
        <f>IFERROR(IF(VLOOKUP($C107,'様式２－１'!$A$6:$BG$163,5,FALSE)="","",1),"")</f>
        <v/>
      </c>
      <c r="L107" s="237" t="str">
        <f>IFERROR(IF(VLOOKUP($C107,'様式２－１'!$A$6:$BG$163,6,FALSE)="","",1),"")</f>
        <v/>
      </c>
      <c r="M107" s="238" t="str">
        <f>IFERROR(IF(VLOOKUP($C107,'様式２－１'!$A$6:$BG$163,7,FALSE)="","",1),"")</f>
        <v/>
      </c>
      <c r="N107" s="237" t="str">
        <f>IFERROR(IF(VLOOKUP($C107,'様式２－１'!$A$6:$BG$163,8,FALSE)="","",1),"")</f>
        <v/>
      </c>
      <c r="O107" s="238" t="str">
        <f>IFERROR(IF(VLOOKUP($C107,'様式２－１'!$A$6:$BG$163,9,FALSE)="","",1),"")</f>
        <v/>
      </c>
      <c r="P107" s="237" t="str">
        <f>IFERROR(IF(VLOOKUP($C107,'様式２－１'!$A$6:$BG$163,10,FALSE)="","",1),"")</f>
        <v/>
      </c>
      <c r="Q107" s="238" t="str">
        <f>IFERROR(IF(VLOOKUP($C107,'様式２－１'!$A$6:$BG$163,11,FALSE)="","",1),"")</f>
        <v/>
      </c>
      <c r="R107" s="237" t="str">
        <f>IFERROR(IF(VLOOKUP($C107,'様式２－１'!$A$6:$BG$163,12,FALSE)="","",1),"")</f>
        <v/>
      </c>
      <c r="S107" s="238" t="str">
        <f>IFERROR(IF(VLOOKUP($C107,'様式２－１'!$A$6:$BG$163,13,FALSE)="","",1),"")</f>
        <v/>
      </c>
      <c r="T107" s="237" t="str">
        <f>IFERROR(IF(VLOOKUP($C107,'様式２－１'!$A$6:$BG$163,14,FALSE)="","",1),"")</f>
        <v/>
      </c>
      <c r="U107" s="238" t="str">
        <f>IFERROR(IF(VLOOKUP($C107,'様式２－１'!$A$6:$BG$163,15,FALSE)="","",1),"")</f>
        <v/>
      </c>
      <c r="V107" s="237" t="str">
        <f>IFERROR(IF(VLOOKUP($C107,'様式２－１'!$A$6:$BG$163,16,FALSE)="","",1),"")</f>
        <v/>
      </c>
      <c r="W107" s="238" t="str">
        <f>IFERROR(IF(VLOOKUP($C107,'様式２－１'!$A$6:$BG$163,17,FALSE)="","",1),"")</f>
        <v/>
      </c>
      <c r="X107" s="237" t="str">
        <f>IFERROR(IF(VLOOKUP($C107,'様式２－１'!$A$6:$BG$163,18,FALSE)="","",1),"")</f>
        <v/>
      </c>
      <c r="Y107" s="238" t="str">
        <f>IFERROR(IF(VLOOKUP($C107,'様式２－１'!$A$6:$BG$163,19,FALSE)="","",1),"")</f>
        <v/>
      </c>
      <c r="Z107" s="237" t="str">
        <f>IFERROR(IF(VLOOKUP($C107,'様式２－１'!$A$6:$BG$163,20,FALSE)="","",1),"")</f>
        <v/>
      </c>
      <c r="AA107" s="240" t="str">
        <f>IFERROR(IF(VLOOKUP($C107,'様式２－１'!$A$6:$BG$163,21,FALSE)="","",1),"")</f>
        <v/>
      </c>
      <c r="AB107" s="237" t="str">
        <f>IFERROR(IF(VLOOKUP($C107,'様式２－１'!$A$6:$BG$163,22,FALSE)="","",1),"")</f>
        <v/>
      </c>
      <c r="AC107" s="240" t="str">
        <f>IFERROR(IF(VLOOKUP($C107,'様式２－１'!$A$6:$BG$163,23,FALSE)="","",1),"")</f>
        <v/>
      </c>
      <c r="AD107" s="237" t="str">
        <f>IFERROR(IF(VLOOKUP($C107,'様式２－１'!$A$6:$BG$163,24,FALSE)="","",1),"")</f>
        <v/>
      </c>
      <c r="AE107" s="240" t="str">
        <f>IFERROR(IF(VLOOKUP($C107,'様式２－１'!$A$6:$BG$163,25,FALSE)="","",1),"")</f>
        <v/>
      </c>
      <c r="AF107" s="237" t="str">
        <f>IFERROR(IF(VLOOKUP($C107,'様式２－１'!$A$6:$BG$163,26,FALSE)="","",1),"")</f>
        <v/>
      </c>
      <c r="AG107" s="240" t="str">
        <f>IFERROR(IF(VLOOKUP($C107,'様式２－１'!$A$6:$BG$163,27,FALSE)="","",1),"")</f>
        <v/>
      </c>
      <c r="AH107" s="237" t="str">
        <f>IFERROR(IF(VLOOKUP($C107,'様式２－１'!$A$6:$BG$163,28,FALSE)="","",1),"")</f>
        <v/>
      </c>
      <c r="AI107" s="240" t="str">
        <f>IFERROR(IF(VLOOKUP($C107,'様式２－１'!$A$6:$BG$163,28,FALSE)="","",1),"")</f>
        <v/>
      </c>
      <c r="AJ107" s="237" t="str">
        <f>IFERROR(IF(VLOOKUP($C107,'様式２－１'!$A$6:$BG$163,30,FALSE)="","",1),"")</f>
        <v/>
      </c>
      <c r="AK107" s="240" t="str">
        <f>IFERROR(IF(VLOOKUP($C107,'様式２－１'!$A$6:$BG$163,31,FALSE)="","",1),"")</f>
        <v/>
      </c>
      <c r="AL107" s="237" t="str">
        <f>IFERROR(IF(VLOOKUP($C107,'様式２－１'!$A$6:$BG$163,32,FALSE)="","",1),"")</f>
        <v/>
      </c>
      <c r="AM107" s="240" t="str">
        <f>IFERROR(IF(VLOOKUP($C107,'様式２－１'!$A$6:$BG$163,33,FALSE)="","",1),"")</f>
        <v/>
      </c>
      <c r="AN107" s="237" t="str">
        <f>IFERROR(IF(VLOOKUP($C107,'様式２－１'!$A$6:$BG$163,34,FALSE)="","",1),"")</f>
        <v/>
      </c>
      <c r="AO107" s="240" t="str">
        <f>IFERROR(IF(VLOOKUP($C107,'様式２－１'!$A$6:$BG$163,35,FALSE)="","",1),"")</f>
        <v/>
      </c>
      <c r="AP107" s="237" t="str">
        <f>IFERROR(IF(VLOOKUP($C107,'様式２－１'!$A$6:$BG$163,36,FALSE)="","",VLOOKUP($C107,'様式２－１'!$A$6:$BG$163,36,FALSE)),"")</f>
        <v/>
      </c>
      <c r="AQ107" s="238" t="str">
        <f>IFERROR(IF(VLOOKUP($C107,'様式２－１'!$A$6:$BG$163,37,FALSE)="","",VLOOKUP($C107,'様式２－１'!$A$6:$BG$163,37,FALSE)),"")</f>
        <v/>
      </c>
      <c r="AR107" s="237" t="str">
        <f>IFERROR(IF(VLOOKUP($C107,'様式２－１'!$A$6:$BG$163,38,FALSE)="","",VLOOKUP($C107,'様式２－１'!$A$6:$BG$163,38,FALSE)),"")</f>
        <v/>
      </c>
      <c r="AS107" s="238" t="str">
        <f>IFERROR(IF(VLOOKUP($C107,'様式２－１'!$A$6:$BG$163,39,FALSE)="","",VLOOKUP($C107,'様式２－１'!$A$6:$BG$163,39,FALSE)),"")</f>
        <v/>
      </c>
      <c r="AT107" s="237" t="str">
        <f>IFERROR(IF(VLOOKUP($C107,'様式２－１'!$A$6:$BG$163,40,FALSE)="","",VLOOKUP($C107,'様式２－１'!$A$6:$BG$163,40,FALSE)),"")</f>
        <v/>
      </c>
      <c r="AU107" s="238" t="str">
        <f>IFERROR(IF(VLOOKUP($C107,'様式２－１'!$A$6:$BG$163,41,FALSE)="","",VLOOKUP($C107,'様式２－１'!$A$6:$BG$163,41,FALSE)),"")</f>
        <v/>
      </c>
      <c r="AV107" s="237" t="str">
        <f>IFERROR(IF(VLOOKUP($C107,'様式２－１'!$A$6:$BG$163,42,FALSE)="","",VLOOKUP($C107,'様式２－１'!$A$6:$BG$163,42,FALSE)),"")</f>
        <v/>
      </c>
      <c r="AW107" s="238" t="str">
        <f>IFERROR(IF(VLOOKUP($C107,'様式２－１'!$A$6:$BG$163,43,FALSE)="","",VLOOKUP($C107,'様式２－１'!$A$6:$BG$163,43,FALSE)),"")</f>
        <v/>
      </c>
      <c r="AX107" s="237" t="str">
        <f>IFERROR(IF(VLOOKUP($C107,'様式２－１'!$A$6:$BG$163,44,FALSE)="","",VLOOKUP($C107,'様式２－１'!$A$6:$BG$163,44,FALSE)),"")</f>
        <v/>
      </c>
      <c r="AY107" s="238" t="str">
        <f>IFERROR(IF(VLOOKUP($C107,'様式２－１'!$A$6:$BG$163,45,FALSE)="","",VLOOKUP($C107,'様式２－１'!$A$6:$BG$163,45,FALSE)),"")</f>
        <v/>
      </c>
      <c r="AZ107" s="237" t="str">
        <f>IFERROR(IF(VLOOKUP($C107,'様式２－１'!$A$6:$BG$163,46,FALSE)="","",VLOOKUP($C107,'様式２－１'!$A$6:$BG$163,46,FALSE)),"")</f>
        <v/>
      </c>
      <c r="BA107" s="238" t="str">
        <f>IFERROR(IF(VLOOKUP($C107,'様式２－１'!$A$6:$BG$163,47,FALSE)="","",VLOOKUP($C107,'様式２－１'!$A$6:$BG$163,47,FALSE)),"")</f>
        <v/>
      </c>
      <c r="BB107" s="237" t="str">
        <f>IFERROR(IF(VLOOKUP($C107,'様式２－１'!$A$6:$BG$163,48,FALSE)="","",VLOOKUP($C107,'様式２－１'!$A$6:$BG$163,48,FALSE)),"")</f>
        <v/>
      </c>
      <c r="BC107" s="238" t="str">
        <f>IFERROR(IF(VLOOKUP($C107,'様式２－１'!$A$6:$BG$163,49,FALSE)="","",VLOOKUP($C107,'様式２－１'!$A$6:$BG$163,49,FALSE)),"")</f>
        <v/>
      </c>
      <c r="BD107" s="237" t="str">
        <f>IFERROR(IF(VLOOKUP($C107,'様式２－１'!$A$6:$BG$163,50,FALSE)="","",VLOOKUP($C107,'様式２－１'!$A$6:$BG$163,50,FALSE)),"")</f>
        <v/>
      </c>
      <c r="BE107" s="238" t="str">
        <f>IFERROR(IF(VLOOKUP($C107,'様式２－１'!$A$6:$BG$163,51,FALSE)="","",VLOOKUP($C107,'様式２－１'!$A$6:$BG$163,51,FALSE)),"")</f>
        <v/>
      </c>
      <c r="BF107" s="237" t="str">
        <f>IFERROR(IF(VLOOKUP($C107,'様式２－１'!$A$6:$BG$163,52,FALSE)="","",VLOOKUP($C107,'様式２－１'!$A$6:$BG$163,52,FALSE)),"")</f>
        <v/>
      </c>
      <c r="BG107" s="238" t="str">
        <f>IFERROR(IF(VLOOKUP($C107,'様式２－１'!$A$6:$BG$163,53,FALSE)="","",1),"")</f>
        <v/>
      </c>
      <c r="BH107" s="237" t="str">
        <f>IFERROR(IF(VLOOKUP($C107,'様式２－１'!$A$6:$BG$163,54,FALSE)="","",1),"")</f>
        <v/>
      </c>
      <c r="BI107" s="238" t="str">
        <f>IFERROR(IF(VLOOKUP($C107,'様式２－１'!$A$6:$BG$163,55,FALSE)="","",1),"")</f>
        <v/>
      </c>
      <c r="BJ107" s="237" t="str">
        <f>IFERROR(IF(VLOOKUP($C107,'様式２－１'!$A$6:$BG$163,56,FALSE)="","",VLOOKUP($C107,'様式２－１'!$A$6:$BG$163,56,FALSE)),"")</f>
        <v/>
      </c>
      <c r="BK107" s="238" t="str">
        <f>IFERROR(IF(VLOOKUP($C107,'様式２－１'!$A$6:$BG$163,57,FALSE)="","",VLOOKUP($C107,'様式２－１'!$A$6:$BG$163,57,FALSE)),"")</f>
        <v/>
      </c>
      <c r="BL107" s="237" t="str">
        <f>IFERROR(IF(VLOOKUP($C107,'様式２－１'!$A$6:$BG$163,58,FALSE)="","",VLOOKUP($C107,'様式２－１'!$A$6:$BG$163,58,FALSE)),"")</f>
        <v/>
      </c>
      <c r="BM107" s="238" t="str">
        <f>IFERROR(IF(VLOOKUP($C107,'様式２－１'!$A$6:$BG$163,59,FALSE)="","",VLOOKUP($C107,'様式２－１'!$A$6:$BG$163,59,FALSE)),"")</f>
        <v/>
      </c>
      <c r="BN107" s="239" t="str">
        <f>IFERROR(IF(VLOOKUP($C107,'様式４－１'!$A$6:$AE$112,5,FALSE)="","",VLOOKUP($C107,'様式４－１'!$A$6:$AE$112,5,FALSE)),"")</f>
        <v/>
      </c>
      <c r="BO107" s="240" t="str">
        <f>IFERROR(IF(VLOOKUP($C107,'様式４－１'!$A$6:$AE$112,6,FALSE)="","",VLOOKUP($C107,'様式４－１'!$A$6:$AE$112,6,FALSE)),"")</f>
        <v/>
      </c>
      <c r="BP107" s="239" t="str">
        <f>IFERROR(IF(VLOOKUP($C107,'様式４－１'!$A$6:$AE$112,7,FALSE)="","",VLOOKUP($C107,'様式４－１'!$A$6:$AE$112,7,FALSE)),"")</f>
        <v/>
      </c>
      <c r="BQ107" s="240" t="str">
        <f>IFERROR(IF(VLOOKUP($C107,'様式４－１'!$A$6:$AE$112,8,FALSE)="","",VLOOKUP($C107,'様式４－１'!$A$6:$AE$112,8,FALSE)),"")</f>
        <v/>
      </c>
      <c r="BR107" s="239" t="str">
        <f>IFERROR(IF(VLOOKUP($C107,'様式４－１'!$A$6:$AE$112,9,FALSE)="","",VLOOKUP($C107,'様式４－１'!$A$6:$AE$112,9,FALSE)),"")</f>
        <v/>
      </c>
      <c r="BS107" s="240" t="str">
        <f>IFERROR(IF(VLOOKUP($C107,'様式４－１'!$A$6:$AE$112,10,FALSE)="","",VLOOKUP($C107,'様式４－１'!$A$6:$AE$112,10,FALSE)),"")</f>
        <v/>
      </c>
      <c r="BT107" s="239" t="str">
        <f>IFERROR(IF(VLOOKUP($C107,'様式４－１'!$A$6:$AE$112,11,FALSE)="","",VLOOKUP($C107,'様式４－１'!$A$6:$AE$112,11,FALSE)),"")</f>
        <v/>
      </c>
      <c r="BU107" s="240" t="str">
        <f>IFERROR(IF(VLOOKUP($C107,'様式４－１'!$A$6:$AE$112,12,FALSE)="","",VLOOKUP($C107,'様式４－１'!$A$6:$AE$112,12,FALSE)),"")</f>
        <v/>
      </c>
      <c r="BV107" s="237" t="str">
        <f>IFERROR(IF(VLOOKUP($C107,'様式４－１'!$A$6:$AE$112,13,FALSE)="","",VLOOKUP($C107,'様式４－１'!$A$6:$AE$112,13,FALSE)),"")</f>
        <v/>
      </c>
      <c r="BW107" s="238" t="str">
        <f>IFERROR(IF(VLOOKUP($C107,'様式４－１'!$A$6:$AE$112,14,FALSE)="","",VLOOKUP($C107,'様式４－１'!$A$6:$AE$112,14,FALSE)),"")</f>
        <v/>
      </c>
      <c r="BX107" s="237" t="str">
        <f>IFERROR(IF(VLOOKUP($C107,'様式４－１'!$A$6:$AE$112,15,FALSE)="","",VLOOKUP($C107,'様式４－１'!$A$6:$AE$112,15,FALSE)),"")</f>
        <v/>
      </c>
      <c r="BY107" s="238" t="str">
        <f>IFERROR(IF(VLOOKUP($C107,'様式４－１'!$A$6:$AE$112,16,FALSE)="","",VLOOKUP($C107,'様式４－１'!$A$6:$AE$112,16,FALSE)),"")</f>
        <v/>
      </c>
      <c r="BZ107" s="237" t="str">
        <f>IFERROR(IF(VLOOKUP($C107,'様式４－１'!$A$6:$AE$112,17,FALSE)="","",VLOOKUP($C107,'様式４－１'!$A$6:$AE$112,17,FALSE)),"")</f>
        <v/>
      </c>
      <c r="CA107" s="238" t="str">
        <f>IFERROR(IF(VLOOKUP($C107,'様式４－１'!$A$6:$AE$112,18,FALSE)="","",VLOOKUP($C107,'様式４－１'!$A$6:$AE$112,18,FALSE)),"")</f>
        <v/>
      </c>
      <c r="CB107" s="237" t="str">
        <f>IFERROR(IF(VLOOKUP($C107,'様式４－１'!$A$6:$AE$112,19,FALSE)="","",VLOOKUP($C107,'様式４－１'!$A$6:$AE$112,19,FALSE)),"")</f>
        <v/>
      </c>
      <c r="CC107" s="238" t="str">
        <f>IFERROR(IF(VLOOKUP($C107,'様式４－１'!$A$6:$AE$112,20,FALSE)="","",VLOOKUP($C107,'様式４－１'!$A$6:$AE$112,20,FALSE)),"")</f>
        <v/>
      </c>
      <c r="CD107" s="239" t="str">
        <f>IFERROR(IF(VLOOKUP($C107,'様式４－１'!$A$6:$AE$112,21,FALSE)="","",1),"")</f>
        <v/>
      </c>
      <c r="CE107" s="240" t="str">
        <f>IFERROR(IF(VLOOKUP($C107,'様式４－１'!$A$6:$AE$112,22,FALSE)="","",1),"")</f>
        <v/>
      </c>
      <c r="CF107" s="239" t="str">
        <f>IFERROR(IF(VLOOKUP($C107,'様式４－１'!$A$6:$AE$112,23,FALSE)="","",1),"")</f>
        <v/>
      </c>
      <c r="CG107" s="240" t="str">
        <f>IFERROR(IF(VLOOKUP($C107,'様式４－１'!$A$6:$AE$112,24,FALSE)="","",1),"")</f>
        <v/>
      </c>
      <c r="CH107" s="239" t="str">
        <f>IFERROR(IF(VLOOKUP($C107,'様式４－１'!$A$6:$AE$112,25,FALSE)="","",1),"")</f>
        <v/>
      </c>
      <c r="CI107" s="240" t="str">
        <f>IFERROR(IF(VLOOKUP($C107,'様式４－１'!$A$6:$AE$112,26,FALSE)="","",1),"")</f>
        <v/>
      </c>
      <c r="CJ107" s="239" t="str">
        <f>IFERROR(IF(VLOOKUP($C107,'様式４－１'!$A$6:$AE$112,27,FALSE)="","",1),"")</f>
        <v/>
      </c>
      <c r="CK107" s="240" t="str">
        <f>IFERROR(IF(VLOOKUP($C107,'様式４－１'!$A$6:$AE$112,28,FALSE)="","",1),"")</f>
        <v/>
      </c>
      <c r="CL107" s="239" t="str">
        <f>IFERROR(IF(VLOOKUP($C107,'様式４－１'!$A$6:$AE$112,29,FALSE)="","",1),"")</f>
        <v/>
      </c>
      <c r="CM107" s="240" t="str">
        <f>IFERROR(IF(VLOOKUP($C107,'様式４－１'!$A$6:$AE$112,30,FALSE)="","",1),"")</f>
        <v/>
      </c>
      <c r="CN107" s="239" t="str">
        <f>IFERROR(IF(VLOOKUP($C107,'様式４－１'!$A$6:$AE$112,31,FALSE)="","",1),"")</f>
        <v/>
      </c>
      <c r="CO107" s="254" t="str">
        <f>IFERROR(IF(VLOOKUP($C107,'様式４－１'!$A$6:$AE$112,31,FALSE)="","",1),"")</f>
        <v/>
      </c>
      <c r="CP107" s="258" t="str">
        <f>IFERROR(IF(VLOOKUP($C107,'様式４－１'!$A$6:$AE$112,31,FALSE)="","",1),"")</f>
        <v/>
      </c>
      <c r="CQ107" s="254" t="str">
        <f>IFERROR(IF(VLOOKUP($C107,'様式４－１'!$A$6:$AE$112,31,FALSE)="","",1),"")</f>
        <v/>
      </c>
      <c r="CR107" s="264">
        <f>全技術者確認表!E119</f>
        <v>0</v>
      </c>
      <c r="CS107" s="265">
        <f>全技術者確認表!H119</f>
        <v>0</v>
      </c>
      <c r="FS107" s="237"/>
      <c r="FT107" s="238"/>
      <c r="FU107" s="237"/>
      <c r="FV107" s="238"/>
      <c r="FW107" s="237"/>
      <c r="FX107" s="238"/>
      <c r="FY107" s="237"/>
      <c r="FZ107" s="238"/>
      <c r="GA107" s="237"/>
      <c r="GB107" s="238"/>
      <c r="GC107" s="237"/>
      <c r="GD107" s="238"/>
      <c r="GE107" s="237"/>
      <c r="GF107" s="238"/>
      <c r="GG107" s="237"/>
      <c r="GH107" s="238"/>
      <c r="GI107" s="239"/>
      <c r="GJ107" s="240"/>
      <c r="GK107" s="239"/>
      <c r="GL107" s="240"/>
      <c r="GM107" s="239"/>
      <c r="GN107" s="240"/>
      <c r="GO107" s="239"/>
      <c r="GP107" s="240"/>
      <c r="GQ107" s="239"/>
      <c r="GR107" s="240"/>
      <c r="GS107" s="239"/>
      <c r="GT107" s="240"/>
      <c r="GU107" s="239"/>
      <c r="GV107" s="240"/>
      <c r="GW107" s="239"/>
      <c r="GX107" s="240"/>
      <c r="GY107" s="237"/>
      <c r="GZ107" s="238"/>
      <c r="HA107" s="237"/>
      <c r="HB107" s="238"/>
      <c r="HC107" s="237"/>
      <c r="HD107" s="238"/>
      <c r="HE107" s="237"/>
      <c r="HF107" s="238"/>
      <c r="HG107" s="237"/>
      <c r="HH107" s="238"/>
      <c r="HI107" s="237"/>
      <c r="HJ107" s="238"/>
      <c r="HK107" s="237"/>
      <c r="HL107" s="238"/>
      <c r="HM107" s="237"/>
      <c r="HN107" s="238"/>
      <c r="HO107" s="237"/>
      <c r="HP107" s="238"/>
      <c r="HQ107" s="237"/>
      <c r="HR107" s="238"/>
      <c r="HS107" s="237"/>
      <c r="HT107" s="238"/>
      <c r="HU107" s="237"/>
      <c r="HV107" s="238"/>
      <c r="HW107" s="239"/>
      <c r="HX107" s="240"/>
      <c r="HY107" s="239"/>
      <c r="HZ107" s="240"/>
      <c r="IA107" s="239"/>
      <c r="IB107" s="240"/>
      <c r="IC107" s="239"/>
      <c r="ID107" s="240"/>
      <c r="IE107" s="237"/>
      <c r="IF107" s="238"/>
      <c r="IG107" s="237"/>
      <c r="IH107" s="238"/>
      <c r="II107" s="237"/>
      <c r="IJ107" s="238"/>
      <c r="IK107" s="237"/>
      <c r="IL107" s="238"/>
      <c r="IM107" s="239"/>
      <c r="IN107" s="240"/>
      <c r="IO107" s="239"/>
      <c r="IP107" s="240"/>
      <c r="IQ107" s="239"/>
      <c r="IR107" s="240"/>
      <c r="IS107" s="239"/>
      <c r="IT107" s="240"/>
      <c r="IU107" s="239"/>
      <c r="IV107" s="240"/>
      <c r="IW107" s="239"/>
      <c r="IX107" s="254"/>
      <c r="IY107" s="258"/>
      <c r="IZ107" s="254"/>
      <c r="JA107" s="258"/>
      <c r="JB107" s="254"/>
    </row>
    <row r="108" spans="1:262" s="231" customFormat="1" x14ac:dyDescent="0.2">
      <c r="A108" s="231">
        <f>報告書表紙!G$6</f>
        <v>0</v>
      </c>
      <c r="C108" s="231">
        <v>107</v>
      </c>
      <c r="D108" s="231">
        <f>全技術者確認表!B120</f>
        <v>0</v>
      </c>
      <c r="J108" s="232" t="str">
        <f>IFERROR(IF(VLOOKUP($C108,'様式２－１'!$A$6:$BG$163,4,FALSE)="","",1),"")</f>
        <v/>
      </c>
      <c r="K108" s="233" t="str">
        <f>IFERROR(IF(VLOOKUP($C108,'様式２－１'!$A$6:$BG$163,5,FALSE)="","",1),"")</f>
        <v/>
      </c>
      <c r="L108" s="232" t="str">
        <f>IFERROR(IF(VLOOKUP($C108,'様式２－１'!$A$6:$BG$163,6,FALSE)="","",1),"")</f>
        <v/>
      </c>
      <c r="M108" s="233" t="str">
        <f>IFERROR(IF(VLOOKUP($C108,'様式２－１'!$A$6:$BG$163,7,FALSE)="","",1),"")</f>
        <v/>
      </c>
      <c r="N108" s="232" t="str">
        <f>IFERROR(IF(VLOOKUP($C108,'様式２－１'!$A$6:$BG$163,8,FALSE)="","",1),"")</f>
        <v/>
      </c>
      <c r="O108" s="233" t="str">
        <f>IFERROR(IF(VLOOKUP($C108,'様式２－１'!$A$6:$BG$163,9,FALSE)="","",1),"")</f>
        <v/>
      </c>
      <c r="P108" s="232" t="str">
        <f>IFERROR(IF(VLOOKUP($C108,'様式２－１'!$A$6:$BG$163,10,FALSE)="","",1),"")</f>
        <v/>
      </c>
      <c r="Q108" s="233" t="str">
        <f>IFERROR(IF(VLOOKUP($C108,'様式２－１'!$A$6:$BG$163,11,FALSE)="","",1),"")</f>
        <v/>
      </c>
      <c r="R108" s="232" t="str">
        <f>IFERROR(IF(VLOOKUP($C108,'様式２－１'!$A$6:$BG$163,12,FALSE)="","",1),"")</f>
        <v/>
      </c>
      <c r="S108" s="233" t="str">
        <f>IFERROR(IF(VLOOKUP($C108,'様式２－１'!$A$6:$BG$163,13,FALSE)="","",1),"")</f>
        <v/>
      </c>
      <c r="T108" s="232" t="str">
        <f>IFERROR(IF(VLOOKUP($C108,'様式２－１'!$A$6:$BG$163,14,FALSE)="","",1),"")</f>
        <v/>
      </c>
      <c r="U108" s="233" t="str">
        <f>IFERROR(IF(VLOOKUP($C108,'様式２－１'!$A$6:$BG$163,15,FALSE)="","",1),"")</f>
        <v/>
      </c>
      <c r="V108" s="232" t="str">
        <f>IFERROR(IF(VLOOKUP($C108,'様式２－１'!$A$6:$BG$163,16,FALSE)="","",1),"")</f>
        <v/>
      </c>
      <c r="W108" s="233" t="str">
        <f>IFERROR(IF(VLOOKUP($C108,'様式２－１'!$A$6:$BG$163,17,FALSE)="","",1),"")</f>
        <v/>
      </c>
      <c r="X108" s="232" t="str">
        <f>IFERROR(IF(VLOOKUP($C108,'様式２－１'!$A$6:$BG$163,18,FALSE)="","",1),"")</f>
        <v/>
      </c>
      <c r="Y108" s="233" t="str">
        <f>IFERROR(IF(VLOOKUP($C108,'様式２－１'!$A$6:$BG$163,19,FALSE)="","",1),"")</f>
        <v/>
      </c>
      <c r="Z108" s="232" t="str">
        <f>IFERROR(IF(VLOOKUP($C108,'様式２－１'!$A$6:$BG$163,20,FALSE)="","",1),"")</f>
        <v/>
      </c>
      <c r="AA108" s="235" t="str">
        <f>IFERROR(IF(VLOOKUP($C108,'様式２－１'!$A$6:$BG$163,21,FALSE)="","",1),"")</f>
        <v/>
      </c>
      <c r="AB108" s="232" t="str">
        <f>IFERROR(IF(VLOOKUP($C108,'様式２－１'!$A$6:$BG$163,22,FALSE)="","",1),"")</f>
        <v/>
      </c>
      <c r="AC108" s="235" t="str">
        <f>IFERROR(IF(VLOOKUP($C108,'様式２－１'!$A$6:$BG$163,23,FALSE)="","",1),"")</f>
        <v/>
      </c>
      <c r="AD108" s="232" t="str">
        <f>IFERROR(IF(VLOOKUP($C108,'様式２－１'!$A$6:$BG$163,24,FALSE)="","",1),"")</f>
        <v/>
      </c>
      <c r="AE108" s="235" t="str">
        <f>IFERROR(IF(VLOOKUP($C108,'様式２－１'!$A$6:$BG$163,25,FALSE)="","",1),"")</f>
        <v/>
      </c>
      <c r="AF108" s="232" t="str">
        <f>IFERROR(IF(VLOOKUP($C108,'様式２－１'!$A$6:$BG$163,26,FALSE)="","",1),"")</f>
        <v/>
      </c>
      <c r="AG108" s="235" t="str">
        <f>IFERROR(IF(VLOOKUP($C108,'様式２－１'!$A$6:$BG$163,27,FALSE)="","",1),"")</f>
        <v/>
      </c>
      <c r="AH108" s="232" t="str">
        <f>IFERROR(IF(VLOOKUP($C108,'様式２－１'!$A$6:$BG$163,28,FALSE)="","",1),"")</f>
        <v/>
      </c>
      <c r="AI108" s="235" t="str">
        <f>IFERROR(IF(VLOOKUP($C108,'様式２－１'!$A$6:$BG$163,28,FALSE)="","",1),"")</f>
        <v/>
      </c>
      <c r="AJ108" s="232" t="str">
        <f>IFERROR(IF(VLOOKUP($C108,'様式２－１'!$A$6:$BG$163,30,FALSE)="","",1),"")</f>
        <v/>
      </c>
      <c r="AK108" s="235" t="str">
        <f>IFERROR(IF(VLOOKUP($C108,'様式２－１'!$A$6:$BG$163,31,FALSE)="","",1),"")</f>
        <v/>
      </c>
      <c r="AL108" s="232" t="str">
        <f>IFERROR(IF(VLOOKUP($C108,'様式２－１'!$A$6:$BG$163,32,FALSE)="","",1),"")</f>
        <v/>
      </c>
      <c r="AM108" s="235" t="str">
        <f>IFERROR(IF(VLOOKUP($C108,'様式２－１'!$A$6:$BG$163,33,FALSE)="","",1),"")</f>
        <v/>
      </c>
      <c r="AN108" s="232" t="str">
        <f>IFERROR(IF(VLOOKUP($C108,'様式２－１'!$A$6:$BG$163,34,FALSE)="","",1),"")</f>
        <v/>
      </c>
      <c r="AO108" s="235" t="str">
        <f>IFERROR(IF(VLOOKUP($C108,'様式２－１'!$A$6:$BG$163,35,FALSE)="","",1),"")</f>
        <v/>
      </c>
      <c r="AP108" s="232" t="str">
        <f>IFERROR(IF(VLOOKUP($C108,'様式２－１'!$A$6:$BG$163,36,FALSE)="","",VLOOKUP($C108,'様式２－１'!$A$6:$BG$163,36,FALSE)),"")</f>
        <v/>
      </c>
      <c r="AQ108" s="233" t="str">
        <f>IFERROR(IF(VLOOKUP($C108,'様式２－１'!$A$6:$BG$163,37,FALSE)="","",VLOOKUP($C108,'様式２－１'!$A$6:$BG$163,37,FALSE)),"")</f>
        <v/>
      </c>
      <c r="AR108" s="232" t="str">
        <f>IFERROR(IF(VLOOKUP($C108,'様式２－１'!$A$6:$BG$163,38,FALSE)="","",VLOOKUP($C108,'様式２－１'!$A$6:$BG$163,38,FALSE)),"")</f>
        <v/>
      </c>
      <c r="AS108" s="233" t="str">
        <f>IFERROR(IF(VLOOKUP($C108,'様式２－１'!$A$6:$BG$163,39,FALSE)="","",VLOOKUP($C108,'様式２－１'!$A$6:$BG$163,39,FALSE)),"")</f>
        <v/>
      </c>
      <c r="AT108" s="232" t="str">
        <f>IFERROR(IF(VLOOKUP($C108,'様式２－１'!$A$6:$BG$163,40,FALSE)="","",VLOOKUP($C108,'様式２－１'!$A$6:$BG$163,40,FALSE)),"")</f>
        <v/>
      </c>
      <c r="AU108" s="233" t="str">
        <f>IFERROR(IF(VLOOKUP($C108,'様式２－１'!$A$6:$BG$163,41,FALSE)="","",VLOOKUP($C108,'様式２－１'!$A$6:$BG$163,41,FALSE)),"")</f>
        <v/>
      </c>
      <c r="AV108" s="232" t="str">
        <f>IFERROR(IF(VLOOKUP($C108,'様式２－１'!$A$6:$BG$163,42,FALSE)="","",VLOOKUP($C108,'様式２－１'!$A$6:$BG$163,42,FALSE)),"")</f>
        <v/>
      </c>
      <c r="AW108" s="233" t="str">
        <f>IFERROR(IF(VLOOKUP($C108,'様式２－１'!$A$6:$BG$163,43,FALSE)="","",VLOOKUP($C108,'様式２－１'!$A$6:$BG$163,43,FALSE)),"")</f>
        <v/>
      </c>
      <c r="AX108" s="232" t="str">
        <f>IFERROR(IF(VLOOKUP($C108,'様式２－１'!$A$6:$BG$163,44,FALSE)="","",VLOOKUP($C108,'様式２－１'!$A$6:$BG$163,44,FALSE)),"")</f>
        <v/>
      </c>
      <c r="AY108" s="233" t="str">
        <f>IFERROR(IF(VLOOKUP($C108,'様式２－１'!$A$6:$BG$163,45,FALSE)="","",VLOOKUP($C108,'様式２－１'!$A$6:$BG$163,45,FALSE)),"")</f>
        <v/>
      </c>
      <c r="AZ108" s="232" t="str">
        <f>IFERROR(IF(VLOOKUP($C108,'様式２－１'!$A$6:$BG$163,46,FALSE)="","",VLOOKUP($C108,'様式２－１'!$A$6:$BG$163,46,FALSE)),"")</f>
        <v/>
      </c>
      <c r="BA108" s="233" t="str">
        <f>IFERROR(IF(VLOOKUP($C108,'様式２－１'!$A$6:$BG$163,47,FALSE)="","",VLOOKUP($C108,'様式２－１'!$A$6:$BG$163,47,FALSE)),"")</f>
        <v/>
      </c>
      <c r="BB108" s="232" t="str">
        <f>IFERROR(IF(VLOOKUP($C108,'様式２－１'!$A$6:$BG$163,48,FALSE)="","",VLOOKUP($C108,'様式２－１'!$A$6:$BG$163,48,FALSE)),"")</f>
        <v/>
      </c>
      <c r="BC108" s="233" t="str">
        <f>IFERROR(IF(VLOOKUP($C108,'様式２－１'!$A$6:$BG$163,49,FALSE)="","",VLOOKUP($C108,'様式２－１'!$A$6:$BG$163,49,FALSE)),"")</f>
        <v/>
      </c>
      <c r="BD108" s="232" t="str">
        <f>IFERROR(IF(VLOOKUP($C108,'様式２－１'!$A$6:$BG$163,50,FALSE)="","",VLOOKUP($C108,'様式２－１'!$A$6:$BG$163,50,FALSE)),"")</f>
        <v/>
      </c>
      <c r="BE108" s="233" t="str">
        <f>IFERROR(IF(VLOOKUP($C108,'様式２－１'!$A$6:$BG$163,51,FALSE)="","",VLOOKUP($C108,'様式２－１'!$A$6:$BG$163,51,FALSE)),"")</f>
        <v/>
      </c>
      <c r="BF108" s="232" t="str">
        <f>IFERROR(IF(VLOOKUP($C108,'様式２－１'!$A$6:$BG$163,52,FALSE)="","",VLOOKUP($C108,'様式２－１'!$A$6:$BG$163,52,FALSE)),"")</f>
        <v/>
      </c>
      <c r="BG108" s="233" t="str">
        <f>IFERROR(IF(VLOOKUP($C108,'様式２－１'!$A$6:$BG$163,53,FALSE)="","",1),"")</f>
        <v/>
      </c>
      <c r="BH108" s="232" t="str">
        <f>IFERROR(IF(VLOOKUP($C108,'様式２－１'!$A$6:$BG$163,54,FALSE)="","",1),"")</f>
        <v/>
      </c>
      <c r="BI108" s="233" t="str">
        <f>IFERROR(IF(VLOOKUP($C108,'様式２－１'!$A$6:$BG$163,55,FALSE)="","",1),"")</f>
        <v/>
      </c>
      <c r="BJ108" s="232" t="str">
        <f>IFERROR(IF(VLOOKUP($C108,'様式２－１'!$A$6:$BG$163,56,FALSE)="","",VLOOKUP($C108,'様式２－１'!$A$6:$BG$163,56,FALSE)),"")</f>
        <v/>
      </c>
      <c r="BK108" s="233" t="str">
        <f>IFERROR(IF(VLOOKUP($C108,'様式２－１'!$A$6:$BG$163,57,FALSE)="","",VLOOKUP($C108,'様式２－１'!$A$6:$BG$163,57,FALSE)),"")</f>
        <v/>
      </c>
      <c r="BL108" s="232" t="str">
        <f>IFERROR(IF(VLOOKUP($C108,'様式２－１'!$A$6:$BG$163,58,FALSE)="","",VLOOKUP($C108,'様式２－１'!$A$6:$BG$163,58,FALSE)),"")</f>
        <v/>
      </c>
      <c r="BM108" s="233" t="str">
        <f>IFERROR(IF(VLOOKUP($C108,'様式２－１'!$A$6:$BG$163,59,FALSE)="","",VLOOKUP($C108,'様式２－１'!$A$6:$BG$163,59,FALSE)),"")</f>
        <v/>
      </c>
      <c r="BN108" s="234" t="str">
        <f>IFERROR(IF(VLOOKUP($C108,'様式４－１'!$A$6:$AE$112,5,FALSE)="","",VLOOKUP($C108,'様式４－１'!$A$6:$AE$112,5,FALSE)),"")</f>
        <v/>
      </c>
      <c r="BO108" s="235" t="str">
        <f>IFERROR(IF(VLOOKUP($C108,'様式４－１'!$A$6:$AE$112,6,FALSE)="","",VLOOKUP($C108,'様式４－１'!$A$6:$AE$112,6,FALSE)),"")</f>
        <v/>
      </c>
      <c r="BP108" s="234" t="str">
        <f>IFERROR(IF(VLOOKUP($C108,'様式４－１'!$A$6:$AE$112,7,FALSE)="","",VLOOKUP($C108,'様式４－１'!$A$6:$AE$112,7,FALSE)),"")</f>
        <v/>
      </c>
      <c r="BQ108" s="235" t="str">
        <f>IFERROR(IF(VLOOKUP($C108,'様式４－１'!$A$6:$AE$112,8,FALSE)="","",VLOOKUP($C108,'様式４－１'!$A$6:$AE$112,8,FALSE)),"")</f>
        <v/>
      </c>
      <c r="BR108" s="234" t="str">
        <f>IFERROR(IF(VLOOKUP($C108,'様式４－１'!$A$6:$AE$112,9,FALSE)="","",VLOOKUP($C108,'様式４－１'!$A$6:$AE$112,9,FALSE)),"")</f>
        <v/>
      </c>
      <c r="BS108" s="235" t="str">
        <f>IFERROR(IF(VLOOKUP($C108,'様式４－１'!$A$6:$AE$112,10,FALSE)="","",VLOOKUP($C108,'様式４－１'!$A$6:$AE$112,10,FALSE)),"")</f>
        <v/>
      </c>
      <c r="BT108" s="234" t="str">
        <f>IFERROR(IF(VLOOKUP($C108,'様式４－１'!$A$6:$AE$112,11,FALSE)="","",VLOOKUP($C108,'様式４－１'!$A$6:$AE$112,11,FALSE)),"")</f>
        <v/>
      </c>
      <c r="BU108" s="235" t="str">
        <f>IFERROR(IF(VLOOKUP($C108,'様式４－１'!$A$6:$AE$112,12,FALSE)="","",VLOOKUP($C108,'様式４－１'!$A$6:$AE$112,12,FALSE)),"")</f>
        <v/>
      </c>
      <c r="BV108" s="232" t="str">
        <f>IFERROR(IF(VLOOKUP($C108,'様式４－１'!$A$6:$AE$112,13,FALSE)="","",VLOOKUP($C108,'様式４－１'!$A$6:$AE$112,13,FALSE)),"")</f>
        <v/>
      </c>
      <c r="BW108" s="233" t="str">
        <f>IFERROR(IF(VLOOKUP($C108,'様式４－１'!$A$6:$AE$112,14,FALSE)="","",VLOOKUP($C108,'様式４－１'!$A$6:$AE$112,14,FALSE)),"")</f>
        <v/>
      </c>
      <c r="BX108" s="232" t="str">
        <f>IFERROR(IF(VLOOKUP($C108,'様式４－１'!$A$6:$AE$112,15,FALSE)="","",VLOOKUP($C108,'様式４－１'!$A$6:$AE$112,15,FALSE)),"")</f>
        <v/>
      </c>
      <c r="BY108" s="233" t="str">
        <f>IFERROR(IF(VLOOKUP($C108,'様式４－１'!$A$6:$AE$112,16,FALSE)="","",VLOOKUP($C108,'様式４－１'!$A$6:$AE$112,16,FALSE)),"")</f>
        <v/>
      </c>
      <c r="BZ108" s="232" t="str">
        <f>IFERROR(IF(VLOOKUP($C108,'様式４－１'!$A$6:$AE$112,17,FALSE)="","",VLOOKUP($C108,'様式４－１'!$A$6:$AE$112,17,FALSE)),"")</f>
        <v/>
      </c>
      <c r="CA108" s="233" t="str">
        <f>IFERROR(IF(VLOOKUP($C108,'様式４－１'!$A$6:$AE$112,18,FALSE)="","",VLOOKUP($C108,'様式４－１'!$A$6:$AE$112,18,FALSE)),"")</f>
        <v/>
      </c>
      <c r="CB108" s="232" t="str">
        <f>IFERROR(IF(VLOOKUP($C108,'様式４－１'!$A$6:$AE$112,19,FALSE)="","",VLOOKUP($C108,'様式４－１'!$A$6:$AE$112,19,FALSE)),"")</f>
        <v/>
      </c>
      <c r="CC108" s="233" t="str">
        <f>IFERROR(IF(VLOOKUP($C108,'様式４－１'!$A$6:$AE$112,20,FALSE)="","",VLOOKUP($C108,'様式４－１'!$A$6:$AE$112,20,FALSE)),"")</f>
        <v/>
      </c>
      <c r="CD108" s="234" t="str">
        <f>IFERROR(IF(VLOOKUP($C108,'様式４－１'!$A$6:$AE$112,21,FALSE)="","",1),"")</f>
        <v/>
      </c>
      <c r="CE108" s="235" t="str">
        <f>IFERROR(IF(VLOOKUP($C108,'様式４－１'!$A$6:$AE$112,22,FALSE)="","",1),"")</f>
        <v/>
      </c>
      <c r="CF108" s="234" t="str">
        <f>IFERROR(IF(VLOOKUP($C108,'様式４－１'!$A$6:$AE$112,23,FALSE)="","",1),"")</f>
        <v/>
      </c>
      <c r="CG108" s="235" t="str">
        <f>IFERROR(IF(VLOOKUP($C108,'様式４－１'!$A$6:$AE$112,24,FALSE)="","",1),"")</f>
        <v/>
      </c>
      <c r="CH108" s="234" t="str">
        <f>IFERROR(IF(VLOOKUP($C108,'様式４－１'!$A$6:$AE$112,25,FALSE)="","",1),"")</f>
        <v/>
      </c>
      <c r="CI108" s="235" t="str">
        <f>IFERROR(IF(VLOOKUP($C108,'様式４－１'!$A$6:$AE$112,26,FALSE)="","",1),"")</f>
        <v/>
      </c>
      <c r="CJ108" s="234" t="str">
        <f>IFERROR(IF(VLOOKUP($C108,'様式４－１'!$A$6:$AE$112,27,FALSE)="","",1),"")</f>
        <v/>
      </c>
      <c r="CK108" s="235" t="str">
        <f>IFERROR(IF(VLOOKUP($C108,'様式４－１'!$A$6:$AE$112,28,FALSE)="","",1),"")</f>
        <v/>
      </c>
      <c r="CL108" s="234" t="str">
        <f>IFERROR(IF(VLOOKUP($C108,'様式４－１'!$A$6:$AE$112,29,FALSE)="","",1),"")</f>
        <v/>
      </c>
      <c r="CM108" s="235" t="str">
        <f>IFERROR(IF(VLOOKUP($C108,'様式４－１'!$A$6:$AE$112,30,FALSE)="","",1),"")</f>
        <v/>
      </c>
      <c r="CN108" s="234" t="str">
        <f>IFERROR(IF(VLOOKUP($C108,'様式４－１'!$A$6:$AE$112,31,FALSE)="","",1),"")</f>
        <v/>
      </c>
      <c r="CO108" s="252" t="str">
        <f>IFERROR(IF(VLOOKUP($C108,'様式４－１'!$A$6:$AE$112,31,FALSE)="","",1),"")</f>
        <v/>
      </c>
      <c r="CP108" s="256" t="str">
        <f>IFERROR(IF(VLOOKUP($C108,'様式４－１'!$A$6:$AE$112,31,FALSE)="","",1),"")</f>
        <v/>
      </c>
      <c r="CQ108" s="252" t="str">
        <f>IFERROR(IF(VLOOKUP($C108,'様式４－１'!$A$6:$AE$112,31,FALSE)="","",1),"")</f>
        <v/>
      </c>
      <c r="CR108" s="260">
        <f>全技術者確認表!E120</f>
        <v>0</v>
      </c>
      <c r="CS108" s="261">
        <f>全技術者確認表!H120</f>
        <v>0</v>
      </c>
      <c r="FS108" s="232"/>
      <c r="FT108" s="233"/>
      <c r="FU108" s="232"/>
      <c r="FV108" s="233"/>
      <c r="FW108" s="232"/>
      <c r="FX108" s="233"/>
      <c r="FY108" s="232"/>
      <c r="FZ108" s="233"/>
      <c r="GA108" s="232"/>
      <c r="GB108" s="233"/>
      <c r="GC108" s="232"/>
      <c r="GD108" s="233"/>
      <c r="GE108" s="232"/>
      <c r="GF108" s="233"/>
      <c r="GG108" s="232"/>
      <c r="GH108" s="233"/>
      <c r="GI108" s="234"/>
      <c r="GJ108" s="235"/>
      <c r="GK108" s="234"/>
      <c r="GL108" s="235"/>
      <c r="GM108" s="234"/>
      <c r="GN108" s="235"/>
      <c r="GO108" s="234"/>
      <c r="GP108" s="235"/>
      <c r="GQ108" s="234"/>
      <c r="GR108" s="235"/>
      <c r="GS108" s="234"/>
      <c r="GT108" s="235"/>
      <c r="GU108" s="234"/>
      <c r="GV108" s="235"/>
      <c r="GW108" s="234"/>
      <c r="GX108" s="235"/>
      <c r="GY108" s="232"/>
      <c r="GZ108" s="233"/>
      <c r="HA108" s="232"/>
      <c r="HB108" s="233"/>
      <c r="HC108" s="232"/>
      <c r="HD108" s="233"/>
      <c r="HE108" s="232"/>
      <c r="HF108" s="233"/>
      <c r="HG108" s="232"/>
      <c r="HH108" s="233"/>
      <c r="HI108" s="232"/>
      <c r="HJ108" s="233"/>
      <c r="HK108" s="232"/>
      <c r="HL108" s="233"/>
      <c r="HM108" s="232"/>
      <c r="HN108" s="233"/>
      <c r="HO108" s="232"/>
      <c r="HP108" s="233"/>
      <c r="HQ108" s="232"/>
      <c r="HR108" s="233"/>
      <c r="HS108" s="232"/>
      <c r="HT108" s="233"/>
      <c r="HU108" s="232"/>
      <c r="HV108" s="233"/>
      <c r="HW108" s="234"/>
      <c r="HX108" s="235"/>
      <c r="HY108" s="234"/>
      <c r="HZ108" s="235"/>
      <c r="IA108" s="234"/>
      <c r="IB108" s="235"/>
      <c r="IC108" s="234"/>
      <c r="ID108" s="235"/>
      <c r="IE108" s="232"/>
      <c r="IF108" s="233"/>
      <c r="IG108" s="232"/>
      <c r="IH108" s="233"/>
      <c r="II108" s="232"/>
      <c r="IJ108" s="233"/>
      <c r="IK108" s="232"/>
      <c r="IL108" s="233"/>
      <c r="IM108" s="234"/>
      <c r="IN108" s="235"/>
      <c r="IO108" s="234"/>
      <c r="IP108" s="235"/>
      <c r="IQ108" s="234"/>
      <c r="IR108" s="235"/>
      <c r="IS108" s="234"/>
      <c r="IT108" s="235"/>
      <c r="IU108" s="234"/>
      <c r="IV108" s="235"/>
      <c r="IW108" s="234"/>
      <c r="IX108" s="252"/>
      <c r="IY108" s="256"/>
      <c r="IZ108" s="252"/>
      <c r="JA108" s="256"/>
      <c r="JB108" s="252"/>
    </row>
    <row r="109" spans="1:262" s="231" customFormat="1" x14ac:dyDescent="0.2">
      <c r="A109" s="231">
        <f>報告書表紙!G$6</f>
        <v>0</v>
      </c>
      <c r="C109" s="231">
        <v>108</v>
      </c>
      <c r="D109" s="231">
        <f>全技術者確認表!B121</f>
        <v>0</v>
      </c>
      <c r="J109" s="232" t="str">
        <f>IFERROR(IF(VLOOKUP($C109,'様式２－１'!$A$6:$BG$163,4,FALSE)="","",1),"")</f>
        <v/>
      </c>
      <c r="K109" s="233" t="str">
        <f>IFERROR(IF(VLOOKUP($C109,'様式２－１'!$A$6:$BG$163,5,FALSE)="","",1),"")</f>
        <v/>
      </c>
      <c r="L109" s="232" t="str">
        <f>IFERROR(IF(VLOOKUP($C109,'様式２－１'!$A$6:$BG$163,6,FALSE)="","",1),"")</f>
        <v/>
      </c>
      <c r="M109" s="233" t="str">
        <f>IFERROR(IF(VLOOKUP($C109,'様式２－１'!$A$6:$BG$163,7,FALSE)="","",1),"")</f>
        <v/>
      </c>
      <c r="N109" s="232" t="str">
        <f>IFERROR(IF(VLOOKUP($C109,'様式２－１'!$A$6:$BG$163,8,FALSE)="","",1),"")</f>
        <v/>
      </c>
      <c r="O109" s="233" t="str">
        <f>IFERROR(IF(VLOOKUP($C109,'様式２－１'!$A$6:$BG$163,9,FALSE)="","",1),"")</f>
        <v/>
      </c>
      <c r="P109" s="232" t="str">
        <f>IFERROR(IF(VLOOKUP($C109,'様式２－１'!$A$6:$BG$163,10,FALSE)="","",1),"")</f>
        <v/>
      </c>
      <c r="Q109" s="233" t="str">
        <f>IFERROR(IF(VLOOKUP($C109,'様式２－１'!$A$6:$BG$163,11,FALSE)="","",1),"")</f>
        <v/>
      </c>
      <c r="R109" s="232" t="str">
        <f>IFERROR(IF(VLOOKUP($C109,'様式２－１'!$A$6:$BG$163,12,FALSE)="","",1),"")</f>
        <v/>
      </c>
      <c r="S109" s="233" t="str">
        <f>IFERROR(IF(VLOOKUP($C109,'様式２－１'!$A$6:$BG$163,13,FALSE)="","",1),"")</f>
        <v/>
      </c>
      <c r="T109" s="232" t="str">
        <f>IFERROR(IF(VLOOKUP($C109,'様式２－１'!$A$6:$BG$163,14,FALSE)="","",1),"")</f>
        <v/>
      </c>
      <c r="U109" s="233" t="str">
        <f>IFERROR(IF(VLOOKUP($C109,'様式２－１'!$A$6:$BG$163,15,FALSE)="","",1),"")</f>
        <v/>
      </c>
      <c r="V109" s="232" t="str">
        <f>IFERROR(IF(VLOOKUP($C109,'様式２－１'!$A$6:$BG$163,16,FALSE)="","",1),"")</f>
        <v/>
      </c>
      <c r="W109" s="233" t="str">
        <f>IFERROR(IF(VLOOKUP($C109,'様式２－１'!$A$6:$BG$163,17,FALSE)="","",1),"")</f>
        <v/>
      </c>
      <c r="X109" s="232" t="str">
        <f>IFERROR(IF(VLOOKUP($C109,'様式２－１'!$A$6:$BG$163,18,FALSE)="","",1),"")</f>
        <v/>
      </c>
      <c r="Y109" s="233" t="str">
        <f>IFERROR(IF(VLOOKUP($C109,'様式２－１'!$A$6:$BG$163,19,FALSE)="","",1),"")</f>
        <v/>
      </c>
      <c r="Z109" s="232" t="str">
        <f>IFERROR(IF(VLOOKUP($C109,'様式２－１'!$A$6:$BG$163,20,FALSE)="","",1),"")</f>
        <v/>
      </c>
      <c r="AA109" s="235" t="str">
        <f>IFERROR(IF(VLOOKUP($C109,'様式２－１'!$A$6:$BG$163,21,FALSE)="","",1),"")</f>
        <v/>
      </c>
      <c r="AB109" s="232" t="str">
        <f>IFERROR(IF(VLOOKUP($C109,'様式２－１'!$A$6:$BG$163,22,FALSE)="","",1),"")</f>
        <v/>
      </c>
      <c r="AC109" s="235" t="str">
        <f>IFERROR(IF(VLOOKUP($C109,'様式２－１'!$A$6:$BG$163,23,FALSE)="","",1),"")</f>
        <v/>
      </c>
      <c r="AD109" s="232" t="str">
        <f>IFERROR(IF(VLOOKUP($C109,'様式２－１'!$A$6:$BG$163,24,FALSE)="","",1),"")</f>
        <v/>
      </c>
      <c r="AE109" s="235" t="str">
        <f>IFERROR(IF(VLOOKUP($C109,'様式２－１'!$A$6:$BG$163,25,FALSE)="","",1),"")</f>
        <v/>
      </c>
      <c r="AF109" s="232" t="str">
        <f>IFERROR(IF(VLOOKUP($C109,'様式２－１'!$A$6:$BG$163,26,FALSE)="","",1),"")</f>
        <v/>
      </c>
      <c r="AG109" s="235" t="str">
        <f>IFERROR(IF(VLOOKUP($C109,'様式２－１'!$A$6:$BG$163,27,FALSE)="","",1),"")</f>
        <v/>
      </c>
      <c r="AH109" s="232" t="str">
        <f>IFERROR(IF(VLOOKUP($C109,'様式２－１'!$A$6:$BG$163,28,FALSE)="","",1),"")</f>
        <v/>
      </c>
      <c r="AI109" s="235" t="str">
        <f>IFERROR(IF(VLOOKUP($C109,'様式２－１'!$A$6:$BG$163,28,FALSE)="","",1),"")</f>
        <v/>
      </c>
      <c r="AJ109" s="232" t="str">
        <f>IFERROR(IF(VLOOKUP($C109,'様式２－１'!$A$6:$BG$163,30,FALSE)="","",1),"")</f>
        <v/>
      </c>
      <c r="AK109" s="235" t="str">
        <f>IFERROR(IF(VLOOKUP($C109,'様式２－１'!$A$6:$BG$163,31,FALSE)="","",1),"")</f>
        <v/>
      </c>
      <c r="AL109" s="232" t="str">
        <f>IFERROR(IF(VLOOKUP($C109,'様式２－１'!$A$6:$BG$163,32,FALSE)="","",1),"")</f>
        <v/>
      </c>
      <c r="AM109" s="235" t="str">
        <f>IFERROR(IF(VLOOKUP($C109,'様式２－１'!$A$6:$BG$163,33,FALSE)="","",1),"")</f>
        <v/>
      </c>
      <c r="AN109" s="232" t="str">
        <f>IFERROR(IF(VLOOKUP($C109,'様式２－１'!$A$6:$BG$163,34,FALSE)="","",1),"")</f>
        <v/>
      </c>
      <c r="AO109" s="235" t="str">
        <f>IFERROR(IF(VLOOKUP($C109,'様式２－１'!$A$6:$BG$163,35,FALSE)="","",1),"")</f>
        <v/>
      </c>
      <c r="AP109" s="232" t="str">
        <f>IFERROR(IF(VLOOKUP($C109,'様式２－１'!$A$6:$BG$163,36,FALSE)="","",VLOOKUP($C109,'様式２－１'!$A$6:$BG$163,36,FALSE)),"")</f>
        <v/>
      </c>
      <c r="AQ109" s="233" t="str">
        <f>IFERROR(IF(VLOOKUP($C109,'様式２－１'!$A$6:$BG$163,37,FALSE)="","",VLOOKUP($C109,'様式２－１'!$A$6:$BG$163,37,FALSE)),"")</f>
        <v/>
      </c>
      <c r="AR109" s="232" t="str">
        <f>IFERROR(IF(VLOOKUP($C109,'様式２－１'!$A$6:$BG$163,38,FALSE)="","",VLOOKUP($C109,'様式２－１'!$A$6:$BG$163,38,FALSE)),"")</f>
        <v/>
      </c>
      <c r="AS109" s="233" t="str">
        <f>IFERROR(IF(VLOOKUP($C109,'様式２－１'!$A$6:$BG$163,39,FALSE)="","",VLOOKUP($C109,'様式２－１'!$A$6:$BG$163,39,FALSE)),"")</f>
        <v/>
      </c>
      <c r="AT109" s="232" t="str">
        <f>IFERROR(IF(VLOOKUP($C109,'様式２－１'!$A$6:$BG$163,40,FALSE)="","",VLOOKUP($C109,'様式２－１'!$A$6:$BG$163,40,FALSE)),"")</f>
        <v/>
      </c>
      <c r="AU109" s="233" t="str">
        <f>IFERROR(IF(VLOOKUP($C109,'様式２－１'!$A$6:$BG$163,41,FALSE)="","",VLOOKUP($C109,'様式２－１'!$A$6:$BG$163,41,FALSE)),"")</f>
        <v/>
      </c>
      <c r="AV109" s="232" t="str">
        <f>IFERROR(IF(VLOOKUP($C109,'様式２－１'!$A$6:$BG$163,42,FALSE)="","",VLOOKUP($C109,'様式２－１'!$A$6:$BG$163,42,FALSE)),"")</f>
        <v/>
      </c>
      <c r="AW109" s="233" t="str">
        <f>IFERROR(IF(VLOOKUP($C109,'様式２－１'!$A$6:$BG$163,43,FALSE)="","",VLOOKUP($C109,'様式２－１'!$A$6:$BG$163,43,FALSE)),"")</f>
        <v/>
      </c>
      <c r="AX109" s="232" t="str">
        <f>IFERROR(IF(VLOOKUP($C109,'様式２－１'!$A$6:$BG$163,44,FALSE)="","",VLOOKUP($C109,'様式２－１'!$A$6:$BG$163,44,FALSE)),"")</f>
        <v/>
      </c>
      <c r="AY109" s="233" t="str">
        <f>IFERROR(IF(VLOOKUP($C109,'様式２－１'!$A$6:$BG$163,45,FALSE)="","",VLOOKUP($C109,'様式２－１'!$A$6:$BG$163,45,FALSE)),"")</f>
        <v/>
      </c>
      <c r="AZ109" s="232" t="str">
        <f>IFERROR(IF(VLOOKUP($C109,'様式２－１'!$A$6:$BG$163,46,FALSE)="","",VLOOKUP($C109,'様式２－１'!$A$6:$BG$163,46,FALSE)),"")</f>
        <v/>
      </c>
      <c r="BA109" s="233" t="str">
        <f>IFERROR(IF(VLOOKUP($C109,'様式２－１'!$A$6:$BG$163,47,FALSE)="","",VLOOKUP($C109,'様式２－１'!$A$6:$BG$163,47,FALSE)),"")</f>
        <v/>
      </c>
      <c r="BB109" s="232" t="str">
        <f>IFERROR(IF(VLOOKUP($C109,'様式２－１'!$A$6:$BG$163,48,FALSE)="","",VLOOKUP($C109,'様式２－１'!$A$6:$BG$163,48,FALSE)),"")</f>
        <v/>
      </c>
      <c r="BC109" s="233" t="str">
        <f>IFERROR(IF(VLOOKUP($C109,'様式２－１'!$A$6:$BG$163,49,FALSE)="","",VLOOKUP($C109,'様式２－１'!$A$6:$BG$163,49,FALSE)),"")</f>
        <v/>
      </c>
      <c r="BD109" s="232" t="str">
        <f>IFERROR(IF(VLOOKUP($C109,'様式２－１'!$A$6:$BG$163,50,FALSE)="","",VLOOKUP($C109,'様式２－１'!$A$6:$BG$163,50,FALSE)),"")</f>
        <v/>
      </c>
      <c r="BE109" s="233" t="str">
        <f>IFERROR(IF(VLOOKUP($C109,'様式２－１'!$A$6:$BG$163,51,FALSE)="","",VLOOKUP($C109,'様式２－１'!$A$6:$BG$163,51,FALSE)),"")</f>
        <v/>
      </c>
      <c r="BF109" s="232" t="str">
        <f>IFERROR(IF(VLOOKUP($C109,'様式２－１'!$A$6:$BG$163,52,FALSE)="","",VLOOKUP($C109,'様式２－１'!$A$6:$BG$163,52,FALSE)),"")</f>
        <v/>
      </c>
      <c r="BG109" s="233" t="str">
        <f>IFERROR(IF(VLOOKUP($C109,'様式２－１'!$A$6:$BG$163,53,FALSE)="","",1),"")</f>
        <v/>
      </c>
      <c r="BH109" s="232" t="str">
        <f>IFERROR(IF(VLOOKUP($C109,'様式２－１'!$A$6:$BG$163,54,FALSE)="","",1),"")</f>
        <v/>
      </c>
      <c r="BI109" s="233" t="str">
        <f>IFERROR(IF(VLOOKUP($C109,'様式２－１'!$A$6:$BG$163,55,FALSE)="","",1),"")</f>
        <v/>
      </c>
      <c r="BJ109" s="232" t="str">
        <f>IFERROR(IF(VLOOKUP($C109,'様式２－１'!$A$6:$BG$163,56,FALSE)="","",VLOOKUP($C109,'様式２－１'!$A$6:$BG$163,56,FALSE)),"")</f>
        <v/>
      </c>
      <c r="BK109" s="233" t="str">
        <f>IFERROR(IF(VLOOKUP($C109,'様式２－１'!$A$6:$BG$163,57,FALSE)="","",VLOOKUP($C109,'様式２－１'!$A$6:$BG$163,57,FALSE)),"")</f>
        <v/>
      </c>
      <c r="BL109" s="232" t="str">
        <f>IFERROR(IF(VLOOKUP($C109,'様式２－１'!$A$6:$BG$163,58,FALSE)="","",VLOOKUP($C109,'様式２－１'!$A$6:$BG$163,58,FALSE)),"")</f>
        <v/>
      </c>
      <c r="BM109" s="233" t="str">
        <f>IFERROR(IF(VLOOKUP($C109,'様式２－１'!$A$6:$BG$163,59,FALSE)="","",VLOOKUP($C109,'様式２－１'!$A$6:$BG$163,59,FALSE)),"")</f>
        <v/>
      </c>
      <c r="BN109" s="234" t="str">
        <f>IFERROR(IF(VLOOKUP($C109,'様式４－１'!$A$6:$AE$112,5,FALSE)="","",VLOOKUP($C109,'様式４－１'!$A$6:$AE$112,5,FALSE)),"")</f>
        <v/>
      </c>
      <c r="BO109" s="235" t="str">
        <f>IFERROR(IF(VLOOKUP($C109,'様式４－１'!$A$6:$AE$112,6,FALSE)="","",VLOOKUP($C109,'様式４－１'!$A$6:$AE$112,6,FALSE)),"")</f>
        <v/>
      </c>
      <c r="BP109" s="234" t="str">
        <f>IFERROR(IF(VLOOKUP($C109,'様式４－１'!$A$6:$AE$112,7,FALSE)="","",VLOOKUP($C109,'様式４－１'!$A$6:$AE$112,7,FALSE)),"")</f>
        <v/>
      </c>
      <c r="BQ109" s="235" t="str">
        <f>IFERROR(IF(VLOOKUP($C109,'様式４－１'!$A$6:$AE$112,8,FALSE)="","",VLOOKUP($C109,'様式４－１'!$A$6:$AE$112,8,FALSE)),"")</f>
        <v/>
      </c>
      <c r="BR109" s="234" t="str">
        <f>IFERROR(IF(VLOOKUP($C109,'様式４－１'!$A$6:$AE$112,9,FALSE)="","",VLOOKUP($C109,'様式４－１'!$A$6:$AE$112,9,FALSE)),"")</f>
        <v/>
      </c>
      <c r="BS109" s="235" t="str">
        <f>IFERROR(IF(VLOOKUP($C109,'様式４－１'!$A$6:$AE$112,10,FALSE)="","",VLOOKUP($C109,'様式４－１'!$A$6:$AE$112,10,FALSE)),"")</f>
        <v/>
      </c>
      <c r="BT109" s="234" t="str">
        <f>IFERROR(IF(VLOOKUP($C109,'様式４－１'!$A$6:$AE$112,11,FALSE)="","",VLOOKUP($C109,'様式４－１'!$A$6:$AE$112,11,FALSE)),"")</f>
        <v/>
      </c>
      <c r="BU109" s="235" t="str">
        <f>IFERROR(IF(VLOOKUP($C109,'様式４－１'!$A$6:$AE$112,12,FALSE)="","",VLOOKUP($C109,'様式４－１'!$A$6:$AE$112,12,FALSE)),"")</f>
        <v/>
      </c>
      <c r="BV109" s="232" t="str">
        <f>IFERROR(IF(VLOOKUP($C109,'様式４－１'!$A$6:$AE$112,13,FALSE)="","",VLOOKUP($C109,'様式４－１'!$A$6:$AE$112,13,FALSE)),"")</f>
        <v/>
      </c>
      <c r="BW109" s="233" t="str">
        <f>IFERROR(IF(VLOOKUP($C109,'様式４－１'!$A$6:$AE$112,14,FALSE)="","",VLOOKUP($C109,'様式４－１'!$A$6:$AE$112,14,FALSE)),"")</f>
        <v/>
      </c>
      <c r="BX109" s="232" t="str">
        <f>IFERROR(IF(VLOOKUP($C109,'様式４－１'!$A$6:$AE$112,15,FALSE)="","",VLOOKUP($C109,'様式４－１'!$A$6:$AE$112,15,FALSE)),"")</f>
        <v/>
      </c>
      <c r="BY109" s="233" t="str">
        <f>IFERROR(IF(VLOOKUP($C109,'様式４－１'!$A$6:$AE$112,16,FALSE)="","",VLOOKUP($C109,'様式４－１'!$A$6:$AE$112,16,FALSE)),"")</f>
        <v/>
      </c>
      <c r="BZ109" s="232" t="str">
        <f>IFERROR(IF(VLOOKUP($C109,'様式４－１'!$A$6:$AE$112,17,FALSE)="","",VLOOKUP($C109,'様式４－１'!$A$6:$AE$112,17,FALSE)),"")</f>
        <v/>
      </c>
      <c r="CA109" s="233" t="str">
        <f>IFERROR(IF(VLOOKUP($C109,'様式４－１'!$A$6:$AE$112,18,FALSE)="","",VLOOKUP($C109,'様式４－１'!$A$6:$AE$112,18,FALSE)),"")</f>
        <v/>
      </c>
      <c r="CB109" s="232" t="str">
        <f>IFERROR(IF(VLOOKUP($C109,'様式４－１'!$A$6:$AE$112,19,FALSE)="","",VLOOKUP($C109,'様式４－１'!$A$6:$AE$112,19,FALSE)),"")</f>
        <v/>
      </c>
      <c r="CC109" s="233" t="str">
        <f>IFERROR(IF(VLOOKUP($C109,'様式４－１'!$A$6:$AE$112,20,FALSE)="","",VLOOKUP($C109,'様式４－１'!$A$6:$AE$112,20,FALSE)),"")</f>
        <v/>
      </c>
      <c r="CD109" s="234" t="str">
        <f>IFERROR(IF(VLOOKUP($C109,'様式４－１'!$A$6:$AE$112,21,FALSE)="","",1),"")</f>
        <v/>
      </c>
      <c r="CE109" s="235" t="str">
        <f>IFERROR(IF(VLOOKUP($C109,'様式４－１'!$A$6:$AE$112,22,FALSE)="","",1),"")</f>
        <v/>
      </c>
      <c r="CF109" s="234" t="str">
        <f>IFERROR(IF(VLOOKUP($C109,'様式４－１'!$A$6:$AE$112,23,FALSE)="","",1),"")</f>
        <v/>
      </c>
      <c r="CG109" s="235" t="str">
        <f>IFERROR(IF(VLOOKUP($C109,'様式４－１'!$A$6:$AE$112,24,FALSE)="","",1),"")</f>
        <v/>
      </c>
      <c r="CH109" s="234" t="str">
        <f>IFERROR(IF(VLOOKUP($C109,'様式４－１'!$A$6:$AE$112,25,FALSE)="","",1),"")</f>
        <v/>
      </c>
      <c r="CI109" s="235" t="str">
        <f>IFERROR(IF(VLOOKUP($C109,'様式４－１'!$A$6:$AE$112,26,FALSE)="","",1),"")</f>
        <v/>
      </c>
      <c r="CJ109" s="234" t="str">
        <f>IFERROR(IF(VLOOKUP($C109,'様式４－１'!$A$6:$AE$112,27,FALSE)="","",1),"")</f>
        <v/>
      </c>
      <c r="CK109" s="235" t="str">
        <f>IFERROR(IF(VLOOKUP($C109,'様式４－１'!$A$6:$AE$112,28,FALSE)="","",1),"")</f>
        <v/>
      </c>
      <c r="CL109" s="234" t="str">
        <f>IFERROR(IF(VLOOKUP($C109,'様式４－１'!$A$6:$AE$112,29,FALSE)="","",1),"")</f>
        <v/>
      </c>
      <c r="CM109" s="235" t="str">
        <f>IFERROR(IF(VLOOKUP($C109,'様式４－１'!$A$6:$AE$112,30,FALSE)="","",1),"")</f>
        <v/>
      </c>
      <c r="CN109" s="234" t="str">
        <f>IFERROR(IF(VLOOKUP($C109,'様式４－１'!$A$6:$AE$112,31,FALSE)="","",1),"")</f>
        <v/>
      </c>
      <c r="CO109" s="252" t="str">
        <f>IFERROR(IF(VLOOKUP($C109,'様式４－１'!$A$6:$AE$112,31,FALSE)="","",1),"")</f>
        <v/>
      </c>
      <c r="CP109" s="256" t="str">
        <f>IFERROR(IF(VLOOKUP($C109,'様式４－１'!$A$6:$AE$112,31,FALSE)="","",1),"")</f>
        <v/>
      </c>
      <c r="CQ109" s="252" t="str">
        <f>IFERROR(IF(VLOOKUP($C109,'様式４－１'!$A$6:$AE$112,31,FALSE)="","",1),"")</f>
        <v/>
      </c>
      <c r="CR109" s="260">
        <f>全技術者確認表!E121</f>
        <v>0</v>
      </c>
      <c r="CS109" s="261">
        <f>全技術者確認表!H121</f>
        <v>0</v>
      </c>
      <c r="FS109" s="232"/>
      <c r="FT109" s="233"/>
      <c r="FU109" s="232"/>
      <c r="FV109" s="233"/>
      <c r="FW109" s="232"/>
      <c r="FX109" s="233"/>
      <c r="FY109" s="232"/>
      <c r="FZ109" s="233"/>
      <c r="GA109" s="232"/>
      <c r="GB109" s="233"/>
      <c r="GC109" s="232"/>
      <c r="GD109" s="233"/>
      <c r="GE109" s="232"/>
      <c r="GF109" s="233"/>
      <c r="GG109" s="232"/>
      <c r="GH109" s="233"/>
      <c r="GI109" s="234"/>
      <c r="GJ109" s="235"/>
      <c r="GK109" s="234"/>
      <c r="GL109" s="235"/>
      <c r="GM109" s="234"/>
      <c r="GN109" s="235"/>
      <c r="GO109" s="234"/>
      <c r="GP109" s="235"/>
      <c r="GQ109" s="234"/>
      <c r="GR109" s="235"/>
      <c r="GS109" s="234"/>
      <c r="GT109" s="235"/>
      <c r="GU109" s="234"/>
      <c r="GV109" s="235"/>
      <c r="GW109" s="234"/>
      <c r="GX109" s="235"/>
      <c r="GY109" s="232"/>
      <c r="GZ109" s="233"/>
      <c r="HA109" s="232"/>
      <c r="HB109" s="233"/>
      <c r="HC109" s="232"/>
      <c r="HD109" s="233"/>
      <c r="HE109" s="232"/>
      <c r="HF109" s="233"/>
      <c r="HG109" s="232"/>
      <c r="HH109" s="233"/>
      <c r="HI109" s="232"/>
      <c r="HJ109" s="233"/>
      <c r="HK109" s="232"/>
      <c r="HL109" s="233"/>
      <c r="HM109" s="232"/>
      <c r="HN109" s="233"/>
      <c r="HO109" s="232"/>
      <c r="HP109" s="233"/>
      <c r="HQ109" s="232"/>
      <c r="HR109" s="233"/>
      <c r="HS109" s="232"/>
      <c r="HT109" s="233"/>
      <c r="HU109" s="232"/>
      <c r="HV109" s="233"/>
      <c r="HW109" s="234"/>
      <c r="HX109" s="235"/>
      <c r="HY109" s="234"/>
      <c r="HZ109" s="235"/>
      <c r="IA109" s="234"/>
      <c r="IB109" s="235"/>
      <c r="IC109" s="234"/>
      <c r="ID109" s="235"/>
      <c r="IE109" s="232"/>
      <c r="IF109" s="233"/>
      <c r="IG109" s="232"/>
      <c r="IH109" s="233"/>
      <c r="II109" s="232"/>
      <c r="IJ109" s="233"/>
      <c r="IK109" s="232"/>
      <c r="IL109" s="233"/>
      <c r="IM109" s="234"/>
      <c r="IN109" s="235"/>
      <c r="IO109" s="234"/>
      <c r="IP109" s="235"/>
      <c r="IQ109" s="234"/>
      <c r="IR109" s="235"/>
      <c r="IS109" s="234"/>
      <c r="IT109" s="235"/>
      <c r="IU109" s="234"/>
      <c r="IV109" s="235"/>
      <c r="IW109" s="234"/>
      <c r="IX109" s="252"/>
      <c r="IY109" s="256"/>
      <c r="IZ109" s="252"/>
      <c r="JA109" s="256"/>
      <c r="JB109" s="252"/>
    </row>
    <row r="110" spans="1:262" s="231" customFormat="1" x14ac:dyDescent="0.2">
      <c r="A110" s="231">
        <f>報告書表紙!G$6</f>
        <v>0</v>
      </c>
      <c r="C110" s="231">
        <v>109</v>
      </c>
      <c r="D110" s="231">
        <f>全技術者確認表!B122</f>
        <v>0</v>
      </c>
      <c r="J110" s="232" t="str">
        <f>IFERROR(IF(VLOOKUP($C110,'様式２－１'!$A$6:$BG$163,4,FALSE)="","",1),"")</f>
        <v/>
      </c>
      <c r="K110" s="233" t="str">
        <f>IFERROR(IF(VLOOKUP($C110,'様式２－１'!$A$6:$BG$163,5,FALSE)="","",1),"")</f>
        <v/>
      </c>
      <c r="L110" s="232" t="str">
        <f>IFERROR(IF(VLOOKUP($C110,'様式２－１'!$A$6:$BG$163,6,FALSE)="","",1),"")</f>
        <v/>
      </c>
      <c r="M110" s="233" t="str">
        <f>IFERROR(IF(VLOOKUP($C110,'様式２－１'!$A$6:$BG$163,7,FALSE)="","",1),"")</f>
        <v/>
      </c>
      <c r="N110" s="232" t="str">
        <f>IFERROR(IF(VLOOKUP($C110,'様式２－１'!$A$6:$BG$163,8,FALSE)="","",1),"")</f>
        <v/>
      </c>
      <c r="O110" s="233" t="str">
        <f>IFERROR(IF(VLOOKUP($C110,'様式２－１'!$A$6:$BG$163,9,FALSE)="","",1),"")</f>
        <v/>
      </c>
      <c r="P110" s="232" t="str">
        <f>IFERROR(IF(VLOOKUP($C110,'様式２－１'!$A$6:$BG$163,10,FALSE)="","",1),"")</f>
        <v/>
      </c>
      <c r="Q110" s="233" t="str">
        <f>IFERROR(IF(VLOOKUP($C110,'様式２－１'!$A$6:$BG$163,11,FALSE)="","",1),"")</f>
        <v/>
      </c>
      <c r="R110" s="232" t="str">
        <f>IFERROR(IF(VLOOKUP($C110,'様式２－１'!$A$6:$BG$163,12,FALSE)="","",1),"")</f>
        <v/>
      </c>
      <c r="S110" s="233" t="str">
        <f>IFERROR(IF(VLOOKUP($C110,'様式２－１'!$A$6:$BG$163,13,FALSE)="","",1),"")</f>
        <v/>
      </c>
      <c r="T110" s="232" t="str">
        <f>IFERROR(IF(VLOOKUP($C110,'様式２－１'!$A$6:$BG$163,14,FALSE)="","",1),"")</f>
        <v/>
      </c>
      <c r="U110" s="233" t="str">
        <f>IFERROR(IF(VLOOKUP($C110,'様式２－１'!$A$6:$BG$163,15,FALSE)="","",1),"")</f>
        <v/>
      </c>
      <c r="V110" s="232" t="str">
        <f>IFERROR(IF(VLOOKUP($C110,'様式２－１'!$A$6:$BG$163,16,FALSE)="","",1),"")</f>
        <v/>
      </c>
      <c r="W110" s="233" t="str">
        <f>IFERROR(IF(VLOOKUP($C110,'様式２－１'!$A$6:$BG$163,17,FALSE)="","",1),"")</f>
        <v/>
      </c>
      <c r="X110" s="232" t="str">
        <f>IFERROR(IF(VLOOKUP($C110,'様式２－１'!$A$6:$BG$163,18,FALSE)="","",1),"")</f>
        <v/>
      </c>
      <c r="Y110" s="233" t="str">
        <f>IFERROR(IF(VLOOKUP($C110,'様式２－１'!$A$6:$BG$163,19,FALSE)="","",1),"")</f>
        <v/>
      </c>
      <c r="Z110" s="232" t="str">
        <f>IFERROR(IF(VLOOKUP($C110,'様式２－１'!$A$6:$BG$163,20,FALSE)="","",1),"")</f>
        <v/>
      </c>
      <c r="AA110" s="235" t="str">
        <f>IFERROR(IF(VLOOKUP($C110,'様式２－１'!$A$6:$BG$163,21,FALSE)="","",1),"")</f>
        <v/>
      </c>
      <c r="AB110" s="232" t="str">
        <f>IFERROR(IF(VLOOKUP($C110,'様式２－１'!$A$6:$BG$163,22,FALSE)="","",1),"")</f>
        <v/>
      </c>
      <c r="AC110" s="235" t="str">
        <f>IFERROR(IF(VLOOKUP($C110,'様式２－１'!$A$6:$BG$163,23,FALSE)="","",1),"")</f>
        <v/>
      </c>
      <c r="AD110" s="232" t="str">
        <f>IFERROR(IF(VLOOKUP($C110,'様式２－１'!$A$6:$BG$163,24,FALSE)="","",1),"")</f>
        <v/>
      </c>
      <c r="AE110" s="235" t="str">
        <f>IFERROR(IF(VLOOKUP($C110,'様式２－１'!$A$6:$BG$163,25,FALSE)="","",1),"")</f>
        <v/>
      </c>
      <c r="AF110" s="232" t="str">
        <f>IFERROR(IF(VLOOKUP($C110,'様式２－１'!$A$6:$BG$163,26,FALSE)="","",1),"")</f>
        <v/>
      </c>
      <c r="AG110" s="235" t="str">
        <f>IFERROR(IF(VLOOKUP($C110,'様式２－１'!$A$6:$BG$163,27,FALSE)="","",1),"")</f>
        <v/>
      </c>
      <c r="AH110" s="232" t="str">
        <f>IFERROR(IF(VLOOKUP($C110,'様式２－１'!$A$6:$BG$163,28,FALSE)="","",1),"")</f>
        <v/>
      </c>
      <c r="AI110" s="235" t="str">
        <f>IFERROR(IF(VLOOKUP($C110,'様式２－１'!$A$6:$BG$163,28,FALSE)="","",1),"")</f>
        <v/>
      </c>
      <c r="AJ110" s="232" t="str">
        <f>IFERROR(IF(VLOOKUP($C110,'様式２－１'!$A$6:$BG$163,30,FALSE)="","",1),"")</f>
        <v/>
      </c>
      <c r="AK110" s="235" t="str">
        <f>IFERROR(IF(VLOOKUP($C110,'様式２－１'!$A$6:$BG$163,31,FALSE)="","",1),"")</f>
        <v/>
      </c>
      <c r="AL110" s="232" t="str">
        <f>IFERROR(IF(VLOOKUP($C110,'様式２－１'!$A$6:$BG$163,32,FALSE)="","",1),"")</f>
        <v/>
      </c>
      <c r="AM110" s="235" t="str">
        <f>IFERROR(IF(VLOOKUP($C110,'様式２－１'!$A$6:$BG$163,33,FALSE)="","",1),"")</f>
        <v/>
      </c>
      <c r="AN110" s="232" t="str">
        <f>IFERROR(IF(VLOOKUP($C110,'様式２－１'!$A$6:$BG$163,34,FALSE)="","",1),"")</f>
        <v/>
      </c>
      <c r="AO110" s="235" t="str">
        <f>IFERROR(IF(VLOOKUP($C110,'様式２－１'!$A$6:$BG$163,35,FALSE)="","",1),"")</f>
        <v/>
      </c>
      <c r="AP110" s="232" t="str">
        <f>IFERROR(IF(VLOOKUP($C110,'様式２－１'!$A$6:$BG$163,36,FALSE)="","",VLOOKUP($C110,'様式２－１'!$A$6:$BG$163,36,FALSE)),"")</f>
        <v/>
      </c>
      <c r="AQ110" s="233" t="str">
        <f>IFERROR(IF(VLOOKUP($C110,'様式２－１'!$A$6:$BG$163,37,FALSE)="","",VLOOKUP($C110,'様式２－１'!$A$6:$BG$163,37,FALSE)),"")</f>
        <v/>
      </c>
      <c r="AR110" s="232" t="str">
        <f>IFERROR(IF(VLOOKUP($C110,'様式２－１'!$A$6:$BG$163,38,FALSE)="","",VLOOKUP($C110,'様式２－１'!$A$6:$BG$163,38,FALSE)),"")</f>
        <v/>
      </c>
      <c r="AS110" s="233" t="str">
        <f>IFERROR(IF(VLOOKUP($C110,'様式２－１'!$A$6:$BG$163,39,FALSE)="","",VLOOKUP($C110,'様式２－１'!$A$6:$BG$163,39,FALSE)),"")</f>
        <v/>
      </c>
      <c r="AT110" s="232" t="str">
        <f>IFERROR(IF(VLOOKUP($C110,'様式２－１'!$A$6:$BG$163,40,FALSE)="","",VLOOKUP($C110,'様式２－１'!$A$6:$BG$163,40,FALSE)),"")</f>
        <v/>
      </c>
      <c r="AU110" s="233" t="str">
        <f>IFERROR(IF(VLOOKUP($C110,'様式２－１'!$A$6:$BG$163,41,FALSE)="","",VLOOKUP($C110,'様式２－１'!$A$6:$BG$163,41,FALSE)),"")</f>
        <v/>
      </c>
      <c r="AV110" s="232" t="str">
        <f>IFERROR(IF(VLOOKUP($C110,'様式２－１'!$A$6:$BG$163,42,FALSE)="","",VLOOKUP($C110,'様式２－１'!$A$6:$BG$163,42,FALSE)),"")</f>
        <v/>
      </c>
      <c r="AW110" s="233" t="str">
        <f>IFERROR(IF(VLOOKUP($C110,'様式２－１'!$A$6:$BG$163,43,FALSE)="","",VLOOKUP($C110,'様式２－１'!$A$6:$BG$163,43,FALSE)),"")</f>
        <v/>
      </c>
      <c r="AX110" s="232" t="str">
        <f>IFERROR(IF(VLOOKUP($C110,'様式２－１'!$A$6:$BG$163,44,FALSE)="","",VLOOKUP($C110,'様式２－１'!$A$6:$BG$163,44,FALSE)),"")</f>
        <v/>
      </c>
      <c r="AY110" s="233" t="str">
        <f>IFERROR(IF(VLOOKUP($C110,'様式２－１'!$A$6:$BG$163,45,FALSE)="","",VLOOKUP($C110,'様式２－１'!$A$6:$BG$163,45,FALSE)),"")</f>
        <v/>
      </c>
      <c r="AZ110" s="232" t="str">
        <f>IFERROR(IF(VLOOKUP($C110,'様式２－１'!$A$6:$BG$163,46,FALSE)="","",VLOOKUP($C110,'様式２－１'!$A$6:$BG$163,46,FALSE)),"")</f>
        <v/>
      </c>
      <c r="BA110" s="233" t="str">
        <f>IFERROR(IF(VLOOKUP($C110,'様式２－１'!$A$6:$BG$163,47,FALSE)="","",VLOOKUP($C110,'様式２－１'!$A$6:$BG$163,47,FALSE)),"")</f>
        <v/>
      </c>
      <c r="BB110" s="232" t="str">
        <f>IFERROR(IF(VLOOKUP($C110,'様式２－１'!$A$6:$BG$163,48,FALSE)="","",VLOOKUP($C110,'様式２－１'!$A$6:$BG$163,48,FALSE)),"")</f>
        <v/>
      </c>
      <c r="BC110" s="233" t="str">
        <f>IFERROR(IF(VLOOKUP($C110,'様式２－１'!$A$6:$BG$163,49,FALSE)="","",VLOOKUP($C110,'様式２－１'!$A$6:$BG$163,49,FALSE)),"")</f>
        <v/>
      </c>
      <c r="BD110" s="232" t="str">
        <f>IFERROR(IF(VLOOKUP($C110,'様式２－１'!$A$6:$BG$163,50,FALSE)="","",VLOOKUP($C110,'様式２－１'!$A$6:$BG$163,50,FALSE)),"")</f>
        <v/>
      </c>
      <c r="BE110" s="233" t="str">
        <f>IFERROR(IF(VLOOKUP($C110,'様式２－１'!$A$6:$BG$163,51,FALSE)="","",VLOOKUP($C110,'様式２－１'!$A$6:$BG$163,51,FALSE)),"")</f>
        <v/>
      </c>
      <c r="BF110" s="232" t="str">
        <f>IFERROR(IF(VLOOKUP($C110,'様式２－１'!$A$6:$BG$163,52,FALSE)="","",VLOOKUP($C110,'様式２－１'!$A$6:$BG$163,52,FALSE)),"")</f>
        <v/>
      </c>
      <c r="BG110" s="233" t="str">
        <f>IFERROR(IF(VLOOKUP($C110,'様式２－１'!$A$6:$BG$163,53,FALSE)="","",1),"")</f>
        <v/>
      </c>
      <c r="BH110" s="232" t="str">
        <f>IFERROR(IF(VLOOKUP($C110,'様式２－１'!$A$6:$BG$163,54,FALSE)="","",1),"")</f>
        <v/>
      </c>
      <c r="BI110" s="233" t="str">
        <f>IFERROR(IF(VLOOKUP($C110,'様式２－１'!$A$6:$BG$163,55,FALSE)="","",1),"")</f>
        <v/>
      </c>
      <c r="BJ110" s="232" t="str">
        <f>IFERROR(IF(VLOOKUP($C110,'様式２－１'!$A$6:$BG$163,56,FALSE)="","",VLOOKUP($C110,'様式２－１'!$A$6:$BG$163,56,FALSE)),"")</f>
        <v/>
      </c>
      <c r="BK110" s="233" t="str">
        <f>IFERROR(IF(VLOOKUP($C110,'様式２－１'!$A$6:$BG$163,57,FALSE)="","",VLOOKUP($C110,'様式２－１'!$A$6:$BG$163,57,FALSE)),"")</f>
        <v/>
      </c>
      <c r="BL110" s="232" t="str">
        <f>IFERROR(IF(VLOOKUP($C110,'様式２－１'!$A$6:$BG$163,58,FALSE)="","",VLOOKUP($C110,'様式２－１'!$A$6:$BG$163,58,FALSE)),"")</f>
        <v/>
      </c>
      <c r="BM110" s="233" t="str">
        <f>IFERROR(IF(VLOOKUP($C110,'様式２－１'!$A$6:$BG$163,59,FALSE)="","",VLOOKUP($C110,'様式２－１'!$A$6:$BG$163,59,FALSE)),"")</f>
        <v/>
      </c>
      <c r="BN110" s="234" t="str">
        <f>IFERROR(IF(VLOOKUP($C110,'様式４－１'!$A$6:$AE$112,5,FALSE)="","",VLOOKUP($C110,'様式４－１'!$A$6:$AE$112,5,FALSE)),"")</f>
        <v/>
      </c>
      <c r="BO110" s="235" t="str">
        <f>IFERROR(IF(VLOOKUP($C110,'様式４－１'!$A$6:$AE$112,6,FALSE)="","",VLOOKUP($C110,'様式４－１'!$A$6:$AE$112,6,FALSE)),"")</f>
        <v/>
      </c>
      <c r="BP110" s="234" t="str">
        <f>IFERROR(IF(VLOOKUP($C110,'様式４－１'!$A$6:$AE$112,7,FALSE)="","",VLOOKUP($C110,'様式４－１'!$A$6:$AE$112,7,FALSE)),"")</f>
        <v/>
      </c>
      <c r="BQ110" s="235" t="str">
        <f>IFERROR(IF(VLOOKUP($C110,'様式４－１'!$A$6:$AE$112,8,FALSE)="","",VLOOKUP($C110,'様式４－１'!$A$6:$AE$112,8,FALSE)),"")</f>
        <v/>
      </c>
      <c r="BR110" s="234" t="str">
        <f>IFERROR(IF(VLOOKUP($C110,'様式４－１'!$A$6:$AE$112,9,FALSE)="","",VLOOKUP($C110,'様式４－１'!$A$6:$AE$112,9,FALSE)),"")</f>
        <v/>
      </c>
      <c r="BS110" s="235" t="str">
        <f>IFERROR(IF(VLOOKUP($C110,'様式４－１'!$A$6:$AE$112,10,FALSE)="","",VLOOKUP($C110,'様式４－１'!$A$6:$AE$112,10,FALSE)),"")</f>
        <v/>
      </c>
      <c r="BT110" s="234" t="str">
        <f>IFERROR(IF(VLOOKUP($C110,'様式４－１'!$A$6:$AE$112,11,FALSE)="","",VLOOKUP($C110,'様式４－１'!$A$6:$AE$112,11,FALSE)),"")</f>
        <v/>
      </c>
      <c r="BU110" s="235" t="str">
        <f>IFERROR(IF(VLOOKUP($C110,'様式４－１'!$A$6:$AE$112,12,FALSE)="","",VLOOKUP($C110,'様式４－１'!$A$6:$AE$112,12,FALSE)),"")</f>
        <v/>
      </c>
      <c r="BV110" s="232" t="str">
        <f>IFERROR(IF(VLOOKUP($C110,'様式４－１'!$A$6:$AE$112,13,FALSE)="","",VLOOKUP($C110,'様式４－１'!$A$6:$AE$112,13,FALSE)),"")</f>
        <v/>
      </c>
      <c r="BW110" s="233" t="str">
        <f>IFERROR(IF(VLOOKUP($C110,'様式４－１'!$A$6:$AE$112,14,FALSE)="","",VLOOKUP($C110,'様式４－１'!$A$6:$AE$112,14,FALSE)),"")</f>
        <v/>
      </c>
      <c r="BX110" s="232" t="str">
        <f>IFERROR(IF(VLOOKUP($C110,'様式４－１'!$A$6:$AE$112,15,FALSE)="","",VLOOKUP($C110,'様式４－１'!$A$6:$AE$112,15,FALSE)),"")</f>
        <v/>
      </c>
      <c r="BY110" s="233" t="str">
        <f>IFERROR(IF(VLOOKUP($C110,'様式４－１'!$A$6:$AE$112,16,FALSE)="","",VLOOKUP($C110,'様式４－１'!$A$6:$AE$112,16,FALSE)),"")</f>
        <v/>
      </c>
      <c r="BZ110" s="232" t="str">
        <f>IFERROR(IF(VLOOKUP($C110,'様式４－１'!$A$6:$AE$112,17,FALSE)="","",VLOOKUP($C110,'様式４－１'!$A$6:$AE$112,17,FALSE)),"")</f>
        <v/>
      </c>
      <c r="CA110" s="233" t="str">
        <f>IFERROR(IF(VLOOKUP($C110,'様式４－１'!$A$6:$AE$112,18,FALSE)="","",VLOOKUP($C110,'様式４－１'!$A$6:$AE$112,18,FALSE)),"")</f>
        <v/>
      </c>
      <c r="CB110" s="232" t="str">
        <f>IFERROR(IF(VLOOKUP($C110,'様式４－１'!$A$6:$AE$112,19,FALSE)="","",VLOOKUP($C110,'様式４－１'!$A$6:$AE$112,19,FALSE)),"")</f>
        <v/>
      </c>
      <c r="CC110" s="233" t="str">
        <f>IFERROR(IF(VLOOKUP($C110,'様式４－１'!$A$6:$AE$112,20,FALSE)="","",VLOOKUP($C110,'様式４－１'!$A$6:$AE$112,20,FALSE)),"")</f>
        <v/>
      </c>
      <c r="CD110" s="234" t="str">
        <f>IFERROR(IF(VLOOKUP($C110,'様式４－１'!$A$6:$AE$112,21,FALSE)="","",1),"")</f>
        <v/>
      </c>
      <c r="CE110" s="235" t="str">
        <f>IFERROR(IF(VLOOKUP($C110,'様式４－１'!$A$6:$AE$112,22,FALSE)="","",1),"")</f>
        <v/>
      </c>
      <c r="CF110" s="234" t="str">
        <f>IFERROR(IF(VLOOKUP($C110,'様式４－１'!$A$6:$AE$112,23,FALSE)="","",1),"")</f>
        <v/>
      </c>
      <c r="CG110" s="235" t="str">
        <f>IFERROR(IF(VLOOKUP($C110,'様式４－１'!$A$6:$AE$112,24,FALSE)="","",1),"")</f>
        <v/>
      </c>
      <c r="CH110" s="234" t="str">
        <f>IFERROR(IF(VLOOKUP($C110,'様式４－１'!$A$6:$AE$112,25,FALSE)="","",1),"")</f>
        <v/>
      </c>
      <c r="CI110" s="235" t="str">
        <f>IFERROR(IF(VLOOKUP($C110,'様式４－１'!$A$6:$AE$112,26,FALSE)="","",1),"")</f>
        <v/>
      </c>
      <c r="CJ110" s="234" t="str">
        <f>IFERROR(IF(VLOOKUP($C110,'様式４－１'!$A$6:$AE$112,27,FALSE)="","",1),"")</f>
        <v/>
      </c>
      <c r="CK110" s="235" t="str">
        <f>IFERROR(IF(VLOOKUP($C110,'様式４－１'!$A$6:$AE$112,28,FALSE)="","",1),"")</f>
        <v/>
      </c>
      <c r="CL110" s="234" t="str">
        <f>IFERROR(IF(VLOOKUP($C110,'様式４－１'!$A$6:$AE$112,29,FALSE)="","",1),"")</f>
        <v/>
      </c>
      <c r="CM110" s="235" t="str">
        <f>IFERROR(IF(VLOOKUP($C110,'様式４－１'!$A$6:$AE$112,30,FALSE)="","",1),"")</f>
        <v/>
      </c>
      <c r="CN110" s="234" t="str">
        <f>IFERROR(IF(VLOOKUP($C110,'様式４－１'!$A$6:$AE$112,31,FALSE)="","",1),"")</f>
        <v/>
      </c>
      <c r="CO110" s="252" t="str">
        <f>IFERROR(IF(VLOOKUP($C110,'様式４－１'!$A$6:$AE$112,31,FALSE)="","",1),"")</f>
        <v/>
      </c>
      <c r="CP110" s="256" t="str">
        <f>IFERROR(IF(VLOOKUP($C110,'様式４－１'!$A$6:$AE$112,31,FALSE)="","",1),"")</f>
        <v/>
      </c>
      <c r="CQ110" s="252" t="str">
        <f>IFERROR(IF(VLOOKUP($C110,'様式４－１'!$A$6:$AE$112,31,FALSE)="","",1),"")</f>
        <v/>
      </c>
      <c r="CR110" s="260">
        <f>全技術者確認表!E122</f>
        <v>0</v>
      </c>
      <c r="CS110" s="261">
        <f>全技術者確認表!H122</f>
        <v>0</v>
      </c>
      <c r="FS110" s="232"/>
      <c r="FT110" s="233"/>
      <c r="FU110" s="232"/>
      <c r="FV110" s="233"/>
      <c r="FW110" s="232"/>
      <c r="FX110" s="233"/>
      <c r="FY110" s="232"/>
      <c r="FZ110" s="233"/>
      <c r="GA110" s="232"/>
      <c r="GB110" s="233"/>
      <c r="GC110" s="232"/>
      <c r="GD110" s="233"/>
      <c r="GE110" s="232"/>
      <c r="GF110" s="233"/>
      <c r="GG110" s="232"/>
      <c r="GH110" s="233"/>
      <c r="GI110" s="234"/>
      <c r="GJ110" s="235"/>
      <c r="GK110" s="234"/>
      <c r="GL110" s="235"/>
      <c r="GM110" s="234"/>
      <c r="GN110" s="235"/>
      <c r="GO110" s="234"/>
      <c r="GP110" s="235"/>
      <c r="GQ110" s="234"/>
      <c r="GR110" s="235"/>
      <c r="GS110" s="234"/>
      <c r="GT110" s="235"/>
      <c r="GU110" s="234"/>
      <c r="GV110" s="235"/>
      <c r="GW110" s="234"/>
      <c r="GX110" s="235"/>
      <c r="GY110" s="232"/>
      <c r="GZ110" s="233"/>
      <c r="HA110" s="232"/>
      <c r="HB110" s="233"/>
      <c r="HC110" s="232"/>
      <c r="HD110" s="233"/>
      <c r="HE110" s="232"/>
      <c r="HF110" s="233"/>
      <c r="HG110" s="232"/>
      <c r="HH110" s="233"/>
      <c r="HI110" s="232"/>
      <c r="HJ110" s="233"/>
      <c r="HK110" s="232"/>
      <c r="HL110" s="233"/>
      <c r="HM110" s="232"/>
      <c r="HN110" s="233"/>
      <c r="HO110" s="232"/>
      <c r="HP110" s="233"/>
      <c r="HQ110" s="232"/>
      <c r="HR110" s="233"/>
      <c r="HS110" s="232"/>
      <c r="HT110" s="233"/>
      <c r="HU110" s="232"/>
      <c r="HV110" s="233"/>
      <c r="HW110" s="234"/>
      <c r="HX110" s="235"/>
      <c r="HY110" s="234"/>
      <c r="HZ110" s="235"/>
      <c r="IA110" s="234"/>
      <c r="IB110" s="235"/>
      <c r="IC110" s="234"/>
      <c r="ID110" s="235"/>
      <c r="IE110" s="232"/>
      <c r="IF110" s="233"/>
      <c r="IG110" s="232"/>
      <c r="IH110" s="233"/>
      <c r="II110" s="232"/>
      <c r="IJ110" s="233"/>
      <c r="IK110" s="232"/>
      <c r="IL110" s="233"/>
      <c r="IM110" s="234"/>
      <c r="IN110" s="235"/>
      <c r="IO110" s="234"/>
      <c r="IP110" s="235"/>
      <c r="IQ110" s="234"/>
      <c r="IR110" s="235"/>
      <c r="IS110" s="234"/>
      <c r="IT110" s="235"/>
      <c r="IU110" s="234"/>
      <c r="IV110" s="235"/>
      <c r="IW110" s="234"/>
      <c r="IX110" s="252"/>
      <c r="IY110" s="256"/>
      <c r="IZ110" s="252"/>
      <c r="JA110" s="256"/>
      <c r="JB110" s="252"/>
    </row>
    <row r="111" spans="1:262" s="241" customFormat="1" x14ac:dyDescent="0.2">
      <c r="A111" s="241">
        <f>報告書表紙!G$6</f>
        <v>0</v>
      </c>
      <c r="C111" s="241">
        <v>110</v>
      </c>
      <c r="D111" s="241">
        <f>全技術者確認表!B123</f>
        <v>0</v>
      </c>
      <c r="J111" s="242" t="str">
        <f>IFERROR(IF(VLOOKUP($C111,'様式２－１'!$A$6:$BG$163,4,FALSE)="","",1),"")</f>
        <v/>
      </c>
      <c r="K111" s="243" t="str">
        <f>IFERROR(IF(VLOOKUP($C111,'様式２－１'!$A$6:$BG$163,5,FALSE)="","",1),"")</f>
        <v/>
      </c>
      <c r="L111" s="242" t="str">
        <f>IFERROR(IF(VLOOKUP($C111,'様式２－１'!$A$6:$BG$163,6,FALSE)="","",1),"")</f>
        <v/>
      </c>
      <c r="M111" s="243" t="str">
        <f>IFERROR(IF(VLOOKUP($C111,'様式２－１'!$A$6:$BG$163,7,FALSE)="","",1),"")</f>
        <v/>
      </c>
      <c r="N111" s="242" t="str">
        <f>IFERROR(IF(VLOOKUP($C111,'様式２－１'!$A$6:$BG$163,8,FALSE)="","",1),"")</f>
        <v/>
      </c>
      <c r="O111" s="243" t="str">
        <f>IFERROR(IF(VLOOKUP($C111,'様式２－１'!$A$6:$BG$163,9,FALSE)="","",1),"")</f>
        <v/>
      </c>
      <c r="P111" s="242" t="str">
        <f>IFERROR(IF(VLOOKUP($C111,'様式２－１'!$A$6:$BG$163,10,FALSE)="","",1),"")</f>
        <v/>
      </c>
      <c r="Q111" s="243" t="str">
        <f>IFERROR(IF(VLOOKUP($C111,'様式２－１'!$A$6:$BG$163,11,FALSE)="","",1),"")</f>
        <v/>
      </c>
      <c r="R111" s="242" t="str">
        <f>IFERROR(IF(VLOOKUP($C111,'様式２－１'!$A$6:$BG$163,12,FALSE)="","",1),"")</f>
        <v/>
      </c>
      <c r="S111" s="243" t="str">
        <f>IFERROR(IF(VLOOKUP($C111,'様式２－１'!$A$6:$BG$163,13,FALSE)="","",1),"")</f>
        <v/>
      </c>
      <c r="T111" s="242" t="str">
        <f>IFERROR(IF(VLOOKUP($C111,'様式２－１'!$A$6:$BG$163,14,FALSE)="","",1),"")</f>
        <v/>
      </c>
      <c r="U111" s="243" t="str">
        <f>IFERROR(IF(VLOOKUP($C111,'様式２－１'!$A$6:$BG$163,15,FALSE)="","",1),"")</f>
        <v/>
      </c>
      <c r="V111" s="242" t="str">
        <f>IFERROR(IF(VLOOKUP($C111,'様式２－１'!$A$6:$BG$163,16,FALSE)="","",1),"")</f>
        <v/>
      </c>
      <c r="W111" s="243" t="str">
        <f>IFERROR(IF(VLOOKUP($C111,'様式２－１'!$A$6:$BG$163,17,FALSE)="","",1),"")</f>
        <v/>
      </c>
      <c r="X111" s="242" t="str">
        <f>IFERROR(IF(VLOOKUP($C111,'様式２－１'!$A$6:$BG$163,18,FALSE)="","",1),"")</f>
        <v/>
      </c>
      <c r="Y111" s="243" t="str">
        <f>IFERROR(IF(VLOOKUP($C111,'様式２－１'!$A$6:$BG$163,19,FALSE)="","",1),"")</f>
        <v/>
      </c>
      <c r="Z111" s="242" t="str">
        <f>IFERROR(IF(VLOOKUP($C111,'様式２－１'!$A$6:$BG$163,20,FALSE)="","",1),"")</f>
        <v/>
      </c>
      <c r="AA111" s="245" t="str">
        <f>IFERROR(IF(VLOOKUP($C111,'様式２－１'!$A$6:$BG$163,21,FALSE)="","",1),"")</f>
        <v/>
      </c>
      <c r="AB111" s="242" t="str">
        <f>IFERROR(IF(VLOOKUP($C111,'様式２－１'!$A$6:$BG$163,22,FALSE)="","",1),"")</f>
        <v/>
      </c>
      <c r="AC111" s="245" t="str">
        <f>IFERROR(IF(VLOOKUP($C111,'様式２－１'!$A$6:$BG$163,23,FALSE)="","",1),"")</f>
        <v/>
      </c>
      <c r="AD111" s="242" t="str">
        <f>IFERROR(IF(VLOOKUP($C111,'様式２－１'!$A$6:$BG$163,24,FALSE)="","",1),"")</f>
        <v/>
      </c>
      <c r="AE111" s="245" t="str">
        <f>IFERROR(IF(VLOOKUP($C111,'様式２－１'!$A$6:$BG$163,25,FALSE)="","",1),"")</f>
        <v/>
      </c>
      <c r="AF111" s="242" t="str">
        <f>IFERROR(IF(VLOOKUP($C111,'様式２－１'!$A$6:$BG$163,26,FALSE)="","",1),"")</f>
        <v/>
      </c>
      <c r="AG111" s="245" t="str">
        <f>IFERROR(IF(VLOOKUP($C111,'様式２－１'!$A$6:$BG$163,27,FALSE)="","",1),"")</f>
        <v/>
      </c>
      <c r="AH111" s="242" t="str">
        <f>IFERROR(IF(VLOOKUP($C111,'様式２－１'!$A$6:$BG$163,28,FALSE)="","",1),"")</f>
        <v/>
      </c>
      <c r="AI111" s="245" t="str">
        <f>IFERROR(IF(VLOOKUP($C111,'様式２－１'!$A$6:$BG$163,28,FALSE)="","",1),"")</f>
        <v/>
      </c>
      <c r="AJ111" s="242" t="str">
        <f>IFERROR(IF(VLOOKUP($C111,'様式２－１'!$A$6:$BG$163,30,FALSE)="","",1),"")</f>
        <v/>
      </c>
      <c r="AK111" s="245" t="str">
        <f>IFERROR(IF(VLOOKUP($C111,'様式２－１'!$A$6:$BG$163,31,FALSE)="","",1),"")</f>
        <v/>
      </c>
      <c r="AL111" s="242" t="str">
        <f>IFERROR(IF(VLOOKUP($C111,'様式２－１'!$A$6:$BG$163,32,FALSE)="","",1),"")</f>
        <v/>
      </c>
      <c r="AM111" s="245" t="str">
        <f>IFERROR(IF(VLOOKUP($C111,'様式２－１'!$A$6:$BG$163,33,FALSE)="","",1),"")</f>
        <v/>
      </c>
      <c r="AN111" s="242" t="str">
        <f>IFERROR(IF(VLOOKUP($C111,'様式２－１'!$A$6:$BG$163,34,FALSE)="","",1),"")</f>
        <v/>
      </c>
      <c r="AO111" s="245" t="str">
        <f>IFERROR(IF(VLOOKUP($C111,'様式２－１'!$A$6:$BG$163,35,FALSE)="","",1),"")</f>
        <v/>
      </c>
      <c r="AP111" s="242" t="str">
        <f>IFERROR(IF(VLOOKUP($C111,'様式２－１'!$A$6:$BG$163,36,FALSE)="","",VLOOKUP($C111,'様式２－１'!$A$6:$BG$163,36,FALSE)),"")</f>
        <v/>
      </c>
      <c r="AQ111" s="243" t="str">
        <f>IFERROR(IF(VLOOKUP($C111,'様式２－１'!$A$6:$BG$163,37,FALSE)="","",VLOOKUP($C111,'様式２－１'!$A$6:$BG$163,37,FALSE)),"")</f>
        <v/>
      </c>
      <c r="AR111" s="242" t="str">
        <f>IFERROR(IF(VLOOKUP($C111,'様式２－１'!$A$6:$BG$163,38,FALSE)="","",VLOOKUP($C111,'様式２－１'!$A$6:$BG$163,38,FALSE)),"")</f>
        <v/>
      </c>
      <c r="AS111" s="243" t="str">
        <f>IFERROR(IF(VLOOKUP($C111,'様式２－１'!$A$6:$BG$163,39,FALSE)="","",VLOOKUP($C111,'様式２－１'!$A$6:$BG$163,39,FALSE)),"")</f>
        <v/>
      </c>
      <c r="AT111" s="242" t="str">
        <f>IFERROR(IF(VLOOKUP($C111,'様式２－１'!$A$6:$BG$163,40,FALSE)="","",VLOOKUP($C111,'様式２－１'!$A$6:$BG$163,40,FALSE)),"")</f>
        <v/>
      </c>
      <c r="AU111" s="243" t="str">
        <f>IFERROR(IF(VLOOKUP($C111,'様式２－１'!$A$6:$BG$163,41,FALSE)="","",VLOOKUP($C111,'様式２－１'!$A$6:$BG$163,41,FALSE)),"")</f>
        <v/>
      </c>
      <c r="AV111" s="242" t="str">
        <f>IFERROR(IF(VLOOKUP($C111,'様式２－１'!$A$6:$BG$163,42,FALSE)="","",VLOOKUP($C111,'様式２－１'!$A$6:$BG$163,42,FALSE)),"")</f>
        <v/>
      </c>
      <c r="AW111" s="243" t="str">
        <f>IFERROR(IF(VLOOKUP($C111,'様式２－１'!$A$6:$BG$163,43,FALSE)="","",VLOOKUP($C111,'様式２－１'!$A$6:$BG$163,43,FALSE)),"")</f>
        <v/>
      </c>
      <c r="AX111" s="242" t="str">
        <f>IFERROR(IF(VLOOKUP($C111,'様式２－１'!$A$6:$BG$163,44,FALSE)="","",VLOOKUP($C111,'様式２－１'!$A$6:$BG$163,44,FALSE)),"")</f>
        <v/>
      </c>
      <c r="AY111" s="243" t="str">
        <f>IFERROR(IF(VLOOKUP($C111,'様式２－１'!$A$6:$BG$163,45,FALSE)="","",VLOOKUP($C111,'様式２－１'!$A$6:$BG$163,45,FALSE)),"")</f>
        <v/>
      </c>
      <c r="AZ111" s="242" t="str">
        <f>IFERROR(IF(VLOOKUP($C111,'様式２－１'!$A$6:$BG$163,46,FALSE)="","",VLOOKUP($C111,'様式２－１'!$A$6:$BG$163,46,FALSE)),"")</f>
        <v/>
      </c>
      <c r="BA111" s="243" t="str">
        <f>IFERROR(IF(VLOOKUP($C111,'様式２－１'!$A$6:$BG$163,47,FALSE)="","",VLOOKUP($C111,'様式２－１'!$A$6:$BG$163,47,FALSE)),"")</f>
        <v/>
      </c>
      <c r="BB111" s="242" t="str">
        <f>IFERROR(IF(VLOOKUP($C111,'様式２－１'!$A$6:$BG$163,48,FALSE)="","",VLOOKUP($C111,'様式２－１'!$A$6:$BG$163,48,FALSE)),"")</f>
        <v/>
      </c>
      <c r="BC111" s="243" t="str">
        <f>IFERROR(IF(VLOOKUP($C111,'様式２－１'!$A$6:$BG$163,49,FALSE)="","",VLOOKUP($C111,'様式２－１'!$A$6:$BG$163,49,FALSE)),"")</f>
        <v/>
      </c>
      <c r="BD111" s="242" t="str">
        <f>IFERROR(IF(VLOOKUP($C111,'様式２－１'!$A$6:$BG$163,50,FALSE)="","",VLOOKUP($C111,'様式２－１'!$A$6:$BG$163,50,FALSE)),"")</f>
        <v/>
      </c>
      <c r="BE111" s="243" t="str">
        <f>IFERROR(IF(VLOOKUP($C111,'様式２－１'!$A$6:$BG$163,51,FALSE)="","",VLOOKUP($C111,'様式２－１'!$A$6:$BG$163,51,FALSE)),"")</f>
        <v/>
      </c>
      <c r="BF111" s="242" t="str">
        <f>IFERROR(IF(VLOOKUP($C111,'様式２－１'!$A$6:$BG$163,52,FALSE)="","",VLOOKUP($C111,'様式２－１'!$A$6:$BG$163,52,FALSE)),"")</f>
        <v/>
      </c>
      <c r="BG111" s="243" t="str">
        <f>IFERROR(IF(VLOOKUP($C111,'様式２－１'!$A$6:$BG$163,53,FALSE)="","",1),"")</f>
        <v/>
      </c>
      <c r="BH111" s="242" t="str">
        <f>IFERROR(IF(VLOOKUP($C111,'様式２－１'!$A$6:$BG$163,54,FALSE)="","",1),"")</f>
        <v/>
      </c>
      <c r="BI111" s="243" t="str">
        <f>IFERROR(IF(VLOOKUP($C111,'様式２－１'!$A$6:$BG$163,55,FALSE)="","",1),"")</f>
        <v/>
      </c>
      <c r="BJ111" s="242" t="str">
        <f>IFERROR(IF(VLOOKUP($C111,'様式２－１'!$A$6:$BG$163,56,FALSE)="","",VLOOKUP($C111,'様式２－１'!$A$6:$BG$163,56,FALSE)),"")</f>
        <v/>
      </c>
      <c r="BK111" s="243" t="str">
        <f>IFERROR(IF(VLOOKUP($C111,'様式２－１'!$A$6:$BG$163,57,FALSE)="","",VLOOKUP($C111,'様式２－１'!$A$6:$BG$163,57,FALSE)),"")</f>
        <v/>
      </c>
      <c r="BL111" s="242" t="str">
        <f>IFERROR(IF(VLOOKUP($C111,'様式２－１'!$A$6:$BG$163,58,FALSE)="","",VLOOKUP($C111,'様式２－１'!$A$6:$BG$163,58,FALSE)),"")</f>
        <v/>
      </c>
      <c r="BM111" s="243" t="str">
        <f>IFERROR(IF(VLOOKUP($C111,'様式２－１'!$A$6:$BG$163,59,FALSE)="","",VLOOKUP($C111,'様式２－１'!$A$6:$BG$163,59,FALSE)),"")</f>
        <v/>
      </c>
      <c r="BN111" s="244" t="str">
        <f>IFERROR(IF(VLOOKUP($C111,'様式４－１'!$A$6:$AE$112,5,FALSE)="","",VLOOKUP($C111,'様式４－１'!$A$6:$AE$112,5,FALSE)),"")</f>
        <v/>
      </c>
      <c r="BO111" s="245" t="str">
        <f>IFERROR(IF(VLOOKUP($C111,'様式４－１'!$A$6:$AE$112,6,FALSE)="","",VLOOKUP($C111,'様式４－１'!$A$6:$AE$112,6,FALSE)),"")</f>
        <v/>
      </c>
      <c r="BP111" s="244" t="str">
        <f>IFERROR(IF(VLOOKUP($C111,'様式４－１'!$A$6:$AE$112,7,FALSE)="","",VLOOKUP($C111,'様式４－１'!$A$6:$AE$112,7,FALSE)),"")</f>
        <v/>
      </c>
      <c r="BQ111" s="245" t="str">
        <f>IFERROR(IF(VLOOKUP($C111,'様式４－１'!$A$6:$AE$112,8,FALSE)="","",VLOOKUP($C111,'様式４－１'!$A$6:$AE$112,8,FALSE)),"")</f>
        <v/>
      </c>
      <c r="BR111" s="244" t="str">
        <f>IFERROR(IF(VLOOKUP($C111,'様式４－１'!$A$6:$AE$112,9,FALSE)="","",VLOOKUP($C111,'様式４－１'!$A$6:$AE$112,9,FALSE)),"")</f>
        <v/>
      </c>
      <c r="BS111" s="245" t="str">
        <f>IFERROR(IF(VLOOKUP($C111,'様式４－１'!$A$6:$AE$112,10,FALSE)="","",VLOOKUP($C111,'様式４－１'!$A$6:$AE$112,10,FALSE)),"")</f>
        <v/>
      </c>
      <c r="BT111" s="244" t="str">
        <f>IFERROR(IF(VLOOKUP($C111,'様式４－１'!$A$6:$AE$112,11,FALSE)="","",VLOOKUP($C111,'様式４－１'!$A$6:$AE$112,11,FALSE)),"")</f>
        <v/>
      </c>
      <c r="BU111" s="245" t="str">
        <f>IFERROR(IF(VLOOKUP($C111,'様式４－１'!$A$6:$AE$112,12,FALSE)="","",VLOOKUP($C111,'様式４－１'!$A$6:$AE$112,12,FALSE)),"")</f>
        <v/>
      </c>
      <c r="BV111" s="242" t="str">
        <f>IFERROR(IF(VLOOKUP($C111,'様式４－１'!$A$6:$AE$112,13,FALSE)="","",VLOOKUP($C111,'様式４－１'!$A$6:$AE$112,13,FALSE)),"")</f>
        <v/>
      </c>
      <c r="BW111" s="243" t="str">
        <f>IFERROR(IF(VLOOKUP($C111,'様式４－１'!$A$6:$AE$112,14,FALSE)="","",VLOOKUP($C111,'様式４－１'!$A$6:$AE$112,14,FALSE)),"")</f>
        <v/>
      </c>
      <c r="BX111" s="242" t="str">
        <f>IFERROR(IF(VLOOKUP($C111,'様式４－１'!$A$6:$AE$112,15,FALSE)="","",VLOOKUP($C111,'様式４－１'!$A$6:$AE$112,15,FALSE)),"")</f>
        <v/>
      </c>
      <c r="BY111" s="243" t="str">
        <f>IFERROR(IF(VLOOKUP($C111,'様式４－１'!$A$6:$AE$112,16,FALSE)="","",VLOOKUP($C111,'様式４－１'!$A$6:$AE$112,16,FALSE)),"")</f>
        <v/>
      </c>
      <c r="BZ111" s="242" t="str">
        <f>IFERROR(IF(VLOOKUP($C111,'様式４－１'!$A$6:$AE$112,17,FALSE)="","",VLOOKUP($C111,'様式４－１'!$A$6:$AE$112,17,FALSE)),"")</f>
        <v/>
      </c>
      <c r="CA111" s="243" t="str">
        <f>IFERROR(IF(VLOOKUP($C111,'様式４－１'!$A$6:$AE$112,18,FALSE)="","",VLOOKUP($C111,'様式４－１'!$A$6:$AE$112,18,FALSE)),"")</f>
        <v/>
      </c>
      <c r="CB111" s="242" t="str">
        <f>IFERROR(IF(VLOOKUP($C111,'様式４－１'!$A$6:$AE$112,19,FALSE)="","",VLOOKUP($C111,'様式４－１'!$A$6:$AE$112,19,FALSE)),"")</f>
        <v/>
      </c>
      <c r="CC111" s="243" t="str">
        <f>IFERROR(IF(VLOOKUP($C111,'様式４－１'!$A$6:$AE$112,20,FALSE)="","",VLOOKUP($C111,'様式４－１'!$A$6:$AE$112,20,FALSE)),"")</f>
        <v/>
      </c>
      <c r="CD111" s="244" t="str">
        <f>IFERROR(IF(VLOOKUP($C111,'様式４－１'!$A$6:$AE$112,21,FALSE)="","",1),"")</f>
        <v/>
      </c>
      <c r="CE111" s="245" t="str">
        <f>IFERROR(IF(VLOOKUP($C111,'様式４－１'!$A$6:$AE$112,22,FALSE)="","",1),"")</f>
        <v/>
      </c>
      <c r="CF111" s="244" t="str">
        <f>IFERROR(IF(VLOOKUP($C111,'様式４－１'!$A$6:$AE$112,23,FALSE)="","",1),"")</f>
        <v/>
      </c>
      <c r="CG111" s="245" t="str">
        <f>IFERROR(IF(VLOOKUP($C111,'様式４－１'!$A$6:$AE$112,24,FALSE)="","",1),"")</f>
        <v/>
      </c>
      <c r="CH111" s="244" t="str">
        <f>IFERROR(IF(VLOOKUP($C111,'様式４－１'!$A$6:$AE$112,25,FALSE)="","",1),"")</f>
        <v/>
      </c>
      <c r="CI111" s="245" t="str">
        <f>IFERROR(IF(VLOOKUP($C111,'様式４－１'!$A$6:$AE$112,26,FALSE)="","",1),"")</f>
        <v/>
      </c>
      <c r="CJ111" s="244" t="str">
        <f>IFERROR(IF(VLOOKUP($C111,'様式４－１'!$A$6:$AE$112,27,FALSE)="","",1),"")</f>
        <v/>
      </c>
      <c r="CK111" s="245" t="str">
        <f>IFERROR(IF(VLOOKUP($C111,'様式４－１'!$A$6:$AE$112,28,FALSE)="","",1),"")</f>
        <v/>
      </c>
      <c r="CL111" s="244" t="str">
        <f>IFERROR(IF(VLOOKUP($C111,'様式４－１'!$A$6:$AE$112,29,FALSE)="","",1),"")</f>
        <v/>
      </c>
      <c r="CM111" s="245" t="str">
        <f>IFERROR(IF(VLOOKUP($C111,'様式４－１'!$A$6:$AE$112,30,FALSE)="","",1),"")</f>
        <v/>
      </c>
      <c r="CN111" s="244" t="str">
        <f>IFERROR(IF(VLOOKUP($C111,'様式４－１'!$A$6:$AE$112,31,FALSE)="","",1),"")</f>
        <v/>
      </c>
      <c r="CO111" s="253" t="str">
        <f>IFERROR(IF(VLOOKUP($C111,'様式４－１'!$A$6:$AE$112,31,FALSE)="","",1),"")</f>
        <v/>
      </c>
      <c r="CP111" s="257" t="str">
        <f>IFERROR(IF(VLOOKUP($C111,'様式４－１'!$A$6:$AE$112,31,FALSE)="","",1),"")</f>
        <v/>
      </c>
      <c r="CQ111" s="253" t="str">
        <f>IFERROR(IF(VLOOKUP($C111,'様式４－１'!$A$6:$AE$112,31,FALSE)="","",1),"")</f>
        <v/>
      </c>
      <c r="CR111" s="262">
        <f>全技術者確認表!E123</f>
        <v>0</v>
      </c>
      <c r="CS111" s="263">
        <f>全技術者確認表!H123</f>
        <v>0</v>
      </c>
      <c r="FS111" s="242"/>
      <c r="FT111" s="243"/>
      <c r="FU111" s="242"/>
      <c r="FV111" s="243"/>
      <c r="FW111" s="242"/>
      <c r="FX111" s="243"/>
      <c r="FY111" s="242"/>
      <c r="FZ111" s="243"/>
      <c r="GA111" s="242"/>
      <c r="GB111" s="243"/>
      <c r="GC111" s="242"/>
      <c r="GD111" s="243"/>
      <c r="GE111" s="242"/>
      <c r="GF111" s="243"/>
      <c r="GG111" s="242"/>
      <c r="GH111" s="243"/>
      <c r="GI111" s="244"/>
      <c r="GJ111" s="245"/>
      <c r="GK111" s="244"/>
      <c r="GL111" s="245"/>
      <c r="GM111" s="244"/>
      <c r="GN111" s="245"/>
      <c r="GO111" s="244"/>
      <c r="GP111" s="245"/>
      <c r="GQ111" s="244"/>
      <c r="GR111" s="245"/>
      <c r="GS111" s="244"/>
      <c r="GT111" s="245"/>
      <c r="GU111" s="244"/>
      <c r="GV111" s="245"/>
      <c r="GW111" s="244"/>
      <c r="GX111" s="245"/>
      <c r="GY111" s="242"/>
      <c r="GZ111" s="243"/>
      <c r="HA111" s="242"/>
      <c r="HB111" s="243"/>
      <c r="HC111" s="242"/>
      <c r="HD111" s="243"/>
      <c r="HE111" s="242"/>
      <c r="HF111" s="243"/>
      <c r="HG111" s="242"/>
      <c r="HH111" s="243"/>
      <c r="HI111" s="242"/>
      <c r="HJ111" s="243"/>
      <c r="HK111" s="242"/>
      <c r="HL111" s="243"/>
      <c r="HM111" s="242"/>
      <c r="HN111" s="243"/>
      <c r="HO111" s="242"/>
      <c r="HP111" s="243"/>
      <c r="HQ111" s="242"/>
      <c r="HR111" s="243"/>
      <c r="HS111" s="242"/>
      <c r="HT111" s="243"/>
      <c r="HU111" s="242"/>
      <c r="HV111" s="243"/>
      <c r="HW111" s="244"/>
      <c r="HX111" s="245"/>
      <c r="HY111" s="244"/>
      <c r="HZ111" s="245"/>
      <c r="IA111" s="244"/>
      <c r="IB111" s="245"/>
      <c r="IC111" s="244"/>
      <c r="ID111" s="245"/>
      <c r="IE111" s="242"/>
      <c r="IF111" s="243"/>
      <c r="IG111" s="242"/>
      <c r="IH111" s="243"/>
      <c r="II111" s="242"/>
      <c r="IJ111" s="243"/>
      <c r="IK111" s="242"/>
      <c r="IL111" s="243"/>
      <c r="IM111" s="244"/>
      <c r="IN111" s="245"/>
      <c r="IO111" s="244"/>
      <c r="IP111" s="245"/>
      <c r="IQ111" s="244"/>
      <c r="IR111" s="245"/>
      <c r="IS111" s="244"/>
      <c r="IT111" s="245"/>
      <c r="IU111" s="244"/>
      <c r="IV111" s="245"/>
      <c r="IW111" s="244"/>
      <c r="IX111" s="253"/>
      <c r="IY111" s="257"/>
      <c r="IZ111" s="253"/>
      <c r="JA111" s="257"/>
      <c r="JB111" s="253"/>
    </row>
    <row r="112" spans="1:262" s="236" customFormat="1" x14ac:dyDescent="0.2">
      <c r="A112" s="236">
        <f>報告書表紙!G$6</f>
        <v>0</v>
      </c>
      <c r="C112" s="236">
        <v>111</v>
      </c>
      <c r="D112" s="236">
        <f>全技術者確認表!B124</f>
        <v>0</v>
      </c>
      <c r="J112" s="237" t="str">
        <f>IFERROR(IF(VLOOKUP($C112,'様式２－１'!$A$6:$BG$163,4,FALSE)="","",1),"")</f>
        <v/>
      </c>
      <c r="K112" s="238" t="str">
        <f>IFERROR(IF(VLOOKUP($C112,'様式２－１'!$A$6:$BG$163,5,FALSE)="","",1),"")</f>
        <v/>
      </c>
      <c r="L112" s="237" t="str">
        <f>IFERROR(IF(VLOOKUP($C112,'様式２－１'!$A$6:$BG$163,6,FALSE)="","",1),"")</f>
        <v/>
      </c>
      <c r="M112" s="238" t="str">
        <f>IFERROR(IF(VLOOKUP($C112,'様式２－１'!$A$6:$BG$163,7,FALSE)="","",1),"")</f>
        <v/>
      </c>
      <c r="N112" s="237" t="str">
        <f>IFERROR(IF(VLOOKUP($C112,'様式２－１'!$A$6:$BG$163,8,FALSE)="","",1),"")</f>
        <v/>
      </c>
      <c r="O112" s="238" t="str">
        <f>IFERROR(IF(VLOOKUP($C112,'様式２－１'!$A$6:$BG$163,9,FALSE)="","",1),"")</f>
        <v/>
      </c>
      <c r="P112" s="237" t="str">
        <f>IFERROR(IF(VLOOKUP($C112,'様式２－１'!$A$6:$BG$163,10,FALSE)="","",1),"")</f>
        <v/>
      </c>
      <c r="Q112" s="238" t="str">
        <f>IFERROR(IF(VLOOKUP($C112,'様式２－１'!$A$6:$BG$163,11,FALSE)="","",1),"")</f>
        <v/>
      </c>
      <c r="R112" s="237" t="str">
        <f>IFERROR(IF(VLOOKUP($C112,'様式２－１'!$A$6:$BG$163,12,FALSE)="","",1),"")</f>
        <v/>
      </c>
      <c r="S112" s="238" t="str">
        <f>IFERROR(IF(VLOOKUP($C112,'様式２－１'!$A$6:$BG$163,13,FALSE)="","",1),"")</f>
        <v/>
      </c>
      <c r="T112" s="237" t="str">
        <f>IFERROR(IF(VLOOKUP($C112,'様式２－１'!$A$6:$BG$163,14,FALSE)="","",1),"")</f>
        <v/>
      </c>
      <c r="U112" s="238" t="str">
        <f>IFERROR(IF(VLOOKUP($C112,'様式２－１'!$A$6:$BG$163,15,FALSE)="","",1),"")</f>
        <v/>
      </c>
      <c r="V112" s="237" t="str">
        <f>IFERROR(IF(VLOOKUP($C112,'様式２－１'!$A$6:$BG$163,16,FALSE)="","",1),"")</f>
        <v/>
      </c>
      <c r="W112" s="238" t="str">
        <f>IFERROR(IF(VLOOKUP($C112,'様式２－１'!$A$6:$BG$163,17,FALSE)="","",1),"")</f>
        <v/>
      </c>
      <c r="X112" s="237" t="str">
        <f>IFERROR(IF(VLOOKUP($C112,'様式２－１'!$A$6:$BG$163,18,FALSE)="","",1),"")</f>
        <v/>
      </c>
      <c r="Y112" s="238" t="str">
        <f>IFERROR(IF(VLOOKUP($C112,'様式２－１'!$A$6:$BG$163,19,FALSE)="","",1),"")</f>
        <v/>
      </c>
      <c r="Z112" s="237" t="str">
        <f>IFERROR(IF(VLOOKUP($C112,'様式２－１'!$A$6:$BG$163,20,FALSE)="","",1),"")</f>
        <v/>
      </c>
      <c r="AA112" s="240" t="str">
        <f>IFERROR(IF(VLOOKUP($C112,'様式２－１'!$A$6:$BG$163,21,FALSE)="","",1),"")</f>
        <v/>
      </c>
      <c r="AB112" s="237" t="str">
        <f>IFERROR(IF(VLOOKUP($C112,'様式２－１'!$A$6:$BG$163,22,FALSE)="","",1),"")</f>
        <v/>
      </c>
      <c r="AC112" s="240" t="str">
        <f>IFERROR(IF(VLOOKUP($C112,'様式２－１'!$A$6:$BG$163,23,FALSE)="","",1),"")</f>
        <v/>
      </c>
      <c r="AD112" s="237" t="str">
        <f>IFERROR(IF(VLOOKUP($C112,'様式２－１'!$A$6:$BG$163,24,FALSE)="","",1),"")</f>
        <v/>
      </c>
      <c r="AE112" s="240" t="str">
        <f>IFERROR(IF(VLOOKUP($C112,'様式２－１'!$A$6:$BG$163,25,FALSE)="","",1),"")</f>
        <v/>
      </c>
      <c r="AF112" s="237" t="str">
        <f>IFERROR(IF(VLOOKUP($C112,'様式２－１'!$A$6:$BG$163,26,FALSE)="","",1),"")</f>
        <v/>
      </c>
      <c r="AG112" s="240" t="str">
        <f>IFERROR(IF(VLOOKUP($C112,'様式２－１'!$A$6:$BG$163,27,FALSE)="","",1),"")</f>
        <v/>
      </c>
      <c r="AH112" s="237" t="str">
        <f>IFERROR(IF(VLOOKUP($C112,'様式２－１'!$A$6:$BG$163,28,FALSE)="","",1),"")</f>
        <v/>
      </c>
      <c r="AI112" s="240" t="str">
        <f>IFERROR(IF(VLOOKUP($C112,'様式２－１'!$A$6:$BG$163,28,FALSE)="","",1),"")</f>
        <v/>
      </c>
      <c r="AJ112" s="237" t="str">
        <f>IFERROR(IF(VLOOKUP($C112,'様式２－１'!$A$6:$BG$163,30,FALSE)="","",1),"")</f>
        <v/>
      </c>
      <c r="AK112" s="240" t="str">
        <f>IFERROR(IF(VLOOKUP($C112,'様式２－１'!$A$6:$BG$163,31,FALSE)="","",1),"")</f>
        <v/>
      </c>
      <c r="AL112" s="237" t="str">
        <f>IFERROR(IF(VLOOKUP($C112,'様式２－１'!$A$6:$BG$163,32,FALSE)="","",1),"")</f>
        <v/>
      </c>
      <c r="AM112" s="240" t="str">
        <f>IFERROR(IF(VLOOKUP($C112,'様式２－１'!$A$6:$BG$163,33,FALSE)="","",1),"")</f>
        <v/>
      </c>
      <c r="AN112" s="237" t="str">
        <f>IFERROR(IF(VLOOKUP($C112,'様式２－１'!$A$6:$BG$163,34,FALSE)="","",1),"")</f>
        <v/>
      </c>
      <c r="AO112" s="240" t="str">
        <f>IFERROR(IF(VLOOKUP($C112,'様式２－１'!$A$6:$BG$163,35,FALSE)="","",1),"")</f>
        <v/>
      </c>
      <c r="AP112" s="237" t="str">
        <f>IFERROR(IF(VLOOKUP($C112,'様式２－１'!$A$6:$BG$163,36,FALSE)="","",VLOOKUP($C112,'様式２－１'!$A$6:$BG$163,36,FALSE)),"")</f>
        <v/>
      </c>
      <c r="AQ112" s="238" t="str">
        <f>IFERROR(IF(VLOOKUP($C112,'様式２－１'!$A$6:$BG$163,37,FALSE)="","",VLOOKUP($C112,'様式２－１'!$A$6:$BG$163,37,FALSE)),"")</f>
        <v/>
      </c>
      <c r="AR112" s="237" t="str">
        <f>IFERROR(IF(VLOOKUP($C112,'様式２－１'!$A$6:$BG$163,38,FALSE)="","",VLOOKUP($C112,'様式２－１'!$A$6:$BG$163,38,FALSE)),"")</f>
        <v/>
      </c>
      <c r="AS112" s="238" t="str">
        <f>IFERROR(IF(VLOOKUP($C112,'様式２－１'!$A$6:$BG$163,39,FALSE)="","",VLOOKUP($C112,'様式２－１'!$A$6:$BG$163,39,FALSE)),"")</f>
        <v/>
      </c>
      <c r="AT112" s="237" t="str">
        <f>IFERROR(IF(VLOOKUP($C112,'様式２－１'!$A$6:$BG$163,40,FALSE)="","",VLOOKUP($C112,'様式２－１'!$A$6:$BG$163,40,FALSE)),"")</f>
        <v/>
      </c>
      <c r="AU112" s="238" t="str">
        <f>IFERROR(IF(VLOOKUP($C112,'様式２－１'!$A$6:$BG$163,41,FALSE)="","",VLOOKUP($C112,'様式２－１'!$A$6:$BG$163,41,FALSE)),"")</f>
        <v/>
      </c>
      <c r="AV112" s="237" t="str">
        <f>IFERROR(IF(VLOOKUP($C112,'様式２－１'!$A$6:$BG$163,42,FALSE)="","",VLOOKUP($C112,'様式２－１'!$A$6:$BG$163,42,FALSE)),"")</f>
        <v/>
      </c>
      <c r="AW112" s="238" t="str">
        <f>IFERROR(IF(VLOOKUP($C112,'様式２－１'!$A$6:$BG$163,43,FALSE)="","",VLOOKUP($C112,'様式２－１'!$A$6:$BG$163,43,FALSE)),"")</f>
        <v/>
      </c>
      <c r="AX112" s="237" t="str">
        <f>IFERROR(IF(VLOOKUP($C112,'様式２－１'!$A$6:$BG$163,44,FALSE)="","",VLOOKUP($C112,'様式２－１'!$A$6:$BG$163,44,FALSE)),"")</f>
        <v/>
      </c>
      <c r="AY112" s="238" t="str">
        <f>IFERROR(IF(VLOOKUP($C112,'様式２－１'!$A$6:$BG$163,45,FALSE)="","",VLOOKUP($C112,'様式２－１'!$A$6:$BG$163,45,FALSE)),"")</f>
        <v/>
      </c>
      <c r="AZ112" s="237" t="str">
        <f>IFERROR(IF(VLOOKUP($C112,'様式２－１'!$A$6:$BG$163,46,FALSE)="","",VLOOKUP($C112,'様式２－１'!$A$6:$BG$163,46,FALSE)),"")</f>
        <v/>
      </c>
      <c r="BA112" s="238" t="str">
        <f>IFERROR(IF(VLOOKUP($C112,'様式２－１'!$A$6:$BG$163,47,FALSE)="","",VLOOKUP($C112,'様式２－１'!$A$6:$BG$163,47,FALSE)),"")</f>
        <v/>
      </c>
      <c r="BB112" s="237" t="str">
        <f>IFERROR(IF(VLOOKUP($C112,'様式２－１'!$A$6:$BG$163,48,FALSE)="","",VLOOKUP($C112,'様式２－１'!$A$6:$BG$163,48,FALSE)),"")</f>
        <v/>
      </c>
      <c r="BC112" s="238" t="str">
        <f>IFERROR(IF(VLOOKUP($C112,'様式２－１'!$A$6:$BG$163,49,FALSE)="","",VLOOKUP($C112,'様式２－１'!$A$6:$BG$163,49,FALSE)),"")</f>
        <v/>
      </c>
      <c r="BD112" s="237" t="str">
        <f>IFERROR(IF(VLOOKUP($C112,'様式２－１'!$A$6:$BG$163,50,FALSE)="","",VLOOKUP($C112,'様式２－１'!$A$6:$BG$163,50,FALSE)),"")</f>
        <v/>
      </c>
      <c r="BE112" s="238" t="str">
        <f>IFERROR(IF(VLOOKUP($C112,'様式２－１'!$A$6:$BG$163,51,FALSE)="","",VLOOKUP($C112,'様式２－１'!$A$6:$BG$163,51,FALSE)),"")</f>
        <v/>
      </c>
      <c r="BF112" s="237" t="str">
        <f>IFERROR(IF(VLOOKUP($C112,'様式２－１'!$A$6:$BG$163,52,FALSE)="","",VLOOKUP($C112,'様式２－１'!$A$6:$BG$163,52,FALSE)),"")</f>
        <v/>
      </c>
      <c r="BG112" s="238" t="str">
        <f>IFERROR(IF(VLOOKUP($C112,'様式２－１'!$A$6:$BG$163,53,FALSE)="","",1),"")</f>
        <v/>
      </c>
      <c r="BH112" s="237" t="str">
        <f>IFERROR(IF(VLOOKUP($C112,'様式２－１'!$A$6:$BG$163,54,FALSE)="","",1),"")</f>
        <v/>
      </c>
      <c r="BI112" s="238" t="str">
        <f>IFERROR(IF(VLOOKUP($C112,'様式２－１'!$A$6:$BG$163,55,FALSE)="","",1),"")</f>
        <v/>
      </c>
      <c r="BJ112" s="237" t="str">
        <f>IFERROR(IF(VLOOKUP($C112,'様式２－１'!$A$6:$BG$163,56,FALSE)="","",VLOOKUP($C112,'様式２－１'!$A$6:$BG$163,56,FALSE)),"")</f>
        <v/>
      </c>
      <c r="BK112" s="238" t="str">
        <f>IFERROR(IF(VLOOKUP($C112,'様式２－１'!$A$6:$BG$163,57,FALSE)="","",VLOOKUP($C112,'様式２－１'!$A$6:$BG$163,57,FALSE)),"")</f>
        <v/>
      </c>
      <c r="BL112" s="237" t="str">
        <f>IFERROR(IF(VLOOKUP($C112,'様式２－１'!$A$6:$BG$163,58,FALSE)="","",VLOOKUP($C112,'様式２－１'!$A$6:$BG$163,58,FALSE)),"")</f>
        <v/>
      </c>
      <c r="BM112" s="238" t="str">
        <f>IFERROR(IF(VLOOKUP($C112,'様式２－１'!$A$6:$BG$163,59,FALSE)="","",VLOOKUP($C112,'様式２－１'!$A$6:$BG$163,59,FALSE)),"")</f>
        <v/>
      </c>
      <c r="BN112" s="239" t="str">
        <f>IFERROR(IF(VLOOKUP($C112,'様式４－１'!$A$6:$AE$112,5,FALSE)="","",VLOOKUP($C112,'様式４－１'!$A$6:$AE$112,5,FALSE)),"")</f>
        <v/>
      </c>
      <c r="BO112" s="240" t="str">
        <f>IFERROR(IF(VLOOKUP($C112,'様式４－１'!$A$6:$AE$112,6,FALSE)="","",VLOOKUP($C112,'様式４－１'!$A$6:$AE$112,6,FALSE)),"")</f>
        <v/>
      </c>
      <c r="BP112" s="239" t="str">
        <f>IFERROR(IF(VLOOKUP($C112,'様式４－１'!$A$6:$AE$112,7,FALSE)="","",VLOOKUP($C112,'様式４－１'!$A$6:$AE$112,7,FALSE)),"")</f>
        <v/>
      </c>
      <c r="BQ112" s="240" t="str">
        <f>IFERROR(IF(VLOOKUP($C112,'様式４－１'!$A$6:$AE$112,8,FALSE)="","",VLOOKUP($C112,'様式４－１'!$A$6:$AE$112,8,FALSE)),"")</f>
        <v/>
      </c>
      <c r="BR112" s="239" t="str">
        <f>IFERROR(IF(VLOOKUP($C112,'様式４－１'!$A$6:$AE$112,9,FALSE)="","",VLOOKUP($C112,'様式４－１'!$A$6:$AE$112,9,FALSE)),"")</f>
        <v/>
      </c>
      <c r="BS112" s="240" t="str">
        <f>IFERROR(IF(VLOOKUP($C112,'様式４－１'!$A$6:$AE$112,10,FALSE)="","",VLOOKUP($C112,'様式４－１'!$A$6:$AE$112,10,FALSE)),"")</f>
        <v/>
      </c>
      <c r="BT112" s="239" t="str">
        <f>IFERROR(IF(VLOOKUP($C112,'様式４－１'!$A$6:$AE$112,11,FALSE)="","",VLOOKUP($C112,'様式４－１'!$A$6:$AE$112,11,FALSE)),"")</f>
        <v/>
      </c>
      <c r="BU112" s="240" t="str">
        <f>IFERROR(IF(VLOOKUP($C112,'様式４－１'!$A$6:$AE$112,12,FALSE)="","",VLOOKUP($C112,'様式４－１'!$A$6:$AE$112,12,FALSE)),"")</f>
        <v/>
      </c>
      <c r="BV112" s="237" t="str">
        <f>IFERROR(IF(VLOOKUP($C112,'様式４－１'!$A$6:$AE$112,13,FALSE)="","",VLOOKUP($C112,'様式４－１'!$A$6:$AE$112,13,FALSE)),"")</f>
        <v/>
      </c>
      <c r="BW112" s="238" t="str">
        <f>IFERROR(IF(VLOOKUP($C112,'様式４－１'!$A$6:$AE$112,14,FALSE)="","",VLOOKUP($C112,'様式４－１'!$A$6:$AE$112,14,FALSE)),"")</f>
        <v/>
      </c>
      <c r="BX112" s="237" t="str">
        <f>IFERROR(IF(VLOOKUP($C112,'様式４－１'!$A$6:$AE$112,15,FALSE)="","",VLOOKUP($C112,'様式４－１'!$A$6:$AE$112,15,FALSE)),"")</f>
        <v/>
      </c>
      <c r="BY112" s="238" t="str">
        <f>IFERROR(IF(VLOOKUP($C112,'様式４－１'!$A$6:$AE$112,16,FALSE)="","",VLOOKUP($C112,'様式４－１'!$A$6:$AE$112,16,FALSE)),"")</f>
        <v/>
      </c>
      <c r="BZ112" s="237" t="str">
        <f>IFERROR(IF(VLOOKUP($C112,'様式４－１'!$A$6:$AE$112,17,FALSE)="","",VLOOKUP($C112,'様式４－１'!$A$6:$AE$112,17,FALSE)),"")</f>
        <v/>
      </c>
      <c r="CA112" s="238" t="str">
        <f>IFERROR(IF(VLOOKUP($C112,'様式４－１'!$A$6:$AE$112,18,FALSE)="","",VLOOKUP($C112,'様式４－１'!$A$6:$AE$112,18,FALSE)),"")</f>
        <v/>
      </c>
      <c r="CB112" s="237" t="str">
        <f>IFERROR(IF(VLOOKUP($C112,'様式４－１'!$A$6:$AE$112,19,FALSE)="","",VLOOKUP($C112,'様式４－１'!$A$6:$AE$112,19,FALSE)),"")</f>
        <v/>
      </c>
      <c r="CC112" s="238" t="str">
        <f>IFERROR(IF(VLOOKUP($C112,'様式４－１'!$A$6:$AE$112,20,FALSE)="","",VLOOKUP($C112,'様式４－１'!$A$6:$AE$112,20,FALSE)),"")</f>
        <v/>
      </c>
      <c r="CD112" s="239" t="str">
        <f>IFERROR(IF(VLOOKUP($C112,'様式４－１'!$A$6:$AE$112,21,FALSE)="","",1),"")</f>
        <v/>
      </c>
      <c r="CE112" s="240" t="str">
        <f>IFERROR(IF(VLOOKUP($C112,'様式４－１'!$A$6:$AE$112,22,FALSE)="","",1),"")</f>
        <v/>
      </c>
      <c r="CF112" s="239" t="str">
        <f>IFERROR(IF(VLOOKUP($C112,'様式４－１'!$A$6:$AE$112,23,FALSE)="","",1),"")</f>
        <v/>
      </c>
      <c r="CG112" s="240" t="str">
        <f>IFERROR(IF(VLOOKUP($C112,'様式４－１'!$A$6:$AE$112,24,FALSE)="","",1),"")</f>
        <v/>
      </c>
      <c r="CH112" s="239" t="str">
        <f>IFERROR(IF(VLOOKUP($C112,'様式４－１'!$A$6:$AE$112,25,FALSE)="","",1),"")</f>
        <v/>
      </c>
      <c r="CI112" s="240" t="str">
        <f>IFERROR(IF(VLOOKUP($C112,'様式４－１'!$A$6:$AE$112,26,FALSE)="","",1),"")</f>
        <v/>
      </c>
      <c r="CJ112" s="239" t="str">
        <f>IFERROR(IF(VLOOKUP($C112,'様式４－１'!$A$6:$AE$112,27,FALSE)="","",1),"")</f>
        <v/>
      </c>
      <c r="CK112" s="240" t="str">
        <f>IFERROR(IF(VLOOKUP($C112,'様式４－１'!$A$6:$AE$112,28,FALSE)="","",1),"")</f>
        <v/>
      </c>
      <c r="CL112" s="239" t="str">
        <f>IFERROR(IF(VLOOKUP($C112,'様式４－１'!$A$6:$AE$112,29,FALSE)="","",1),"")</f>
        <v/>
      </c>
      <c r="CM112" s="240" t="str">
        <f>IFERROR(IF(VLOOKUP($C112,'様式４－１'!$A$6:$AE$112,30,FALSE)="","",1),"")</f>
        <v/>
      </c>
      <c r="CN112" s="239" t="str">
        <f>IFERROR(IF(VLOOKUP($C112,'様式４－１'!$A$6:$AE$112,31,FALSE)="","",1),"")</f>
        <v/>
      </c>
      <c r="CO112" s="254" t="str">
        <f>IFERROR(IF(VLOOKUP($C112,'様式４－１'!$A$6:$AE$112,31,FALSE)="","",1),"")</f>
        <v/>
      </c>
      <c r="CP112" s="258" t="str">
        <f>IFERROR(IF(VLOOKUP($C112,'様式４－１'!$A$6:$AE$112,31,FALSE)="","",1),"")</f>
        <v/>
      </c>
      <c r="CQ112" s="254" t="str">
        <f>IFERROR(IF(VLOOKUP($C112,'様式４－１'!$A$6:$AE$112,31,FALSE)="","",1),"")</f>
        <v/>
      </c>
      <c r="CR112" s="264">
        <f>全技術者確認表!E124</f>
        <v>0</v>
      </c>
      <c r="CS112" s="265">
        <f>全技術者確認表!H124</f>
        <v>0</v>
      </c>
      <c r="FS112" s="237"/>
      <c r="FT112" s="238"/>
      <c r="FU112" s="237"/>
      <c r="FV112" s="238"/>
      <c r="FW112" s="237"/>
      <c r="FX112" s="238"/>
      <c r="FY112" s="237"/>
      <c r="FZ112" s="238"/>
      <c r="GA112" s="237"/>
      <c r="GB112" s="238"/>
      <c r="GC112" s="237"/>
      <c r="GD112" s="238"/>
      <c r="GE112" s="237"/>
      <c r="GF112" s="238"/>
      <c r="GG112" s="237"/>
      <c r="GH112" s="238"/>
      <c r="GI112" s="239"/>
      <c r="GJ112" s="240"/>
      <c r="GK112" s="239"/>
      <c r="GL112" s="240"/>
      <c r="GM112" s="239"/>
      <c r="GN112" s="240"/>
      <c r="GO112" s="239"/>
      <c r="GP112" s="240"/>
      <c r="GQ112" s="239"/>
      <c r="GR112" s="240"/>
      <c r="GS112" s="239"/>
      <c r="GT112" s="240"/>
      <c r="GU112" s="239"/>
      <c r="GV112" s="240"/>
      <c r="GW112" s="239"/>
      <c r="GX112" s="240"/>
      <c r="GY112" s="237"/>
      <c r="GZ112" s="238"/>
      <c r="HA112" s="237"/>
      <c r="HB112" s="238"/>
      <c r="HC112" s="237"/>
      <c r="HD112" s="238"/>
      <c r="HE112" s="237"/>
      <c r="HF112" s="238"/>
      <c r="HG112" s="237"/>
      <c r="HH112" s="238"/>
      <c r="HI112" s="237"/>
      <c r="HJ112" s="238"/>
      <c r="HK112" s="237"/>
      <c r="HL112" s="238"/>
      <c r="HM112" s="237"/>
      <c r="HN112" s="238"/>
      <c r="HO112" s="237"/>
      <c r="HP112" s="238"/>
      <c r="HQ112" s="237"/>
      <c r="HR112" s="238"/>
      <c r="HS112" s="237"/>
      <c r="HT112" s="238"/>
      <c r="HU112" s="237"/>
      <c r="HV112" s="238"/>
      <c r="HW112" s="239"/>
      <c r="HX112" s="240"/>
      <c r="HY112" s="239"/>
      <c r="HZ112" s="240"/>
      <c r="IA112" s="239"/>
      <c r="IB112" s="240"/>
      <c r="IC112" s="239"/>
      <c r="ID112" s="240"/>
      <c r="IE112" s="237"/>
      <c r="IF112" s="238"/>
      <c r="IG112" s="237"/>
      <c r="IH112" s="238"/>
      <c r="II112" s="237"/>
      <c r="IJ112" s="238"/>
      <c r="IK112" s="237"/>
      <c r="IL112" s="238"/>
      <c r="IM112" s="239"/>
      <c r="IN112" s="240"/>
      <c r="IO112" s="239"/>
      <c r="IP112" s="240"/>
      <c r="IQ112" s="239"/>
      <c r="IR112" s="240"/>
      <c r="IS112" s="239"/>
      <c r="IT112" s="240"/>
      <c r="IU112" s="239"/>
      <c r="IV112" s="240"/>
      <c r="IW112" s="239"/>
      <c r="IX112" s="254"/>
      <c r="IY112" s="258"/>
      <c r="IZ112" s="254"/>
      <c r="JA112" s="258"/>
      <c r="JB112" s="254"/>
    </row>
    <row r="113" spans="1:262" s="231" customFormat="1" x14ac:dyDescent="0.2">
      <c r="A113" s="231">
        <f>報告書表紙!G$6</f>
        <v>0</v>
      </c>
      <c r="C113" s="231">
        <v>112</v>
      </c>
      <c r="D113" s="231">
        <f>全技術者確認表!B125</f>
        <v>0</v>
      </c>
      <c r="J113" s="232" t="str">
        <f>IFERROR(IF(VLOOKUP($C113,'様式２－１'!$A$6:$BG$163,4,FALSE)="","",1),"")</f>
        <v/>
      </c>
      <c r="K113" s="233" t="str">
        <f>IFERROR(IF(VLOOKUP($C113,'様式２－１'!$A$6:$BG$163,5,FALSE)="","",1),"")</f>
        <v/>
      </c>
      <c r="L113" s="232" t="str">
        <f>IFERROR(IF(VLOOKUP($C113,'様式２－１'!$A$6:$BG$163,6,FALSE)="","",1),"")</f>
        <v/>
      </c>
      <c r="M113" s="233" t="str">
        <f>IFERROR(IF(VLOOKUP($C113,'様式２－１'!$A$6:$BG$163,7,FALSE)="","",1),"")</f>
        <v/>
      </c>
      <c r="N113" s="232" t="str">
        <f>IFERROR(IF(VLOOKUP($C113,'様式２－１'!$A$6:$BG$163,8,FALSE)="","",1),"")</f>
        <v/>
      </c>
      <c r="O113" s="233" t="str">
        <f>IFERROR(IF(VLOOKUP($C113,'様式２－１'!$A$6:$BG$163,9,FALSE)="","",1),"")</f>
        <v/>
      </c>
      <c r="P113" s="232" t="str">
        <f>IFERROR(IF(VLOOKUP($C113,'様式２－１'!$A$6:$BG$163,10,FALSE)="","",1),"")</f>
        <v/>
      </c>
      <c r="Q113" s="233" t="str">
        <f>IFERROR(IF(VLOOKUP($C113,'様式２－１'!$A$6:$BG$163,11,FALSE)="","",1),"")</f>
        <v/>
      </c>
      <c r="R113" s="232" t="str">
        <f>IFERROR(IF(VLOOKUP($C113,'様式２－１'!$A$6:$BG$163,12,FALSE)="","",1),"")</f>
        <v/>
      </c>
      <c r="S113" s="233" t="str">
        <f>IFERROR(IF(VLOOKUP($C113,'様式２－１'!$A$6:$BG$163,13,FALSE)="","",1),"")</f>
        <v/>
      </c>
      <c r="T113" s="232" t="str">
        <f>IFERROR(IF(VLOOKUP($C113,'様式２－１'!$A$6:$BG$163,14,FALSE)="","",1),"")</f>
        <v/>
      </c>
      <c r="U113" s="233" t="str">
        <f>IFERROR(IF(VLOOKUP($C113,'様式２－１'!$A$6:$BG$163,15,FALSE)="","",1),"")</f>
        <v/>
      </c>
      <c r="V113" s="232" t="str">
        <f>IFERROR(IF(VLOOKUP($C113,'様式２－１'!$A$6:$BG$163,16,FALSE)="","",1),"")</f>
        <v/>
      </c>
      <c r="W113" s="233" t="str">
        <f>IFERROR(IF(VLOOKUP($C113,'様式２－１'!$A$6:$BG$163,17,FALSE)="","",1),"")</f>
        <v/>
      </c>
      <c r="X113" s="232" t="str">
        <f>IFERROR(IF(VLOOKUP($C113,'様式２－１'!$A$6:$BG$163,18,FALSE)="","",1),"")</f>
        <v/>
      </c>
      <c r="Y113" s="233" t="str">
        <f>IFERROR(IF(VLOOKUP($C113,'様式２－１'!$A$6:$BG$163,19,FALSE)="","",1),"")</f>
        <v/>
      </c>
      <c r="Z113" s="232" t="str">
        <f>IFERROR(IF(VLOOKUP($C113,'様式２－１'!$A$6:$BG$163,20,FALSE)="","",1),"")</f>
        <v/>
      </c>
      <c r="AA113" s="235" t="str">
        <f>IFERROR(IF(VLOOKUP($C113,'様式２－１'!$A$6:$BG$163,21,FALSE)="","",1),"")</f>
        <v/>
      </c>
      <c r="AB113" s="232" t="str">
        <f>IFERROR(IF(VLOOKUP($C113,'様式２－１'!$A$6:$BG$163,22,FALSE)="","",1),"")</f>
        <v/>
      </c>
      <c r="AC113" s="235" t="str">
        <f>IFERROR(IF(VLOOKUP($C113,'様式２－１'!$A$6:$BG$163,23,FALSE)="","",1),"")</f>
        <v/>
      </c>
      <c r="AD113" s="232" t="str">
        <f>IFERROR(IF(VLOOKUP($C113,'様式２－１'!$A$6:$BG$163,24,FALSE)="","",1),"")</f>
        <v/>
      </c>
      <c r="AE113" s="235" t="str">
        <f>IFERROR(IF(VLOOKUP($C113,'様式２－１'!$A$6:$BG$163,25,FALSE)="","",1),"")</f>
        <v/>
      </c>
      <c r="AF113" s="232" t="str">
        <f>IFERROR(IF(VLOOKUP($C113,'様式２－１'!$A$6:$BG$163,26,FALSE)="","",1),"")</f>
        <v/>
      </c>
      <c r="AG113" s="235" t="str">
        <f>IFERROR(IF(VLOOKUP($C113,'様式２－１'!$A$6:$BG$163,27,FALSE)="","",1),"")</f>
        <v/>
      </c>
      <c r="AH113" s="232" t="str">
        <f>IFERROR(IF(VLOOKUP($C113,'様式２－１'!$A$6:$BG$163,28,FALSE)="","",1),"")</f>
        <v/>
      </c>
      <c r="AI113" s="235" t="str">
        <f>IFERROR(IF(VLOOKUP($C113,'様式２－１'!$A$6:$BG$163,28,FALSE)="","",1),"")</f>
        <v/>
      </c>
      <c r="AJ113" s="232" t="str">
        <f>IFERROR(IF(VLOOKUP($C113,'様式２－１'!$A$6:$BG$163,30,FALSE)="","",1),"")</f>
        <v/>
      </c>
      <c r="AK113" s="235" t="str">
        <f>IFERROR(IF(VLOOKUP($C113,'様式２－１'!$A$6:$BG$163,31,FALSE)="","",1),"")</f>
        <v/>
      </c>
      <c r="AL113" s="232" t="str">
        <f>IFERROR(IF(VLOOKUP($C113,'様式２－１'!$A$6:$BG$163,32,FALSE)="","",1),"")</f>
        <v/>
      </c>
      <c r="AM113" s="235" t="str">
        <f>IFERROR(IF(VLOOKUP($C113,'様式２－１'!$A$6:$BG$163,33,FALSE)="","",1),"")</f>
        <v/>
      </c>
      <c r="AN113" s="232" t="str">
        <f>IFERROR(IF(VLOOKUP($C113,'様式２－１'!$A$6:$BG$163,34,FALSE)="","",1),"")</f>
        <v/>
      </c>
      <c r="AO113" s="235" t="str">
        <f>IFERROR(IF(VLOOKUP($C113,'様式２－１'!$A$6:$BG$163,35,FALSE)="","",1),"")</f>
        <v/>
      </c>
      <c r="AP113" s="232" t="str">
        <f>IFERROR(IF(VLOOKUP($C113,'様式２－１'!$A$6:$BG$163,36,FALSE)="","",VLOOKUP($C113,'様式２－１'!$A$6:$BG$163,36,FALSE)),"")</f>
        <v/>
      </c>
      <c r="AQ113" s="233" t="str">
        <f>IFERROR(IF(VLOOKUP($C113,'様式２－１'!$A$6:$BG$163,37,FALSE)="","",VLOOKUP($C113,'様式２－１'!$A$6:$BG$163,37,FALSE)),"")</f>
        <v/>
      </c>
      <c r="AR113" s="232" t="str">
        <f>IFERROR(IF(VLOOKUP($C113,'様式２－１'!$A$6:$BG$163,38,FALSE)="","",VLOOKUP($C113,'様式２－１'!$A$6:$BG$163,38,FALSE)),"")</f>
        <v/>
      </c>
      <c r="AS113" s="233" t="str">
        <f>IFERROR(IF(VLOOKUP($C113,'様式２－１'!$A$6:$BG$163,39,FALSE)="","",VLOOKUP($C113,'様式２－１'!$A$6:$BG$163,39,FALSE)),"")</f>
        <v/>
      </c>
      <c r="AT113" s="232" t="str">
        <f>IFERROR(IF(VLOOKUP($C113,'様式２－１'!$A$6:$BG$163,40,FALSE)="","",VLOOKUP($C113,'様式２－１'!$A$6:$BG$163,40,FALSE)),"")</f>
        <v/>
      </c>
      <c r="AU113" s="233" t="str">
        <f>IFERROR(IF(VLOOKUP($C113,'様式２－１'!$A$6:$BG$163,41,FALSE)="","",VLOOKUP($C113,'様式２－１'!$A$6:$BG$163,41,FALSE)),"")</f>
        <v/>
      </c>
      <c r="AV113" s="232" t="str">
        <f>IFERROR(IF(VLOOKUP($C113,'様式２－１'!$A$6:$BG$163,42,FALSE)="","",VLOOKUP($C113,'様式２－１'!$A$6:$BG$163,42,FALSE)),"")</f>
        <v/>
      </c>
      <c r="AW113" s="233" t="str">
        <f>IFERROR(IF(VLOOKUP($C113,'様式２－１'!$A$6:$BG$163,43,FALSE)="","",VLOOKUP($C113,'様式２－１'!$A$6:$BG$163,43,FALSE)),"")</f>
        <v/>
      </c>
      <c r="AX113" s="232" t="str">
        <f>IFERROR(IF(VLOOKUP($C113,'様式２－１'!$A$6:$BG$163,44,FALSE)="","",VLOOKUP($C113,'様式２－１'!$A$6:$BG$163,44,FALSE)),"")</f>
        <v/>
      </c>
      <c r="AY113" s="233" t="str">
        <f>IFERROR(IF(VLOOKUP($C113,'様式２－１'!$A$6:$BG$163,45,FALSE)="","",VLOOKUP($C113,'様式２－１'!$A$6:$BG$163,45,FALSE)),"")</f>
        <v/>
      </c>
      <c r="AZ113" s="232" t="str">
        <f>IFERROR(IF(VLOOKUP($C113,'様式２－１'!$A$6:$BG$163,46,FALSE)="","",VLOOKUP($C113,'様式２－１'!$A$6:$BG$163,46,FALSE)),"")</f>
        <v/>
      </c>
      <c r="BA113" s="233" t="str">
        <f>IFERROR(IF(VLOOKUP($C113,'様式２－１'!$A$6:$BG$163,47,FALSE)="","",VLOOKUP($C113,'様式２－１'!$A$6:$BG$163,47,FALSE)),"")</f>
        <v/>
      </c>
      <c r="BB113" s="232" t="str">
        <f>IFERROR(IF(VLOOKUP($C113,'様式２－１'!$A$6:$BG$163,48,FALSE)="","",VLOOKUP($C113,'様式２－１'!$A$6:$BG$163,48,FALSE)),"")</f>
        <v/>
      </c>
      <c r="BC113" s="233" t="str">
        <f>IFERROR(IF(VLOOKUP($C113,'様式２－１'!$A$6:$BG$163,49,FALSE)="","",VLOOKUP($C113,'様式２－１'!$A$6:$BG$163,49,FALSE)),"")</f>
        <v/>
      </c>
      <c r="BD113" s="232" t="str">
        <f>IFERROR(IF(VLOOKUP($C113,'様式２－１'!$A$6:$BG$163,50,FALSE)="","",VLOOKUP($C113,'様式２－１'!$A$6:$BG$163,50,FALSE)),"")</f>
        <v/>
      </c>
      <c r="BE113" s="233" t="str">
        <f>IFERROR(IF(VLOOKUP($C113,'様式２－１'!$A$6:$BG$163,51,FALSE)="","",VLOOKUP($C113,'様式２－１'!$A$6:$BG$163,51,FALSE)),"")</f>
        <v/>
      </c>
      <c r="BF113" s="232" t="str">
        <f>IFERROR(IF(VLOOKUP($C113,'様式２－１'!$A$6:$BG$163,52,FALSE)="","",VLOOKUP($C113,'様式２－１'!$A$6:$BG$163,52,FALSE)),"")</f>
        <v/>
      </c>
      <c r="BG113" s="233" t="str">
        <f>IFERROR(IF(VLOOKUP($C113,'様式２－１'!$A$6:$BG$163,53,FALSE)="","",1),"")</f>
        <v/>
      </c>
      <c r="BH113" s="232" t="str">
        <f>IFERROR(IF(VLOOKUP($C113,'様式２－１'!$A$6:$BG$163,54,FALSE)="","",1),"")</f>
        <v/>
      </c>
      <c r="BI113" s="233" t="str">
        <f>IFERROR(IF(VLOOKUP($C113,'様式２－１'!$A$6:$BG$163,55,FALSE)="","",1),"")</f>
        <v/>
      </c>
      <c r="BJ113" s="232" t="str">
        <f>IFERROR(IF(VLOOKUP($C113,'様式２－１'!$A$6:$BG$163,56,FALSE)="","",VLOOKUP($C113,'様式２－１'!$A$6:$BG$163,56,FALSE)),"")</f>
        <v/>
      </c>
      <c r="BK113" s="233" t="str">
        <f>IFERROR(IF(VLOOKUP($C113,'様式２－１'!$A$6:$BG$163,57,FALSE)="","",VLOOKUP($C113,'様式２－１'!$A$6:$BG$163,57,FALSE)),"")</f>
        <v/>
      </c>
      <c r="BL113" s="232" t="str">
        <f>IFERROR(IF(VLOOKUP($C113,'様式２－１'!$A$6:$BG$163,58,FALSE)="","",VLOOKUP($C113,'様式２－１'!$A$6:$BG$163,58,FALSE)),"")</f>
        <v/>
      </c>
      <c r="BM113" s="233" t="str">
        <f>IFERROR(IF(VLOOKUP($C113,'様式２－１'!$A$6:$BG$163,59,FALSE)="","",VLOOKUP($C113,'様式２－１'!$A$6:$BG$163,59,FALSE)),"")</f>
        <v/>
      </c>
      <c r="BN113" s="234" t="str">
        <f>IFERROR(IF(VLOOKUP($C113,'様式４－１'!$A$6:$AE$112,5,FALSE)="","",VLOOKUP($C113,'様式４－１'!$A$6:$AE$112,5,FALSE)),"")</f>
        <v/>
      </c>
      <c r="BO113" s="235" t="str">
        <f>IFERROR(IF(VLOOKUP($C113,'様式４－１'!$A$6:$AE$112,6,FALSE)="","",VLOOKUP($C113,'様式４－１'!$A$6:$AE$112,6,FALSE)),"")</f>
        <v/>
      </c>
      <c r="BP113" s="234" t="str">
        <f>IFERROR(IF(VLOOKUP($C113,'様式４－１'!$A$6:$AE$112,7,FALSE)="","",VLOOKUP($C113,'様式４－１'!$A$6:$AE$112,7,FALSE)),"")</f>
        <v/>
      </c>
      <c r="BQ113" s="235" t="str">
        <f>IFERROR(IF(VLOOKUP($C113,'様式４－１'!$A$6:$AE$112,8,FALSE)="","",VLOOKUP($C113,'様式４－１'!$A$6:$AE$112,8,FALSE)),"")</f>
        <v/>
      </c>
      <c r="BR113" s="234" t="str">
        <f>IFERROR(IF(VLOOKUP($C113,'様式４－１'!$A$6:$AE$112,9,FALSE)="","",VLOOKUP($C113,'様式４－１'!$A$6:$AE$112,9,FALSE)),"")</f>
        <v/>
      </c>
      <c r="BS113" s="235" t="str">
        <f>IFERROR(IF(VLOOKUP($C113,'様式４－１'!$A$6:$AE$112,10,FALSE)="","",VLOOKUP($C113,'様式４－１'!$A$6:$AE$112,10,FALSE)),"")</f>
        <v/>
      </c>
      <c r="BT113" s="234" t="str">
        <f>IFERROR(IF(VLOOKUP($C113,'様式４－１'!$A$6:$AE$112,11,FALSE)="","",VLOOKUP($C113,'様式４－１'!$A$6:$AE$112,11,FALSE)),"")</f>
        <v/>
      </c>
      <c r="BU113" s="235" t="str">
        <f>IFERROR(IF(VLOOKUP($C113,'様式４－１'!$A$6:$AE$112,12,FALSE)="","",VLOOKUP($C113,'様式４－１'!$A$6:$AE$112,12,FALSE)),"")</f>
        <v/>
      </c>
      <c r="BV113" s="232" t="str">
        <f>IFERROR(IF(VLOOKUP($C113,'様式４－１'!$A$6:$AE$112,13,FALSE)="","",VLOOKUP($C113,'様式４－１'!$A$6:$AE$112,13,FALSE)),"")</f>
        <v/>
      </c>
      <c r="BW113" s="233" t="str">
        <f>IFERROR(IF(VLOOKUP($C113,'様式４－１'!$A$6:$AE$112,14,FALSE)="","",VLOOKUP($C113,'様式４－１'!$A$6:$AE$112,14,FALSE)),"")</f>
        <v/>
      </c>
      <c r="BX113" s="232" t="str">
        <f>IFERROR(IF(VLOOKUP($C113,'様式４－１'!$A$6:$AE$112,15,FALSE)="","",VLOOKUP($C113,'様式４－１'!$A$6:$AE$112,15,FALSE)),"")</f>
        <v/>
      </c>
      <c r="BY113" s="233" t="str">
        <f>IFERROR(IF(VLOOKUP($C113,'様式４－１'!$A$6:$AE$112,16,FALSE)="","",VLOOKUP($C113,'様式４－１'!$A$6:$AE$112,16,FALSE)),"")</f>
        <v/>
      </c>
      <c r="BZ113" s="232" t="str">
        <f>IFERROR(IF(VLOOKUP($C113,'様式４－１'!$A$6:$AE$112,17,FALSE)="","",VLOOKUP($C113,'様式４－１'!$A$6:$AE$112,17,FALSE)),"")</f>
        <v/>
      </c>
      <c r="CA113" s="233" t="str">
        <f>IFERROR(IF(VLOOKUP($C113,'様式４－１'!$A$6:$AE$112,18,FALSE)="","",VLOOKUP($C113,'様式４－１'!$A$6:$AE$112,18,FALSE)),"")</f>
        <v/>
      </c>
      <c r="CB113" s="232" t="str">
        <f>IFERROR(IF(VLOOKUP($C113,'様式４－１'!$A$6:$AE$112,19,FALSE)="","",VLOOKUP($C113,'様式４－１'!$A$6:$AE$112,19,FALSE)),"")</f>
        <v/>
      </c>
      <c r="CC113" s="233" t="str">
        <f>IFERROR(IF(VLOOKUP($C113,'様式４－１'!$A$6:$AE$112,20,FALSE)="","",VLOOKUP($C113,'様式４－１'!$A$6:$AE$112,20,FALSE)),"")</f>
        <v/>
      </c>
      <c r="CD113" s="234" t="str">
        <f>IFERROR(IF(VLOOKUP($C113,'様式４－１'!$A$6:$AE$112,21,FALSE)="","",1),"")</f>
        <v/>
      </c>
      <c r="CE113" s="235" t="str">
        <f>IFERROR(IF(VLOOKUP($C113,'様式４－１'!$A$6:$AE$112,22,FALSE)="","",1),"")</f>
        <v/>
      </c>
      <c r="CF113" s="234" t="str">
        <f>IFERROR(IF(VLOOKUP($C113,'様式４－１'!$A$6:$AE$112,23,FALSE)="","",1),"")</f>
        <v/>
      </c>
      <c r="CG113" s="235" t="str">
        <f>IFERROR(IF(VLOOKUP($C113,'様式４－１'!$A$6:$AE$112,24,FALSE)="","",1),"")</f>
        <v/>
      </c>
      <c r="CH113" s="234" t="str">
        <f>IFERROR(IF(VLOOKUP($C113,'様式４－１'!$A$6:$AE$112,25,FALSE)="","",1),"")</f>
        <v/>
      </c>
      <c r="CI113" s="235" t="str">
        <f>IFERROR(IF(VLOOKUP($C113,'様式４－１'!$A$6:$AE$112,26,FALSE)="","",1),"")</f>
        <v/>
      </c>
      <c r="CJ113" s="234" t="str">
        <f>IFERROR(IF(VLOOKUP($C113,'様式４－１'!$A$6:$AE$112,27,FALSE)="","",1),"")</f>
        <v/>
      </c>
      <c r="CK113" s="235" t="str">
        <f>IFERROR(IF(VLOOKUP($C113,'様式４－１'!$A$6:$AE$112,28,FALSE)="","",1),"")</f>
        <v/>
      </c>
      <c r="CL113" s="234" t="str">
        <f>IFERROR(IF(VLOOKUP($C113,'様式４－１'!$A$6:$AE$112,29,FALSE)="","",1),"")</f>
        <v/>
      </c>
      <c r="CM113" s="235" t="str">
        <f>IFERROR(IF(VLOOKUP($C113,'様式４－１'!$A$6:$AE$112,30,FALSE)="","",1),"")</f>
        <v/>
      </c>
      <c r="CN113" s="234" t="str">
        <f>IFERROR(IF(VLOOKUP($C113,'様式４－１'!$A$6:$AE$112,31,FALSE)="","",1),"")</f>
        <v/>
      </c>
      <c r="CO113" s="252" t="str">
        <f>IFERROR(IF(VLOOKUP($C113,'様式４－１'!$A$6:$AE$112,31,FALSE)="","",1),"")</f>
        <v/>
      </c>
      <c r="CP113" s="256" t="str">
        <f>IFERROR(IF(VLOOKUP($C113,'様式４－１'!$A$6:$AE$112,31,FALSE)="","",1),"")</f>
        <v/>
      </c>
      <c r="CQ113" s="252" t="str">
        <f>IFERROR(IF(VLOOKUP($C113,'様式４－１'!$A$6:$AE$112,31,FALSE)="","",1),"")</f>
        <v/>
      </c>
      <c r="CR113" s="260">
        <f>全技術者確認表!E125</f>
        <v>0</v>
      </c>
      <c r="CS113" s="261">
        <f>全技術者確認表!H125</f>
        <v>0</v>
      </c>
      <c r="FS113" s="232"/>
      <c r="FT113" s="233"/>
      <c r="FU113" s="232"/>
      <c r="FV113" s="233"/>
      <c r="FW113" s="232"/>
      <c r="FX113" s="233"/>
      <c r="FY113" s="232"/>
      <c r="FZ113" s="233"/>
      <c r="GA113" s="232"/>
      <c r="GB113" s="233"/>
      <c r="GC113" s="232"/>
      <c r="GD113" s="233"/>
      <c r="GE113" s="232"/>
      <c r="GF113" s="233"/>
      <c r="GG113" s="232"/>
      <c r="GH113" s="233"/>
      <c r="GI113" s="234"/>
      <c r="GJ113" s="235"/>
      <c r="GK113" s="234"/>
      <c r="GL113" s="235"/>
      <c r="GM113" s="234"/>
      <c r="GN113" s="235"/>
      <c r="GO113" s="234"/>
      <c r="GP113" s="235"/>
      <c r="GQ113" s="234"/>
      <c r="GR113" s="235"/>
      <c r="GS113" s="234"/>
      <c r="GT113" s="235"/>
      <c r="GU113" s="234"/>
      <c r="GV113" s="235"/>
      <c r="GW113" s="234"/>
      <c r="GX113" s="235"/>
      <c r="GY113" s="232"/>
      <c r="GZ113" s="233"/>
      <c r="HA113" s="232"/>
      <c r="HB113" s="233"/>
      <c r="HC113" s="232"/>
      <c r="HD113" s="233"/>
      <c r="HE113" s="232"/>
      <c r="HF113" s="233"/>
      <c r="HG113" s="232"/>
      <c r="HH113" s="233"/>
      <c r="HI113" s="232"/>
      <c r="HJ113" s="233"/>
      <c r="HK113" s="232"/>
      <c r="HL113" s="233"/>
      <c r="HM113" s="232"/>
      <c r="HN113" s="233"/>
      <c r="HO113" s="232"/>
      <c r="HP113" s="233"/>
      <c r="HQ113" s="232"/>
      <c r="HR113" s="233"/>
      <c r="HS113" s="232"/>
      <c r="HT113" s="233"/>
      <c r="HU113" s="232"/>
      <c r="HV113" s="233"/>
      <c r="HW113" s="234"/>
      <c r="HX113" s="235"/>
      <c r="HY113" s="234"/>
      <c r="HZ113" s="235"/>
      <c r="IA113" s="234"/>
      <c r="IB113" s="235"/>
      <c r="IC113" s="234"/>
      <c r="ID113" s="235"/>
      <c r="IE113" s="232"/>
      <c r="IF113" s="233"/>
      <c r="IG113" s="232"/>
      <c r="IH113" s="233"/>
      <c r="II113" s="232"/>
      <c r="IJ113" s="233"/>
      <c r="IK113" s="232"/>
      <c r="IL113" s="233"/>
      <c r="IM113" s="234"/>
      <c r="IN113" s="235"/>
      <c r="IO113" s="234"/>
      <c r="IP113" s="235"/>
      <c r="IQ113" s="234"/>
      <c r="IR113" s="235"/>
      <c r="IS113" s="234"/>
      <c r="IT113" s="235"/>
      <c r="IU113" s="234"/>
      <c r="IV113" s="235"/>
      <c r="IW113" s="234"/>
      <c r="IX113" s="252"/>
      <c r="IY113" s="256"/>
      <c r="IZ113" s="252"/>
      <c r="JA113" s="256"/>
      <c r="JB113" s="252"/>
    </row>
    <row r="114" spans="1:262" s="231" customFormat="1" x14ac:dyDescent="0.2">
      <c r="A114" s="231">
        <f>報告書表紙!G$6</f>
        <v>0</v>
      </c>
      <c r="C114" s="231">
        <v>113</v>
      </c>
      <c r="D114" s="231">
        <f>全技術者確認表!B126</f>
        <v>0</v>
      </c>
      <c r="J114" s="232" t="str">
        <f>IFERROR(IF(VLOOKUP($C114,'様式２－１'!$A$6:$BG$163,4,FALSE)="","",1),"")</f>
        <v/>
      </c>
      <c r="K114" s="233" t="str">
        <f>IFERROR(IF(VLOOKUP($C114,'様式２－１'!$A$6:$BG$163,5,FALSE)="","",1),"")</f>
        <v/>
      </c>
      <c r="L114" s="232" t="str">
        <f>IFERROR(IF(VLOOKUP($C114,'様式２－１'!$A$6:$BG$163,6,FALSE)="","",1),"")</f>
        <v/>
      </c>
      <c r="M114" s="233" t="str">
        <f>IFERROR(IF(VLOOKUP($C114,'様式２－１'!$A$6:$BG$163,7,FALSE)="","",1),"")</f>
        <v/>
      </c>
      <c r="N114" s="232" t="str">
        <f>IFERROR(IF(VLOOKUP($C114,'様式２－１'!$A$6:$BG$163,8,FALSE)="","",1),"")</f>
        <v/>
      </c>
      <c r="O114" s="233" t="str">
        <f>IFERROR(IF(VLOOKUP($C114,'様式２－１'!$A$6:$BG$163,9,FALSE)="","",1),"")</f>
        <v/>
      </c>
      <c r="P114" s="232" t="str">
        <f>IFERROR(IF(VLOOKUP($C114,'様式２－１'!$A$6:$BG$163,10,FALSE)="","",1),"")</f>
        <v/>
      </c>
      <c r="Q114" s="233" t="str">
        <f>IFERROR(IF(VLOOKUP($C114,'様式２－１'!$A$6:$BG$163,11,FALSE)="","",1),"")</f>
        <v/>
      </c>
      <c r="R114" s="232" t="str">
        <f>IFERROR(IF(VLOOKUP($C114,'様式２－１'!$A$6:$BG$163,12,FALSE)="","",1),"")</f>
        <v/>
      </c>
      <c r="S114" s="233" t="str">
        <f>IFERROR(IF(VLOOKUP($C114,'様式２－１'!$A$6:$BG$163,13,FALSE)="","",1),"")</f>
        <v/>
      </c>
      <c r="T114" s="232" t="str">
        <f>IFERROR(IF(VLOOKUP($C114,'様式２－１'!$A$6:$BG$163,14,FALSE)="","",1),"")</f>
        <v/>
      </c>
      <c r="U114" s="233" t="str">
        <f>IFERROR(IF(VLOOKUP($C114,'様式２－１'!$A$6:$BG$163,15,FALSE)="","",1),"")</f>
        <v/>
      </c>
      <c r="V114" s="232" t="str">
        <f>IFERROR(IF(VLOOKUP($C114,'様式２－１'!$A$6:$BG$163,16,FALSE)="","",1),"")</f>
        <v/>
      </c>
      <c r="W114" s="233" t="str">
        <f>IFERROR(IF(VLOOKUP($C114,'様式２－１'!$A$6:$BG$163,17,FALSE)="","",1),"")</f>
        <v/>
      </c>
      <c r="X114" s="232" t="str">
        <f>IFERROR(IF(VLOOKUP($C114,'様式２－１'!$A$6:$BG$163,18,FALSE)="","",1),"")</f>
        <v/>
      </c>
      <c r="Y114" s="233" t="str">
        <f>IFERROR(IF(VLOOKUP($C114,'様式２－１'!$A$6:$BG$163,19,FALSE)="","",1),"")</f>
        <v/>
      </c>
      <c r="Z114" s="232" t="str">
        <f>IFERROR(IF(VLOOKUP($C114,'様式２－１'!$A$6:$BG$163,20,FALSE)="","",1),"")</f>
        <v/>
      </c>
      <c r="AA114" s="235" t="str">
        <f>IFERROR(IF(VLOOKUP($C114,'様式２－１'!$A$6:$BG$163,21,FALSE)="","",1),"")</f>
        <v/>
      </c>
      <c r="AB114" s="232" t="str">
        <f>IFERROR(IF(VLOOKUP($C114,'様式２－１'!$A$6:$BG$163,22,FALSE)="","",1),"")</f>
        <v/>
      </c>
      <c r="AC114" s="235" t="str">
        <f>IFERROR(IF(VLOOKUP($C114,'様式２－１'!$A$6:$BG$163,23,FALSE)="","",1),"")</f>
        <v/>
      </c>
      <c r="AD114" s="232" t="str">
        <f>IFERROR(IF(VLOOKUP($C114,'様式２－１'!$A$6:$BG$163,24,FALSE)="","",1),"")</f>
        <v/>
      </c>
      <c r="AE114" s="235" t="str">
        <f>IFERROR(IF(VLOOKUP($C114,'様式２－１'!$A$6:$BG$163,25,FALSE)="","",1),"")</f>
        <v/>
      </c>
      <c r="AF114" s="232" t="str">
        <f>IFERROR(IF(VLOOKUP($C114,'様式２－１'!$A$6:$BG$163,26,FALSE)="","",1),"")</f>
        <v/>
      </c>
      <c r="AG114" s="235" t="str">
        <f>IFERROR(IF(VLOOKUP($C114,'様式２－１'!$A$6:$BG$163,27,FALSE)="","",1),"")</f>
        <v/>
      </c>
      <c r="AH114" s="232" t="str">
        <f>IFERROR(IF(VLOOKUP($C114,'様式２－１'!$A$6:$BG$163,28,FALSE)="","",1),"")</f>
        <v/>
      </c>
      <c r="AI114" s="235" t="str">
        <f>IFERROR(IF(VLOOKUP($C114,'様式２－１'!$A$6:$BG$163,28,FALSE)="","",1),"")</f>
        <v/>
      </c>
      <c r="AJ114" s="232" t="str">
        <f>IFERROR(IF(VLOOKUP($C114,'様式２－１'!$A$6:$BG$163,30,FALSE)="","",1),"")</f>
        <v/>
      </c>
      <c r="AK114" s="235" t="str">
        <f>IFERROR(IF(VLOOKUP($C114,'様式２－１'!$A$6:$BG$163,31,FALSE)="","",1),"")</f>
        <v/>
      </c>
      <c r="AL114" s="232" t="str">
        <f>IFERROR(IF(VLOOKUP($C114,'様式２－１'!$A$6:$BG$163,32,FALSE)="","",1),"")</f>
        <v/>
      </c>
      <c r="AM114" s="235" t="str">
        <f>IFERROR(IF(VLOOKUP($C114,'様式２－１'!$A$6:$BG$163,33,FALSE)="","",1),"")</f>
        <v/>
      </c>
      <c r="AN114" s="232" t="str">
        <f>IFERROR(IF(VLOOKUP($C114,'様式２－１'!$A$6:$BG$163,34,FALSE)="","",1),"")</f>
        <v/>
      </c>
      <c r="AO114" s="235" t="str">
        <f>IFERROR(IF(VLOOKUP($C114,'様式２－１'!$A$6:$BG$163,35,FALSE)="","",1),"")</f>
        <v/>
      </c>
      <c r="AP114" s="232" t="str">
        <f>IFERROR(IF(VLOOKUP($C114,'様式２－１'!$A$6:$BG$163,36,FALSE)="","",VLOOKUP($C114,'様式２－１'!$A$6:$BG$163,36,FALSE)),"")</f>
        <v/>
      </c>
      <c r="AQ114" s="233" t="str">
        <f>IFERROR(IF(VLOOKUP($C114,'様式２－１'!$A$6:$BG$163,37,FALSE)="","",VLOOKUP($C114,'様式２－１'!$A$6:$BG$163,37,FALSE)),"")</f>
        <v/>
      </c>
      <c r="AR114" s="232" t="str">
        <f>IFERROR(IF(VLOOKUP($C114,'様式２－１'!$A$6:$BG$163,38,FALSE)="","",VLOOKUP($C114,'様式２－１'!$A$6:$BG$163,38,FALSE)),"")</f>
        <v/>
      </c>
      <c r="AS114" s="233" t="str">
        <f>IFERROR(IF(VLOOKUP($C114,'様式２－１'!$A$6:$BG$163,39,FALSE)="","",VLOOKUP($C114,'様式２－１'!$A$6:$BG$163,39,FALSE)),"")</f>
        <v/>
      </c>
      <c r="AT114" s="232" t="str">
        <f>IFERROR(IF(VLOOKUP($C114,'様式２－１'!$A$6:$BG$163,40,FALSE)="","",VLOOKUP($C114,'様式２－１'!$A$6:$BG$163,40,FALSE)),"")</f>
        <v/>
      </c>
      <c r="AU114" s="233" t="str">
        <f>IFERROR(IF(VLOOKUP($C114,'様式２－１'!$A$6:$BG$163,41,FALSE)="","",VLOOKUP($C114,'様式２－１'!$A$6:$BG$163,41,FALSE)),"")</f>
        <v/>
      </c>
      <c r="AV114" s="232" t="str">
        <f>IFERROR(IF(VLOOKUP($C114,'様式２－１'!$A$6:$BG$163,42,FALSE)="","",VLOOKUP($C114,'様式２－１'!$A$6:$BG$163,42,FALSE)),"")</f>
        <v/>
      </c>
      <c r="AW114" s="233" t="str">
        <f>IFERROR(IF(VLOOKUP($C114,'様式２－１'!$A$6:$BG$163,43,FALSE)="","",VLOOKUP($C114,'様式２－１'!$A$6:$BG$163,43,FALSE)),"")</f>
        <v/>
      </c>
      <c r="AX114" s="232" t="str">
        <f>IFERROR(IF(VLOOKUP($C114,'様式２－１'!$A$6:$BG$163,44,FALSE)="","",VLOOKUP($C114,'様式２－１'!$A$6:$BG$163,44,FALSE)),"")</f>
        <v/>
      </c>
      <c r="AY114" s="233" t="str">
        <f>IFERROR(IF(VLOOKUP($C114,'様式２－１'!$A$6:$BG$163,45,FALSE)="","",VLOOKUP($C114,'様式２－１'!$A$6:$BG$163,45,FALSE)),"")</f>
        <v/>
      </c>
      <c r="AZ114" s="232" t="str">
        <f>IFERROR(IF(VLOOKUP($C114,'様式２－１'!$A$6:$BG$163,46,FALSE)="","",VLOOKUP($C114,'様式２－１'!$A$6:$BG$163,46,FALSE)),"")</f>
        <v/>
      </c>
      <c r="BA114" s="233" t="str">
        <f>IFERROR(IF(VLOOKUP($C114,'様式２－１'!$A$6:$BG$163,47,FALSE)="","",VLOOKUP($C114,'様式２－１'!$A$6:$BG$163,47,FALSE)),"")</f>
        <v/>
      </c>
      <c r="BB114" s="232" t="str">
        <f>IFERROR(IF(VLOOKUP($C114,'様式２－１'!$A$6:$BG$163,48,FALSE)="","",VLOOKUP($C114,'様式２－１'!$A$6:$BG$163,48,FALSE)),"")</f>
        <v/>
      </c>
      <c r="BC114" s="233" t="str">
        <f>IFERROR(IF(VLOOKUP($C114,'様式２－１'!$A$6:$BG$163,49,FALSE)="","",VLOOKUP($C114,'様式２－１'!$A$6:$BG$163,49,FALSE)),"")</f>
        <v/>
      </c>
      <c r="BD114" s="232" t="str">
        <f>IFERROR(IF(VLOOKUP($C114,'様式２－１'!$A$6:$BG$163,50,FALSE)="","",VLOOKUP($C114,'様式２－１'!$A$6:$BG$163,50,FALSE)),"")</f>
        <v/>
      </c>
      <c r="BE114" s="233" t="str">
        <f>IFERROR(IF(VLOOKUP($C114,'様式２－１'!$A$6:$BG$163,51,FALSE)="","",VLOOKUP($C114,'様式２－１'!$A$6:$BG$163,51,FALSE)),"")</f>
        <v/>
      </c>
      <c r="BF114" s="232" t="str">
        <f>IFERROR(IF(VLOOKUP($C114,'様式２－１'!$A$6:$BG$163,52,FALSE)="","",VLOOKUP($C114,'様式２－１'!$A$6:$BG$163,52,FALSE)),"")</f>
        <v/>
      </c>
      <c r="BG114" s="233" t="str">
        <f>IFERROR(IF(VLOOKUP($C114,'様式２－１'!$A$6:$BG$163,53,FALSE)="","",1),"")</f>
        <v/>
      </c>
      <c r="BH114" s="232" t="str">
        <f>IFERROR(IF(VLOOKUP($C114,'様式２－１'!$A$6:$BG$163,54,FALSE)="","",1),"")</f>
        <v/>
      </c>
      <c r="BI114" s="233" t="str">
        <f>IFERROR(IF(VLOOKUP($C114,'様式２－１'!$A$6:$BG$163,55,FALSE)="","",1),"")</f>
        <v/>
      </c>
      <c r="BJ114" s="232" t="str">
        <f>IFERROR(IF(VLOOKUP($C114,'様式２－１'!$A$6:$BG$163,56,FALSE)="","",VLOOKUP($C114,'様式２－１'!$A$6:$BG$163,56,FALSE)),"")</f>
        <v/>
      </c>
      <c r="BK114" s="233" t="str">
        <f>IFERROR(IF(VLOOKUP($C114,'様式２－１'!$A$6:$BG$163,57,FALSE)="","",VLOOKUP($C114,'様式２－１'!$A$6:$BG$163,57,FALSE)),"")</f>
        <v/>
      </c>
      <c r="BL114" s="232" t="str">
        <f>IFERROR(IF(VLOOKUP($C114,'様式２－１'!$A$6:$BG$163,58,FALSE)="","",VLOOKUP($C114,'様式２－１'!$A$6:$BG$163,58,FALSE)),"")</f>
        <v/>
      </c>
      <c r="BM114" s="233" t="str">
        <f>IFERROR(IF(VLOOKUP($C114,'様式２－１'!$A$6:$BG$163,59,FALSE)="","",VLOOKUP($C114,'様式２－１'!$A$6:$BG$163,59,FALSE)),"")</f>
        <v/>
      </c>
      <c r="BN114" s="234" t="str">
        <f>IFERROR(IF(VLOOKUP($C114,'様式４－１'!$A$6:$AE$112,5,FALSE)="","",VLOOKUP($C114,'様式４－１'!$A$6:$AE$112,5,FALSE)),"")</f>
        <v/>
      </c>
      <c r="BO114" s="235" t="str">
        <f>IFERROR(IF(VLOOKUP($C114,'様式４－１'!$A$6:$AE$112,6,FALSE)="","",VLOOKUP($C114,'様式４－１'!$A$6:$AE$112,6,FALSE)),"")</f>
        <v/>
      </c>
      <c r="BP114" s="234" t="str">
        <f>IFERROR(IF(VLOOKUP($C114,'様式４－１'!$A$6:$AE$112,7,FALSE)="","",VLOOKUP($C114,'様式４－１'!$A$6:$AE$112,7,FALSE)),"")</f>
        <v/>
      </c>
      <c r="BQ114" s="235" t="str">
        <f>IFERROR(IF(VLOOKUP($C114,'様式４－１'!$A$6:$AE$112,8,FALSE)="","",VLOOKUP($C114,'様式４－１'!$A$6:$AE$112,8,FALSE)),"")</f>
        <v/>
      </c>
      <c r="BR114" s="234" t="str">
        <f>IFERROR(IF(VLOOKUP($C114,'様式４－１'!$A$6:$AE$112,9,FALSE)="","",VLOOKUP($C114,'様式４－１'!$A$6:$AE$112,9,FALSE)),"")</f>
        <v/>
      </c>
      <c r="BS114" s="235" t="str">
        <f>IFERROR(IF(VLOOKUP($C114,'様式４－１'!$A$6:$AE$112,10,FALSE)="","",VLOOKUP($C114,'様式４－１'!$A$6:$AE$112,10,FALSE)),"")</f>
        <v/>
      </c>
      <c r="BT114" s="234" t="str">
        <f>IFERROR(IF(VLOOKUP($C114,'様式４－１'!$A$6:$AE$112,11,FALSE)="","",VLOOKUP($C114,'様式４－１'!$A$6:$AE$112,11,FALSE)),"")</f>
        <v/>
      </c>
      <c r="BU114" s="235" t="str">
        <f>IFERROR(IF(VLOOKUP($C114,'様式４－１'!$A$6:$AE$112,12,FALSE)="","",VLOOKUP($C114,'様式４－１'!$A$6:$AE$112,12,FALSE)),"")</f>
        <v/>
      </c>
      <c r="BV114" s="232" t="str">
        <f>IFERROR(IF(VLOOKUP($C114,'様式４－１'!$A$6:$AE$112,13,FALSE)="","",VLOOKUP($C114,'様式４－１'!$A$6:$AE$112,13,FALSE)),"")</f>
        <v/>
      </c>
      <c r="BW114" s="233" t="str">
        <f>IFERROR(IF(VLOOKUP($C114,'様式４－１'!$A$6:$AE$112,14,FALSE)="","",VLOOKUP($C114,'様式４－１'!$A$6:$AE$112,14,FALSE)),"")</f>
        <v/>
      </c>
      <c r="BX114" s="232" t="str">
        <f>IFERROR(IF(VLOOKUP($C114,'様式４－１'!$A$6:$AE$112,15,FALSE)="","",VLOOKUP($C114,'様式４－１'!$A$6:$AE$112,15,FALSE)),"")</f>
        <v/>
      </c>
      <c r="BY114" s="233" t="str">
        <f>IFERROR(IF(VLOOKUP($C114,'様式４－１'!$A$6:$AE$112,16,FALSE)="","",VLOOKUP($C114,'様式４－１'!$A$6:$AE$112,16,FALSE)),"")</f>
        <v/>
      </c>
      <c r="BZ114" s="232" t="str">
        <f>IFERROR(IF(VLOOKUP($C114,'様式４－１'!$A$6:$AE$112,17,FALSE)="","",VLOOKUP($C114,'様式４－１'!$A$6:$AE$112,17,FALSE)),"")</f>
        <v/>
      </c>
      <c r="CA114" s="233" t="str">
        <f>IFERROR(IF(VLOOKUP($C114,'様式４－１'!$A$6:$AE$112,18,FALSE)="","",VLOOKUP($C114,'様式４－１'!$A$6:$AE$112,18,FALSE)),"")</f>
        <v/>
      </c>
      <c r="CB114" s="232" t="str">
        <f>IFERROR(IF(VLOOKUP($C114,'様式４－１'!$A$6:$AE$112,19,FALSE)="","",VLOOKUP($C114,'様式４－１'!$A$6:$AE$112,19,FALSE)),"")</f>
        <v/>
      </c>
      <c r="CC114" s="233" t="str">
        <f>IFERROR(IF(VLOOKUP($C114,'様式４－１'!$A$6:$AE$112,20,FALSE)="","",VLOOKUP($C114,'様式４－１'!$A$6:$AE$112,20,FALSE)),"")</f>
        <v/>
      </c>
      <c r="CD114" s="234" t="str">
        <f>IFERROR(IF(VLOOKUP($C114,'様式４－１'!$A$6:$AE$112,21,FALSE)="","",1),"")</f>
        <v/>
      </c>
      <c r="CE114" s="235" t="str">
        <f>IFERROR(IF(VLOOKUP($C114,'様式４－１'!$A$6:$AE$112,22,FALSE)="","",1),"")</f>
        <v/>
      </c>
      <c r="CF114" s="234" t="str">
        <f>IFERROR(IF(VLOOKUP($C114,'様式４－１'!$A$6:$AE$112,23,FALSE)="","",1),"")</f>
        <v/>
      </c>
      <c r="CG114" s="235" t="str">
        <f>IFERROR(IF(VLOOKUP($C114,'様式４－１'!$A$6:$AE$112,24,FALSE)="","",1),"")</f>
        <v/>
      </c>
      <c r="CH114" s="234" t="str">
        <f>IFERROR(IF(VLOOKUP($C114,'様式４－１'!$A$6:$AE$112,25,FALSE)="","",1),"")</f>
        <v/>
      </c>
      <c r="CI114" s="235" t="str">
        <f>IFERROR(IF(VLOOKUP($C114,'様式４－１'!$A$6:$AE$112,26,FALSE)="","",1),"")</f>
        <v/>
      </c>
      <c r="CJ114" s="234" t="str">
        <f>IFERROR(IF(VLOOKUP($C114,'様式４－１'!$A$6:$AE$112,27,FALSE)="","",1),"")</f>
        <v/>
      </c>
      <c r="CK114" s="235" t="str">
        <f>IFERROR(IF(VLOOKUP($C114,'様式４－１'!$A$6:$AE$112,28,FALSE)="","",1),"")</f>
        <v/>
      </c>
      <c r="CL114" s="234" t="str">
        <f>IFERROR(IF(VLOOKUP($C114,'様式４－１'!$A$6:$AE$112,29,FALSE)="","",1),"")</f>
        <v/>
      </c>
      <c r="CM114" s="235" t="str">
        <f>IFERROR(IF(VLOOKUP($C114,'様式４－１'!$A$6:$AE$112,30,FALSE)="","",1),"")</f>
        <v/>
      </c>
      <c r="CN114" s="234" t="str">
        <f>IFERROR(IF(VLOOKUP($C114,'様式４－１'!$A$6:$AE$112,31,FALSE)="","",1),"")</f>
        <v/>
      </c>
      <c r="CO114" s="252" t="str">
        <f>IFERROR(IF(VLOOKUP($C114,'様式４－１'!$A$6:$AE$112,31,FALSE)="","",1),"")</f>
        <v/>
      </c>
      <c r="CP114" s="256" t="str">
        <f>IFERROR(IF(VLOOKUP($C114,'様式４－１'!$A$6:$AE$112,31,FALSE)="","",1),"")</f>
        <v/>
      </c>
      <c r="CQ114" s="252" t="str">
        <f>IFERROR(IF(VLOOKUP($C114,'様式４－１'!$A$6:$AE$112,31,FALSE)="","",1),"")</f>
        <v/>
      </c>
      <c r="CR114" s="260">
        <f>全技術者確認表!E126</f>
        <v>0</v>
      </c>
      <c r="CS114" s="261">
        <f>全技術者確認表!H126</f>
        <v>0</v>
      </c>
      <c r="FS114" s="232"/>
      <c r="FT114" s="233"/>
      <c r="FU114" s="232"/>
      <c r="FV114" s="233"/>
      <c r="FW114" s="232"/>
      <c r="FX114" s="233"/>
      <c r="FY114" s="232"/>
      <c r="FZ114" s="233"/>
      <c r="GA114" s="232"/>
      <c r="GB114" s="233"/>
      <c r="GC114" s="232"/>
      <c r="GD114" s="233"/>
      <c r="GE114" s="232"/>
      <c r="GF114" s="233"/>
      <c r="GG114" s="232"/>
      <c r="GH114" s="233"/>
      <c r="GI114" s="234"/>
      <c r="GJ114" s="235"/>
      <c r="GK114" s="234"/>
      <c r="GL114" s="235"/>
      <c r="GM114" s="234"/>
      <c r="GN114" s="235"/>
      <c r="GO114" s="234"/>
      <c r="GP114" s="235"/>
      <c r="GQ114" s="234"/>
      <c r="GR114" s="235"/>
      <c r="GS114" s="234"/>
      <c r="GT114" s="235"/>
      <c r="GU114" s="234"/>
      <c r="GV114" s="235"/>
      <c r="GW114" s="234"/>
      <c r="GX114" s="235"/>
      <c r="GY114" s="232"/>
      <c r="GZ114" s="233"/>
      <c r="HA114" s="232"/>
      <c r="HB114" s="233"/>
      <c r="HC114" s="232"/>
      <c r="HD114" s="233"/>
      <c r="HE114" s="232"/>
      <c r="HF114" s="233"/>
      <c r="HG114" s="232"/>
      <c r="HH114" s="233"/>
      <c r="HI114" s="232"/>
      <c r="HJ114" s="233"/>
      <c r="HK114" s="232"/>
      <c r="HL114" s="233"/>
      <c r="HM114" s="232"/>
      <c r="HN114" s="233"/>
      <c r="HO114" s="232"/>
      <c r="HP114" s="233"/>
      <c r="HQ114" s="232"/>
      <c r="HR114" s="233"/>
      <c r="HS114" s="232"/>
      <c r="HT114" s="233"/>
      <c r="HU114" s="232"/>
      <c r="HV114" s="233"/>
      <c r="HW114" s="234"/>
      <c r="HX114" s="235"/>
      <c r="HY114" s="234"/>
      <c r="HZ114" s="235"/>
      <c r="IA114" s="234"/>
      <c r="IB114" s="235"/>
      <c r="IC114" s="234"/>
      <c r="ID114" s="235"/>
      <c r="IE114" s="232"/>
      <c r="IF114" s="233"/>
      <c r="IG114" s="232"/>
      <c r="IH114" s="233"/>
      <c r="II114" s="232"/>
      <c r="IJ114" s="233"/>
      <c r="IK114" s="232"/>
      <c r="IL114" s="233"/>
      <c r="IM114" s="234"/>
      <c r="IN114" s="235"/>
      <c r="IO114" s="234"/>
      <c r="IP114" s="235"/>
      <c r="IQ114" s="234"/>
      <c r="IR114" s="235"/>
      <c r="IS114" s="234"/>
      <c r="IT114" s="235"/>
      <c r="IU114" s="234"/>
      <c r="IV114" s="235"/>
      <c r="IW114" s="234"/>
      <c r="IX114" s="252"/>
      <c r="IY114" s="256"/>
      <c r="IZ114" s="252"/>
      <c r="JA114" s="256"/>
      <c r="JB114" s="252"/>
    </row>
    <row r="115" spans="1:262" s="231" customFormat="1" x14ac:dyDescent="0.2">
      <c r="A115" s="231">
        <f>報告書表紙!G$6</f>
        <v>0</v>
      </c>
      <c r="C115" s="231">
        <v>114</v>
      </c>
      <c r="D115" s="231">
        <f>全技術者確認表!B127</f>
        <v>0</v>
      </c>
      <c r="J115" s="232" t="str">
        <f>IFERROR(IF(VLOOKUP($C115,'様式２－１'!$A$6:$BG$163,4,FALSE)="","",1),"")</f>
        <v/>
      </c>
      <c r="K115" s="233" t="str">
        <f>IFERROR(IF(VLOOKUP($C115,'様式２－１'!$A$6:$BG$163,5,FALSE)="","",1),"")</f>
        <v/>
      </c>
      <c r="L115" s="232" t="str">
        <f>IFERROR(IF(VLOOKUP($C115,'様式２－１'!$A$6:$BG$163,6,FALSE)="","",1),"")</f>
        <v/>
      </c>
      <c r="M115" s="233" t="str">
        <f>IFERROR(IF(VLOOKUP($C115,'様式２－１'!$A$6:$BG$163,7,FALSE)="","",1),"")</f>
        <v/>
      </c>
      <c r="N115" s="232" t="str">
        <f>IFERROR(IF(VLOOKUP($C115,'様式２－１'!$A$6:$BG$163,8,FALSE)="","",1),"")</f>
        <v/>
      </c>
      <c r="O115" s="233" t="str">
        <f>IFERROR(IF(VLOOKUP($C115,'様式２－１'!$A$6:$BG$163,9,FALSE)="","",1),"")</f>
        <v/>
      </c>
      <c r="P115" s="232" t="str">
        <f>IFERROR(IF(VLOOKUP($C115,'様式２－１'!$A$6:$BG$163,10,FALSE)="","",1),"")</f>
        <v/>
      </c>
      <c r="Q115" s="233" t="str">
        <f>IFERROR(IF(VLOOKUP($C115,'様式２－１'!$A$6:$BG$163,11,FALSE)="","",1),"")</f>
        <v/>
      </c>
      <c r="R115" s="232" t="str">
        <f>IFERROR(IF(VLOOKUP($C115,'様式２－１'!$A$6:$BG$163,12,FALSE)="","",1),"")</f>
        <v/>
      </c>
      <c r="S115" s="233" t="str">
        <f>IFERROR(IF(VLOOKUP($C115,'様式２－１'!$A$6:$BG$163,13,FALSE)="","",1),"")</f>
        <v/>
      </c>
      <c r="T115" s="232" t="str">
        <f>IFERROR(IF(VLOOKUP($C115,'様式２－１'!$A$6:$BG$163,14,FALSE)="","",1),"")</f>
        <v/>
      </c>
      <c r="U115" s="233" t="str">
        <f>IFERROR(IF(VLOOKUP($C115,'様式２－１'!$A$6:$BG$163,15,FALSE)="","",1),"")</f>
        <v/>
      </c>
      <c r="V115" s="232" t="str">
        <f>IFERROR(IF(VLOOKUP($C115,'様式２－１'!$A$6:$BG$163,16,FALSE)="","",1),"")</f>
        <v/>
      </c>
      <c r="W115" s="233" t="str">
        <f>IFERROR(IF(VLOOKUP($C115,'様式２－１'!$A$6:$BG$163,17,FALSE)="","",1),"")</f>
        <v/>
      </c>
      <c r="X115" s="232" t="str">
        <f>IFERROR(IF(VLOOKUP($C115,'様式２－１'!$A$6:$BG$163,18,FALSE)="","",1),"")</f>
        <v/>
      </c>
      <c r="Y115" s="233" t="str">
        <f>IFERROR(IF(VLOOKUP($C115,'様式２－１'!$A$6:$BG$163,19,FALSE)="","",1),"")</f>
        <v/>
      </c>
      <c r="Z115" s="232" t="str">
        <f>IFERROR(IF(VLOOKUP($C115,'様式２－１'!$A$6:$BG$163,20,FALSE)="","",1),"")</f>
        <v/>
      </c>
      <c r="AA115" s="235" t="str">
        <f>IFERROR(IF(VLOOKUP($C115,'様式２－１'!$A$6:$BG$163,21,FALSE)="","",1),"")</f>
        <v/>
      </c>
      <c r="AB115" s="232" t="str">
        <f>IFERROR(IF(VLOOKUP($C115,'様式２－１'!$A$6:$BG$163,22,FALSE)="","",1),"")</f>
        <v/>
      </c>
      <c r="AC115" s="235" t="str">
        <f>IFERROR(IF(VLOOKUP($C115,'様式２－１'!$A$6:$BG$163,23,FALSE)="","",1),"")</f>
        <v/>
      </c>
      <c r="AD115" s="232" t="str">
        <f>IFERROR(IF(VLOOKUP($C115,'様式２－１'!$A$6:$BG$163,24,FALSE)="","",1),"")</f>
        <v/>
      </c>
      <c r="AE115" s="235" t="str">
        <f>IFERROR(IF(VLOOKUP($C115,'様式２－１'!$A$6:$BG$163,25,FALSE)="","",1),"")</f>
        <v/>
      </c>
      <c r="AF115" s="232" t="str">
        <f>IFERROR(IF(VLOOKUP($C115,'様式２－１'!$A$6:$BG$163,26,FALSE)="","",1),"")</f>
        <v/>
      </c>
      <c r="AG115" s="235" t="str">
        <f>IFERROR(IF(VLOOKUP($C115,'様式２－１'!$A$6:$BG$163,27,FALSE)="","",1),"")</f>
        <v/>
      </c>
      <c r="AH115" s="232" t="str">
        <f>IFERROR(IF(VLOOKUP($C115,'様式２－１'!$A$6:$BG$163,28,FALSE)="","",1),"")</f>
        <v/>
      </c>
      <c r="AI115" s="235" t="str">
        <f>IFERROR(IF(VLOOKUP($C115,'様式２－１'!$A$6:$BG$163,28,FALSE)="","",1),"")</f>
        <v/>
      </c>
      <c r="AJ115" s="232" t="str">
        <f>IFERROR(IF(VLOOKUP($C115,'様式２－１'!$A$6:$BG$163,30,FALSE)="","",1),"")</f>
        <v/>
      </c>
      <c r="AK115" s="235" t="str">
        <f>IFERROR(IF(VLOOKUP($C115,'様式２－１'!$A$6:$BG$163,31,FALSE)="","",1),"")</f>
        <v/>
      </c>
      <c r="AL115" s="232" t="str">
        <f>IFERROR(IF(VLOOKUP($C115,'様式２－１'!$A$6:$BG$163,32,FALSE)="","",1),"")</f>
        <v/>
      </c>
      <c r="AM115" s="235" t="str">
        <f>IFERROR(IF(VLOOKUP($C115,'様式２－１'!$A$6:$BG$163,33,FALSE)="","",1),"")</f>
        <v/>
      </c>
      <c r="AN115" s="232" t="str">
        <f>IFERROR(IF(VLOOKUP($C115,'様式２－１'!$A$6:$BG$163,34,FALSE)="","",1),"")</f>
        <v/>
      </c>
      <c r="AO115" s="235" t="str">
        <f>IFERROR(IF(VLOOKUP($C115,'様式２－１'!$A$6:$BG$163,35,FALSE)="","",1),"")</f>
        <v/>
      </c>
      <c r="AP115" s="232" t="str">
        <f>IFERROR(IF(VLOOKUP($C115,'様式２－１'!$A$6:$BG$163,36,FALSE)="","",VLOOKUP($C115,'様式２－１'!$A$6:$BG$163,36,FALSE)),"")</f>
        <v/>
      </c>
      <c r="AQ115" s="233" t="str">
        <f>IFERROR(IF(VLOOKUP($C115,'様式２－１'!$A$6:$BG$163,37,FALSE)="","",VLOOKUP($C115,'様式２－１'!$A$6:$BG$163,37,FALSE)),"")</f>
        <v/>
      </c>
      <c r="AR115" s="232" t="str">
        <f>IFERROR(IF(VLOOKUP($C115,'様式２－１'!$A$6:$BG$163,38,FALSE)="","",VLOOKUP($C115,'様式２－１'!$A$6:$BG$163,38,FALSE)),"")</f>
        <v/>
      </c>
      <c r="AS115" s="233" t="str">
        <f>IFERROR(IF(VLOOKUP($C115,'様式２－１'!$A$6:$BG$163,39,FALSE)="","",VLOOKUP($C115,'様式２－１'!$A$6:$BG$163,39,FALSE)),"")</f>
        <v/>
      </c>
      <c r="AT115" s="232" t="str">
        <f>IFERROR(IF(VLOOKUP($C115,'様式２－１'!$A$6:$BG$163,40,FALSE)="","",VLOOKUP($C115,'様式２－１'!$A$6:$BG$163,40,FALSE)),"")</f>
        <v/>
      </c>
      <c r="AU115" s="233" t="str">
        <f>IFERROR(IF(VLOOKUP($C115,'様式２－１'!$A$6:$BG$163,41,FALSE)="","",VLOOKUP($C115,'様式２－１'!$A$6:$BG$163,41,FALSE)),"")</f>
        <v/>
      </c>
      <c r="AV115" s="232" t="str">
        <f>IFERROR(IF(VLOOKUP($C115,'様式２－１'!$A$6:$BG$163,42,FALSE)="","",VLOOKUP($C115,'様式２－１'!$A$6:$BG$163,42,FALSE)),"")</f>
        <v/>
      </c>
      <c r="AW115" s="233" t="str">
        <f>IFERROR(IF(VLOOKUP($C115,'様式２－１'!$A$6:$BG$163,43,FALSE)="","",VLOOKUP($C115,'様式２－１'!$A$6:$BG$163,43,FALSE)),"")</f>
        <v/>
      </c>
      <c r="AX115" s="232" t="str">
        <f>IFERROR(IF(VLOOKUP($C115,'様式２－１'!$A$6:$BG$163,44,FALSE)="","",VLOOKUP($C115,'様式２－１'!$A$6:$BG$163,44,FALSE)),"")</f>
        <v/>
      </c>
      <c r="AY115" s="233" t="str">
        <f>IFERROR(IF(VLOOKUP($C115,'様式２－１'!$A$6:$BG$163,45,FALSE)="","",VLOOKUP($C115,'様式２－１'!$A$6:$BG$163,45,FALSE)),"")</f>
        <v/>
      </c>
      <c r="AZ115" s="232" t="str">
        <f>IFERROR(IF(VLOOKUP($C115,'様式２－１'!$A$6:$BG$163,46,FALSE)="","",VLOOKUP($C115,'様式２－１'!$A$6:$BG$163,46,FALSE)),"")</f>
        <v/>
      </c>
      <c r="BA115" s="233" t="str">
        <f>IFERROR(IF(VLOOKUP($C115,'様式２－１'!$A$6:$BG$163,47,FALSE)="","",VLOOKUP($C115,'様式２－１'!$A$6:$BG$163,47,FALSE)),"")</f>
        <v/>
      </c>
      <c r="BB115" s="232" t="str">
        <f>IFERROR(IF(VLOOKUP($C115,'様式２－１'!$A$6:$BG$163,48,FALSE)="","",VLOOKUP($C115,'様式２－１'!$A$6:$BG$163,48,FALSE)),"")</f>
        <v/>
      </c>
      <c r="BC115" s="233" t="str">
        <f>IFERROR(IF(VLOOKUP($C115,'様式２－１'!$A$6:$BG$163,49,FALSE)="","",VLOOKUP($C115,'様式２－１'!$A$6:$BG$163,49,FALSE)),"")</f>
        <v/>
      </c>
      <c r="BD115" s="232" t="str">
        <f>IFERROR(IF(VLOOKUP($C115,'様式２－１'!$A$6:$BG$163,50,FALSE)="","",VLOOKUP($C115,'様式２－１'!$A$6:$BG$163,50,FALSE)),"")</f>
        <v/>
      </c>
      <c r="BE115" s="233" t="str">
        <f>IFERROR(IF(VLOOKUP($C115,'様式２－１'!$A$6:$BG$163,51,FALSE)="","",VLOOKUP($C115,'様式２－１'!$A$6:$BG$163,51,FALSE)),"")</f>
        <v/>
      </c>
      <c r="BF115" s="232" t="str">
        <f>IFERROR(IF(VLOOKUP($C115,'様式２－１'!$A$6:$BG$163,52,FALSE)="","",VLOOKUP($C115,'様式２－１'!$A$6:$BG$163,52,FALSE)),"")</f>
        <v/>
      </c>
      <c r="BG115" s="233" t="str">
        <f>IFERROR(IF(VLOOKUP($C115,'様式２－１'!$A$6:$BG$163,53,FALSE)="","",1),"")</f>
        <v/>
      </c>
      <c r="BH115" s="232" t="str">
        <f>IFERROR(IF(VLOOKUP($C115,'様式２－１'!$A$6:$BG$163,54,FALSE)="","",1),"")</f>
        <v/>
      </c>
      <c r="BI115" s="233" t="str">
        <f>IFERROR(IF(VLOOKUP($C115,'様式２－１'!$A$6:$BG$163,55,FALSE)="","",1),"")</f>
        <v/>
      </c>
      <c r="BJ115" s="232" t="str">
        <f>IFERROR(IF(VLOOKUP($C115,'様式２－１'!$A$6:$BG$163,56,FALSE)="","",VLOOKUP($C115,'様式２－１'!$A$6:$BG$163,56,FALSE)),"")</f>
        <v/>
      </c>
      <c r="BK115" s="233" t="str">
        <f>IFERROR(IF(VLOOKUP($C115,'様式２－１'!$A$6:$BG$163,57,FALSE)="","",VLOOKUP($C115,'様式２－１'!$A$6:$BG$163,57,FALSE)),"")</f>
        <v/>
      </c>
      <c r="BL115" s="232" t="str">
        <f>IFERROR(IF(VLOOKUP($C115,'様式２－１'!$A$6:$BG$163,58,FALSE)="","",VLOOKUP($C115,'様式２－１'!$A$6:$BG$163,58,FALSE)),"")</f>
        <v/>
      </c>
      <c r="BM115" s="233" t="str">
        <f>IFERROR(IF(VLOOKUP($C115,'様式２－１'!$A$6:$BG$163,59,FALSE)="","",VLOOKUP($C115,'様式２－１'!$A$6:$BG$163,59,FALSE)),"")</f>
        <v/>
      </c>
      <c r="BN115" s="234" t="str">
        <f>IFERROR(IF(VLOOKUP($C115,'様式４－１'!$A$6:$AE$112,5,FALSE)="","",VLOOKUP($C115,'様式４－１'!$A$6:$AE$112,5,FALSE)),"")</f>
        <v/>
      </c>
      <c r="BO115" s="235" t="str">
        <f>IFERROR(IF(VLOOKUP($C115,'様式４－１'!$A$6:$AE$112,6,FALSE)="","",VLOOKUP($C115,'様式４－１'!$A$6:$AE$112,6,FALSE)),"")</f>
        <v/>
      </c>
      <c r="BP115" s="234" t="str">
        <f>IFERROR(IF(VLOOKUP($C115,'様式４－１'!$A$6:$AE$112,7,FALSE)="","",VLOOKUP($C115,'様式４－１'!$A$6:$AE$112,7,FALSE)),"")</f>
        <v/>
      </c>
      <c r="BQ115" s="235" t="str">
        <f>IFERROR(IF(VLOOKUP($C115,'様式４－１'!$A$6:$AE$112,8,FALSE)="","",VLOOKUP($C115,'様式４－１'!$A$6:$AE$112,8,FALSE)),"")</f>
        <v/>
      </c>
      <c r="BR115" s="234" t="str">
        <f>IFERROR(IF(VLOOKUP($C115,'様式４－１'!$A$6:$AE$112,9,FALSE)="","",VLOOKUP($C115,'様式４－１'!$A$6:$AE$112,9,FALSE)),"")</f>
        <v/>
      </c>
      <c r="BS115" s="235" t="str">
        <f>IFERROR(IF(VLOOKUP($C115,'様式４－１'!$A$6:$AE$112,10,FALSE)="","",VLOOKUP($C115,'様式４－１'!$A$6:$AE$112,10,FALSE)),"")</f>
        <v/>
      </c>
      <c r="BT115" s="234" t="str">
        <f>IFERROR(IF(VLOOKUP($C115,'様式４－１'!$A$6:$AE$112,11,FALSE)="","",VLOOKUP($C115,'様式４－１'!$A$6:$AE$112,11,FALSE)),"")</f>
        <v/>
      </c>
      <c r="BU115" s="235" t="str">
        <f>IFERROR(IF(VLOOKUP($C115,'様式４－１'!$A$6:$AE$112,12,FALSE)="","",VLOOKUP($C115,'様式４－１'!$A$6:$AE$112,12,FALSE)),"")</f>
        <v/>
      </c>
      <c r="BV115" s="232" t="str">
        <f>IFERROR(IF(VLOOKUP($C115,'様式４－１'!$A$6:$AE$112,13,FALSE)="","",VLOOKUP($C115,'様式４－１'!$A$6:$AE$112,13,FALSE)),"")</f>
        <v/>
      </c>
      <c r="BW115" s="233" t="str">
        <f>IFERROR(IF(VLOOKUP($C115,'様式４－１'!$A$6:$AE$112,14,FALSE)="","",VLOOKUP($C115,'様式４－１'!$A$6:$AE$112,14,FALSE)),"")</f>
        <v/>
      </c>
      <c r="BX115" s="232" t="str">
        <f>IFERROR(IF(VLOOKUP($C115,'様式４－１'!$A$6:$AE$112,15,FALSE)="","",VLOOKUP($C115,'様式４－１'!$A$6:$AE$112,15,FALSE)),"")</f>
        <v/>
      </c>
      <c r="BY115" s="233" t="str">
        <f>IFERROR(IF(VLOOKUP($C115,'様式４－１'!$A$6:$AE$112,16,FALSE)="","",VLOOKUP($C115,'様式４－１'!$A$6:$AE$112,16,FALSE)),"")</f>
        <v/>
      </c>
      <c r="BZ115" s="232" t="str">
        <f>IFERROR(IF(VLOOKUP($C115,'様式４－１'!$A$6:$AE$112,17,FALSE)="","",VLOOKUP($C115,'様式４－１'!$A$6:$AE$112,17,FALSE)),"")</f>
        <v/>
      </c>
      <c r="CA115" s="233" t="str">
        <f>IFERROR(IF(VLOOKUP($C115,'様式４－１'!$A$6:$AE$112,18,FALSE)="","",VLOOKUP($C115,'様式４－１'!$A$6:$AE$112,18,FALSE)),"")</f>
        <v/>
      </c>
      <c r="CB115" s="232" t="str">
        <f>IFERROR(IF(VLOOKUP($C115,'様式４－１'!$A$6:$AE$112,19,FALSE)="","",VLOOKUP($C115,'様式４－１'!$A$6:$AE$112,19,FALSE)),"")</f>
        <v/>
      </c>
      <c r="CC115" s="233" t="str">
        <f>IFERROR(IF(VLOOKUP($C115,'様式４－１'!$A$6:$AE$112,20,FALSE)="","",VLOOKUP($C115,'様式４－１'!$A$6:$AE$112,20,FALSE)),"")</f>
        <v/>
      </c>
      <c r="CD115" s="234" t="str">
        <f>IFERROR(IF(VLOOKUP($C115,'様式４－１'!$A$6:$AE$112,21,FALSE)="","",1),"")</f>
        <v/>
      </c>
      <c r="CE115" s="235" t="str">
        <f>IFERROR(IF(VLOOKUP($C115,'様式４－１'!$A$6:$AE$112,22,FALSE)="","",1),"")</f>
        <v/>
      </c>
      <c r="CF115" s="234" t="str">
        <f>IFERROR(IF(VLOOKUP($C115,'様式４－１'!$A$6:$AE$112,23,FALSE)="","",1),"")</f>
        <v/>
      </c>
      <c r="CG115" s="235" t="str">
        <f>IFERROR(IF(VLOOKUP($C115,'様式４－１'!$A$6:$AE$112,24,FALSE)="","",1),"")</f>
        <v/>
      </c>
      <c r="CH115" s="234" t="str">
        <f>IFERROR(IF(VLOOKUP($C115,'様式４－１'!$A$6:$AE$112,25,FALSE)="","",1),"")</f>
        <v/>
      </c>
      <c r="CI115" s="235" t="str">
        <f>IFERROR(IF(VLOOKUP($C115,'様式４－１'!$A$6:$AE$112,26,FALSE)="","",1),"")</f>
        <v/>
      </c>
      <c r="CJ115" s="234" t="str">
        <f>IFERROR(IF(VLOOKUP($C115,'様式４－１'!$A$6:$AE$112,27,FALSE)="","",1),"")</f>
        <v/>
      </c>
      <c r="CK115" s="235" t="str">
        <f>IFERROR(IF(VLOOKUP($C115,'様式４－１'!$A$6:$AE$112,28,FALSE)="","",1),"")</f>
        <v/>
      </c>
      <c r="CL115" s="234" t="str">
        <f>IFERROR(IF(VLOOKUP($C115,'様式４－１'!$A$6:$AE$112,29,FALSE)="","",1),"")</f>
        <v/>
      </c>
      <c r="CM115" s="235" t="str">
        <f>IFERROR(IF(VLOOKUP($C115,'様式４－１'!$A$6:$AE$112,30,FALSE)="","",1),"")</f>
        <v/>
      </c>
      <c r="CN115" s="234" t="str">
        <f>IFERROR(IF(VLOOKUP($C115,'様式４－１'!$A$6:$AE$112,31,FALSE)="","",1),"")</f>
        <v/>
      </c>
      <c r="CO115" s="252" t="str">
        <f>IFERROR(IF(VLOOKUP($C115,'様式４－１'!$A$6:$AE$112,31,FALSE)="","",1),"")</f>
        <v/>
      </c>
      <c r="CP115" s="256" t="str">
        <f>IFERROR(IF(VLOOKUP($C115,'様式４－１'!$A$6:$AE$112,31,FALSE)="","",1),"")</f>
        <v/>
      </c>
      <c r="CQ115" s="252" t="str">
        <f>IFERROR(IF(VLOOKUP($C115,'様式４－１'!$A$6:$AE$112,31,FALSE)="","",1),"")</f>
        <v/>
      </c>
      <c r="CR115" s="260">
        <f>全技術者確認表!E127</f>
        <v>0</v>
      </c>
      <c r="CS115" s="261">
        <f>全技術者確認表!H127</f>
        <v>0</v>
      </c>
      <c r="FS115" s="232"/>
      <c r="FT115" s="233"/>
      <c r="FU115" s="232"/>
      <c r="FV115" s="233"/>
      <c r="FW115" s="232"/>
      <c r="FX115" s="233"/>
      <c r="FY115" s="232"/>
      <c r="FZ115" s="233"/>
      <c r="GA115" s="232"/>
      <c r="GB115" s="233"/>
      <c r="GC115" s="232"/>
      <c r="GD115" s="233"/>
      <c r="GE115" s="232"/>
      <c r="GF115" s="233"/>
      <c r="GG115" s="232"/>
      <c r="GH115" s="233"/>
      <c r="GI115" s="234"/>
      <c r="GJ115" s="235"/>
      <c r="GK115" s="234"/>
      <c r="GL115" s="235"/>
      <c r="GM115" s="234"/>
      <c r="GN115" s="235"/>
      <c r="GO115" s="234"/>
      <c r="GP115" s="235"/>
      <c r="GQ115" s="234"/>
      <c r="GR115" s="235"/>
      <c r="GS115" s="234"/>
      <c r="GT115" s="235"/>
      <c r="GU115" s="234"/>
      <c r="GV115" s="235"/>
      <c r="GW115" s="234"/>
      <c r="GX115" s="235"/>
      <c r="GY115" s="232"/>
      <c r="GZ115" s="233"/>
      <c r="HA115" s="232"/>
      <c r="HB115" s="233"/>
      <c r="HC115" s="232"/>
      <c r="HD115" s="233"/>
      <c r="HE115" s="232"/>
      <c r="HF115" s="233"/>
      <c r="HG115" s="232"/>
      <c r="HH115" s="233"/>
      <c r="HI115" s="232"/>
      <c r="HJ115" s="233"/>
      <c r="HK115" s="232"/>
      <c r="HL115" s="233"/>
      <c r="HM115" s="232"/>
      <c r="HN115" s="233"/>
      <c r="HO115" s="232"/>
      <c r="HP115" s="233"/>
      <c r="HQ115" s="232"/>
      <c r="HR115" s="233"/>
      <c r="HS115" s="232"/>
      <c r="HT115" s="233"/>
      <c r="HU115" s="232"/>
      <c r="HV115" s="233"/>
      <c r="HW115" s="234"/>
      <c r="HX115" s="235"/>
      <c r="HY115" s="234"/>
      <c r="HZ115" s="235"/>
      <c r="IA115" s="234"/>
      <c r="IB115" s="235"/>
      <c r="IC115" s="234"/>
      <c r="ID115" s="235"/>
      <c r="IE115" s="232"/>
      <c r="IF115" s="233"/>
      <c r="IG115" s="232"/>
      <c r="IH115" s="233"/>
      <c r="II115" s="232"/>
      <c r="IJ115" s="233"/>
      <c r="IK115" s="232"/>
      <c r="IL115" s="233"/>
      <c r="IM115" s="234"/>
      <c r="IN115" s="235"/>
      <c r="IO115" s="234"/>
      <c r="IP115" s="235"/>
      <c r="IQ115" s="234"/>
      <c r="IR115" s="235"/>
      <c r="IS115" s="234"/>
      <c r="IT115" s="235"/>
      <c r="IU115" s="234"/>
      <c r="IV115" s="235"/>
      <c r="IW115" s="234"/>
      <c r="IX115" s="252"/>
      <c r="IY115" s="256"/>
      <c r="IZ115" s="252"/>
      <c r="JA115" s="256"/>
      <c r="JB115" s="252"/>
    </row>
    <row r="116" spans="1:262" s="241" customFormat="1" x14ac:dyDescent="0.2">
      <c r="A116" s="241">
        <f>報告書表紙!G$6</f>
        <v>0</v>
      </c>
      <c r="C116" s="241">
        <v>115</v>
      </c>
      <c r="D116" s="241">
        <f>全技術者確認表!B128</f>
        <v>0</v>
      </c>
      <c r="J116" s="242" t="str">
        <f>IFERROR(IF(VLOOKUP($C116,'様式２－１'!$A$6:$BG$163,4,FALSE)="","",1),"")</f>
        <v/>
      </c>
      <c r="K116" s="243" t="str">
        <f>IFERROR(IF(VLOOKUP($C116,'様式２－１'!$A$6:$BG$163,5,FALSE)="","",1),"")</f>
        <v/>
      </c>
      <c r="L116" s="242" t="str">
        <f>IFERROR(IF(VLOOKUP($C116,'様式２－１'!$A$6:$BG$163,6,FALSE)="","",1),"")</f>
        <v/>
      </c>
      <c r="M116" s="243" t="str">
        <f>IFERROR(IF(VLOOKUP($C116,'様式２－１'!$A$6:$BG$163,7,FALSE)="","",1),"")</f>
        <v/>
      </c>
      <c r="N116" s="242" t="str">
        <f>IFERROR(IF(VLOOKUP($C116,'様式２－１'!$A$6:$BG$163,8,FALSE)="","",1),"")</f>
        <v/>
      </c>
      <c r="O116" s="243" t="str">
        <f>IFERROR(IF(VLOOKUP($C116,'様式２－１'!$A$6:$BG$163,9,FALSE)="","",1),"")</f>
        <v/>
      </c>
      <c r="P116" s="242" t="str">
        <f>IFERROR(IF(VLOOKUP($C116,'様式２－１'!$A$6:$BG$163,10,FALSE)="","",1),"")</f>
        <v/>
      </c>
      <c r="Q116" s="243" t="str">
        <f>IFERROR(IF(VLOOKUP($C116,'様式２－１'!$A$6:$BG$163,11,FALSE)="","",1),"")</f>
        <v/>
      </c>
      <c r="R116" s="242" t="str">
        <f>IFERROR(IF(VLOOKUP($C116,'様式２－１'!$A$6:$BG$163,12,FALSE)="","",1),"")</f>
        <v/>
      </c>
      <c r="S116" s="243" t="str">
        <f>IFERROR(IF(VLOOKUP($C116,'様式２－１'!$A$6:$BG$163,13,FALSE)="","",1),"")</f>
        <v/>
      </c>
      <c r="T116" s="242" t="str">
        <f>IFERROR(IF(VLOOKUP($C116,'様式２－１'!$A$6:$BG$163,14,FALSE)="","",1),"")</f>
        <v/>
      </c>
      <c r="U116" s="243" t="str">
        <f>IFERROR(IF(VLOOKUP($C116,'様式２－１'!$A$6:$BG$163,15,FALSE)="","",1),"")</f>
        <v/>
      </c>
      <c r="V116" s="242" t="str">
        <f>IFERROR(IF(VLOOKUP($C116,'様式２－１'!$A$6:$BG$163,16,FALSE)="","",1),"")</f>
        <v/>
      </c>
      <c r="W116" s="243" t="str">
        <f>IFERROR(IF(VLOOKUP($C116,'様式２－１'!$A$6:$BG$163,17,FALSE)="","",1),"")</f>
        <v/>
      </c>
      <c r="X116" s="242" t="str">
        <f>IFERROR(IF(VLOOKUP($C116,'様式２－１'!$A$6:$BG$163,18,FALSE)="","",1),"")</f>
        <v/>
      </c>
      <c r="Y116" s="243" t="str">
        <f>IFERROR(IF(VLOOKUP($C116,'様式２－１'!$A$6:$BG$163,19,FALSE)="","",1),"")</f>
        <v/>
      </c>
      <c r="Z116" s="242" t="str">
        <f>IFERROR(IF(VLOOKUP($C116,'様式２－１'!$A$6:$BG$163,20,FALSE)="","",1),"")</f>
        <v/>
      </c>
      <c r="AA116" s="245" t="str">
        <f>IFERROR(IF(VLOOKUP($C116,'様式２－１'!$A$6:$BG$163,21,FALSE)="","",1),"")</f>
        <v/>
      </c>
      <c r="AB116" s="242" t="str">
        <f>IFERROR(IF(VLOOKUP($C116,'様式２－１'!$A$6:$BG$163,22,FALSE)="","",1),"")</f>
        <v/>
      </c>
      <c r="AC116" s="245" t="str">
        <f>IFERROR(IF(VLOOKUP($C116,'様式２－１'!$A$6:$BG$163,23,FALSE)="","",1),"")</f>
        <v/>
      </c>
      <c r="AD116" s="242" t="str">
        <f>IFERROR(IF(VLOOKUP($C116,'様式２－１'!$A$6:$BG$163,24,FALSE)="","",1),"")</f>
        <v/>
      </c>
      <c r="AE116" s="245" t="str">
        <f>IFERROR(IF(VLOOKUP($C116,'様式２－１'!$A$6:$BG$163,25,FALSE)="","",1),"")</f>
        <v/>
      </c>
      <c r="AF116" s="242" t="str">
        <f>IFERROR(IF(VLOOKUP($C116,'様式２－１'!$A$6:$BG$163,26,FALSE)="","",1),"")</f>
        <v/>
      </c>
      <c r="AG116" s="245" t="str">
        <f>IFERROR(IF(VLOOKUP($C116,'様式２－１'!$A$6:$BG$163,27,FALSE)="","",1),"")</f>
        <v/>
      </c>
      <c r="AH116" s="242" t="str">
        <f>IFERROR(IF(VLOOKUP($C116,'様式２－１'!$A$6:$BG$163,28,FALSE)="","",1),"")</f>
        <v/>
      </c>
      <c r="AI116" s="245" t="str">
        <f>IFERROR(IF(VLOOKUP($C116,'様式２－１'!$A$6:$BG$163,28,FALSE)="","",1),"")</f>
        <v/>
      </c>
      <c r="AJ116" s="242" t="str">
        <f>IFERROR(IF(VLOOKUP($C116,'様式２－１'!$A$6:$BG$163,30,FALSE)="","",1),"")</f>
        <v/>
      </c>
      <c r="AK116" s="245" t="str">
        <f>IFERROR(IF(VLOOKUP($C116,'様式２－１'!$A$6:$BG$163,31,FALSE)="","",1),"")</f>
        <v/>
      </c>
      <c r="AL116" s="242" t="str">
        <f>IFERROR(IF(VLOOKUP($C116,'様式２－１'!$A$6:$BG$163,32,FALSE)="","",1),"")</f>
        <v/>
      </c>
      <c r="AM116" s="245" t="str">
        <f>IFERROR(IF(VLOOKUP($C116,'様式２－１'!$A$6:$BG$163,33,FALSE)="","",1),"")</f>
        <v/>
      </c>
      <c r="AN116" s="242" t="str">
        <f>IFERROR(IF(VLOOKUP($C116,'様式２－１'!$A$6:$BG$163,34,FALSE)="","",1),"")</f>
        <v/>
      </c>
      <c r="AO116" s="245" t="str">
        <f>IFERROR(IF(VLOOKUP($C116,'様式２－１'!$A$6:$BG$163,35,FALSE)="","",1),"")</f>
        <v/>
      </c>
      <c r="AP116" s="242" t="str">
        <f>IFERROR(IF(VLOOKUP($C116,'様式２－１'!$A$6:$BG$163,36,FALSE)="","",VLOOKUP($C116,'様式２－１'!$A$6:$BG$163,36,FALSE)),"")</f>
        <v/>
      </c>
      <c r="AQ116" s="243" t="str">
        <f>IFERROR(IF(VLOOKUP($C116,'様式２－１'!$A$6:$BG$163,37,FALSE)="","",VLOOKUP($C116,'様式２－１'!$A$6:$BG$163,37,FALSE)),"")</f>
        <v/>
      </c>
      <c r="AR116" s="242" t="str">
        <f>IFERROR(IF(VLOOKUP($C116,'様式２－１'!$A$6:$BG$163,38,FALSE)="","",VLOOKUP($C116,'様式２－１'!$A$6:$BG$163,38,FALSE)),"")</f>
        <v/>
      </c>
      <c r="AS116" s="243" t="str">
        <f>IFERROR(IF(VLOOKUP($C116,'様式２－１'!$A$6:$BG$163,39,FALSE)="","",VLOOKUP($C116,'様式２－１'!$A$6:$BG$163,39,FALSE)),"")</f>
        <v/>
      </c>
      <c r="AT116" s="242" t="str">
        <f>IFERROR(IF(VLOOKUP($C116,'様式２－１'!$A$6:$BG$163,40,FALSE)="","",VLOOKUP($C116,'様式２－１'!$A$6:$BG$163,40,FALSE)),"")</f>
        <v/>
      </c>
      <c r="AU116" s="243" t="str">
        <f>IFERROR(IF(VLOOKUP($C116,'様式２－１'!$A$6:$BG$163,41,FALSE)="","",VLOOKUP($C116,'様式２－１'!$A$6:$BG$163,41,FALSE)),"")</f>
        <v/>
      </c>
      <c r="AV116" s="242" t="str">
        <f>IFERROR(IF(VLOOKUP($C116,'様式２－１'!$A$6:$BG$163,42,FALSE)="","",VLOOKUP($C116,'様式２－１'!$A$6:$BG$163,42,FALSE)),"")</f>
        <v/>
      </c>
      <c r="AW116" s="243" t="str">
        <f>IFERROR(IF(VLOOKUP($C116,'様式２－１'!$A$6:$BG$163,43,FALSE)="","",VLOOKUP($C116,'様式２－１'!$A$6:$BG$163,43,FALSE)),"")</f>
        <v/>
      </c>
      <c r="AX116" s="242" t="str">
        <f>IFERROR(IF(VLOOKUP($C116,'様式２－１'!$A$6:$BG$163,44,FALSE)="","",VLOOKUP($C116,'様式２－１'!$A$6:$BG$163,44,FALSE)),"")</f>
        <v/>
      </c>
      <c r="AY116" s="243" t="str">
        <f>IFERROR(IF(VLOOKUP($C116,'様式２－１'!$A$6:$BG$163,45,FALSE)="","",VLOOKUP($C116,'様式２－１'!$A$6:$BG$163,45,FALSE)),"")</f>
        <v/>
      </c>
      <c r="AZ116" s="242" t="str">
        <f>IFERROR(IF(VLOOKUP($C116,'様式２－１'!$A$6:$BG$163,46,FALSE)="","",VLOOKUP($C116,'様式２－１'!$A$6:$BG$163,46,FALSE)),"")</f>
        <v/>
      </c>
      <c r="BA116" s="243" t="str">
        <f>IFERROR(IF(VLOOKUP($C116,'様式２－１'!$A$6:$BG$163,47,FALSE)="","",VLOOKUP($C116,'様式２－１'!$A$6:$BG$163,47,FALSE)),"")</f>
        <v/>
      </c>
      <c r="BB116" s="242" t="str">
        <f>IFERROR(IF(VLOOKUP($C116,'様式２－１'!$A$6:$BG$163,48,FALSE)="","",VLOOKUP($C116,'様式２－１'!$A$6:$BG$163,48,FALSE)),"")</f>
        <v/>
      </c>
      <c r="BC116" s="243" t="str">
        <f>IFERROR(IF(VLOOKUP($C116,'様式２－１'!$A$6:$BG$163,49,FALSE)="","",VLOOKUP($C116,'様式２－１'!$A$6:$BG$163,49,FALSE)),"")</f>
        <v/>
      </c>
      <c r="BD116" s="242" t="str">
        <f>IFERROR(IF(VLOOKUP($C116,'様式２－１'!$A$6:$BG$163,50,FALSE)="","",VLOOKUP($C116,'様式２－１'!$A$6:$BG$163,50,FALSE)),"")</f>
        <v/>
      </c>
      <c r="BE116" s="243" t="str">
        <f>IFERROR(IF(VLOOKUP($C116,'様式２－１'!$A$6:$BG$163,51,FALSE)="","",VLOOKUP($C116,'様式２－１'!$A$6:$BG$163,51,FALSE)),"")</f>
        <v/>
      </c>
      <c r="BF116" s="242" t="str">
        <f>IFERROR(IF(VLOOKUP($C116,'様式２－１'!$A$6:$BG$163,52,FALSE)="","",VLOOKUP($C116,'様式２－１'!$A$6:$BG$163,52,FALSE)),"")</f>
        <v/>
      </c>
      <c r="BG116" s="243" t="str">
        <f>IFERROR(IF(VLOOKUP($C116,'様式２－１'!$A$6:$BG$163,53,FALSE)="","",1),"")</f>
        <v/>
      </c>
      <c r="BH116" s="242" t="str">
        <f>IFERROR(IF(VLOOKUP($C116,'様式２－１'!$A$6:$BG$163,54,FALSE)="","",1),"")</f>
        <v/>
      </c>
      <c r="BI116" s="243" t="str">
        <f>IFERROR(IF(VLOOKUP($C116,'様式２－１'!$A$6:$BG$163,55,FALSE)="","",1),"")</f>
        <v/>
      </c>
      <c r="BJ116" s="242" t="str">
        <f>IFERROR(IF(VLOOKUP($C116,'様式２－１'!$A$6:$BG$163,56,FALSE)="","",VLOOKUP($C116,'様式２－１'!$A$6:$BG$163,56,FALSE)),"")</f>
        <v/>
      </c>
      <c r="BK116" s="243" t="str">
        <f>IFERROR(IF(VLOOKUP($C116,'様式２－１'!$A$6:$BG$163,57,FALSE)="","",VLOOKUP($C116,'様式２－１'!$A$6:$BG$163,57,FALSE)),"")</f>
        <v/>
      </c>
      <c r="BL116" s="242" t="str">
        <f>IFERROR(IF(VLOOKUP($C116,'様式２－１'!$A$6:$BG$163,58,FALSE)="","",VLOOKUP($C116,'様式２－１'!$A$6:$BG$163,58,FALSE)),"")</f>
        <v/>
      </c>
      <c r="BM116" s="243" t="str">
        <f>IFERROR(IF(VLOOKUP($C116,'様式２－１'!$A$6:$BG$163,59,FALSE)="","",VLOOKUP($C116,'様式２－１'!$A$6:$BG$163,59,FALSE)),"")</f>
        <v/>
      </c>
      <c r="BN116" s="244" t="str">
        <f>IFERROR(IF(VLOOKUP($C116,'様式４－１'!$A$6:$AE$112,5,FALSE)="","",VLOOKUP($C116,'様式４－１'!$A$6:$AE$112,5,FALSE)),"")</f>
        <v/>
      </c>
      <c r="BO116" s="245" t="str">
        <f>IFERROR(IF(VLOOKUP($C116,'様式４－１'!$A$6:$AE$112,6,FALSE)="","",VLOOKUP($C116,'様式４－１'!$A$6:$AE$112,6,FALSE)),"")</f>
        <v/>
      </c>
      <c r="BP116" s="244" t="str">
        <f>IFERROR(IF(VLOOKUP($C116,'様式４－１'!$A$6:$AE$112,7,FALSE)="","",VLOOKUP($C116,'様式４－１'!$A$6:$AE$112,7,FALSE)),"")</f>
        <v/>
      </c>
      <c r="BQ116" s="245" t="str">
        <f>IFERROR(IF(VLOOKUP($C116,'様式４－１'!$A$6:$AE$112,8,FALSE)="","",VLOOKUP($C116,'様式４－１'!$A$6:$AE$112,8,FALSE)),"")</f>
        <v/>
      </c>
      <c r="BR116" s="244" t="str">
        <f>IFERROR(IF(VLOOKUP($C116,'様式４－１'!$A$6:$AE$112,9,FALSE)="","",VLOOKUP($C116,'様式４－１'!$A$6:$AE$112,9,FALSE)),"")</f>
        <v/>
      </c>
      <c r="BS116" s="245" t="str">
        <f>IFERROR(IF(VLOOKUP($C116,'様式４－１'!$A$6:$AE$112,10,FALSE)="","",VLOOKUP($C116,'様式４－１'!$A$6:$AE$112,10,FALSE)),"")</f>
        <v/>
      </c>
      <c r="BT116" s="244" t="str">
        <f>IFERROR(IF(VLOOKUP($C116,'様式４－１'!$A$6:$AE$112,11,FALSE)="","",VLOOKUP($C116,'様式４－１'!$A$6:$AE$112,11,FALSE)),"")</f>
        <v/>
      </c>
      <c r="BU116" s="245" t="str">
        <f>IFERROR(IF(VLOOKUP($C116,'様式４－１'!$A$6:$AE$112,12,FALSE)="","",VLOOKUP($C116,'様式４－１'!$A$6:$AE$112,12,FALSE)),"")</f>
        <v/>
      </c>
      <c r="BV116" s="242" t="str">
        <f>IFERROR(IF(VLOOKUP($C116,'様式４－１'!$A$6:$AE$112,13,FALSE)="","",VLOOKUP($C116,'様式４－１'!$A$6:$AE$112,13,FALSE)),"")</f>
        <v/>
      </c>
      <c r="BW116" s="243" t="str">
        <f>IFERROR(IF(VLOOKUP($C116,'様式４－１'!$A$6:$AE$112,14,FALSE)="","",VLOOKUP($C116,'様式４－１'!$A$6:$AE$112,14,FALSE)),"")</f>
        <v/>
      </c>
      <c r="BX116" s="242" t="str">
        <f>IFERROR(IF(VLOOKUP($C116,'様式４－１'!$A$6:$AE$112,15,FALSE)="","",VLOOKUP($C116,'様式４－１'!$A$6:$AE$112,15,FALSE)),"")</f>
        <v/>
      </c>
      <c r="BY116" s="243" t="str">
        <f>IFERROR(IF(VLOOKUP($C116,'様式４－１'!$A$6:$AE$112,16,FALSE)="","",VLOOKUP($C116,'様式４－１'!$A$6:$AE$112,16,FALSE)),"")</f>
        <v/>
      </c>
      <c r="BZ116" s="242" t="str">
        <f>IFERROR(IF(VLOOKUP($C116,'様式４－１'!$A$6:$AE$112,17,FALSE)="","",VLOOKUP($C116,'様式４－１'!$A$6:$AE$112,17,FALSE)),"")</f>
        <v/>
      </c>
      <c r="CA116" s="243" t="str">
        <f>IFERROR(IF(VLOOKUP($C116,'様式４－１'!$A$6:$AE$112,18,FALSE)="","",VLOOKUP($C116,'様式４－１'!$A$6:$AE$112,18,FALSE)),"")</f>
        <v/>
      </c>
      <c r="CB116" s="242" t="str">
        <f>IFERROR(IF(VLOOKUP($C116,'様式４－１'!$A$6:$AE$112,19,FALSE)="","",VLOOKUP($C116,'様式４－１'!$A$6:$AE$112,19,FALSE)),"")</f>
        <v/>
      </c>
      <c r="CC116" s="243" t="str">
        <f>IFERROR(IF(VLOOKUP($C116,'様式４－１'!$A$6:$AE$112,20,FALSE)="","",VLOOKUP($C116,'様式４－１'!$A$6:$AE$112,20,FALSE)),"")</f>
        <v/>
      </c>
      <c r="CD116" s="244" t="str">
        <f>IFERROR(IF(VLOOKUP($C116,'様式４－１'!$A$6:$AE$112,21,FALSE)="","",1),"")</f>
        <v/>
      </c>
      <c r="CE116" s="245" t="str">
        <f>IFERROR(IF(VLOOKUP($C116,'様式４－１'!$A$6:$AE$112,22,FALSE)="","",1),"")</f>
        <v/>
      </c>
      <c r="CF116" s="244" t="str">
        <f>IFERROR(IF(VLOOKUP($C116,'様式４－１'!$A$6:$AE$112,23,FALSE)="","",1),"")</f>
        <v/>
      </c>
      <c r="CG116" s="245" t="str">
        <f>IFERROR(IF(VLOOKUP($C116,'様式４－１'!$A$6:$AE$112,24,FALSE)="","",1),"")</f>
        <v/>
      </c>
      <c r="CH116" s="244" t="str">
        <f>IFERROR(IF(VLOOKUP($C116,'様式４－１'!$A$6:$AE$112,25,FALSE)="","",1),"")</f>
        <v/>
      </c>
      <c r="CI116" s="245" t="str">
        <f>IFERROR(IF(VLOOKUP($C116,'様式４－１'!$A$6:$AE$112,26,FALSE)="","",1),"")</f>
        <v/>
      </c>
      <c r="CJ116" s="244" t="str">
        <f>IFERROR(IF(VLOOKUP($C116,'様式４－１'!$A$6:$AE$112,27,FALSE)="","",1),"")</f>
        <v/>
      </c>
      <c r="CK116" s="245" t="str">
        <f>IFERROR(IF(VLOOKUP($C116,'様式４－１'!$A$6:$AE$112,28,FALSE)="","",1),"")</f>
        <v/>
      </c>
      <c r="CL116" s="244" t="str">
        <f>IFERROR(IF(VLOOKUP($C116,'様式４－１'!$A$6:$AE$112,29,FALSE)="","",1),"")</f>
        <v/>
      </c>
      <c r="CM116" s="245" t="str">
        <f>IFERROR(IF(VLOOKUP($C116,'様式４－１'!$A$6:$AE$112,30,FALSE)="","",1),"")</f>
        <v/>
      </c>
      <c r="CN116" s="244" t="str">
        <f>IFERROR(IF(VLOOKUP($C116,'様式４－１'!$A$6:$AE$112,31,FALSE)="","",1),"")</f>
        <v/>
      </c>
      <c r="CO116" s="253" t="str">
        <f>IFERROR(IF(VLOOKUP($C116,'様式４－１'!$A$6:$AE$112,31,FALSE)="","",1),"")</f>
        <v/>
      </c>
      <c r="CP116" s="257" t="str">
        <f>IFERROR(IF(VLOOKUP($C116,'様式４－１'!$A$6:$AE$112,31,FALSE)="","",1),"")</f>
        <v/>
      </c>
      <c r="CQ116" s="253" t="str">
        <f>IFERROR(IF(VLOOKUP($C116,'様式４－１'!$A$6:$AE$112,31,FALSE)="","",1),"")</f>
        <v/>
      </c>
      <c r="CR116" s="262">
        <f>全技術者確認表!E128</f>
        <v>0</v>
      </c>
      <c r="CS116" s="263">
        <f>全技術者確認表!H128</f>
        <v>0</v>
      </c>
      <c r="FS116" s="242"/>
      <c r="FT116" s="243"/>
      <c r="FU116" s="242"/>
      <c r="FV116" s="243"/>
      <c r="FW116" s="242"/>
      <c r="FX116" s="243"/>
      <c r="FY116" s="242"/>
      <c r="FZ116" s="243"/>
      <c r="GA116" s="242"/>
      <c r="GB116" s="243"/>
      <c r="GC116" s="242"/>
      <c r="GD116" s="243"/>
      <c r="GE116" s="242"/>
      <c r="GF116" s="243"/>
      <c r="GG116" s="242"/>
      <c r="GH116" s="243"/>
      <c r="GI116" s="244"/>
      <c r="GJ116" s="245"/>
      <c r="GK116" s="244"/>
      <c r="GL116" s="245"/>
      <c r="GM116" s="244"/>
      <c r="GN116" s="245"/>
      <c r="GO116" s="244"/>
      <c r="GP116" s="245"/>
      <c r="GQ116" s="244"/>
      <c r="GR116" s="245"/>
      <c r="GS116" s="244"/>
      <c r="GT116" s="245"/>
      <c r="GU116" s="244"/>
      <c r="GV116" s="245"/>
      <c r="GW116" s="244"/>
      <c r="GX116" s="245"/>
      <c r="GY116" s="242"/>
      <c r="GZ116" s="243"/>
      <c r="HA116" s="242"/>
      <c r="HB116" s="243"/>
      <c r="HC116" s="242"/>
      <c r="HD116" s="243"/>
      <c r="HE116" s="242"/>
      <c r="HF116" s="243"/>
      <c r="HG116" s="242"/>
      <c r="HH116" s="243"/>
      <c r="HI116" s="242"/>
      <c r="HJ116" s="243"/>
      <c r="HK116" s="242"/>
      <c r="HL116" s="243"/>
      <c r="HM116" s="242"/>
      <c r="HN116" s="243"/>
      <c r="HO116" s="242"/>
      <c r="HP116" s="243"/>
      <c r="HQ116" s="242"/>
      <c r="HR116" s="243"/>
      <c r="HS116" s="242"/>
      <c r="HT116" s="243"/>
      <c r="HU116" s="242"/>
      <c r="HV116" s="243"/>
      <c r="HW116" s="244"/>
      <c r="HX116" s="245"/>
      <c r="HY116" s="244"/>
      <c r="HZ116" s="245"/>
      <c r="IA116" s="244"/>
      <c r="IB116" s="245"/>
      <c r="IC116" s="244"/>
      <c r="ID116" s="245"/>
      <c r="IE116" s="242"/>
      <c r="IF116" s="243"/>
      <c r="IG116" s="242"/>
      <c r="IH116" s="243"/>
      <c r="II116" s="242"/>
      <c r="IJ116" s="243"/>
      <c r="IK116" s="242"/>
      <c r="IL116" s="243"/>
      <c r="IM116" s="244"/>
      <c r="IN116" s="245"/>
      <c r="IO116" s="244"/>
      <c r="IP116" s="245"/>
      <c r="IQ116" s="244"/>
      <c r="IR116" s="245"/>
      <c r="IS116" s="244"/>
      <c r="IT116" s="245"/>
      <c r="IU116" s="244"/>
      <c r="IV116" s="245"/>
      <c r="IW116" s="244"/>
      <c r="IX116" s="253"/>
      <c r="IY116" s="257"/>
      <c r="IZ116" s="253"/>
      <c r="JA116" s="257"/>
      <c r="JB116" s="253"/>
    </row>
    <row r="117" spans="1:262" s="236" customFormat="1" x14ac:dyDescent="0.2">
      <c r="A117" s="236">
        <f>報告書表紙!G$6</f>
        <v>0</v>
      </c>
      <c r="C117" s="236">
        <v>116</v>
      </c>
      <c r="D117" s="236">
        <f>全技術者確認表!B129</f>
        <v>0</v>
      </c>
      <c r="J117" s="237" t="str">
        <f>IFERROR(IF(VLOOKUP($C117,'様式２－１'!$A$6:$BG$163,4,FALSE)="","",1),"")</f>
        <v/>
      </c>
      <c r="K117" s="238" t="str">
        <f>IFERROR(IF(VLOOKUP($C117,'様式２－１'!$A$6:$BG$163,5,FALSE)="","",1),"")</f>
        <v/>
      </c>
      <c r="L117" s="237" t="str">
        <f>IFERROR(IF(VLOOKUP($C117,'様式２－１'!$A$6:$BG$163,6,FALSE)="","",1),"")</f>
        <v/>
      </c>
      <c r="M117" s="238" t="str">
        <f>IFERROR(IF(VLOOKUP($C117,'様式２－１'!$A$6:$BG$163,7,FALSE)="","",1),"")</f>
        <v/>
      </c>
      <c r="N117" s="237" t="str">
        <f>IFERROR(IF(VLOOKUP($C117,'様式２－１'!$A$6:$BG$163,8,FALSE)="","",1),"")</f>
        <v/>
      </c>
      <c r="O117" s="238" t="str">
        <f>IFERROR(IF(VLOOKUP($C117,'様式２－１'!$A$6:$BG$163,9,FALSE)="","",1),"")</f>
        <v/>
      </c>
      <c r="P117" s="237" t="str">
        <f>IFERROR(IF(VLOOKUP($C117,'様式２－１'!$A$6:$BG$163,10,FALSE)="","",1),"")</f>
        <v/>
      </c>
      <c r="Q117" s="238" t="str">
        <f>IFERROR(IF(VLOOKUP($C117,'様式２－１'!$A$6:$BG$163,11,FALSE)="","",1),"")</f>
        <v/>
      </c>
      <c r="R117" s="237" t="str">
        <f>IFERROR(IF(VLOOKUP($C117,'様式２－１'!$A$6:$BG$163,12,FALSE)="","",1),"")</f>
        <v/>
      </c>
      <c r="S117" s="238" t="str">
        <f>IFERROR(IF(VLOOKUP($C117,'様式２－１'!$A$6:$BG$163,13,FALSE)="","",1),"")</f>
        <v/>
      </c>
      <c r="T117" s="237" t="str">
        <f>IFERROR(IF(VLOOKUP($C117,'様式２－１'!$A$6:$BG$163,14,FALSE)="","",1),"")</f>
        <v/>
      </c>
      <c r="U117" s="238" t="str">
        <f>IFERROR(IF(VLOOKUP($C117,'様式２－１'!$A$6:$BG$163,15,FALSE)="","",1),"")</f>
        <v/>
      </c>
      <c r="V117" s="237" t="str">
        <f>IFERROR(IF(VLOOKUP($C117,'様式２－１'!$A$6:$BG$163,16,FALSE)="","",1),"")</f>
        <v/>
      </c>
      <c r="W117" s="238" t="str">
        <f>IFERROR(IF(VLOOKUP($C117,'様式２－１'!$A$6:$BG$163,17,FALSE)="","",1),"")</f>
        <v/>
      </c>
      <c r="X117" s="237" t="str">
        <f>IFERROR(IF(VLOOKUP($C117,'様式２－１'!$A$6:$BG$163,18,FALSE)="","",1),"")</f>
        <v/>
      </c>
      <c r="Y117" s="238" t="str">
        <f>IFERROR(IF(VLOOKUP($C117,'様式２－１'!$A$6:$BG$163,19,FALSE)="","",1),"")</f>
        <v/>
      </c>
      <c r="Z117" s="237" t="str">
        <f>IFERROR(IF(VLOOKUP($C117,'様式２－１'!$A$6:$BG$163,20,FALSE)="","",1),"")</f>
        <v/>
      </c>
      <c r="AA117" s="240" t="str">
        <f>IFERROR(IF(VLOOKUP($C117,'様式２－１'!$A$6:$BG$163,21,FALSE)="","",1),"")</f>
        <v/>
      </c>
      <c r="AB117" s="237" t="str">
        <f>IFERROR(IF(VLOOKUP($C117,'様式２－１'!$A$6:$BG$163,22,FALSE)="","",1),"")</f>
        <v/>
      </c>
      <c r="AC117" s="240" t="str">
        <f>IFERROR(IF(VLOOKUP($C117,'様式２－１'!$A$6:$BG$163,23,FALSE)="","",1),"")</f>
        <v/>
      </c>
      <c r="AD117" s="237" t="str">
        <f>IFERROR(IF(VLOOKUP($C117,'様式２－１'!$A$6:$BG$163,24,FALSE)="","",1),"")</f>
        <v/>
      </c>
      <c r="AE117" s="240" t="str">
        <f>IFERROR(IF(VLOOKUP($C117,'様式２－１'!$A$6:$BG$163,25,FALSE)="","",1),"")</f>
        <v/>
      </c>
      <c r="AF117" s="237" t="str">
        <f>IFERROR(IF(VLOOKUP($C117,'様式２－１'!$A$6:$BG$163,26,FALSE)="","",1),"")</f>
        <v/>
      </c>
      <c r="AG117" s="240" t="str">
        <f>IFERROR(IF(VLOOKUP($C117,'様式２－１'!$A$6:$BG$163,27,FALSE)="","",1),"")</f>
        <v/>
      </c>
      <c r="AH117" s="237" t="str">
        <f>IFERROR(IF(VLOOKUP($C117,'様式２－１'!$A$6:$BG$163,28,FALSE)="","",1),"")</f>
        <v/>
      </c>
      <c r="AI117" s="240" t="str">
        <f>IFERROR(IF(VLOOKUP($C117,'様式２－１'!$A$6:$BG$163,28,FALSE)="","",1),"")</f>
        <v/>
      </c>
      <c r="AJ117" s="237" t="str">
        <f>IFERROR(IF(VLOOKUP($C117,'様式２－１'!$A$6:$BG$163,30,FALSE)="","",1),"")</f>
        <v/>
      </c>
      <c r="AK117" s="240" t="str">
        <f>IFERROR(IF(VLOOKUP($C117,'様式２－１'!$A$6:$BG$163,31,FALSE)="","",1),"")</f>
        <v/>
      </c>
      <c r="AL117" s="237" t="str">
        <f>IFERROR(IF(VLOOKUP($C117,'様式２－１'!$A$6:$BG$163,32,FALSE)="","",1),"")</f>
        <v/>
      </c>
      <c r="AM117" s="240" t="str">
        <f>IFERROR(IF(VLOOKUP($C117,'様式２－１'!$A$6:$BG$163,33,FALSE)="","",1),"")</f>
        <v/>
      </c>
      <c r="AN117" s="237" t="str">
        <f>IFERROR(IF(VLOOKUP($C117,'様式２－１'!$A$6:$BG$163,34,FALSE)="","",1),"")</f>
        <v/>
      </c>
      <c r="AO117" s="240" t="str">
        <f>IFERROR(IF(VLOOKUP($C117,'様式２－１'!$A$6:$BG$163,35,FALSE)="","",1),"")</f>
        <v/>
      </c>
      <c r="AP117" s="237" t="str">
        <f>IFERROR(IF(VLOOKUP($C117,'様式２－１'!$A$6:$BG$163,36,FALSE)="","",VLOOKUP($C117,'様式２－１'!$A$6:$BG$163,36,FALSE)),"")</f>
        <v/>
      </c>
      <c r="AQ117" s="238" t="str">
        <f>IFERROR(IF(VLOOKUP($C117,'様式２－１'!$A$6:$BG$163,37,FALSE)="","",VLOOKUP($C117,'様式２－１'!$A$6:$BG$163,37,FALSE)),"")</f>
        <v/>
      </c>
      <c r="AR117" s="237" t="str">
        <f>IFERROR(IF(VLOOKUP($C117,'様式２－１'!$A$6:$BG$163,38,FALSE)="","",VLOOKUP($C117,'様式２－１'!$A$6:$BG$163,38,FALSE)),"")</f>
        <v/>
      </c>
      <c r="AS117" s="238" t="str">
        <f>IFERROR(IF(VLOOKUP($C117,'様式２－１'!$A$6:$BG$163,39,FALSE)="","",VLOOKUP($C117,'様式２－１'!$A$6:$BG$163,39,FALSE)),"")</f>
        <v/>
      </c>
      <c r="AT117" s="237" t="str">
        <f>IFERROR(IF(VLOOKUP($C117,'様式２－１'!$A$6:$BG$163,40,FALSE)="","",VLOOKUP($C117,'様式２－１'!$A$6:$BG$163,40,FALSE)),"")</f>
        <v/>
      </c>
      <c r="AU117" s="238" t="str">
        <f>IFERROR(IF(VLOOKUP($C117,'様式２－１'!$A$6:$BG$163,41,FALSE)="","",VLOOKUP($C117,'様式２－１'!$A$6:$BG$163,41,FALSE)),"")</f>
        <v/>
      </c>
      <c r="AV117" s="237" t="str">
        <f>IFERROR(IF(VLOOKUP($C117,'様式２－１'!$A$6:$BG$163,42,FALSE)="","",VLOOKUP($C117,'様式２－１'!$A$6:$BG$163,42,FALSE)),"")</f>
        <v/>
      </c>
      <c r="AW117" s="238" t="str">
        <f>IFERROR(IF(VLOOKUP($C117,'様式２－１'!$A$6:$BG$163,43,FALSE)="","",VLOOKUP($C117,'様式２－１'!$A$6:$BG$163,43,FALSE)),"")</f>
        <v/>
      </c>
      <c r="AX117" s="237" t="str">
        <f>IFERROR(IF(VLOOKUP($C117,'様式２－１'!$A$6:$BG$163,44,FALSE)="","",VLOOKUP($C117,'様式２－１'!$A$6:$BG$163,44,FALSE)),"")</f>
        <v/>
      </c>
      <c r="AY117" s="238" t="str">
        <f>IFERROR(IF(VLOOKUP($C117,'様式２－１'!$A$6:$BG$163,45,FALSE)="","",VLOOKUP($C117,'様式２－１'!$A$6:$BG$163,45,FALSE)),"")</f>
        <v/>
      </c>
      <c r="AZ117" s="237" t="str">
        <f>IFERROR(IF(VLOOKUP($C117,'様式２－１'!$A$6:$BG$163,46,FALSE)="","",VLOOKUP($C117,'様式２－１'!$A$6:$BG$163,46,FALSE)),"")</f>
        <v/>
      </c>
      <c r="BA117" s="238" t="str">
        <f>IFERROR(IF(VLOOKUP($C117,'様式２－１'!$A$6:$BG$163,47,FALSE)="","",VLOOKUP($C117,'様式２－１'!$A$6:$BG$163,47,FALSE)),"")</f>
        <v/>
      </c>
      <c r="BB117" s="237" t="str">
        <f>IFERROR(IF(VLOOKUP($C117,'様式２－１'!$A$6:$BG$163,48,FALSE)="","",VLOOKUP($C117,'様式２－１'!$A$6:$BG$163,48,FALSE)),"")</f>
        <v/>
      </c>
      <c r="BC117" s="238" t="str">
        <f>IFERROR(IF(VLOOKUP($C117,'様式２－１'!$A$6:$BG$163,49,FALSE)="","",VLOOKUP($C117,'様式２－１'!$A$6:$BG$163,49,FALSE)),"")</f>
        <v/>
      </c>
      <c r="BD117" s="237" t="str">
        <f>IFERROR(IF(VLOOKUP($C117,'様式２－１'!$A$6:$BG$163,50,FALSE)="","",VLOOKUP($C117,'様式２－１'!$A$6:$BG$163,50,FALSE)),"")</f>
        <v/>
      </c>
      <c r="BE117" s="238" t="str">
        <f>IFERROR(IF(VLOOKUP($C117,'様式２－１'!$A$6:$BG$163,51,FALSE)="","",VLOOKUP($C117,'様式２－１'!$A$6:$BG$163,51,FALSE)),"")</f>
        <v/>
      </c>
      <c r="BF117" s="237" t="str">
        <f>IFERROR(IF(VLOOKUP($C117,'様式２－１'!$A$6:$BG$163,52,FALSE)="","",VLOOKUP($C117,'様式２－１'!$A$6:$BG$163,52,FALSE)),"")</f>
        <v/>
      </c>
      <c r="BG117" s="238" t="str">
        <f>IFERROR(IF(VLOOKUP($C117,'様式２－１'!$A$6:$BG$163,53,FALSE)="","",1),"")</f>
        <v/>
      </c>
      <c r="BH117" s="237" t="str">
        <f>IFERROR(IF(VLOOKUP($C117,'様式２－１'!$A$6:$BG$163,54,FALSE)="","",1),"")</f>
        <v/>
      </c>
      <c r="BI117" s="238" t="str">
        <f>IFERROR(IF(VLOOKUP($C117,'様式２－１'!$A$6:$BG$163,55,FALSE)="","",1),"")</f>
        <v/>
      </c>
      <c r="BJ117" s="237" t="str">
        <f>IFERROR(IF(VLOOKUP($C117,'様式２－１'!$A$6:$BG$163,56,FALSE)="","",VLOOKUP($C117,'様式２－１'!$A$6:$BG$163,56,FALSE)),"")</f>
        <v/>
      </c>
      <c r="BK117" s="238" t="str">
        <f>IFERROR(IF(VLOOKUP($C117,'様式２－１'!$A$6:$BG$163,57,FALSE)="","",VLOOKUP($C117,'様式２－１'!$A$6:$BG$163,57,FALSE)),"")</f>
        <v/>
      </c>
      <c r="BL117" s="237" t="str">
        <f>IFERROR(IF(VLOOKUP($C117,'様式２－１'!$A$6:$BG$163,58,FALSE)="","",VLOOKUP($C117,'様式２－１'!$A$6:$BG$163,58,FALSE)),"")</f>
        <v/>
      </c>
      <c r="BM117" s="238" t="str">
        <f>IFERROR(IF(VLOOKUP($C117,'様式２－１'!$A$6:$BG$163,59,FALSE)="","",VLOOKUP($C117,'様式２－１'!$A$6:$BG$163,59,FALSE)),"")</f>
        <v/>
      </c>
      <c r="BN117" s="239" t="str">
        <f>IFERROR(IF(VLOOKUP($C117,'様式４－１'!$A$6:$AE$112,5,FALSE)="","",VLOOKUP($C117,'様式４－１'!$A$6:$AE$112,5,FALSE)),"")</f>
        <v/>
      </c>
      <c r="BO117" s="240" t="str">
        <f>IFERROR(IF(VLOOKUP($C117,'様式４－１'!$A$6:$AE$112,6,FALSE)="","",VLOOKUP($C117,'様式４－１'!$A$6:$AE$112,6,FALSE)),"")</f>
        <v/>
      </c>
      <c r="BP117" s="239" t="str">
        <f>IFERROR(IF(VLOOKUP($C117,'様式４－１'!$A$6:$AE$112,7,FALSE)="","",VLOOKUP($C117,'様式４－１'!$A$6:$AE$112,7,FALSE)),"")</f>
        <v/>
      </c>
      <c r="BQ117" s="240" t="str">
        <f>IFERROR(IF(VLOOKUP($C117,'様式４－１'!$A$6:$AE$112,8,FALSE)="","",VLOOKUP($C117,'様式４－１'!$A$6:$AE$112,8,FALSE)),"")</f>
        <v/>
      </c>
      <c r="BR117" s="239" t="str">
        <f>IFERROR(IF(VLOOKUP($C117,'様式４－１'!$A$6:$AE$112,9,FALSE)="","",VLOOKUP($C117,'様式４－１'!$A$6:$AE$112,9,FALSE)),"")</f>
        <v/>
      </c>
      <c r="BS117" s="240" t="str">
        <f>IFERROR(IF(VLOOKUP($C117,'様式４－１'!$A$6:$AE$112,10,FALSE)="","",VLOOKUP($C117,'様式４－１'!$A$6:$AE$112,10,FALSE)),"")</f>
        <v/>
      </c>
      <c r="BT117" s="239" t="str">
        <f>IFERROR(IF(VLOOKUP($C117,'様式４－１'!$A$6:$AE$112,11,FALSE)="","",VLOOKUP($C117,'様式４－１'!$A$6:$AE$112,11,FALSE)),"")</f>
        <v/>
      </c>
      <c r="BU117" s="240" t="str">
        <f>IFERROR(IF(VLOOKUP($C117,'様式４－１'!$A$6:$AE$112,12,FALSE)="","",VLOOKUP($C117,'様式４－１'!$A$6:$AE$112,12,FALSE)),"")</f>
        <v/>
      </c>
      <c r="BV117" s="237" t="str">
        <f>IFERROR(IF(VLOOKUP($C117,'様式４－１'!$A$6:$AE$112,13,FALSE)="","",VLOOKUP($C117,'様式４－１'!$A$6:$AE$112,13,FALSE)),"")</f>
        <v/>
      </c>
      <c r="BW117" s="238" t="str">
        <f>IFERROR(IF(VLOOKUP($C117,'様式４－１'!$A$6:$AE$112,14,FALSE)="","",VLOOKUP($C117,'様式４－１'!$A$6:$AE$112,14,FALSE)),"")</f>
        <v/>
      </c>
      <c r="BX117" s="237" t="str">
        <f>IFERROR(IF(VLOOKUP($C117,'様式４－１'!$A$6:$AE$112,15,FALSE)="","",VLOOKUP($C117,'様式４－１'!$A$6:$AE$112,15,FALSE)),"")</f>
        <v/>
      </c>
      <c r="BY117" s="238" t="str">
        <f>IFERROR(IF(VLOOKUP($C117,'様式４－１'!$A$6:$AE$112,16,FALSE)="","",VLOOKUP($C117,'様式４－１'!$A$6:$AE$112,16,FALSE)),"")</f>
        <v/>
      </c>
      <c r="BZ117" s="237" t="str">
        <f>IFERROR(IF(VLOOKUP($C117,'様式４－１'!$A$6:$AE$112,17,FALSE)="","",VLOOKUP($C117,'様式４－１'!$A$6:$AE$112,17,FALSE)),"")</f>
        <v/>
      </c>
      <c r="CA117" s="238" t="str">
        <f>IFERROR(IF(VLOOKUP($C117,'様式４－１'!$A$6:$AE$112,18,FALSE)="","",VLOOKUP($C117,'様式４－１'!$A$6:$AE$112,18,FALSE)),"")</f>
        <v/>
      </c>
      <c r="CB117" s="237" t="str">
        <f>IFERROR(IF(VLOOKUP($C117,'様式４－１'!$A$6:$AE$112,19,FALSE)="","",VLOOKUP($C117,'様式４－１'!$A$6:$AE$112,19,FALSE)),"")</f>
        <v/>
      </c>
      <c r="CC117" s="238" t="str">
        <f>IFERROR(IF(VLOOKUP($C117,'様式４－１'!$A$6:$AE$112,20,FALSE)="","",VLOOKUP($C117,'様式４－１'!$A$6:$AE$112,20,FALSE)),"")</f>
        <v/>
      </c>
      <c r="CD117" s="239" t="str">
        <f>IFERROR(IF(VLOOKUP($C117,'様式４－１'!$A$6:$AE$112,21,FALSE)="","",1),"")</f>
        <v/>
      </c>
      <c r="CE117" s="240" t="str">
        <f>IFERROR(IF(VLOOKUP($C117,'様式４－１'!$A$6:$AE$112,22,FALSE)="","",1),"")</f>
        <v/>
      </c>
      <c r="CF117" s="239" t="str">
        <f>IFERROR(IF(VLOOKUP($C117,'様式４－１'!$A$6:$AE$112,23,FALSE)="","",1),"")</f>
        <v/>
      </c>
      <c r="CG117" s="240" t="str">
        <f>IFERROR(IF(VLOOKUP($C117,'様式４－１'!$A$6:$AE$112,24,FALSE)="","",1),"")</f>
        <v/>
      </c>
      <c r="CH117" s="239" t="str">
        <f>IFERROR(IF(VLOOKUP($C117,'様式４－１'!$A$6:$AE$112,25,FALSE)="","",1),"")</f>
        <v/>
      </c>
      <c r="CI117" s="240" t="str">
        <f>IFERROR(IF(VLOOKUP($C117,'様式４－１'!$A$6:$AE$112,26,FALSE)="","",1),"")</f>
        <v/>
      </c>
      <c r="CJ117" s="239" t="str">
        <f>IFERROR(IF(VLOOKUP($C117,'様式４－１'!$A$6:$AE$112,27,FALSE)="","",1),"")</f>
        <v/>
      </c>
      <c r="CK117" s="240" t="str">
        <f>IFERROR(IF(VLOOKUP($C117,'様式４－１'!$A$6:$AE$112,28,FALSE)="","",1),"")</f>
        <v/>
      </c>
      <c r="CL117" s="239" t="str">
        <f>IFERROR(IF(VLOOKUP($C117,'様式４－１'!$A$6:$AE$112,29,FALSE)="","",1),"")</f>
        <v/>
      </c>
      <c r="CM117" s="240" t="str">
        <f>IFERROR(IF(VLOOKUP($C117,'様式４－１'!$A$6:$AE$112,30,FALSE)="","",1),"")</f>
        <v/>
      </c>
      <c r="CN117" s="239" t="str">
        <f>IFERROR(IF(VLOOKUP($C117,'様式４－１'!$A$6:$AE$112,31,FALSE)="","",1),"")</f>
        <v/>
      </c>
      <c r="CO117" s="254" t="str">
        <f>IFERROR(IF(VLOOKUP($C117,'様式４－１'!$A$6:$AE$112,31,FALSE)="","",1),"")</f>
        <v/>
      </c>
      <c r="CP117" s="258" t="str">
        <f>IFERROR(IF(VLOOKUP($C117,'様式４－１'!$A$6:$AE$112,31,FALSE)="","",1),"")</f>
        <v/>
      </c>
      <c r="CQ117" s="254" t="str">
        <f>IFERROR(IF(VLOOKUP($C117,'様式４－１'!$A$6:$AE$112,31,FALSE)="","",1),"")</f>
        <v/>
      </c>
      <c r="CR117" s="264">
        <f>全技術者確認表!E129</f>
        <v>0</v>
      </c>
      <c r="CS117" s="265">
        <f>全技術者確認表!H129</f>
        <v>0</v>
      </c>
      <c r="FS117" s="237"/>
      <c r="FT117" s="238"/>
      <c r="FU117" s="237"/>
      <c r="FV117" s="238"/>
      <c r="FW117" s="237"/>
      <c r="FX117" s="238"/>
      <c r="FY117" s="237"/>
      <c r="FZ117" s="238"/>
      <c r="GA117" s="237"/>
      <c r="GB117" s="238"/>
      <c r="GC117" s="237"/>
      <c r="GD117" s="238"/>
      <c r="GE117" s="237"/>
      <c r="GF117" s="238"/>
      <c r="GG117" s="237"/>
      <c r="GH117" s="238"/>
      <c r="GI117" s="239"/>
      <c r="GJ117" s="240"/>
      <c r="GK117" s="239"/>
      <c r="GL117" s="240"/>
      <c r="GM117" s="239"/>
      <c r="GN117" s="240"/>
      <c r="GO117" s="239"/>
      <c r="GP117" s="240"/>
      <c r="GQ117" s="239"/>
      <c r="GR117" s="240"/>
      <c r="GS117" s="239"/>
      <c r="GT117" s="240"/>
      <c r="GU117" s="239"/>
      <c r="GV117" s="240"/>
      <c r="GW117" s="239"/>
      <c r="GX117" s="240"/>
      <c r="GY117" s="237"/>
      <c r="GZ117" s="238"/>
      <c r="HA117" s="237"/>
      <c r="HB117" s="238"/>
      <c r="HC117" s="237"/>
      <c r="HD117" s="238"/>
      <c r="HE117" s="237"/>
      <c r="HF117" s="238"/>
      <c r="HG117" s="237"/>
      <c r="HH117" s="238"/>
      <c r="HI117" s="237"/>
      <c r="HJ117" s="238"/>
      <c r="HK117" s="237"/>
      <c r="HL117" s="238"/>
      <c r="HM117" s="237"/>
      <c r="HN117" s="238"/>
      <c r="HO117" s="237"/>
      <c r="HP117" s="238"/>
      <c r="HQ117" s="237"/>
      <c r="HR117" s="238"/>
      <c r="HS117" s="237"/>
      <c r="HT117" s="238"/>
      <c r="HU117" s="237"/>
      <c r="HV117" s="238"/>
      <c r="HW117" s="239"/>
      <c r="HX117" s="240"/>
      <c r="HY117" s="239"/>
      <c r="HZ117" s="240"/>
      <c r="IA117" s="239"/>
      <c r="IB117" s="240"/>
      <c r="IC117" s="239"/>
      <c r="ID117" s="240"/>
      <c r="IE117" s="237"/>
      <c r="IF117" s="238"/>
      <c r="IG117" s="237"/>
      <c r="IH117" s="238"/>
      <c r="II117" s="237"/>
      <c r="IJ117" s="238"/>
      <c r="IK117" s="237"/>
      <c r="IL117" s="238"/>
      <c r="IM117" s="239"/>
      <c r="IN117" s="240"/>
      <c r="IO117" s="239"/>
      <c r="IP117" s="240"/>
      <c r="IQ117" s="239"/>
      <c r="IR117" s="240"/>
      <c r="IS117" s="239"/>
      <c r="IT117" s="240"/>
      <c r="IU117" s="239"/>
      <c r="IV117" s="240"/>
      <c r="IW117" s="239"/>
      <c r="IX117" s="254"/>
      <c r="IY117" s="258"/>
      <c r="IZ117" s="254"/>
      <c r="JA117" s="258"/>
      <c r="JB117" s="254"/>
    </row>
    <row r="118" spans="1:262" s="231" customFormat="1" x14ac:dyDescent="0.2">
      <c r="A118" s="231">
        <f>報告書表紙!G$6</f>
        <v>0</v>
      </c>
      <c r="C118" s="231">
        <v>117</v>
      </c>
      <c r="D118" s="231">
        <f>全技術者確認表!B130</f>
        <v>0</v>
      </c>
      <c r="J118" s="232" t="str">
        <f>IFERROR(IF(VLOOKUP($C118,'様式２－１'!$A$6:$BG$163,4,FALSE)="","",1),"")</f>
        <v/>
      </c>
      <c r="K118" s="233" t="str">
        <f>IFERROR(IF(VLOOKUP($C118,'様式２－１'!$A$6:$BG$163,5,FALSE)="","",1),"")</f>
        <v/>
      </c>
      <c r="L118" s="232" t="str">
        <f>IFERROR(IF(VLOOKUP($C118,'様式２－１'!$A$6:$BG$163,6,FALSE)="","",1),"")</f>
        <v/>
      </c>
      <c r="M118" s="233" t="str">
        <f>IFERROR(IF(VLOOKUP($C118,'様式２－１'!$A$6:$BG$163,7,FALSE)="","",1),"")</f>
        <v/>
      </c>
      <c r="N118" s="232" t="str">
        <f>IFERROR(IF(VLOOKUP($C118,'様式２－１'!$A$6:$BG$163,8,FALSE)="","",1),"")</f>
        <v/>
      </c>
      <c r="O118" s="233" t="str">
        <f>IFERROR(IF(VLOOKUP($C118,'様式２－１'!$A$6:$BG$163,9,FALSE)="","",1),"")</f>
        <v/>
      </c>
      <c r="P118" s="232" t="str">
        <f>IFERROR(IF(VLOOKUP($C118,'様式２－１'!$A$6:$BG$163,10,FALSE)="","",1),"")</f>
        <v/>
      </c>
      <c r="Q118" s="233" t="str">
        <f>IFERROR(IF(VLOOKUP($C118,'様式２－１'!$A$6:$BG$163,11,FALSE)="","",1),"")</f>
        <v/>
      </c>
      <c r="R118" s="232" t="str">
        <f>IFERROR(IF(VLOOKUP($C118,'様式２－１'!$A$6:$BG$163,12,FALSE)="","",1),"")</f>
        <v/>
      </c>
      <c r="S118" s="233" t="str">
        <f>IFERROR(IF(VLOOKUP($C118,'様式２－１'!$A$6:$BG$163,13,FALSE)="","",1),"")</f>
        <v/>
      </c>
      <c r="T118" s="232" t="str">
        <f>IFERROR(IF(VLOOKUP($C118,'様式２－１'!$A$6:$BG$163,14,FALSE)="","",1),"")</f>
        <v/>
      </c>
      <c r="U118" s="233" t="str">
        <f>IFERROR(IF(VLOOKUP($C118,'様式２－１'!$A$6:$BG$163,15,FALSE)="","",1),"")</f>
        <v/>
      </c>
      <c r="V118" s="232" t="str">
        <f>IFERROR(IF(VLOOKUP($C118,'様式２－１'!$A$6:$BG$163,16,FALSE)="","",1),"")</f>
        <v/>
      </c>
      <c r="W118" s="233" t="str">
        <f>IFERROR(IF(VLOOKUP($C118,'様式２－１'!$A$6:$BG$163,17,FALSE)="","",1),"")</f>
        <v/>
      </c>
      <c r="X118" s="232" t="str">
        <f>IFERROR(IF(VLOOKUP($C118,'様式２－１'!$A$6:$BG$163,18,FALSE)="","",1),"")</f>
        <v/>
      </c>
      <c r="Y118" s="233" t="str">
        <f>IFERROR(IF(VLOOKUP($C118,'様式２－１'!$A$6:$BG$163,19,FALSE)="","",1),"")</f>
        <v/>
      </c>
      <c r="Z118" s="232" t="str">
        <f>IFERROR(IF(VLOOKUP($C118,'様式２－１'!$A$6:$BG$163,20,FALSE)="","",1),"")</f>
        <v/>
      </c>
      <c r="AA118" s="235" t="str">
        <f>IFERROR(IF(VLOOKUP($C118,'様式２－１'!$A$6:$BG$163,21,FALSE)="","",1),"")</f>
        <v/>
      </c>
      <c r="AB118" s="232" t="str">
        <f>IFERROR(IF(VLOOKUP($C118,'様式２－１'!$A$6:$BG$163,22,FALSE)="","",1),"")</f>
        <v/>
      </c>
      <c r="AC118" s="235" t="str">
        <f>IFERROR(IF(VLOOKUP($C118,'様式２－１'!$A$6:$BG$163,23,FALSE)="","",1),"")</f>
        <v/>
      </c>
      <c r="AD118" s="232" t="str">
        <f>IFERROR(IF(VLOOKUP($C118,'様式２－１'!$A$6:$BG$163,24,FALSE)="","",1),"")</f>
        <v/>
      </c>
      <c r="AE118" s="235" t="str">
        <f>IFERROR(IF(VLOOKUP($C118,'様式２－１'!$A$6:$BG$163,25,FALSE)="","",1),"")</f>
        <v/>
      </c>
      <c r="AF118" s="232" t="str">
        <f>IFERROR(IF(VLOOKUP($C118,'様式２－１'!$A$6:$BG$163,26,FALSE)="","",1),"")</f>
        <v/>
      </c>
      <c r="AG118" s="235" t="str">
        <f>IFERROR(IF(VLOOKUP($C118,'様式２－１'!$A$6:$BG$163,27,FALSE)="","",1),"")</f>
        <v/>
      </c>
      <c r="AH118" s="232" t="str">
        <f>IFERROR(IF(VLOOKUP($C118,'様式２－１'!$A$6:$BG$163,28,FALSE)="","",1),"")</f>
        <v/>
      </c>
      <c r="AI118" s="235" t="str">
        <f>IFERROR(IF(VLOOKUP($C118,'様式２－１'!$A$6:$BG$163,28,FALSE)="","",1),"")</f>
        <v/>
      </c>
      <c r="AJ118" s="232" t="str">
        <f>IFERROR(IF(VLOOKUP($C118,'様式２－１'!$A$6:$BG$163,30,FALSE)="","",1),"")</f>
        <v/>
      </c>
      <c r="AK118" s="235" t="str">
        <f>IFERROR(IF(VLOOKUP($C118,'様式２－１'!$A$6:$BG$163,31,FALSE)="","",1),"")</f>
        <v/>
      </c>
      <c r="AL118" s="232" t="str">
        <f>IFERROR(IF(VLOOKUP($C118,'様式２－１'!$A$6:$BG$163,32,FALSE)="","",1),"")</f>
        <v/>
      </c>
      <c r="AM118" s="235" t="str">
        <f>IFERROR(IF(VLOOKUP($C118,'様式２－１'!$A$6:$BG$163,33,FALSE)="","",1),"")</f>
        <v/>
      </c>
      <c r="AN118" s="232" t="str">
        <f>IFERROR(IF(VLOOKUP($C118,'様式２－１'!$A$6:$BG$163,34,FALSE)="","",1),"")</f>
        <v/>
      </c>
      <c r="AO118" s="235" t="str">
        <f>IFERROR(IF(VLOOKUP($C118,'様式２－１'!$A$6:$BG$163,35,FALSE)="","",1),"")</f>
        <v/>
      </c>
      <c r="AP118" s="232" t="str">
        <f>IFERROR(IF(VLOOKUP($C118,'様式２－１'!$A$6:$BG$163,36,FALSE)="","",VLOOKUP($C118,'様式２－１'!$A$6:$BG$163,36,FALSE)),"")</f>
        <v/>
      </c>
      <c r="AQ118" s="233" t="str">
        <f>IFERROR(IF(VLOOKUP($C118,'様式２－１'!$A$6:$BG$163,37,FALSE)="","",VLOOKUP($C118,'様式２－１'!$A$6:$BG$163,37,FALSE)),"")</f>
        <v/>
      </c>
      <c r="AR118" s="232" t="str">
        <f>IFERROR(IF(VLOOKUP($C118,'様式２－１'!$A$6:$BG$163,38,FALSE)="","",VLOOKUP($C118,'様式２－１'!$A$6:$BG$163,38,FALSE)),"")</f>
        <v/>
      </c>
      <c r="AS118" s="233" t="str">
        <f>IFERROR(IF(VLOOKUP($C118,'様式２－１'!$A$6:$BG$163,39,FALSE)="","",VLOOKUP($C118,'様式２－１'!$A$6:$BG$163,39,FALSE)),"")</f>
        <v/>
      </c>
      <c r="AT118" s="232" t="str">
        <f>IFERROR(IF(VLOOKUP($C118,'様式２－１'!$A$6:$BG$163,40,FALSE)="","",VLOOKUP($C118,'様式２－１'!$A$6:$BG$163,40,FALSE)),"")</f>
        <v/>
      </c>
      <c r="AU118" s="233" t="str">
        <f>IFERROR(IF(VLOOKUP($C118,'様式２－１'!$A$6:$BG$163,41,FALSE)="","",VLOOKUP($C118,'様式２－１'!$A$6:$BG$163,41,FALSE)),"")</f>
        <v/>
      </c>
      <c r="AV118" s="232" t="str">
        <f>IFERROR(IF(VLOOKUP($C118,'様式２－１'!$A$6:$BG$163,42,FALSE)="","",VLOOKUP($C118,'様式２－１'!$A$6:$BG$163,42,FALSE)),"")</f>
        <v/>
      </c>
      <c r="AW118" s="233" t="str">
        <f>IFERROR(IF(VLOOKUP($C118,'様式２－１'!$A$6:$BG$163,43,FALSE)="","",VLOOKUP($C118,'様式２－１'!$A$6:$BG$163,43,FALSE)),"")</f>
        <v/>
      </c>
      <c r="AX118" s="232" t="str">
        <f>IFERROR(IF(VLOOKUP($C118,'様式２－１'!$A$6:$BG$163,44,FALSE)="","",VLOOKUP($C118,'様式２－１'!$A$6:$BG$163,44,FALSE)),"")</f>
        <v/>
      </c>
      <c r="AY118" s="233" t="str">
        <f>IFERROR(IF(VLOOKUP($C118,'様式２－１'!$A$6:$BG$163,45,FALSE)="","",VLOOKUP($C118,'様式２－１'!$A$6:$BG$163,45,FALSE)),"")</f>
        <v/>
      </c>
      <c r="AZ118" s="232" t="str">
        <f>IFERROR(IF(VLOOKUP($C118,'様式２－１'!$A$6:$BG$163,46,FALSE)="","",VLOOKUP($C118,'様式２－１'!$A$6:$BG$163,46,FALSE)),"")</f>
        <v/>
      </c>
      <c r="BA118" s="233" t="str">
        <f>IFERROR(IF(VLOOKUP($C118,'様式２－１'!$A$6:$BG$163,47,FALSE)="","",VLOOKUP($C118,'様式２－１'!$A$6:$BG$163,47,FALSE)),"")</f>
        <v/>
      </c>
      <c r="BB118" s="232" t="str">
        <f>IFERROR(IF(VLOOKUP($C118,'様式２－１'!$A$6:$BG$163,48,FALSE)="","",VLOOKUP($C118,'様式２－１'!$A$6:$BG$163,48,FALSE)),"")</f>
        <v/>
      </c>
      <c r="BC118" s="233" t="str">
        <f>IFERROR(IF(VLOOKUP($C118,'様式２－１'!$A$6:$BG$163,49,FALSE)="","",VLOOKUP($C118,'様式２－１'!$A$6:$BG$163,49,FALSE)),"")</f>
        <v/>
      </c>
      <c r="BD118" s="232" t="str">
        <f>IFERROR(IF(VLOOKUP($C118,'様式２－１'!$A$6:$BG$163,50,FALSE)="","",VLOOKUP($C118,'様式２－１'!$A$6:$BG$163,50,FALSE)),"")</f>
        <v/>
      </c>
      <c r="BE118" s="233" t="str">
        <f>IFERROR(IF(VLOOKUP($C118,'様式２－１'!$A$6:$BG$163,51,FALSE)="","",VLOOKUP($C118,'様式２－１'!$A$6:$BG$163,51,FALSE)),"")</f>
        <v/>
      </c>
      <c r="BF118" s="232" t="str">
        <f>IFERROR(IF(VLOOKUP($C118,'様式２－１'!$A$6:$BG$163,52,FALSE)="","",VLOOKUP($C118,'様式２－１'!$A$6:$BG$163,52,FALSE)),"")</f>
        <v/>
      </c>
      <c r="BG118" s="233" t="str">
        <f>IFERROR(IF(VLOOKUP($C118,'様式２－１'!$A$6:$BG$163,53,FALSE)="","",1),"")</f>
        <v/>
      </c>
      <c r="BH118" s="232" t="str">
        <f>IFERROR(IF(VLOOKUP($C118,'様式２－１'!$A$6:$BG$163,54,FALSE)="","",1),"")</f>
        <v/>
      </c>
      <c r="BI118" s="233" t="str">
        <f>IFERROR(IF(VLOOKUP($C118,'様式２－１'!$A$6:$BG$163,55,FALSE)="","",1),"")</f>
        <v/>
      </c>
      <c r="BJ118" s="232" t="str">
        <f>IFERROR(IF(VLOOKUP($C118,'様式２－１'!$A$6:$BG$163,56,FALSE)="","",VLOOKUP($C118,'様式２－１'!$A$6:$BG$163,56,FALSE)),"")</f>
        <v/>
      </c>
      <c r="BK118" s="233" t="str">
        <f>IFERROR(IF(VLOOKUP($C118,'様式２－１'!$A$6:$BG$163,57,FALSE)="","",VLOOKUP($C118,'様式２－１'!$A$6:$BG$163,57,FALSE)),"")</f>
        <v/>
      </c>
      <c r="BL118" s="232" t="str">
        <f>IFERROR(IF(VLOOKUP($C118,'様式２－１'!$A$6:$BG$163,58,FALSE)="","",VLOOKUP($C118,'様式２－１'!$A$6:$BG$163,58,FALSE)),"")</f>
        <v/>
      </c>
      <c r="BM118" s="233" t="str">
        <f>IFERROR(IF(VLOOKUP($C118,'様式２－１'!$A$6:$BG$163,59,FALSE)="","",VLOOKUP($C118,'様式２－１'!$A$6:$BG$163,59,FALSE)),"")</f>
        <v/>
      </c>
      <c r="BN118" s="234" t="str">
        <f>IFERROR(IF(VLOOKUP($C118,'様式４－１'!$A$6:$AE$112,5,FALSE)="","",VLOOKUP($C118,'様式４－１'!$A$6:$AE$112,5,FALSE)),"")</f>
        <v/>
      </c>
      <c r="BO118" s="235" t="str">
        <f>IFERROR(IF(VLOOKUP($C118,'様式４－１'!$A$6:$AE$112,6,FALSE)="","",VLOOKUP($C118,'様式４－１'!$A$6:$AE$112,6,FALSE)),"")</f>
        <v/>
      </c>
      <c r="BP118" s="234" t="str">
        <f>IFERROR(IF(VLOOKUP($C118,'様式４－１'!$A$6:$AE$112,7,FALSE)="","",VLOOKUP($C118,'様式４－１'!$A$6:$AE$112,7,FALSE)),"")</f>
        <v/>
      </c>
      <c r="BQ118" s="235" t="str">
        <f>IFERROR(IF(VLOOKUP($C118,'様式４－１'!$A$6:$AE$112,8,FALSE)="","",VLOOKUP($C118,'様式４－１'!$A$6:$AE$112,8,FALSE)),"")</f>
        <v/>
      </c>
      <c r="BR118" s="234" t="str">
        <f>IFERROR(IF(VLOOKUP($C118,'様式４－１'!$A$6:$AE$112,9,FALSE)="","",VLOOKUP($C118,'様式４－１'!$A$6:$AE$112,9,FALSE)),"")</f>
        <v/>
      </c>
      <c r="BS118" s="235" t="str">
        <f>IFERROR(IF(VLOOKUP($C118,'様式４－１'!$A$6:$AE$112,10,FALSE)="","",VLOOKUP($C118,'様式４－１'!$A$6:$AE$112,10,FALSE)),"")</f>
        <v/>
      </c>
      <c r="BT118" s="234" t="str">
        <f>IFERROR(IF(VLOOKUP($C118,'様式４－１'!$A$6:$AE$112,11,FALSE)="","",VLOOKUP($C118,'様式４－１'!$A$6:$AE$112,11,FALSE)),"")</f>
        <v/>
      </c>
      <c r="BU118" s="235" t="str">
        <f>IFERROR(IF(VLOOKUP($C118,'様式４－１'!$A$6:$AE$112,12,FALSE)="","",VLOOKUP($C118,'様式４－１'!$A$6:$AE$112,12,FALSE)),"")</f>
        <v/>
      </c>
      <c r="BV118" s="232" t="str">
        <f>IFERROR(IF(VLOOKUP($C118,'様式４－１'!$A$6:$AE$112,13,FALSE)="","",VLOOKUP($C118,'様式４－１'!$A$6:$AE$112,13,FALSE)),"")</f>
        <v/>
      </c>
      <c r="BW118" s="233" t="str">
        <f>IFERROR(IF(VLOOKUP($C118,'様式４－１'!$A$6:$AE$112,14,FALSE)="","",VLOOKUP($C118,'様式４－１'!$A$6:$AE$112,14,FALSE)),"")</f>
        <v/>
      </c>
      <c r="BX118" s="232" t="str">
        <f>IFERROR(IF(VLOOKUP($C118,'様式４－１'!$A$6:$AE$112,15,FALSE)="","",VLOOKUP($C118,'様式４－１'!$A$6:$AE$112,15,FALSE)),"")</f>
        <v/>
      </c>
      <c r="BY118" s="233" t="str">
        <f>IFERROR(IF(VLOOKUP($C118,'様式４－１'!$A$6:$AE$112,16,FALSE)="","",VLOOKUP($C118,'様式４－１'!$A$6:$AE$112,16,FALSE)),"")</f>
        <v/>
      </c>
      <c r="BZ118" s="232" t="str">
        <f>IFERROR(IF(VLOOKUP($C118,'様式４－１'!$A$6:$AE$112,17,FALSE)="","",VLOOKUP($C118,'様式４－１'!$A$6:$AE$112,17,FALSE)),"")</f>
        <v/>
      </c>
      <c r="CA118" s="233" t="str">
        <f>IFERROR(IF(VLOOKUP($C118,'様式４－１'!$A$6:$AE$112,18,FALSE)="","",VLOOKUP($C118,'様式４－１'!$A$6:$AE$112,18,FALSE)),"")</f>
        <v/>
      </c>
      <c r="CB118" s="232" t="str">
        <f>IFERROR(IF(VLOOKUP($C118,'様式４－１'!$A$6:$AE$112,19,FALSE)="","",VLOOKUP($C118,'様式４－１'!$A$6:$AE$112,19,FALSE)),"")</f>
        <v/>
      </c>
      <c r="CC118" s="233" t="str">
        <f>IFERROR(IF(VLOOKUP($C118,'様式４－１'!$A$6:$AE$112,20,FALSE)="","",VLOOKUP($C118,'様式４－１'!$A$6:$AE$112,20,FALSE)),"")</f>
        <v/>
      </c>
      <c r="CD118" s="234" t="str">
        <f>IFERROR(IF(VLOOKUP($C118,'様式４－１'!$A$6:$AE$112,21,FALSE)="","",1),"")</f>
        <v/>
      </c>
      <c r="CE118" s="235" t="str">
        <f>IFERROR(IF(VLOOKUP($C118,'様式４－１'!$A$6:$AE$112,22,FALSE)="","",1),"")</f>
        <v/>
      </c>
      <c r="CF118" s="234" t="str">
        <f>IFERROR(IF(VLOOKUP($C118,'様式４－１'!$A$6:$AE$112,23,FALSE)="","",1),"")</f>
        <v/>
      </c>
      <c r="CG118" s="235" t="str">
        <f>IFERROR(IF(VLOOKUP($C118,'様式４－１'!$A$6:$AE$112,24,FALSE)="","",1),"")</f>
        <v/>
      </c>
      <c r="CH118" s="234" t="str">
        <f>IFERROR(IF(VLOOKUP($C118,'様式４－１'!$A$6:$AE$112,25,FALSE)="","",1),"")</f>
        <v/>
      </c>
      <c r="CI118" s="235" t="str">
        <f>IFERROR(IF(VLOOKUP($C118,'様式４－１'!$A$6:$AE$112,26,FALSE)="","",1),"")</f>
        <v/>
      </c>
      <c r="CJ118" s="234" t="str">
        <f>IFERROR(IF(VLOOKUP($C118,'様式４－１'!$A$6:$AE$112,27,FALSE)="","",1),"")</f>
        <v/>
      </c>
      <c r="CK118" s="235" t="str">
        <f>IFERROR(IF(VLOOKUP($C118,'様式４－１'!$A$6:$AE$112,28,FALSE)="","",1),"")</f>
        <v/>
      </c>
      <c r="CL118" s="234" t="str">
        <f>IFERROR(IF(VLOOKUP($C118,'様式４－１'!$A$6:$AE$112,29,FALSE)="","",1),"")</f>
        <v/>
      </c>
      <c r="CM118" s="235" t="str">
        <f>IFERROR(IF(VLOOKUP($C118,'様式４－１'!$A$6:$AE$112,30,FALSE)="","",1),"")</f>
        <v/>
      </c>
      <c r="CN118" s="234" t="str">
        <f>IFERROR(IF(VLOOKUP($C118,'様式４－１'!$A$6:$AE$112,31,FALSE)="","",1),"")</f>
        <v/>
      </c>
      <c r="CO118" s="252" t="str">
        <f>IFERROR(IF(VLOOKUP($C118,'様式４－１'!$A$6:$AE$112,31,FALSE)="","",1),"")</f>
        <v/>
      </c>
      <c r="CP118" s="256" t="str">
        <f>IFERROR(IF(VLOOKUP($C118,'様式４－１'!$A$6:$AE$112,31,FALSE)="","",1),"")</f>
        <v/>
      </c>
      <c r="CQ118" s="252" t="str">
        <f>IFERROR(IF(VLOOKUP($C118,'様式４－１'!$A$6:$AE$112,31,FALSE)="","",1),"")</f>
        <v/>
      </c>
      <c r="CR118" s="260">
        <f>全技術者確認表!E130</f>
        <v>0</v>
      </c>
      <c r="CS118" s="261">
        <f>全技術者確認表!H130</f>
        <v>0</v>
      </c>
      <c r="FS118" s="232"/>
      <c r="FT118" s="233"/>
      <c r="FU118" s="232"/>
      <c r="FV118" s="233"/>
      <c r="FW118" s="232"/>
      <c r="FX118" s="233"/>
      <c r="FY118" s="232"/>
      <c r="FZ118" s="233"/>
      <c r="GA118" s="232"/>
      <c r="GB118" s="233"/>
      <c r="GC118" s="232"/>
      <c r="GD118" s="233"/>
      <c r="GE118" s="232"/>
      <c r="GF118" s="233"/>
      <c r="GG118" s="232"/>
      <c r="GH118" s="233"/>
      <c r="GI118" s="234"/>
      <c r="GJ118" s="235"/>
      <c r="GK118" s="234"/>
      <c r="GL118" s="235"/>
      <c r="GM118" s="234"/>
      <c r="GN118" s="235"/>
      <c r="GO118" s="234"/>
      <c r="GP118" s="235"/>
      <c r="GQ118" s="234"/>
      <c r="GR118" s="235"/>
      <c r="GS118" s="234"/>
      <c r="GT118" s="235"/>
      <c r="GU118" s="234"/>
      <c r="GV118" s="235"/>
      <c r="GW118" s="234"/>
      <c r="GX118" s="235"/>
      <c r="GY118" s="232"/>
      <c r="GZ118" s="233"/>
      <c r="HA118" s="232"/>
      <c r="HB118" s="233"/>
      <c r="HC118" s="232"/>
      <c r="HD118" s="233"/>
      <c r="HE118" s="232"/>
      <c r="HF118" s="233"/>
      <c r="HG118" s="232"/>
      <c r="HH118" s="233"/>
      <c r="HI118" s="232"/>
      <c r="HJ118" s="233"/>
      <c r="HK118" s="232"/>
      <c r="HL118" s="233"/>
      <c r="HM118" s="232"/>
      <c r="HN118" s="233"/>
      <c r="HO118" s="232"/>
      <c r="HP118" s="233"/>
      <c r="HQ118" s="232"/>
      <c r="HR118" s="233"/>
      <c r="HS118" s="232"/>
      <c r="HT118" s="233"/>
      <c r="HU118" s="232"/>
      <c r="HV118" s="233"/>
      <c r="HW118" s="234"/>
      <c r="HX118" s="235"/>
      <c r="HY118" s="234"/>
      <c r="HZ118" s="235"/>
      <c r="IA118" s="234"/>
      <c r="IB118" s="235"/>
      <c r="IC118" s="234"/>
      <c r="ID118" s="235"/>
      <c r="IE118" s="232"/>
      <c r="IF118" s="233"/>
      <c r="IG118" s="232"/>
      <c r="IH118" s="233"/>
      <c r="II118" s="232"/>
      <c r="IJ118" s="233"/>
      <c r="IK118" s="232"/>
      <c r="IL118" s="233"/>
      <c r="IM118" s="234"/>
      <c r="IN118" s="235"/>
      <c r="IO118" s="234"/>
      <c r="IP118" s="235"/>
      <c r="IQ118" s="234"/>
      <c r="IR118" s="235"/>
      <c r="IS118" s="234"/>
      <c r="IT118" s="235"/>
      <c r="IU118" s="234"/>
      <c r="IV118" s="235"/>
      <c r="IW118" s="234"/>
      <c r="IX118" s="252"/>
      <c r="IY118" s="256"/>
      <c r="IZ118" s="252"/>
      <c r="JA118" s="256"/>
      <c r="JB118" s="252"/>
    </row>
    <row r="119" spans="1:262" s="231" customFormat="1" x14ac:dyDescent="0.2">
      <c r="A119" s="231">
        <f>報告書表紙!G$6</f>
        <v>0</v>
      </c>
      <c r="C119" s="231">
        <v>118</v>
      </c>
      <c r="D119" s="231">
        <f>全技術者確認表!B131</f>
        <v>0</v>
      </c>
      <c r="J119" s="232" t="str">
        <f>IFERROR(IF(VLOOKUP($C119,'様式２－１'!$A$6:$BG$163,4,FALSE)="","",1),"")</f>
        <v/>
      </c>
      <c r="K119" s="233" t="str">
        <f>IFERROR(IF(VLOOKUP($C119,'様式２－１'!$A$6:$BG$163,5,FALSE)="","",1),"")</f>
        <v/>
      </c>
      <c r="L119" s="232" t="str">
        <f>IFERROR(IF(VLOOKUP($C119,'様式２－１'!$A$6:$BG$163,6,FALSE)="","",1),"")</f>
        <v/>
      </c>
      <c r="M119" s="233" t="str">
        <f>IFERROR(IF(VLOOKUP($C119,'様式２－１'!$A$6:$BG$163,7,FALSE)="","",1),"")</f>
        <v/>
      </c>
      <c r="N119" s="232" t="str">
        <f>IFERROR(IF(VLOOKUP($C119,'様式２－１'!$A$6:$BG$163,8,FALSE)="","",1),"")</f>
        <v/>
      </c>
      <c r="O119" s="233" t="str">
        <f>IFERROR(IF(VLOOKUP($C119,'様式２－１'!$A$6:$BG$163,9,FALSE)="","",1),"")</f>
        <v/>
      </c>
      <c r="P119" s="232" t="str">
        <f>IFERROR(IF(VLOOKUP($C119,'様式２－１'!$A$6:$BG$163,10,FALSE)="","",1),"")</f>
        <v/>
      </c>
      <c r="Q119" s="233" t="str">
        <f>IFERROR(IF(VLOOKUP($C119,'様式２－１'!$A$6:$BG$163,11,FALSE)="","",1),"")</f>
        <v/>
      </c>
      <c r="R119" s="232" t="str">
        <f>IFERROR(IF(VLOOKUP($C119,'様式２－１'!$A$6:$BG$163,12,FALSE)="","",1),"")</f>
        <v/>
      </c>
      <c r="S119" s="233" t="str">
        <f>IFERROR(IF(VLOOKUP($C119,'様式２－１'!$A$6:$BG$163,13,FALSE)="","",1),"")</f>
        <v/>
      </c>
      <c r="T119" s="232" t="str">
        <f>IFERROR(IF(VLOOKUP($C119,'様式２－１'!$A$6:$BG$163,14,FALSE)="","",1),"")</f>
        <v/>
      </c>
      <c r="U119" s="233" t="str">
        <f>IFERROR(IF(VLOOKUP($C119,'様式２－１'!$A$6:$BG$163,15,FALSE)="","",1),"")</f>
        <v/>
      </c>
      <c r="V119" s="232" t="str">
        <f>IFERROR(IF(VLOOKUP($C119,'様式２－１'!$A$6:$BG$163,16,FALSE)="","",1),"")</f>
        <v/>
      </c>
      <c r="W119" s="233" t="str">
        <f>IFERROR(IF(VLOOKUP($C119,'様式２－１'!$A$6:$BG$163,17,FALSE)="","",1),"")</f>
        <v/>
      </c>
      <c r="X119" s="232" t="str">
        <f>IFERROR(IF(VLOOKUP($C119,'様式２－１'!$A$6:$BG$163,18,FALSE)="","",1),"")</f>
        <v/>
      </c>
      <c r="Y119" s="233" t="str">
        <f>IFERROR(IF(VLOOKUP($C119,'様式２－１'!$A$6:$BG$163,19,FALSE)="","",1),"")</f>
        <v/>
      </c>
      <c r="Z119" s="232" t="str">
        <f>IFERROR(IF(VLOOKUP($C119,'様式２－１'!$A$6:$BG$163,20,FALSE)="","",1),"")</f>
        <v/>
      </c>
      <c r="AA119" s="235" t="str">
        <f>IFERROR(IF(VLOOKUP($C119,'様式２－１'!$A$6:$BG$163,21,FALSE)="","",1),"")</f>
        <v/>
      </c>
      <c r="AB119" s="232" t="str">
        <f>IFERROR(IF(VLOOKUP($C119,'様式２－１'!$A$6:$BG$163,22,FALSE)="","",1),"")</f>
        <v/>
      </c>
      <c r="AC119" s="235" t="str">
        <f>IFERROR(IF(VLOOKUP($C119,'様式２－１'!$A$6:$BG$163,23,FALSE)="","",1),"")</f>
        <v/>
      </c>
      <c r="AD119" s="232" t="str">
        <f>IFERROR(IF(VLOOKUP($C119,'様式２－１'!$A$6:$BG$163,24,FALSE)="","",1),"")</f>
        <v/>
      </c>
      <c r="AE119" s="235" t="str">
        <f>IFERROR(IF(VLOOKUP($C119,'様式２－１'!$A$6:$BG$163,25,FALSE)="","",1),"")</f>
        <v/>
      </c>
      <c r="AF119" s="232" t="str">
        <f>IFERROR(IF(VLOOKUP($C119,'様式２－１'!$A$6:$BG$163,26,FALSE)="","",1),"")</f>
        <v/>
      </c>
      <c r="AG119" s="235" t="str">
        <f>IFERROR(IF(VLOOKUP($C119,'様式２－１'!$A$6:$BG$163,27,FALSE)="","",1),"")</f>
        <v/>
      </c>
      <c r="AH119" s="232" t="str">
        <f>IFERROR(IF(VLOOKUP($C119,'様式２－１'!$A$6:$BG$163,28,FALSE)="","",1),"")</f>
        <v/>
      </c>
      <c r="AI119" s="235" t="str">
        <f>IFERROR(IF(VLOOKUP($C119,'様式２－１'!$A$6:$BG$163,28,FALSE)="","",1),"")</f>
        <v/>
      </c>
      <c r="AJ119" s="232" t="str">
        <f>IFERROR(IF(VLOOKUP($C119,'様式２－１'!$A$6:$BG$163,30,FALSE)="","",1),"")</f>
        <v/>
      </c>
      <c r="AK119" s="235" t="str">
        <f>IFERROR(IF(VLOOKUP($C119,'様式２－１'!$A$6:$BG$163,31,FALSE)="","",1),"")</f>
        <v/>
      </c>
      <c r="AL119" s="232" t="str">
        <f>IFERROR(IF(VLOOKUP($C119,'様式２－１'!$A$6:$BG$163,32,FALSE)="","",1),"")</f>
        <v/>
      </c>
      <c r="AM119" s="235" t="str">
        <f>IFERROR(IF(VLOOKUP($C119,'様式２－１'!$A$6:$BG$163,33,FALSE)="","",1),"")</f>
        <v/>
      </c>
      <c r="AN119" s="232" t="str">
        <f>IFERROR(IF(VLOOKUP($C119,'様式２－１'!$A$6:$BG$163,34,FALSE)="","",1),"")</f>
        <v/>
      </c>
      <c r="AO119" s="235" t="str">
        <f>IFERROR(IF(VLOOKUP($C119,'様式２－１'!$A$6:$BG$163,35,FALSE)="","",1),"")</f>
        <v/>
      </c>
      <c r="AP119" s="232" t="str">
        <f>IFERROR(IF(VLOOKUP($C119,'様式２－１'!$A$6:$BG$163,36,FALSE)="","",VLOOKUP($C119,'様式２－１'!$A$6:$BG$163,36,FALSE)),"")</f>
        <v/>
      </c>
      <c r="AQ119" s="233" t="str">
        <f>IFERROR(IF(VLOOKUP($C119,'様式２－１'!$A$6:$BG$163,37,FALSE)="","",VLOOKUP($C119,'様式２－１'!$A$6:$BG$163,37,FALSE)),"")</f>
        <v/>
      </c>
      <c r="AR119" s="232" t="str">
        <f>IFERROR(IF(VLOOKUP($C119,'様式２－１'!$A$6:$BG$163,38,FALSE)="","",VLOOKUP($C119,'様式２－１'!$A$6:$BG$163,38,FALSE)),"")</f>
        <v/>
      </c>
      <c r="AS119" s="233" t="str">
        <f>IFERROR(IF(VLOOKUP($C119,'様式２－１'!$A$6:$BG$163,39,FALSE)="","",VLOOKUP($C119,'様式２－１'!$A$6:$BG$163,39,FALSE)),"")</f>
        <v/>
      </c>
      <c r="AT119" s="232" t="str">
        <f>IFERROR(IF(VLOOKUP($C119,'様式２－１'!$A$6:$BG$163,40,FALSE)="","",VLOOKUP($C119,'様式２－１'!$A$6:$BG$163,40,FALSE)),"")</f>
        <v/>
      </c>
      <c r="AU119" s="233" t="str">
        <f>IFERROR(IF(VLOOKUP($C119,'様式２－１'!$A$6:$BG$163,41,FALSE)="","",VLOOKUP($C119,'様式２－１'!$A$6:$BG$163,41,FALSE)),"")</f>
        <v/>
      </c>
      <c r="AV119" s="232" t="str">
        <f>IFERROR(IF(VLOOKUP($C119,'様式２－１'!$A$6:$BG$163,42,FALSE)="","",VLOOKUP($C119,'様式２－１'!$A$6:$BG$163,42,FALSE)),"")</f>
        <v/>
      </c>
      <c r="AW119" s="233" t="str">
        <f>IFERROR(IF(VLOOKUP($C119,'様式２－１'!$A$6:$BG$163,43,FALSE)="","",VLOOKUP($C119,'様式２－１'!$A$6:$BG$163,43,FALSE)),"")</f>
        <v/>
      </c>
      <c r="AX119" s="232" t="str">
        <f>IFERROR(IF(VLOOKUP($C119,'様式２－１'!$A$6:$BG$163,44,FALSE)="","",VLOOKUP($C119,'様式２－１'!$A$6:$BG$163,44,FALSE)),"")</f>
        <v/>
      </c>
      <c r="AY119" s="233" t="str">
        <f>IFERROR(IF(VLOOKUP($C119,'様式２－１'!$A$6:$BG$163,45,FALSE)="","",VLOOKUP($C119,'様式２－１'!$A$6:$BG$163,45,FALSE)),"")</f>
        <v/>
      </c>
      <c r="AZ119" s="232" t="str">
        <f>IFERROR(IF(VLOOKUP($C119,'様式２－１'!$A$6:$BG$163,46,FALSE)="","",VLOOKUP($C119,'様式２－１'!$A$6:$BG$163,46,FALSE)),"")</f>
        <v/>
      </c>
      <c r="BA119" s="233" t="str">
        <f>IFERROR(IF(VLOOKUP($C119,'様式２－１'!$A$6:$BG$163,47,FALSE)="","",VLOOKUP($C119,'様式２－１'!$A$6:$BG$163,47,FALSE)),"")</f>
        <v/>
      </c>
      <c r="BB119" s="232" t="str">
        <f>IFERROR(IF(VLOOKUP($C119,'様式２－１'!$A$6:$BG$163,48,FALSE)="","",VLOOKUP($C119,'様式２－１'!$A$6:$BG$163,48,FALSE)),"")</f>
        <v/>
      </c>
      <c r="BC119" s="233" t="str">
        <f>IFERROR(IF(VLOOKUP($C119,'様式２－１'!$A$6:$BG$163,49,FALSE)="","",VLOOKUP($C119,'様式２－１'!$A$6:$BG$163,49,FALSE)),"")</f>
        <v/>
      </c>
      <c r="BD119" s="232" t="str">
        <f>IFERROR(IF(VLOOKUP($C119,'様式２－１'!$A$6:$BG$163,50,FALSE)="","",VLOOKUP($C119,'様式２－１'!$A$6:$BG$163,50,FALSE)),"")</f>
        <v/>
      </c>
      <c r="BE119" s="233" t="str">
        <f>IFERROR(IF(VLOOKUP($C119,'様式２－１'!$A$6:$BG$163,51,FALSE)="","",VLOOKUP($C119,'様式２－１'!$A$6:$BG$163,51,FALSE)),"")</f>
        <v/>
      </c>
      <c r="BF119" s="232" t="str">
        <f>IFERROR(IF(VLOOKUP($C119,'様式２－１'!$A$6:$BG$163,52,FALSE)="","",VLOOKUP($C119,'様式２－１'!$A$6:$BG$163,52,FALSE)),"")</f>
        <v/>
      </c>
      <c r="BG119" s="233" t="str">
        <f>IFERROR(IF(VLOOKUP($C119,'様式２－１'!$A$6:$BG$163,53,FALSE)="","",1),"")</f>
        <v/>
      </c>
      <c r="BH119" s="232" t="str">
        <f>IFERROR(IF(VLOOKUP($C119,'様式２－１'!$A$6:$BG$163,54,FALSE)="","",1),"")</f>
        <v/>
      </c>
      <c r="BI119" s="233" t="str">
        <f>IFERROR(IF(VLOOKUP($C119,'様式２－１'!$A$6:$BG$163,55,FALSE)="","",1),"")</f>
        <v/>
      </c>
      <c r="BJ119" s="232" t="str">
        <f>IFERROR(IF(VLOOKUP($C119,'様式２－１'!$A$6:$BG$163,56,FALSE)="","",VLOOKUP($C119,'様式２－１'!$A$6:$BG$163,56,FALSE)),"")</f>
        <v/>
      </c>
      <c r="BK119" s="233" t="str">
        <f>IFERROR(IF(VLOOKUP($C119,'様式２－１'!$A$6:$BG$163,57,FALSE)="","",VLOOKUP($C119,'様式２－１'!$A$6:$BG$163,57,FALSE)),"")</f>
        <v/>
      </c>
      <c r="BL119" s="232" t="str">
        <f>IFERROR(IF(VLOOKUP($C119,'様式２－１'!$A$6:$BG$163,58,FALSE)="","",VLOOKUP($C119,'様式２－１'!$A$6:$BG$163,58,FALSE)),"")</f>
        <v/>
      </c>
      <c r="BM119" s="233" t="str">
        <f>IFERROR(IF(VLOOKUP($C119,'様式２－１'!$A$6:$BG$163,59,FALSE)="","",VLOOKUP($C119,'様式２－１'!$A$6:$BG$163,59,FALSE)),"")</f>
        <v/>
      </c>
      <c r="BN119" s="234" t="str">
        <f>IFERROR(IF(VLOOKUP($C119,'様式４－１'!$A$6:$AE$112,5,FALSE)="","",VLOOKUP($C119,'様式４－１'!$A$6:$AE$112,5,FALSE)),"")</f>
        <v/>
      </c>
      <c r="BO119" s="235" t="str">
        <f>IFERROR(IF(VLOOKUP($C119,'様式４－１'!$A$6:$AE$112,6,FALSE)="","",VLOOKUP($C119,'様式４－１'!$A$6:$AE$112,6,FALSE)),"")</f>
        <v/>
      </c>
      <c r="BP119" s="234" t="str">
        <f>IFERROR(IF(VLOOKUP($C119,'様式４－１'!$A$6:$AE$112,7,FALSE)="","",VLOOKUP($C119,'様式４－１'!$A$6:$AE$112,7,FALSE)),"")</f>
        <v/>
      </c>
      <c r="BQ119" s="235" t="str">
        <f>IFERROR(IF(VLOOKUP($C119,'様式４－１'!$A$6:$AE$112,8,FALSE)="","",VLOOKUP($C119,'様式４－１'!$A$6:$AE$112,8,FALSE)),"")</f>
        <v/>
      </c>
      <c r="BR119" s="234" t="str">
        <f>IFERROR(IF(VLOOKUP($C119,'様式４－１'!$A$6:$AE$112,9,FALSE)="","",VLOOKUP($C119,'様式４－１'!$A$6:$AE$112,9,FALSE)),"")</f>
        <v/>
      </c>
      <c r="BS119" s="235" t="str">
        <f>IFERROR(IF(VLOOKUP($C119,'様式４－１'!$A$6:$AE$112,10,FALSE)="","",VLOOKUP($C119,'様式４－１'!$A$6:$AE$112,10,FALSE)),"")</f>
        <v/>
      </c>
      <c r="BT119" s="234" t="str">
        <f>IFERROR(IF(VLOOKUP($C119,'様式４－１'!$A$6:$AE$112,11,FALSE)="","",VLOOKUP($C119,'様式４－１'!$A$6:$AE$112,11,FALSE)),"")</f>
        <v/>
      </c>
      <c r="BU119" s="235" t="str">
        <f>IFERROR(IF(VLOOKUP($C119,'様式４－１'!$A$6:$AE$112,12,FALSE)="","",VLOOKUP($C119,'様式４－１'!$A$6:$AE$112,12,FALSE)),"")</f>
        <v/>
      </c>
      <c r="BV119" s="232" t="str">
        <f>IFERROR(IF(VLOOKUP($C119,'様式４－１'!$A$6:$AE$112,13,FALSE)="","",VLOOKUP($C119,'様式４－１'!$A$6:$AE$112,13,FALSE)),"")</f>
        <v/>
      </c>
      <c r="BW119" s="233" t="str">
        <f>IFERROR(IF(VLOOKUP($C119,'様式４－１'!$A$6:$AE$112,14,FALSE)="","",VLOOKUP($C119,'様式４－１'!$A$6:$AE$112,14,FALSE)),"")</f>
        <v/>
      </c>
      <c r="BX119" s="232" t="str">
        <f>IFERROR(IF(VLOOKUP($C119,'様式４－１'!$A$6:$AE$112,15,FALSE)="","",VLOOKUP($C119,'様式４－１'!$A$6:$AE$112,15,FALSE)),"")</f>
        <v/>
      </c>
      <c r="BY119" s="233" t="str">
        <f>IFERROR(IF(VLOOKUP($C119,'様式４－１'!$A$6:$AE$112,16,FALSE)="","",VLOOKUP($C119,'様式４－１'!$A$6:$AE$112,16,FALSE)),"")</f>
        <v/>
      </c>
      <c r="BZ119" s="232" t="str">
        <f>IFERROR(IF(VLOOKUP($C119,'様式４－１'!$A$6:$AE$112,17,FALSE)="","",VLOOKUP($C119,'様式４－１'!$A$6:$AE$112,17,FALSE)),"")</f>
        <v/>
      </c>
      <c r="CA119" s="233" t="str">
        <f>IFERROR(IF(VLOOKUP($C119,'様式４－１'!$A$6:$AE$112,18,FALSE)="","",VLOOKUP($C119,'様式４－１'!$A$6:$AE$112,18,FALSE)),"")</f>
        <v/>
      </c>
      <c r="CB119" s="232" t="str">
        <f>IFERROR(IF(VLOOKUP($C119,'様式４－１'!$A$6:$AE$112,19,FALSE)="","",VLOOKUP($C119,'様式４－１'!$A$6:$AE$112,19,FALSE)),"")</f>
        <v/>
      </c>
      <c r="CC119" s="233" t="str">
        <f>IFERROR(IF(VLOOKUP($C119,'様式４－１'!$A$6:$AE$112,20,FALSE)="","",VLOOKUP($C119,'様式４－１'!$A$6:$AE$112,20,FALSE)),"")</f>
        <v/>
      </c>
      <c r="CD119" s="234" t="str">
        <f>IFERROR(IF(VLOOKUP($C119,'様式４－１'!$A$6:$AE$112,21,FALSE)="","",1),"")</f>
        <v/>
      </c>
      <c r="CE119" s="235" t="str">
        <f>IFERROR(IF(VLOOKUP($C119,'様式４－１'!$A$6:$AE$112,22,FALSE)="","",1),"")</f>
        <v/>
      </c>
      <c r="CF119" s="234" t="str">
        <f>IFERROR(IF(VLOOKUP($C119,'様式４－１'!$A$6:$AE$112,23,FALSE)="","",1),"")</f>
        <v/>
      </c>
      <c r="CG119" s="235" t="str">
        <f>IFERROR(IF(VLOOKUP($C119,'様式４－１'!$A$6:$AE$112,24,FALSE)="","",1),"")</f>
        <v/>
      </c>
      <c r="CH119" s="234" t="str">
        <f>IFERROR(IF(VLOOKUP($C119,'様式４－１'!$A$6:$AE$112,25,FALSE)="","",1),"")</f>
        <v/>
      </c>
      <c r="CI119" s="235" t="str">
        <f>IFERROR(IF(VLOOKUP($C119,'様式４－１'!$A$6:$AE$112,26,FALSE)="","",1),"")</f>
        <v/>
      </c>
      <c r="CJ119" s="234" t="str">
        <f>IFERROR(IF(VLOOKUP($C119,'様式４－１'!$A$6:$AE$112,27,FALSE)="","",1),"")</f>
        <v/>
      </c>
      <c r="CK119" s="235" t="str">
        <f>IFERROR(IF(VLOOKUP($C119,'様式４－１'!$A$6:$AE$112,28,FALSE)="","",1),"")</f>
        <v/>
      </c>
      <c r="CL119" s="234" t="str">
        <f>IFERROR(IF(VLOOKUP($C119,'様式４－１'!$A$6:$AE$112,29,FALSE)="","",1),"")</f>
        <v/>
      </c>
      <c r="CM119" s="235" t="str">
        <f>IFERROR(IF(VLOOKUP($C119,'様式４－１'!$A$6:$AE$112,30,FALSE)="","",1),"")</f>
        <v/>
      </c>
      <c r="CN119" s="234" t="str">
        <f>IFERROR(IF(VLOOKUP($C119,'様式４－１'!$A$6:$AE$112,31,FALSE)="","",1),"")</f>
        <v/>
      </c>
      <c r="CO119" s="252" t="str">
        <f>IFERROR(IF(VLOOKUP($C119,'様式４－１'!$A$6:$AE$112,31,FALSE)="","",1),"")</f>
        <v/>
      </c>
      <c r="CP119" s="256" t="str">
        <f>IFERROR(IF(VLOOKUP($C119,'様式４－１'!$A$6:$AE$112,31,FALSE)="","",1),"")</f>
        <v/>
      </c>
      <c r="CQ119" s="252" t="str">
        <f>IFERROR(IF(VLOOKUP($C119,'様式４－１'!$A$6:$AE$112,31,FALSE)="","",1),"")</f>
        <v/>
      </c>
      <c r="CR119" s="260">
        <f>全技術者確認表!E131</f>
        <v>0</v>
      </c>
      <c r="CS119" s="261">
        <f>全技術者確認表!H131</f>
        <v>0</v>
      </c>
      <c r="FS119" s="232"/>
      <c r="FT119" s="233"/>
      <c r="FU119" s="232"/>
      <c r="FV119" s="233"/>
      <c r="FW119" s="232"/>
      <c r="FX119" s="233"/>
      <c r="FY119" s="232"/>
      <c r="FZ119" s="233"/>
      <c r="GA119" s="232"/>
      <c r="GB119" s="233"/>
      <c r="GC119" s="232"/>
      <c r="GD119" s="233"/>
      <c r="GE119" s="232"/>
      <c r="GF119" s="233"/>
      <c r="GG119" s="232"/>
      <c r="GH119" s="233"/>
      <c r="GI119" s="234"/>
      <c r="GJ119" s="235"/>
      <c r="GK119" s="234"/>
      <c r="GL119" s="235"/>
      <c r="GM119" s="234"/>
      <c r="GN119" s="235"/>
      <c r="GO119" s="234"/>
      <c r="GP119" s="235"/>
      <c r="GQ119" s="234"/>
      <c r="GR119" s="235"/>
      <c r="GS119" s="234"/>
      <c r="GT119" s="235"/>
      <c r="GU119" s="234"/>
      <c r="GV119" s="235"/>
      <c r="GW119" s="234"/>
      <c r="GX119" s="235"/>
      <c r="GY119" s="232"/>
      <c r="GZ119" s="233"/>
      <c r="HA119" s="232"/>
      <c r="HB119" s="233"/>
      <c r="HC119" s="232"/>
      <c r="HD119" s="233"/>
      <c r="HE119" s="232"/>
      <c r="HF119" s="233"/>
      <c r="HG119" s="232"/>
      <c r="HH119" s="233"/>
      <c r="HI119" s="232"/>
      <c r="HJ119" s="233"/>
      <c r="HK119" s="232"/>
      <c r="HL119" s="233"/>
      <c r="HM119" s="232"/>
      <c r="HN119" s="233"/>
      <c r="HO119" s="232"/>
      <c r="HP119" s="233"/>
      <c r="HQ119" s="232"/>
      <c r="HR119" s="233"/>
      <c r="HS119" s="232"/>
      <c r="HT119" s="233"/>
      <c r="HU119" s="232"/>
      <c r="HV119" s="233"/>
      <c r="HW119" s="234"/>
      <c r="HX119" s="235"/>
      <c r="HY119" s="234"/>
      <c r="HZ119" s="235"/>
      <c r="IA119" s="234"/>
      <c r="IB119" s="235"/>
      <c r="IC119" s="234"/>
      <c r="ID119" s="235"/>
      <c r="IE119" s="232"/>
      <c r="IF119" s="233"/>
      <c r="IG119" s="232"/>
      <c r="IH119" s="233"/>
      <c r="II119" s="232"/>
      <c r="IJ119" s="233"/>
      <c r="IK119" s="232"/>
      <c r="IL119" s="233"/>
      <c r="IM119" s="234"/>
      <c r="IN119" s="235"/>
      <c r="IO119" s="234"/>
      <c r="IP119" s="235"/>
      <c r="IQ119" s="234"/>
      <c r="IR119" s="235"/>
      <c r="IS119" s="234"/>
      <c r="IT119" s="235"/>
      <c r="IU119" s="234"/>
      <c r="IV119" s="235"/>
      <c r="IW119" s="234"/>
      <c r="IX119" s="252"/>
      <c r="IY119" s="256"/>
      <c r="IZ119" s="252"/>
      <c r="JA119" s="256"/>
      <c r="JB119" s="252"/>
    </row>
    <row r="120" spans="1:262" s="231" customFormat="1" x14ac:dyDescent="0.2">
      <c r="A120" s="231">
        <f>報告書表紙!G$6</f>
        <v>0</v>
      </c>
      <c r="C120" s="231">
        <v>119</v>
      </c>
      <c r="D120" s="231">
        <f>全技術者確認表!B132</f>
        <v>0</v>
      </c>
      <c r="J120" s="232" t="str">
        <f>IFERROR(IF(VLOOKUP($C120,'様式２－１'!$A$6:$BG$163,4,FALSE)="","",1),"")</f>
        <v/>
      </c>
      <c r="K120" s="233" t="str">
        <f>IFERROR(IF(VLOOKUP($C120,'様式２－１'!$A$6:$BG$163,5,FALSE)="","",1),"")</f>
        <v/>
      </c>
      <c r="L120" s="232" t="str">
        <f>IFERROR(IF(VLOOKUP($C120,'様式２－１'!$A$6:$BG$163,6,FALSE)="","",1),"")</f>
        <v/>
      </c>
      <c r="M120" s="233" t="str">
        <f>IFERROR(IF(VLOOKUP($C120,'様式２－１'!$A$6:$BG$163,7,FALSE)="","",1),"")</f>
        <v/>
      </c>
      <c r="N120" s="232" t="str">
        <f>IFERROR(IF(VLOOKUP($C120,'様式２－１'!$A$6:$BG$163,8,FALSE)="","",1),"")</f>
        <v/>
      </c>
      <c r="O120" s="233" t="str">
        <f>IFERROR(IF(VLOOKUP($C120,'様式２－１'!$A$6:$BG$163,9,FALSE)="","",1),"")</f>
        <v/>
      </c>
      <c r="P120" s="232" t="str">
        <f>IFERROR(IF(VLOOKUP($C120,'様式２－１'!$A$6:$BG$163,10,FALSE)="","",1),"")</f>
        <v/>
      </c>
      <c r="Q120" s="233" t="str">
        <f>IFERROR(IF(VLOOKUP($C120,'様式２－１'!$A$6:$BG$163,11,FALSE)="","",1),"")</f>
        <v/>
      </c>
      <c r="R120" s="232" t="str">
        <f>IFERROR(IF(VLOOKUP($C120,'様式２－１'!$A$6:$BG$163,12,FALSE)="","",1),"")</f>
        <v/>
      </c>
      <c r="S120" s="233" t="str">
        <f>IFERROR(IF(VLOOKUP($C120,'様式２－１'!$A$6:$BG$163,13,FALSE)="","",1),"")</f>
        <v/>
      </c>
      <c r="T120" s="232" t="str">
        <f>IFERROR(IF(VLOOKUP($C120,'様式２－１'!$A$6:$BG$163,14,FALSE)="","",1),"")</f>
        <v/>
      </c>
      <c r="U120" s="233" t="str">
        <f>IFERROR(IF(VLOOKUP($C120,'様式２－１'!$A$6:$BG$163,15,FALSE)="","",1),"")</f>
        <v/>
      </c>
      <c r="V120" s="232" t="str">
        <f>IFERROR(IF(VLOOKUP($C120,'様式２－１'!$A$6:$BG$163,16,FALSE)="","",1),"")</f>
        <v/>
      </c>
      <c r="W120" s="233" t="str">
        <f>IFERROR(IF(VLOOKUP($C120,'様式２－１'!$A$6:$BG$163,17,FALSE)="","",1),"")</f>
        <v/>
      </c>
      <c r="X120" s="232" t="str">
        <f>IFERROR(IF(VLOOKUP($C120,'様式２－１'!$A$6:$BG$163,18,FALSE)="","",1),"")</f>
        <v/>
      </c>
      <c r="Y120" s="233" t="str">
        <f>IFERROR(IF(VLOOKUP($C120,'様式２－１'!$A$6:$BG$163,19,FALSE)="","",1),"")</f>
        <v/>
      </c>
      <c r="Z120" s="232" t="str">
        <f>IFERROR(IF(VLOOKUP($C120,'様式２－１'!$A$6:$BG$163,20,FALSE)="","",1),"")</f>
        <v/>
      </c>
      <c r="AA120" s="235" t="str">
        <f>IFERROR(IF(VLOOKUP($C120,'様式２－１'!$A$6:$BG$163,21,FALSE)="","",1),"")</f>
        <v/>
      </c>
      <c r="AB120" s="232" t="str">
        <f>IFERROR(IF(VLOOKUP($C120,'様式２－１'!$A$6:$BG$163,22,FALSE)="","",1),"")</f>
        <v/>
      </c>
      <c r="AC120" s="235" t="str">
        <f>IFERROR(IF(VLOOKUP($C120,'様式２－１'!$A$6:$BG$163,23,FALSE)="","",1),"")</f>
        <v/>
      </c>
      <c r="AD120" s="232" t="str">
        <f>IFERROR(IF(VLOOKUP($C120,'様式２－１'!$A$6:$BG$163,24,FALSE)="","",1),"")</f>
        <v/>
      </c>
      <c r="AE120" s="235" t="str">
        <f>IFERROR(IF(VLOOKUP($C120,'様式２－１'!$A$6:$BG$163,25,FALSE)="","",1),"")</f>
        <v/>
      </c>
      <c r="AF120" s="232" t="str">
        <f>IFERROR(IF(VLOOKUP($C120,'様式２－１'!$A$6:$BG$163,26,FALSE)="","",1),"")</f>
        <v/>
      </c>
      <c r="AG120" s="235" t="str">
        <f>IFERROR(IF(VLOOKUP($C120,'様式２－１'!$A$6:$BG$163,27,FALSE)="","",1),"")</f>
        <v/>
      </c>
      <c r="AH120" s="232" t="str">
        <f>IFERROR(IF(VLOOKUP($C120,'様式２－１'!$A$6:$BG$163,28,FALSE)="","",1),"")</f>
        <v/>
      </c>
      <c r="AI120" s="235" t="str">
        <f>IFERROR(IF(VLOOKUP($C120,'様式２－１'!$A$6:$BG$163,28,FALSE)="","",1),"")</f>
        <v/>
      </c>
      <c r="AJ120" s="232" t="str">
        <f>IFERROR(IF(VLOOKUP($C120,'様式２－１'!$A$6:$BG$163,30,FALSE)="","",1),"")</f>
        <v/>
      </c>
      <c r="AK120" s="235" t="str">
        <f>IFERROR(IF(VLOOKUP($C120,'様式２－１'!$A$6:$BG$163,31,FALSE)="","",1),"")</f>
        <v/>
      </c>
      <c r="AL120" s="232" t="str">
        <f>IFERROR(IF(VLOOKUP($C120,'様式２－１'!$A$6:$BG$163,32,FALSE)="","",1),"")</f>
        <v/>
      </c>
      <c r="AM120" s="235" t="str">
        <f>IFERROR(IF(VLOOKUP($C120,'様式２－１'!$A$6:$BG$163,33,FALSE)="","",1),"")</f>
        <v/>
      </c>
      <c r="AN120" s="232" t="str">
        <f>IFERROR(IF(VLOOKUP($C120,'様式２－１'!$A$6:$BG$163,34,FALSE)="","",1),"")</f>
        <v/>
      </c>
      <c r="AO120" s="235" t="str">
        <f>IFERROR(IF(VLOOKUP($C120,'様式２－１'!$A$6:$BG$163,35,FALSE)="","",1),"")</f>
        <v/>
      </c>
      <c r="AP120" s="232" t="str">
        <f>IFERROR(IF(VLOOKUP($C120,'様式２－１'!$A$6:$BG$163,36,FALSE)="","",VLOOKUP($C120,'様式２－１'!$A$6:$BG$163,36,FALSE)),"")</f>
        <v/>
      </c>
      <c r="AQ120" s="233" t="str">
        <f>IFERROR(IF(VLOOKUP($C120,'様式２－１'!$A$6:$BG$163,37,FALSE)="","",VLOOKUP($C120,'様式２－１'!$A$6:$BG$163,37,FALSE)),"")</f>
        <v/>
      </c>
      <c r="AR120" s="232" t="str">
        <f>IFERROR(IF(VLOOKUP($C120,'様式２－１'!$A$6:$BG$163,38,FALSE)="","",VLOOKUP($C120,'様式２－１'!$A$6:$BG$163,38,FALSE)),"")</f>
        <v/>
      </c>
      <c r="AS120" s="233" t="str">
        <f>IFERROR(IF(VLOOKUP($C120,'様式２－１'!$A$6:$BG$163,39,FALSE)="","",VLOOKUP($C120,'様式２－１'!$A$6:$BG$163,39,FALSE)),"")</f>
        <v/>
      </c>
      <c r="AT120" s="232" t="str">
        <f>IFERROR(IF(VLOOKUP($C120,'様式２－１'!$A$6:$BG$163,40,FALSE)="","",VLOOKUP($C120,'様式２－１'!$A$6:$BG$163,40,FALSE)),"")</f>
        <v/>
      </c>
      <c r="AU120" s="233" t="str">
        <f>IFERROR(IF(VLOOKUP($C120,'様式２－１'!$A$6:$BG$163,41,FALSE)="","",VLOOKUP($C120,'様式２－１'!$A$6:$BG$163,41,FALSE)),"")</f>
        <v/>
      </c>
      <c r="AV120" s="232" t="str">
        <f>IFERROR(IF(VLOOKUP($C120,'様式２－１'!$A$6:$BG$163,42,FALSE)="","",VLOOKUP($C120,'様式２－１'!$A$6:$BG$163,42,FALSE)),"")</f>
        <v/>
      </c>
      <c r="AW120" s="233" t="str">
        <f>IFERROR(IF(VLOOKUP($C120,'様式２－１'!$A$6:$BG$163,43,FALSE)="","",VLOOKUP($C120,'様式２－１'!$A$6:$BG$163,43,FALSE)),"")</f>
        <v/>
      </c>
      <c r="AX120" s="232" t="str">
        <f>IFERROR(IF(VLOOKUP($C120,'様式２－１'!$A$6:$BG$163,44,FALSE)="","",VLOOKUP($C120,'様式２－１'!$A$6:$BG$163,44,FALSE)),"")</f>
        <v/>
      </c>
      <c r="AY120" s="233" t="str">
        <f>IFERROR(IF(VLOOKUP($C120,'様式２－１'!$A$6:$BG$163,45,FALSE)="","",VLOOKUP($C120,'様式２－１'!$A$6:$BG$163,45,FALSE)),"")</f>
        <v/>
      </c>
      <c r="AZ120" s="232" t="str">
        <f>IFERROR(IF(VLOOKUP($C120,'様式２－１'!$A$6:$BG$163,46,FALSE)="","",VLOOKUP($C120,'様式２－１'!$A$6:$BG$163,46,FALSE)),"")</f>
        <v/>
      </c>
      <c r="BA120" s="233" t="str">
        <f>IFERROR(IF(VLOOKUP($C120,'様式２－１'!$A$6:$BG$163,47,FALSE)="","",VLOOKUP($C120,'様式２－１'!$A$6:$BG$163,47,FALSE)),"")</f>
        <v/>
      </c>
      <c r="BB120" s="232" t="str">
        <f>IFERROR(IF(VLOOKUP($C120,'様式２－１'!$A$6:$BG$163,48,FALSE)="","",VLOOKUP($C120,'様式２－１'!$A$6:$BG$163,48,FALSE)),"")</f>
        <v/>
      </c>
      <c r="BC120" s="233" t="str">
        <f>IFERROR(IF(VLOOKUP($C120,'様式２－１'!$A$6:$BG$163,49,FALSE)="","",VLOOKUP($C120,'様式２－１'!$A$6:$BG$163,49,FALSE)),"")</f>
        <v/>
      </c>
      <c r="BD120" s="232" t="str">
        <f>IFERROR(IF(VLOOKUP($C120,'様式２－１'!$A$6:$BG$163,50,FALSE)="","",VLOOKUP($C120,'様式２－１'!$A$6:$BG$163,50,FALSE)),"")</f>
        <v/>
      </c>
      <c r="BE120" s="233" t="str">
        <f>IFERROR(IF(VLOOKUP($C120,'様式２－１'!$A$6:$BG$163,51,FALSE)="","",VLOOKUP($C120,'様式２－１'!$A$6:$BG$163,51,FALSE)),"")</f>
        <v/>
      </c>
      <c r="BF120" s="232" t="str">
        <f>IFERROR(IF(VLOOKUP($C120,'様式２－１'!$A$6:$BG$163,52,FALSE)="","",VLOOKUP($C120,'様式２－１'!$A$6:$BG$163,52,FALSE)),"")</f>
        <v/>
      </c>
      <c r="BG120" s="233" t="str">
        <f>IFERROR(IF(VLOOKUP($C120,'様式２－１'!$A$6:$BG$163,53,FALSE)="","",1),"")</f>
        <v/>
      </c>
      <c r="BH120" s="232" t="str">
        <f>IFERROR(IF(VLOOKUP($C120,'様式２－１'!$A$6:$BG$163,54,FALSE)="","",1),"")</f>
        <v/>
      </c>
      <c r="BI120" s="233" t="str">
        <f>IFERROR(IF(VLOOKUP($C120,'様式２－１'!$A$6:$BG$163,55,FALSE)="","",1),"")</f>
        <v/>
      </c>
      <c r="BJ120" s="232" t="str">
        <f>IFERROR(IF(VLOOKUP($C120,'様式２－１'!$A$6:$BG$163,56,FALSE)="","",VLOOKUP($C120,'様式２－１'!$A$6:$BG$163,56,FALSE)),"")</f>
        <v/>
      </c>
      <c r="BK120" s="233" t="str">
        <f>IFERROR(IF(VLOOKUP($C120,'様式２－１'!$A$6:$BG$163,57,FALSE)="","",VLOOKUP($C120,'様式２－１'!$A$6:$BG$163,57,FALSE)),"")</f>
        <v/>
      </c>
      <c r="BL120" s="232" t="str">
        <f>IFERROR(IF(VLOOKUP($C120,'様式２－１'!$A$6:$BG$163,58,FALSE)="","",VLOOKUP($C120,'様式２－１'!$A$6:$BG$163,58,FALSE)),"")</f>
        <v/>
      </c>
      <c r="BM120" s="233" t="str">
        <f>IFERROR(IF(VLOOKUP($C120,'様式２－１'!$A$6:$BG$163,59,FALSE)="","",VLOOKUP($C120,'様式２－１'!$A$6:$BG$163,59,FALSE)),"")</f>
        <v/>
      </c>
      <c r="BN120" s="234" t="str">
        <f>IFERROR(IF(VLOOKUP($C120,'様式４－１'!$A$6:$AE$112,5,FALSE)="","",VLOOKUP($C120,'様式４－１'!$A$6:$AE$112,5,FALSE)),"")</f>
        <v/>
      </c>
      <c r="BO120" s="235" t="str">
        <f>IFERROR(IF(VLOOKUP($C120,'様式４－１'!$A$6:$AE$112,6,FALSE)="","",VLOOKUP($C120,'様式４－１'!$A$6:$AE$112,6,FALSE)),"")</f>
        <v/>
      </c>
      <c r="BP120" s="234" t="str">
        <f>IFERROR(IF(VLOOKUP($C120,'様式４－１'!$A$6:$AE$112,7,FALSE)="","",VLOOKUP($C120,'様式４－１'!$A$6:$AE$112,7,FALSE)),"")</f>
        <v/>
      </c>
      <c r="BQ120" s="235" t="str">
        <f>IFERROR(IF(VLOOKUP($C120,'様式４－１'!$A$6:$AE$112,8,FALSE)="","",VLOOKUP($C120,'様式４－１'!$A$6:$AE$112,8,FALSE)),"")</f>
        <v/>
      </c>
      <c r="BR120" s="234" t="str">
        <f>IFERROR(IF(VLOOKUP($C120,'様式４－１'!$A$6:$AE$112,9,FALSE)="","",VLOOKUP($C120,'様式４－１'!$A$6:$AE$112,9,FALSE)),"")</f>
        <v/>
      </c>
      <c r="BS120" s="235" t="str">
        <f>IFERROR(IF(VLOOKUP($C120,'様式４－１'!$A$6:$AE$112,10,FALSE)="","",VLOOKUP($C120,'様式４－１'!$A$6:$AE$112,10,FALSE)),"")</f>
        <v/>
      </c>
      <c r="BT120" s="234" t="str">
        <f>IFERROR(IF(VLOOKUP($C120,'様式４－１'!$A$6:$AE$112,11,FALSE)="","",VLOOKUP($C120,'様式４－１'!$A$6:$AE$112,11,FALSE)),"")</f>
        <v/>
      </c>
      <c r="BU120" s="235" t="str">
        <f>IFERROR(IF(VLOOKUP($C120,'様式４－１'!$A$6:$AE$112,12,FALSE)="","",VLOOKUP($C120,'様式４－１'!$A$6:$AE$112,12,FALSE)),"")</f>
        <v/>
      </c>
      <c r="BV120" s="232" t="str">
        <f>IFERROR(IF(VLOOKUP($C120,'様式４－１'!$A$6:$AE$112,13,FALSE)="","",VLOOKUP($C120,'様式４－１'!$A$6:$AE$112,13,FALSE)),"")</f>
        <v/>
      </c>
      <c r="BW120" s="233" t="str">
        <f>IFERROR(IF(VLOOKUP($C120,'様式４－１'!$A$6:$AE$112,14,FALSE)="","",VLOOKUP($C120,'様式４－１'!$A$6:$AE$112,14,FALSE)),"")</f>
        <v/>
      </c>
      <c r="BX120" s="232" t="str">
        <f>IFERROR(IF(VLOOKUP($C120,'様式４－１'!$A$6:$AE$112,15,FALSE)="","",VLOOKUP($C120,'様式４－１'!$A$6:$AE$112,15,FALSE)),"")</f>
        <v/>
      </c>
      <c r="BY120" s="233" t="str">
        <f>IFERROR(IF(VLOOKUP($C120,'様式４－１'!$A$6:$AE$112,16,FALSE)="","",VLOOKUP($C120,'様式４－１'!$A$6:$AE$112,16,FALSE)),"")</f>
        <v/>
      </c>
      <c r="BZ120" s="232" t="str">
        <f>IFERROR(IF(VLOOKUP($C120,'様式４－１'!$A$6:$AE$112,17,FALSE)="","",VLOOKUP($C120,'様式４－１'!$A$6:$AE$112,17,FALSE)),"")</f>
        <v/>
      </c>
      <c r="CA120" s="233" t="str">
        <f>IFERROR(IF(VLOOKUP($C120,'様式４－１'!$A$6:$AE$112,18,FALSE)="","",VLOOKUP($C120,'様式４－１'!$A$6:$AE$112,18,FALSE)),"")</f>
        <v/>
      </c>
      <c r="CB120" s="232" t="str">
        <f>IFERROR(IF(VLOOKUP($C120,'様式４－１'!$A$6:$AE$112,19,FALSE)="","",VLOOKUP($C120,'様式４－１'!$A$6:$AE$112,19,FALSE)),"")</f>
        <v/>
      </c>
      <c r="CC120" s="233" t="str">
        <f>IFERROR(IF(VLOOKUP($C120,'様式４－１'!$A$6:$AE$112,20,FALSE)="","",VLOOKUP($C120,'様式４－１'!$A$6:$AE$112,20,FALSE)),"")</f>
        <v/>
      </c>
      <c r="CD120" s="234" t="str">
        <f>IFERROR(IF(VLOOKUP($C120,'様式４－１'!$A$6:$AE$112,21,FALSE)="","",1),"")</f>
        <v/>
      </c>
      <c r="CE120" s="235" t="str">
        <f>IFERROR(IF(VLOOKUP($C120,'様式４－１'!$A$6:$AE$112,22,FALSE)="","",1),"")</f>
        <v/>
      </c>
      <c r="CF120" s="234" t="str">
        <f>IFERROR(IF(VLOOKUP($C120,'様式４－１'!$A$6:$AE$112,23,FALSE)="","",1),"")</f>
        <v/>
      </c>
      <c r="CG120" s="235" t="str">
        <f>IFERROR(IF(VLOOKUP($C120,'様式４－１'!$A$6:$AE$112,24,FALSE)="","",1),"")</f>
        <v/>
      </c>
      <c r="CH120" s="234" t="str">
        <f>IFERROR(IF(VLOOKUP($C120,'様式４－１'!$A$6:$AE$112,25,FALSE)="","",1),"")</f>
        <v/>
      </c>
      <c r="CI120" s="235" t="str">
        <f>IFERROR(IF(VLOOKUP($C120,'様式４－１'!$A$6:$AE$112,26,FALSE)="","",1),"")</f>
        <v/>
      </c>
      <c r="CJ120" s="234" t="str">
        <f>IFERROR(IF(VLOOKUP($C120,'様式４－１'!$A$6:$AE$112,27,FALSE)="","",1),"")</f>
        <v/>
      </c>
      <c r="CK120" s="235" t="str">
        <f>IFERROR(IF(VLOOKUP($C120,'様式４－１'!$A$6:$AE$112,28,FALSE)="","",1),"")</f>
        <v/>
      </c>
      <c r="CL120" s="234" t="str">
        <f>IFERROR(IF(VLOOKUP($C120,'様式４－１'!$A$6:$AE$112,29,FALSE)="","",1),"")</f>
        <v/>
      </c>
      <c r="CM120" s="235" t="str">
        <f>IFERROR(IF(VLOOKUP($C120,'様式４－１'!$A$6:$AE$112,30,FALSE)="","",1),"")</f>
        <v/>
      </c>
      <c r="CN120" s="234" t="str">
        <f>IFERROR(IF(VLOOKUP($C120,'様式４－１'!$A$6:$AE$112,31,FALSE)="","",1),"")</f>
        <v/>
      </c>
      <c r="CO120" s="252" t="str">
        <f>IFERROR(IF(VLOOKUP($C120,'様式４－１'!$A$6:$AE$112,31,FALSE)="","",1),"")</f>
        <v/>
      </c>
      <c r="CP120" s="256" t="str">
        <f>IFERROR(IF(VLOOKUP($C120,'様式４－１'!$A$6:$AE$112,31,FALSE)="","",1),"")</f>
        <v/>
      </c>
      <c r="CQ120" s="252" t="str">
        <f>IFERROR(IF(VLOOKUP($C120,'様式４－１'!$A$6:$AE$112,31,FALSE)="","",1),"")</f>
        <v/>
      </c>
      <c r="CR120" s="260">
        <f>全技術者確認表!E132</f>
        <v>0</v>
      </c>
      <c r="CS120" s="261">
        <f>全技術者確認表!H132</f>
        <v>0</v>
      </c>
      <c r="FS120" s="232"/>
      <c r="FT120" s="233"/>
      <c r="FU120" s="232"/>
      <c r="FV120" s="233"/>
      <c r="FW120" s="232"/>
      <c r="FX120" s="233"/>
      <c r="FY120" s="232"/>
      <c r="FZ120" s="233"/>
      <c r="GA120" s="232"/>
      <c r="GB120" s="233"/>
      <c r="GC120" s="232"/>
      <c r="GD120" s="233"/>
      <c r="GE120" s="232"/>
      <c r="GF120" s="233"/>
      <c r="GG120" s="232"/>
      <c r="GH120" s="233"/>
      <c r="GI120" s="234"/>
      <c r="GJ120" s="235"/>
      <c r="GK120" s="234"/>
      <c r="GL120" s="235"/>
      <c r="GM120" s="234"/>
      <c r="GN120" s="235"/>
      <c r="GO120" s="234"/>
      <c r="GP120" s="235"/>
      <c r="GQ120" s="234"/>
      <c r="GR120" s="235"/>
      <c r="GS120" s="234"/>
      <c r="GT120" s="235"/>
      <c r="GU120" s="234"/>
      <c r="GV120" s="235"/>
      <c r="GW120" s="234"/>
      <c r="GX120" s="235"/>
      <c r="GY120" s="232"/>
      <c r="GZ120" s="233"/>
      <c r="HA120" s="232"/>
      <c r="HB120" s="233"/>
      <c r="HC120" s="232"/>
      <c r="HD120" s="233"/>
      <c r="HE120" s="232"/>
      <c r="HF120" s="233"/>
      <c r="HG120" s="232"/>
      <c r="HH120" s="233"/>
      <c r="HI120" s="232"/>
      <c r="HJ120" s="233"/>
      <c r="HK120" s="232"/>
      <c r="HL120" s="233"/>
      <c r="HM120" s="232"/>
      <c r="HN120" s="233"/>
      <c r="HO120" s="232"/>
      <c r="HP120" s="233"/>
      <c r="HQ120" s="232"/>
      <c r="HR120" s="233"/>
      <c r="HS120" s="232"/>
      <c r="HT120" s="233"/>
      <c r="HU120" s="232"/>
      <c r="HV120" s="233"/>
      <c r="HW120" s="234"/>
      <c r="HX120" s="235"/>
      <c r="HY120" s="234"/>
      <c r="HZ120" s="235"/>
      <c r="IA120" s="234"/>
      <c r="IB120" s="235"/>
      <c r="IC120" s="234"/>
      <c r="ID120" s="235"/>
      <c r="IE120" s="232"/>
      <c r="IF120" s="233"/>
      <c r="IG120" s="232"/>
      <c r="IH120" s="233"/>
      <c r="II120" s="232"/>
      <c r="IJ120" s="233"/>
      <c r="IK120" s="232"/>
      <c r="IL120" s="233"/>
      <c r="IM120" s="234"/>
      <c r="IN120" s="235"/>
      <c r="IO120" s="234"/>
      <c r="IP120" s="235"/>
      <c r="IQ120" s="234"/>
      <c r="IR120" s="235"/>
      <c r="IS120" s="234"/>
      <c r="IT120" s="235"/>
      <c r="IU120" s="234"/>
      <c r="IV120" s="235"/>
      <c r="IW120" s="234"/>
      <c r="IX120" s="252"/>
      <c r="IY120" s="256"/>
      <c r="IZ120" s="252"/>
      <c r="JA120" s="256"/>
      <c r="JB120" s="252"/>
    </row>
    <row r="121" spans="1:262" s="241" customFormat="1" x14ac:dyDescent="0.2">
      <c r="A121" s="241">
        <f>報告書表紙!G$6</f>
        <v>0</v>
      </c>
      <c r="C121" s="241">
        <v>120</v>
      </c>
      <c r="D121" s="241">
        <f>全技術者確認表!B133</f>
        <v>0</v>
      </c>
      <c r="J121" s="242" t="str">
        <f>IFERROR(IF(VLOOKUP($C121,'様式２－１'!$A$6:$BG$163,4,FALSE)="","",1),"")</f>
        <v/>
      </c>
      <c r="K121" s="243" t="str">
        <f>IFERROR(IF(VLOOKUP($C121,'様式２－１'!$A$6:$BG$163,5,FALSE)="","",1),"")</f>
        <v/>
      </c>
      <c r="L121" s="242" t="str">
        <f>IFERROR(IF(VLOOKUP($C121,'様式２－１'!$A$6:$BG$163,6,FALSE)="","",1),"")</f>
        <v/>
      </c>
      <c r="M121" s="243" t="str">
        <f>IFERROR(IF(VLOOKUP($C121,'様式２－１'!$A$6:$BG$163,7,FALSE)="","",1),"")</f>
        <v/>
      </c>
      <c r="N121" s="242" t="str">
        <f>IFERROR(IF(VLOOKUP($C121,'様式２－１'!$A$6:$BG$163,8,FALSE)="","",1),"")</f>
        <v/>
      </c>
      <c r="O121" s="243" t="str">
        <f>IFERROR(IF(VLOOKUP($C121,'様式２－１'!$A$6:$BG$163,9,FALSE)="","",1),"")</f>
        <v/>
      </c>
      <c r="P121" s="242" t="str">
        <f>IFERROR(IF(VLOOKUP($C121,'様式２－１'!$A$6:$BG$163,10,FALSE)="","",1),"")</f>
        <v/>
      </c>
      <c r="Q121" s="243" t="str">
        <f>IFERROR(IF(VLOOKUP($C121,'様式２－１'!$A$6:$BG$163,11,FALSE)="","",1),"")</f>
        <v/>
      </c>
      <c r="R121" s="242" t="str">
        <f>IFERROR(IF(VLOOKUP($C121,'様式２－１'!$A$6:$BG$163,12,FALSE)="","",1),"")</f>
        <v/>
      </c>
      <c r="S121" s="243" t="str">
        <f>IFERROR(IF(VLOOKUP($C121,'様式２－１'!$A$6:$BG$163,13,FALSE)="","",1),"")</f>
        <v/>
      </c>
      <c r="T121" s="242" t="str">
        <f>IFERROR(IF(VLOOKUP($C121,'様式２－１'!$A$6:$BG$163,14,FALSE)="","",1),"")</f>
        <v/>
      </c>
      <c r="U121" s="243" t="str">
        <f>IFERROR(IF(VLOOKUP($C121,'様式２－１'!$A$6:$BG$163,15,FALSE)="","",1),"")</f>
        <v/>
      </c>
      <c r="V121" s="242" t="str">
        <f>IFERROR(IF(VLOOKUP($C121,'様式２－１'!$A$6:$BG$163,16,FALSE)="","",1),"")</f>
        <v/>
      </c>
      <c r="W121" s="243" t="str">
        <f>IFERROR(IF(VLOOKUP($C121,'様式２－１'!$A$6:$BG$163,17,FALSE)="","",1),"")</f>
        <v/>
      </c>
      <c r="X121" s="242" t="str">
        <f>IFERROR(IF(VLOOKUP($C121,'様式２－１'!$A$6:$BG$163,18,FALSE)="","",1),"")</f>
        <v/>
      </c>
      <c r="Y121" s="243" t="str">
        <f>IFERROR(IF(VLOOKUP($C121,'様式２－１'!$A$6:$BG$163,19,FALSE)="","",1),"")</f>
        <v/>
      </c>
      <c r="Z121" s="242" t="str">
        <f>IFERROR(IF(VLOOKUP($C121,'様式２－１'!$A$6:$BG$163,20,FALSE)="","",1),"")</f>
        <v/>
      </c>
      <c r="AA121" s="245" t="str">
        <f>IFERROR(IF(VLOOKUP($C121,'様式２－１'!$A$6:$BG$163,21,FALSE)="","",1),"")</f>
        <v/>
      </c>
      <c r="AB121" s="242" t="str">
        <f>IFERROR(IF(VLOOKUP($C121,'様式２－１'!$A$6:$BG$163,22,FALSE)="","",1),"")</f>
        <v/>
      </c>
      <c r="AC121" s="245" t="str">
        <f>IFERROR(IF(VLOOKUP($C121,'様式２－１'!$A$6:$BG$163,23,FALSE)="","",1),"")</f>
        <v/>
      </c>
      <c r="AD121" s="242" t="str">
        <f>IFERROR(IF(VLOOKUP($C121,'様式２－１'!$A$6:$BG$163,24,FALSE)="","",1),"")</f>
        <v/>
      </c>
      <c r="AE121" s="245" t="str">
        <f>IFERROR(IF(VLOOKUP($C121,'様式２－１'!$A$6:$BG$163,25,FALSE)="","",1),"")</f>
        <v/>
      </c>
      <c r="AF121" s="242" t="str">
        <f>IFERROR(IF(VLOOKUP($C121,'様式２－１'!$A$6:$BG$163,26,FALSE)="","",1),"")</f>
        <v/>
      </c>
      <c r="AG121" s="245" t="str">
        <f>IFERROR(IF(VLOOKUP($C121,'様式２－１'!$A$6:$BG$163,27,FALSE)="","",1),"")</f>
        <v/>
      </c>
      <c r="AH121" s="242" t="str">
        <f>IFERROR(IF(VLOOKUP($C121,'様式２－１'!$A$6:$BG$163,28,FALSE)="","",1),"")</f>
        <v/>
      </c>
      <c r="AI121" s="245" t="str">
        <f>IFERROR(IF(VLOOKUP($C121,'様式２－１'!$A$6:$BG$163,28,FALSE)="","",1),"")</f>
        <v/>
      </c>
      <c r="AJ121" s="242" t="str">
        <f>IFERROR(IF(VLOOKUP($C121,'様式２－１'!$A$6:$BG$163,30,FALSE)="","",1),"")</f>
        <v/>
      </c>
      <c r="AK121" s="245" t="str">
        <f>IFERROR(IF(VLOOKUP($C121,'様式２－１'!$A$6:$BG$163,31,FALSE)="","",1),"")</f>
        <v/>
      </c>
      <c r="AL121" s="242" t="str">
        <f>IFERROR(IF(VLOOKUP($C121,'様式２－１'!$A$6:$BG$163,32,FALSE)="","",1),"")</f>
        <v/>
      </c>
      <c r="AM121" s="245" t="str">
        <f>IFERROR(IF(VLOOKUP($C121,'様式２－１'!$A$6:$BG$163,33,FALSE)="","",1),"")</f>
        <v/>
      </c>
      <c r="AN121" s="242" t="str">
        <f>IFERROR(IF(VLOOKUP($C121,'様式２－１'!$A$6:$BG$163,34,FALSE)="","",1),"")</f>
        <v/>
      </c>
      <c r="AO121" s="245" t="str">
        <f>IFERROR(IF(VLOOKUP($C121,'様式２－１'!$A$6:$BG$163,35,FALSE)="","",1),"")</f>
        <v/>
      </c>
      <c r="AP121" s="242" t="str">
        <f>IFERROR(IF(VLOOKUP($C121,'様式２－１'!$A$6:$BG$163,36,FALSE)="","",VLOOKUP($C121,'様式２－１'!$A$6:$BG$163,36,FALSE)),"")</f>
        <v/>
      </c>
      <c r="AQ121" s="243" t="str">
        <f>IFERROR(IF(VLOOKUP($C121,'様式２－１'!$A$6:$BG$163,37,FALSE)="","",VLOOKUP($C121,'様式２－１'!$A$6:$BG$163,37,FALSE)),"")</f>
        <v/>
      </c>
      <c r="AR121" s="242" t="str">
        <f>IFERROR(IF(VLOOKUP($C121,'様式２－１'!$A$6:$BG$163,38,FALSE)="","",VLOOKUP($C121,'様式２－１'!$A$6:$BG$163,38,FALSE)),"")</f>
        <v/>
      </c>
      <c r="AS121" s="243" t="str">
        <f>IFERROR(IF(VLOOKUP($C121,'様式２－１'!$A$6:$BG$163,39,FALSE)="","",VLOOKUP($C121,'様式２－１'!$A$6:$BG$163,39,FALSE)),"")</f>
        <v/>
      </c>
      <c r="AT121" s="242" t="str">
        <f>IFERROR(IF(VLOOKUP($C121,'様式２－１'!$A$6:$BG$163,40,FALSE)="","",VLOOKUP($C121,'様式２－１'!$A$6:$BG$163,40,FALSE)),"")</f>
        <v/>
      </c>
      <c r="AU121" s="243" t="str">
        <f>IFERROR(IF(VLOOKUP($C121,'様式２－１'!$A$6:$BG$163,41,FALSE)="","",VLOOKUP($C121,'様式２－１'!$A$6:$BG$163,41,FALSE)),"")</f>
        <v/>
      </c>
      <c r="AV121" s="242" t="str">
        <f>IFERROR(IF(VLOOKUP($C121,'様式２－１'!$A$6:$BG$163,42,FALSE)="","",VLOOKUP($C121,'様式２－１'!$A$6:$BG$163,42,FALSE)),"")</f>
        <v/>
      </c>
      <c r="AW121" s="243" t="str">
        <f>IFERROR(IF(VLOOKUP($C121,'様式２－１'!$A$6:$BG$163,43,FALSE)="","",VLOOKUP($C121,'様式２－１'!$A$6:$BG$163,43,FALSE)),"")</f>
        <v/>
      </c>
      <c r="AX121" s="242" t="str">
        <f>IFERROR(IF(VLOOKUP($C121,'様式２－１'!$A$6:$BG$163,44,FALSE)="","",VLOOKUP($C121,'様式２－１'!$A$6:$BG$163,44,FALSE)),"")</f>
        <v/>
      </c>
      <c r="AY121" s="243" t="str">
        <f>IFERROR(IF(VLOOKUP($C121,'様式２－１'!$A$6:$BG$163,45,FALSE)="","",VLOOKUP($C121,'様式２－１'!$A$6:$BG$163,45,FALSE)),"")</f>
        <v/>
      </c>
      <c r="AZ121" s="242" t="str">
        <f>IFERROR(IF(VLOOKUP($C121,'様式２－１'!$A$6:$BG$163,46,FALSE)="","",VLOOKUP($C121,'様式２－１'!$A$6:$BG$163,46,FALSE)),"")</f>
        <v/>
      </c>
      <c r="BA121" s="243" t="str">
        <f>IFERROR(IF(VLOOKUP($C121,'様式２－１'!$A$6:$BG$163,47,FALSE)="","",VLOOKUP($C121,'様式２－１'!$A$6:$BG$163,47,FALSE)),"")</f>
        <v/>
      </c>
      <c r="BB121" s="242" t="str">
        <f>IFERROR(IF(VLOOKUP($C121,'様式２－１'!$A$6:$BG$163,48,FALSE)="","",VLOOKUP($C121,'様式２－１'!$A$6:$BG$163,48,FALSE)),"")</f>
        <v/>
      </c>
      <c r="BC121" s="243" t="str">
        <f>IFERROR(IF(VLOOKUP($C121,'様式２－１'!$A$6:$BG$163,49,FALSE)="","",VLOOKUP($C121,'様式２－１'!$A$6:$BG$163,49,FALSE)),"")</f>
        <v/>
      </c>
      <c r="BD121" s="242" t="str">
        <f>IFERROR(IF(VLOOKUP($C121,'様式２－１'!$A$6:$BG$163,50,FALSE)="","",VLOOKUP($C121,'様式２－１'!$A$6:$BG$163,50,FALSE)),"")</f>
        <v/>
      </c>
      <c r="BE121" s="243" t="str">
        <f>IFERROR(IF(VLOOKUP($C121,'様式２－１'!$A$6:$BG$163,51,FALSE)="","",VLOOKUP($C121,'様式２－１'!$A$6:$BG$163,51,FALSE)),"")</f>
        <v/>
      </c>
      <c r="BF121" s="242" t="str">
        <f>IFERROR(IF(VLOOKUP($C121,'様式２－１'!$A$6:$BG$163,52,FALSE)="","",VLOOKUP($C121,'様式２－１'!$A$6:$BG$163,52,FALSE)),"")</f>
        <v/>
      </c>
      <c r="BG121" s="243" t="str">
        <f>IFERROR(IF(VLOOKUP($C121,'様式２－１'!$A$6:$BG$163,53,FALSE)="","",1),"")</f>
        <v/>
      </c>
      <c r="BH121" s="242" t="str">
        <f>IFERROR(IF(VLOOKUP($C121,'様式２－１'!$A$6:$BG$163,54,FALSE)="","",1),"")</f>
        <v/>
      </c>
      <c r="BI121" s="243" t="str">
        <f>IFERROR(IF(VLOOKUP($C121,'様式２－１'!$A$6:$BG$163,55,FALSE)="","",1),"")</f>
        <v/>
      </c>
      <c r="BJ121" s="242" t="str">
        <f>IFERROR(IF(VLOOKUP($C121,'様式２－１'!$A$6:$BG$163,56,FALSE)="","",VLOOKUP($C121,'様式２－１'!$A$6:$BG$163,56,FALSE)),"")</f>
        <v/>
      </c>
      <c r="BK121" s="243" t="str">
        <f>IFERROR(IF(VLOOKUP($C121,'様式２－１'!$A$6:$BG$163,57,FALSE)="","",VLOOKUP($C121,'様式２－１'!$A$6:$BG$163,57,FALSE)),"")</f>
        <v/>
      </c>
      <c r="BL121" s="242" t="str">
        <f>IFERROR(IF(VLOOKUP($C121,'様式２－１'!$A$6:$BG$163,58,FALSE)="","",VLOOKUP($C121,'様式２－１'!$A$6:$BG$163,58,FALSE)),"")</f>
        <v/>
      </c>
      <c r="BM121" s="243" t="str">
        <f>IFERROR(IF(VLOOKUP($C121,'様式２－１'!$A$6:$BG$163,59,FALSE)="","",VLOOKUP($C121,'様式２－１'!$A$6:$BG$163,59,FALSE)),"")</f>
        <v/>
      </c>
      <c r="BN121" s="244" t="str">
        <f>IFERROR(IF(VLOOKUP($C121,'様式４－１'!$A$6:$AE$112,5,FALSE)="","",VLOOKUP($C121,'様式４－１'!$A$6:$AE$112,5,FALSE)),"")</f>
        <v/>
      </c>
      <c r="BO121" s="245" t="str">
        <f>IFERROR(IF(VLOOKUP($C121,'様式４－１'!$A$6:$AE$112,6,FALSE)="","",VLOOKUP($C121,'様式４－１'!$A$6:$AE$112,6,FALSE)),"")</f>
        <v/>
      </c>
      <c r="BP121" s="244" t="str">
        <f>IFERROR(IF(VLOOKUP($C121,'様式４－１'!$A$6:$AE$112,7,FALSE)="","",VLOOKUP($C121,'様式４－１'!$A$6:$AE$112,7,FALSE)),"")</f>
        <v/>
      </c>
      <c r="BQ121" s="245" t="str">
        <f>IFERROR(IF(VLOOKUP($C121,'様式４－１'!$A$6:$AE$112,8,FALSE)="","",VLOOKUP($C121,'様式４－１'!$A$6:$AE$112,8,FALSE)),"")</f>
        <v/>
      </c>
      <c r="BR121" s="244" t="str">
        <f>IFERROR(IF(VLOOKUP($C121,'様式４－１'!$A$6:$AE$112,9,FALSE)="","",VLOOKUP($C121,'様式４－１'!$A$6:$AE$112,9,FALSE)),"")</f>
        <v/>
      </c>
      <c r="BS121" s="245" t="str">
        <f>IFERROR(IF(VLOOKUP($C121,'様式４－１'!$A$6:$AE$112,10,FALSE)="","",VLOOKUP($C121,'様式４－１'!$A$6:$AE$112,10,FALSE)),"")</f>
        <v/>
      </c>
      <c r="BT121" s="244" t="str">
        <f>IFERROR(IF(VLOOKUP($C121,'様式４－１'!$A$6:$AE$112,11,FALSE)="","",VLOOKUP($C121,'様式４－１'!$A$6:$AE$112,11,FALSE)),"")</f>
        <v/>
      </c>
      <c r="BU121" s="245" t="str">
        <f>IFERROR(IF(VLOOKUP($C121,'様式４－１'!$A$6:$AE$112,12,FALSE)="","",VLOOKUP($C121,'様式４－１'!$A$6:$AE$112,12,FALSE)),"")</f>
        <v/>
      </c>
      <c r="BV121" s="242" t="str">
        <f>IFERROR(IF(VLOOKUP($C121,'様式４－１'!$A$6:$AE$112,13,FALSE)="","",VLOOKUP($C121,'様式４－１'!$A$6:$AE$112,13,FALSE)),"")</f>
        <v/>
      </c>
      <c r="BW121" s="243" t="str">
        <f>IFERROR(IF(VLOOKUP($C121,'様式４－１'!$A$6:$AE$112,14,FALSE)="","",VLOOKUP($C121,'様式４－１'!$A$6:$AE$112,14,FALSE)),"")</f>
        <v/>
      </c>
      <c r="BX121" s="242" t="str">
        <f>IFERROR(IF(VLOOKUP($C121,'様式４－１'!$A$6:$AE$112,15,FALSE)="","",VLOOKUP($C121,'様式４－１'!$A$6:$AE$112,15,FALSE)),"")</f>
        <v/>
      </c>
      <c r="BY121" s="243" t="str">
        <f>IFERROR(IF(VLOOKUP($C121,'様式４－１'!$A$6:$AE$112,16,FALSE)="","",VLOOKUP($C121,'様式４－１'!$A$6:$AE$112,16,FALSE)),"")</f>
        <v/>
      </c>
      <c r="BZ121" s="242" t="str">
        <f>IFERROR(IF(VLOOKUP($C121,'様式４－１'!$A$6:$AE$112,17,FALSE)="","",VLOOKUP($C121,'様式４－１'!$A$6:$AE$112,17,FALSE)),"")</f>
        <v/>
      </c>
      <c r="CA121" s="243" t="str">
        <f>IFERROR(IF(VLOOKUP($C121,'様式４－１'!$A$6:$AE$112,18,FALSE)="","",VLOOKUP($C121,'様式４－１'!$A$6:$AE$112,18,FALSE)),"")</f>
        <v/>
      </c>
      <c r="CB121" s="242" t="str">
        <f>IFERROR(IF(VLOOKUP($C121,'様式４－１'!$A$6:$AE$112,19,FALSE)="","",VLOOKUP($C121,'様式４－１'!$A$6:$AE$112,19,FALSE)),"")</f>
        <v/>
      </c>
      <c r="CC121" s="243" t="str">
        <f>IFERROR(IF(VLOOKUP($C121,'様式４－１'!$A$6:$AE$112,20,FALSE)="","",VLOOKUP($C121,'様式４－１'!$A$6:$AE$112,20,FALSE)),"")</f>
        <v/>
      </c>
      <c r="CD121" s="244" t="str">
        <f>IFERROR(IF(VLOOKUP($C121,'様式４－１'!$A$6:$AE$112,21,FALSE)="","",1),"")</f>
        <v/>
      </c>
      <c r="CE121" s="245" t="str">
        <f>IFERROR(IF(VLOOKUP($C121,'様式４－１'!$A$6:$AE$112,22,FALSE)="","",1),"")</f>
        <v/>
      </c>
      <c r="CF121" s="244" t="str">
        <f>IFERROR(IF(VLOOKUP($C121,'様式４－１'!$A$6:$AE$112,23,FALSE)="","",1),"")</f>
        <v/>
      </c>
      <c r="CG121" s="245" t="str">
        <f>IFERROR(IF(VLOOKUP($C121,'様式４－１'!$A$6:$AE$112,24,FALSE)="","",1),"")</f>
        <v/>
      </c>
      <c r="CH121" s="244" t="str">
        <f>IFERROR(IF(VLOOKUP($C121,'様式４－１'!$A$6:$AE$112,25,FALSE)="","",1),"")</f>
        <v/>
      </c>
      <c r="CI121" s="245" t="str">
        <f>IFERROR(IF(VLOOKUP($C121,'様式４－１'!$A$6:$AE$112,26,FALSE)="","",1),"")</f>
        <v/>
      </c>
      <c r="CJ121" s="244" t="str">
        <f>IFERROR(IF(VLOOKUP($C121,'様式４－１'!$A$6:$AE$112,27,FALSE)="","",1),"")</f>
        <v/>
      </c>
      <c r="CK121" s="245" t="str">
        <f>IFERROR(IF(VLOOKUP($C121,'様式４－１'!$A$6:$AE$112,28,FALSE)="","",1),"")</f>
        <v/>
      </c>
      <c r="CL121" s="244" t="str">
        <f>IFERROR(IF(VLOOKUP($C121,'様式４－１'!$A$6:$AE$112,29,FALSE)="","",1),"")</f>
        <v/>
      </c>
      <c r="CM121" s="245" t="str">
        <f>IFERROR(IF(VLOOKUP($C121,'様式４－１'!$A$6:$AE$112,30,FALSE)="","",1),"")</f>
        <v/>
      </c>
      <c r="CN121" s="244" t="str">
        <f>IFERROR(IF(VLOOKUP($C121,'様式４－１'!$A$6:$AE$112,31,FALSE)="","",1),"")</f>
        <v/>
      </c>
      <c r="CO121" s="253" t="str">
        <f>IFERROR(IF(VLOOKUP($C121,'様式４－１'!$A$6:$AE$112,31,FALSE)="","",1),"")</f>
        <v/>
      </c>
      <c r="CP121" s="257" t="str">
        <f>IFERROR(IF(VLOOKUP($C121,'様式４－１'!$A$6:$AE$112,31,FALSE)="","",1),"")</f>
        <v/>
      </c>
      <c r="CQ121" s="253" t="str">
        <f>IFERROR(IF(VLOOKUP($C121,'様式４－１'!$A$6:$AE$112,31,FALSE)="","",1),"")</f>
        <v/>
      </c>
      <c r="CR121" s="262">
        <f>全技術者確認表!E133</f>
        <v>0</v>
      </c>
      <c r="CS121" s="263">
        <f>全技術者確認表!H133</f>
        <v>0</v>
      </c>
      <c r="FS121" s="242"/>
      <c r="FT121" s="243"/>
      <c r="FU121" s="242"/>
      <c r="FV121" s="243"/>
      <c r="FW121" s="242"/>
      <c r="FX121" s="243"/>
      <c r="FY121" s="242"/>
      <c r="FZ121" s="243"/>
      <c r="GA121" s="242"/>
      <c r="GB121" s="243"/>
      <c r="GC121" s="242"/>
      <c r="GD121" s="243"/>
      <c r="GE121" s="242"/>
      <c r="GF121" s="243"/>
      <c r="GG121" s="242"/>
      <c r="GH121" s="243"/>
      <c r="GI121" s="244"/>
      <c r="GJ121" s="245"/>
      <c r="GK121" s="244"/>
      <c r="GL121" s="245"/>
      <c r="GM121" s="244"/>
      <c r="GN121" s="245"/>
      <c r="GO121" s="244"/>
      <c r="GP121" s="245"/>
      <c r="GQ121" s="244"/>
      <c r="GR121" s="245"/>
      <c r="GS121" s="244"/>
      <c r="GT121" s="245"/>
      <c r="GU121" s="244"/>
      <c r="GV121" s="245"/>
      <c r="GW121" s="244"/>
      <c r="GX121" s="245"/>
      <c r="GY121" s="242"/>
      <c r="GZ121" s="243"/>
      <c r="HA121" s="242"/>
      <c r="HB121" s="243"/>
      <c r="HC121" s="242"/>
      <c r="HD121" s="243"/>
      <c r="HE121" s="242"/>
      <c r="HF121" s="243"/>
      <c r="HG121" s="242"/>
      <c r="HH121" s="243"/>
      <c r="HI121" s="242"/>
      <c r="HJ121" s="243"/>
      <c r="HK121" s="242"/>
      <c r="HL121" s="243"/>
      <c r="HM121" s="242"/>
      <c r="HN121" s="243"/>
      <c r="HO121" s="242"/>
      <c r="HP121" s="243"/>
      <c r="HQ121" s="242"/>
      <c r="HR121" s="243"/>
      <c r="HS121" s="242"/>
      <c r="HT121" s="243"/>
      <c r="HU121" s="242"/>
      <c r="HV121" s="243"/>
      <c r="HW121" s="244"/>
      <c r="HX121" s="245"/>
      <c r="HY121" s="244"/>
      <c r="HZ121" s="245"/>
      <c r="IA121" s="244"/>
      <c r="IB121" s="245"/>
      <c r="IC121" s="244"/>
      <c r="ID121" s="245"/>
      <c r="IE121" s="242"/>
      <c r="IF121" s="243"/>
      <c r="IG121" s="242"/>
      <c r="IH121" s="243"/>
      <c r="II121" s="242"/>
      <c r="IJ121" s="243"/>
      <c r="IK121" s="242"/>
      <c r="IL121" s="243"/>
      <c r="IM121" s="244"/>
      <c r="IN121" s="245"/>
      <c r="IO121" s="244"/>
      <c r="IP121" s="245"/>
      <c r="IQ121" s="244"/>
      <c r="IR121" s="245"/>
      <c r="IS121" s="244"/>
      <c r="IT121" s="245"/>
      <c r="IU121" s="244"/>
      <c r="IV121" s="245"/>
      <c r="IW121" s="244"/>
      <c r="IX121" s="253"/>
      <c r="IY121" s="257"/>
      <c r="IZ121" s="253"/>
      <c r="JA121" s="257"/>
      <c r="JB121" s="253"/>
    </row>
    <row r="122" spans="1:262" s="236" customFormat="1" x14ac:dyDescent="0.2">
      <c r="A122" s="236">
        <f>報告書表紙!G$6</f>
        <v>0</v>
      </c>
      <c r="C122" s="236">
        <v>121</v>
      </c>
      <c r="D122" s="236">
        <f>全技術者確認表!B134</f>
        <v>0</v>
      </c>
      <c r="J122" s="237" t="str">
        <f>IFERROR(IF(VLOOKUP($C122,'様式２－１'!$A$6:$BG$163,4,FALSE)="","",1),"")</f>
        <v/>
      </c>
      <c r="K122" s="238" t="str">
        <f>IFERROR(IF(VLOOKUP($C122,'様式２－１'!$A$6:$BG$163,5,FALSE)="","",1),"")</f>
        <v/>
      </c>
      <c r="L122" s="237" t="str">
        <f>IFERROR(IF(VLOOKUP($C122,'様式２－１'!$A$6:$BG$163,6,FALSE)="","",1),"")</f>
        <v/>
      </c>
      <c r="M122" s="238" t="str">
        <f>IFERROR(IF(VLOOKUP($C122,'様式２－１'!$A$6:$BG$163,7,FALSE)="","",1),"")</f>
        <v/>
      </c>
      <c r="N122" s="237" t="str">
        <f>IFERROR(IF(VLOOKUP($C122,'様式２－１'!$A$6:$BG$163,8,FALSE)="","",1),"")</f>
        <v/>
      </c>
      <c r="O122" s="238" t="str">
        <f>IFERROR(IF(VLOOKUP($C122,'様式２－１'!$A$6:$BG$163,9,FALSE)="","",1),"")</f>
        <v/>
      </c>
      <c r="P122" s="237" t="str">
        <f>IFERROR(IF(VLOOKUP($C122,'様式２－１'!$A$6:$BG$163,10,FALSE)="","",1),"")</f>
        <v/>
      </c>
      <c r="Q122" s="238" t="str">
        <f>IFERROR(IF(VLOOKUP($C122,'様式２－１'!$A$6:$BG$163,11,FALSE)="","",1),"")</f>
        <v/>
      </c>
      <c r="R122" s="237" t="str">
        <f>IFERROR(IF(VLOOKUP($C122,'様式２－１'!$A$6:$BG$163,12,FALSE)="","",1),"")</f>
        <v/>
      </c>
      <c r="S122" s="238" t="str">
        <f>IFERROR(IF(VLOOKUP($C122,'様式２－１'!$A$6:$BG$163,13,FALSE)="","",1),"")</f>
        <v/>
      </c>
      <c r="T122" s="237" t="str">
        <f>IFERROR(IF(VLOOKUP($C122,'様式２－１'!$A$6:$BG$163,14,FALSE)="","",1),"")</f>
        <v/>
      </c>
      <c r="U122" s="238" t="str">
        <f>IFERROR(IF(VLOOKUP($C122,'様式２－１'!$A$6:$BG$163,15,FALSE)="","",1),"")</f>
        <v/>
      </c>
      <c r="V122" s="237" t="str">
        <f>IFERROR(IF(VLOOKUP($C122,'様式２－１'!$A$6:$BG$163,16,FALSE)="","",1),"")</f>
        <v/>
      </c>
      <c r="W122" s="238" t="str">
        <f>IFERROR(IF(VLOOKUP($C122,'様式２－１'!$A$6:$BG$163,17,FALSE)="","",1),"")</f>
        <v/>
      </c>
      <c r="X122" s="237" t="str">
        <f>IFERROR(IF(VLOOKUP($C122,'様式２－１'!$A$6:$BG$163,18,FALSE)="","",1),"")</f>
        <v/>
      </c>
      <c r="Y122" s="238" t="str">
        <f>IFERROR(IF(VLOOKUP($C122,'様式２－１'!$A$6:$BG$163,19,FALSE)="","",1),"")</f>
        <v/>
      </c>
      <c r="Z122" s="237" t="str">
        <f>IFERROR(IF(VLOOKUP($C122,'様式２－１'!$A$6:$BG$163,20,FALSE)="","",1),"")</f>
        <v/>
      </c>
      <c r="AA122" s="240" t="str">
        <f>IFERROR(IF(VLOOKUP($C122,'様式２－１'!$A$6:$BG$163,21,FALSE)="","",1),"")</f>
        <v/>
      </c>
      <c r="AB122" s="237" t="str">
        <f>IFERROR(IF(VLOOKUP($C122,'様式２－１'!$A$6:$BG$163,22,FALSE)="","",1),"")</f>
        <v/>
      </c>
      <c r="AC122" s="240" t="str">
        <f>IFERROR(IF(VLOOKUP($C122,'様式２－１'!$A$6:$BG$163,23,FALSE)="","",1),"")</f>
        <v/>
      </c>
      <c r="AD122" s="237" t="str">
        <f>IFERROR(IF(VLOOKUP($C122,'様式２－１'!$A$6:$BG$163,24,FALSE)="","",1),"")</f>
        <v/>
      </c>
      <c r="AE122" s="240" t="str">
        <f>IFERROR(IF(VLOOKUP($C122,'様式２－１'!$A$6:$BG$163,25,FALSE)="","",1),"")</f>
        <v/>
      </c>
      <c r="AF122" s="237" t="str">
        <f>IFERROR(IF(VLOOKUP($C122,'様式２－１'!$A$6:$BG$163,26,FALSE)="","",1),"")</f>
        <v/>
      </c>
      <c r="AG122" s="240" t="str">
        <f>IFERROR(IF(VLOOKUP($C122,'様式２－１'!$A$6:$BG$163,27,FALSE)="","",1),"")</f>
        <v/>
      </c>
      <c r="AH122" s="237" t="str">
        <f>IFERROR(IF(VLOOKUP($C122,'様式２－１'!$A$6:$BG$163,28,FALSE)="","",1),"")</f>
        <v/>
      </c>
      <c r="AI122" s="240" t="str">
        <f>IFERROR(IF(VLOOKUP($C122,'様式２－１'!$A$6:$BG$163,28,FALSE)="","",1),"")</f>
        <v/>
      </c>
      <c r="AJ122" s="237" t="str">
        <f>IFERROR(IF(VLOOKUP($C122,'様式２－１'!$A$6:$BG$163,30,FALSE)="","",1),"")</f>
        <v/>
      </c>
      <c r="AK122" s="240" t="str">
        <f>IFERROR(IF(VLOOKUP($C122,'様式２－１'!$A$6:$BG$163,31,FALSE)="","",1),"")</f>
        <v/>
      </c>
      <c r="AL122" s="237" t="str">
        <f>IFERROR(IF(VLOOKUP($C122,'様式２－１'!$A$6:$BG$163,32,FALSE)="","",1),"")</f>
        <v/>
      </c>
      <c r="AM122" s="240" t="str">
        <f>IFERROR(IF(VLOOKUP($C122,'様式２－１'!$A$6:$BG$163,33,FALSE)="","",1),"")</f>
        <v/>
      </c>
      <c r="AN122" s="237" t="str">
        <f>IFERROR(IF(VLOOKUP($C122,'様式２－１'!$A$6:$BG$163,34,FALSE)="","",1),"")</f>
        <v/>
      </c>
      <c r="AO122" s="240" t="str">
        <f>IFERROR(IF(VLOOKUP($C122,'様式２－１'!$A$6:$BG$163,35,FALSE)="","",1),"")</f>
        <v/>
      </c>
      <c r="AP122" s="237" t="str">
        <f>IFERROR(IF(VLOOKUP($C122,'様式２－１'!$A$6:$BG$163,36,FALSE)="","",VLOOKUP($C122,'様式２－１'!$A$6:$BG$163,36,FALSE)),"")</f>
        <v/>
      </c>
      <c r="AQ122" s="238" t="str">
        <f>IFERROR(IF(VLOOKUP($C122,'様式２－１'!$A$6:$BG$163,37,FALSE)="","",VLOOKUP($C122,'様式２－１'!$A$6:$BG$163,37,FALSE)),"")</f>
        <v/>
      </c>
      <c r="AR122" s="237" t="str">
        <f>IFERROR(IF(VLOOKUP($C122,'様式２－１'!$A$6:$BG$163,38,FALSE)="","",VLOOKUP($C122,'様式２－１'!$A$6:$BG$163,38,FALSE)),"")</f>
        <v/>
      </c>
      <c r="AS122" s="238" t="str">
        <f>IFERROR(IF(VLOOKUP($C122,'様式２－１'!$A$6:$BG$163,39,FALSE)="","",VLOOKUP($C122,'様式２－１'!$A$6:$BG$163,39,FALSE)),"")</f>
        <v/>
      </c>
      <c r="AT122" s="237" t="str">
        <f>IFERROR(IF(VLOOKUP($C122,'様式２－１'!$A$6:$BG$163,40,FALSE)="","",VLOOKUP($C122,'様式２－１'!$A$6:$BG$163,40,FALSE)),"")</f>
        <v/>
      </c>
      <c r="AU122" s="238" t="str">
        <f>IFERROR(IF(VLOOKUP($C122,'様式２－１'!$A$6:$BG$163,41,FALSE)="","",VLOOKUP($C122,'様式２－１'!$A$6:$BG$163,41,FALSE)),"")</f>
        <v/>
      </c>
      <c r="AV122" s="237" t="str">
        <f>IFERROR(IF(VLOOKUP($C122,'様式２－１'!$A$6:$BG$163,42,FALSE)="","",VLOOKUP($C122,'様式２－１'!$A$6:$BG$163,42,FALSE)),"")</f>
        <v/>
      </c>
      <c r="AW122" s="238" t="str">
        <f>IFERROR(IF(VLOOKUP($C122,'様式２－１'!$A$6:$BG$163,43,FALSE)="","",VLOOKUP($C122,'様式２－１'!$A$6:$BG$163,43,FALSE)),"")</f>
        <v/>
      </c>
      <c r="AX122" s="237" t="str">
        <f>IFERROR(IF(VLOOKUP($C122,'様式２－１'!$A$6:$BG$163,44,FALSE)="","",VLOOKUP($C122,'様式２－１'!$A$6:$BG$163,44,FALSE)),"")</f>
        <v/>
      </c>
      <c r="AY122" s="238" t="str">
        <f>IFERROR(IF(VLOOKUP($C122,'様式２－１'!$A$6:$BG$163,45,FALSE)="","",VLOOKUP($C122,'様式２－１'!$A$6:$BG$163,45,FALSE)),"")</f>
        <v/>
      </c>
      <c r="AZ122" s="237" t="str">
        <f>IFERROR(IF(VLOOKUP($C122,'様式２－１'!$A$6:$BG$163,46,FALSE)="","",VLOOKUP($C122,'様式２－１'!$A$6:$BG$163,46,FALSE)),"")</f>
        <v/>
      </c>
      <c r="BA122" s="238" t="str">
        <f>IFERROR(IF(VLOOKUP($C122,'様式２－１'!$A$6:$BG$163,47,FALSE)="","",VLOOKUP($C122,'様式２－１'!$A$6:$BG$163,47,FALSE)),"")</f>
        <v/>
      </c>
      <c r="BB122" s="237" t="str">
        <f>IFERROR(IF(VLOOKUP($C122,'様式２－１'!$A$6:$BG$163,48,FALSE)="","",VLOOKUP($C122,'様式２－１'!$A$6:$BG$163,48,FALSE)),"")</f>
        <v/>
      </c>
      <c r="BC122" s="238" t="str">
        <f>IFERROR(IF(VLOOKUP($C122,'様式２－１'!$A$6:$BG$163,49,FALSE)="","",VLOOKUP($C122,'様式２－１'!$A$6:$BG$163,49,FALSE)),"")</f>
        <v/>
      </c>
      <c r="BD122" s="237" t="str">
        <f>IFERROR(IF(VLOOKUP($C122,'様式２－１'!$A$6:$BG$163,50,FALSE)="","",VLOOKUP($C122,'様式２－１'!$A$6:$BG$163,50,FALSE)),"")</f>
        <v/>
      </c>
      <c r="BE122" s="238" t="str">
        <f>IFERROR(IF(VLOOKUP($C122,'様式２－１'!$A$6:$BG$163,51,FALSE)="","",VLOOKUP($C122,'様式２－１'!$A$6:$BG$163,51,FALSE)),"")</f>
        <v/>
      </c>
      <c r="BF122" s="237" t="str">
        <f>IFERROR(IF(VLOOKUP($C122,'様式２－１'!$A$6:$BG$163,52,FALSE)="","",VLOOKUP($C122,'様式２－１'!$A$6:$BG$163,52,FALSE)),"")</f>
        <v/>
      </c>
      <c r="BG122" s="238" t="str">
        <f>IFERROR(IF(VLOOKUP($C122,'様式２－１'!$A$6:$BG$163,53,FALSE)="","",1),"")</f>
        <v/>
      </c>
      <c r="BH122" s="237" t="str">
        <f>IFERROR(IF(VLOOKUP($C122,'様式２－１'!$A$6:$BG$163,54,FALSE)="","",1),"")</f>
        <v/>
      </c>
      <c r="BI122" s="238" t="str">
        <f>IFERROR(IF(VLOOKUP($C122,'様式２－１'!$A$6:$BG$163,55,FALSE)="","",1),"")</f>
        <v/>
      </c>
      <c r="BJ122" s="237" t="str">
        <f>IFERROR(IF(VLOOKUP($C122,'様式２－１'!$A$6:$BG$163,56,FALSE)="","",VLOOKUP($C122,'様式２－１'!$A$6:$BG$163,56,FALSE)),"")</f>
        <v/>
      </c>
      <c r="BK122" s="238" t="str">
        <f>IFERROR(IF(VLOOKUP($C122,'様式２－１'!$A$6:$BG$163,57,FALSE)="","",VLOOKUP($C122,'様式２－１'!$A$6:$BG$163,57,FALSE)),"")</f>
        <v/>
      </c>
      <c r="BL122" s="237" t="str">
        <f>IFERROR(IF(VLOOKUP($C122,'様式２－１'!$A$6:$BG$163,58,FALSE)="","",VLOOKUP($C122,'様式２－１'!$A$6:$BG$163,58,FALSE)),"")</f>
        <v/>
      </c>
      <c r="BM122" s="238" t="str">
        <f>IFERROR(IF(VLOOKUP($C122,'様式２－１'!$A$6:$BG$163,59,FALSE)="","",VLOOKUP($C122,'様式２－１'!$A$6:$BG$163,59,FALSE)),"")</f>
        <v/>
      </c>
      <c r="BN122" s="239" t="str">
        <f>IFERROR(IF(VLOOKUP($C122,'様式４－１'!$A$6:$AE$112,5,FALSE)="","",VLOOKUP($C122,'様式４－１'!$A$6:$AE$112,5,FALSE)),"")</f>
        <v/>
      </c>
      <c r="BO122" s="240" t="str">
        <f>IFERROR(IF(VLOOKUP($C122,'様式４－１'!$A$6:$AE$112,6,FALSE)="","",VLOOKUP($C122,'様式４－１'!$A$6:$AE$112,6,FALSE)),"")</f>
        <v/>
      </c>
      <c r="BP122" s="239" t="str">
        <f>IFERROR(IF(VLOOKUP($C122,'様式４－１'!$A$6:$AE$112,7,FALSE)="","",VLOOKUP($C122,'様式４－１'!$A$6:$AE$112,7,FALSE)),"")</f>
        <v/>
      </c>
      <c r="BQ122" s="240" t="str">
        <f>IFERROR(IF(VLOOKUP($C122,'様式４－１'!$A$6:$AE$112,8,FALSE)="","",VLOOKUP($C122,'様式４－１'!$A$6:$AE$112,8,FALSE)),"")</f>
        <v/>
      </c>
      <c r="BR122" s="239" t="str">
        <f>IFERROR(IF(VLOOKUP($C122,'様式４－１'!$A$6:$AE$112,9,FALSE)="","",VLOOKUP($C122,'様式４－１'!$A$6:$AE$112,9,FALSE)),"")</f>
        <v/>
      </c>
      <c r="BS122" s="240" t="str">
        <f>IFERROR(IF(VLOOKUP($C122,'様式４－１'!$A$6:$AE$112,10,FALSE)="","",VLOOKUP($C122,'様式４－１'!$A$6:$AE$112,10,FALSE)),"")</f>
        <v/>
      </c>
      <c r="BT122" s="239" t="str">
        <f>IFERROR(IF(VLOOKUP($C122,'様式４－１'!$A$6:$AE$112,11,FALSE)="","",VLOOKUP($C122,'様式４－１'!$A$6:$AE$112,11,FALSE)),"")</f>
        <v/>
      </c>
      <c r="BU122" s="240" t="str">
        <f>IFERROR(IF(VLOOKUP($C122,'様式４－１'!$A$6:$AE$112,12,FALSE)="","",VLOOKUP($C122,'様式４－１'!$A$6:$AE$112,12,FALSE)),"")</f>
        <v/>
      </c>
      <c r="BV122" s="237" t="str">
        <f>IFERROR(IF(VLOOKUP($C122,'様式４－１'!$A$6:$AE$112,13,FALSE)="","",VLOOKUP($C122,'様式４－１'!$A$6:$AE$112,13,FALSE)),"")</f>
        <v/>
      </c>
      <c r="BW122" s="238" t="str">
        <f>IFERROR(IF(VLOOKUP($C122,'様式４－１'!$A$6:$AE$112,14,FALSE)="","",VLOOKUP($C122,'様式４－１'!$A$6:$AE$112,14,FALSE)),"")</f>
        <v/>
      </c>
      <c r="BX122" s="237" t="str">
        <f>IFERROR(IF(VLOOKUP($C122,'様式４－１'!$A$6:$AE$112,15,FALSE)="","",VLOOKUP($C122,'様式４－１'!$A$6:$AE$112,15,FALSE)),"")</f>
        <v/>
      </c>
      <c r="BY122" s="238" t="str">
        <f>IFERROR(IF(VLOOKUP($C122,'様式４－１'!$A$6:$AE$112,16,FALSE)="","",VLOOKUP($C122,'様式４－１'!$A$6:$AE$112,16,FALSE)),"")</f>
        <v/>
      </c>
      <c r="BZ122" s="237" t="str">
        <f>IFERROR(IF(VLOOKUP($C122,'様式４－１'!$A$6:$AE$112,17,FALSE)="","",VLOOKUP($C122,'様式４－１'!$A$6:$AE$112,17,FALSE)),"")</f>
        <v/>
      </c>
      <c r="CA122" s="238" t="str">
        <f>IFERROR(IF(VLOOKUP($C122,'様式４－１'!$A$6:$AE$112,18,FALSE)="","",VLOOKUP($C122,'様式４－１'!$A$6:$AE$112,18,FALSE)),"")</f>
        <v/>
      </c>
      <c r="CB122" s="237" t="str">
        <f>IFERROR(IF(VLOOKUP($C122,'様式４－１'!$A$6:$AE$112,19,FALSE)="","",VLOOKUP($C122,'様式４－１'!$A$6:$AE$112,19,FALSE)),"")</f>
        <v/>
      </c>
      <c r="CC122" s="238" t="str">
        <f>IFERROR(IF(VLOOKUP($C122,'様式４－１'!$A$6:$AE$112,20,FALSE)="","",VLOOKUP($C122,'様式４－１'!$A$6:$AE$112,20,FALSE)),"")</f>
        <v/>
      </c>
      <c r="CD122" s="239" t="str">
        <f>IFERROR(IF(VLOOKUP($C122,'様式４－１'!$A$6:$AE$112,21,FALSE)="","",1),"")</f>
        <v/>
      </c>
      <c r="CE122" s="240" t="str">
        <f>IFERROR(IF(VLOOKUP($C122,'様式４－１'!$A$6:$AE$112,22,FALSE)="","",1),"")</f>
        <v/>
      </c>
      <c r="CF122" s="239" t="str">
        <f>IFERROR(IF(VLOOKUP($C122,'様式４－１'!$A$6:$AE$112,23,FALSE)="","",1),"")</f>
        <v/>
      </c>
      <c r="CG122" s="240" t="str">
        <f>IFERROR(IF(VLOOKUP($C122,'様式４－１'!$A$6:$AE$112,24,FALSE)="","",1),"")</f>
        <v/>
      </c>
      <c r="CH122" s="239" t="str">
        <f>IFERROR(IF(VLOOKUP($C122,'様式４－１'!$A$6:$AE$112,25,FALSE)="","",1),"")</f>
        <v/>
      </c>
      <c r="CI122" s="240" t="str">
        <f>IFERROR(IF(VLOOKUP($C122,'様式４－１'!$A$6:$AE$112,26,FALSE)="","",1),"")</f>
        <v/>
      </c>
      <c r="CJ122" s="239" t="str">
        <f>IFERROR(IF(VLOOKUP($C122,'様式４－１'!$A$6:$AE$112,27,FALSE)="","",1),"")</f>
        <v/>
      </c>
      <c r="CK122" s="240" t="str">
        <f>IFERROR(IF(VLOOKUP($C122,'様式４－１'!$A$6:$AE$112,28,FALSE)="","",1),"")</f>
        <v/>
      </c>
      <c r="CL122" s="239" t="str">
        <f>IFERROR(IF(VLOOKUP($C122,'様式４－１'!$A$6:$AE$112,29,FALSE)="","",1),"")</f>
        <v/>
      </c>
      <c r="CM122" s="240" t="str">
        <f>IFERROR(IF(VLOOKUP($C122,'様式４－１'!$A$6:$AE$112,30,FALSE)="","",1),"")</f>
        <v/>
      </c>
      <c r="CN122" s="239" t="str">
        <f>IFERROR(IF(VLOOKUP($C122,'様式４－１'!$A$6:$AE$112,31,FALSE)="","",1),"")</f>
        <v/>
      </c>
      <c r="CO122" s="254" t="str">
        <f>IFERROR(IF(VLOOKUP($C122,'様式４－１'!$A$6:$AE$112,31,FALSE)="","",1),"")</f>
        <v/>
      </c>
      <c r="CP122" s="258" t="str">
        <f>IFERROR(IF(VLOOKUP($C122,'様式４－１'!$A$6:$AE$112,31,FALSE)="","",1),"")</f>
        <v/>
      </c>
      <c r="CQ122" s="254" t="str">
        <f>IFERROR(IF(VLOOKUP($C122,'様式４－１'!$A$6:$AE$112,31,FALSE)="","",1),"")</f>
        <v/>
      </c>
      <c r="CR122" s="264">
        <f>全技術者確認表!E134</f>
        <v>0</v>
      </c>
      <c r="CS122" s="265">
        <f>全技術者確認表!H134</f>
        <v>0</v>
      </c>
      <c r="FS122" s="237"/>
      <c r="FT122" s="238"/>
      <c r="FU122" s="237"/>
      <c r="FV122" s="238"/>
      <c r="FW122" s="237"/>
      <c r="FX122" s="238"/>
      <c r="FY122" s="237"/>
      <c r="FZ122" s="238"/>
      <c r="GA122" s="237"/>
      <c r="GB122" s="238"/>
      <c r="GC122" s="237"/>
      <c r="GD122" s="238"/>
      <c r="GE122" s="237"/>
      <c r="GF122" s="238"/>
      <c r="GG122" s="237"/>
      <c r="GH122" s="238"/>
      <c r="GI122" s="239"/>
      <c r="GJ122" s="240"/>
      <c r="GK122" s="239"/>
      <c r="GL122" s="240"/>
      <c r="GM122" s="239"/>
      <c r="GN122" s="240"/>
      <c r="GO122" s="239"/>
      <c r="GP122" s="240"/>
      <c r="GQ122" s="239"/>
      <c r="GR122" s="240"/>
      <c r="GS122" s="239"/>
      <c r="GT122" s="240"/>
      <c r="GU122" s="239"/>
      <c r="GV122" s="240"/>
      <c r="GW122" s="239"/>
      <c r="GX122" s="240"/>
      <c r="GY122" s="237"/>
      <c r="GZ122" s="238"/>
      <c r="HA122" s="237"/>
      <c r="HB122" s="238"/>
      <c r="HC122" s="237"/>
      <c r="HD122" s="238"/>
      <c r="HE122" s="237"/>
      <c r="HF122" s="238"/>
      <c r="HG122" s="237"/>
      <c r="HH122" s="238"/>
      <c r="HI122" s="237"/>
      <c r="HJ122" s="238"/>
      <c r="HK122" s="237"/>
      <c r="HL122" s="238"/>
      <c r="HM122" s="237"/>
      <c r="HN122" s="238"/>
      <c r="HO122" s="237"/>
      <c r="HP122" s="238"/>
      <c r="HQ122" s="237"/>
      <c r="HR122" s="238"/>
      <c r="HS122" s="237"/>
      <c r="HT122" s="238"/>
      <c r="HU122" s="237"/>
      <c r="HV122" s="238"/>
      <c r="HW122" s="239"/>
      <c r="HX122" s="240"/>
      <c r="HY122" s="239"/>
      <c r="HZ122" s="240"/>
      <c r="IA122" s="239"/>
      <c r="IB122" s="240"/>
      <c r="IC122" s="239"/>
      <c r="ID122" s="240"/>
      <c r="IE122" s="237"/>
      <c r="IF122" s="238"/>
      <c r="IG122" s="237"/>
      <c r="IH122" s="238"/>
      <c r="II122" s="237"/>
      <c r="IJ122" s="238"/>
      <c r="IK122" s="237"/>
      <c r="IL122" s="238"/>
      <c r="IM122" s="239"/>
      <c r="IN122" s="240"/>
      <c r="IO122" s="239"/>
      <c r="IP122" s="240"/>
      <c r="IQ122" s="239"/>
      <c r="IR122" s="240"/>
      <c r="IS122" s="239"/>
      <c r="IT122" s="240"/>
      <c r="IU122" s="239"/>
      <c r="IV122" s="240"/>
      <c r="IW122" s="239"/>
      <c r="IX122" s="254"/>
      <c r="IY122" s="258"/>
      <c r="IZ122" s="254"/>
      <c r="JA122" s="258"/>
      <c r="JB122" s="254"/>
    </row>
    <row r="123" spans="1:262" s="231" customFormat="1" x14ac:dyDescent="0.2">
      <c r="A123" s="231">
        <f>報告書表紙!G$6</f>
        <v>0</v>
      </c>
      <c r="C123" s="231">
        <v>122</v>
      </c>
      <c r="D123" s="231">
        <f>全技術者確認表!B135</f>
        <v>0</v>
      </c>
      <c r="J123" s="232" t="str">
        <f>IFERROR(IF(VLOOKUP($C123,'様式２－１'!$A$6:$BG$163,4,FALSE)="","",1),"")</f>
        <v/>
      </c>
      <c r="K123" s="233" t="str">
        <f>IFERROR(IF(VLOOKUP($C123,'様式２－１'!$A$6:$BG$163,5,FALSE)="","",1),"")</f>
        <v/>
      </c>
      <c r="L123" s="232" t="str">
        <f>IFERROR(IF(VLOOKUP($C123,'様式２－１'!$A$6:$BG$163,6,FALSE)="","",1),"")</f>
        <v/>
      </c>
      <c r="M123" s="233" t="str">
        <f>IFERROR(IF(VLOOKUP($C123,'様式２－１'!$A$6:$BG$163,7,FALSE)="","",1),"")</f>
        <v/>
      </c>
      <c r="N123" s="232" t="str">
        <f>IFERROR(IF(VLOOKUP($C123,'様式２－１'!$A$6:$BG$163,8,FALSE)="","",1),"")</f>
        <v/>
      </c>
      <c r="O123" s="233" t="str">
        <f>IFERROR(IF(VLOOKUP($C123,'様式２－１'!$A$6:$BG$163,9,FALSE)="","",1),"")</f>
        <v/>
      </c>
      <c r="P123" s="232" t="str">
        <f>IFERROR(IF(VLOOKUP($C123,'様式２－１'!$A$6:$BG$163,10,FALSE)="","",1),"")</f>
        <v/>
      </c>
      <c r="Q123" s="233" t="str">
        <f>IFERROR(IF(VLOOKUP($C123,'様式２－１'!$A$6:$BG$163,11,FALSE)="","",1),"")</f>
        <v/>
      </c>
      <c r="R123" s="232" t="str">
        <f>IFERROR(IF(VLOOKUP($C123,'様式２－１'!$A$6:$BG$163,12,FALSE)="","",1),"")</f>
        <v/>
      </c>
      <c r="S123" s="233" t="str">
        <f>IFERROR(IF(VLOOKUP($C123,'様式２－１'!$A$6:$BG$163,13,FALSE)="","",1),"")</f>
        <v/>
      </c>
      <c r="T123" s="232" t="str">
        <f>IFERROR(IF(VLOOKUP($C123,'様式２－１'!$A$6:$BG$163,14,FALSE)="","",1),"")</f>
        <v/>
      </c>
      <c r="U123" s="233" t="str">
        <f>IFERROR(IF(VLOOKUP($C123,'様式２－１'!$A$6:$BG$163,15,FALSE)="","",1),"")</f>
        <v/>
      </c>
      <c r="V123" s="232" t="str">
        <f>IFERROR(IF(VLOOKUP($C123,'様式２－１'!$A$6:$BG$163,16,FALSE)="","",1),"")</f>
        <v/>
      </c>
      <c r="W123" s="233" t="str">
        <f>IFERROR(IF(VLOOKUP($C123,'様式２－１'!$A$6:$BG$163,17,FALSE)="","",1),"")</f>
        <v/>
      </c>
      <c r="X123" s="232" t="str">
        <f>IFERROR(IF(VLOOKUP($C123,'様式２－１'!$A$6:$BG$163,18,FALSE)="","",1),"")</f>
        <v/>
      </c>
      <c r="Y123" s="233" t="str">
        <f>IFERROR(IF(VLOOKUP($C123,'様式２－１'!$A$6:$BG$163,19,FALSE)="","",1),"")</f>
        <v/>
      </c>
      <c r="Z123" s="232" t="str">
        <f>IFERROR(IF(VLOOKUP($C123,'様式２－１'!$A$6:$BG$163,20,FALSE)="","",1),"")</f>
        <v/>
      </c>
      <c r="AA123" s="235" t="str">
        <f>IFERROR(IF(VLOOKUP($C123,'様式２－１'!$A$6:$BG$163,21,FALSE)="","",1),"")</f>
        <v/>
      </c>
      <c r="AB123" s="232" t="str">
        <f>IFERROR(IF(VLOOKUP($C123,'様式２－１'!$A$6:$BG$163,22,FALSE)="","",1),"")</f>
        <v/>
      </c>
      <c r="AC123" s="235" t="str">
        <f>IFERROR(IF(VLOOKUP($C123,'様式２－１'!$A$6:$BG$163,23,FALSE)="","",1),"")</f>
        <v/>
      </c>
      <c r="AD123" s="232" t="str">
        <f>IFERROR(IF(VLOOKUP($C123,'様式２－１'!$A$6:$BG$163,24,FALSE)="","",1),"")</f>
        <v/>
      </c>
      <c r="AE123" s="235" t="str">
        <f>IFERROR(IF(VLOOKUP($C123,'様式２－１'!$A$6:$BG$163,25,FALSE)="","",1),"")</f>
        <v/>
      </c>
      <c r="AF123" s="232" t="str">
        <f>IFERROR(IF(VLOOKUP($C123,'様式２－１'!$A$6:$BG$163,26,FALSE)="","",1),"")</f>
        <v/>
      </c>
      <c r="AG123" s="235" t="str">
        <f>IFERROR(IF(VLOOKUP($C123,'様式２－１'!$A$6:$BG$163,27,FALSE)="","",1),"")</f>
        <v/>
      </c>
      <c r="AH123" s="232" t="str">
        <f>IFERROR(IF(VLOOKUP($C123,'様式２－１'!$A$6:$BG$163,28,FALSE)="","",1),"")</f>
        <v/>
      </c>
      <c r="AI123" s="235" t="str">
        <f>IFERROR(IF(VLOOKUP($C123,'様式２－１'!$A$6:$BG$163,28,FALSE)="","",1),"")</f>
        <v/>
      </c>
      <c r="AJ123" s="232" t="str">
        <f>IFERROR(IF(VLOOKUP($C123,'様式２－１'!$A$6:$BG$163,30,FALSE)="","",1),"")</f>
        <v/>
      </c>
      <c r="AK123" s="235" t="str">
        <f>IFERROR(IF(VLOOKUP($C123,'様式２－１'!$A$6:$BG$163,31,FALSE)="","",1),"")</f>
        <v/>
      </c>
      <c r="AL123" s="232" t="str">
        <f>IFERROR(IF(VLOOKUP($C123,'様式２－１'!$A$6:$BG$163,32,FALSE)="","",1),"")</f>
        <v/>
      </c>
      <c r="AM123" s="235" t="str">
        <f>IFERROR(IF(VLOOKUP($C123,'様式２－１'!$A$6:$BG$163,33,FALSE)="","",1),"")</f>
        <v/>
      </c>
      <c r="AN123" s="232" t="str">
        <f>IFERROR(IF(VLOOKUP($C123,'様式２－１'!$A$6:$BG$163,34,FALSE)="","",1),"")</f>
        <v/>
      </c>
      <c r="AO123" s="235" t="str">
        <f>IFERROR(IF(VLOOKUP($C123,'様式２－１'!$A$6:$BG$163,35,FALSE)="","",1),"")</f>
        <v/>
      </c>
      <c r="AP123" s="232" t="str">
        <f>IFERROR(IF(VLOOKUP($C123,'様式２－１'!$A$6:$BG$163,36,FALSE)="","",VLOOKUP($C123,'様式２－１'!$A$6:$BG$163,36,FALSE)),"")</f>
        <v/>
      </c>
      <c r="AQ123" s="233" t="str">
        <f>IFERROR(IF(VLOOKUP($C123,'様式２－１'!$A$6:$BG$163,37,FALSE)="","",VLOOKUP($C123,'様式２－１'!$A$6:$BG$163,37,FALSE)),"")</f>
        <v/>
      </c>
      <c r="AR123" s="232" t="str">
        <f>IFERROR(IF(VLOOKUP($C123,'様式２－１'!$A$6:$BG$163,38,FALSE)="","",VLOOKUP($C123,'様式２－１'!$A$6:$BG$163,38,FALSE)),"")</f>
        <v/>
      </c>
      <c r="AS123" s="233" t="str">
        <f>IFERROR(IF(VLOOKUP($C123,'様式２－１'!$A$6:$BG$163,39,FALSE)="","",VLOOKUP($C123,'様式２－１'!$A$6:$BG$163,39,FALSE)),"")</f>
        <v/>
      </c>
      <c r="AT123" s="232" t="str">
        <f>IFERROR(IF(VLOOKUP($C123,'様式２－１'!$A$6:$BG$163,40,FALSE)="","",VLOOKUP($C123,'様式２－１'!$A$6:$BG$163,40,FALSE)),"")</f>
        <v/>
      </c>
      <c r="AU123" s="233" t="str">
        <f>IFERROR(IF(VLOOKUP($C123,'様式２－１'!$A$6:$BG$163,41,FALSE)="","",VLOOKUP($C123,'様式２－１'!$A$6:$BG$163,41,FALSE)),"")</f>
        <v/>
      </c>
      <c r="AV123" s="232" t="str">
        <f>IFERROR(IF(VLOOKUP($C123,'様式２－１'!$A$6:$BG$163,42,FALSE)="","",VLOOKUP($C123,'様式２－１'!$A$6:$BG$163,42,FALSE)),"")</f>
        <v/>
      </c>
      <c r="AW123" s="233" t="str">
        <f>IFERROR(IF(VLOOKUP($C123,'様式２－１'!$A$6:$BG$163,43,FALSE)="","",VLOOKUP($C123,'様式２－１'!$A$6:$BG$163,43,FALSE)),"")</f>
        <v/>
      </c>
      <c r="AX123" s="232" t="str">
        <f>IFERROR(IF(VLOOKUP($C123,'様式２－１'!$A$6:$BG$163,44,FALSE)="","",VLOOKUP($C123,'様式２－１'!$A$6:$BG$163,44,FALSE)),"")</f>
        <v/>
      </c>
      <c r="AY123" s="233" t="str">
        <f>IFERROR(IF(VLOOKUP($C123,'様式２－１'!$A$6:$BG$163,45,FALSE)="","",VLOOKUP($C123,'様式２－１'!$A$6:$BG$163,45,FALSE)),"")</f>
        <v/>
      </c>
      <c r="AZ123" s="232" t="str">
        <f>IFERROR(IF(VLOOKUP($C123,'様式２－１'!$A$6:$BG$163,46,FALSE)="","",VLOOKUP($C123,'様式２－１'!$A$6:$BG$163,46,FALSE)),"")</f>
        <v/>
      </c>
      <c r="BA123" s="233" t="str">
        <f>IFERROR(IF(VLOOKUP($C123,'様式２－１'!$A$6:$BG$163,47,FALSE)="","",VLOOKUP($C123,'様式２－１'!$A$6:$BG$163,47,FALSE)),"")</f>
        <v/>
      </c>
      <c r="BB123" s="232" t="str">
        <f>IFERROR(IF(VLOOKUP($C123,'様式２－１'!$A$6:$BG$163,48,FALSE)="","",VLOOKUP($C123,'様式２－１'!$A$6:$BG$163,48,FALSE)),"")</f>
        <v/>
      </c>
      <c r="BC123" s="233" t="str">
        <f>IFERROR(IF(VLOOKUP($C123,'様式２－１'!$A$6:$BG$163,49,FALSE)="","",VLOOKUP($C123,'様式２－１'!$A$6:$BG$163,49,FALSE)),"")</f>
        <v/>
      </c>
      <c r="BD123" s="232" t="str">
        <f>IFERROR(IF(VLOOKUP($C123,'様式２－１'!$A$6:$BG$163,50,FALSE)="","",VLOOKUP($C123,'様式２－１'!$A$6:$BG$163,50,FALSE)),"")</f>
        <v/>
      </c>
      <c r="BE123" s="233" t="str">
        <f>IFERROR(IF(VLOOKUP($C123,'様式２－１'!$A$6:$BG$163,51,FALSE)="","",VLOOKUP($C123,'様式２－１'!$A$6:$BG$163,51,FALSE)),"")</f>
        <v/>
      </c>
      <c r="BF123" s="232" t="str">
        <f>IFERROR(IF(VLOOKUP($C123,'様式２－１'!$A$6:$BG$163,52,FALSE)="","",VLOOKUP($C123,'様式２－１'!$A$6:$BG$163,52,FALSE)),"")</f>
        <v/>
      </c>
      <c r="BG123" s="233" t="str">
        <f>IFERROR(IF(VLOOKUP($C123,'様式２－１'!$A$6:$BG$163,53,FALSE)="","",1),"")</f>
        <v/>
      </c>
      <c r="BH123" s="232" t="str">
        <f>IFERROR(IF(VLOOKUP($C123,'様式２－１'!$A$6:$BG$163,54,FALSE)="","",1),"")</f>
        <v/>
      </c>
      <c r="BI123" s="233" t="str">
        <f>IFERROR(IF(VLOOKUP($C123,'様式２－１'!$A$6:$BG$163,55,FALSE)="","",1),"")</f>
        <v/>
      </c>
      <c r="BJ123" s="232" t="str">
        <f>IFERROR(IF(VLOOKUP($C123,'様式２－１'!$A$6:$BG$163,56,FALSE)="","",VLOOKUP($C123,'様式２－１'!$A$6:$BG$163,56,FALSE)),"")</f>
        <v/>
      </c>
      <c r="BK123" s="233" t="str">
        <f>IFERROR(IF(VLOOKUP($C123,'様式２－１'!$A$6:$BG$163,57,FALSE)="","",VLOOKUP($C123,'様式２－１'!$A$6:$BG$163,57,FALSE)),"")</f>
        <v/>
      </c>
      <c r="BL123" s="232" t="str">
        <f>IFERROR(IF(VLOOKUP($C123,'様式２－１'!$A$6:$BG$163,58,FALSE)="","",VLOOKUP($C123,'様式２－１'!$A$6:$BG$163,58,FALSE)),"")</f>
        <v/>
      </c>
      <c r="BM123" s="233" t="str">
        <f>IFERROR(IF(VLOOKUP($C123,'様式２－１'!$A$6:$BG$163,59,FALSE)="","",VLOOKUP($C123,'様式２－１'!$A$6:$BG$163,59,FALSE)),"")</f>
        <v/>
      </c>
      <c r="BN123" s="234" t="str">
        <f>IFERROR(IF(VLOOKUP($C123,'様式４－１'!$A$6:$AE$112,5,FALSE)="","",VLOOKUP($C123,'様式４－１'!$A$6:$AE$112,5,FALSE)),"")</f>
        <v/>
      </c>
      <c r="BO123" s="235" t="str">
        <f>IFERROR(IF(VLOOKUP($C123,'様式４－１'!$A$6:$AE$112,6,FALSE)="","",VLOOKUP($C123,'様式４－１'!$A$6:$AE$112,6,FALSE)),"")</f>
        <v/>
      </c>
      <c r="BP123" s="234" t="str">
        <f>IFERROR(IF(VLOOKUP($C123,'様式４－１'!$A$6:$AE$112,7,FALSE)="","",VLOOKUP($C123,'様式４－１'!$A$6:$AE$112,7,FALSE)),"")</f>
        <v/>
      </c>
      <c r="BQ123" s="235" t="str">
        <f>IFERROR(IF(VLOOKUP($C123,'様式４－１'!$A$6:$AE$112,8,FALSE)="","",VLOOKUP($C123,'様式４－１'!$A$6:$AE$112,8,FALSE)),"")</f>
        <v/>
      </c>
      <c r="BR123" s="234" t="str">
        <f>IFERROR(IF(VLOOKUP($C123,'様式４－１'!$A$6:$AE$112,9,FALSE)="","",VLOOKUP($C123,'様式４－１'!$A$6:$AE$112,9,FALSE)),"")</f>
        <v/>
      </c>
      <c r="BS123" s="235" t="str">
        <f>IFERROR(IF(VLOOKUP($C123,'様式４－１'!$A$6:$AE$112,10,FALSE)="","",VLOOKUP($C123,'様式４－１'!$A$6:$AE$112,10,FALSE)),"")</f>
        <v/>
      </c>
      <c r="BT123" s="234" t="str">
        <f>IFERROR(IF(VLOOKUP($C123,'様式４－１'!$A$6:$AE$112,11,FALSE)="","",VLOOKUP($C123,'様式４－１'!$A$6:$AE$112,11,FALSE)),"")</f>
        <v/>
      </c>
      <c r="BU123" s="235" t="str">
        <f>IFERROR(IF(VLOOKUP($C123,'様式４－１'!$A$6:$AE$112,12,FALSE)="","",VLOOKUP($C123,'様式４－１'!$A$6:$AE$112,12,FALSE)),"")</f>
        <v/>
      </c>
      <c r="BV123" s="232" t="str">
        <f>IFERROR(IF(VLOOKUP($C123,'様式４－１'!$A$6:$AE$112,13,FALSE)="","",VLOOKUP($C123,'様式４－１'!$A$6:$AE$112,13,FALSE)),"")</f>
        <v/>
      </c>
      <c r="BW123" s="233" t="str">
        <f>IFERROR(IF(VLOOKUP($C123,'様式４－１'!$A$6:$AE$112,14,FALSE)="","",VLOOKUP($C123,'様式４－１'!$A$6:$AE$112,14,FALSE)),"")</f>
        <v/>
      </c>
      <c r="BX123" s="232" t="str">
        <f>IFERROR(IF(VLOOKUP($C123,'様式４－１'!$A$6:$AE$112,15,FALSE)="","",VLOOKUP($C123,'様式４－１'!$A$6:$AE$112,15,FALSE)),"")</f>
        <v/>
      </c>
      <c r="BY123" s="233" t="str">
        <f>IFERROR(IF(VLOOKUP($C123,'様式４－１'!$A$6:$AE$112,16,FALSE)="","",VLOOKUP($C123,'様式４－１'!$A$6:$AE$112,16,FALSE)),"")</f>
        <v/>
      </c>
      <c r="BZ123" s="232" t="str">
        <f>IFERROR(IF(VLOOKUP($C123,'様式４－１'!$A$6:$AE$112,17,FALSE)="","",VLOOKUP($C123,'様式４－１'!$A$6:$AE$112,17,FALSE)),"")</f>
        <v/>
      </c>
      <c r="CA123" s="233" t="str">
        <f>IFERROR(IF(VLOOKUP($C123,'様式４－１'!$A$6:$AE$112,18,FALSE)="","",VLOOKUP($C123,'様式４－１'!$A$6:$AE$112,18,FALSE)),"")</f>
        <v/>
      </c>
      <c r="CB123" s="232" t="str">
        <f>IFERROR(IF(VLOOKUP($C123,'様式４－１'!$A$6:$AE$112,19,FALSE)="","",VLOOKUP($C123,'様式４－１'!$A$6:$AE$112,19,FALSE)),"")</f>
        <v/>
      </c>
      <c r="CC123" s="233" t="str">
        <f>IFERROR(IF(VLOOKUP($C123,'様式４－１'!$A$6:$AE$112,20,FALSE)="","",VLOOKUP($C123,'様式４－１'!$A$6:$AE$112,20,FALSE)),"")</f>
        <v/>
      </c>
      <c r="CD123" s="234" t="str">
        <f>IFERROR(IF(VLOOKUP($C123,'様式４－１'!$A$6:$AE$112,21,FALSE)="","",1),"")</f>
        <v/>
      </c>
      <c r="CE123" s="235" t="str">
        <f>IFERROR(IF(VLOOKUP($C123,'様式４－１'!$A$6:$AE$112,22,FALSE)="","",1),"")</f>
        <v/>
      </c>
      <c r="CF123" s="234" t="str">
        <f>IFERROR(IF(VLOOKUP($C123,'様式４－１'!$A$6:$AE$112,23,FALSE)="","",1),"")</f>
        <v/>
      </c>
      <c r="CG123" s="235" t="str">
        <f>IFERROR(IF(VLOOKUP($C123,'様式４－１'!$A$6:$AE$112,24,FALSE)="","",1),"")</f>
        <v/>
      </c>
      <c r="CH123" s="234" t="str">
        <f>IFERROR(IF(VLOOKUP($C123,'様式４－１'!$A$6:$AE$112,25,FALSE)="","",1),"")</f>
        <v/>
      </c>
      <c r="CI123" s="235" t="str">
        <f>IFERROR(IF(VLOOKUP($C123,'様式４－１'!$A$6:$AE$112,26,FALSE)="","",1),"")</f>
        <v/>
      </c>
      <c r="CJ123" s="234" t="str">
        <f>IFERROR(IF(VLOOKUP($C123,'様式４－１'!$A$6:$AE$112,27,FALSE)="","",1),"")</f>
        <v/>
      </c>
      <c r="CK123" s="235" t="str">
        <f>IFERROR(IF(VLOOKUP($C123,'様式４－１'!$A$6:$AE$112,28,FALSE)="","",1),"")</f>
        <v/>
      </c>
      <c r="CL123" s="234" t="str">
        <f>IFERROR(IF(VLOOKUP($C123,'様式４－１'!$A$6:$AE$112,29,FALSE)="","",1),"")</f>
        <v/>
      </c>
      <c r="CM123" s="235" t="str">
        <f>IFERROR(IF(VLOOKUP($C123,'様式４－１'!$A$6:$AE$112,30,FALSE)="","",1),"")</f>
        <v/>
      </c>
      <c r="CN123" s="234" t="str">
        <f>IFERROR(IF(VLOOKUP($C123,'様式４－１'!$A$6:$AE$112,31,FALSE)="","",1),"")</f>
        <v/>
      </c>
      <c r="CO123" s="252" t="str">
        <f>IFERROR(IF(VLOOKUP($C123,'様式４－１'!$A$6:$AE$112,31,FALSE)="","",1),"")</f>
        <v/>
      </c>
      <c r="CP123" s="256" t="str">
        <f>IFERROR(IF(VLOOKUP($C123,'様式４－１'!$A$6:$AE$112,31,FALSE)="","",1),"")</f>
        <v/>
      </c>
      <c r="CQ123" s="252" t="str">
        <f>IFERROR(IF(VLOOKUP($C123,'様式４－１'!$A$6:$AE$112,31,FALSE)="","",1),"")</f>
        <v/>
      </c>
      <c r="CR123" s="260">
        <f>全技術者確認表!E135</f>
        <v>0</v>
      </c>
      <c r="CS123" s="261">
        <f>全技術者確認表!H135</f>
        <v>0</v>
      </c>
      <c r="FS123" s="232"/>
      <c r="FT123" s="233"/>
      <c r="FU123" s="232"/>
      <c r="FV123" s="233"/>
      <c r="FW123" s="232"/>
      <c r="FX123" s="233"/>
      <c r="FY123" s="232"/>
      <c r="FZ123" s="233"/>
      <c r="GA123" s="232"/>
      <c r="GB123" s="233"/>
      <c r="GC123" s="232"/>
      <c r="GD123" s="233"/>
      <c r="GE123" s="232"/>
      <c r="GF123" s="233"/>
      <c r="GG123" s="232"/>
      <c r="GH123" s="233"/>
      <c r="GI123" s="234"/>
      <c r="GJ123" s="235"/>
      <c r="GK123" s="234"/>
      <c r="GL123" s="235"/>
      <c r="GM123" s="234"/>
      <c r="GN123" s="235"/>
      <c r="GO123" s="234"/>
      <c r="GP123" s="235"/>
      <c r="GQ123" s="234"/>
      <c r="GR123" s="235"/>
      <c r="GS123" s="234"/>
      <c r="GT123" s="235"/>
      <c r="GU123" s="234"/>
      <c r="GV123" s="235"/>
      <c r="GW123" s="234"/>
      <c r="GX123" s="235"/>
      <c r="GY123" s="232"/>
      <c r="GZ123" s="233"/>
      <c r="HA123" s="232"/>
      <c r="HB123" s="233"/>
      <c r="HC123" s="232"/>
      <c r="HD123" s="233"/>
      <c r="HE123" s="232"/>
      <c r="HF123" s="233"/>
      <c r="HG123" s="232"/>
      <c r="HH123" s="233"/>
      <c r="HI123" s="232"/>
      <c r="HJ123" s="233"/>
      <c r="HK123" s="232"/>
      <c r="HL123" s="233"/>
      <c r="HM123" s="232"/>
      <c r="HN123" s="233"/>
      <c r="HO123" s="232"/>
      <c r="HP123" s="233"/>
      <c r="HQ123" s="232"/>
      <c r="HR123" s="233"/>
      <c r="HS123" s="232"/>
      <c r="HT123" s="233"/>
      <c r="HU123" s="232"/>
      <c r="HV123" s="233"/>
      <c r="HW123" s="234"/>
      <c r="HX123" s="235"/>
      <c r="HY123" s="234"/>
      <c r="HZ123" s="235"/>
      <c r="IA123" s="234"/>
      <c r="IB123" s="235"/>
      <c r="IC123" s="234"/>
      <c r="ID123" s="235"/>
      <c r="IE123" s="232"/>
      <c r="IF123" s="233"/>
      <c r="IG123" s="232"/>
      <c r="IH123" s="233"/>
      <c r="II123" s="232"/>
      <c r="IJ123" s="233"/>
      <c r="IK123" s="232"/>
      <c r="IL123" s="233"/>
      <c r="IM123" s="234"/>
      <c r="IN123" s="235"/>
      <c r="IO123" s="234"/>
      <c r="IP123" s="235"/>
      <c r="IQ123" s="234"/>
      <c r="IR123" s="235"/>
      <c r="IS123" s="234"/>
      <c r="IT123" s="235"/>
      <c r="IU123" s="234"/>
      <c r="IV123" s="235"/>
      <c r="IW123" s="234"/>
      <c r="IX123" s="252"/>
      <c r="IY123" s="256"/>
      <c r="IZ123" s="252"/>
      <c r="JA123" s="256"/>
      <c r="JB123" s="252"/>
    </row>
    <row r="124" spans="1:262" s="231" customFormat="1" x14ac:dyDescent="0.2">
      <c r="A124" s="231">
        <f>報告書表紙!G$6</f>
        <v>0</v>
      </c>
      <c r="C124" s="231">
        <v>123</v>
      </c>
      <c r="D124" s="231">
        <f>全技術者確認表!B136</f>
        <v>0</v>
      </c>
      <c r="J124" s="232" t="str">
        <f>IFERROR(IF(VLOOKUP($C124,'様式２－１'!$A$6:$BG$163,4,FALSE)="","",1),"")</f>
        <v/>
      </c>
      <c r="K124" s="233" t="str">
        <f>IFERROR(IF(VLOOKUP($C124,'様式２－１'!$A$6:$BG$163,5,FALSE)="","",1),"")</f>
        <v/>
      </c>
      <c r="L124" s="232" t="str">
        <f>IFERROR(IF(VLOOKUP($C124,'様式２－１'!$A$6:$BG$163,6,FALSE)="","",1),"")</f>
        <v/>
      </c>
      <c r="M124" s="233" t="str">
        <f>IFERROR(IF(VLOOKUP($C124,'様式２－１'!$A$6:$BG$163,7,FALSE)="","",1),"")</f>
        <v/>
      </c>
      <c r="N124" s="232" t="str">
        <f>IFERROR(IF(VLOOKUP($C124,'様式２－１'!$A$6:$BG$163,8,FALSE)="","",1),"")</f>
        <v/>
      </c>
      <c r="O124" s="233" t="str">
        <f>IFERROR(IF(VLOOKUP($C124,'様式２－１'!$A$6:$BG$163,9,FALSE)="","",1),"")</f>
        <v/>
      </c>
      <c r="P124" s="232" t="str">
        <f>IFERROR(IF(VLOOKUP($C124,'様式２－１'!$A$6:$BG$163,10,FALSE)="","",1),"")</f>
        <v/>
      </c>
      <c r="Q124" s="233" t="str">
        <f>IFERROR(IF(VLOOKUP($C124,'様式２－１'!$A$6:$BG$163,11,FALSE)="","",1),"")</f>
        <v/>
      </c>
      <c r="R124" s="232" t="str">
        <f>IFERROR(IF(VLOOKUP($C124,'様式２－１'!$A$6:$BG$163,12,FALSE)="","",1),"")</f>
        <v/>
      </c>
      <c r="S124" s="233" t="str">
        <f>IFERROR(IF(VLOOKUP($C124,'様式２－１'!$A$6:$BG$163,13,FALSE)="","",1),"")</f>
        <v/>
      </c>
      <c r="T124" s="232" t="str">
        <f>IFERROR(IF(VLOOKUP($C124,'様式２－１'!$A$6:$BG$163,14,FALSE)="","",1),"")</f>
        <v/>
      </c>
      <c r="U124" s="233" t="str">
        <f>IFERROR(IF(VLOOKUP($C124,'様式２－１'!$A$6:$BG$163,15,FALSE)="","",1),"")</f>
        <v/>
      </c>
      <c r="V124" s="232" t="str">
        <f>IFERROR(IF(VLOOKUP($C124,'様式２－１'!$A$6:$BG$163,16,FALSE)="","",1),"")</f>
        <v/>
      </c>
      <c r="W124" s="233" t="str">
        <f>IFERROR(IF(VLOOKUP($C124,'様式２－１'!$A$6:$BG$163,17,FALSE)="","",1),"")</f>
        <v/>
      </c>
      <c r="X124" s="232" t="str">
        <f>IFERROR(IF(VLOOKUP($C124,'様式２－１'!$A$6:$BG$163,18,FALSE)="","",1),"")</f>
        <v/>
      </c>
      <c r="Y124" s="233" t="str">
        <f>IFERROR(IF(VLOOKUP($C124,'様式２－１'!$A$6:$BG$163,19,FALSE)="","",1),"")</f>
        <v/>
      </c>
      <c r="Z124" s="232" t="str">
        <f>IFERROR(IF(VLOOKUP($C124,'様式２－１'!$A$6:$BG$163,20,FALSE)="","",1),"")</f>
        <v/>
      </c>
      <c r="AA124" s="235" t="str">
        <f>IFERROR(IF(VLOOKUP($C124,'様式２－１'!$A$6:$BG$163,21,FALSE)="","",1),"")</f>
        <v/>
      </c>
      <c r="AB124" s="232" t="str">
        <f>IFERROR(IF(VLOOKUP($C124,'様式２－１'!$A$6:$BG$163,22,FALSE)="","",1),"")</f>
        <v/>
      </c>
      <c r="AC124" s="235" t="str">
        <f>IFERROR(IF(VLOOKUP($C124,'様式２－１'!$A$6:$BG$163,23,FALSE)="","",1),"")</f>
        <v/>
      </c>
      <c r="AD124" s="232" t="str">
        <f>IFERROR(IF(VLOOKUP($C124,'様式２－１'!$A$6:$BG$163,24,FALSE)="","",1),"")</f>
        <v/>
      </c>
      <c r="AE124" s="235" t="str">
        <f>IFERROR(IF(VLOOKUP($C124,'様式２－１'!$A$6:$BG$163,25,FALSE)="","",1),"")</f>
        <v/>
      </c>
      <c r="AF124" s="232" t="str">
        <f>IFERROR(IF(VLOOKUP($C124,'様式２－１'!$A$6:$BG$163,26,FALSE)="","",1),"")</f>
        <v/>
      </c>
      <c r="AG124" s="235" t="str">
        <f>IFERROR(IF(VLOOKUP($C124,'様式２－１'!$A$6:$BG$163,27,FALSE)="","",1),"")</f>
        <v/>
      </c>
      <c r="AH124" s="232" t="str">
        <f>IFERROR(IF(VLOOKUP($C124,'様式２－１'!$A$6:$BG$163,28,FALSE)="","",1),"")</f>
        <v/>
      </c>
      <c r="AI124" s="235" t="str">
        <f>IFERROR(IF(VLOOKUP($C124,'様式２－１'!$A$6:$BG$163,28,FALSE)="","",1),"")</f>
        <v/>
      </c>
      <c r="AJ124" s="232" t="str">
        <f>IFERROR(IF(VLOOKUP($C124,'様式２－１'!$A$6:$BG$163,30,FALSE)="","",1),"")</f>
        <v/>
      </c>
      <c r="AK124" s="235" t="str">
        <f>IFERROR(IF(VLOOKUP($C124,'様式２－１'!$A$6:$BG$163,31,FALSE)="","",1),"")</f>
        <v/>
      </c>
      <c r="AL124" s="232" t="str">
        <f>IFERROR(IF(VLOOKUP($C124,'様式２－１'!$A$6:$BG$163,32,FALSE)="","",1),"")</f>
        <v/>
      </c>
      <c r="AM124" s="235" t="str">
        <f>IFERROR(IF(VLOOKUP($C124,'様式２－１'!$A$6:$BG$163,33,FALSE)="","",1),"")</f>
        <v/>
      </c>
      <c r="AN124" s="232" t="str">
        <f>IFERROR(IF(VLOOKUP($C124,'様式２－１'!$A$6:$BG$163,34,FALSE)="","",1),"")</f>
        <v/>
      </c>
      <c r="AO124" s="235" t="str">
        <f>IFERROR(IF(VLOOKUP($C124,'様式２－１'!$A$6:$BG$163,35,FALSE)="","",1),"")</f>
        <v/>
      </c>
      <c r="AP124" s="232" t="str">
        <f>IFERROR(IF(VLOOKUP($C124,'様式２－１'!$A$6:$BG$163,36,FALSE)="","",VLOOKUP($C124,'様式２－１'!$A$6:$BG$163,36,FALSE)),"")</f>
        <v/>
      </c>
      <c r="AQ124" s="233" t="str">
        <f>IFERROR(IF(VLOOKUP($C124,'様式２－１'!$A$6:$BG$163,37,FALSE)="","",VLOOKUP($C124,'様式２－１'!$A$6:$BG$163,37,FALSE)),"")</f>
        <v/>
      </c>
      <c r="AR124" s="232" t="str">
        <f>IFERROR(IF(VLOOKUP($C124,'様式２－１'!$A$6:$BG$163,38,FALSE)="","",VLOOKUP($C124,'様式２－１'!$A$6:$BG$163,38,FALSE)),"")</f>
        <v/>
      </c>
      <c r="AS124" s="233" t="str">
        <f>IFERROR(IF(VLOOKUP($C124,'様式２－１'!$A$6:$BG$163,39,FALSE)="","",VLOOKUP($C124,'様式２－１'!$A$6:$BG$163,39,FALSE)),"")</f>
        <v/>
      </c>
      <c r="AT124" s="232" t="str">
        <f>IFERROR(IF(VLOOKUP($C124,'様式２－１'!$A$6:$BG$163,40,FALSE)="","",VLOOKUP($C124,'様式２－１'!$A$6:$BG$163,40,FALSE)),"")</f>
        <v/>
      </c>
      <c r="AU124" s="233" t="str">
        <f>IFERROR(IF(VLOOKUP($C124,'様式２－１'!$A$6:$BG$163,41,FALSE)="","",VLOOKUP($C124,'様式２－１'!$A$6:$BG$163,41,FALSE)),"")</f>
        <v/>
      </c>
      <c r="AV124" s="232" t="str">
        <f>IFERROR(IF(VLOOKUP($C124,'様式２－１'!$A$6:$BG$163,42,FALSE)="","",VLOOKUP($C124,'様式２－１'!$A$6:$BG$163,42,FALSE)),"")</f>
        <v/>
      </c>
      <c r="AW124" s="233" t="str">
        <f>IFERROR(IF(VLOOKUP($C124,'様式２－１'!$A$6:$BG$163,43,FALSE)="","",VLOOKUP($C124,'様式２－１'!$A$6:$BG$163,43,FALSE)),"")</f>
        <v/>
      </c>
      <c r="AX124" s="232" t="str">
        <f>IFERROR(IF(VLOOKUP($C124,'様式２－１'!$A$6:$BG$163,44,FALSE)="","",VLOOKUP($C124,'様式２－１'!$A$6:$BG$163,44,FALSE)),"")</f>
        <v/>
      </c>
      <c r="AY124" s="233" t="str">
        <f>IFERROR(IF(VLOOKUP($C124,'様式２－１'!$A$6:$BG$163,45,FALSE)="","",VLOOKUP($C124,'様式２－１'!$A$6:$BG$163,45,FALSE)),"")</f>
        <v/>
      </c>
      <c r="AZ124" s="232" t="str">
        <f>IFERROR(IF(VLOOKUP($C124,'様式２－１'!$A$6:$BG$163,46,FALSE)="","",VLOOKUP($C124,'様式２－１'!$A$6:$BG$163,46,FALSE)),"")</f>
        <v/>
      </c>
      <c r="BA124" s="233" t="str">
        <f>IFERROR(IF(VLOOKUP($C124,'様式２－１'!$A$6:$BG$163,47,FALSE)="","",VLOOKUP($C124,'様式２－１'!$A$6:$BG$163,47,FALSE)),"")</f>
        <v/>
      </c>
      <c r="BB124" s="232" t="str">
        <f>IFERROR(IF(VLOOKUP($C124,'様式２－１'!$A$6:$BG$163,48,FALSE)="","",VLOOKUP($C124,'様式２－１'!$A$6:$BG$163,48,FALSE)),"")</f>
        <v/>
      </c>
      <c r="BC124" s="233" t="str">
        <f>IFERROR(IF(VLOOKUP($C124,'様式２－１'!$A$6:$BG$163,49,FALSE)="","",VLOOKUP($C124,'様式２－１'!$A$6:$BG$163,49,FALSE)),"")</f>
        <v/>
      </c>
      <c r="BD124" s="232" t="str">
        <f>IFERROR(IF(VLOOKUP($C124,'様式２－１'!$A$6:$BG$163,50,FALSE)="","",VLOOKUP($C124,'様式２－１'!$A$6:$BG$163,50,FALSE)),"")</f>
        <v/>
      </c>
      <c r="BE124" s="233" t="str">
        <f>IFERROR(IF(VLOOKUP($C124,'様式２－１'!$A$6:$BG$163,51,FALSE)="","",VLOOKUP($C124,'様式２－１'!$A$6:$BG$163,51,FALSE)),"")</f>
        <v/>
      </c>
      <c r="BF124" s="232" t="str">
        <f>IFERROR(IF(VLOOKUP($C124,'様式２－１'!$A$6:$BG$163,52,FALSE)="","",VLOOKUP($C124,'様式２－１'!$A$6:$BG$163,52,FALSE)),"")</f>
        <v/>
      </c>
      <c r="BG124" s="233" t="str">
        <f>IFERROR(IF(VLOOKUP($C124,'様式２－１'!$A$6:$BG$163,53,FALSE)="","",1),"")</f>
        <v/>
      </c>
      <c r="BH124" s="232" t="str">
        <f>IFERROR(IF(VLOOKUP($C124,'様式２－１'!$A$6:$BG$163,54,FALSE)="","",1),"")</f>
        <v/>
      </c>
      <c r="BI124" s="233" t="str">
        <f>IFERROR(IF(VLOOKUP($C124,'様式２－１'!$A$6:$BG$163,55,FALSE)="","",1),"")</f>
        <v/>
      </c>
      <c r="BJ124" s="232" t="str">
        <f>IFERROR(IF(VLOOKUP($C124,'様式２－１'!$A$6:$BG$163,56,FALSE)="","",VLOOKUP($C124,'様式２－１'!$A$6:$BG$163,56,FALSE)),"")</f>
        <v/>
      </c>
      <c r="BK124" s="233" t="str">
        <f>IFERROR(IF(VLOOKUP($C124,'様式２－１'!$A$6:$BG$163,57,FALSE)="","",VLOOKUP($C124,'様式２－１'!$A$6:$BG$163,57,FALSE)),"")</f>
        <v/>
      </c>
      <c r="BL124" s="232" t="str">
        <f>IFERROR(IF(VLOOKUP($C124,'様式２－１'!$A$6:$BG$163,58,FALSE)="","",VLOOKUP($C124,'様式２－１'!$A$6:$BG$163,58,FALSE)),"")</f>
        <v/>
      </c>
      <c r="BM124" s="233" t="str">
        <f>IFERROR(IF(VLOOKUP($C124,'様式２－１'!$A$6:$BG$163,59,FALSE)="","",VLOOKUP($C124,'様式２－１'!$A$6:$BG$163,59,FALSE)),"")</f>
        <v/>
      </c>
      <c r="BN124" s="234" t="str">
        <f>IFERROR(IF(VLOOKUP($C124,'様式４－１'!$A$6:$AE$112,5,FALSE)="","",VLOOKUP($C124,'様式４－１'!$A$6:$AE$112,5,FALSE)),"")</f>
        <v/>
      </c>
      <c r="BO124" s="235" t="str">
        <f>IFERROR(IF(VLOOKUP($C124,'様式４－１'!$A$6:$AE$112,6,FALSE)="","",VLOOKUP($C124,'様式４－１'!$A$6:$AE$112,6,FALSE)),"")</f>
        <v/>
      </c>
      <c r="BP124" s="234" t="str">
        <f>IFERROR(IF(VLOOKUP($C124,'様式４－１'!$A$6:$AE$112,7,FALSE)="","",VLOOKUP($C124,'様式４－１'!$A$6:$AE$112,7,FALSE)),"")</f>
        <v/>
      </c>
      <c r="BQ124" s="235" t="str">
        <f>IFERROR(IF(VLOOKUP($C124,'様式４－１'!$A$6:$AE$112,8,FALSE)="","",VLOOKUP($C124,'様式４－１'!$A$6:$AE$112,8,FALSE)),"")</f>
        <v/>
      </c>
      <c r="BR124" s="234" t="str">
        <f>IFERROR(IF(VLOOKUP($C124,'様式４－１'!$A$6:$AE$112,9,FALSE)="","",VLOOKUP($C124,'様式４－１'!$A$6:$AE$112,9,FALSE)),"")</f>
        <v/>
      </c>
      <c r="BS124" s="235" t="str">
        <f>IFERROR(IF(VLOOKUP($C124,'様式４－１'!$A$6:$AE$112,10,FALSE)="","",VLOOKUP($C124,'様式４－１'!$A$6:$AE$112,10,FALSE)),"")</f>
        <v/>
      </c>
      <c r="BT124" s="234" t="str">
        <f>IFERROR(IF(VLOOKUP($C124,'様式４－１'!$A$6:$AE$112,11,FALSE)="","",VLOOKUP($C124,'様式４－１'!$A$6:$AE$112,11,FALSE)),"")</f>
        <v/>
      </c>
      <c r="BU124" s="235" t="str">
        <f>IFERROR(IF(VLOOKUP($C124,'様式４－１'!$A$6:$AE$112,12,FALSE)="","",VLOOKUP($C124,'様式４－１'!$A$6:$AE$112,12,FALSE)),"")</f>
        <v/>
      </c>
      <c r="BV124" s="232" t="str">
        <f>IFERROR(IF(VLOOKUP($C124,'様式４－１'!$A$6:$AE$112,13,FALSE)="","",VLOOKUP($C124,'様式４－１'!$A$6:$AE$112,13,FALSE)),"")</f>
        <v/>
      </c>
      <c r="BW124" s="233" t="str">
        <f>IFERROR(IF(VLOOKUP($C124,'様式４－１'!$A$6:$AE$112,14,FALSE)="","",VLOOKUP($C124,'様式４－１'!$A$6:$AE$112,14,FALSE)),"")</f>
        <v/>
      </c>
      <c r="BX124" s="232" t="str">
        <f>IFERROR(IF(VLOOKUP($C124,'様式４－１'!$A$6:$AE$112,15,FALSE)="","",VLOOKUP($C124,'様式４－１'!$A$6:$AE$112,15,FALSE)),"")</f>
        <v/>
      </c>
      <c r="BY124" s="233" t="str">
        <f>IFERROR(IF(VLOOKUP($C124,'様式４－１'!$A$6:$AE$112,16,FALSE)="","",VLOOKUP($C124,'様式４－１'!$A$6:$AE$112,16,FALSE)),"")</f>
        <v/>
      </c>
      <c r="BZ124" s="232" t="str">
        <f>IFERROR(IF(VLOOKUP($C124,'様式４－１'!$A$6:$AE$112,17,FALSE)="","",VLOOKUP($C124,'様式４－１'!$A$6:$AE$112,17,FALSE)),"")</f>
        <v/>
      </c>
      <c r="CA124" s="233" t="str">
        <f>IFERROR(IF(VLOOKUP($C124,'様式４－１'!$A$6:$AE$112,18,FALSE)="","",VLOOKUP($C124,'様式４－１'!$A$6:$AE$112,18,FALSE)),"")</f>
        <v/>
      </c>
      <c r="CB124" s="232" t="str">
        <f>IFERROR(IF(VLOOKUP($C124,'様式４－１'!$A$6:$AE$112,19,FALSE)="","",VLOOKUP($C124,'様式４－１'!$A$6:$AE$112,19,FALSE)),"")</f>
        <v/>
      </c>
      <c r="CC124" s="233" t="str">
        <f>IFERROR(IF(VLOOKUP($C124,'様式４－１'!$A$6:$AE$112,20,FALSE)="","",VLOOKUP($C124,'様式４－１'!$A$6:$AE$112,20,FALSE)),"")</f>
        <v/>
      </c>
      <c r="CD124" s="234" t="str">
        <f>IFERROR(IF(VLOOKUP($C124,'様式４－１'!$A$6:$AE$112,21,FALSE)="","",1),"")</f>
        <v/>
      </c>
      <c r="CE124" s="235" t="str">
        <f>IFERROR(IF(VLOOKUP($C124,'様式４－１'!$A$6:$AE$112,22,FALSE)="","",1),"")</f>
        <v/>
      </c>
      <c r="CF124" s="234" t="str">
        <f>IFERROR(IF(VLOOKUP($C124,'様式４－１'!$A$6:$AE$112,23,FALSE)="","",1),"")</f>
        <v/>
      </c>
      <c r="CG124" s="235" t="str">
        <f>IFERROR(IF(VLOOKUP($C124,'様式４－１'!$A$6:$AE$112,24,FALSE)="","",1),"")</f>
        <v/>
      </c>
      <c r="CH124" s="234" t="str">
        <f>IFERROR(IF(VLOOKUP($C124,'様式４－１'!$A$6:$AE$112,25,FALSE)="","",1),"")</f>
        <v/>
      </c>
      <c r="CI124" s="235" t="str">
        <f>IFERROR(IF(VLOOKUP($C124,'様式４－１'!$A$6:$AE$112,26,FALSE)="","",1),"")</f>
        <v/>
      </c>
      <c r="CJ124" s="234" t="str">
        <f>IFERROR(IF(VLOOKUP($C124,'様式４－１'!$A$6:$AE$112,27,FALSE)="","",1),"")</f>
        <v/>
      </c>
      <c r="CK124" s="235" t="str">
        <f>IFERROR(IF(VLOOKUP($C124,'様式４－１'!$A$6:$AE$112,28,FALSE)="","",1),"")</f>
        <v/>
      </c>
      <c r="CL124" s="234" t="str">
        <f>IFERROR(IF(VLOOKUP($C124,'様式４－１'!$A$6:$AE$112,29,FALSE)="","",1),"")</f>
        <v/>
      </c>
      <c r="CM124" s="235" t="str">
        <f>IFERROR(IF(VLOOKUP($C124,'様式４－１'!$A$6:$AE$112,30,FALSE)="","",1),"")</f>
        <v/>
      </c>
      <c r="CN124" s="234" t="str">
        <f>IFERROR(IF(VLOOKUP($C124,'様式４－１'!$A$6:$AE$112,31,FALSE)="","",1),"")</f>
        <v/>
      </c>
      <c r="CO124" s="252" t="str">
        <f>IFERROR(IF(VLOOKUP($C124,'様式４－１'!$A$6:$AE$112,31,FALSE)="","",1),"")</f>
        <v/>
      </c>
      <c r="CP124" s="256" t="str">
        <f>IFERROR(IF(VLOOKUP($C124,'様式４－１'!$A$6:$AE$112,31,FALSE)="","",1),"")</f>
        <v/>
      </c>
      <c r="CQ124" s="252" t="str">
        <f>IFERROR(IF(VLOOKUP($C124,'様式４－１'!$A$6:$AE$112,31,FALSE)="","",1),"")</f>
        <v/>
      </c>
      <c r="CR124" s="260">
        <f>全技術者確認表!E136</f>
        <v>0</v>
      </c>
      <c r="CS124" s="261">
        <f>全技術者確認表!H136</f>
        <v>0</v>
      </c>
      <c r="FS124" s="232"/>
      <c r="FT124" s="233"/>
      <c r="FU124" s="232"/>
      <c r="FV124" s="233"/>
      <c r="FW124" s="232"/>
      <c r="FX124" s="233"/>
      <c r="FY124" s="232"/>
      <c r="FZ124" s="233"/>
      <c r="GA124" s="232"/>
      <c r="GB124" s="233"/>
      <c r="GC124" s="232"/>
      <c r="GD124" s="233"/>
      <c r="GE124" s="232"/>
      <c r="GF124" s="233"/>
      <c r="GG124" s="232"/>
      <c r="GH124" s="233"/>
      <c r="GI124" s="234"/>
      <c r="GJ124" s="235"/>
      <c r="GK124" s="234"/>
      <c r="GL124" s="235"/>
      <c r="GM124" s="234"/>
      <c r="GN124" s="235"/>
      <c r="GO124" s="234"/>
      <c r="GP124" s="235"/>
      <c r="GQ124" s="234"/>
      <c r="GR124" s="235"/>
      <c r="GS124" s="234"/>
      <c r="GT124" s="235"/>
      <c r="GU124" s="234"/>
      <c r="GV124" s="235"/>
      <c r="GW124" s="234"/>
      <c r="GX124" s="235"/>
      <c r="GY124" s="232"/>
      <c r="GZ124" s="233"/>
      <c r="HA124" s="232"/>
      <c r="HB124" s="233"/>
      <c r="HC124" s="232"/>
      <c r="HD124" s="233"/>
      <c r="HE124" s="232"/>
      <c r="HF124" s="233"/>
      <c r="HG124" s="232"/>
      <c r="HH124" s="233"/>
      <c r="HI124" s="232"/>
      <c r="HJ124" s="233"/>
      <c r="HK124" s="232"/>
      <c r="HL124" s="233"/>
      <c r="HM124" s="232"/>
      <c r="HN124" s="233"/>
      <c r="HO124" s="232"/>
      <c r="HP124" s="233"/>
      <c r="HQ124" s="232"/>
      <c r="HR124" s="233"/>
      <c r="HS124" s="232"/>
      <c r="HT124" s="233"/>
      <c r="HU124" s="232"/>
      <c r="HV124" s="233"/>
      <c r="HW124" s="234"/>
      <c r="HX124" s="235"/>
      <c r="HY124" s="234"/>
      <c r="HZ124" s="235"/>
      <c r="IA124" s="234"/>
      <c r="IB124" s="235"/>
      <c r="IC124" s="234"/>
      <c r="ID124" s="235"/>
      <c r="IE124" s="232"/>
      <c r="IF124" s="233"/>
      <c r="IG124" s="232"/>
      <c r="IH124" s="233"/>
      <c r="II124" s="232"/>
      <c r="IJ124" s="233"/>
      <c r="IK124" s="232"/>
      <c r="IL124" s="233"/>
      <c r="IM124" s="234"/>
      <c r="IN124" s="235"/>
      <c r="IO124" s="234"/>
      <c r="IP124" s="235"/>
      <c r="IQ124" s="234"/>
      <c r="IR124" s="235"/>
      <c r="IS124" s="234"/>
      <c r="IT124" s="235"/>
      <c r="IU124" s="234"/>
      <c r="IV124" s="235"/>
      <c r="IW124" s="234"/>
      <c r="IX124" s="252"/>
      <c r="IY124" s="256"/>
      <c r="IZ124" s="252"/>
      <c r="JA124" s="256"/>
      <c r="JB124" s="252"/>
    </row>
    <row r="125" spans="1:262" s="231" customFormat="1" x14ac:dyDescent="0.2">
      <c r="A125" s="231">
        <f>報告書表紙!G$6</f>
        <v>0</v>
      </c>
      <c r="C125" s="231">
        <v>124</v>
      </c>
      <c r="D125" s="231">
        <f>全技術者確認表!B137</f>
        <v>0</v>
      </c>
      <c r="J125" s="232" t="str">
        <f>IFERROR(IF(VLOOKUP($C125,'様式２－１'!$A$6:$BG$163,4,FALSE)="","",1),"")</f>
        <v/>
      </c>
      <c r="K125" s="233" t="str">
        <f>IFERROR(IF(VLOOKUP($C125,'様式２－１'!$A$6:$BG$163,5,FALSE)="","",1),"")</f>
        <v/>
      </c>
      <c r="L125" s="232" t="str">
        <f>IFERROR(IF(VLOOKUP($C125,'様式２－１'!$A$6:$BG$163,6,FALSE)="","",1),"")</f>
        <v/>
      </c>
      <c r="M125" s="233" t="str">
        <f>IFERROR(IF(VLOOKUP($C125,'様式２－１'!$A$6:$BG$163,7,FALSE)="","",1),"")</f>
        <v/>
      </c>
      <c r="N125" s="232" t="str">
        <f>IFERROR(IF(VLOOKUP($C125,'様式２－１'!$A$6:$BG$163,8,FALSE)="","",1),"")</f>
        <v/>
      </c>
      <c r="O125" s="233" t="str">
        <f>IFERROR(IF(VLOOKUP($C125,'様式２－１'!$A$6:$BG$163,9,FALSE)="","",1),"")</f>
        <v/>
      </c>
      <c r="P125" s="232" t="str">
        <f>IFERROR(IF(VLOOKUP($C125,'様式２－１'!$A$6:$BG$163,10,FALSE)="","",1),"")</f>
        <v/>
      </c>
      <c r="Q125" s="233" t="str">
        <f>IFERROR(IF(VLOOKUP($C125,'様式２－１'!$A$6:$BG$163,11,FALSE)="","",1),"")</f>
        <v/>
      </c>
      <c r="R125" s="232" t="str">
        <f>IFERROR(IF(VLOOKUP($C125,'様式２－１'!$A$6:$BG$163,12,FALSE)="","",1),"")</f>
        <v/>
      </c>
      <c r="S125" s="233" t="str">
        <f>IFERROR(IF(VLOOKUP($C125,'様式２－１'!$A$6:$BG$163,13,FALSE)="","",1),"")</f>
        <v/>
      </c>
      <c r="T125" s="232" t="str">
        <f>IFERROR(IF(VLOOKUP($C125,'様式２－１'!$A$6:$BG$163,14,FALSE)="","",1),"")</f>
        <v/>
      </c>
      <c r="U125" s="233" t="str">
        <f>IFERROR(IF(VLOOKUP($C125,'様式２－１'!$A$6:$BG$163,15,FALSE)="","",1),"")</f>
        <v/>
      </c>
      <c r="V125" s="232" t="str">
        <f>IFERROR(IF(VLOOKUP($C125,'様式２－１'!$A$6:$BG$163,16,FALSE)="","",1),"")</f>
        <v/>
      </c>
      <c r="W125" s="233" t="str">
        <f>IFERROR(IF(VLOOKUP($C125,'様式２－１'!$A$6:$BG$163,17,FALSE)="","",1),"")</f>
        <v/>
      </c>
      <c r="X125" s="232" t="str">
        <f>IFERROR(IF(VLOOKUP($C125,'様式２－１'!$A$6:$BG$163,18,FALSE)="","",1),"")</f>
        <v/>
      </c>
      <c r="Y125" s="233" t="str">
        <f>IFERROR(IF(VLOOKUP($C125,'様式２－１'!$A$6:$BG$163,19,FALSE)="","",1),"")</f>
        <v/>
      </c>
      <c r="Z125" s="232" t="str">
        <f>IFERROR(IF(VLOOKUP($C125,'様式２－１'!$A$6:$BG$163,20,FALSE)="","",1),"")</f>
        <v/>
      </c>
      <c r="AA125" s="235" t="str">
        <f>IFERROR(IF(VLOOKUP($C125,'様式２－１'!$A$6:$BG$163,21,FALSE)="","",1),"")</f>
        <v/>
      </c>
      <c r="AB125" s="232" t="str">
        <f>IFERROR(IF(VLOOKUP($C125,'様式２－１'!$A$6:$BG$163,22,FALSE)="","",1),"")</f>
        <v/>
      </c>
      <c r="AC125" s="235" t="str">
        <f>IFERROR(IF(VLOOKUP($C125,'様式２－１'!$A$6:$BG$163,23,FALSE)="","",1),"")</f>
        <v/>
      </c>
      <c r="AD125" s="232" t="str">
        <f>IFERROR(IF(VLOOKUP($C125,'様式２－１'!$A$6:$BG$163,24,FALSE)="","",1),"")</f>
        <v/>
      </c>
      <c r="AE125" s="235" t="str">
        <f>IFERROR(IF(VLOOKUP($C125,'様式２－１'!$A$6:$BG$163,25,FALSE)="","",1),"")</f>
        <v/>
      </c>
      <c r="AF125" s="232" t="str">
        <f>IFERROR(IF(VLOOKUP($C125,'様式２－１'!$A$6:$BG$163,26,FALSE)="","",1),"")</f>
        <v/>
      </c>
      <c r="AG125" s="235" t="str">
        <f>IFERROR(IF(VLOOKUP($C125,'様式２－１'!$A$6:$BG$163,27,FALSE)="","",1),"")</f>
        <v/>
      </c>
      <c r="AH125" s="232" t="str">
        <f>IFERROR(IF(VLOOKUP($C125,'様式２－１'!$A$6:$BG$163,28,FALSE)="","",1),"")</f>
        <v/>
      </c>
      <c r="AI125" s="235" t="str">
        <f>IFERROR(IF(VLOOKUP($C125,'様式２－１'!$A$6:$BG$163,28,FALSE)="","",1),"")</f>
        <v/>
      </c>
      <c r="AJ125" s="232" t="str">
        <f>IFERROR(IF(VLOOKUP($C125,'様式２－１'!$A$6:$BG$163,30,FALSE)="","",1),"")</f>
        <v/>
      </c>
      <c r="AK125" s="235" t="str">
        <f>IFERROR(IF(VLOOKUP($C125,'様式２－１'!$A$6:$BG$163,31,FALSE)="","",1),"")</f>
        <v/>
      </c>
      <c r="AL125" s="232" t="str">
        <f>IFERROR(IF(VLOOKUP($C125,'様式２－１'!$A$6:$BG$163,32,FALSE)="","",1),"")</f>
        <v/>
      </c>
      <c r="AM125" s="235" t="str">
        <f>IFERROR(IF(VLOOKUP($C125,'様式２－１'!$A$6:$BG$163,33,FALSE)="","",1),"")</f>
        <v/>
      </c>
      <c r="AN125" s="232" t="str">
        <f>IFERROR(IF(VLOOKUP($C125,'様式２－１'!$A$6:$BG$163,34,FALSE)="","",1),"")</f>
        <v/>
      </c>
      <c r="AO125" s="235" t="str">
        <f>IFERROR(IF(VLOOKUP($C125,'様式２－１'!$A$6:$BG$163,35,FALSE)="","",1),"")</f>
        <v/>
      </c>
      <c r="AP125" s="232" t="str">
        <f>IFERROR(IF(VLOOKUP($C125,'様式２－１'!$A$6:$BG$163,36,FALSE)="","",VLOOKUP($C125,'様式２－１'!$A$6:$BG$163,36,FALSE)),"")</f>
        <v/>
      </c>
      <c r="AQ125" s="233" t="str">
        <f>IFERROR(IF(VLOOKUP($C125,'様式２－１'!$A$6:$BG$163,37,FALSE)="","",VLOOKUP($C125,'様式２－１'!$A$6:$BG$163,37,FALSE)),"")</f>
        <v/>
      </c>
      <c r="AR125" s="232" t="str">
        <f>IFERROR(IF(VLOOKUP($C125,'様式２－１'!$A$6:$BG$163,38,FALSE)="","",VLOOKUP($C125,'様式２－１'!$A$6:$BG$163,38,FALSE)),"")</f>
        <v/>
      </c>
      <c r="AS125" s="233" t="str">
        <f>IFERROR(IF(VLOOKUP($C125,'様式２－１'!$A$6:$BG$163,39,FALSE)="","",VLOOKUP($C125,'様式２－１'!$A$6:$BG$163,39,FALSE)),"")</f>
        <v/>
      </c>
      <c r="AT125" s="232" t="str">
        <f>IFERROR(IF(VLOOKUP($C125,'様式２－１'!$A$6:$BG$163,40,FALSE)="","",VLOOKUP($C125,'様式２－１'!$A$6:$BG$163,40,FALSE)),"")</f>
        <v/>
      </c>
      <c r="AU125" s="233" t="str">
        <f>IFERROR(IF(VLOOKUP($C125,'様式２－１'!$A$6:$BG$163,41,FALSE)="","",VLOOKUP($C125,'様式２－１'!$A$6:$BG$163,41,FALSE)),"")</f>
        <v/>
      </c>
      <c r="AV125" s="232" t="str">
        <f>IFERROR(IF(VLOOKUP($C125,'様式２－１'!$A$6:$BG$163,42,FALSE)="","",VLOOKUP($C125,'様式２－１'!$A$6:$BG$163,42,FALSE)),"")</f>
        <v/>
      </c>
      <c r="AW125" s="233" t="str">
        <f>IFERROR(IF(VLOOKUP($C125,'様式２－１'!$A$6:$BG$163,43,FALSE)="","",VLOOKUP($C125,'様式２－１'!$A$6:$BG$163,43,FALSE)),"")</f>
        <v/>
      </c>
      <c r="AX125" s="232" t="str">
        <f>IFERROR(IF(VLOOKUP($C125,'様式２－１'!$A$6:$BG$163,44,FALSE)="","",VLOOKUP($C125,'様式２－１'!$A$6:$BG$163,44,FALSE)),"")</f>
        <v/>
      </c>
      <c r="AY125" s="233" t="str">
        <f>IFERROR(IF(VLOOKUP($C125,'様式２－１'!$A$6:$BG$163,45,FALSE)="","",VLOOKUP($C125,'様式２－１'!$A$6:$BG$163,45,FALSE)),"")</f>
        <v/>
      </c>
      <c r="AZ125" s="232" t="str">
        <f>IFERROR(IF(VLOOKUP($C125,'様式２－１'!$A$6:$BG$163,46,FALSE)="","",VLOOKUP($C125,'様式２－１'!$A$6:$BG$163,46,FALSE)),"")</f>
        <v/>
      </c>
      <c r="BA125" s="233" t="str">
        <f>IFERROR(IF(VLOOKUP($C125,'様式２－１'!$A$6:$BG$163,47,FALSE)="","",VLOOKUP($C125,'様式２－１'!$A$6:$BG$163,47,FALSE)),"")</f>
        <v/>
      </c>
      <c r="BB125" s="232" t="str">
        <f>IFERROR(IF(VLOOKUP($C125,'様式２－１'!$A$6:$BG$163,48,FALSE)="","",VLOOKUP($C125,'様式２－１'!$A$6:$BG$163,48,FALSE)),"")</f>
        <v/>
      </c>
      <c r="BC125" s="233" t="str">
        <f>IFERROR(IF(VLOOKUP($C125,'様式２－１'!$A$6:$BG$163,49,FALSE)="","",VLOOKUP($C125,'様式２－１'!$A$6:$BG$163,49,FALSE)),"")</f>
        <v/>
      </c>
      <c r="BD125" s="232" t="str">
        <f>IFERROR(IF(VLOOKUP($C125,'様式２－１'!$A$6:$BG$163,50,FALSE)="","",VLOOKUP($C125,'様式２－１'!$A$6:$BG$163,50,FALSE)),"")</f>
        <v/>
      </c>
      <c r="BE125" s="233" t="str">
        <f>IFERROR(IF(VLOOKUP($C125,'様式２－１'!$A$6:$BG$163,51,FALSE)="","",VLOOKUP($C125,'様式２－１'!$A$6:$BG$163,51,FALSE)),"")</f>
        <v/>
      </c>
      <c r="BF125" s="232" t="str">
        <f>IFERROR(IF(VLOOKUP($C125,'様式２－１'!$A$6:$BG$163,52,FALSE)="","",VLOOKUP($C125,'様式２－１'!$A$6:$BG$163,52,FALSE)),"")</f>
        <v/>
      </c>
      <c r="BG125" s="233" t="str">
        <f>IFERROR(IF(VLOOKUP($C125,'様式２－１'!$A$6:$BG$163,53,FALSE)="","",1),"")</f>
        <v/>
      </c>
      <c r="BH125" s="232" t="str">
        <f>IFERROR(IF(VLOOKUP($C125,'様式２－１'!$A$6:$BG$163,54,FALSE)="","",1),"")</f>
        <v/>
      </c>
      <c r="BI125" s="233" t="str">
        <f>IFERROR(IF(VLOOKUP($C125,'様式２－１'!$A$6:$BG$163,55,FALSE)="","",1),"")</f>
        <v/>
      </c>
      <c r="BJ125" s="232" t="str">
        <f>IFERROR(IF(VLOOKUP($C125,'様式２－１'!$A$6:$BG$163,56,FALSE)="","",VLOOKUP($C125,'様式２－１'!$A$6:$BG$163,56,FALSE)),"")</f>
        <v/>
      </c>
      <c r="BK125" s="233" t="str">
        <f>IFERROR(IF(VLOOKUP($C125,'様式２－１'!$A$6:$BG$163,57,FALSE)="","",VLOOKUP($C125,'様式２－１'!$A$6:$BG$163,57,FALSE)),"")</f>
        <v/>
      </c>
      <c r="BL125" s="232" t="str">
        <f>IFERROR(IF(VLOOKUP($C125,'様式２－１'!$A$6:$BG$163,58,FALSE)="","",VLOOKUP($C125,'様式２－１'!$A$6:$BG$163,58,FALSE)),"")</f>
        <v/>
      </c>
      <c r="BM125" s="233" t="str">
        <f>IFERROR(IF(VLOOKUP($C125,'様式２－１'!$A$6:$BG$163,59,FALSE)="","",VLOOKUP($C125,'様式２－１'!$A$6:$BG$163,59,FALSE)),"")</f>
        <v/>
      </c>
      <c r="BN125" s="234" t="str">
        <f>IFERROR(IF(VLOOKUP($C125,'様式４－１'!$A$6:$AE$112,5,FALSE)="","",VLOOKUP($C125,'様式４－１'!$A$6:$AE$112,5,FALSE)),"")</f>
        <v/>
      </c>
      <c r="BO125" s="235" t="str">
        <f>IFERROR(IF(VLOOKUP($C125,'様式４－１'!$A$6:$AE$112,6,FALSE)="","",VLOOKUP($C125,'様式４－１'!$A$6:$AE$112,6,FALSE)),"")</f>
        <v/>
      </c>
      <c r="BP125" s="234" t="str">
        <f>IFERROR(IF(VLOOKUP($C125,'様式４－１'!$A$6:$AE$112,7,FALSE)="","",VLOOKUP($C125,'様式４－１'!$A$6:$AE$112,7,FALSE)),"")</f>
        <v/>
      </c>
      <c r="BQ125" s="235" t="str">
        <f>IFERROR(IF(VLOOKUP($C125,'様式４－１'!$A$6:$AE$112,8,FALSE)="","",VLOOKUP($C125,'様式４－１'!$A$6:$AE$112,8,FALSE)),"")</f>
        <v/>
      </c>
      <c r="BR125" s="234" t="str">
        <f>IFERROR(IF(VLOOKUP($C125,'様式４－１'!$A$6:$AE$112,9,FALSE)="","",VLOOKUP($C125,'様式４－１'!$A$6:$AE$112,9,FALSE)),"")</f>
        <v/>
      </c>
      <c r="BS125" s="235" t="str">
        <f>IFERROR(IF(VLOOKUP($C125,'様式４－１'!$A$6:$AE$112,10,FALSE)="","",VLOOKUP($C125,'様式４－１'!$A$6:$AE$112,10,FALSE)),"")</f>
        <v/>
      </c>
      <c r="BT125" s="234" t="str">
        <f>IFERROR(IF(VLOOKUP($C125,'様式４－１'!$A$6:$AE$112,11,FALSE)="","",VLOOKUP($C125,'様式４－１'!$A$6:$AE$112,11,FALSE)),"")</f>
        <v/>
      </c>
      <c r="BU125" s="235" t="str">
        <f>IFERROR(IF(VLOOKUP($C125,'様式４－１'!$A$6:$AE$112,12,FALSE)="","",VLOOKUP($C125,'様式４－１'!$A$6:$AE$112,12,FALSE)),"")</f>
        <v/>
      </c>
      <c r="BV125" s="232" t="str">
        <f>IFERROR(IF(VLOOKUP($C125,'様式４－１'!$A$6:$AE$112,13,FALSE)="","",VLOOKUP($C125,'様式４－１'!$A$6:$AE$112,13,FALSE)),"")</f>
        <v/>
      </c>
      <c r="BW125" s="233" t="str">
        <f>IFERROR(IF(VLOOKUP($C125,'様式４－１'!$A$6:$AE$112,14,FALSE)="","",VLOOKUP($C125,'様式４－１'!$A$6:$AE$112,14,FALSE)),"")</f>
        <v/>
      </c>
      <c r="BX125" s="232" t="str">
        <f>IFERROR(IF(VLOOKUP($C125,'様式４－１'!$A$6:$AE$112,15,FALSE)="","",VLOOKUP($C125,'様式４－１'!$A$6:$AE$112,15,FALSE)),"")</f>
        <v/>
      </c>
      <c r="BY125" s="233" t="str">
        <f>IFERROR(IF(VLOOKUP($C125,'様式４－１'!$A$6:$AE$112,16,FALSE)="","",VLOOKUP($C125,'様式４－１'!$A$6:$AE$112,16,FALSE)),"")</f>
        <v/>
      </c>
      <c r="BZ125" s="232" t="str">
        <f>IFERROR(IF(VLOOKUP($C125,'様式４－１'!$A$6:$AE$112,17,FALSE)="","",VLOOKUP($C125,'様式４－１'!$A$6:$AE$112,17,FALSE)),"")</f>
        <v/>
      </c>
      <c r="CA125" s="233" t="str">
        <f>IFERROR(IF(VLOOKUP($C125,'様式４－１'!$A$6:$AE$112,18,FALSE)="","",VLOOKUP($C125,'様式４－１'!$A$6:$AE$112,18,FALSE)),"")</f>
        <v/>
      </c>
      <c r="CB125" s="232" t="str">
        <f>IFERROR(IF(VLOOKUP($C125,'様式４－１'!$A$6:$AE$112,19,FALSE)="","",VLOOKUP($C125,'様式４－１'!$A$6:$AE$112,19,FALSE)),"")</f>
        <v/>
      </c>
      <c r="CC125" s="233" t="str">
        <f>IFERROR(IF(VLOOKUP($C125,'様式４－１'!$A$6:$AE$112,20,FALSE)="","",VLOOKUP($C125,'様式４－１'!$A$6:$AE$112,20,FALSE)),"")</f>
        <v/>
      </c>
      <c r="CD125" s="234" t="str">
        <f>IFERROR(IF(VLOOKUP($C125,'様式４－１'!$A$6:$AE$112,21,FALSE)="","",1),"")</f>
        <v/>
      </c>
      <c r="CE125" s="235" t="str">
        <f>IFERROR(IF(VLOOKUP($C125,'様式４－１'!$A$6:$AE$112,22,FALSE)="","",1),"")</f>
        <v/>
      </c>
      <c r="CF125" s="234" t="str">
        <f>IFERROR(IF(VLOOKUP($C125,'様式４－１'!$A$6:$AE$112,23,FALSE)="","",1),"")</f>
        <v/>
      </c>
      <c r="CG125" s="235" t="str">
        <f>IFERROR(IF(VLOOKUP($C125,'様式４－１'!$A$6:$AE$112,24,FALSE)="","",1),"")</f>
        <v/>
      </c>
      <c r="CH125" s="234" t="str">
        <f>IFERROR(IF(VLOOKUP($C125,'様式４－１'!$A$6:$AE$112,25,FALSE)="","",1),"")</f>
        <v/>
      </c>
      <c r="CI125" s="235" t="str">
        <f>IFERROR(IF(VLOOKUP($C125,'様式４－１'!$A$6:$AE$112,26,FALSE)="","",1),"")</f>
        <v/>
      </c>
      <c r="CJ125" s="234" t="str">
        <f>IFERROR(IF(VLOOKUP($C125,'様式４－１'!$A$6:$AE$112,27,FALSE)="","",1),"")</f>
        <v/>
      </c>
      <c r="CK125" s="235" t="str">
        <f>IFERROR(IF(VLOOKUP($C125,'様式４－１'!$A$6:$AE$112,28,FALSE)="","",1),"")</f>
        <v/>
      </c>
      <c r="CL125" s="234" t="str">
        <f>IFERROR(IF(VLOOKUP($C125,'様式４－１'!$A$6:$AE$112,29,FALSE)="","",1),"")</f>
        <v/>
      </c>
      <c r="CM125" s="235" t="str">
        <f>IFERROR(IF(VLOOKUP($C125,'様式４－１'!$A$6:$AE$112,30,FALSE)="","",1),"")</f>
        <v/>
      </c>
      <c r="CN125" s="234" t="str">
        <f>IFERROR(IF(VLOOKUP($C125,'様式４－１'!$A$6:$AE$112,31,FALSE)="","",1),"")</f>
        <v/>
      </c>
      <c r="CO125" s="252" t="str">
        <f>IFERROR(IF(VLOOKUP($C125,'様式４－１'!$A$6:$AE$112,31,FALSE)="","",1),"")</f>
        <v/>
      </c>
      <c r="CP125" s="256" t="str">
        <f>IFERROR(IF(VLOOKUP($C125,'様式４－１'!$A$6:$AE$112,31,FALSE)="","",1),"")</f>
        <v/>
      </c>
      <c r="CQ125" s="252" t="str">
        <f>IFERROR(IF(VLOOKUP($C125,'様式４－１'!$A$6:$AE$112,31,FALSE)="","",1),"")</f>
        <v/>
      </c>
      <c r="CR125" s="260">
        <f>全技術者確認表!E137</f>
        <v>0</v>
      </c>
      <c r="CS125" s="261">
        <f>全技術者確認表!H137</f>
        <v>0</v>
      </c>
      <c r="FS125" s="232"/>
      <c r="FT125" s="233"/>
      <c r="FU125" s="232"/>
      <c r="FV125" s="233"/>
      <c r="FW125" s="232"/>
      <c r="FX125" s="233"/>
      <c r="FY125" s="232"/>
      <c r="FZ125" s="233"/>
      <c r="GA125" s="232"/>
      <c r="GB125" s="233"/>
      <c r="GC125" s="232"/>
      <c r="GD125" s="233"/>
      <c r="GE125" s="232"/>
      <c r="GF125" s="233"/>
      <c r="GG125" s="232"/>
      <c r="GH125" s="233"/>
      <c r="GI125" s="234"/>
      <c r="GJ125" s="235"/>
      <c r="GK125" s="234"/>
      <c r="GL125" s="235"/>
      <c r="GM125" s="234"/>
      <c r="GN125" s="235"/>
      <c r="GO125" s="234"/>
      <c r="GP125" s="235"/>
      <c r="GQ125" s="234"/>
      <c r="GR125" s="235"/>
      <c r="GS125" s="234"/>
      <c r="GT125" s="235"/>
      <c r="GU125" s="234"/>
      <c r="GV125" s="235"/>
      <c r="GW125" s="234"/>
      <c r="GX125" s="235"/>
      <c r="GY125" s="232"/>
      <c r="GZ125" s="233"/>
      <c r="HA125" s="232"/>
      <c r="HB125" s="233"/>
      <c r="HC125" s="232"/>
      <c r="HD125" s="233"/>
      <c r="HE125" s="232"/>
      <c r="HF125" s="233"/>
      <c r="HG125" s="232"/>
      <c r="HH125" s="233"/>
      <c r="HI125" s="232"/>
      <c r="HJ125" s="233"/>
      <c r="HK125" s="232"/>
      <c r="HL125" s="233"/>
      <c r="HM125" s="232"/>
      <c r="HN125" s="233"/>
      <c r="HO125" s="232"/>
      <c r="HP125" s="233"/>
      <c r="HQ125" s="232"/>
      <c r="HR125" s="233"/>
      <c r="HS125" s="232"/>
      <c r="HT125" s="233"/>
      <c r="HU125" s="232"/>
      <c r="HV125" s="233"/>
      <c r="HW125" s="234"/>
      <c r="HX125" s="235"/>
      <c r="HY125" s="234"/>
      <c r="HZ125" s="235"/>
      <c r="IA125" s="234"/>
      <c r="IB125" s="235"/>
      <c r="IC125" s="234"/>
      <c r="ID125" s="235"/>
      <c r="IE125" s="232"/>
      <c r="IF125" s="233"/>
      <c r="IG125" s="232"/>
      <c r="IH125" s="233"/>
      <c r="II125" s="232"/>
      <c r="IJ125" s="233"/>
      <c r="IK125" s="232"/>
      <c r="IL125" s="233"/>
      <c r="IM125" s="234"/>
      <c r="IN125" s="235"/>
      <c r="IO125" s="234"/>
      <c r="IP125" s="235"/>
      <c r="IQ125" s="234"/>
      <c r="IR125" s="235"/>
      <c r="IS125" s="234"/>
      <c r="IT125" s="235"/>
      <c r="IU125" s="234"/>
      <c r="IV125" s="235"/>
      <c r="IW125" s="234"/>
      <c r="IX125" s="252"/>
      <c r="IY125" s="256"/>
      <c r="IZ125" s="252"/>
      <c r="JA125" s="256"/>
      <c r="JB125" s="252"/>
    </row>
    <row r="126" spans="1:262" s="241" customFormat="1" x14ac:dyDescent="0.2">
      <c r="A126" s="241">
        <f>報告書表紙!G$6</f>
        <v>0</v>
      </c>
      <c r="C126" s="241">
        <v>125</v>
      </c>
      <c r="D126" s="241">
        <f>全技術者確認表!B138</f>
        <v>0</v>
      </c>
      <c r="J126" s="242" t="str">
        <f>IFERROR(IF(VLOOKUP($C126,'様式２－１'!$A$6:$BG$163,4,FALSE)="","",1),"")</f>
        <v/>
      </c>
      <c r="K126" s="243" t="str">
        <f>IFERROR(IF(VLOOKUP($C126,'様式２－１'!$A$6:$BG$163,5,FALSE)="","",1),"")</f>
        <v/>
      </c>
      <c r="L126" s="242" t="str">
        <f>IFERROR(IF(VLOOKUP($C126,'様式２－１'!$A$6:$BG$163,6,FALSE)="","",1),"")</f>
        <v/>
      </c>
      <c r="M126" s="243" t="str">
        <f>IFERROR(IF(VLOOKUP($C126,'様式２－１'!$A$6:$BG$163,7,FALSE)="","",1),"")</f>
        <v/>
      </c>
      <c r="N126" s="242" t="str">
        <f>IFERROR(IF(VLOOKUP($C126,'様式２－１'!$A$6:$BG$163,8,FALSE)="","",1),"")</f>
        <v/>
      </c>
      <c r="O126" s="243" t="str">
        <f>IFERROR(IF(VLOOKUP($C126,'様式２－１'!$A$6:$BG$163,9,FALSE)="","",1),"")</f>
        <v/>
      </c>
      <c r="P126" s="242" t="str">
        <f>IFERROR(IF(VLOOKUP($C126,'様式２－１'!$A$6:$BG$163,10,FALSE)="","",1),"")</f>
        <v/>
      </c>
      <c r="Q126" s="243" t="str">
        <f>IFERROR(IF(VLOOKUP($C126,'様式２－１'!$A$6:$BG$163,11,FALSE)="","",1),"")</f>
        <v/>
      </c>
      <c r="R126" s="242" t="str">
        <f>IFERROR(IF(VLOOKUP($C126,'様式２－１'!$A$6:$BG$163,12,FALSE)="","",1),"")</f>
        <v/>
      </c>
      <c r="S126" s="243" t="str">
        <f>IFERROR(IF(VLOOKUP($C126,'様式２－１'!$A$6:$BG$163,13,FALSE)="","",1),"")</f>
        <v/>
      </c>
      <c r="T126" s="242" t="str">
        <f>IFERROR(IF(VLOOKUP($C126,'様式２－１'!$A$6:$BG$163,14,FALSE)="","",1),"")</f>
        <v/>
      </c>
      <c r="U126" s="243" t="str">
        <f>IFERROR(IF(VLOOKUP($C126,'様式２－１'!$A$6:$BG$163,15,FALSE)="","",1),"")</f>
        <v/>
      </c>
      <c r="V126" s="242" t="str">
        <f>IFERROR(IF(VLOOKUP($C126,'様式２－１'!$A$6:$BG$163,16,FALSE)="","",1),"")</f>
        <v/>
      </c>
      <c r="W126" s="243" t="str">
        <f>IFERROR(IF(VLOOKUP($C126,'様式２－１'!$A$6:$BG$163,17,FALSE)="","",1),"")</f>
        <v/>
      </c>
      <c r="X126" s="242" t="str">
        <f>IFERROR(IF(VLOOKUP($C126,'様式２－１'!$A$6:$BG$163,18,FALSE)="","",1),"")</f>
        <v/>
      </c>
      <c r="Y126" s="243" t="str">
        <f>IFERROR(IF(VLOOKUP($C126,'様式２－１'!$A$6:$BG$163,19,FALSE)="","",1),"")</f>
        <v/>
      </c>
      <c r="Z126" s="242" t="str">
        <f>IFERROR(IF(VLOOKUP($C126,'様式２－１'!$A$6:$BG$163,20,FALSE)="","",1),"")</f>
        <v/>
      </c>
      <c r="AA126" s="245" t="str">
        <f>IFERROR(IF(VLOOKUP($C126,'様式２－１'!$A$6:$BG$163,21,FALSE)="","",1),"")</f>
        <v/>
      </c>
      <c r="AB126" s="242" t="str">
        <f>IFERROR(IF(VLOOKUP($C126,'様式２－１'!$A$6:$BG$163,22,FALSE)="","",1),"")</f>
        <v/>
      </c>
      <c r="AC126" s="245" t="str">
        <f>IFERROR(IF(VLOOKUP($C126,'様式２－１'!$A$6:$BG$163,23,FALSE)="","",1),"")</f>
        <v/>
      </c>
      <c r="AD126" s="242" t="str">
        <f>IFERROR(IF(VLOOKUP($C126,'様式２－１'!$A$6:$BG$163,24,FALSE)="","",1),"")</f>
        <v/>
      </c>
      <c r="AE126" s="245" t="str">
        <f>IFERROR(IF(VLOOKUP($C126,'様式２－１'!$A$6:$BG$163,25,FALSE)="","",1),"")</f>
        <v/>
      </c>
      <c r="AF126" s="242" t="str">
        <f>IFERROR(IF(VLOOKUP($C126,'様式２－１'!$A$6:$BG$163,26,FALSE)="","",1),"")</f>
        <v/>
      </c>
      <c r="AG126" s="245" t="str">
        <f>IFERROR(IF(VLOOKUP($C126,'様式２－１'!$A$6:$BG$163,27,FALSE)="","",1),"")</f>
        <v/>
      </c>
      <c r="AH126" s="242" t="str">
        <f>IFERROR(IF(VLOOKUP($C126,'様式２－１'!$A$6:$BG$163,28,FALSE)="","",1),"")</f>
        <v/>
      </c>
      <c r="AI126" s="245" t="str">
        <f>IFERROR(IF(VLOOKUP($C126,'様式２－１'!$A$6:$BG$163,28,FALSE)="","",1),"")</f>
        <v/>
      </c>
      <c r="AJ126" s="242" t="str">
        <f>IFERROR(IF(VLOOKUP($C126,'様式２－１'!$A$6:$BG$163,30,FALSE)="","",1),"")</f>
        <v/>
      </c>
      <c r="AK126" s="245" t="str">
        <f>IFERROR(IF(VLOOKUP($C126,'様式２－１'!$A$6:$BG$163,31,FALSE)="","",1),"")</f>
        <v/>
      </c>
      <c r="AL126" s="242" t="str">
        <f>IFERROR(IF(VLOOKUP($C126,'様式２－１'!$A$6:$BG$163,32,FALSE)="","",1),"")</f>
        <v/>
      </c>
      <c r="AM126" s="245" t="str">
        <f>IFERROR(IF(VLOOKUP($C126,'様式２－１'!$A$6:$BG$163,33,FALSE)="","",1),"")</f>
        <v/>
      </c>
      <c r="AN126" s="242" t="str">
        <f>IFERROR(IF(VLOOKUP($C126,'様式２－１'!$A$6:$BG$163,34,FALSE)="","",1),"")</f>
        <v/>
      </c>
      <c r="AO126" s="245" t="str">
        <f>IFERROR(IF(VLOOKUP($C126,'様式２－１'!$A$6:$BG$163,35,FALSE)="","",1),"")</f>
        <v/>
      </c>
      <c r="AP126" s="242" t="str">
        <f>IFERROR(IF(VLOOKUP($C126,'様式２－１'!$A$6:$BG$163,36,FALSE)="","",VLOOKUP($C126,'様式２－１'!$A$6:$BG$163,36,FALSE)),"")</f>
        <v/>
      </c>
      <c r="AQ126" s="243" t="str">
        <f>IFERROR(IF(VLOOKUP($C126,'様式２－１'!$A$6:$BG$163,37,FALSE)="","",VLOOKUP($C126,'様式２－１'!$A$6:$BG$163,37,FALSE)),"")</f>
        <v/>
      </c>
      <c r="AR126" s="242" t="str">
        <f>IFERROR(IF(VLOOKUP($C126,'様式２－１'!$A$6:$BG$163,38,FALSE)="","",VLOOKUP($C126,'様式２－１'!$A$6:$BG$163,38,FALSE)),"")</f>
        <v/>
      </c>
      <c r="AS126" s="243" t="str">
        <f>IFERROR(IF(VLOOKUP($C126,'様式２－１'!$A$6:$BG$163,39,FALSE)="","",VLOOKUP($C126,'様式２－１'!$A$6:$BG$163,39,FALSE)),"")</f>
        <v/>
      </c>
      <c r="AT126" s="242" t="str">
        <f>IFERROR(IF(VLOOKUP($C126,'様式２－１'!$A$6:$BG$163,40,FALSE)="","",VLOOKUP($C126,'様式２－１'!$A$6:$BG$163,40,FALSE)),"")</f>
        <v/>
      </c>
      <c r="AU126" s="243" t="str">
        <f>IFERROR(IF(VLOOKUP($C126,'様式２－１'!$A$6:$BG$163,41,FALSE)="","",VLOOKUP($C126,'様式２－１'!$A$6:$BG$163,41,FALSE)),"")</f>
        <v/>
      </c>
      <c r="AV126" s="242" t="str">
        <f>IFERROR(IF(VLOOKUP($C126,'様式２－１'!$A$6:$BG$163,42,FALSE)="","",VLOOKUP($C126,'様式２－１'!$A$6:$BG$163,42,FALSE)),"")</f>
        <v/>
      </c>
      <c r="AW126" s="243" t="str">
        <f>IFERROR(IF(VLOOKUP($C126,'様式２－１'!$A$6:$BG$163,43,FALSE)="","",VLOOKUP($C126,'様式２－１'!$A$6:$BG$163,43,FALSE)),"")</f>
        <v/>
      </c>
      <c r="AX126" s="242" t="str">
        <f>IFERROR(IF(VLOOKUP($C126,'様式２－１'!$A$6:$BG$163,44,FALSE)="","",VLOOKUP($C126,'様式２－１'!$A$6:$BG$163,44,FALSE)),"")</f>
        <v/>
      </c>
      <c r="AY126" s="243" t="str">
        <f>IFERROR(IF(VLOOKUP($C126,'様式２－１'!$A$6:$BG$163,45,FALSE)="","",VLOOKUP($C126,'様式２－１'!$A$6:$BG$163,45,FALSE)),"")</f>
        <v/>
      </c>
      <c r="AZ126" s="242" t="str">
        <f>IFERROR(IF(VLOOKUP($C126,'様式２－１'!$A$6:$BG$163,46,FALSE)="","",VLOOKUP($C126,'様式２－１'!$A$6:$BG$163,46,FALSE)),"")</f>
        <v/>
      </c>
      <c r="BA126" s="243" t="str">
        <f>IFERROR(IF(VLOOKUP($C126,'様式２－１'!$A$6:$BG$163,47,FALSE)="","",VLOOKUP($C126,'様式２－１'!$A$6:$BG$163,47,FALSE)),"")</f>
        <v/>
      </c>
      <c r="BB126" s="242" t="str">
        <f>IFERROR(IF(VLOOKUP($C126,'様式２－１'!$A$6:$BG$163,48,FALSE)="","",VLOOKUP($C126,'様式２－１'!$A$6:$BG$163,48,FALSE)),"")</f>
        <v/>
      </c>
      <c r="BC126" s="243" t="str">
        <f>IFERROR(IF(VLOOKUP($C126,'様式２－１'!$A$6:$BG$163,49,FALSE)="","",VLOOKUP($C126,'様式２－１'!$A$6:$BG$163,49,FALSE)),"")</f>
        <v/>
      </c>
      <c r="BD126" s="242" t="str">
        <f>IFERROR(IF(VLOOKUP($C126,'様式２－１'!$A$6:$BG$163,50,FALSE)="","",VLOOKUP($C126,'様式２－１'!$A$6:$BG$163,50,FALSE)),"")</f>
        <v/>
      </c>
      <c r="BE126" s="243" t="str">
        <f>IFERROR(IF(VLOOKUP($C126,'様式２－１'!$A$6:$BG$163,51,FALSE)="","",VLOOKUP($C126,'様式２－１'!$A$6:$BG$163,51,FALSE)),"")</f>
        <v/>
      </c>
      <c r="BF126" s="242" t="str">
        <f>IFERROR(IF(VLOOKUP($C126,'様式２－１'!$A$6:$BG$163,52,FALSE)="","",VLOOKUP($C126,'様式２－１'!$A$6:$BG$163,52,FALSE)),"")</f>
        <v/>
      </c>
      <c r="BG126" s="243" t="str">
        <f>IFERROR(IF(VLOOKUP($C126,'様式２－１'!$A$6:$BG$163,53,FALSE)="","",1),"")</f>
        <v/>
      </c>
      <c r="BH126" s="242" t="str">
        <f>IFERROR(IF(VLOOKUP($C126,'様式２－１'!$A$6:$BG$163,54,FALSE)="","",1),"")</f>
        <v/>
      </c>
      <c r="BI126" s="243" t="str">
        <f>IFERROR(IF(VLOOKUP($C126,'様式２－１'!$A$6:$BG$163,55,FALSE)="","",1),"")</f>
        <v/>
      </c>
      <c r="BJ126" s="242" t="str">
        <f>IFERROR(IF(VLOOKUP($C126,'様式２－１'!$A$6:$BG$163,56,FALSE)="","",VLOOKUP($C126,'様式２－１'!$A$6:$BG$163,56,FALSE)),"")</f>
        <v/>
      </c>
      <c r="BK126" s="243" t="str">
        <f>IFERROR(IF(VLOOKUP($C126,'様式２－１'!$A$6:$BG$163,57,FALSE)="","",VLOOKUP($C126,'様式２－１'!$A$6:$BG$163,57,FALSE)),"")</f>
        <v/>
      </c>
      <c r="BL126" s="242" t="str">
        <f>IFERROR(IF(VLOOKUP($C126,'様式２－１'!$A$6:$BG$163,58,FALSE)="","",VLOOKUP($C126,'様式２－１'!$A$6:$BG$163,58,FALSE)),"")</f>
        <v/>
      </c>
      <c r="BM126" s="243" t="str">
        <f>IFERROR(IF(VLOOKUP($C126,'様式２－１'!$A$6:$BG$163,59,FALSE)="","",VLOOKUP($C126,'様式２－１'!$A$6:$BG$163,59,FALSE)),"")</f>
        <v/>
      </c>
      <c r="BN126" s="244" t="str">
        <f>IFERROR(IF(VLOOKUP($C126,'様式４－１'!$A$6:$AE$112,5,FALSE)="","",VLOOKUP($C126,'様式４－１'!$A$6:$AE$112,5,FALSE)),"")</f>
        <v/>
      </c>
      <c r="BO126" s="245" t="str">
        <f>IFERROR(IF(VLOOKUP($C126,'様式４－１'!$A$6:$AE$112,6,FALSE)="","",VLOOKUP($C126,'様式４－１'!$A$6:$AE$112,6,FALSE)),"")</f>
        <v/>
      </c>
      <c r="BP126" s="244" t="str">
        <f>IFERROR(IF(VLOOKUP($C126,'様式４－１'!$A$6:$AE$112,7,FALSE)="","",VLOOKUP($C126,'様式４－１'!$A$6:$AE$112,7,FALSE)),"")</f>
        <v/>
      </c>
      <c r="BQ126" s="245" t="str">
        <f>IFERROR(IF(VLOOKUP($C126,'様式４－１'!$A$6:$AE$112,8,FALSE)="","",VLOOKUP($C126,'様式４－１'!$A$6:$AE$112,8,FALSE)),"")</f>
        <v/>
      </c>
      <c r="BR126" s="244" t="str">
        <f>IFERROR(IF(VLOOKUP($C126,'様式４－１'!$A$6:$AE$112,9,FALSE)="","",VLOOKUP($C126,'様式４－１'!$A$6:$AE$112,9,FALSE)),"")</f>
        <v/>
      </c>
      <c r="BS126" s="245" t="str">
        <f>IFERROR(IF(VLOOKUP($C126,'様式４－１'!$A$6:$AE$112,10,FALSE)="","",VLOOKUP($C126,'様式４－１'!$A$6:$AE$112,10,FALSE)),"")</f>
        <v/>
      </c>
      <c r="BT126" s="244" t="str">
        <f>IFERROR(IF(VLOOKUP($C126,'様式４－１'!$A$6:$AE$112,11,FALSE)="","",VLOOKUP($C126,'様式４－１'!$A$6:$AE$112,11,FALSE)),"")</f>
        <v/>
      </c>
      <c r="BU126" s="245" t="str">
        <f>IFERROR(IF(VLOOKUP($C126,'様式４－１'!$A$6:$AE$112,12,FALSE)="","",VLOOKUP($C126,'様式４－１'!$A$6:$AE$112,12,FALSE)),"")</f>
        <v/>
      </c>
      <c r="BV126" s="242" t="str">
        <f>IFERROR(IF(VLOOKUP($C126,'様式４－１'!$A$6:$AE$112,13,FALSE)="","",VLOOKUP($C126,'様式４－１'!$A$6:$AE$112,13,FALSE)),"")</f>
        <v/>
      </c>
      <c r="BW126" s="243" t="str">
        <f>IFERROR(IF(VLOOKUP($C126,'様式４－１'!$A$6:$AE$112,14,FALSE)="","",VLOOKUP($C126,'様式４－１'!$A$6:$AE$112,14,FALSE)),"")</f>
        <v/>
      </c>
      <c r="BX126" s="242" t="str">
        <f>IFERROR(IF(VLOOKUP($C126,'様式４－１'!$A$6:$AE$112,15,FALSE)="","",VLOOKUP($C126,'様式４－１'!$A$6:$AE$112,15,FALSE)),"")</f>
        <v/>
      </c>
      <c r="BY126" s="243" t="str">
        <f>IFERROR(IF(VLOOKUP($C126,'様式４－１'!$A$6:$AE$112,16,FALSE)="","",VLOOKUP($C126,'様式４－１'!$A$6:$AE$112,16,FALSE)),"")</f>
        <v/>
      </c>
      <c r="BZ126" s="242" t="str">
        <f>IFERROR(IF(VLOOKUP($C126,'様式４－１'!$A$6:$AE$112,17,FALSE)="","",VLOOKUP($C126,'様式４－１'!$A$6:$AE$112,17,FALSE)),"")</f>
        <v/>
      </c>
      <c r="CA126" s="243" t="str">
        <f>IFERROR(IF(VLOOKUP($C126,'様式４－１'!$A$6:$AE$112,18,FALSE)="","",VLOOKUP($C126,'様式４－１'!$A$6:$AE$112,18,FALSE)),"")</f>
        <v/>
      </c>
      <c r="CB126" s="242" t="str">
        <f>IFERROR(IF(VLOOKUP($C126,'様式４－１'!$A$6:$AE$112,19,FALSE)="","",VLOOKUP($C126,'様式４－１'!$A$6:$AE$112,19,FALSE)),"")</f>
        <v/>
      </c>
      <c r="CC126" s="243" t="str">
        <f>IFERROR(IF(VLOOKUP($C126,'様式４－１'!$A$6:$AE$112,20,FALSE)="","",VLOOKUP($C126,'様式４－１'!$A$6:$AE$112,20,FALSE)),"")</f>
        <v/>
      </c>
      <c r="CD126" s="244" t="str">
        <f>IFERROR(IF(VLOOKUP($C126,'様式４－１'!$A$6:$AE$112,21,FALSE)="","",1),"")</f>
        <v/>
      </c>
      <c r="CE126" s="245" t="str">
        <f>IFERROR(IF(VLOOKUP($C126,'様式４－１'!$A$6:$AE$112,22,FALSE)="","",1),"")</f>
        <v/>
      </c>
      <c r="CF126" s="244" t="str">
        <f>IFERROR(IF(VLOOKUP($C126,'様式４－１'!$A$6:$AE$112,23,FALSE)="","",1),"")</f>
        <v/>
      </c>
      <c r="CG126" s="245" t="str">
        <f>IFERROR(IF(VLOOKUP($C126,'様式４－１'!$A$6:$AE$112,24,FALSE)="","",1),"")</f>
        <v/>
      </c>
      <c r="CH126" s="244" t="str">
        <f>IFERROR(IF(VLOOKUP($C126,'様式４－１'!$A$6:$AE$112,25,FALSE)="","",1),"")</f>
        <v/>
      </c>
      <c r="CI126" s="245" t="str">
        <f>IFERROR(IF(VLOOKUP($C126,'様式４－１'!$A$6:$AE$112,26,FALSE)="","",1),"")</f>
        <v/>
      </c>
      <c r="CJ126" s="244" t="str">
        <f>IFERROR(IF(VLOOKUP($C126,'様式４－１'!$A$6:$AE$112,27,FALSE)="","",1),"")</f>
        <v/>
      </c>
      <c r="CK126" s="245" t="str">
        <f>IFERROR(IF(VLOOKUP($C126,'様式４－１'!$A$6:$AE$112,28,FALSE)="","",1),"")</f>
        <v/>
      </c>
      <c r="CL126" s="244" t="str">
        <f>IFERROR(IF(VLOOKUP($C126,'様式４－１'!$A$6:$AE$112,29,FALSE)="","",1),"")</f>
        <v/>
      </c>
      <c r="CM126" s="245" t="str">
        <f>IFERROR(IF(VLOOKUP($C126,'様式４－１'!$A$6:$AE$112,30,FALSE)="","",1),"")</f>
        <v/>
      </c>
      <c r="CN126" s="244" t="str">
        <f>IFERROR(IF(VLOOKUP($C126,'様式４－１'!$A$6:$AE$112,31,FALSE)="","",1),"")</f>
        <v/>
      </c>
      <c r="CO126" s="253" t="str">
        <f>IFERROR(IF(VLOOKUP($C126,'様式４－１'!$A$6:$AE$112,31,FALSE)="","",1),"")</f>
        <v/>
      </c>
      <c r="CP126" s="257" t="str">
        <f>IFERROR(IF(VLOOKUP($C126,'様式４－１'!$A$6:$AE$112,31,FALSE)="","",1),"")</f>
        <v/>
      </c>
      <c r="CQ126" s="253" t="str">
        <f>IFERROR(IF(VLOOKUP($C126,'様式４－１'!$A$6:$AE$112,31,FALSE)="","",1),"")</f>
        <v/>
      </c>
      <c r="CR126" s="262">
        <f>全技術者確認表!E138</f>
        <v>0</v>
      </c>
      <c r="CS126" s="263">
        <f>全技術者確認表!H138</f>
        <v>0</v>
      </c>
      <c r="FS126" s="242"/>
      <c r="FT126" s="243"/>
      <c r="FU126" s="242"/>
      <c r="FV126" s="243"/>
      <c r="FW126" s="242"/>
      <c r="FX126" s="243"/>
      <c r="FY126" s="242"/>
      <c r="FZ126" s="243"/>
      <c r="GA126" s="242"/>
      <c r="GB126" s="243"/>
      <c r="GC126" s="242"/>
      <c r="GD126" s="243"/>
      <c r="GE126" s="242"/>
      <c r="GF126" s="243"/>
      <c r="GG126" s="242"/>
      <c r="GH126" s="243"/>
      <c r="GI126" s="244"/>
      <c r="GJ126" s="245"/>
      <c r="GK126" s="244"/>
      <c r="GL126" s="245"/>
      <c r="GM126" s="244"/>
      <c r="GN126" s="245"/>
      <c r="GO126" s="244"/>
      <c r="GP126" s="245"/>
      <c r="GQ126" s="244"/>
      <c r="GR126" s="245"/>
      <c r="GS126" s="244"/>
      <c r="GT126" s="245"/>
      <c r="GU126" s="244"/>
      <c r="GV126" s="245"/>
      <c r="GW126" s="244"/>
      <c r="GX126" s="245"/>
      <c r="GY126" s="242"/>
      <c r="GZ126" s="243"/>
      <c r="HA126" s="242"/>
      <c r="HB126" s="243"/>
      <c r="HC126" s="242"/>
      <c r="HD126" s="243"/>
      <c r="HE126" s="242"/>
      <c r="HF126" s="243"/>
      <c r="HG126" s="242"/>
      <c r="HH126" s="243"/>
      <c r="HI126" s="242"/>
      <c r="HJ126" s="243"/>
      <c r="HK126" s="242"/>
      <c r="HL126" s="243"/>
      <c r="HM126" s="242"/>
      <c r="HN126" s="243"/>
      <c r="HO126" s="242"/>
      <c r="HP126" s="243"/>
      <c r="HQ126" s="242"/>
      <c r="HR126" s="243"/>
      <c r="HS126" s="242"/>
      <c r="HT126" s="243"/>
      <c r="HU126" s="242"/>
      <c r="HV126" s="243"/>
      <c r="HW126" s="244"/>
      <c r="HX126" s="245"/>
      <c r="HY126" s="244"/>
      <c r="HZ126" s="245"/>
      <c r="IA126" s="244"/>
      <c r="IB126" s="245"/>
      <c r="IC126" s="244"/>
      <c r="ID126" s="245"/>
      <c r="IE126" s="242"/>
      <c r="IF126" s="243"/>
      <c r="IG126" s="242"/>
      <c r="IH126" s="243"/>
      <c r="II126" s="242"/>
      <c r="IJ126" s="243"/>
      <c r="IK126" s="242"/>
      <c r="IL126" s="243"/>
      <c r="IM126" s="244"/>
      <c r="IN126" s="245"/>
      <c r="IO126" s="244"/>
      <c r="IP126" s="245"/>
      <c r="IQ126" s="244"/>
      <c r="IR126" s="245"/>
      <c r="IS126" s="244"/>
      <c r="IT126" s="245"/>
      <c r="IU126" s="244"/>
      <c r="IV126" s="245"/>
      <c r="IW126" s="244"/>
      <c r="IX126" s="253"/>
      <c r="IY126" s="257"/>
      <c r="IZ126" s="253"/>
      <c r="JA126" s="257"/>
      <c r="JB126" s="253"/>
    </row>
    <row r="127" spans="1:262" s="236" customFormat="1" x14ac:dyDescent="0.2">
      <c r="A127" s="236">
        <f>報告書表紙!G$6</f>
        <v>0</v>
      </c>
      <c r="C127" s="236">
        <v>126</v>
      </c>
      <c r="D127" s="236">
        <f>全技術者確認表!B139</f>
        <v>0</v>
      </c>
      <c r="J127" s="237" t="str">
        <f>IFERROR(IF(VLOOKUP($C127,'様式２－１'!$A$6:$BG$163,4,FALSE)="","",1),"")</f>
        <v/>
      </c>
      <c r="K127" s="238" t="str">
        <f>IFERROR(IF(VLOOKUP($C127,'様式２－１'!$A$6:$BG$163,5,FALSE)="","",1),"")</f>
        <v/>
      </c>
      <c r="L127" s="237" t="str">
        <f>IFERROR(IF(VLOOKUP($C127,'様式２－１'!$A$6:$BG$163,6,FALSE)="","",1),"")</f>
        <v/>
      </c>
      <c r="M127" s="238" t="str">
        <f>IFERROR(IF(VLOOKUP($C127,'様式２－１'!$A$6:$BG$163,7,FALSE)="","",1),"")</f>
        <v/>
      </c>
      <c r="N127" s="237" t="str">
        <f>IFERROR(IF(VLOOKUP($C127,'様式２－１'!$A$6:$BG$163,8,FALSE)="","",1),"")</f>
        <v/>
      </c>
      <c r="O127" s="238" t="str">
        <f>IFERROR(IF(VLOOKUP($C127,'様式２－１'!$A$6:$BG$163,9,FALSE)="","",1),"")</f>
        <v/>
      </c>
      <c r="P127" s="237" t="str">
        <f>IFERROR(IF(VLOOKUP($C127,'様式２－１'!$A$6:$BG$163,10,FALSE)="","",1),"")</f>
        <v/>
      </c>
      <c r="Q127" s="238" t="str">
        <f>IFERROR(IF(VLOOKUP($C127,'様式２－１'!$A$6:$BG$163,11,FALSE)="","",1),"")</f>
        <v/>
      </c>
      <c r="R127" s="237" t="str">
        <f>IFERROR(IF(VLOOKUP($C127,'様式２－１'!$A$6:$BG$163,12,FALSE)="","",1),"")</f>
        <v/>
      </c>
      <c r="S127" s="238" t="str">
        <f>IFERROR(IF(VLOOKUP($C127,'様式２－１'!$A$6:$BG$163,13,FALSE)="","",1),"")</f>
        <v/>
      </c>
      <c r="T127" s="237" t="str">
        <f>IFERROR(IF(VLOOKUP($C127,'様式２－１'!$A$6:$BG$163,14,FALSE)="","",1),"")</f>
        <v/>
      </c>
      <c r="U127" s="238" t="str">
        <f>IFERROR(IF(VLOOKUP($C127,'様式２－１'!$A$6:$BG$163,15,FALSE)="","",1),"")</f>
        <v/>
      </c>
      <c r="V127" s="237" t="str">
        <f>IFERROR(IF(VLOOKUP($C127,'様式２－１'!$A$6:$BG$163,16,FALSE)="","",1),"")</f>
        <v/>
      </c>
      <c r="W127" s="238" t="str">
        <f>IFERROR(IF(VLOOKUP($C127,'様式２－１'!$A$6:$BG$163,17,FALSE)="","",1),"")</f>
        <v/>
      </c>
      <c r="X127" s="237" t="str">
        <f>IFERROR(IF(VLOOKUP($C127,'様式２－１'!$A$6:$BG$163,18,FALSE)="","",1),"")</f>
        <v/>
      </c>
      <c r="Y127" s="238" t="str">
        <f>IFERROR(IF(VLOOKUP($C127,'様式２－１'!$A$6:$BG$163,19,FALSE)="","",1),"")</f>
        <v/>
      </c>
      <c r="Z127" s="237" t="str">
        <f>IFERROR(IF(VLOOKUP($C127,'様式２－１'!$A$6:$BG$163,20,FALSE)="","",1),"")</f>
        <v/>
      </c>
      <c r="AA127" s="240" t="str">
        <f>IFERROR(IF(VLOOKUP($C127,'様式２－１'!$A$6:$BG$163,21,FALSE)="","",1),"")</f>
        <v/>
      </c>
      <c r="AB127" s="237" t="str">
        <f>IFERROR(IF(VLOOKUP($C127,'様式２－１'!$A$6:$BG$163,22,FALSE)="","",1),"")</f>
        <v/>
      </c>
      <c r="AC127" s="240" t="str">
        <f>IFERROR(IF(VLOOKUP($C127,'様式２－１'!$A$6:$BG$163,23,FALSE)="","",1),"")</f>
        <v/>
      </c>
      <c r="AD127" s="237" t="str">
        <f>IFERROR(IF(VLOOKUP($C127,'様式２－１'!$A$6:$BG$163,24,FALSE)="","",1),"")</f>
        <v/>
      </c>
      <c r="AE127" s="240" t="str">
        <f>IFERROR(IF(VLOOKUP($C127,'様式２－１'!$A$6:$BG$163,25,FALSE)="","",1),"")</f>
        <v/>
      </c>
      <c r="AF127" s="237" t="str">
        <f>IFERROR(IF(VLOOKUP($C127,'様式２－１'!$A$6:$BG$163,26,FALSE)="","",1),"")</f>
        <v/>
      </c>
      <c r="AG127" s="240" t="str">
        <f>IFERROR(IF(VLOOKUP($C127,'様式２－１'!$A$6:$BG$163,27,FALSE)="","",1),"")</f>
        <v/>
      </c>
      <c r="AH127" s="237" t="str">
        <f>IFERROR(IF(VLOOKUP($C127,'様式２－１'!$A$6:$BG$163,28,FALSE)="","",1),"")</f>
        <v/>
      </c>
      <c r="AI127" s="240" t="str">
        <f>IFERROR(IF(VLOOKUP($C127,'様式２－１'!$A$6:$BG$163,28,FALSE)="","",1),"")</f>
        <v/>
      </c>
      <c r="AJ127" s="237" t="str">
        <f>IFERROR(IF(VLOOKUP($C127,'様式２－１'!$A$6:$BG$163,30,FALSE)="","",1),"")</f>
        <v/>
      </c>
      <c r="AK127" s="240" t="str">
        <f>IFERROR(IF(VLOOKUP($C127,'様式２－１'!$A$6:$BG$163,31,FALSE)="","",1),"")</f>
        <v/>
      </c>
      <c r="AL127" s="237" t="str">
        <f>IFERROR(IF(VLOOKUP($C127,'様式２－１'!$A$6:$BG$163,32,FALSE)="","",1),"")</f>
        <v/>
      </c>
      <c r="AM127" s="240" t="str">
        <f>IFERROR(IF(VLOOKUP($C127,'様式２－１'!$A$6:$BG$163,33,FALSE)="","",1),"")</f>
        <v/>
      </c>
      <c r="AN127" s="237" t="str">
        <f>IFERROR(IF(VLOOKUP($C127,'様式２－１'!$A$6:$BG$163,34,FALSE)="","",1),"")</f>
        <v/>
      </c>
      <c r="AO127" s="240" t="str">
        <f>IFERROR(IF(VLOOKUP($C127,'様式２－１'!$A$6:$BG$163,35,FALSE)="","",1),"")</f>
        <v/>
      </c>
      <c r="AP127" s="237" t="str">
        <f>IFERROR(IF(VLOOKUP($C127,'様式２－１'!$A$6:$BG$163,36,FALSE)="","",VLOOKUP($C127,'様式２－１'!$A$6:$BG$163,36,FALSE)),"")</f>
        <v/>
      </c>
      <c r="AQ127" s="238" t="str">
        <f>IFERROR(IF(VLOOKUP($C127,'様式２－１'!$A$6:$BG$163,37,FALSE)="","",VLOOKUP($C127,'様式２－１'!$A$6:$BG$163,37,FALSE)),"")</f>
        <v/>
      </c>
      <c r="AR127" s="237" t="str">
        <f>IFERROR(IF(VLOOKUP($C127,'様式２－１'!$A$6:$BG$163,38,FALSE)="","",VLOOKUP($C127,'様式２－１'!$A$6:$BG$163,38,FALSE)),"")</f>
        <v/>
      </c>
      <c r="AS127" s="238" t="str">
        <f>IFERROR(IF(VLOOKUP($C127,'様式２－１'!$A$6:$BG$163,39,FALSE)="","",VLOOKUP($C127,'様式２－１'!$A$6:$BG$163,39,FALSE)),"")</f>
        <v/>
      </c>
      <c r="AT127" s="237" t="str">
        <f>IFERROR(IF(VLOOKUP($C127,'様式２－１'!$A$6:$BG$163,40,FALSE)="","",VLOOKUP($C127,'様式２－１'!$A$6:$BG$163,40,FALSE)),"")</f>
        <v/>
      </c>
      <c r="AU127" s="238" t="str">
        <f>IFERROR(IF(VLOOKUP($C127,'様式２－１'!$A$6:$BG$163,41,FALSE)="","",VLOOKUP($C127,'様式２－１'!$A$6:$BG$163,41,FALSE)),"")</f>
        <v/>
      </c>
      <c r="AV127" s="237" t="str">
        <f>IFERROR(IF(VLOOKUP($C127,'様式２－１'!$A$6:$BG$163,42,FALSE)="","",VLOOKUP($C127,'様式２－１'!$A$6:$BG$163,42,FALSE)),"")</f>
        <v/>
      </c>
      <c r="AW127" s="238" t="str">
        <f>IFERROR(IF(VLOOKUP($C127,'様式２－１'!$A$6:$BG$163,43,FALSE)="","",VLOOKUP($C127,'様式２－１'!$A$6:$BG$163,43,FALSE)),"")</f>
        <v/>
      </c>
      <c r="AX127" s="237" t="str">
        <f>IFERROR(IF(VLOOKUP($C127,'様式２－１'!$A$6:$BG$163,44,FALSE)="","",VLOOKUP($C127,'様式２－１'!$A$6:$BG$163,44,FALSE)),"")</f>
        <v/>
      </c>
      <c r="AY127" s="238" t="str">
        <f>IFERROR(IF(VLOOKUP($C127,'様式２－１'!$A$6:$BG$163,45,FALSE)="","",VLOOKUP($C127,'様式２－１'!$A$6:$BG$163,45,FALSE)),"")</f>
        <v/>
      </c>
      <c r="AZ127" s="237" t="str">
        <f>IFERROR(IF(VLOOKUP($C127,'様式２－１'!$A$6:$BG$163,46,FALSE)="","",VLOOKUP($C127,'様式２－１'!$A$6:$BG$163,46,FALSE)),"")</f>
        <v/>
      </c>
      <c r="BA127" s="238" t="str">
        <f>IFERROR(IF(VLOOKUP($C127,'様式２－１'!$A$6:$BG$163,47,FALSE)="","",VLOOKUP($C127,'様式２－１'!$A$6:$BG$163,47,FALSE)),"")</f>
        <v/>
      </c>
      <c r="BB127" s="237" t="str">
        <f>IFERROR(IF(VLOOKUP($C127,'様式２－１'!$A$6:$BG$163,48,FALSE)="","",VLOOKUP($C127,'様式２－１'!$A$6:$BG$163,48,FALSE)),"")</f>
        <v/>
      </c>
      <c r="BC127" s="238" t="str">
        <f>IFERROR(IF(VLOOKUP($C127,'様式２－１'!$A$6:$BG$163,49,FALSE)="","",VLOOKUP($C127,'様式２－１'!$A$6:$BG$163,49,FALSE)),"")</f>
        <v/>
      </c>
      <c r="BD127" s="237" t="str">
        <f>IFERROR(IF(VLOOKUP($C127,'様式２－１'!$A$6:$BG$163,50,FALSE)="","",VLOOKUP($C127,'様式２－１'!$A$6:$BG$163,50,FALSE)),"")</f>
        <v/>
      </c>
      <c r="BE127" s="238" t="str">
        <f>IFERROR(IF(VLOOKUP($C127,'様式２－１'!$A$6:$BG$163,51,FALSE)="","",VLOOKUP($C127,'様式２－１'!$A$6:$BG$163,51,FALSE)),"")</f>
        <v/>
      </c>
      <c r="BF127" s="237" t="str">
        <f>IFERROR(IF(VLOOKUP($C127,'様式２－１'!$A$6:$BG$163,52,FALSE)="","",VLOOKUP($C127,'様式２－１'!$A$6:$BG$163,52,FALSE)),"")</f>
        <v/>
      </c>
      <c r="BG127" s="238" t="str">
        <f>IFERROR(IF(VLOOKUP($C127,'様式２－１'!$A$6:$BG$163,53,FALSE)="","",1),"")</f>
        <v/>
      </c>
      <c r="BH127" s="237" t="str">
        <f>IFERROR(IF(VLOOKUP($C127,'様式２－１'!$A$6:$BG$163,54,FALSE)="","",1),"")</f>
        <v/>
      </c>
      <c r="BI127" s="238" t="str">
        <f>IFERROR(IF(VLOOKUP($C127,'様式２－１'!$A$6:$BG$163,55,FALSE)="","",1),"")</f>
        <v/>
      </c>
      <c r="BJ127" s="237" t="str">
        <f>IFERROR(IF(VLOOKUP($C127,'様式２－１'!$A$6:$BG$163,56,FALSE)="","",VLOOKUP($C127,'様式２－１'!$A$6:$BG$163,56,FALSE)),"")</f>
        <v/>
      </c>
      <c r="BK127" s="238" t="str">
        <f>IFERROR(IF(VLOOKUP($C127,'様式２－１'!$A$6:$BG$163,57,FALSE)="","",VLOOKUP($C127,'様式２－１'!$A$6:$BG$163,57,FALSE)),"")</f>
        <v/>
      </c>
      <c r="BL127" s="237" t="str">
        <f>IFERROR(IF(VLOOKUP($C127,'様式２－１'!$A$6:$BG$163,58,FALSE)="","",VLOOKUP($C127,'様式２－１'!$A$6:$BG$163,58,FALSE)),"")</f>
        <v/>
      </c>
      <c r="BM127" s="238" t="str">
        <f>IFERROR(IF(VLOOKUP($C127,'様式２－１'!$A$6:$BG$163,59,FALSE)="","",VLOOKUP($C127,'様式２－１'!$A$6:$BG$163,59,FALSE)),"")</f>
        <v/>
      </c>
      <c r="BN127" s="239" t="str">
        <f>IFERROR(IF(VLOOKUP($C127,'様式４－１'!$A$6:$AE$112,5,FALSE)="","",VLOOKUP($C127,'様式４－１'!$A$6:$AE$112,5,FALSE)),"")</f>
        <v/>
      </c>
      <c r="BO127" s="240" t="str">
        <f>IFERROR(IF(VLOOKUP($C127,'様式４－１'!$A$6:$AE$112,6,FALSE)="","",VLOOKUP($C127,'様式４－１'!$A$6:$AE$112,6,FALSE)),"")</f>
        <v/>
      </c>
      <c r="BP127" s="239" t="str">
        <f>IFERROR(IF(VLOOKUP($C127,'様式４－１'!$A$6:$AE$112,7,FALSE)="","",VLOOKUP($C127,'様式４－１'!$A$6:$AE$112,7,FALSE)),"")</f>
        <v/>
      </c>
      <c r="BQ127" s="240" t="str">
        <f>IFERROR(IF(VLOOKUP($C127,'様式４－１'!$A$6:$AE$112,8,FALSE)="","",VLOOKUP($C127,'様式４－１'!$A$6:$AE$112,8,FALSE)),"")</f>
        <v/>
      </c>
      <c r="BR127" s="239" t="str">
        <f>IFERROR(IF(VLOOKUP($C127,'様式４－１'!$A$6:$AE$112,9,FALSE)="","",VLOOKUP($C127,'様式４－１'!$A$6:$AE$112,9,FALSE)),"")</f>
        <v/>
      </c>
      <c r="BS127" s="240" t="str">
        <f>IFERROR(IF(VLOOKUP($C127,'様式４－１'!$A$6:$AE$112,10,FALSE)="","",VLOOKUP($C127,'様式４－１'!$A$6:$AE$112,10,FALSE)),"")</f>
        <v/>
      </c>
      <c r="BT127" s="239" t="str">
        <f>IFERROR(IF(VLOOKUP($C127,'様式４－１'!$A$6:$AE$112,11,FALSE)="","",VLOOKUP($C127,'様式４－１'!$A$6:$AE$112,11,FALSE)),"")</f>
        <v/>
      </c>
      <c r="BU127" s="240" t="str">
        <f>IFERROR(IF(VLOOKUP($C127,'様式４－１'!$A$6:$AE$112,12,FALSE)="","",VLOOKUP($C127,'様式４－１'!$A$6:$AE$112,12,FALSE)),"")</f>
        <v/>
      </c>
      <c r="BV127" s="237" t="str">
        <f>IFERROR(IF(VLOOKUP($C127,'様式４－１'!$A$6:$AE$112,13,FALSE)="","",VLOOKUP($C127,'様式４－１'!$A$6:$AE$112,13,FALSE)),"")</f>
        <v/>
      </c>
      <c r="BW127" s="238" t="str">
        <f>IFERROR(IF(VLOOKUP($C127,'様式４－１'!$A$6:$AE$112,14,FALSE)="","",VLOOKUP($C127,'様式４－１'!$A$6:$AE$112,14,FALSE)),"")</f>
        <v/>
      </c>
      <c r="BX127" s="237" t="str">
        <f>IFERROR(IF(VLOOKUP($C127,'様式４－１'!$A$6:$AE$112,15,FALSE)="","",VLOOKUP($C127,'様式４－１'!$A$6:$AE$112,15,FALSE)),"")</f>
        <v/>
      </c>
      <c r="BY127" s="238" t="str">
        <f>IFERROR(IF(VLOOKUP($C127,'様式４－１'!$A$6:$AE$112,16,FALSE)="","",VLOOKUP($C127,'様式４－１'!$A$6:$AE$112,16,FALSE)),"")</f>
        <v/>
      </c>
      <c r="BZ127" s="237" t="str">
        <f>IFERROR(IF(VLOOKUP($C127,'様式４－１'!$A$6:$AE$112,17,FALSE)="","",VLOOKUP($C127,'様式４－１'!$A$6:$AE$112,17,FALSE)),"")</f>
        <v/>
      </c>
      <c r="CA127" s="238" t="str">
        <f>IFERROR(IF(VLOOKUP($C127,'様式４－１'!$A$6:$AE$112,18,FALSE)="","",VLOOKUP($C127,'様式４－１'!$A$6:$AE$112,18,FALSE)),"")</f>
        <v/>
      </c>
      <c r="CB127" s="237" t="str">
        <f>IFERROR(IF(VLOOKUP($C127,'様式４－１'!$A$6:$AE$112,19,FALSE)="","",VLOOKUP($C127,'様式４－１'!$A$6:$AE$112,19,FALSE)),"")</f>
        <v/>
      </c>
      <c r="CC127" s="238" t="str">
        <f>IFERROR(IF(VLOOKUP($C127,'様式４－１'!$A$6:$AE$112,20,FALSE)="","",VLOOKUP($C127,'様式４－１'!$A$6:$AE$112,20,FALSE)),"")</f>
        <v/>
      </c>
      <c r="CD127" s="239" t="str">
        <f>IFERROR(IF(VLOOKUP($C127,'様式４－１'!$A$6:$AE$112,21,FALSE)="","",1),"")</f>
        <v/>
      </c>
      <c r="CE127" s="240" t="str">
        <f>IFERROR(IF(VLOOKUP($C127,'様式４－１'!$A$6:$AE$112,22,FALSE)="","",1),"")</f>
        <v/>
      </c>
      <c r="CF127" s="239" t="str">
        <f>IFERROR(IF(VLOOKUP($C127,'様式４－１'!$A$6:$AE$112,23,FALSE)="","",1),"")</f>
        <v/>
      </c>
      <c r="CG127" s="240" t="str">
        <f>IFERROR(IF(VLOOKUP($C127,'様式４－１'!$A$6:$AE$112,24,FALSE)="","",1),"")</f>
        <v/>
      </c>
      <c r="CH127" s="239" t="str">
        <f>IFERROR(IF(VLOOKUP($C127,'様式４－１'!$A$6:$AE$112,25,FALSE)="","",1),"")</f>
        <v/>
      </c>
      <c r="CI127" s="240" t="str">
        <f>IFERROR(IF(VLOOKUP($C127,'様式４－１'!$A$6:$AE$112,26,FALSE)="","",1),"")</f>
        <v/>
      </c>
      <c r="CJ127" s="239" t="str">
        <f>IFERROR(IF(VLOOKUP($C127,'様式４－１'!$A$6:$AE$112,27,FALSE)="","",1),"")</f>
        <v/>
      </c>
      <c r="CK127" s="240" t="str">
        <f>IFERROR(IF(VLOOKUP($C127,'様式４－１'!$A$6:$AE$112,28,FALSE)="","",1),"")</f>
        <v/>
      </c>
      <c r="CL127" s="239" t="str">
        <f>IFERROR(IF(VLOOKUP($C127,'様式４－１'!$A$6:$AE$112,29,FALSE)="","",1),"")</f>
        <v/>
      </c>
      <c r="CM127" s="240" t="str">
        <f>IFERROR(IF(VLOOKUP($C127,'様式４－１'!$A$6:$AE$112,30,FALSE)="","",1),"")</f>
        <v/>
      </c>
      <c r="CN127" s="239" t="str">
        <f>IFERROR(IF(VLOOKUP($C127,'様式４－１'!$A$6:$AE$112,31,FALSE)="","",1),"")</f>
        <v/>
      </c>
      <c r="CO127" s="254" t="str">
        <f>IFERROR(IF(VLOOKUP($C127,'様式４－１'!$A$6:$AE$112,31,FALSE)="","",1),"")</f>
        <v/>
      </c>
      <c r="CP127" s="258" t="str">
        <f>IFERROR(IF(VLOOKUP($C127,'様式４－１'!$A$6:$AE$112,31,FALSE)="","",1),"")</f>
        <v/>
      </c>
      <c r="CQ127" s="254" t="str">
        <f>IFERROR(IF(VLOOKUP($C127,'様式４－１'!$A$6:$AE$112,31,FALSE)="","",1),"")</f>
        <v/>
      </c>
      <c r="CR127" s="264">
        <f>全技術者確認表!E139</f>
        <v>0</v>
      </c>
      <c r="CS127" s="265">
        <f>全技術者確認表!H139</f>
        <v>0</v>
      </c>
      <c r="FS127" s="237"/>
      <c r="FT127" s="238"/>
      <c r="FU127" s="237"/>
      <c r="FV127" s="238"/>
      <c r="FW127" s="237"/>
      <c r="FX127" s="238"/>
      <c r="FY127" s="237"/>
      <c r="FZ127" s="238"/>
      <c r="GA127" s="237"/>
      <c r="GB127" s="238"/>
      <c r="GC127" s="237"/>
      <c r="GD127" s="238"/>
      <c r="GE127" s="237"/>
      <c r="GF127" s="238"/>
      <c r="GG127" s="237"/>
      <c r="GH127" s="238"/>
      <c r="GI127" s="239"/>
      <c r="GJ127" s="240"/>
      <c r="GK127" s="239"/>
      <c r="GL127" s="240"/>
      <c r="GM127" s="239"/>
      <c r="GN127" s="240"/>
      <c r="GO127" s="239"/>
      <c r="GP127" s="240"/>
      <c r="GQ127" s="239"/>
      <c r="GR127" s="240"/>
      <c r="GS127" s="239"/>
      <c r="GT127" s="240"/>
      <c r="GU127" s="239"/>
      <c r="GV127" s="240"/>
      <c r="GW127" s="239"/>
      <c r="GX127" s="240"/>
      <c r="GY127" s="237"/>
      <c r="GZ127" s="238"/>
      <c r="HA127" s="237"/>
      <c r="HB127" s="238"/>
      <c r="HC127" s="237"/>
      <c r="HD127" s="238"/>
      <c r="HE127" s="237"/>
      <c r="HF127" s="238"/>
      <c r="HG127" s="237"/>
      <c r="HH127" s="238"/>
      <c r="HI127" s="237"/>
      <c r="HJ127" s="238"/>
      <c r="HK127" s="237"/>
      <c r="HL127" s="238"/>
      <c r="HM127" s="237"/>
      <c r="HN127" s="238"/>
      <c r="HO127" s="237"/>
      <c r="HP127" s="238"/>
      <c r="HQ127" s="237"/>
      <c r="HR127" s="238"/>
      <c r="HS127" s="237"/>
      <c r="HT127" s="238"/>
      <c r="HU127" s="237"/>
      <c r="HV127" s="238"/>
      <c r="HW127" s="239"/>
      <c r="HX127" s="240"/>
      <c r="HY127" s="239"/>
      <c r="HZ127" s="240"/>
      <c r="IA127" s="239"/>
      <c r="IB127" s="240"/>
      <c r="IC127" s="239"/>
      <c r="ID127" s="240"/>
      <c r="IE127" s="237"/>
      <c r="IF127" s="238"/>
      <c r="IG127" s="237"/>
      <c r="IH127" s="238"/>
      <c r="II127" s="237"/>
      <c r="IJ127" s="238"/>
      <c r="IK127" s="237"/>
      <c r="IL127" s="238"/>
      <c r="IM127" s="239"/>
      <c r="IN127" s="240"/>
      <c r="IO127" s="239"/>
      <c r="IP127" s="240"/>
      <c r="IQ127" s="239"/>
      <c r="IR127" s="240"/>
      <c r="IS127" s="239"/>
      <c r="IT127" s="240"/>
      <c r="IU127" s="239"/>
      <c r="IV127" s="240"/>
      <c r="IW127" s="239"/>
      <c r="IX127" s="254"/>
      <c r="IY127" s="258"/>
      <c r="IZ127" s="254"/>
      <c r="JA127" s="258"/>
      <c r="JB127" s="254"/>
    </row>
    <row r="128" spans="1:262" s="231" customFormat="1" x14ac:dyDescent="0.2">
      <c r="A128" s="231">
        <f>報告書表紙!G$6</f>
        <v>0</v>
      </c>
      <c r="C128" s="231">
        <v>127</v>
      </c>
      <c r="D128" s="231">
        <f>全技術者確認表!B140</f>
        <v>0</v>
      </c>
      <c r="J128" s="232" t="str">
        <f>IFERROR(IF(VLOOKUP($C128,'様式２－１'!$A$6:$BG$163,4,FALSE)="","",1),"")</f>
        <v/>
      </c>
      <c r="K128" s="233" t="str">
        <f>IFERROR(IF(VLOOKUP($C128,'様式２－１'!$A$6:$BG$163,5,FALSE)="","",1),"")</f>
        <v/>
      </c>
      <c r="L128" s="232" t="str">
        <f>IFERROR(IF(VLOOKUP($C128,'様式２－１'!$A$6:$BG$163,6,FALSE)="","",1),"")</f>
        <v/>
      </c>
      <c r="M128" s="233" t="str">
        <f>IFERROR(IF(VLOOKUP($C128,'様式２－１'!$A$6:$BG$163,7,FALSE)="","",1),"")</f>
        <v/>
      </c>
      <c r="N128" s="232" t="str">
        <f>IFERROR(IF(VLOOKUP($C128,'様式２－１'!$A$6:$BG$163,8,FALSE)="","",1),"")</f>
        <v/>
      </c>
      <c r="O128" s="233" t="str">
        <f>IFERROR(IF(VLOOKUP($C128,'様式２－１'!$A$6:$BG$163,9,FALSE)="","",1),"")</f>
        <v/>
      </c>
      <c r="P128" s="232" t="str">
        <f>IFERROR(IF(VLOOKUP($C128,'様式２－１'!$A$6:$BG$163,10,FALSE)="","",1),"")</f>
        <v/>
      </c>
      <c r="Q128" s="233" t="str">
        <f>IFERROR(IF(VLOOKUP($C128,'様式２－１'!$A$6:$BG$163,11,FALSE)="","",1),"")</f>
        <v/>
      </c>
      <c r="R128" s="232" t="str">
        <f>IFERROR(IF(VLOOKUP($C128,'様式２－１'!$A$6:$BG$163,12,FALSE)="","",1),"")</f>
        <v/>
      </c>
      <c r="S128" s="233" t="str">
        <f>IFERROR(IF(VLOOKUP($C128,'様式２－１'!$A$6:$BG$163,13,FALSE)="","",1),"")</f>
        <v/>
      </c>
      <c r="T128" s="232" t="str">
        <f>IFERROR(IF(VLOOKUP($C128,'様式２－１'!$A$6:$BG$163,14,FALSE)="","",1),"")</f>
        <v/>
      </c>
      <c r="U128" s="233" t="str">
        <f>IFERROR(IF(VLOOKUP($C128,'様式２－１'!$A$6:$BG$163,15,FALSE)="","",1),"")</f>
        <v/>
      </c>
      <c r="V128" s="232" t="str">
        <f>IFERROR(IF(VLOOKUP($C128,'様式２－１'!$A$6:$BG$163,16,FALSE)="","",1),"")</f>
        <v/>
      </c>
      <c r="W128" s="233" t="str">
        <f>IFERROR(IF(VLOOKUP($C128,'様式２－１'!$A$6:$BG$163,17,FALSE)="","",1),"")</f>
        <v/>
      </c>
      <c r="X128" s="232" t="str">
        <f>IFERROR(IF(VLOOKUP($C128,'様式２－１'!$A$6:$BG$163,18,FALSE)="","",1),"")</f>
        <v/>
      </c>
      <c r="Y128" s="233" t="str">
        <f>IFERROR(IF(VLOOKUP($C128,'様式２－１'!$A$6:$BG$163,19,FALSE)="","",1),"")</f>
        <v/>
      </c>
      <c r="Z128" s="232" t="str">
        <f>IFERROR(IF(VLOOKUP($C128,'様式２－１'!$A$6:$BG$163,20,FALSE)="","",1),"")</f>
        <v/>
      </c>
      <c r="AA128" s="235" t="str">
        <f>IFERROR(IF(VLOOKUP($C128,'様式２－１'!$A$6:$BG$163,21,FALSE)="","",1),"")</f>
        <v/>
      </c>
      <c r="AB128" s="232" t="str">
        <f>IFERROR(IF(VLOOKUP($C128,'様式２－１'!$A$6:$BG$163,22,FALSE)="","",1),"")</f>
        <v/>
      </c>
      <c r="AC128" s="235" t="str">
        <f>IFERROR(IF(VLOOKUP($C128,'様式２－１'!$A$6:$BG$163,23,FALSE)="","",1),"")</f>
        <v/>
      </c>
      <c r="AD128" s="232" t="str">
        <f>IFERROR(IF(VLOOKUP($C128,'様式２－１'!$A$6:$BG$163,24,FALSE)="","",1),"")</f>
        <v/>
      </c>
      <c r="AE128" s="235" t="str">
        <f>IFERROR(IF(VLOOKUP($C128,'様式２－１'!$A$6:$BG$163,25,FALSE)="","",1),"")</f>
        <v/>
      </c>
      <c r="AF128" s="232" t="str">
        <f>IFERROR(IF(VLOOKUP($C128,'様式２－１'!$A$6:$BG$163,26,FALSE)="","",1),"")</f>
        <v/>
      </c>
      <c r="AG128" s="235" t="str">
        <f>IFERROR(IF(VLOOKUP($C128,'様式２－１'!$A$6:$BG$163,27,FALSE)="","",1),"")</f>
        <v/>
      </c>
      <c r="AH128" s="232" t="str">
        <f>IFERROR(IF(VLOOKUP($C128,'様式２－１'!$A$6:$BG$163,28,FALSE)="","",1),"")</f>
        <v/>
      </c>
      <c r="AI128" s="235" t="str">
        <f>IFERROR(IF(VLOOKUP($C128,'様式２－１'!$A$6:$BG$163,28,FALSE)="","",1),"")</f>
        <v/>
      </c>
      <c r="AJ128" s="232" t="str">
        <f>IFERROR(IF(VLOOKUP($C128,'様式２－１'!$A$6:$BG$163,30,FALSE)="","",1),"")</f>
        <v/>
      </c>
      <c r="AK128" s="235" t="str">
        <f>IFERROR(IF(VLOOKUP($C128,'様式２－１'!$A$6:$BG$163,31,FALSE)="","",1),"")</f>
        <v/>
      </c>
      <c r="AL128" s="232" t="str">
        <f>IFERROR(IF(VLOOKUP($C128,'様式２－１'!$A$6:$BG$163,32,FALSE)="","",1),"")</f>
        <v/>
      </c>
      <c r="AM128" s="235" t="str">
        <f>IFERROR(IF(VLOOKUP($C128,'様式２－１'!$A$6:$BG$163,33,FALSE)="","",1),"")</f>
        <v/>
      </c>
      <c r="AN128" s="232" t="str">
        <f>IFERROR(IF(VLOOKUP($C128,'様式２－１'!$A$6:$BG$163,34,FALSE)="","",1),"")</f>
        <v/>
      </c>
      <c r="AO128" s="235" t="str">
        <f>IFERROR(IF(VLOOKUP($C128,'様式２－１'!$A$6:$BG$163,35,FALSE)="","",1),"")</f>
        <v/>
      </c>
      <c r="AP128" s="232" t="str">
        <f>IFERROR(IF(VLOOKUP($C128,'様式２－１'!$A$6:$BG$163,36,FALSE)="","",VLOOKUP($C128,'様式２－１'!$A$6:$BG$163,36,FALSE)),"")</f>
        <v/>
      </c>
      <c r="AQ128" s="233" t="str">
        <f>IFERROR(IF(VLOOKUP($C128,'様式２－１'!$A$6:$BG$163,37,FALSE)="","",VLOOKUP($C128,'様式２－１'!$A$6:$BG$163,37,FALSE)),"")</f>
        <v/>
      </c>
      <c r="AR128" s="232" t="str">
        <f>IFERROR(IF(VLOOKUP($C128,'様式２－１'!$A$6:$BG$163,38,FALSE)="","",VLOOKUP($C128,'様式２－１'!$A$6:$BG$163,38,FALSE)),"")</f>
        <v/>
      </c>
      <c r="AS128" s="233" t="str">
        <f>IFERROR(IF(VLOOKUP($C128,'様式２－１'!$A$6:$BG$163,39,FALSE)="","",VLOOKUP($C128,'様式２－１'!$A$6:$BG$163,39,FALSE)),"")</f>
        <v/>
      </c>
      <c r="AT128" s="232" t="str">
        <f>IFERROR(IF(VLOOKUP($C128,'様式２－１'!$A$6:$BG$163,40,FALSE)="","",VLOOKUP($C128,'様式２－１'!$A$6:$BG$163,40,FALSE)),"")</f>
        <v/>
      </c>
      <c r="AU128" s="233" t="str">
        <f>IFERROR(IF(VLOOKUP($C128,'様式２－１'!$A$6:$BG$163,41,FALSE)="","",VLOOKUP($C128,'様式２－１'!$A$6:$BG$163,41,FALSE)),"")</f>
        <v/>
      </c>
      <c r="AV128" s="232" t="str">
        <f>IFERROR(IF(VLOOKUP($C128,'様式２－１'!$A$6:$BG$163,42,FALSE)="","",VLOOKUP($C128,'様式２－１'!$A$6:$BG$163,42,FALSE)),"")</f>
        <v/>
      </c>
      <c r="AW128" s="233" t="str">
        <f>IFERROR(IF(VLOOKUP($C128,'様式２－１'!$A$6:$BG$163,43,FALSE)="","",VLOOKUP($C128,'様式２－１'!$A$6:$BG$163,43,FALSE)),"")</f>
        <v/>
      </c>
      <c r="AX128" s="232" t="str">
        <f>IFERROR(IF(VLOOKUP($C128,'様式２－１'!$A$6:$BG$163,44,FALSE)="","",VLOOKUP($C128,'様式２－１'!$A$6:$BG$163,44,FALSE)),"")</f>
        <v/>
      </c>
      <c r="AY128" s="233" t="str">
        <f>IFERROR(IF(VLOOKUP($C128,'様式２－１'!$A$6:$BG$163,45,FALSE)="","",VLOOKUP($C128,'様式２－１'!$A$6:$BG$163,45,FALSE)),"")</f>
        <v/>
      </c>
      <c r="AZ128" s="232" t="str">
        <f>IFERROR(IF(VLOOKUP($C128,'様式２－１'!$A$6:$BG$163,46,FALSE)="","",VLOOKUP($C128,'様式２－１'!$A$6:$BG$163,46,FALSE)),"")</f>
        <v/>
      </c>
      <c r="BA128" s="233" t="str">
        <f>IFERROR(IF(VLOOKUP($C128,'様式２－１'!$A$6:$BG$163,47,FALSE)="","",VLOOKUP($C128,'様式２－１'!$A$6:$BG$163,47,FALSE)),"")</f>
        <v/>
      </c>
      <c r="BB128" s="232" t="str">
        <f>IFERROR(IF(VLOOKUP($C128,'様式２－１'!$A$6:$BG$163,48,FALSE)="","",VLOOKUP($C128,'様式２－１'!$A$6:$BG$163,48,FALSE)),"")</f>
        <v/>
      </c>
      <c r="BC128" s="233" t="str">
        <f>IFERROR(IF(VLOOKUP($C128,'様式２－１'!$A$6:$BG$163,49,FALSE)="","",VLOOKUP($C128,'様式２－１'!$A$6:$BG$163,49,FALSE)),"")</f>
        <v/>
      </c>
      <c r="BD128" s="232" t="str">
        <f>IFERROR(IF(VLOOKUP($C128,'様式２－１'!$A$6:$BG$163,50,FALSE)="","",VLOOKUP($C128,'様式２－１'!$A$6:$BG$163,50,FALSE)),"")</f>
        <v/>
      </c>
      <c r="BE128" s="233" t="str">
        <f>IFERROR(IF(VLOOKUP($C128,'様式２－１'!$A$6:$BG$163,51,FALSE)="","",VLOOKUP($C128,'様式２－１'!$A$6:$BG$163,51,FALSE)),"")</f>
        <v/>
      </c>
      <c r="BF128" s="232" t="str">
        <f>IFERROR(IF(VLOOKUP($C128,'様式２－１'!$A$6:$BG$163,52,FALSE)="","",VLOOKUP($C128,'様式２－１'!$A$6:$BG$163,52,FALSE)),"")</f>
        <v/>
      </c>
      <c r="BG128" s="233" t="str">
        <f>IFERROR(IF(VLOOKUP($C128,'様式２－１'!$A$6:$BG$163,53,FALSE)="","",1),"")</f>
        <v/>
      </c>
      <c r="BH128" s="232" t="str">
        <f>IFERROR(IF(VLOOKUP($C128,'様式２－１'!$A$6:$BG$163,54,FALSE)="","",1),"")</f>
        <v/>
      </c>
      <c r="BI128" s="233" t="str">
        <f>IFERROR(IF(VLOOKUP($C128,'様式２－１'!$A$6:$BG$163,55,FALSE)="","",1),"")</f>
        <v/>
      </c>
      <c r="BJ128" s="232" t="str">
        <f>IFERROR(IF(VLOOKUP($C128,'様式２－１'!$A$6:$BG$163,56,FALSE)="","",VLOOKUP($C128,'様式２－１'!$A$6:$BG$163,56,FALSE)),"")</f>
        <v/>
      </c>
      <c r="BK128" s="233" t="str">
        <f>IFERROR(IF(VLOOKUP($C128,'様式２－１'!$A$6:$BG$163,57,FALSE)="","",VLOOKUP($C128,'様式２－１'!$A$6:$BG$163,57,FALSE)),"")</f>
        <v/>
      </c>
      <c r="BL128" s="232" t="str">
        <f>IFERROR(IF(VLOOKUP($C128,'様式２－１'!$A$6:$BG$163,58,FALSE)="","",VLOOKUP($C128,'様式２－１'!$A$6:$BG$163,58,FALSE)),"")</f>
        <v/>
      </c>
      <c r="BM128" s="233" t="str">
        <f>IFERROR(IF(VLOOKUP($C128,'様式２－１'!$A$6:$BG$163,59,FALSE)="","",VLOOKUP($C128,'様式２－１'!$A$6:$BG$163,59,FALSE)),"")</f>
        <v/>
      </c>
      <c r="BN128" s="234" t="str">
        <f>IFERROR(IF(VLOOKUP($C128,'様式４－１'!$A$6:$AE$112,5,FALSE)="","",VLOOKUP($C128,'様式４－１'!$A$6:$AE$112,5,FALSE)),"")</f>
        <v/>
      </c>
      <c r="BO128" s="235" t="str">
        <f>IFERROR(IF(VLOOKUP($C128,'様式４－１'!$A$6:$AE$112,6,FALSE)="","",VLOOKUP($C128,'様式４－１'!$A$6:$AE$112,6,FALSE)),"")</f>
        <v/>
      </c>
      <c r="BP128" s="234" t="str">
        <f>IFERROR(IF(VLOOKUP($C128,'様式４－１'!$A$6:$AE$112,7,FALSE)="","",VLOOKUP($C128,'様式４－１'!$A$6:$AE$112,7,FALSE)),"")</f>
        <v/>
      </c>
      <c r="BQ128" s="235" t="str">
        <f>IFERROR(IF(VLOOKUP($C128,'様式４－１'!$A$6:$AE$112,8,FALSE)="","",VLOOKUP($C128,'様式４－１'!$A$6:$AE$112,8,FALSE)),"")</f>
        <v/>
      </c>
      <c r="BR128" s="234" t="str">
        <f>IFERROR(IF(VLOOKUP($C128,'様式４－１'!$A$6:$AE$112,9,FALSE)="","",VLOOKUP($C128,'様式４－１'!$A$6:$AE$112,9,FALSE)),"")</f>
        <v/>
      </c>
      <c r="BS128" s="235" t="str">
        <f>IFERROR(IF(VLOOKUP($C128,'様式４－１'!$A$6:$AE$112,10,FALSE)="","",VLOOKUP($C128,'様式４－１'!$A$6:$AE$112,10,FALSE)),"")</f>
        <v/>
      </c>
      <c r="BT128" s="234" t="str">
        <f>IFERROR(IF(VLOOKUP($C128,'様式４－１'!$A$6:$AE$112,11,FALSE)="","",VLOOKUP($C128,'様式４－１'!$A$6:$AE$112,11,FALSE)),"")</f>
        <v/>
      </c>
      <c r="BU128" s="235" t="str">
        <f>IFERROR(IF(VLOOKUP($C128,'様式４－１'!$A$6:$AE$112,12,FALSE)="","",VLOOKUP($C128,'様式４－１'!$A$6:$AE$112,12,FALSE)),"")</f>
        <v/>
      </c>
      <c r="BV128" s="232" t="str">
        <f>IFERROR(IF(VLOOKUP($C128,'様式４－１'!$A$6:$AE$112,13,FALSE)="","",VLOOKUP($C128,'様式４－１'!$A$6:$AE$112,13,FALSE)),"")</f>
        <v/>
      </c>
      <c r="BW128" s="233" t="str">
        <f>IFERROR(IF(VLOOKUP($C128,'様式４－１'!$A$6:$AE$112,14,FALSE)="","",VLOOKUP($C128,'様式４－１'!$A$6:$AE$112,14,FALSE)),"")</f>
        <v/>
      </c>
      <c r="BX128" s="232" t="str">
        <f>IFERROR(IF(VLOOKUP($C128,'様式４－１'!$A$6:$AE$112,15,FALSE)="","",VLOOKUP($C128,'様式４－１'!$A$6:$AE$112,15,FALSE)),"")</f>
        <v/>
      </c>
      <c r="BY128" s="233" t="str">
        <f>IFERROR(IF(VLOOKUP($C128,'様式４－１'!$A$6:$AE$112,16,FALSE)="","",VLOOKUP($C128,'様式４－１'!$A$6:$AE$112,16,FALSE)),"")</f>
        <v/>
      </c>
      <c r="BZ128" s="232" t="str">
        <f>IFERROR(IF(VLOOKUP($C128,'様式４－１'!$A$6:$AE$112,17,FALSE)="","",VLOOKUP($C128,'様式４－１'!$A$6:$AE$112,17,FALSE)),"")</f>
        <v/>
      </c>
      <c r="CA128" s="233" t="str">
        <f>IFERROR(IF(VLOOKUP($C128,'様式４－１'!$A$6:$AE$112,18,FALSE)="","",VLOOKUP($C128,'様式４－１'!$A$6:$AE$112,18,FALSE)),"")</f>
        <v/>
      </c>
      <c r="CB128" s="232" t="str">
        <f>IFERROR(IF(VLOOKUP($C128,'様式４－１'!$A$6:$AE$112,19,FALSE)="","",VLOOKUP($C128,'様式４－１'!$A$6:$AE$112,19,FALSE)),"")</f>
        <v/>
      </c>
      <c r="CC128" s="233" t="str">
        <f>IFERROR(IF(VLOOKUP($C128,'様式４－１'!$A$6:$AE$112,20,FALSE)="","",VLOOKUP($C128,'様式４－１'!$A$6:$AE$112,20,FALSE)),"")</f>
        <v/>
      </c>
      <c r="CD128" s="234" t="str">
        <f>IFERROR(IF(VLOOKUP($C128,'様式４－１'!$A$6:$AE$112,21,FALSE)="","",1),"")</f>
        <v/>
      </c>
      <c r="CE128" s="235" t="str">
        <f>IFERROR(IF(VLOOKUP($C128,'様式４－１'!$A$6:$AE$112,22,FALSE)="","",1),"")</f>
        <v/>
      </c>
      <c r="CF128" s="234" t="str">
        <f>IFERROR(IF(VLOOKUP($C128,'様式４－１'!$A$6:$AE$112,23,FALSE)="","",1),"")</f>
        <v/>
      </c>
      <c r="CG128" s="235" t="str">
        <f>IFERROR(IF(VLOOKUP($C128,'様式４－１'!$A$6:$AE$112,24,FALSE)="","",1),"")</f>
        <v/>
      </c>
      <c r="CH128" s="234" t="str">
        <f>IFERROR(IF(VLOOKUP($C128,'様式４－１'!$A$6:$AE$112,25,FALSE)="","",1),"")</f>
        <v/>
      </c>
      <c r="CI128" s="235" t="str">
        <f>IFERROR(IF(VLOOKUP($C128,'様式４－１'!$A$6:$AE$112,26,FALSE)="","",1),"")</f>
        <v/>
      </c>
      <c r="CJ128" s="234" t="str">
        <f>IFERROR(IF(VLOOKUP($C128,'様式４－１'!$A$6:$AE$112,27,FALSE)="","",1),"")</f>
        <v/>
      </c>
      <c r="CK128" s="235" t="str">
        <f>IFERROR(IF(VLOOKUP($C128,'様式４－１'!$A$6:$AE$112,28,FALSE)="","",1),"")</f>
        <v/>
      </c>
      <c r="CL128" s="234" t="str">
        <f>IFERROR(IF(VLOOKUP($C128,'様式４－１'!$A$6:$AE$112,29,FALSE)="","",1),"")</f>
        <v/>
      </c>
      <c r="CM128" s="235" t="str">
        <f>IFERROR(IF(VLOOKUP($C128,'様式４－１'!$A$6:$AE$112,30,FALSE)="","",1),"")</f>
        <v/>
      </c>
      <c r="CN128" s="234" t="str">
        <f>IFERROR(IF(VLOOKUP($C128,'様式４－１'!$A$6:$AE$112,31,FALSE)="","",1),"")</f>
        <v/>
      </c>
      <c r="CO128" s="252" t="str">
        <f>IFERROR(IF(VLOOKUP($C128,'様式４－１'!$A$6:$AE$112,31,FALSE)="","",1),"")</f>
        <v/>
      </c>
      <c r="CP128" s="256" t="str">
        <f>IFERROR(IF(VLOOKUP($C128,'様式４－１'!$A$6:$AE$112,31,FALSE)="","",1),"")</f>
        <v/>
      </c>
      <c r="CQ128" s="252" t="str">
        <f>IFERROR(IF(VLOOKUP($C128,'様式４－１'!$A$6:$AE$112,31,FALSE)="","",1),"")</f>
        <v/>
      </c>
      <c r="CR128" s="260">
        <f>全技術者確認表!E140</f>
        <v>0</v>
      </c>
      <c r="CS128" s="261">
        <f>全技術者確認表!H140</f>
        <v>0</v>
      </c>
      <c r="FS128" s="232"/>
      <c r="FT128" s="233"/>
      <c r="FU128" s="232"/>
      <c r="FV128" s="233"/>
      <c r="FW128" s="232"/>
      <c r="FX128" s="233"/>
      <c r="FY128" s="232"/>
      <c r="FZ128" s="233"/>
      <c r="GA128" s="232"/>
      <c r="GB128" s="233"/>
      <c r="GC128" s="232"/>
      <c r="GD128" s="233"/>
      <c r="GE128" s="232"/>
      <c r="GF128" s="233"/>
      <c r="GG128" s="232"/>
      <c r="GH128" s="233"/>
      <c r="GI128" s="234"/>
      <c r="GJ128" s="235"/>
      <c r="GK128" s="234"/>
      <c r="GL128" s="235"/>
      <c r="GM128" s="234"/>
      <c r="GN128" s="235"/>
      <c r="GO128" s="234"/>
      <c r="GP128" s="235"/>
      <c r="GQ128" s="234"/>
      <c r="GR128" s="235"/>
      <c r="GS128" s="234"/>
      <c r="GT128" s="235"/>
      <c r="GU128" s="234"/>
      <c r="GV128" s="235"/>
      <c r="GW128" s="234"/>
      <c r="GX128" s="235"/>
      <c r="GY128" s="232"/>
      <c r="GZ128" s="233"/>
      <c r="HA128" s="232"/>
      <c r="HB128" s="233"/>
      <c r="HC128" s="232"/>
      <c r="HD128" s="233"/>
      <c r="HE128" s="232"/>
      <c r="HF128" s="233"/>
      <c r="HG128" s="232"/>
      <c r="HH128" s="233"/>
      <c r="HI128" s="232"/>
      <c r="HJ128" s="233"/>
      <c r="HK128" s="232"/>
      <c r="HL128" s="233"/>
      <c r="HM128" s="232"/>
      <c r="HN128" s="233"/>
      <c r="HO128" s="232"/>
      <c r="HP128" s="233"/>
      <c r="HQ128" s="232"/>
      <c r="HR128" s="233"/>
      <c r="HS128" s="232"/>
      <c r="HT128" s="233"/>
      <c r="HU128" s="232"/>
      <c r="HV128" s="233"/>
      <c r="HW128" s="234"/>
      <c r="HX128" s="235"/>
      <c r="HY128" s="234"/>
      <c r="HZ128" s="235"/>
      <c r="IA128" s="234"/>
      <c r="IB128" s="235"/>
      <c r="IC128" s="234"/>
      <c r="ID128" s="235"/>
      <c r="IE128" s="232"/>
      <c r="IF128" s="233"/>
      <c r="IG128" s="232"/>
      <c r="IH128" s="233"/>
      <c r="II128" s="232"/>
      <c r="IJ128" s="233"/>
      <c r="IK128" s="232"/>
      <c r="IL128" s="233"/>
      <c r="IM128" s="234"/>
      <c r="IN128" s="235"/>
      <c r="IO128" s="234"/>
      <c r="IP128" s="235"/>
      <c r="IQ128" s="234"/>
      <c r="IR128" s="235"/>
      <c r="IS128" s="234"/>
      <c r="IT128" s="235"/>
      <c r="IU128" s="234"/>
      <c r="IV128" s="235"/>
      <c r="IW128" s="234"/>
      <c r="IX128" s="252"/>
      <c r="IY128" s="256"/>
      <c r="IZ128" s="252"/>
      <c r="JA128" s="256"/>
      <c r="JB128" s="252"/>
    </row>
    <row r="129" spans="1:262" s="231" customFormat="1" x14ac:dyDescent="0.2">
      <c r="A129" s="231">
        <f>報告書表紙!G$6</f>
        <v>0</v>
      </c>
      <c r="C129" s="231">
        <v>128</v>
      </c>
      <c r="D129" s="231">
        <f>全技術者確認表!B141</f>
        <v>0</v>
      </c>
      <c r="J129" s="232" t="str">
        <f>IFERROR(IF(VLOOKUP($C129,'様式２－１'!$A$6:$BG$163,4,FALSE)="","",1),"")</f>
        <v/>
      </c>
      <c r="K129" s="233" t="str">
        <f>IFERROR(IF(VLOOKUP($C129,'様式２－１'!$A$6:$BG$163,5,FALSE)="","",1),"")</f>
        <v/>
      </c>
      <c r="L129" s="232" t="str">
        <f>IFERROR(IF(VLOOKUP($C129,'様式２－１'!$A$6:$BG$163,6,FALSE)="","",1),"")</f>
        <v/>
      </c>
      <c r="M129" s="233" t="str">
        <f>IFERROR(IF(VLOOKUP($C129,'様式２－１'!$A$6:$BG$163,7,FALSE)="","",1),"")</f>
        <v/>
      </c>
      <c r="N129" s="232" t="str">
        <f>IFERROR(IF(VLOOKUP($C129,'様式２－１'!$A$6:$BG$163,8,FALSE)="","",1),"")</f>
        <v/>
      </c>
      <c r="O129" s="233" t="str">
        <f>IFERROR(IF(VLOOKUP($C129,'様式２－１'!$A$6:$BG$163,9,FALSE)="","",1),"")</f>
        <v/>
      </c>
      <c r="P129" s="232" t="str">
        <f>IFERROR(IF(VLOOKUP($C129,'様式２－１'!$A$6:$BG$163,10,FALSE)="","",1),"")</f>
        <v/>
      </c>
      <c r="Q129" s="233" t="str">
        <f>IFERROR(IF(VLOOKUP($C129,'様式２－１'!$A$6:$BG$163,11,FALSE)="","",1),"")</f>
        <v/>
      </c>
      <c r="R129" s="232" t="str">
        <f>IFERROR(IF(VLOOKUP($C129,'様式２－１'!$A$6:$BG$163,12,FALSE)="","",1),"")</f>
        <v/>
      </c>
      <c r="S129" s="233" t="str">
        <f>IFERROR(IF(VLOOKUP($C129,'様式２－１'!$A$6:$BG$163,13,FALSE)="","",1),"")</f>
        <v/>
      </c>
      <c r="T129" s="232" t="str">
        <f>IFERROR(IF(VLOOKUP($C129,'様式２－１'!$A$6:$BG$163,14,FALSE)="","",1),"")</f>
        <v/>
      </c>
      <c r="U129" s="233" t="str">
        <f>IFERROR(IF(VLOOKUP($C129,'様式２－１'!$A$6:$BG$163,15,FALSE)="","",1),"")</f>
        <v/>
      </c>
      <c r="V129" s="232" t="str">
        <f>IFERROR(IF(VLOOKUP($C129,'様式２－１'!$A$6:$BG$163,16,FALSE)="","",1),"")</f>
        <v/>
      </c>
      <c r="W129" s="233" t="str">
        <f>IFERROR(IF(VLOOKUP($C129,'様式２－１'!$A$6:$BG$163,17,FALSE)="","",1),"")</f>
        <v/>
      </c>
      <c r="X129" s="232" t="str">
        <f>IFERROR(IF(VLOOKUP($C129,'様式２－１'!$A$6:$BG$163,18,FALSE)="","",1),"")</f>
        <v/>
      </c>
      <c r="Y129" s="233" t="str">
        <f>IFERROR(IF(VLOOKUP($C129,'様式２－１'!$A$6:$BG$163,19,FALSE)="","",1),"")</f>
        <v/>
      </c>
      <c r="Z129" s="232" t="str">
        <f>IFERROR(IF(VLOOKUP($C129,'様式２－１'!$A$6:$BG$163,20,FALSE)="","",1),"")</f>
        <v/>
      </c>
      <c r="AA129" s="235" t="str">
        <f>IFERROR(IF(VLOOKUP($C129,'様式２－１'!$A$6:$BG$163,21,FALSE)="","",1),"")</f>
        <v/>
      </c>
      <c r="AB129" s="232" t="str">
        <f>IFERROR(IF(VLOOKUP($C129,'様式２－１'!$A$6:$BG$163,22,FALSE)="","",1),"")</f>
        <v/>
      </c>
      <c r="AC129" s="235" t="str">
        <f>IFERROR(IF(VLOOKUP($C129,'様式２－１'!$A$6:$BG$163,23,FALSE)="","",1),"")</f>
        <v/>
      </c>
      <c r="AD129" s="232" t="str">
        <f>IFERROR(IF(VLOOKUP($C129,'様式２－１'!$A$6:$BG$163,24,FALSE)="","",1),"")</f>
        <v/>
      </c>
      <c r="AE129" s="235" t="str">
        <f>IFERROR(IF(VLOOKUP($C129,'様式２－１'!$A$6:$BG$163,25,FALSE)="","",1),"")</f>
        <v/>
      </c>
      <c r="AF129" s="232" t="str">
        <f>IFERROR(IF(VLOOKUP($C129,'様式２－１'!$A$6:$BG$163,26,FALSE)="","",1),"")</f>
        <v/>
      </c>
      <c r="AG129" s="235" t="str">
        <f>IFERROR(IF(VLOOKUP($C129,'様式２－１'!$A$6:$BG$163,27,FALSE)="","",1),"")</f>
        <v/>
      </c>
      <c r="AH129" s="232" t="str">
        <f>IFERROR(IF(VLOOKUP($C129,'様式２－１'!$A$6:$BG$163,28,FALSE)="","",1),"")</f>
        <v/>
      </c>
      <c r="AI129" s="235" t="str">
        <f>IFERROR(IF(VLOOKUP($C129,'様式２－１'!$A$6:$BG$163,28,FALSE)="","",1),"")</f>
        <v/>
      </c>
      <c r="AJ129" s="232" t="str">
        <f>IFERROR(IF(VLOOKUP($C129,'様式２－１'!$A$6:$BG$163,30,FALSE)="","",1),"")</f>
        <v/>
      </c>
      <c r="AK129" s="235" t="str">
        <f>IFERROR(IF(VLOOKUP($C129,'様式２－１'!$A$6:$BG$163,31,FALSE)="","",1),"")</f>
        <v/>
      </c>
      <c r="AL129" s="232" t="str">
        <f>IFERROR(IF(VLOOKUP($C129,'様式２－１'!$A$6:$BG$163,32,FALSE)="","",1),"")</f>
        <v/>
      </c>
      <c r="AM129" s="235" t="str">
        <f>IFERROR(IF(VLOOKUP($C129,'様式２－１'!$A$6:$BG$163,33,FALSE)="","",1),"")</f>
        <v/>
      </c>
      <c r="AN129" s="232" t="str">
        <f>IFERROR(IF(VLOOKUP($C129,'様式２－１'!$A$6:$BG$163,34,FALSE)="","",1),"")</f>
        <v/>
      </c>
      <c r="AO129" s="235" t="str">
        <f>IFERROR(IF(VLOOKUP($C129,'様式２－１'!$A$6:$BG$163,35,FALSE)="","",1),"")</f>
        <v/>
      </c>
      <c r="AP129" s="232" t="str">
        <f>IFERROR(IF(VLOOKUP($C129,'様式２－１'!$A$6:$BG$163,36,FALSE)="","",VLOOKUP($C129,'様式２－１'!$A$6:$BG$163,36,FALSE)),"")</f>
        <v/>
      </c>
      <c r="AQ129" s="233" t="str">
        <f>IFERROR(IF(VLOOKUP($C129,'様式２－１'!$A$6:$BG$163,37,FALSE)="","",VLOOKUP($C129,'様式２－１'!$A$6:$BG$163,37,FALSE)),"")</f>
        <v/>
      </c>
      <c r="AR129" s="232" t="str">
        <f>IFERROR(IF(VLOOKUP($C129,'様式２－１'!$A$6:$BG$163,38,FALSE)="","",VLOOKUP($C129,'様式２－１'!$A$6:$BG$163,38,FALSE)),"")</f>
        <v/>
      </c>
      <c r="AS129" s="233" t="str">
        <f>IFERROR(IF(VLOOKUP($C129,'様式２－１'!$A$6:$BG$163,39,FALSE)="","",VLOOKUP($C129,'様式２－１'!$A$6:$BG$163,39,FALSE)),"")</f>
        <v/>
      </c>
      <c r="AT129" s="232" t="str">
        <f>IFERROR(IF(VLOOKUP($C129,'様式２－１'!$A$6:$BG$163,40,FALSE)="","",VLOOKUP($C129,'様式２－１'!$A$6:$BG$163,40,FALSE)),"")</f>
        <v/>
      </c>
      <c r="AU129" s="233" t="str">
        <f>IFERROR(IF(VLOOKUP($C129,'様式２－１'!$A$6:$BG$163,41,FALSE)="","",VLOOKUP($C129,'様式２－１'!$A$6:$BG$163,41,FALSE)),"")</f>
        <v/>
      </c>
      <c r="AV129" s="232" t="str">
        <f>IFERROR(IF(VLOOKUP($C129,'様式２－１'!$A$6:$BG$163,42,FALSE)="","",VLOOKUP($C129,'様式２－１'!$A$6:$BG$163,42,FALSE)),"")</f>
        <v/>
      </c>
      <c r="AW129" s="233" t="str">
        <f>IFERROR(IF(VLOOKUP($C129,'様式２－１'!$A$6:$BG$163,43,FALSE)="","",VLOOKUP($C129,'様式２－１'!$A$6:$BG$163,43,FALSE)),"")</f>
        <v/>
      </c>
      <c r="AX129" s="232" t="str">
        <f>IFERROR(IF(VLOOKUP($C129,'様式２－１'!$A$6:$BG$163,44,FALSE)="","",VLOOKUP($C129,'様式２－１'!$A$6:$BG$163,44,FALSE)),"")</f>
        <v/>
      </c>
      <c r="AY129" s="233" t="str">
        <f>IFERROR(IF(VLOOKUP($C129,'様式２－１'!$A$6:$BG$163,45,FALSE)="","",VLOOKUP($C129,'様式２－１'!$A$6:$BG$163,45,FALSE)),"")</f>
        <v/>
      </c>
      <c r="AZ129" s="232" t="str">
        <f>IFERROR(IF(VLOOKUP($C129,'様式２－１'!$A$6:$BG$163,46,FALSE)="","",VLOOKUP($C129,'様式２－１'!$A$6:$BG$163,46,FALSE)),"")</f>
        <v/>
      </c>
      <c r="BA129" s="233" t="str">
        <f>IFERROR(IF(VLOOKUP($C129,'様式２－１'!$A$6:$BG$163,47,FALSE)="","",VLOOKUP($C129,'様式２－１'!$A$6:$BG$163,47,FALSE)),"")</f>
        <v/>
      </c>
      <c r="BB129" s="232" t="str">
        <f>IFERROR(IF(VLOOKUP($C129,'様式２－１'!$A$6:$BG$163,48,FALSE)="","",VLOOKUP($C129,'様式２－１'!$A$6:$BG$163,48,FALSE)),"")</f>
        <v/>
      </c>
      <c r="BC129" s="233" t="str">
        <f>IFERROR(IF(VLOOKUP($C129,'様式２－１'!$A$6:$BG$163,49,FALSE)="","",VLOOKUP($C129,'様式２－１'!$A$6:$BG$163,49,FALSE)),"")</f>
        <v/>
      </c>
      <c r="BD129" s="232" t="str">
        <f>IFERROR(IF(VLOOKUP($C129,'様式２－１'!$A$6:$BG$163,50,FALSE)="","",VLOOKUP($C129,'様式２－１'!$A$6:$BG$163,50,FALSE)),"")</f>
        <v/>
      </c>
      <c r="BE129" s="233" t="str">
        <f>IFERROR(IF(VLOOKUP($C129,'様式２－１'!$A$6:$BG$163,51,FALSE)="","",VLOOKUP($C129,'様式２－１'!$A$6:$BG$163,51,FALSE)),"")</f>
        <v/>
      </c>
      <c r="BF129" s="232" t="str">
        <f>IFERROR(IF(VLOOKUP($C129,'様式２－１'!$A$6:$BG$163,52,FALSE)="","",VLOOKUP($C129,'様式２－１'!$A$6:$BG$163,52,FALSE)),"")</f>
        <v/>
      </c>
      <c r="BG129" s="233" t="str">
        <f>IFERROR(IF(VLOOKUP($C129,'様式２－１'!$A$6:$BG$163,53,FALSE)="","",1),"")</f>
        <v/>
      </c>
      <c r="BH129" s="232" t="str">
        <f>IFERROR(IF(VLOOKUP($C129,'様式２－１'!$A$6:$BG$163,54,FALSE)="","",1),"")</f>
        <v/>
      </c>
      <c r="BI129" s="233" t="str">
        <f>IFERROR(IF(VLOOKUP($C129,'様式２－１'!$A$6:$BG$163,55,FALSE)="","",1),"")</f>
        <v/>
      </c>
      <c r="BJ129" s="232" t="str">
        <f>IFERROR(IF(VLOOKUP($C129,'様式２－１'!$A$6:$BG$163,56,FALSE)="","",VLOOKUP($C129,'様式２－１'!$A$6:$BG$163,56,FALSE)),"")</f>
        <v/>
      </c>
      <c r="BK129" s="233" t="str">
        <f>IFERROR(IF(VLOOKUP($C129,'様式２－１'!$A$6:$BG$163,57,FALSE)="","",VLOOKUP($C129,'様式２－１'!$A$6:$BG$163,57,FALSE)),"")</f>
        <v/>
      </c>
      <c r="BL129" s="232" t="str">
        <f>IFERROR(IF(VLOOKUP($C129,'様式２－１'!$A$6:$BG$163,58,FALSE)="","",VLOOKUP($C129,'様式２－１'!$A$6:$BG$163,58,FALSE)),"")</f>
        <v/>
      </c>
      <c r="BM129" s="233" t="str">
        <f>IFERROR(IF(VLOOKUP($C129,'様式２－１'!$A$6:$BG$163,59,FALSE)="","",VLOOKUP($C129,'様式２－１'!$A$6:$BG$163,59,FALSE)),"")</f>
        <v/>
      </c>
      <c r="BN129" s="234" t="str">
        <f>IFERROR(IF(VLOOKUP($C129,'様式４－１'!$A$6:$AE$112,5,FALSE)="","",VLOOKUP($C129,'様式４－１'!$A$6:$AE$112,5,FALSE)),"")</f>
        <v/>
      </c>
      <c r="BO129" s="235" t="str">
        <f>IFERROR(IF(VLOOKUP($C129,'様式４－１'!$A$6:$AE$112,6,FALSE)="","",VLOOKUP($C129,'様式４－１'!$A$6:$AE$112,6,FALSE)),"")</f>
        <v/>
      </c>
      <c r="BP129" s="234" t="str">
        <f>IFERROR(IF(VLOOKUP($C129,'様式４－１'!$A$6:$AE$112,7,FALSE)="","",VLOOKUP($C129,'様式４－１'!$A$6:$AE$112,7,FALSE)),"")</f>
        <v/>
      </c>
      <c r="BQ129" s="235" t="str">
        <f>IFERROR(IF(VLOOKUP($C129,'様式４－１'!$A$6:$AE$112,8,FALSE)="","",VLOOKUP($C129,'様式４－１'!$A$6:$AE$112,8,FALSE)),"")</f>
        <v/>
      </c>
      <c r="BR129" s="234" t="str">
        <f>IFERROR(IF(VLOOKUP($C129,'様式４－１'!$A$6:$AE$112,9,FALSE)="","",VLOOKUP($C129,'様式４－１'!$A$6:$AE$112,9,FALSE)),"")</f>
        <v/>
      </c>
      <c r="BS129" s="235" t="str">
        <f>IFERROR(IF(VLOOKUP($C129,'様式４－１'!$A$6:$AE$112,10,FALSE)="","",VLOOKUP($C129,'様式４－１'!$A$6:$AE$112,10,FALSE)),"")</f>
        <v/>
      </c>
      <c r="BT129" s="234" t="str">
        <f>IFERROR(IF(VLOOKUP($C129,'様式４－１'!$A$6:$AE$112,11,FALSE)="","",VLOOKUP($C129,'様式４－１'!$A$6:$AE$112,11,FALSE)),"")</f>
        <v/>
      </c>
      <c r="BU129" s="235" t="str">
        <f>IFERROR(IF(VLOOKUP($C129,'様式４－１'!$A$6:$AE$112,12,FALSE)="","",VLOOKUP($C129,'様式４－１'!$A$6:$AE$112,12,FALSE)),"")</f>
        <v/>
      </c>
      <c r="BV129" s="232" t="str">
        <f>IFERROR(IF(VLOOKUP($C129,'様式４－１'!$A$6:$AE$112,13,FALSE)="","",VLOOKUP($C129,'様式４－１'!$A$6:$AE$112,13,FALSE)),"")</f>
        <v/>
      </c>
      <c r="BW129" s="233" t="str">
        <f>IFERROR(IF(VLOOKUP($C129,'様式４－１'!$A$6:$AE$112,14,FALSE)="","",VLOOKUP($C129,'様式４－１'!$A$6:$AE$112,14,FALSE)),"")</f>
        <v/>
      </c>
      <c r="BX129" s="232" t="str">
        <f>IFERROR(IF(VLOOKUP($C129,'様式４－１'!$A$6:$AE$112,15,FALSE)="","",VLOOKUP($C129,'様式４－１'!$A$6:$AE$112,15,FALSE)),"")</f>
        <v/>
      </c>
      <c r="BY129" s="233" t="str">
        <f>IFERROR(IF(VLOOKUP($C129,'様式４－１'!$A$6:$AE$112,16,FALSE)="","",VLOOKUP($C129,'様式４－１'!$A$6:$AE$112,16,FALSE)),"")</f>
        <v/>
      </c>
      <c r="BZ129" s="232" t="str">
        <f>IFERROR(IF(VLOOKUP($C129,'様式４－１'!$A$6:$AE$112,17,FALSE)="","",VLOOKUP($C129,'様式４－１'!$A$6:$AE$112,17,FALSE)),"")</f>
        <v/>
      </c>
      <c r="CA129" s="233" t="str">
        <f>IFERROR(IF(VLOOKUP($C129,'様式４－１'!$A$6:$AE$112,18,FALSE)="","",VLOOKUP($C129,'様式４－１'!$A$6:$AE$112,18,FALSE)),"")</f>
        <v/>
      </c>
      <c r="CB129" s="232" t="str">
        <f>IFERROR(IF(VLOOKUP($C129,'様式４－１'!$A$6:$AE$112,19,FALSE)="","",VLOOKUP($C129,'様式４－１'!$A$6:$AE$112,19,FALSE)),"")</f>
        <v/>
      </c>
      <c r="CC129" s="233" t="str">
        <f>IFERROR(IF(VLOOKUP($C129,'様式４－１'!$A$6:$AE$112,20,FALSE)="","",VLOOKUP($C129,'様式４－１'!$A$6:$AE$112,20,FALSE)),"")</f>
        <v/>
      </c>
      <c r="CD129" s="234" t="str">
        <f>IFERROR(IF(VLOOKUP($C129,'様式４－１'!$A$6:$AE$112,21,FALSE)="","",1),"")</f>
        <v/>
      </c>
      <c r="CE129" s="235" t="str">
        <f>IFERROR(IF(VLOOKUP($C129,'様式４－１'!$A$6:$AE$112,22,FALSE)="","",1),"")</f>
        <v/>
      </c>
      <c r="CF129" s="234" t="str">
        <f>IFERROR(IF(VLOOKUP($C129,'様式４－１'!$A$6:$AE$112,23,FALSE)="","",1),"")</f>
        <v/>
      </c>
      <c r="CG129" s="235" t="str">
        <f>IFERROR(IF(VLOOKUP($C129,'様式４－１'!$A$6:$AE$112,24,FALSE)="","",1),"")</f>
        <v/>
      </c>
      <c r="CH129" s="234" t="str">
        <f>IFERROR(IF(VLOOKUP($C129,'様式４－１'!$A$6:$AE$112,25,FALSE)="","",1),"")</f>
        <v/>
      </c>
      <c r="CI129" s="235" t="str">
        <f>IFERROR(IF(VLOOKUP($C129,'様式４－１'!$A$6:$AE$112,26,FALSE)="","",1),"")</f>
        <v/>
      </c>
      <c r="CJ129" s="234" t="str">
        <f>IFERROR(IF(VLOOKUP($C129,'様式４－１'!$A$6:$AE$112,27,FALSE)="","",1),"")</f>
        <v/>
      </c>
      <c r="CK129" s="235" t="str">
        <f>IFERROR(IF(VLOOKUP($C129,'様式４－１'!$A$6:$AE$112,28,FALSE)="","",1),"")</f>
        <v/>
      </c>
      <c r="CL129" s="234" t="str">
        <f>IFERROR(IF(VLOOKUP($C129,'様式４－１'!$A$6:$AE$112,29,FALSE)="","",1),"")</f>
        <v/>
      </c>
      <c r="CM129" s="235" t="str">
        <f>IFERROR(IF(VLOOKUP($C129,'様式４－１'!$A$6:$AE$112,30,FALSE)="","",1),"")</f>
        <v/>
      </c>
      <c r="CN129" s="234" t="str">
        <f>IFERROR(IF(VLOOKUP($C129,'様式４－１'!$A$6:$AE$112,31,FALSE)="","",1),"")</f>
        <v/>
      </c>
      <c r="CO129" s="252" t="str">
        <f>IFERROR(IF(VLOOKUP($C129,'様式４－１'!$A$6:$AE$112,31,FALSE)="","",1),"")</f>
        <v/>
      </c>
      <c r="CP129" s="256" t="str">
        <f>IFERROR(IF(VLOOKUP($C129,'様式４－１'!$A$6:$AE$112,31,FALSE)="","",1),"")</f>
        <v/>
      </c>
      <c r="CQ129" s="252" t="str">
        <f>IFERROR(IF(VLOOKUP($C129,'様式４－１'!$A$6:$AE$112,31,FALSE)="","",1),"")</f>
        <v/>
      </c>
      <c r="CR129" s="260">
        <f>全技術者確認表!E141</f>
        <v>0</v>
      </c>
      <c r="CS129" s="261">
        <f>全技術者確認表!H141</f>
        <v>0</v>
      </c>
      <c r="FS129" s="232"/>
      <c r="FT129" s="233"/>
      <c r="FU129" s="232"/>
      <c r="FV129" s="233"/>
      <c r="FW129" s="232"/>
      <c r="FX129" s="233"/>
      <c r="FY129" s="232"/>
      <c r="FZ129" s="233"/>
      <c r="GA129" s="232"/>
      <c r="GB129" s="233"/>
      <c r="GC129" s="232"/>
      <c r="GD129" s="233"/>
      <c r="GE129" s="232"/>
      <c r="GF129" s="233"/>
      <c r="GG129" s="232"/>
      <c r="GH129" s="233"/>
      <c r="GI129" s="234"/>
      <c r="GJ129" s="235"/>
      <c r="GK129" s="234"/>
      <c r="GL129" s="235"/>
      <c r="GM129" s="234"/>
      <c r="GN129" s="235"/>
      <c r="GO129" s="234"/>
      <c r="GP129" s="235"/>
      <c r="GQ129" s="234"/>
      <c r="GR129" s="235"/>
      <c r="GS129" s="234"/>
      <c r="GT129" s="235"/>
      <c r="GU129" s="234"/>
      <c r="GV129" s="235"/>
      <c r="GW129" s="234"/>
      <c r="GX129" s="235"/>
      <c r="GY129" s="232"/>
      <c r="GZ129" s="233"/>
      <c r="HA129" s="232"/>
      <c r="HB129" s="233"/>
      <c r="HC129" s="232"/>
      <c r="HD129" s="233"/>
      <c r="HE129" s="232"/>
      <c r="HF129" s="233"/>
      <c r="HG129" s="232"/>
      <c r="HH129" s="233"/>
      <c r="HI129" s="232"/>
      <c r="HJ129" s="233"/>
      <c r="HK129" s="232"/>
      <c r="HL129" s="233"/>
      <c r="HM129" s="232"/>
      <c r="HN129" s="233"/>
      <c r="HO129" s="232"/>
      <c r="HP129" s="233"/>
      <c r="HQ129" s="232"/>
      <c r="HR129" s="233"/>
      <c r="HS129" s="232"/>
      <c r="HT129" s="233"/>
      <c r="HU129" s="232"/>
      <c r="HV129" s="233"/>
      <c r="HW129" s="234"/>
      <c r="HX129" s="235"/>
      <c r="HY129" s="234"/>
      <c r="HZ129" s="235"/>
      <c r="IA129" s="234"/>
      <c r="IB129" s="235"/>
      <c r="IC129" s="234"/>
      <c r="ID129" s="235"/>
      <c r="IE129" s="232"/>
      <c r="IF129" s="233"/>
      <c r="IG129" s="232"/>
      <c r="IH129" s="233"/>
      <c r="II129" s="232"/>
      <c r="IJ129" s="233"/>
      <c r="IK129" s="232"/>
      <c r="IL129" s="233"/>
      <c r="IM129" s="234"/>
      <c r="IN129" s="235"/>
      <c r="IO129" s="234"/>
      <c r="IP129" s="235"/>
      <c r="IQ129" s="234"/>
      <c r="IR129" s="235"/>
      <c r="IS129" s="234"/>
      <c r="IT129" s="235"/>
      <c r="IU129" s="234"/>
      <c r="IV129" s="235"/>
      <c r="IW129" s="234"/>
      <c r="IX129" s="252"/>
      <c r="IY129" s="256"/>
      <c r="IZ129" s="252"/>
      <c r="JA129" s="256"/>
      <c r="JB129" s="252"/>
    </row>
    <row r="130" spans="1:262" s="231" customFormat="1" x14ac:dyDescent="0.2">
      <c r="A130" s="231">
        <f>報告書表紙!G$6</f>
        <v>0</v>
      </c>
      <c r="C130" s="231">
        <v>129</v>
      </c>
      <c r="D130" s="231">
        <f>全技術者確認表!B142</f>
        <v>0</v>
      </c>
      <c r="J130" s="232" t="str">
        <f>IFERROR(IF(VLOOKUP($C130,'様式２－１'!$A$6:$BG$163,4,FALSE)="","",1),"")</f>
        <v/>
      </c>
      <c r="K130" s="233" t="str">
        <f>IFERROR(IF(VLOOKUP($C130,'様式２－１'!$A$6:$BG$163,5,FALSE)="","",1),"")</f>
        <v/>
      </c>
      <c r="L130" s="232" t="str">
        <f>IFERROR(IF(VLOOKUP($C130,'様式２－１'!$A$6:$BG$163,6,FALSE)="","",1),"")</f>
        <v/>
      </c>
      <c r="M130" s="233" t="str">
        <f>IFERROR(IF(VLOOKUP($C130,'様式２－１'!$A$6:$BG$163,7,FALSE)="","",1),"")</f>
        <v/>
      </c>
      <c r="N130" s="232" t="str">
        <f>IFERROR(IF(VLOOKUP($C130,'様式２－１'!$A$6:$BG$163,8,FALSE)="","",1),"")</f>
        <v/>
      </c>
      <c r="O130" s="233" t="str">
        <f>IFERROR(IF(VLOOKUP($C130,'様式２－１'!$A$6:$BG$163,9,FALSE)="","",1),"")</f>
        <v/>
      </c>
      <c r="P130" s="232" t="str">
        <f>IFERROR(IF(VLOOKUP($C130,'様式２－１'!$A$6:$BG$163,10,FALSE)="","",1),"")</f>
        <v/>
      </c>
      <c r="Q130" s="233" t="str">
        <f>IFERROR(IF(VLOOKUP($C130,'様式２－１'!$A$6:$BG$163,11,FALSE)="","",1),"")</f>
        <v/>
      </c>
      <c r="R130" s="232" t="str">
        <f>IFERROR(IF(VLOOKUP($C130,'様式２－１'!$A$6:$BG$163,12,FALSE)="","",1),"")</f>
        <v/>
      </c>
      <c r="S130" s="233" t="str">
        <f>IFERROR(IF(VLOOKUP($C130,'様式２－１'!$A$6:$BG$163,13,FALSE)="","",1),"")</f>
        <v/>
      </c>
      <c r="T130" s="232" t="str">
        <f>IFERROR(IF(VLOOKUP($C130,'様式２－１'!$A$6:$BG$163,14,FALSE)="","",1),"")</f>
        <v/>
      </c>
      <c r="U130" s="233" t="str">
        <f>IFERROR(IF(VLOOKUP($C130,'様式２－１'!$A$6:$BG$163,15,FALSE)="","",1),"")</f>
        <v/>
      </c>
      <c r="V130" s="232" t="str">
        <f>IFERROR(IF(VLOOKUP($C130,'様式２－１'!$A$6:$BG$163,16,FALSE)="","",1),"")</f>
        <v/>
      </c>
      <c r="W130" s="233" t="str">
        <f>IFERROR(IF(VLOOKUP($C130,'様式２－１'!$A$6:$BG$163,17,FALSE)="","",1),"")</f>
        <v/>
      </c>
      <c r="X130" s="232" t="str">
        <f>IFERROR(IF(VLOOKUP($C130,'様式２－１'!$A$6:$BG$163,18,FALSE)="","",1),"")</f>
        <v/>
      </c>
      <c r="Y130" s="233" t="str">
        <f>IFERROR(IF(VLOOKUP($C130,'様式２－１'!$A$6:$BG$163,19,FALSE)="","",1),"")</f>
        <v/>
      </c>
      <c r="Z130" s="232" t="str">
        <f>IFERROR(IF(VLOOKUP($C130,'様式２－１'!$A$6:$BG$163,20,FALSE)="","",1),"")</f>
        <v/>
      </c>
      <c r="AA130" s="235" t="str">
        <f>IFERROR(IF(VLOOKUP($C130,'様式２－１'!$A$6:$BG$163,21,FALSE)="","",1),"")</f>
        <v/>
      </c>
      <c r="AB130" s="232" t="str">
        <f>IFERROR(IF(VLOOKUP($C130,'様式２－１'!$A$6:$BG$163,22,FALSE)="","",1),"")</f>
        <v/>
      </c>
      <c r="AC130" s="235" t="str">
        <f>IFERROR(IF(VLOOKUP($C130,'様式２－１'!$A$6:$BG$163,23,FALSE)="","",1),"")</f>
        <v/>
      </c>
      <c r="AD130" s="232" t="str">
        <f>IFERROR(IF(VLOOKUP($C130,'様式２－１'!$A$6:$BG$163,24,FALSE)="","",1),"")</f>
        <v/>
      </c>
      <c r="AE130" s="235" t="str">
        <f>IFERROR(IF(VLOOKUP($C130,'様式２－１'!$A$6:$BG$163,25,FALSE)="","",1),"")</f>
        <v/>
      </c>
      <c r="AF130" s="232" t="str">
        <f>IFERROR(IF(VLOOKUP($C130,'様式２－１'!$A$6:$BG$163,26,FALSE)="","",1),"")</f>
        <v/>
      </c>
      <c r="AG130" s="235" t="str">
        <f>IFERROR(IF(VLOOKUP($C130,'様式２－１'!$A$6:$BG$163,27,FALSE)="","",1),"")</f>
        <v/>
      </c>
      <c r="AH130" s="232" t="str">
        <f>IFERROR(IF(VLOOKUP($C130,'様式２－１'!$A$6:$BG$163,28,FALSE)="","",1),"")</f>
        <v/>
      </c>
      <c r="AI130" s="235" t="str">
        <f>IFERROR(IF(VLOOKUP($C130,'様式２－１'!$A$6:$BG$163,28,FALSE)="","",1),"")</f>
        <v/>
      </c>
      <c r="AJ130" s="232" t="str">
        <f>IFERROR(IF(VLOOKUP($C130,'様式２－１'!$A$6:$BG$163,30,FALSE)="","",1),"")</f>
        <v/>
      </c>
      <c r="AK130" s="235" t="str">
        <f>IFERROR(IF(VLOOKUP($C130,'様式２－１'!$A$6:$BG$163,31,FALSE)="","",1),"")</f>
        <v/>
      </c>
      <c r="AL130" s="232" t="str">
        <f>IFERROR(IF(VLOOKUP($C130,'様式２－１'!$A$6:$BG$163,32,FALSE)="","",1),"")</f>
        <v/>
      </c>
      <c r="AM130" s="235" t="str">
        <f>IFERROR(IF(VLOOKUP($C130,'様式２－１'!$A$6:$BG$163,33,FALSE)="","",1),"")</f>
        <v/>
      </c>
      <c r="AN130" s="232" t="str">
        <f>IFERROR(IF(VLOOKUP($C130,'様式２－１'!$A$6:$BG$163,34,FALSE)="","",1),"")</f>
        <v/>
      </c>
      <c r="AO130" s="235" t="str">
        <f>IFERROR(IF(VLOOKUP($C130,'様式２－１'!$A$6:$BG$163,35,FALSE)="","",1),"")</f>
        <v/>
      </c>
      <c r="AP130" s="232" t="str">
        <f>IFERROR(IF(VLOOKUP($C130,'様式２－１'!$A$6:$BG$163,36,FALSE)="","",VLOOKUP($C130,'様式２－１'!$A$6:$BG$163,36,FALSE)),"")</f>
        <v/>
      </c>
      <c r="AQ130" s="233" t="str">
        <f>IFERROR(IF(VLOOKUP($C130,'様式２－１'!$A$6:$BG$163,37,FALSE)="","",VLOOKUP($C130,'様式２－１'!$A$6:$BG$163,37,FALSE)),"")</f>
        <v/>
      </c>
      <c r="AR130" s="232" t="str">
        <f>IFERROR(IF(VLOOKUP($C130,'様式２－１'!$A$6:$BG$163,38,FALSE)="","",VLOOKUP($C130,'様式２－１'!$A$6:$BG$163,38,FALSE)),"")</f>
        <v/>
      </c>
      <c r="AS130" s="233" t="str">
        <f>IFERROR(IF(VLOOKUP($C130,'様式２－１'!$A$6:$BG$163,39,FALSE)="","",VLOOKUP($C130,'様式２－１'!$A$6:$BG$163,39,FALSE)),"")</f>
        <v/>
      </c>
      <c r="AT130" s="232" t="str">
        <f>IFERROR(IF(VLOOKUP($C130,'様式２－１'!$A$6:$BG$163,40,FALSE)="","",VLOOKUP($C130,'様式２－１'!$A$6:$BG$163,40,FALSE)),"")</f>
        <v/>
      </c>
      <c r="AU130" s="233" t="str">
        <f>IFERROR(IF(VLOOKUP($C130,'様式２－１'!$A$6:$BG$163,41,FALSE)="","",VLOOKUP($C130,'様式２－１'!$A$6:$BG$163,41,FALSE)),"")</f>
        <v/>
      </c>
      <c r="AV130" s="232" t="str">
        <f>IFERROR(IF(VLOOKUP($C130,'様式２－１'!$A$6:$BG$163,42,FALSE)="","",VLOOKUP($C130,'様式２－１'!$A$6:$BG$163,42,FALSE)),"")</f>
        <v/>
      </c>
      <c r="AW130" s="233" t="str">
        <f>IFERROR(IF(VLOOKUP($C130,'様式２－１'!$A$6:$BG$163,43,FALSE)="","",VLOOKUP($C130,'様式２－１'!$A$6:$BG$163,43,FALSE)),"")</f>
        <v/>
      </c>
      <c r="AX130" s="232" t="str">
        <f>IFERROR(IF(VLOOKUP($C130,'様式２－１'!$A$6:$BG$163,44,FALSE)="","",VLOOKUP($C130,'様式２－１'!$A$6:$BG$163,44,FALSE)),"")</f>
        <v/>
      </c>
      <c r="AY130" s="233" t="str">
        <f>IFERROR(IF(VLOOKUP($C130,'様式２－１'!$A$6:$BG$163,45,FALSE)="","",VLOOKUP($C130,'様式２－１'!$A$6:$BG$163,45,FALSE)),"")</f>
        <v/>
      </c>
      <c r="AZ130" s="232" t="str">
        <f>IFERROR(IF(VLOOKUP($C130,'様式２－１'!$A$6:$BG$163,46,FALSE)="","",VLOOKUP($C130,'様式２－１'!$A$6:$BG$163,46,FALSE)),"")</f>
        <v/>
      </c>
      <c r="BA130" s="233" t="str">
        <f>IFERROR(IF(VLOOKUP($C130,'様式２－１'!$A$6:$BG$163,47,FALSE)="","",VLOOKUP($C130,'様式２－１'!$A$6:$BG$163,47,FALSE)),"")</f>
        <v/>
      </c>
      <c r="BB130" s="232" t="str">
        <f>IFERROR(IF(VLOOKUP($C130,'様式２－１'!$A$6:$BG$163,48,FALSE)="","",VLOOKUP($C130,'様式２－１'!$A$6:$BG$163,48,FALSE)),"")</f>
        <v/>
      </c>
      <c r="BC130" s="233" t="str">
        <f>IFERROR(IF(VLOOKUP($C130,'様式２－１'!$A$6:$BG$163,49,FALSE)="","",VLOOKUP($C130,'様式２－１'!$A$6:$BG$163,49,FALSE)),"")</f>
        <v/>
      </c>
      <c r="BD130" s="232" t="str">
        <f>IFERROR(IF(VLOOKUP($C130,'様式２－１'!$A$6:$BG$163,50,FALSE)="","",VLOOKUP($C130,'様式２－１'!$A$6:$BG$163,50,FALSE)),"")</f>
        <v/>
      </c>
      <c r="BE130" s="233" t="str">
        <f>IFERROR(IF(VLOOKUP($C130,'様式２－１'!$A$6:$BG$163,51,FALSE)="","",VLOOKUP($C130,'様式２－１'!$A$6:$BG$163,51,FALSE)),"")</f>
        <v/>
      </c>
      <c r="BF130" s="232" t="str">
        <f>IFERROR(IF(VLOOKUP($C130,'様式２－１'!$A$6:$BG$163,52,FALSE)="","",VLOOKUP($C130,'様式２－１'!$A$6:$BG$163,52,FALSE)),"")</f>
        <v/>
      </c>
      <c r="BG130" s="233" t="str">
        <f>IFERROR(IF(VLOOKUP($C130,'様式２－１'!$A$6:$BG$163,53,FALSE)="","",1),"")</f>
        <v/>
      </c>
      <c r="BH130" s="232" t="str">
        <f>IFERROR(IF(VLOOKUP($C130,'様式２－１'!$A$6:$BG$163,54,FALSE)="","",1),"")</f>
        <v/>
      </c>
      <c r="BI130" s="233" t="str">
        <f>IFERROR(IF(VLOOKUP($C130,'様式２－１'!$A$6:$BG$163,55,FALSE)="","",1),"")</f>
        <v/>
      </c>
      <c r="BJ130" s="232" t="str">
        <f>IFERROR(IF(VLOOKUP($C130,'様式２－１'!$A$6:$BG$163,56,FALSE)="","",VLOOKUP($C130,'様式２－１'!$A$6:$BG$163,56,FALSE)),"")</f>
        <v/>
      </c>
      <c r="BK130" s="233" t="str">
        <f>IFERROR(IF(VLOOKUP($C130,'様式２－１'!$A$6:$BG$163,57,FALSE)="","",VLOOKUP($C130,'様式２－１'!$A$6:$BG$163,57,FALSE)),"")</f>
        <v/>
      </c>
      <c r="BL130" s="232" t="str">
        <f>IFERROR(IF(VLOOKUP($C130,'様式２－１'!$A$6:$BG$163,58,FALSE)="","",VLOOKUP($C130,'様式２－１'!$A$6:$BG$163,58,FALSE)),"")</f>
        <v/>
      </c>
      <c r="BM130" s="233" t="str">
        <f>IFERROR(IF(VLOOKUP($C130,'様式２－１'!$A$6:$BG$163,59,FALSE)="","",VLOOKUP($C130,'様式２－１'!$A$6:$BG$163,59,FALSE)),"")</f>
        <v/>
      </c>
      <c r="BN130" s="234" t="str">
        <f>IFERROR(IF(VLOOKUP($C130,'様式４－１'!$A$6:$AE$112,5,FALSE)="","",VLOOKUP($C130,'様式４－１'!$A$6:$AE$112,5,FALSE)),"")</f>
        <v/>
      </c>
      <c r="BO130" s="235" t="str">
        <f>IFERROR(IF(VLOOKUP($C130,'様式４－１'!$A$6:$AE$112,6,FALSE)="","",VLOOKUP($C130,'様式４－１'!$A$6:$AE$112,6,FALSE)),"")</f>
        <v/>
      </c>
      <c r="BP130" s="234" t="str">
        <f>IFERROR(IF(VLOOKUP($C130,'様式４－１'!$A$6:$AE$112,7,FALSE)="","",VLOOKUP($C130,'様式４－１'!$A$6:$AE$112,7,FALSE)),"")</f>
        <v/>
      </c>
      <c r="BQ130" s="235" t="str">
        <f>IFERROR(IF(VLOOKUP($C130,'様式４－１'!$A$6:$AE$112,8,FALSE)="","",VLOOKUP($C130,'様式４－１'!$A$6:$AE$112,8,FALSE)),"")</f>
        <v/>
      </c>
      <c r="BR130" s="234" t="str">
        <f>IFERROR(IF(VLOOKUP($C130,'様式４－１'!$A$6:$AE$112,9,FALSE)="","",VLOOKUP($C130,'様式４－１'!$A$6:$AE$112,9,FALSE)),"")</f>
        <v/>
      </c>
      <c r="BS130" s="235" t="str">
        <f>IFERROR(IF(VLOOKUP($C130,'様式４－１'!$A$6:$AE$112,10,FALSE)="","",VLOOKUP($C130,'様式４－１'!$A$6:$AE$112,10,FALSE)),"")</f>
        <v/>
      </c>
      <c r="BT130" s="234" t="str">
        <f>IFERROR(IF(VLOOKUP($C130,'様式４－１'!$A$6:$AE$112,11,FALSE)="","",VLOOKUP($C130,'様式４－１'!$A$6:$AE$112,11,FALSE)),"")</f>
        <v/>
      </c>
      <c r="BU130" s="235" t="str">
        <f>IFERROR(IF(VLOOKUP($C130,'様式４－１'!$A$6:$AE$112,12,FALSE)="","",VLOOKUP($C130,'様式４－１'!$A$6:$AE$112,12,FALSE)),"")</f>
        <v/>
      </c>
      <c r="BV130" s="232" t="str">
        <f>IFERROR(IF(VLOOKUP($C130,'様式４－１'!$A$6:$AE$112,13,FALSE)="","",VLOOKUP($C130,'様式４－１'!$A$6:$AE$112,13,FALSE)),"")</f>
        <v/>
      </c>
      <c r="BW130" s="233" t="str">
        <f>IFERROR(IF(VLOOKUP($C130,'様式４－１'!$A$6:$AE$112,14,FALSE)="","",VLOOKUP($C130,'様式４－１'!$A$6:$AE$112,14,FALSE)),"")</f>
        <v/>
      </c>
      <c r="BX130" s="232" t="str">
        <f>IFERROR(IF(VLOOKUP($C130,'様式４－１'!$A$6:$AE$112,15,FALSE)="","",VLOOKUP($C130,'様式４－１'!$A$6:$AE$112,15,FALSE)),"")</f>
        <v/>
      </c>
      <c r="BY130" s="233" t="str">
        <f>IFERROR(IF(VLOOKUP($C130,'様式４－１'!$A$6:$AE$112,16,FALSE)="","",VLOOKUP($C130,'様式４－１'!$A$6:$AE$112,16,FALSE)),"")</f>
        <v/>
      </c>
      <c r="BZ130" s="232" t="str">
        <f>IFERROR(IF(VLOOKUP($C130,'様式４－１'!$A$6:$AE$112,17,FALSE)="","",VLOOKUP($C130,'様式４－１'!$A$6:$AE$112,17,FALSE)),"")</f>
        <v/>
      </c>
      <c r="CA130" s="233" t="str">
        <f>IFERROR(IF(VLOOKUP($C130,'様式４－１'!$A$6:$AE$112,18,FALSE)="","",VLOOKUP($C130,'様式４－１'!$A$6:$AE$112,18,FALSE)),"")</f>
        <v/>
      </c>
      <c r="CB130" s="232" t="str">
        <f>IFERROR(IF(VLOOKUP($C130,'様式４－１'!$A$6:$AE$112,19,FALSE)="","",VLOOKUP($C130,'様式４－１'!$A$6:$AE$112,19,FALSE)),"")</f>
        <v/>
      </c>
      <c r="CC130" s="233" t="str">
        <f>IFERROR(IF(VLOOKUP($C130,'様式４－１'!$A$6:$AE$112,20,FALSE)="","",VLOOKUP($C130,'様式４－１'!$A$6:$AE$112,20,FALSE)),"")</f>
        <v/>
      </c>
      <c r="CD130" s="234" t="str">
        <f>IFERROR(IF(VLOOKUP($C130,'様式４－１'!$A$6:$AE$112,21,FALSE)="","",1),"")</f>
        <v/>
      </c>
      <c r="CE130" s="235" t="str">
        <f>IFERROR(IF(VLOOKUP($C130,'様式４－１'!$A$6:$AE$112,22,FALSE)="","",1),"")</f>
        <v/>
      </c>
      <c r="CF130" s="234" t="str">
        <f>IFERROR(IF(VLOOKUP($C130,'様式４－１'!$A$6:$AE$112,23,FALSE)="","",1),"")</f>
        <v/>
      </c>
      <c r="CG130" s="235" t="str">
        <f>IFERROR(IF(VLOOKUP($C130,'様式４－１'!$A$6:$AE$112,24,FALSE)="","",1),"")</f>
        <v/>
      </c>
      <c r="CH130" s="234" t="str">
        <f>IFERROR(IF(VLOOKUP($C130,'様式４－１'!$A$6:$AE$112,25,FALSE)="","",1),"")</f>
        <v/>
      </c>
      <c r="CI130" s="235" t="str">
        <f>IFERROR(IF(VLOOKUP($C130,'様式４－１'!$A$6:$AE$112,26,FALSE)="","",1),"")</f>
        <v/>
      </c>
      <c r="CJ130" s="234" t="str">
        <f>IFERROR(IF(VLOOKUP($C130,'様式４－１'!$A$6:$AE$112,27,FALSE)="","",1),"")</f>
        <v/>
      </c>
      <c r="CK130" s="235" t="str">
        <f>IFERROR(IF(VLOOKUP($C130,'様式４－１'!$A$6:$AE$112,28,FALSE)="","",1),"")</f>
        <v/>
      </c>
      <c r="CL130" s="234" t="str">
        <f>IFERROR(IF(VLOOKUP($C130,'様式４－１'!$A$6:$AE$112,29,FALSE)="","",1),"")</f>
        <v/>
      </c>
      <c r="CM130" s="235" t="str">
        <f>IFERROR(IF(VLOOKUP($C130,'様式４－１'!$A$6:$AE$112,30,FALSE)="","",1),"")</f>
        <v/>
      </c>
      <c r="CN130" s="234" t="str">
        <f>IFERROR(IF(VLOOKUP($C130,'様式４－１'!$A$6:$AE$112,31,FALSE)="","",1),"")</f>
        <v/>
      </c>
      <c r="CO130" s="252" t="str">
        <f>IFERROR(IF(VLOOKUP($C130,'様式４－１'!$A$6:$AE$112,31,FALSE)="","",1),"")</f>
        <v/>
      </c>
      <c r="CP130" s="256" t="str">
        <f>IFERROR(IF(VLOOKUP($C130,'様式４－１'!$A$6:$AE$112,31,FALSE)="","",1),"")</f>
        <v/>
      </c>
      <c r="CQ130" s="252" t="str">
        <f>IFERROR(IF(VLOOKUP($C130,'様式４－１'!$A$6:$AE$112,31,FALSE)="","",1),"")</f>
        <v/>
      </c>
      <c r="CR130" s="260">
        <f>全技術者確認表!E142</f>
        <v>0</v>
      </c>
      <c r="CS130" s="261">
        <f>全技術者確認表!H142</f>
        <v>0</v>
      </c>
      <c r="FS130" s="232"/>
      <c r="FT130" s="233"/>
      <c r="FU130" s="232"/>
      <c r="FV130" s="233"/>
      <c r="FW130" s="232"/>
      <c r="FX130" s="233"/>
      <c r="FY130" s="232"/>
      <c r="FZ130" s="233"/>
      <c r="GA130" s="232"/>
      <c r="GB130" s="233"/>
      <c r="GC130" s="232"/>
      <c r="GD130" s="233"/>
      <c r="GE130" s="232"/>
      <c r="GF130" s="233"/>
      <c r="GG130" s="232"/>
      <c r="GH130" s="233"/>
      <c r="GI130" s="234"/>
      <c r="GJ130" s="235"/>
      <c r="GK130" s="234"/>
      <c r="GL130" s="235"/>
      <c r="GM130" s="234"/>
      <c r="GN130" s="235"/>
      <c r="GO130" s="234"/>
      <c r="GP130" s="235"/>
      <c r="GQ130" s="234"/>
      <c r="GR130" s="235"/>
      <c r="GS130" s="234"/>
      <c r="GT130" s="235"/>
      <c r="GU130" s="234"/>
      <c r="GV130" s="235"/>
      <c r="GW130" s="234"/>
      <c r="GX130" s="235"/>
      <c r="GY130" s="232"/>
      <c r="GZ130" s="233"/>
      <c r="HA130" s="232"/>
      <c r="HB130" s="233"/>
      <c r="HC130" s="232"/>
      <c r="HD130" s="233"/>
      <c r="HE130" s="232"/>
      <c r="HF130" s="233"/>
      <c r="HG130" s="232"/>
      <c r="HH130" s="233"/>
      <c r="HI130" s="232"/>
      <c r="HJ130" s="233"/>
      <c r="HK130" s="232"/>
      <c r="HL130" s="233"/>
      <c r="HM130" s="232"/>
      <c r="HN130" s="233"/>
      <c r="HO130" s="232"/>
      <c r="HP130" s="233"/>
      <c r="HQ130" s="232"/>
      <c r="HR130" s="233"/>
      <c r="HS130" s="232"/>
      <c r="HT130" s="233"/>
      <c r="HU130" s="232"/>
      <c r="HV130" s="233"/>
      <c r="HW130" s="234"/>
      <c r="HX130" s="235"/>
      <c r="HY130" s="234"/>
      <c r="HZ130" s="235"/>
      <c r="IA130" s="234"/>
      <c r="IB130" s="235"/>
      <c r="IC130" s="234"/>
      <c r="ID130" s="235"/>
      <c r="IE130" s="232"/>
      <c r="IF130" s="233"/>
      <c r="IG130" s="232"/>
      <c r="IH130" s="233"/>
      <c r="II130" s="232"/>
      <c r="IJ130" s="233"/>
      <c r="IK130" s="232"/>
      <c r="IL130" s="233"/>
      <c r="IM130" s="234"/>
      <c r="IN130" s="235"/>
      <c r="IO130" s="234"/>
      <c r="IP130" s="235"/>
      <c r="IQ130" s="234"/>
      <c r="IR130" s="235"/>
      <c r="IS130" s="234"/>
      <c r="IT130" s="235"/>
      <c r="IU130" s="234"/>
      <c r="IV130" s="235"/>
      <c r="IW130" s="234"/>
      <c r="IX130" s="252"/>
      <c r="IY130" s="256"/>
      <c r="IZ130" s="252"/>
      <c r="JA130" s="256"/>
      <c r="JB130" s="252"/>
    </row>
    <row r="131" spans="1:262" s="241" customFormat="1" x14ac:dyDescent="0.2">
      <c r="A131" s="241">
        <f>報告書表紙!G$6</f>
        <v>0</v>
      </c>
      <c r="C131" s="241">
        <v>130</v>
      </c>
      <c r="D131" s="241">
        <f>全技術者確認表!B143</f>
        <v>0</v>
      </c>
      <c r="J131" s="242" t="str">
        <f>IFERROR(IF(VLOOKUP($C131,'様式２－１'!$A$6:$BG$163,4,FALSE)="","",1),"")</f>
        <v/>
      </c>
      <c r="K131" s="243" t="str">
        <f>IFERROR(IF(VLOOKUP($C131,'様式２－１'!$A$6:$BG$163,5,FALSE)="","",1),"")</f>
        <v/>
      </c>
      <c r="L131" s="242" t="str">
        <f>IFERROR(IF(VLOOKUP($C131,'様式２－１'!$A$6:$BG$163,6,FALSE)="","",1),"")</f>
        <v/>
      </c>
      <c r="M131" s="243" t="str">
        <f>IFERROR(IF(VLOOKUP($C131,'様式２－１'!$A$6:$BG$163,7,FALSE)="","",1),"")</f>
        <v/>
      </c>
      <c r="N131" s="242" t="str">
        <f>IFERROR(IF(VLOOKUP($C131,'様式２－１'!$A$6:$BG$163,8,FALSE)="","",1),"")</f>
        <v/>
      </c>
      <c r="O131" s="243" t="str">
        <f>IFERROR(IF(VLOOKUP($C131,'様式２－１'!$A$6:$BG$163,9,FALSE)="","",1),"")</f>
        <v/>
      </c>
      <c r="P131" s="242" t="str">
        <f>IFERROR(IF(VLOOKUP($C131,'様式２－１'!$A$6:$BG$163,10,FALSE)="","",1),"")</f>
        <v/>
      </c>
      <c r="Q131" s="243" t="str">
        <f>IFERROR(IF(VLOOKUP($C131,'様式２－１'!$A$6:$BG$163,11,FALSE)="","",1),"")</f>
        <v/>
      </c>
      <c r="R131" s="242" t="str">
        <f>IFERROR(IF(VLOOKUP($C131,'様式２－１'!$A$6:$BG$163,12,FALSE)="","",1),"")</f>
        <v/>
      </c>
      <c r="S131" s="243" t="str">
        <f>IFERROR(IF(VLOOKUP($C131,'様式２－１'!$A$6:$BG$163,13,FALSE)="","",1),"")</f>
        <v/>
      </c>
      <c r="T131" s="242" t="str">
        <f>IFERROR(IF(VLOOKUP($C131,'様式２－１'!$A$6:$BG$163,14,FALSE)="","",1),"")</f>
        <v/>
      </c>
      <c r="U131" s="243" t="str">
        <f>IFERROR(IF(VLOOKUP($C131,'様式２－１'!$A$6:$BG$163,15,FALSE)="","",1),"")</f>
        <v/>
      </c>
      <c r="V131" s="242" t="str">
        <f>IFERROR(IF(VLOOKUP($C131,'様式２－１'!$A$6:$BG$163,16,FALSE)="","",1),"")</f>
        <v/>
      </c>
      <c r="W131" s="243" t="str">
        <f>IFERROR(IF(VLOOKUP($C131,'様式２－１'!$A$6:$BG$163,17,FALSE)="","",1),"")</f>
        <v/>
      </c>
      <c r="X131" s="242" t="str">
        <f>IFERROR(IF(VLOOKUP($C131,'様式２－１'!$A$6:$BG$163,18,FALSE)="","",1),"")</f>
        <v/>
      </c>
      <c r="Y131" s="243" t="str">
        <f>IFERROR(IF(VLOOKUP($C131,'様式２－１'!$A$6:$BG$163,19,FALSE)="","",1),"")</f>
        <v/>
      </c>
      <c r="Z131" s="242" t="str">
        <f>IFERROR(IF(VLOOKUP($C131,'様式２－１'!$A$6:$BG$163,20,FALSE)="","",1),"")</f>
        <v/>
      </c>
      <c r="AA131" s="245" t="str">
        <f>IFERROR(IF(VLOOKUP($C131,'様式２－１'!$A$6:$BG$163,21,FALSE)="","",1),"")</f>
        <v/>
      </c>
      <c r="AB131" s="242" t="str">
        <f>IFERROR(IF(VLOOKUP($C131,'様式２－１'!$A$6:$BG$163,22,FALSE)="","",1),"")</f>
        <v/>
      </c>
      <c r="AC131" s="245" t="str">
        <f>IFERROR(IF(VLOOKUP($C131,'様式２－１'!$A$6:$BG$163,23,FALSE)="","",1),"")</f>
        <v/>
      </c>
      <c r="AD131" s="242" t="str">
        <f>IFERROR(IF(VLOOKUP($C131,'様式２－１'!$A$6:$BG$163,24,FALSE)="","",1),"")</f>
        <v/>
      </c>
      <c r="AE131" s="245" t="str">
        <f>IFERROR(IF(VLOOKUP($C131,'様式２－１'!$A$6:$BG$163,25,FALSE)="","",1),"")</f>
        <v/>
      </c>
      <c r="AF131" s="242" t="str">
        <f>IFERROR(IF(VLOOKUP($C131,'様式２－１'!$A$6:$BG$163,26,FALSE)="","",1),"")</f>
        <v/>
      </c>
      <c r="AG131" s="245" t="str">
        <f>IFERROR(IF(VLOOKUP($C131,'様式２－１'!$A$6:$BG$163,27,FALSE)="","",1),"")</f>
        <v/>
      </c>
      <c r="AH131" s="242" t="str">
        <f>IFERROR(IF(VLOOKUP($C131,'様式２－１'!$A$6:$BG$163,28,FALSE)="","",1),"")</f>
        <v/>
      </c>
      <c r="AI131" s="245" t="str">
        <f>IFERROR(IF(VLOOKUP($C131,'様式２－１'!$A$6:$BG$163,28,FALSE)="","",1),"")</f>
        <v/>
      </c>
      <c r="AJ131" s="242" t="str">
        <f>IFERROR(IF(VLOOKUP($C131,'様式２－１'!$A$6:$BG$163,30,FALSE)="","",1),"")</f>
        <v/>
      </c>
      <c r="AK131" s="245" t="str">
        <f>IFERROR(IF(VLOOKUP($C131,'様式２－１'!$A$6:$BG$163,31,FALSE)="","",1),"")</f>
        <v/>
      </c>
      <c r="AL131" s="242" t="str">
        <f>IFERROR(IF(VLOOKUP($C131,'様式２－１'!$A$6:$BG$163,32,FALSE)="","",1),"")</f>
        <v/>
      </c>
      <c r="AM131" s="245" t="str">
        <f>IFERROR(IF(VLOOKUP($C131,'様式２－１'!$A$6:$BG$163,33,FALSE)="","",1),"")</f>
        <v/>
      </c>
      <c r="AN131" s="242" t="str">
        <f>IFERROR(IF(VLOOKUP($C131,'様式２－１'!$A$6:$BG$163,34,FALSE)="","",1),"")</f>
        <v/>
      </c>
      <c r="AO131" s="245" t="str">
        <f>IFERROR(IF(VLOOKUP($C131,'様式２－１'!$A$6:$BG$163,35,FALSE)="","",1),"")</f>
        <v/>
      </c>
      <c r="AP131" s="242" t="str">
        <f>IFERROR(IF(VLOOKUP($C131,'様式２－１'!$A$6:$BG$163,36,FALSE)="","",VLOOKUP($C131,'様式２－１'!$A$6:$BG$163,36,FALSE)),"")</f>
        <v/>
      </c>
      <c r="AQ131" s="243" t="str">
        <f>IFERROR(IF(VLOOKUP($C131,'様式２－１'!$A$6:$BG$163,37,FALSE)="","",VLOOKUP($C131,'様式２－１'!$A$6:$BG$163,37,FALSE)),"")</f>
        <v/>
      </c>
      <c r="AR131" s="242" t="str">
        <f>IFERROR(IF(VLOOKUP($C131,'様式２－１'!$A$6:$BG$163,38,FALSE)="","",VLOOKUP($C131,'様式２－１'!$A$6:$BG$163,38,FALSE)),"")</f>
        <v/>
      </c>
      <c r="AS131" s="243" t="str">
        <f>IFERROR(IF(VLOOKUP($C131,'様式２－１'!$A$6:$BG$163,39,FALSE)="","",VLOOKUP($C131,'様式２－１'!$A$6:$BG$163,39,FALSE)),"")</f>
        <v/>
      </c>
      <c r="AT131" s="242" t="str">
        <f>IFERROR(IF(VLOOKUP($C131,'様式２－１'!$A$6:$BG$163,40,FALSE)="","",VLOOKUP($C131,'様式２－１'!$A$6:$BG$163,40,FALSE)),"")</f>
        <v/>
      </c>
      <c r="AU131" s="243" t="str">
        <f>IFERROR(IF(VLOOKUP($C131,'様式２－１'!$A$6:$BG$163,41,FALSE)="","",VLOOKUP($C131,'様式２－１'!$A$6:$BG$163,41,FALSE)),"")</f>
        <v/>
      </c>
      <c r="AV131" s="242" t="str">
        <f>IFERROR(IF(VLOOKUP($C131,'様式２－１'!$A$6:$BG$163,42,FALSE)="","",VLOOKUP($C131,'様式２－１'!$A$6:$BG$163,42,FALSE)),"")</f>
        <v/>
      </c>
      <c r="AW131" s="243" t="str">
        <f>IFERROR(IF(VLOOKUP($C131,'様式２－１'!$A$6:$BG$163,43,FALSE)="","",VLOOKUP($C131,'様式２－１'!$A$6:$BG$163,43,FALSE)),"")</f>
        <v/>
      </c>
      <c r="AX131" s="242" t="str">
        <f>IFERROR(IF(VLOOKUP($C131,'様式２－１'!$A$6:$BG$163,44,FALSE)="","",VLOOKUP($C131,'様式２－１'!$A$6:$BG$163,44,FALSE)),"")</f>
        <v/>
      </c>
      <c r="AY131" s="243" t="str">
        <f>IFERROR(IF(VLOOKUP($C131,'様式２－１'!$A$6:$BG$163,45,FALSE)="","",VLOOKUP($C131,'様式２－１'!$A$6:$BG$163,45,FALSE)),"")</f>
        <v/>
      </c>
      <c r="AZ131" s="242" t="str">
        <f>IFERROR(IF(VLOOKUP($C131,'様式２－１'!$A$6:$BG$163,46,FALSE)="","",VLOOKUP($C131,'様式２－１'!$A$6:$BG$163,46,FALSE)),"")</f>
        <v/>
      </c>
      <c r="BA131" s="243" t="str">
        <f>IFERROR(IF(VLOOKUP($C131,'様式２－１'!$A$6:$BG$163,47,FALSE)="","",VLOOKUP($C131,'様式２－１'!$A$6:$BG$163,47,FALSE)),"")</f>
        <v/>
      </c>
      <c r="BB131" s="242" t="str">
        <f>IFERROR(IF(VLOOKUP($C131,'様式２－１'!$A$6:$BG$163,48,FALSE)="","",VLOOKUP($C131,'様式２－１'!$A$6:$BG$163,48,FALSE)),"")</f>
        <v/>
      </c>
      <c r="BC131" s="243" t="str">
        <f>IFERROR(IF(VLOOKUP($C131,'様式２－１'!$A$6:$BG$163,49,FALSE)="","",VLOOKUP($C131,'様式２－１'!$A$6:$BG$163,49,FALSE)),"")</f>
        <v/>
      </c>
      <c r="BD131" s="242" t="str">
        <f>IFERROR(IF(VLOOKUP($C131,'様式２－１'!$A$6:$BG$163,50,FALSE)="","",VLOOKUP($C131,'様式２－１'!$A$6:$BG$163,50,FALSE)),"")</f>
        <v/>
      </c>
      <c r="BE131" s="243" t="str">
        <f>IFERROR(IF(VLOOKUP($C131,'様式２－１'!$A$6:$BG$163,51,FALSE)="","",VLOOKUP($C131,'様式２－１'!$A$6:$BG$163,51,FALSE)),"")</f>
        <v/>
      </c>
      <c r="BF131" s="242" t="str">
        <f>IFERROR(IF(VLOOKUP($C131,'様式２－１'!$A$6:$BG$163,52,FALSE)="","",VLOOKUP($C131,'様式２－１'!$A$6:$BG$163,52,FALSE)),"")</f>
        <v/>
      </c>
      <c r="BG131" s="243" t="str">
        <f>IFERROR(IF(VLOOKUP($C131,'様式２－１'!$A$6:$BG$163,53,FALSE)="","",1),"")</f>
        <v/>
      </c>
      <c r="BH131" s="242" t="str">
        <f>IFERROR(IF(VLOOKUP($C131,'様式２－１'!$A$6:$BG$163,54,FALSE)="","",1),"")</f>
        <v/>
      </c>
      <c r="BI131" s="243" t="str">
        <f>IFERROR(IF(VLOOKUP($C131,'様式２－１'!$A$6:$BG$163,55,FALSE)="","",1),"")</f>
        <v/>
      </c>
      <c r="BJ131" s="242" t="str">
        <f>IFERROR(IF(VLOOKUP($C131,'様式２－１'!$A$6:$BG$163,56,FALSE)="","",VLOOKUP($C131,'様式２－１'!$A$6:$BG$163,56,FALSE)),"")</f>
        <v/>
      </c>
      <c r="BK131" s="243" t="str">
        <f>IFERROR(IF(VLOOKUP($C131,'様式２－１'!$A$6:$BG$163,57,FALSE)="","",VLOOKUP($C131,'様式２－１'!$A$6:$BG$163,57,FALSE)),"")</f>
        <v/>
      </c>
      <c r="BL131" s="242" t="str">
        <f>IFERROR(IF(VLOOKUP($C131,'様式２－１'!$A$6:$BG$163,58,FALSE)="","",VLOOKUP($C131,'様式２－１'!$A$6:$BG$163,58,FALSE)),"")</f>
        <v/>
      </c>
      <c r="BM131" s="243" t="str">
        <f>IFERROR(IF(VLOOKUP($C131,'様式２－１'!$A$6:$BG$163,59,FALSE)="","",VLOOKUP($C131,'様式２－１'!$A$6:$BG$163,59,FALSE)),"")</f>
        <v/>
      </c>
      <c r="BN131" s="244" t="str">
        <f>IFERROR(IF(VLOOKUP($C131,'様式４－１'!$A$6:$AE$112,5,FALSE)="","",VLOOKUP($C131,'様式４－１'!$A$6:$AE$112,5,FALSE)),"")</f>
        <v/>
      </c>
      <c r="BO131" s="245" t="str">
        <f>IFERROR(IF(VLOOKUP($C131,'様式４－１'!$A$6:$AE$112,6,FALSE)="","",VLOOKUP($C131,'様式４－１'!$A$6:$AE$112,6,FALSE)),"")</f>
        <v/>
      </c>
      <c r="BP131" s="244" t="str">
        <f>IFERROR(IF(VLOOKUP($C131,'様式４－１'!$A$6:$AE$112,7,FALSE)="","",VLOOKUP($C131,'様式４－１'!$A$6:$AE$112,7,FALSE)),"")</f>
        <v/>
      </c>
      <c r="BQ131" s="245" t="str">
        <f>IFERROR(IF(VLOOKUP($C131,'様式４－１'!$A$6:$AE$112,8,FALSE)="","",VLOOKUP($C131,'様式４－１'!$A$6:$AE$112,8,FALSE)),"")</f>
        <v/>
      </c>
      <c r="BR131" s="244" t="str">
        <f>IFERROR(IF(VLOOKUP($C131,'様式４－１'!$A$6:$AE$112,9,FALSE)="","",VLOOKUP($C131,'様式４－１'!$A$6:$AE$112,9,FALSE)),"")</f>
        <v/>
      </c>
      <c r="BS131" s="245" t="str">
        <f>IFERROR(IF(VLOOKUP($C131,'様式４－１'!$A$6:$AE$112,10,FALSE)="","",VLOOKUP($C131,'様式４－１'!$A$6:$AE$112,10,FALSE)),"")</f>
        <v/>
      </c>
      <c r="BT131" s="244" t="str">
        <f>IFERROR(IF(VLOOKUP($C131,'様式４－１'!$A$6:$AE$112,11,FALSE)="","",VLOOKUP($C131,'様式４－１'!$A$6:$AE$112,11,FALSE)),"")</f>
        <v/>
      </c>
      <c r="BU131" s="245" t="str">
        <f>IFERROR(IF(VLOOKUP($C131,'様式４－１'!$A$6:$AE$112,12,FALSE)="","",VLOOKUP($C131,'様式４－１'!$A$6:$AE$112,12,FALSE)),"")</f>
        <v/>
      </c>
      <c r="BV131" s="242" t="str">
        <f>IFERROR(IF(VLOOKUP($C131,'様式４－１'!$A$6:$AE$112,13,FALSE)="","",VLOOKUP($C131,'様式４－１'!$A$6:$AE$112,13,FALSE)),"")</f>
        <v/>
      </c>
      <c r="BW131" s="243" t="str">
        <f>IFERROR(IF(VLOOKUP($C131,'様式４－１'!$A$6:$AE$112,14,FALSE)="","",VLOOKUP($C131,'様式４－１'!$A$6:$AE$112,14,FALSE)),"")</f>
        <v/>
      </c>
      <c r="BX131" s="242" t="str">
        <f>IFERROR(IF(VLOOKUP($C131,'様式４－１'!$A$6:$AE$112,15,FALSE)="","",VLOOKUP($C131,'様式４－１'!$A$6:$AE$112,15,FALSE)),"")</f>
        <v/>
      </c>
      <c r="BY131" s="243" t="str">
        <f>IFERROR(IF(VLOOKUP($C131,'様式４－１'!$A$6:$AE$112,16,FALSE)="","",VLOOKUP($C131,'様式４－１'!$A$6:$AE$112,16,FALSE)),"")</f>
        <v/>
      </c>
      <c r="BZ131" s="242" t="str">
        <f>IFERROR(IF(VLOOKUP($C131,'様式４－１'!$A$6:$AE$112,17,FALSE)="","",VLOOKUP($C131,'様式４－１'!$A$6:$AE$112,17,FALSE)),"")</f>
        <v/>
      </c>
      <c r="CA131" s="243" t="str">
        <f>IFERROR(IF(VLOOKUP($C131,'様式４－１'!$A$6:$AE$112,18,FALSE)="","",VLOOKUP($C131,'様式４－１'!$A$6:$AE$112,18,FALSE)),"")</f>
        <v/>
      </c>
      <c r="CB131" s="242" t="str">
        <f>IFERROR(IF(VLOOKUP($C131,'様式４－１'!$A$6:$AE$112,19,FALSE)="","",VLOOKUP($C131,'様式４－１'!$A$6:$AE$112,19,FALSE)),"")</f>
        <v/>
      </c>
      <c r="CC131" s="243" t="str">
        <f>IFERROR(IF(VLOOKUP($C131,'様式４－１'!$A$6:$AE$112,20,FALSE)="","",VLOOKUP($C131,'様式４－１'!$A$6:$AE$112,20,FALSE)),"")</f>
        <v/>
      </c>
      <c r="CD131" s="244" t="str">
        <f>IFERROR(IF(VLOOKUP($C131,'様式４－１'!$A$6:$AE$112,21,FALSE)="","",1),"")</f>
        <v/>
      </c>
      <c r="CE131" s="245" t="str">
        <f>IFERROR(IF(VLOOKUP($C131,'様式４－１'!$A$6:$AE$112,22,FALSE)="","",1),"")</f>
        <v/>
      </c>
      <c r="CF131" s="244" t="str">
        <f>IFERROR(IF(VLOOKUP($C131,'様式４－１'!$A$6:$AE$112,23,FALSE)="","",1),"")</f>
        <v/>
      </c>
      <c r="CG131" s="245" t="str">
        <f>IFERROR(IF(VLOOKUP($C131,'様式４－１'!$A$6:$AE$112,24,FALSE)="","",1),"")</f>
        <v/>
      </c>
      <c r="CH131" s="244" t="str">
        <f>IFERROR(IF(VLOOKUP($C131,'様式４－１'!$A$6:$AE$112,25,FALSE)="","",1),"")</f>
        <v/>
      </c>
      <c r="CI131" s="245" t="str">
        <f>IFERROR(IF(VLOOKUP($C131,'様式４－１'!$A$6:$AE$112,26,FALSE)="","",1),"")</f>
        <v/>
      </c>
      <c r="CJ131" s="244" t="str">
        <f>IFERROR(IF(VLOOKUP($C131,'様式４－１'!$A$6:$AE$112,27,FALSE)="","",1),"")</f>
        <v/>
      </c>
      <c r="CK131" s="245" t="str">
        <f>IFERROR(IF(VLOOKUP($C131,'様式４－１'!$A$6:$AE$112,28,FALSE)="","",1),"")</f>
        <v/>
      </c>
      <c r="CL131" s="244" t="str">
        <f>IFERROR(IF(VLOOKUP($C131,'様式４－１'!$A$6:$AE$112,29,FALSE)="","",1),"")</f>
        <v/>
      </c>
      <c r="CM131" s="245" t="str">
        <f>IFERROR(IF(VLOOKUP($C131,'様式４－１'!$A$6:$AE$112,30,FALSE)="","",1),"")</f>
        <v/>
      </c>
      <c r="CN131" s="244" t="str">
        <f>IFERROR(IF(VLOOKUP($C131,'様式４－１'!$A$6:$AE$112,31,FALSE)="","",1),"")</f>
        <v/>
      </c>
      <c r="CO131" s="253" t="str">
        <f>IFERROR(IF(VLOOKUP($C131,'様式４－１'!$A$6:$AE$112,31,FALSE)="","",1),"")</f>
        <v/>
      </c>
      <c r="CP131" s="257" t="str">
        <f>IFERROR(IF(VLOOKUP($C131,'様式４－１'!$A$6:$AE$112,31,FALSE)="","",1),"")</f>
        <v/>
      </c>
      <c r="CQ131" s="253" t="str">
        <f>IFERROR(IF(VLOOKUP($C131,'様式４－１'!$A$6:$AE$112,31,FALSE)="","",1),"")</f>
        <v/>
      </c>
      <c r="CR131" s="262">
        <f>全技術者確認表!E143</f>
        <v>0</v>
      </c>
      <c r="CS131" s="263">
        <f>全技術者確認表!H143</f>
        <v>0</v>
      </c>
      <c r="FS131" s="242"/>
      <c r="FT131" s="243"/>
      <c r="FU131" s="242"/>
      <c r="FV131" s="243"/>
      <c r="FW131" s="242"/>
      <c r="FX131" s="243"/>
      <c r="FY131" s="242"/>
      <c r="FZ131" s="243"/>
      <c r="GA131" s="242"/>
      <c r="GB131" s="243"/>
      <c r="GC131" s="242"/>
      <c r="GD131" s="243"/>
      <c r="GE131" s="242"/>
      <c r="GF131" s="243"/>
      <c r="GG131" s="242"/>
      <c r="GH131" s="243"/>
      <c r="GI131" s="244"/>
      <c r="GJ131" s="245"/>
      <c r="GK131" s="244"/>
      <c r="GL131" s="245"/>
      <c r="GM131" s="244"/>
      <c r="GN131" s="245"/>
      <c r="GO131" s="244"/>
      <c r="GP131" s="245"/>
      <c r="GQ131" s="244"/>
      <c r="GR131" s="245"/>
      <c r="GS131" s="244"/>
      <c r="GT131" s="245"/>
      <c r="GU131" s="244"/>
      <c r="GV131" s="245"/>
      <c r="GW131" s="244"/>
      <c r="GX131" s="245"/>
      <c r="GY131" s="242"/>
      <c r="GZ131" s="243"/>
      <c r="HA131" s="242"/>
      <c r="HB131" s="243"/>
      <c r="HC131" s="242"/>
      <c r="HD131" s="243"/>
      <c r="HE131" s="242"/>
      <c r="HF131" s="243"/>
      <c r="HG131" s="242"/>
      <c r="HH131" s="243"/>
      <c r="HI131" s="242"/>
      <c r="HJ131" s="243"/>
      <c r="HK131" s="242"/>
      <c r="HL131" s="243"/>
      <c r="HM131" s="242"/>
      <c r="HN131" s="243"/>
      <c r="HO131" s="242"/>
      <c r="HP131" s="243"/>
      <c r="HQ131" s="242"/>
      <c r="HR131" s="243"/>
      <c r="HS131" s="242"/>
      <c r="HT131" s="243"/>
      <c r="HU131" s="242"/>
      <c r="HV131" s="243"/>
      <c r="HW131" s="244"/>
      <c r="HX131" s="245"/>
      <c r="HY131" s="244"/>
      <c r="HZ131" s="245"/>
      <c r="IA131" s="244"/>
      <c r="IB131" s="245"/>
      <c r="IC131" s="244"/>
      <c r="ID131" s="245"/>
      <c r="IE131" s="242"/>
      <c r="IF131" s="243"/>
      <c r="IG131" s="242"/>
      <c r="IH131" s="243"/>
      <c r="II131" s="242"/>
      <c r="IJ131" s="243"/>
      <c r="IK131" s="242"/>
      <c r="IL131" s="243"/>
      <c r="IM131" s="244"/>
      <c r="IN131" s="245"/>
      <c r="IO131" s="244"/>
      <c r="IP131" s="245"/>
      <c r="IQ131" s="244"/>
      <c r="IR131" s="245"/>
      <c r="IS131" s="244"/>
      <c r="IT131" s="245"/>
      <c r="IU131" s="244"/>
      <c r="IV131" s="245"/>
      <c r="IW131" s="244"/>
      <c r="IX131" s="253"/>
      <c r="IY131" s="257"/>
      <c r="IZ131" s="253"/>
      <c r="JA131" s="257"/>
      <c r="JB131" s="253"/>
    </row>
    <row r="132" spans="1:262" s="236" customFormat="1" x14ac:dyDescent="0.2">
      <c r="A132" s="236">
        <f>報告書表紙!G$6</f>
        <v>0</v>
      </c>
      <c r="C132" s="236">
        <v>131</v>
      </c>
      <c r="D132" s="236">
        <f>全技術者確認表!B144</f>
        <v>0</v>
      </c>
      <c r="J132" s="237" t="str">
        <f>IFERROR(IF(VLOOKUP($C132,'様式２－１'!$A$6:$BG$163,4,FALSE)="","",1),"")</f>
        <v/>
      </c>
      <c r="K132" s="238" t="str">
        <f>IFERROR(IF(VLOOKUP($C132,'様式２－１'!$A$6:$BG$163,5,FALSE)="","",1),"")</f>
        <v/>
      </c>
      <c r="L132" s="237" t="str">
        <f>IFERROR(IF(VLOOKUP($C132,'様式２－１'!$A$6:$BG$163,6,FALSE)="","",1),"")</f>
        <v/>
      </c>
      <c r="M132" s="238" t="str">
        <f>IFERROR(IF(VLOOKUP($C132,'様式２－１'!$A$6:$BG$163,7,FALSE)="","",1),"")</f>
        <v/>
      </c>
      <c r="N132" s="237" t="str">
        <f>IFERROR(IF(VLOOKUP($C132,'様式２－１'!$A$6:$BG$163,8,FALSE)="","",1),"")</f>
        <v/>
      </c>
      <c r="O132" s="238" t="str">
        <f>IFERROR(IF(VLOOKUP($C132,'様式２－１'!$A$6:$BG$163,9,FALSE)="","",1),"")</f>
        <v/>
      </c>
      <c r="P132" s="237" t="str">
        <f>IFERROR(IF(VLOOKUP($C132,'様式２－１'!$A$6:$BG$163,10,FALSE)="","",1),"")</f>
        <v/>
      </c>
      <c r="Q132" s="238" t="str">
        <f>IFERROR(IF(VLOOKUP($C132,'様式２－１'!$A$6:$BG$163,11,FALSE)="","",1),"")</f>
        <v/>
      </c>
      <c r="R132" s="237" t="str">
        <f>IFERROR(IF(VLOOKUP($C132,'様式２－１'!$A$6:$BG$163,12,FALSE)="","",1),"")</f>
        <v/>
      </c>
      <c r="S132" s="238" t="str">
        <f>IFERROR(IF(VLOOKUP($C132,'様式２－１'!$A$6:$BG$163,13,FALSE)="","",1),"")</f>
        <v/>
      </c>
      <c r="T132" s="237" t="str">
        <f>IFERROR(IF(VLOOKUP($C132,'様式２－１'!$A$6:$BG$163,14,FALSE)="","",1),"")</f>
        <v/>
      </c>
      <c r="U132" s="238" t="str">
        <f>IFERROR(IF(VLOOKUP($C132,'様式２－１'!$A$6:$BG$163,15,FALSE)="","",1),"")</f>
        <v/>
      </c>
      <c r="V132" s="237" t="str">
        <f>IFERROR(IF(VLOOKUP($C132,'様式２－１'!$A$6:$BG$163,16,FALSE)="","",1),"")</f>
        <v/>
      </c>
      <c r="W132" s="238" t="str">
        <f>IFERROR(IF(VLOOKUP($C132,'様式２－１'!$A$6:$BG$163,17,FALSE)="","",1),"")</f>
        <v/>
      </c>
      <c r="X132" s="237" t="str">
        <f>IFERROR(IF(VLOOKUP($C132,'様式２－１'!$A$6:$BG$163,18,FALSE)="","",1),"")</f>
        <v/>
      </c>
      <c r="Y132" s="238" t="str">
        <f>IFERROR(IF(VLOOKUP($C132,'様式２－１'!$A$6:$BG$163,19,FALSE)="","",1),"")</f>
        <v/>
      </c>
      <c r="Z132" s="237" t="str">
        <f>IFERROR(IF(VLOOKUP($C132,'様式２－１'!$A$6:$BG$163,20,FALSE)="","",1),"")</f>
        <v/>
      </c>
      <c r="AA132" s="240" t="str">
        <f>IFERROR(IF(VLOOKUP($C132,'様式２－１'!$A$6:$BG$163,21,FALSE)="","",1),"")</f>
        <v/>
      </c>
      <c r="AB132" s="237" t="str">
        <f>IFERROR(IF(VLOOKUP($C132,'様式２－１'!$A$6:$BG$163,22,FALSE)="","",1),"")</f>
        <v/>
      </c>
      <c r="AC132" s="240" t="str">
        <f>IFERROR(IF(VLOOKUP($C132,'様式２－１'!$A$6:$BG$163,23,FALSE)="","",1),"")</f>
        <v/>
      </c>
      <c r="AD132" s="237" t="str">
        <f>IFERROR(IF(VLOOKUP($C132,'様式２－１'!$A$6:$BG$163,24,FALSE)="","",1),"")</f>
        <v/>
      </c>
      <c r="AE132" s="240" t="str">
        <f>IFERROR(IF(VLOOKUP($C132,'様式２－１'!$A$6:$BG$163,25,FALSE)="","",1),"")</f>
        <v/>
      </c>
      <c r="AF132" s="237" t="str">
        <f>IFERROR(IF(VLOOKUP($C132,'様式２－１'!$A$6:$BG$163,26,FALSE)="","",1),"")</f>
        <v/>
      </c>
      <c r="AG132" s="240" t="str">
        <f>IFERROR(IF(VLOOKUP($C132,'様式２－１'!$A$6:$BG$163,27,FALSE)="","",1),"")</f>
        <v/>
      </c>
      <c r="AH132" s="237" t="str">
        <f>IFERROR(IF(VLOOKUP($C132,'様式２－１'!$A$6:$BG$163,28,FALSE)="","",1),"")</f>
        <v/>
      </c>
      <c r="AI132" s="240" t="str">
        <f>IFERROR(IF(VLOOKUP($C132,'様式２－１'!$A$6:$BG$163,28,FALSE)="","",1),"")</f>
        <v/>
      </c>
      <c r="AJ132" s="237" t="str">
        <f>IFERROR(IF(VLOOKUP($C132,'様式２－１'!$A$6:$BG$163,30,FALSE)="","",1),"")</f>
        <v/>
      </c>
      <c r="AK132" s="240" t="str">
        <f>IFERROR(IF(VLOOKUP($C132,'様式２－１'!$A$6:$BG$163,31,FALSE)="","",1),"")</f>
        <v/>
      </c>
      <c r="AL132" s="237" t="str">
        <f>IFERROR(IF(VLOOKUP($C132,'様式２－１'!$A$6:$BG$163,32,FALSE)="","",1),"")</f>
        <v/>
      </c>
      <c r="AM132" s="240" t="str">
        <f>IFERROR(IF(VLOOKUP($C132,'様式２－１'!$A$6:$BG$163,33,FALSE)="","",1),"")</f>
        <v/>
      </c>
      <c r="AN132" s="237" t="str">
        <f>IFERROR(IF(VLOOKUP($C132,'様式２－１'!$A$6:$BG$163,34,FALSE)="","",1),"")</f>
        <v/>
      </c>
      <c r="AO132" s="240" t="str">
        <f>IFERROR(IF(VLOOKUP($C132,'様式２－１'!$A$6:$BG$163,35,FALSE)="","",1),"")</f>
        <v/>
      </c>
      <c r="AP132" s="237" t="str">
        <f>IFERROR(IF(VLOOKUP($C132,'様式２－１'!$A$6:$BG$163,36,FALSE)="","",VLOOKUP($C132,'様式２－１'!$A$6:$BG$163,36,FALSE)),"")</f>
        <v/>
      </c>
      <c r="AQ132" s="238" t="str">
        <f>IFERROR(IF(VLOOKUP($C132,'様式２－１'!$A$6:$BG$163,37,FALSE)="","",VLOOKUP($C132,'様式２－１'!$A$6:$BG$163,37,FALSE)),"")</f>
        <v/>
      </c>
      <c r="AR132" s="237" t="str">
        <f>IFERROR(IF(VLOOKUP($C132,'様式２－１'!$A$6:$BG$163,38,FALSE)="","",VLOOKUP($C132,'様式２－１'!$A$6:$BG$163,38,FALSE)),"")</f>
        <v/>
      </c>
      <c r="AS132" s="238" t="str">
        <f>IFERROR(IF(VLOOKUP($C132,'様式２－１'!$A$6:$BG$163,39,FALSE)="","",VLOOKUP($C132,'様式２－１'!$A$6:$BG$163,39,FALSE)),"")</f>
        <v/>
      </c>
      <c r="AT132" s="237" t="str">
        <f>IFERROR(IF(VLOOKUP($C132,'様式２－１'!$A$6:$BG$163,40,FALSE)="","",VLOOKUP($C132,'様式２－１'!$A$6:$BG$163,40,FALSE)),"")</f>
        <v/>
      </c>
      <c r="AU132" s="238" t="str">
        <f>IFERROR(IF(VLOOKUP($C132,'様式２－１'!$A$6:$BG$163,41,FALSE)="","",VLOOKUP($C132,'様式２－１'!$A$6:$BG$163,41,FALSE)),"")</f>
        <v/>
      </c>
      <c r="AV132" s="237" t="str">
        <f>IFERROR(IF(VLOOKUP($C132,'様式２－１'!$A$6:$BG$163,42,FALSE)="","",VLOOKUP($C132,'様式２－１'!$A$6:$BG$163,42,FALSE)),"")</f>
        <v/>
      </c>
      <c r="AW132" s="238" t="str">
        <f>IFERROR(IF(VLOOKUP($C132,'様式２－１'!$A$6:$BG$163,43,FALSE)="","",VLOOKUP($C132,'様式２－１'!$A$6:$BG$163,43,FALSE)),"")</f>
        <v/>
      </c>
      <c r="AX132" s="237" t="str">
        <f>IFERROR(IF(VLOOKUP($C132,'様式２－１'!$A$6:$BG$163,44,FALSE)="","",VLOOKUP($C132,'様式２－１'!$A$6:$BG$163,44,FALSE)),"")</f>
        <v/>
      </c>
      <c r="AY132" s="238" t="str">
        <f>IFERROR(IF(VLOOKUP($C132,'様式２－１'!$A$6:$BG$163,45,FALSE)="","",VLOOKUP($C132,'様式２－１'!$A$6:$BG$163,45,FALSE)),"")</f>
        <v/>
      </c>
      <c r="AZ132" s="237" t="str">
        <f>IFERROR(IF(VLOOKUP($C132,'様式２－１'!$A$6:$BG$163,46,FALSE)="","",VLOOKUP($C132,'様式２－１'!$A$6:$BG$163,46,FALSE)),"")</f>
        <v/>
      </c>
      <c r="BA132" s="238" t="str">
        <f>IFERROR(IF(VLOOKUP($C132,'様式２－１'!$A$6:$BG$163,47,FALSE)="","",VLOOKUP($C132,'様式２－１'!$A$6:$BG$163,47,FALSE)),"")</f>
        <v/>
      </c>
      <c r="BB132" s="237" t="str">
        <f>IFERROR(IF(VLOOKUP($C132,'様式２－１'!$A$6:$BG$163,48,FALSE)="","",VLOOKUP($C132,'様式２－１'!$A$6:$BG$163,48,FALSE)),"")</f>
        <v/>
      </c>
      <c r="BC132" s="238" t="str">
        <f>IFERROR(IF(VLOOKUP($C132,'様式２－１'!$A$6:$BG$163,49,FALSE)="","",VLOOKUP($C132,'様式２－１'!$A$6:$BG$163,49,FALSE)),"")</f>
        <v/>
      </c>
      <c r="BD132" s="237" t="str">
        <f>IFERROR(IF(VLOOKUP($C132,'様式２－１'!$A$6:$BG$163,50,FALSE)="","",VLOOKUP($C132,'様式２－１'!$A$6:$BG$163,50,FALSE)),"")</f>
        <v/>
      </c>
      <c r="BE132" s="238" t="str">
        <f>IFERROR(IF(VLOOKUP($C132,'様式２－１'!$A$6:$BG$163,51,FALSE)="","",VLOOKUP($C132,'様式２－１'!$A$6:$BG$163,51,FALSE)),"")</f>
        <v/>
      </c>
      <c r="BF132" s="237" t="str">
        <f>IFERROR(IF(VLOOKUP($C132,'様式２－１'!$A$6:$BG$163,52,FALSE)="","",VLOOKUP($C132,'様式２－１'!$A$6:$BG$163,52,FALSE)),"")</f>
        <v/>
      </c>
      <c r="BG132" s="238" t="str">
        <f>IFERROR(IF(VLOOKUP($C132,'様式２－１'!$A$6:$BG$163,53,FALSE)="","",1),"")</f>
        <v/>
      </c>
      <c r="BH132" s="237" t="str">
        <f>IFERROR(IF(VLOOKUP($C132,'様式２－１'!$A$6:$BG$163,54,FALSE)="","",1),"")</f>
        <v/>
      </c>
      <c r="BI132" s="238" t="str">
        <f>IFERROR(IF(VLOOKUP($C132,'様式２－１'!$A$6:$BG$163,55,FALSE)="","",1),"")</f>
        <v/>
      </c>
      <c r="BJ132" s="237" t="str">
        <f>IFERROR(IF(VLOOKUP($C132,'様式２－１'!$A$6:$BG$163,56,FALSE)="","",VLOOKUP($C132,'様式２－１'!$A$6:$BG$163,56,FALSE)),"")</f>
        <v/>
      </c>
      <c r="BK132" s="238" t="str">
        <f>IFERROR(IF(VLOOKUP($C132,'様式２－１'!$A$6:$BG$163,57,FALSE)="","",VLOOKUP($C132,'様式２－１'!$A$6:$BG$163,57,FALSE)),"")</f>
        <v/>
      </c>
      <c r="BL132" s="237" t="str">
        <f>IFERROR(IF(VLOOKUP($C132,'様式２－１'!$A$6:$BG$163,58,FALSE)="","",VLOOKUP($C132,'様式２－１'!$A$6:$BG$163,58,FALSE)),"")</f>
        <v/>
      </c>
      <c r="BM132" s="238" t="str">
        <f>IFERROR(IF(VLOOKUP($C132,'様式２－１'!$A$6:$BG$163,59,FALSE)="","",VLOOKUP($C132,'様式２－１'!$A$6:$BG$163,59,FALSE)),"")</f>
        <v/>
      </c>
      <c r="BN132" s="239" t="str">
        <f>IFERROR(IF(VLOOKUP($C132,'様式４－１'!$A$6:$AE$112,5,FALSE)="","",VLOOKUP($C132,'様式４－１'!$A$6:$AE$112,5,FALSE)),"")</f>
        <v/>
      </c>
      <c r="BO132" s="240" t="str">
        <f>IFERROR(IF(VLOOKUP($C132,'様式４－１'!$A$6:$AE$112,6,FALSE)="","",VLOOKUP($C132,'様式４－１'!$A$6:$AE$112,6,FALSE)),"")</f>
        <v/>
      </c>
      <c r="BP132" s="239" t="str">
        <f>IFERROR(IF(VLOOKUP($C132,'様式４－１'!$A$6:$AE$112,7,FALSE)="","",VLOOKUP($C132,'様式４－１'!$A$6:$AE$112,7,FALSE)),"")</f>
        <v/>
      </c>
      <c r="BQ132" s="240" t="str">
        <f>IFERROR(IF(VLOOKUP($C132,'様式４－１'!$A$6:$AE$112,8,FALSE)="","",VLOOKUP($C132,'様式４－１'!$A$6:$AE$112,8,FALSE)),"")</f>
        <v/>
      </c>
      <c r="BR132" s="239" t="str">
        <f>IFERROR(IF(VLOOKUP($C132,'様式４－１'!$A$6:$AE$112,9,FALSE)="","",VLOOKUP($C132,'様式４－１'!$A$6:$AE$112,9,FALSE)),"")</f>
        <v/>
      </c>
      <c r="BS132" s="240" t="str">
        <f>IFERROR(IF(VLOOKUP($C132,'様式４－１'!$A$6:$AE$112,10,FALSE)="","",VLOOKUP($C132,'様式４－１'!$A$6:$AE$112,10,FALSE)),"")</f>
        <v/>
      </c>
      <c r="BT132" s="239" t="str">
        <f>IFERROR(IF(VLOOKUP($C132,'様式４－１'!$A$6:$AE$112,11,FALSE)="","",VLOOKUP($C132,'様式４－１'!$A$6:$AE$112,11,FALSE)),"")</f>
        <v/>
      </c>
      <c r="BU132" s="240" t="str">
        <f>IFERROR(IF(VLOOKUP($C132,'様式４－１'!$A$6:$AE$112,12,FALSE)="","",VLOOKUP($C132,'様式４－１'!$A$6:$AE$112,12,FALSE)),"")</f>
        <v/>
      </c>
      <c r="BV132" s="237" t="str">
        <f>IFERROR(IF(VLOOKUP($C132,'様式４－１'!$A$6:$AE$112,13,FALSE)="","",VLOOKUP($C132,'様式４－１'!$A$6:$AE$112,13,FALSE)),"")</f>
        <v/>
      </c>
      <c r="BW132" s="238" t="str">
        <f>IFERROR(IF(VLOOKUP($C132,'様式４－１'!$A$6:$AE$112,14,FALSE)="","",VLOOKUP($C132,'様式４－１'!$A$6:$AE$112,14,FALSE)),"")</f>
        <v/>
      </c>
      <c r="BX132" s="237" t="str">
        <f>IFERROR(IF(VLOOKUP($C132,'様式４－１'!$A$6:$AE$112,15,FALSE)="","",VLOOKUP($C132,'様式４－１'!$A$6:$AE$112,15,FALSE)),"")</f>
        <v/>
      </c>
      <c r="BY132" s="238" t="str">
        <f>IFERROR(IF(VLOOKUP($C132,'様式４－１'!$A$6:$AE$112,16,FALSE)="","",VLOOKUP($C132,'様式４－１'!$A$6:$AE$112,16,FALSE)),"")</f>
        <v/>
      </c>
      <c r="BZ132" s="237" t="str">
        <f>IFERROR(IF(VLOOKUP($C132,'様式４－１'!$A$6:$AE$112,17,FALSE)="","",VLOOKUP($C132,'様式４－１'!$A$6:$AE$112,17,FALSE)),"")</f>
        <v/>
      </c>
      <c r="CA132" s="238" t="str">
        <f>IFERROR(IF(VLOOKUP($C132,'様式４－１'!$A$6:$AE$112,18,FALSE)="","",VLOOKUP($C132,'様式４－１'!$A$6:$AE$112,18,FALSE)),"")</f>
        <v/>
      </c>
      <c r="CB132" s="237" t="str">
        <f>IFERROR(IF(VLOOKUP($C132,'様式４－１'!$A$6:$AE$112,19,FALSE)="","",VLOOKUP($C132,'様式４－１'!$A$6:$AE$112,19,FALSE)),"")</f>
        <v/>
      </c>
      <c r="CC132" s="238" t="str">
        <f>IFERROR(IF(VLOOKUP($C132,'様式４－１'!$A$6:$AE$112,20,FALSE)="","",VLOOKUP($C132,'様式４－１'!$A$6:$AE$112,20,FALSE)),"")</f>
        <v/>
      </c>
      <c r="CD132" s="239" t="str">
        <f>IFERROR(IF(VLOOKUP($C132,'様式４－１'!$A$6:$AE$112,21,FALSE)="","",1),"")</f>
        <v/>
      </c>
      <c r="CE132" s="240" t="str">
        <f>IFERROR(IF(VLOOKUP($C132,'様式４－１'!$A$6:$AE$112,22,FALSE)="","",1),"")</f>
        <v/>
      </c>
      <c r="CF132" s="239" t="str">
        <f>IFERROR(IF(VLOOKUP($C132,'様式４－１'!$A$6:$AE$112,23,FALSE)="","",1),"")</f>
        <v/>
      </c>
      <c r="CG132" s="240" t="str">
        <f>IFERROR(IF(VLOOKUP($C132,'様式４－１'!$A$6:$AE$112,24,FALSE)="","",1),"")</f>
        <v/>
      </c>
      <c r="CH132" s="239" t="str">
        <f>IFERROR(IF(VLOOKUP($C132,'様式４－１'!$A$6:$AE$112,25,FALSE)="","",1),"")</f>
        <v/>
      </c>
      <c r="CI132" s="240" t="str">
        <f>IFERROR(IF(VLOOKUP($C132,'様式４－１'!$A$6:$AE$112,26,FALSE)="","",1),"")</f>
        <v/>
      </c>
      <c r="CJ132" s="239" t="str">
        <f>IFERROR(IF(VLOOKUP($C132,'様式４－１'!$A$6:$AE$112,27,FALSE)="","",1),"")</f>
        <v/>
      </c>
      <c r="CK132" s="240" t="str">
        <f>IFERROR(IF(VLOOKUP($C132,'様式４－１'!$A$6:$AE$112,28,FALSE)="","",1),"")</f>
        <v/>
      </c>
      <c r="CL132" s="239" t="str">
        <f>IFERROR(IF(VLOOKUP($C132,'様式４－１'!$A$6:$AE$112,29,FALSE)="","",1),"")</f>
        <v/>
      </c>
      <c r="CM132" s="240" t="str">
        <f>IFERROR(IF(VLOOKUP($C132,'様式４－１'!$A$6:$AE$112,30,FALSE)="","",1),"")</f>
        <v/>
      </c>
      <c r="CN132" s="239" t="str">
        <f>IFERROR(IF(VLOOKUP($C132,'様式４－１'!$A$6:$AE$112,31,FALSE)="","",1),"")</f>
        <v/>
      </c>
      <c r="CO132" s="254" t="str">
        <f>IFERROR(IF(VLOOKUP($C132,'様式４－１'!$A$6:$AE$112,31,FALSE)="","",1),"")</f>
        <v/>
      </c>
      <c r="CP132" s="258" t="str">
        <f>IFERROR(IF(VLOOKUP($C132,'様式４－１'!$A$6:$AE$112,31,FALSE)="","",1),"")</f>
        <v/>
      </c>
      <c r="CQ132" s="254" t="str">
        <f>IFERROR(IF(VLOOKUP($C132,'様式４－１'!$A$6:$AE$112,31,FALSE)="","",1),"")</f>
        <v/>
      </c>
      <c r="CR132" s="264">
        <f>全技術者確認表!E144</f>
        <v>0</v>
      </c>
      <c r="CS132" s="265">
        <f>全技術者確認表!H144</f>
        <v>0</v>
      </c>
      <c r="FS132" s="237"/>
      <c r="FT132" s="238"/>
      <c r="FU132" s="237"/>
      <c r="FV132" s="238"/>
      <c r="FW132" s="237"/>
      <c r="FX132" s="238"/>
      <c r="FY132" s="237"/>
      <c r="FZ132" s="238"/>
      <c r="GA132" s="237"/>
      <c r="GB132" s="238"/>
      <c r="GC132" s="237"/>
      <c r="GD132" s="238"/>
      <c r="GE132" s="237"/>
      <c r="GF132" s="238"/>
      <c r="GG132" s="237"/>
      <c r="GH132" s="238"/>
      <c r="GI132" s="239"/>
      <c r="GJ132" s="240"/>
      <c r="GK132" s="239"/>
      <c r="GL132" s="240"/>
      <c r="GM132" s="239"/>
      <c r="GN132" s="240"/>
      <c r="GO132" s="239"/>
      <c r="GP132" s="240"/>
      <c r="GQ132" s="239"/>
      <c r="GR132" s="240"/>
      <c r="GS132" s="239"/>
      <c r="GT132" s="240"/>
      <c r="GU132" s="239"/>
      <c r="GV132" s="240"/>
      <c r="GW132" s="239"/>
      <c r="GX132" s="240"/>
      <c r="GY132" s="237"/>
      <c r="GZ132" s="238"/>
      <c r="HA132" s="237"/>
      <c r="HB132" s="238"/>
      <c r="HC132" s="237"/>
      <c r="HD132" s="238"/>
      <c r="HE132" s="237"/>
      <c r="HF132" s="238"/>
      <c r="HG132" s="237"/>
      <c r="HH132" s="238"/>
      <c r="HI132" s="237"/>
      <c r="HJ132" s="238"/>
      <c r="HK132" s="237"/>
      <c r="HL132" s="238"/>
      <c r="HM132" s="237"/>
      <c r="HN132" s="238"/>
      <c r="HO132" s="237"/>
      <c r="HP132" s="238"/>
      <c r="HQ132" s="237"/>
      <c r="HR132" s="238"/>
      <c r="HS132" s="237"/>
      <c r="HT132" s="238"/>
      <c r="HU132" s="237"/>
      <c r="HV132" s="238"/>
      <c r="HW132" s="239"/>
      <c r="HX132" s="240"/>
      <c r="HY132" s="239"/>
      <c r="HZ132" s="240"/>
      <c r="IA132" s="239"/>
      <c r="IB132" s="240"/>
      <c r="IC132" s="239"/>
      <c r="ID132" s="240"/>
      <c r="IE132" s="237"/>
      <c r="IF132" s="238"/>
      <c r="IG132" s="237"/>
      <c r="IH132" s="238"/>
      <c r="II132" s="237"/>
      <c r="IJ132" s="238"/>
      <c r="IK132" s="237"/>
      <c r="IL132" s="238"/>
      <c r="IM132" s="239"/>
      <c r="IN132" s="240"/>
      <c r="IO132" s="239"/>
      <c r="IP132" s="240"/>
      <c r="IQ132" s="239"/>
      <c r="IR132" s="240"/>
      <c r="IS132" s="239"/>
      <c r="IT132" s="240"/>
      <c r="IU132" s="239"/>
      <c r="IV132" s="240"/>
      <c r="IW132" s="239"/>
      <c r="IX132" s="254"/>
      <c r="IY132" s="258"/>
      <c r="IZ132" s="254"/>
      <c r="JA132" s="258"/>
      <c r="JB132" s="254"/>
    </row>
    <row r="133" spans="1:262" s="231" customFormat="1" x14ac:dyDescent="0.2">
      <c r="A133" s="231">
        <f>報告書表紙!G$6</f>
        <v>0</v>
      </c>
      <c r="C133" s="231">
        <v>132</v>
      </c>
      <c r="D133" s="231">
        <f>全技術者確認表!B145</f>
        <v>0</v>
      </c>
      <c r="J133" s="232" t="str">
        <f>IFERROR(IF(VLOOKUP($C133,'様式２－１'!$A$6:$BG$163,4,FALSE)="","",1),"")</f>
        <v/>
      </c>
      <c r="K133" s="233" t="str">
        <f>IFERROR(IF(VLOOKUP($C133,'様式２－１'!$A$6:$BG$163,5,FALSE)="","",1),"")</f>
        <v/>
      </c>
      <c r="L133" s="232" t="str">
        <f>IFERROR(IF(VLOOKUP($C133,'様式２－１'!$A$6:$BG$163,6,FALSE)="","",1),"")</f>
        <v/>
      </c>
      <c r="M133" s="233" t="str">
        <f>IFERROR(IF(VLOOKUP($C133,'様式２－１'!$A$6:$BG$163,7,FALSE)="","",1),"")</f>
        <v/>
      </c>
      <c r="N133" s="232" t="str">
        <f>IFERROR(IF(VLOOKUP($C133,'様式２－１'!$A$6:$BG$163,8,FALSE)="","",1),"")</f>
        <v/>
      </c>
      <c r="O133" s="233" t="str">
        <f>IFERROR(IF(VLOOKUP($C133,'様式２－１'!$A$6:$BG$163,9,FALSE)="","",1),"")</f>
        <v/>
      </c>
      <c r="P133" s="232" t="str">
        <f>IFERROR(IF(VLOOKUP($C133,'様式２－１'!$A$6:$BG$163,10,FALSE)="","",1),"")</f>
        <v/>
      </c>
      <c r="Q133" s="233" t="str">
        <f>IFERROR(IF(VLOOKUP($C133,'様式２－１'!$A$6:$BG$163,11,FALSE)="","",1),"")</f>
        <v/>
      </c>
      <c r="R133" s="232" t="str">
        <f>IFERROR(IF(VLOOKUP($C133,'様式２－１'!$A$6:$BG$163,12,FALSE)="","",1),"")</f>
        <v/>
      </c>
      <c r="S133" s="233" t="str">
        <f>IFERROR(IF(VLOOKUP($C133,'様式２－１'!$A$6:$BG$163,13,FALSE)="","",1),"")</f>
        <v/>
      </c>
      <c r="T133" s="232" t="str">
        <f>IFERROR(IF(VLOOKUP($C133,'様式２－１'!$A$6:$BG$163,14,FALSE)="","",1),"")</f>
        <v/>
      </c>
      <c r="U133" s="233" t="str">
        <f>IFERROR(IF(VLOOKUP($C133,'様式２－１'!$A$6:$BG$163,15,FALSE)="","",1),"")</f>
        <v/>
      </c>
      <c r="V133" s="232" t="str">
        <f>IFERROR(IF(VLOOKUP($C133,'様式２－１'!$A$6:$BG$163,16,FALSE)="","",1),"")</f>
        <v/>
      </c>
      <c r="W133" s="233" t="str">
        <f>IFERROR(IF(VLOOKUP($C133,'様式２－１'!$A$6:$BG$163,17,FALSE)="","",1),"")</f>
        <v/>
      </c>
      <c r="X133" s="232" t="str">
        <f>IFERROR(IF(VLOOKUP($C133,'様式２－１'!$A$6:$BG$163,18,FALSE)="","",1),"")</f>
        <v/>
      </c>
      <c r="Y133" s="233" t="str">
        <f>IFERROR(IF(VLOOKUP($C133,'様式２－１'!$A$6:$BG$163,19,FALSE)="","",1),"")</f>
        <v/>
      </c>
      <c r="Z133" s="232" t="str">
        <f>IFERROR(IF(VLOOKUP($C133,'様式２－１'!$A$6:$BG$163,20,FALSE)="","",1),"")</f>
        <v/>
      </c>
      <c r="AA133" s="235" t="str">
        <f>IFERROR(IF(VLOOKUP($C133,'様式２－１'!$A$6:$BG$163,21,FALSE)="","",1),"")</f>
        <v/>
      </c>
      <c r="AB133" s="232" t="str">
        <f>IFERROR(IF(VLOOKUP($C133,'様式２－１'!$A$6:$BG$163,22,FALSE)="","",1),"")</f>
        <v/>
      </c>
      <c r="AC133" s="235" t="str">
        <f>IFERROR(IF(VLOOKUP($C133,'様式２－１'!$A$6:$BG$163,23,FALSE)="","",1),"")</f>
        <v/>
      </c>
      <c r="AD133" s="232" t="str">
        <f>IFERROR(IF(VLOOKUP($C133,'様式２－１'!$A$6:$BG$163,24,FALSE)="","",1),"")</f>
        <v/>
      </c>
      <c r="AE133" s="235" t="str">
        <f>IFERROR(IF(VLOOKUP($C133,'様式２－１'!$A$6:$BG$163,25,FALSE)="","",1),"")</f>
        <v/>
      </c>
      <c r="AF133" s="232" t="str">
        <f>IFERROR(IF(VLOOKUP($C133,'様式２－１'!$A$6:$BG$163,26,FALSE)="","",1),"")</f>
        <v/>
      </c>
      <c r="AG133" s="235" t="str">
        <f>IFERROR(IF(VLOOKUP($C133,'様式２－１'!$A$6:$BG$163,27,FALSE)="","",1),"")</f>
        <v/>
      </c>
      <c r="AH133" s="232" t="str">
        <f>IFERROR(IF(VLOOKUP($C133,'様式２－１'!$A$6:$BG$163,28,FALSE)="","",1),"")</f>
        <v/>
      </c>
      <c r="AI133" s="235" t="str">
        <f>IFERROR(IF(VLOOKUP($C133,'様式２－１'!$A$6:$BG$163,28,FALSE)="","",1),"")</f>
        <v/>
      </c>
      <c r="AJ133" s="232" t="str">
        <f>IFERROR(IF(VLOOKUP($C133,'様式２－１'!$A$6:$BG$163,30,FALSE)="","",1),"")</f>
        <v/>
      </c>
      <c r="AK133" s="235" t="str">
        <f>IFERROR(IF(VLOOKUP($C133,'様式２－１'!$A$6:$BG$163,31,FALSE)="","",1),"")</f>
        <v/>
      </c>
      <c r="AL133" s="232" t="str">
        <f>IFERROR(IF(VLOOKUP($C133,'様式２－１'!$A$6:$BG$163,32,FALSE)="","",1),"")</f>
        <v/>
      </c>
      <c r="AM133" s="235" t="str">
        <f>IFERROR(IF(VLOOKUP($C133,'様式２－１'!$A$6:$BG$163,33,FALSE)="","",1),"")</f>
        <v/>
      </c>
      <c r="AN133" s="232" t="str">
        <f>IFERROR(IF(VLOOKUP($C133,'様式２－１'!$A$6:$BG$163,34,FALSE)="","",1),"")</f>
        <v/>
      </c>
      <c r="AO133" s="235" t="str">
        <f>IFERROR(IF(VLOOKUP($C133,'様式２－１'!$A$6:$BG$163,35,FALSE)="","",1),"")</f>
        <v/>
      </c>
      <c r="AP133" s="232" t="str">
        <f>IFERROR(IF(VLOOKUP($C133,'様式２－１'!$A$6:$BG$163,36,FALSE)="","",VLOOKUP($C133,'様式２－１'!$A$6:$BG$163,36,FALSE)),"")</f>
        <v/>
      </c>
      <c r="AQ133" s="233" t="str">
        <f>IFERROR(IF(VLOOKUP($C133,'様式２－１'!$A$6:$BG$163,37,FALSE)="","",VLOOKUP($C133,'様式２－１'!$A$6:$BG$163,37,FALSE)),"")</f>
        <v/>
      </c>
      <c r="AR133" s="232" t="str">
        <f>IFERROR(IF(VLOOKUP($C133,'様式２－１'!$A$6:$BG$163,38,FALSE)="","",VLOOKUP($C133,'様式２－１'!$A$6:$BG$163,38,FALSE)),"")</f>
        <v/>
      </c>
      <c r="AS133" s="233" t="str">
        <f>IFERROR(IF(VLOOKUP($C133,'様式２－１'!$A$6:$BG$163,39,FALSE)="","",VLOOKUP($C133,'様式２－１'!$A$6:$BG$163,39,FALSE)),"")</f>
        <v/>
      </c>
      <c r="AT133" s="232" t="str">
        <f>IFERROR(IF(VLOOKUP($C133,'様式２－１'!$A$6:$BG$163,40,FALSE)="","",VLOOKUP($C133,'様式２－１'!$A$6:$BG$163,40,FALSE)),"")</f>
        <v/>
      </c>
      <c r="AU133" s="233" t="str">
        <f>IFERROR(IF(VLOOKUP($C133,'様式２－１'!$A$6:$BG$163,41,FALSE)="","",VLOOKUP($C133,'様式２－１'!$A$6:$BG$163,41,FALSE)),"")</f>
        <v/>
      </c>
      <c r="AV133" s="232" t="str">
        <f>IFERROR(IF(VLOOKUP($C133,'様式２－１'!$A$6:$BG$163,42,FALSE)="","",VLOOKUP($C133,'様式２－１'!$A$6:$BG$163,42,FALSE)),"")</f>
        <v/>
      </c>
      <c r="AW133" s="233" t="str">
        <f>IFERROR(IF(VLOOKUP($C133,'様式２－１'!$A$6:$BG$163,43,FALSE)="","",VLOOKUP($C133,'様式２－１'!$A$6:$BG$163,43,FALSE)),"")</f>
        <v/>
      </c>
      <c r="AX133" s="232" t="str">
        <f>IFERROR(IF(VLOOKUP($C133,'様式２－１'!$A$6:$BG$163,44,FALSE)="","",VLOOKUP($C133,'様式２－１'!$A$6:$BG$163,44,FALSE)),"")</f>
        <v/>
      </c>
      <c r="AY133" s="233" t="str">
        <f>IFERROR(IF(VLOOKUP($C133,'様式２－１'!$A$6:$BG$163,45,FALSE)="","",VLOOKUP($C133,'様式２－１'!$A$6:$BG$163,45,FALSE)),"")</f>
        <v/>
      </c>
      <c r="AZ133" s="232" t="str">
        <f>IFERROR(IF(VLOOKUP($C133,'様式２－１'!$A$6:$BG$163,46,FALSE)="","",VLOOKUP($C133,'様式２－１'!$A$6:$BG$163,46,FALSE)),"")</f>
        <v/>
      </c>
      <c r="BA133" s="233" t="str">
        <f>IFERROR(IF(VLOOKUP($C133,'様式２－１'!$A$6:$BG$163,47,FALSE)="","",VLOOKUP($C133,'様式２－１'!$A$6:$BG$163,47,FALSE)),"")</f>
        <v/>
      </c>
      <c r="BB133" s="232" t="str">
        <f>IFERROR(IF(VLOOKUP($C133,'様式２－１'!$A$6:$BG$163,48,FALSE)="","",VLOOKUP($C133,'様式２－１'!$A$6:$BG$163,48,FALSE)),"")</f>
        <v/>
      </c>
      <c r="BC133" s="233" t="str">
        <f>IFERROR(IF(VLOOKUP($C133,'様式２－１'!$A$6:$BG$163,49,FALSE)="","",VLOOKUP($C133,'様式２－１'!$A$6:$BG$163,49,FALSE)),"")</f>
        <v/>
      </c>
      <c r="BD133" s="232" t="str">
        <f>IFERROR(IF(VLOOKUP($C133,'様式２－１'!$A$6:$BG$163,50,FALSE)="","",VLOOKUP($C133,'様式２－１'!$A$6:$BG$163,50,FALSE)),"")</f>
        <v/>
      </c>
      <c r="BE133" s="233" t="str">
        <f>IFERROR(IF(VLOOKUP($C133,'様式２－１'!$A$6:$BG$163,51,FALSE)="","",VLOOKUP($C133,'様式２－１'!$A$6:$BG$163,51,FALSE)),"")</f>
        <v/>
      </c>
      <c r="BF133" s="232" t="str">
        <f>IFERROR(IF(VLOOKUP($C133,'様式２－１'!$A$6:$BG$163,52,FALSE)="","",VLOOKUP($C133,'様式２－１'!$A$6:$BG$163,52,FALSE)),"")</f>
        <v/>
      </c>
      <c r="BG133" s="233" t="str">
        <f>IFERROR(IF(VLOOKUP($C133,'様式２－１'!$A$6:$BG$163,53,FALSE)="","",1),"")</f>
        <v/>
      </c>
      <c r="BH133" s="232" t="str">
        <f>IFERROR(IF(VLOOKUP($C133,'様式２－１'!$A$6:$BG$163,54,FALSE)="","",1),"")</f>
        <v/>
      </c>
      <c r="BI133" s="233" t="str">
        <f>IFERROR(IF(VLOOKUP($C133,'様式２－１'!$A$6:$BG$163,55,FALSE)="","",1),"")</f>
        <v/>
      </c>
      <c r="BJ133" s="232" t="str">
        <f>IFERROR(IF(VLOOKUP($C133,'様式２－１'!$A$6:$BG$163,56,FALSE)="","",VLOOKUP($C133,'様式２－１'!$A$6:$BG$163,56,FALSE)),"")</f>
        <v/>
      </c>
      <c r="BK133" s="233" t="str">
        <f>IFERROR(IF(VLOOKUP($C133,'様式２－１'!$A$6:$BG$163,57,FALSE)="","",VLOOKUP($C133,'様式２－１'!$A$6:$BG$163,57,FALSE)),"")</f>
        <v/>
      </c>
      <c r="BL133" s="232" t="str">
        <f>IFERROR(IF(VLOOKUP($C133,'様式２－１'!$A$6:$BG$163,58,FALSE)="","",VLOOKUP($C133,'様式２－１'!$A$6:$BG$163,58,FALSE)),"")</f>
        <v/>
      </c>
      <c r="BM133" s="233" t="str">
        <f>IFERROR(IF(VLOOKUP($C133,'様式２－１'!$A$6:$BG$163,59,FALSE)="","",VLOOKUP($C133,'様式２－１'!$A$6:$BG$163,59,FALSE)),"")</f>
        <v/>
      </c>
      <c r="BN133" s="234" t="str">
        <f>IFERROR(IF(VLOOKUP($C133,'様式４－１'!$A$6:$AE$112,5,FALSE)="","",VLOOKUP($C133,'様式４－１'!$A$6:$AE$112,5,FALSE)),"")</f>
        <v/>
      </c>
      <c r="BO133" s="235" t="str">
        <f>IFERROR(IF(VLOOKUP($C133,'様式４－１'!$A$6:$AE$112,6,FALSE)="","",VLOOKUP($C133,'様式４－１'!$A$6:$AE$112,6,FALSE)),"")</f>
        <v/>
      </c>
      <c r="BP133" s="234" t="str">
        <f>IFERROR(IF(VLOOKUP($C133,'様式４－１'!$A$6:$AE$112,7,FALSE)="","",VLOOKUP($C133,'様式４－１'!$A$6:$AE$112,7,FALSE)),"")</f>
        <v/>
      </c>
      <c r="BQ133" s="235" t="str">
        <f>IFERROR(IF(VLOOKUP($C133,'様式４－１'!$A$6:$AE$112,8,FALSE)="","",VLOOKUP($C133,'様式４－１'!$A$6:$AE$112,8,FALSE)),"")</f>
        <v/>
      </c>
      <c r="BR133" s="234" t="str">
        <f>IFERROR(IF(VLOOKUP($C133,'様式４－１'!$A$6:$AE$112,9,FALSE)="","",VLOOKUP($C133,'様式４－１'!$A$6:$AE$112,9,FALSE)),"")</f>
        <v/>
      </c>
      <c r="BS133" s="235" t="str">
        <f>IFERROR(IF(VLOOKUP($C133,'様式４－１'!$A$6:$AE$112,10,FALSE)="","",VLOOKUP($C133,'様式４－１'!$A$6:$AE$112,10,FALSE)),"")</f>
        <v/>
      </c>
      <c r="BT133" s="234" t="str">
        <f>IFERROR(IF(VLOOKUP($C133,'様式４－１'!$A$6:$AE$112,11,FALSE)="","",VLOOKUP($C133,'様式４－１'!$A$6:$AE$112,11,FALSE)),"")</f>
        <v/>
      </c>
      <c r="BU133" s="235" t="str">
        <f>IFERROR(IF(VLOOKUP($C133,'様式４－１'!$A$6:$AE$112,12,FALSE)="","",VLOOKUP($C133,'様式４－１'!$A$6:$AE$112,12,FALSE)),"")</f>
        <v/>
      </c>
      <c r="BV133" s="232" t="str">
        <f>IFERROR(IF(VLOOKUP($C133,'様式４－１'!$A$6:$AE$112,13,FALSE)="","",VLOOKUP($C133,'様式４－１'!$A$6:$AE$112,13,FALSE)),"")</f>
        <v/>
      </c>
      <c r="BW133" s="233" t="str">
        <f>IFERROR(IF(VLOOKUP($C133,'様式４－１'!$A$6:$AE$112,14,FALSE)="","",VLOOKUP($C133,'様式４－１'!$A$6:$AE$112,14,FALSE)),"")</f>
        <v/>
      </c>
      <c r="BX133" s="232" t="str">
        <f>IFERROR(IF(VLOOKUP($C133,'様式４－１'!$A$6:$AE$112,15,FALSE)="","",VLOOKUP($C133,'様式４－１'!$A$6:$AE$112,15,FALSE)),"")</f>
        <v/>
      </c>
      <c r="BY133" s="233" t="str">
        <f>IFERROR(IF(VLOOKUP($C133,'様式４－１'!$A$6:$AE$112,16,FALSE)="","",VLOOKUP($C133,'様式４－１'!$A$6:$AE$112,16,FALSE)),"")</f>
        <v/>
      </c>
      <c r="BZ133" s="232" t="str">
        <f>IFERROR(IF(VLOOKUP($C133,'様式４－１'!$A$6:$AE$112,17,FALSE)="","",VLOOKUP($C133,'様式４－１'!$A$6:$AE$112,17,FALSE)),"")</f>
        <v/>
      </c>
      <c r="CA133" s="233" t="str">
        <f>IFERROR(IF(VLOOKUP($C133,'様式４－１'!$A$6:$AE$112,18,FALSE)="","",VLOOKUP($C133,'様式４－１'!$A$6:$AE$112,18,FALSE)),"")</f>
        <v/>
      </c>
      <c r="CB133" s="232" t="str">
        <f>IFERROR(IF(VLOOKUP($C133,'様式４－１'!$A$6:$AE$112,19,FALSE)="","",VLOOKUP($C133,'様式４－１'!$A$6:$AE$112,19,FALSE)),"")</f>
        <v/>
      </c>
      <c r="CC133" s="233" t="str">
        <f>IFERROR(IF(VLOOKUP($C133,'様式４－１'!$A$6:$AE$112,20,FALSE)="","",VLOOKUP($C133,'様式４－１'!$A$6:$AE$112,20,FALSE)),"")</f>
        <v/>
      </c>
      <c r="CD133" s="234" t="str">
        <f>IFERROR(IF(VLOOKUP($C133,'様式４－１'!$A$6:$AE$112,21,FALSE)="","",1),"")</f>
        <v/>
      </c>
      <c r="CE133" s="235" t="str">
        <f>IFERROR(IF(VLOOKUP($C133,'様式４－１'!$A$6:$AE$112,22,FALSE)="","",1),"")</f>
        <v/>
      </c>
      <c r="CF133" s="234" t="str">
        <f>IFERROR(IF(VLOOKUP($C133,'様式４－１'!$A$6:$AE$112,23,FALSE)="","",1),"")</f>
        <v/>
      </c>
      <c r="CG133" s="235" t="str">
        <f>IFERROR(IF(VLOOKUP($C133,'様式４－１'!$A$6:$AE$112,24,FALSE)="","",1),"")</f>
        <v/>
      </c>
      <c r="CH133" s="234" t="str">
        <f>IFERROR(IF(VLOOKUP($C133,'様式４－１'!$A$6:$AE$112,25,FALSE)="","",1),"")</f>
        <v/>
      </c>
      <c r="CI133" s="235" t="str">
        <f>IFERROR(IF(VLOOKUP($C133,'様式４－１'!$A$6:$AE$112,26,FALSE)="","",1),"")</f>
        <v/>
      </c>
      <c r="CJ133" s="234" t="str">
        <f>IFERROR(IF(VLOOKUP($C133,'様式４－１'!$A$6:$AE$112,27,FALSE)="","",1),"")</f>
        <v/>
      </c>
      <c r="CK133" s="235" t="str">
        <f>IFERROR(IF(VLOOKUP($C133,'様式４－１'!$A$6:$AE$112,28,FALSE)="","",1),"")</f>
        <v/>
      </c>
      <c r="CL133" s="234" t="str">
        <f>IFERROR(IF(VLOOKUP($C133,'様式４－１'!$A$6:$AE$112,29,FALSE)="","",1),"")</f>
        <v/>
      </c>
      <c r="CM133" s="235" t="str">
        <f>IFERROR(IF(VLOOKUP($C133,'様式４－１'!$A$6:$AE$112,30,FALSE)="","",1),"")</f>
        <v/>
      </c>
      <c r="CN133" s="234" t="str">
        <f>IFERROR(IF(VLOOKUP($C133,'様式４－１'!$A$6:$AE$112,31,FALSE)="","",1),"")</f>
        <v/>
      </c>
      <c r="CO133" s="252" t="str">
        <f>IFERROR(IF(VLOOKUP($C133,'様式４－１'!$A$6:$AE$112,31,FALSE)="","",1),"")</f>
        <v/>
      </c>
      <c r="CP133" s="256" t="str">
        <f>IFERROR(IF(VLOOKUP($C133,'様式４－１'!$A$6:$AE$112,31,FALSE)="","",1),"")</f>
        <v/>
      </c>
      <c r="CQ133" s="252" t="str">
        <f>IFERROR(IF(VLOOKUP($C133,'様式４－１'!$A$6:$AE$112,31,FALSE)="","",1),"")</f>
        <v/>
      </c>
      <c r="CR133" s="260">
        <f>全技術者確認表!E145</f>
        <v>0</v>
      </c>
      <c r="CS133" s="261">
        <f>全技術者確認表!H145</f>
        <v>0</v>
      </c>
      <c r="FS133" s="232"/>
      <c r="FT133" s="233"/>
      <c r="FU133" s="232"/>
      <c r="FV133" s="233"/>
      <c r="FW133" s="232"/>
      <c r="FX133" s="233"/>
      <c r="FY133" s="232"/>
      <c r="FZ133" s="233"/>
      <c r="GA133" s="232"/>
      <c r="GB133" s="233"/>
      <c r="GC133" s="232"/>
      <c r="GD133" s="233"/>
      <c r="GE133" s="232"/>
      <c r="GF133" s="233"/>
      <c r="GG133" s="232"/>
      <c r="GH133" s="233"/>
      <c r="GI133" s="234"/>
      <c r="GJ133" s="235"/>
      <c r="GK133" s="234"/>
      <c r="GL133" s="235"/>
      <c r="GM133" s="234"/>
      <c r="GN133" s="235"/>
      <c r="GO133" s="234"/>
      <c r="GP133" s="235"/>
      <c r="GQ133" s="234"/>
      <c r="GR133" s="235"/>
      <c r="GS133" s="234"/>
      <c r="GT133" s="235"/>
      <c r="GU133" s="234"/>
      <c r="GV133" s="235"/>
      <c r="GW133" s="234"/>
      <c r="GX133" s="235"/>
      <c r="GY133" s="232"/>
      <c r="GZ133" s="233"/>
      <c r="HA133" s="232"/>
      <c r="HB133" s="233"/>
      <c r="HC133" s="232"/>
      <c r="HD133" s="233"/>
      <c r="HE133" s="232"/>
      <c r="HF133" s="233"/>
      <c r="HG133" s="232"/>
      <c r="HH133" s="233"/>
      <c r="HI133" s="232"/>
      <c r="HJ133" s="233"/>
      <c r="HK133" s="232"/>
      <c r="HL133" s="233"/>
      <c r="HM133" s="232"/>
      <c r="HN133" s="233"/>
      <c r="HO133" s="232"/>
      <c r="HP133" s="233"/>
      <c r="HQ133" s="232"/>
      <c r="HR133" s="233"/>
      <c r="HS133" s="232"/>
      <c r="HT133" s="233"/>
      <c r="HU133" s="232"/>
      <c r="HV133" s="233"/>
      <c r="HW133" s="234"/>
      <c r="HX133" s="235"/>
      <c r="HY133" s="234"/>
      <c r="HZ133" s="235"/>
      <c r="IA133" s="234"/>
      <c r="IB133" s="235"/>
      <c r="IC133" s="234"/>
      <c r="ID133" s="235"/>
      <c r="IE133" s="232"/>
      <c r="IF133" s="233"/>
      <c r="IG133" s="232"/>
      <c r="IH133" s="233"/>
      <c r="II133" s="232"/>
      <c r="IJ133" s="233"/>
      <c r="IK133" s="232"/>
      <c r="IL133" s="233"/>
      <c r="IM133" s="234"/>
      <c r="IN133" s="235"/>
      <c r="IO133" s="234"/>
      <c r="IP133" s="235"/>
      <c r="IQ133" s="234"/>
      <c r="IR133" s="235"/>
      <c r="IS133" s="234"/>
      <c r="IT133" s="235"/>
      <c r="IU133" s="234"/>
      <c r="IV133" s="235"/>
      <c r="IW133" s="234"/>
      <c r="IX133" s="252"/>
      <c r="IY133" s="256"/>
      <c r="IZ133" s="252"/>
      <c r="JA133" s="256"/>
      <c r="JB133" s="252"/>
    </row>
    <row r="134" spans="1:262" s="231" customFormat="1" x14ac:dyDescent="0.2">
      <c r="A134" s="231">
        <f>報告書表紙!G$6</f>
        <v>0</v>
      </c>
      <c r="C134" s="231">
        <v>133</v>
      </c>
      <c r="D134" s="231">
        <f>全技術者確認表!B146</f>
        <v>0</v>
      </c>
      <c r="J134" s="232" t="str">
        <f>IFERROR(IF(VLOOKUP($C134,'様式２－１'!$A$6:$BG$163,4,FALSE)="","",1),"")</f>
        <v/>
      </c>
      <c r="K134" s="233" t="str">
        <f>IFERROR(IF(VLOOKUP($C134,'様式２－１'!$A$6:$BG$163,5,FALSE)="","",1),"")</f>
        <v/>
      </c>
      <c r="L134" s="232" t="str">
        <f>IFERROR(IF(VLOOKUP($C134,'様式２－１'!$A$6:$BG$163,6,FALSE)="","",1),"")</f>
        <v/>
      </c>
      <c r="M134" s="233" t="str">
        <f>IFERROR(IF(VLOOKUP($C134,'様式２－１'!$A$6:$BG$163,7,FALSE)="","",1),"")</f>
        <v/>
      </c>
      <c r="N134" s="232" t="str">
        <f>IFERROR(IF(VLOOKUP($C134,'様式２－１'!$A$6:$BG$163,8,FALSE)="","",1),"")</f>
        <v/>
      </c>
      <c r="O134" s="233" t="str">
        <f>IFERROR(IF(VLOOKUP($C134,'様式２－１'!$A$6:$BG$163,9,FALSE)="","",1),"")</f>
        <v/>
      </c>
      <c r="P134" s="232" t="str">
        <f>IFERROR(IF(VLOOKUP($C134,'様式２－１'!$A$6:$BG$163,10,FALSE)="","",1),"")</f>
        <v/>
      </c>
      <c r="Q134" s="233" t="str">
        <f>IFERROR(IF(VLOOKUP($C134,'様式２－１'!$A$6:$BG$163,11,FALSE)="","",1),"")</f>
        <v/>
      </c>
      <c r="R134" s="232" t="str">
        <f>IFERROR(IF(VLOOKUP($C134,'様式２－１'!$A$6:$BG$163,12,FALSE)="","",1),"")</f>
        <v/>
      </c>
      <c r="S134" s="233" t="str">
        <f>IFERROR(IF(VLOOKUP($C134,'様式２－１'!$A$6:$BG$163,13,FALSE)="","",1),"")</f>
        <v/>
      </c>
      <c r="T134" s="232" t="str">
        <f>IFERROR(IF(VLOOKUP($C134,'様式２－１'!$A$6:$BG$163,14,FALSE)="","",1),"")</f>
        <v/>
      </c>
      <c r="U134" s="233" t="str">
        <f>IFERROR(IF(VLOOKUP($C134,'様式２－１'!$A$6:$BG$163,15,FALSE)="","",1),"")</f>
        <v/>
      </c>
      <c r="V134" s="232" t="str">
        <f>IFERROR(IF(VLOOKUP($C134,'様式２－１'!$A$6:$BG$163,16,FALSE)="","",1),"")</f>
        <v/>
      </c>
      <c r="W134" s="233" t="str">
        <f>IFERROR(IF(VLOOKUP($C134,'様式２－１'!$A$6:$BG$163,17,FALSE)="","",1),"")</f>
        <v/>
      </c>
      <c r="X134" s="232" t="str">
        <f>IFERROR(IF(VLOOKUP($C134,'様式２－１'!$A$6:$BG$163,18,FALSE)="","",1),"")</f>
        <v/>
      </c>
      <c r="Y134" s="233" t="str">
        <f>IFERROR(IF(VLOOKUP($C134,'様式２－１'!$A$6:$BG$163,19,FALSE)="","",1),"")</f>
        <v/>
      </c>
      <c r="Z134" s="232" t="str">
        <f>IFERROR(IF(VLOOKUP($C134,'様式２－１'!$A$6:$BG$163,20,FALSE)="","",1),"")</f>
        <v/>
      </c>
      <c r="AA134" s="235" t="str">
        <f>IFERROR(IF(VLOOKUP($C134,'様式２－１'!$A$6:$BG$163,21,FALSE)="","",1),"")</f>
        <v/>
      </c>
      <c r="AB134" s="232" t="str">
        <f>IFERROR(IF(VLOOKUP($C134,'様式２－１'!$A$6:$BG$163,22,FALSE)="","",1),"")</f>
        <v/>
      </c>
      <c r="AC134" s="235" t="str">
        <f>IFERROR(IF(VLOOKUP($C134,'様式２－１'!$A$6:$BG$163,23,FALSE)="","",1),"")</f>
        <v/>
      </c>
      <c r="AD134" s="232" t="str">
        <f>IFERROR(IF(VLOOKUP($C134,'様式２－１'!$A$6:$BG$163,24,FALSE)="","",1),"")</f>
        <v/>
      </c>
      <c r="AE134" s="235" t="str">
        <f>IFERROR(IF(VLOOKUP($C134,'様式２－１'!$A$6:$BG$163,25,FALSE)="","",1),"")</f>
        <v/>
      </c>
      <c r="AF134" s="232" t="str">
        <f>IFERROR(IF(VLOOKUP($C134,'様式２－１'!$A$6:$BG$163,26,FALSE)="","",1),"")</f>
        <v/>
      </c>
      <c r="AG134" s="235" t="str">
        <f>IFERROR(IF(VLOOKUP($C134,'様式２－１'!$A$6:$BG$163,27,FALSE)="","",1),"")</f>
        <v/>
      </c>
      <c r="AH134" s="232" t="str">
        <f>IFERROR(IF(VLOOKUP($C134,'様式２－１'!$A$6:$BG$163,28,FALSE)="","",1),"")</f>
        <v/>
      </c>
      <c r="AI134" s="235" t="str">
        <f>IFERROR(IF(VLOOKUP($C134,'様式２－１'!$A$6:$BG$163,28,FALSE)="","",1),"")</f>
        <v/>
      </c>
      <c r="AJ134" s="232" t="str">
        <f>IFERROR(IF(VLOOKUP($C134,'様式２－１'!$A$6:$BG$163,30,FALSE)="","",1),"")</f>
        <v/>
      </c>
      <c r="AK134" s="235" t="str">
        <f>IFERROR(IF(VLOOKUP($C134,'様式２－１'!$A$6:$BG$163,31,FALSE)="","",1),"")</f>
        <v/>
      </c>
      <c r="AL134" s="232" t="str">
        <f>IFERROR(IF(VLOOKUP($C134,'様式２－１'!$A$6:$BG$163,32,FALSE)="","",1),"")</f>
        <v/>
      </c>
      <c r="AM134" s="235" t="str">
        <f>IFERROR(IF(VLOOKUP($C134,'様式２－１'!$A$6:$BG$163,33,FALSE)="","",1),"")</f>
        <v/>
      </c>
      <c r="AN134" s="232" t="str">
        <f>IFERROR(IF(VLOOKUP($C134,'様式２－１'!$A$6:$BG$163,34,FALSE)="","",1),"")</f>
        <v/>
      </c>
      <c r="AO134" s="235" t="str">
        <f>IFERROR(IF(VLOOKUP($C134,'様式２－１'!$A$6:$BG$163,35,FALSE)="","",1),"")</f>
        <v/>
      </c>
      <c r="AP134" s="232" t="str">
        <f>IFERROR(IF(VLOOKUP($C134,'様式２－１'!$A$6:$BG$163,36,FALSE)="","",VLOOKUP($C134,'様式２－１'!$A$6:$BG$163,36,FALSE)),"")</f>
        <v/>
      </c>
      <c r="AQ134" s="233" t="str">
        <f>IFERROR(IF(VLOOKUP($C134,'様式２－１'!$A$6:$BG$163,37,FALSE)="","",VLOOKUP($C134,'様式２－１'!$A$6:$BG$163,37,FALSE)),"")</f>
        <v/>
      </c>
      <c r="AR134" s="232" t="str">
        <f>IFERROR(IF(VLOOKUP($C134,'様式２－１'!$A$6:$BG$163,38,FALSE)="","",VLOOKUP($C134,'様式２－１'!$A$6:$BG$163,38,FALSE)),"")</f>
        <v/>
      </c>
      <c r="AS134" s="233" t="str">
        <f>IFERROR(IF(VLOOKUP($C134,'様式２－１'!$A$6:$BG$163,39,FALSE)="","",VLOOKUP($C134,'様式２－１'!$A$6:$BG$163,39,FALSE)),"")</f>
        <v/>
      </c>
      <c r="AT134" s="232" t="str">
        <f>IFERROR(IF(VLOOKUP($C134,'様式２－１'!$A$6:$BG$163,40,FALSE)="","",VLOOKUP($C134,'様式２－１'!$A$6:$BG$163,40,FALSE)),"")</f>
        <v/>
      </c>
      <c r="AU134" s="233" t="str">
        <f>IFERROR(IF(VLOOKUP($C134,'様式２－１'!$A$6:$BG$163,41,FALSE)="","",VLOOKUP($C134,'様式２－１'!$A$6:$BG$163,41,FALSE)),"")</f>
        <v/>
      </c>
      <c r="AV134" s="232" t="str">
        <f>IFERROR(IF(VLOOKUP($C134,'様式２－１'!$A$6:$BG$163,42,FALSE)="","",VLOOKUP($C134,'様式２－１'!$A$6:$BG$163,42,FALSE)),"")</f>
        <v/>
      </c>
      <c r="AW134" s="233" t="str">
        <f>IFERROR(IF(VLOOKUP($C134,'様式２－１'!$A$6:$BG$163,43,FALSE)="","",VLOOKUP($C134,'様式２－１'!$A$6:$BG$163,43,FALSE)),"")</f>
        <v/>
      </c>
      <c r="AX134" s="232" t="str">
        <f>IFERROR(IF(VLOOKUP($C134,'様式２－１'!$A$6:$BG$163,44,FALSE)="","",VLOOKUP($C134,'様式２－１'!$A$6:$BG$163,44,FALSE)),"")</f>
        <v/>
      </c>
      <c r="AY134" s="233" t="str">
        <f>IFERROR(IF(VLOOKUP($C134,'様式２－１'!$A$6:$BG$163,45,FALSE)="","",VLOOKUP($C134,'様式２－１'!$A$6:$BG$163,45,FALSE)),"")</f>
        <v/>
      </c>
      <c r="AZ134" s="232" t="str">
        <f>IFERROR(IF(VLOOKUP($C134,'様式２－１'!$A$6:$BG$163,46,FALSE)="","",VLOOKUP($C134,'様式２－１'!$A$6:$BG$163,46,FALSE)),"")</f>
        <v/>
      </c>
      <c r="BA134" s="233" t="str">
        <f>IFERROR(IF(VLOOKUP($C134,'様式２－１'!$A$6:$BG$163,47,FALSE)="","",VLOOKUP($C134,'様式２－１'!$A$6:$BG$163,47,FALSE)),"")</f>
        <v/>
      </c>
      <c r="BB134" s="232" t="str">
        <f>IFERROR(IF(VLOOKUP($C134,'様式２－１'!$A$6:$BG$163,48,FALSE)="","",VLOOKUP($C134,'様式２－１'!$A$6:$BG$163,48,FALSE)),"")</f>
        <v/>
      </c>
      <c r="BC134" s="233" t="str">
        <f>IFERROR(IF(VLOOKUP($C134,'様式２－１'!$A$6:$BG$163,49,FALSE)="","",VLOOKUP($C134,'様式２－１'!$A$6:$BG$163,49,FALSE)),"")</f>
        <v/>
      </c>
      <c r="BD134" s="232" t="str">
        <f>IFERROR(IF(VLOOKUP($C134,'様式２－１'!$A$6:$BG$163,50,FALSE)="","",VLOOKUP($C134,'様式２－１'!$A$6:$BG$163,50,FALSE)),"")</f>
        <v/>
      </c>
      <c r="BE134" s="233" t="str">
        <f>IFERROR(IF(VLOOKUP($C134,'様式２－１'!$A$6:$BG$163,51,FALSE)="","",VLOOKUP($C134,'様式２－１'!$A$6:$BG$163,51,FALSE)),"")</f>
        <v/>
      </c>
      <c r="BF134" s="232" t="str">
        <f>IFERROR(IF(VLOOKUP($C134,'様式２－１'!$A$6:$BG$163,52,FALSE)="","",VLOOKUP($C134,'様式２－１'!$A$6:$BG$163,52,FALSE)),"")</f>
        <v/>
      </c>
      <c r="BG134" s="233" t="str">
        <f>IFERROR(IF(VLOOKUP($C134,'様式２－１'!$A$6:$BG$163,53,FALSE)="","",1),"")</f>
        <v/>
      </c>
      <c r="BH134" s="232" t="str">
        <f>IFERROR(IF(VLOOKUP($C134,'様式２－１'!$A$6:$BG$163,54,FALSE)="","",1),"")</f>
        <v/>
      </c>
      <c r="BI134" s="233" t="str">
        <f>IFERROR(IF(VLOOKUP($C134,'様式２－１'!$A$6:$BG$163,55,FALSE)="","",1),"")</f>
        <v/>
      </c>
      <c r="BJ134" s="232" t="str">
        <f>IFERROR(IF(VLOOKUP($C134,'様式２－１'!$A$6:$BG$163,56,FALSE)="","",VLOOKUP($C134,'様式２－１'!$A$6:$BG$163,56,FALSE)),"")</f>
        <v/>
      </c>
      <c r="BK134" s="233" t="str">
        <f>IFERROR(IF(VLOOKUP($C134,'様式２－１'!$A$6:$BG$163,57,FALSE)="","",VLOOKUP($C134,'様式２－１'!$A$6:$BG$163,57,FALSE)),"")</f>
        <v/>
      </c>
      <c r="BL134" s="232" t="str">
        <f>IFERROR(IF(VLOOKUP($C134,'様式２－１'!$A$6:$BG$163,58,FALSE)="","",VLOOKUP($C134,'様式２－１'!$A$6:$BG$163,58,FALSE)),"")</f>
        <v/>
      </c>
      <c r="BM134" s="233" t="str">
        <f>IFERROR(IF(VLOOKUP($C134,'様式２－１'!$A$6:$BG$163,59,FALSE)="","",VLOOKUP($C134,'様式２－１'!$A$6:$BG$163,59,FALSE)),"")</f>
        <v/>
      </c>
      <c r="BN134" s="234" t="str">
        <f>IFERROR(IF(VLOOKUP($C134,'様式４－１'!$A$6:$AE$112,5,FALSE)="","",VLOOKUP($C134,'様式４－１'!$A$6:$AE$112,5,FALSE)),"")</f>
        <v/>
      </c>
      <c r="BO134" s="235" t="str">
        <f>IFERROR(IF(VLOOKUP($C134,'様式４－１'!$A$6:$AE$112,6,FALSE)="","",VLOOKUP($C134,'様式４－１'!$A$6:$AE$112,6,FALSE)),"")</f>
        <v/>
      </c>
      <c r="BP134" s="234" t="str">
        <f>IFERROR(IF(VLOOKUP($C134,'様式４－１'!$A$6:$AE$112,7,FALSE)="","",VLOOKUP($C134,'様式４－１'!$A$6:$AE$112,7,FALSE)),"")</f>
        <v/>
      </c>
      <c r="BQ134" s="235" t="str">
        <f>IFERROR(IF(VLOOKUP($C134,'様式４－１'!$A$6:$AE$112,8,FALSE)="","",VLOOKUP($C134,'様式４－１'!$A$6:$AE$112,8,FALSE)),"")</f>
        <v/>
      </c>
      <c r="BR134" s="234" t="str">
        <f>IFERROR(IF(VLOOKUP($C134,'様式４－１'!$A$6:$AE$112,9,FALSE)="","",VLOOKUP($C134,'様式４－１'!$A$6:$AE$112,9,FALSE)),"")</f>
        <v/>
      </c>
      <c r="BS134" s="235" t="str">
        <f>IFERROR(IF(VLOOKUP($C134,'様式４－１'!$A$6:$AE$112,10,FALSE)="","",VLOOKUP($C134,'様式４－１'!$A$6:$AE$112,10,FALSE)),"")</f>
        <v/>
      </c>
      <c r="BT134" s="234" t="str">
        <f>IFERROR(IF(VLOOKUP($C134,'様式４－１'!$A$6:$AE$112,11,FALSE)="","",VLOOKUP($C134,'様式４－１'!$A$6:$AE$112,11,FALSE)),"")</f>
        <v/>
      </c>
      <c r="BU134" s="235" t="str">
        <f>IFERROR(IF(VLOOKUP($C134,'様式４－１'!$A$6:$AE$112,12,FALSE)="","",VLOOKUP($C134,'様式４－１'!$A$6:$AE$112,12,FALSE)),"")</f>
        <v/>
      </c>
      <c r="BV134" s="232" t="str">
        <f>IFERROR(IF(VLOOKUP($C134,'様式４－１'!$A$6:$AE$112,13,FALSE)="","",VLOOKUP($C134,'様式４－１'!$A$6:$AE$112,13,FALSE)),"")</f>
        <v/>
      </c>
      <c r="BW134" s="233" t="str">
        <f>IFERROR(IF(VLOOKUP($C134,'様式４－１'!$A$6:$AE$112,14,FALSE)="","",VLOOKUP($C134,'様式４－１'!$A$6:$AE$112,14,FALSE)),"")</f>
        <v/>
      </c>
      <c r="BX134" s="232" t="str">
        <f>IFERROR(IF(VLOOKUP($C134,'様式４－１'!$A$6:$AE$112,15,FALSE)="","",VLOOKUP($C134,'様式４－１'!$A$6:$AE$112,15,FALSE)),"")</f>
        <v/>
      </c>
      <c r="BY134" s="233" t="str">
        <f>IFERROR(IF(VLOOKUP($C134,'様式４－１'!$A$6:$AE$112,16,FALSE)="","",VLOOKUP($C134,'様式４－１'!$A$6:$AE$112,16,FALSE)),"")</f>
        <v/>
      </c>
      <c r="BZ134" s="232" t="str">
        <f>IFERROR(IF(VLOOKUP($C134,'様式４－１'!$A$6:$AE$112,17,FALSE)="","",VLOOKUP($C134,'様式４－１'!$A$6:$AE$112,17,FALSE)),"")</f>
        <v/>
      </c>
      <c r="CA134" s="233" t="str">
        <f>IFERROR(IF(VLOOKUP($C134,'様式４－１'!$A$6:$AE$112,18,FALSE)="","",VLOOKUP($C134,'様式４－１'!$A$6:$AE$112,18,FALSE)),"")</f>
        <v/>
      </c>
      <c r="CB134" s="232" t="str">
        <f>IFERROR(IF(VLOOKUP($C134,'様式４－１'!$A$6:$AE$112,19,FALSE)="","",VLOOKUP($C134,'様式４－１'!$A$6:$AE$112,19,FALSE)),"")</f>
        <v/>
      </c>
      <c r="CC134" s="233" t="str">
        <f>IFERROR(IF(VLOOKUP($C134,'様式４－１'!$A$6:$AE$112,20,FALSE)="","",VLOOKUP($C134,'様式４－１'!$A$6:$AE$112,20,FALSE)),"")</f>
        <v/>
      </c>
      <c r="CD134" s="234" t="str">
        <f>IFERROR(IF(VLOOKUP($C134,'様式４－１'!$A$6:$AE$112,21,FALSE)="","",1),"")</f>
        <v/>
      </c>
      <c r="CE134" s="235" t="str">
        <f>IFERROR(IF(VLOOKUP($C134,'様式４－１'!$A$6:$AE$112,22,FALSE)="","",1),"")</f>
        <v/>
      </c>
      <c r="CF134" s="234" t="str">
        <f>IFERROR(IF(VLOOKUP($C134,'様式４－１'!$A$6:$AE$112,23,FALSE)="","",1),"")</f>
        <v/>
      </c>
      <c r="CG134" s="235" t="str">
        <f>IFERROR(IF(VLOOKUP($C134,'様式４－１'!$A$6:$AE$112,24,FALSE)="","",1),"")</f>
        <v/>
      </c>
      <c r="CH134" s="234" t="str">
        <f>IFERROR(IF(VLOOKUP($C134,'様式４－１'!$A$6:$AE$112,25,FALSE)="","",1),"")</f>
        <v/>
      </c>
      <c r="CI134" s="235" t="str">
        <f>IFERROR(IF(VLOOKUP($C134,'様式４－１'!$A$6:$AE$112,26,FALSE)="","",1),"")</f>
        <v/>
      </c>
      <c r="CJ134" s="234" t="str">
        <f>IFERROR(IF(VLOOKUP($C134,'様式４－１'!$A$6:$AE$112,27,FALSE)="","",1),"")</f>
        <v/>
      </c>
      <c r="CK134" s="235" t="str">
        <f>IFERROR(IF(VLOOKUP($C134,'様式４－１'!$A$6:$AE$112,28,FALSE)="","",1),"")</f>
        <v/>
      </c>
      <c r="CL134" s="234" t="str">
        <f>IFERROR(IF(VLOOKUP($C134,'様式４－１'!$A$6:$AE$112,29,FALSE)="","",1),"")</f>
        <v/>
      </c>
      <c r="CM134" s="235" t="str">
        <f>IFERROR(IF(VLOOKUP($C134,'様式４－１'!$A$6:$AE$112,30,FALSE)="","",1),"")</f>
        <v/>
      </c>
      <c r="CN134" s="234" t="str">
        <f>IFERROR(IF(VLOOKUP($C134,'様式４－１'!$A$6:$AE$112,31,FALSE)="","",1),"")</f>
        <v/>
      </c>
      <c r="CO134" s="252" t="str">
        <f>IFERROR(IF(VLOOKUP($C134,'様式４－１'!$A$6:$AE$112,31,FALSE)="","",1),"")</f>
        <v/>
      </c>
      <c r="CP134" s="256" t="str">
        <f>IFERROR(IF(VLOOKUP($C134,'様式４－１'!$A$6:$AE$112,31,FALSE)="","",1),"")</f>
        <v/>
      </c>
      <c r="CQ134" s="252" t="str">
        <f>IFERROR(IF(VLOOKUP($C134,'様式４－１'!$A$6:$AE$112,31,FALSE)="","",1),"")</f>
        <v/>
      </c>
      <c r="CR134" s="260">
        <f>全技術者確認表!E146</f>
        <v>0</v>
      </c>
      <c r="CS134" s="261">
        <f>全技術者確認表!H146</f>
        <v>0</v>
      </c>
      <c r="FS134" s="232"/>
      <c r="FT134" s="233"/>
      <c r="FU134" s="232"/>
      <c r="FV134" s="233"/>
      <c r="FW134" s="232"/>
      <c r="FX134" s="233"/>
      <c r="FY134" s="232"/>
      <c r="FZ134" s="233"/>
      <c r="GA134" s="232"/>
      <c r="GB134" s="233"/>
      <c r="GC134" s="232"/>
      <c r="GD134" s="233"/>
      <c r="GE134" s="232"/>
      <c r="GF134" s="233"/>
      <c r="GG134" s="232"/>
      <c r="GH134" s="233"/>
      <c r="GI134" s="234"/>
      <c r="GJ134" s="235"/>
      <c r="GK134" s="234"/>
      <c r="GL134" s="235"/>
      <c r="GM134" s="234"/>
      <c r="GN134" s="235"/>
      <c r="GO134" s="234"/>
      <c r="GP134" s="235"/>
      <c r="GQ134" s="234"/>
      <c r="GR134" s="235"/>
      <c r="GS134" s="234"/>
      <c r="GT134" s="235"/>
      <c r="GU134" s="234"/>
      <c r="GV134" s="235"/>
      <c r="GW134" s="234"/>
      <c r="GX134" s="235"/>
      <c r="GY134" s="232"/>
      <c r="GZ134" s="233"/>
      <c r="HA134" s="232"/>
      <c r="HB134" s="233"/>
      <c r="HC134" s="232"/>
      <c r="HD134" s="233"/>
      <c r="HE134" s="232"/>
      <c r="HF134" s="233"/>
      <c r="HG134" s="232"/>
      <c r="HH134" s="233"/>
      <c r="HI134" s="232"/>
      <c r="HJ134" s="233"/>
      <c r="HK134" s="232"/>
      <c r="HL134" s="233"/>
      <c r="HM134" s="232"/>
      <c r="HN134" s="233"/>
      <c r="HO134" s="232"/>
      <c r="HP134" s="233"/>
      <c r="HQ134" s="232"/>
      <c r="HR134" s="233"/>
      <c r="HS134" s="232"/>
      <c r="HT134" s="233"/>
      <c r="HU134" s="232"/>
      <c r="HV134" s="233"/>
      <c r="HW134" s="234"/>
      <c r="HX134" s="235"/>
      <c r="HY134" s="234"/>
      <c r="HZ134" s="235"/>
      <c r="IA134" s="234"/>
      <c r="IB134" s="235"/>
      <c r="IC134" s="234"/>
      <c r="ID134" s="235"/>
      <c r="IE134" s="232"/>
      <c r="IF134" s="233"/>
      <c r="IG134" s="232"/>
      <c r="IH134" s="233"/>
      <c r="II134" s="232"/>
      <c r="IJ134" s="233"/>
      <c r="IK134" s="232"/>
      <c r="IL134" s="233"/>
      <c r="IM134" s="234"/>
      <c r="IN134" s="235"/>
      <c r="IO134" s="234"/>
      <c r="IP134" s="235"/>
      <c r="IQ134" s="234"/>
      <c r="IR134" s="235"/>
      <c r="IS134" s="234"/>
      <c r="IT134" s="235"/>
      <c r="IU134" s="234"/>
      <c r="IV134" s="235"/>
      <c r="IW134" s="234"/>
      <c r="IX134" s="252"/>
      <c r="IY134" s="256"/>
      <c r="IZ134" s="252"/>
      <c r="JA134" s="256"/>
      <c r="JB134" s="252"/>
    </row>
    <row r="135" spans="1:262" s="231" customFormat="1" x14ac:dyDescent="0.2">
      <c r="A135" s="231">
        <f>報告書表紙!G$6</f>
        <v>0</v>
      </c>
      <c r="C135" s="231">
        <v>134</v>
      </c>
      <c r="D135" s="231">
        <f>全技術者確認表!B147</f>
        <v>0</v>
      </c>
      <c r="J135" s="232" t="str">
        <f>IFERROR(IF(VLOOKUP($C135,'様式２－１'!$A$6:$BG$163,4,FALSE)="","",1),"")</f>
        <v/>
      </c>
      <c r="K135" s="233" t="str">
        <f>IFERROR(IF(VLOOKUP($C135,'様式２－１'!$A$6:$BG$163,5,FALSE)="","",1),"")</f>
        <v/>
      </c>
      <c r="L135" s="232" t="str">
        <f>IFERROR(IF(VLOOKUP($C135,'様式２－１'!$A$6:$BG$163,6,FALSE)="","",1),"")</f>
        <v/>
      </c>
      <c r="M135" s="233" t="str">
        <f>IFERROR(IF(VLOOKUP($C135,'様式２－１'!$A$6:$BG$163,7,FALSE)="","",1),"")</f>
        <v/>
      </c>
      <c r="N135" s="232" t="str">
        <f>IFERROR(IF(VLOOKUP($C135,'様式２－１'!$A$6:$BG$163,8,FALSE)="","",1),"")</f>
        <v/>
      </c>
      <c r="O135" s="233" t="str">
        <f>IFERROR(IF(VLOOKUP($C135,'様式２－１'!$A$6:$BG$163,9,FALSE)="","",1),"")</f>
        <v/>
      </c>
      <c r="P135" s="232" t="str">
        <f>IFERROR(IF(VLOOKUP($C135,'様式２－１'!$A$6:$BG$163,10,FALSE)="","",1),"")</f>
        <v/>
      </c>
      <c r="Q135" s="233" t="str">
        <f>IFERROR(IF(VLOOKUP($C135,'様式２－１'!$A$6:$BG$163,11,FALSE)="","",1),"")</f>
        <v/>
      </c>
      <c r="R135" s="232" t="str">
        <f>IFERROR(IF(VLOOKUP($C135,'様式２－１'!$A$6:$BG$163,12,FALSE)="","",1),"")</f>
        <v/>
      </c>
      <c r="S135" s="233" t="str">
        <f>IFERROR(IF(VLOOKUP($C135,'様式２－１'!$A$6:$BG$163,13,FALSE)="","",1),"")</f>
        <v/>
      </c>
      <c r="T135" s="232" t="str">
        <f>IFERROR(IF(VLOOKUP($C135,'様式２－１'!$A$6:$BG$163,14,FALSE)="","",1),"")</f>
        <v/>
      </c>
      <c r="U135" s="233" t="str">
        <f>IFERROR(IF(VLOOKUP($C135,'様式２－１'!$A$6:$BG$163,15,FALSE)="","",1),"")</f>
        <v/>
      </c>
      <c r="V135" s="232" t="str">
        <f>IFERROR(IF(VLOOKUP($C135,'様式２－１'!$A$6:$BG$163,16,FALSE)="","",1),"")</f>
        <v/>
      </c>
      <c r="W135" s="233" t="str">
        <f>IFERROR(IF(VLOOKUP($C135,'様式２－１'!$A$6:$BG$163,17,FALSE)="","",1),"")</f>
        <v/>
      </c>
      <c r="X135" s="232" t="str">
        <f>IFERROR(IF(VLOOKUP($C135,'様式２－１'!$A$6:$BG$163,18,FALSE)="","",1),"")</f>
        <v/>
      </c>
      <c r="Y135" s="233" t="str">
        <f>IFERROR(IF(VLOOKUP($C135,'様式２－１'!$A$6:$BG$163,19,FALSE)="","",1),"")</f>
        <v/>
      </c>
      <c r="Z135" s="232" t="str">
        <f>IFERROR(IF(VLOOKUP($C135,'様式２－１'!$A$6:$BG$163,20,FALSE)="","",1),"")</f>
        <v/>
      </c>
      <c r="AA135" s="235" t="str">
        <f>IFERROR(IF(VLOOKUP($C135,'様式２－１'!$A$6:$BG$163,21,FALSE)="","",1),"")</f>
        <v/>
      </c>
      <c r="AB135" s="232" t="str">
        <f>IFERROR(IF(VLOOKUP($C135,'様式２－１'!$A$6:$BG$163,22,FALSE)="","",1),"")</f>
        <v/>
      </c>
      <c r="AC135" s="235" t="str">
        <f>IFERROR(IF(VLOOKUP($C135,'様式２－１'!$A$6:$BG$163,23,FALSE)="","",1),"")</f>
        <v/>
      </c>
      <c r="AD135" s="232" t="str">
        <f>IFERROR(IF(VLOOKUP($C135,'様式２－１'!$A$6:$BG$163,24,FALSE)="","",1),"")</f>
        <v/>
      </c>
      <c r="AE135" s="235" t="str">
        <f>IFERROR(IF(VLOOKUP($C135,'様式２－１'!$A$6:$BG$163,25,FALSE)="","",1),"")</f>
        <v/>
      </c>
      <c r="AF135" s="232" t="str">
        <f>IFERROR(IF(VLOOKUP($C135,'様式２－１'!$A$6:$BG$163,26,FALSE)="","",1),"")</f>
        <v/>
      </c>
      <c r="AG135" s="235" t="str">
        <f>IFERROR(IF(VLOOKUP($C135,'様式２－１'!$A$6:$BG$163,27,FALSE)="","",1),"")</f>
        <v/>
      </c>
      <c r="AH135" s="232" t="str">
        <f>IFERROR(IF(VLOOKUP($C135,'様式２－１'!$A$6:$BG$163,28,FALSE)="","",1),"")</f>
        <v/>
      </c>
      <c r="AI135" s="235" t="str">
        <f>IFERROR(IF(VLOOKUP($C135,'様式２－１'!$A$6:$BG$163,28,FALSE)="","",1),"")</f>
        <v/>
      </c>
      <c r="AJ135" s="232" t="str">
        <f>IFERROR(IF(VLOOKUP($C135,'様式２－１'!$A$6:$BG$163,30,FALSE)="","",1),"")</f>
        <v/>
      </c>
      <c r="AK135" s="235" t="str">
        <f>IFERROR(IF(VLOOKUP($C135,'様式２－１'!$A$6:$BG$163,31,FALSE)="","",1),"")</f>
        <v/>
      </c>
      <c r="AL135" s="232" t="str">
        <f>IFERROR(IF(VLOOKUP($C135,'様式２－１'!$A$6:$BG$163,32,FALSE)="","",1),"")</f>
        <v/>
      </c>
      <c r="AM135" s="235" t="str">
        <f>IFERROR(IF(VLOOKUP($C135,'様式２－１'!$A$6:$BG$163,33,FALSE)="","",1),"")</f>
        <v/>
      </c>
      <c r="AN135" s="232" t="str">
        <f>IFERROR(IF(VLOOKUP($C135,'様式２－１'!$A$6:$BG$163,34,FALSE)="","",1),"")</f>
        <v/>
      </c>
      <c r="AO135" s="235" t="str">
        <f>IFERROR(IF(VLOOKUP($C135,'様式２－１'!$A$6:$BG$163,35,FALSE)="","",1),"")</f>
        <v/>
      </c>
      <c r="AP135" s="232" t="str">
        <f>IFERROR(IF(VLOOKUP($C135,'様式２－１'!$A$6:$BG$163,36,FALSE)="","",VLOOKUP($C135,'様式２－１'!$A$6:$BG$163,36,FALSE)),"")</f>
        <v/>
      </c>
      <c r="AQ135" s="233" t="str">
        <f>IFERROR(IF(VLOOKUP($C135,'様式２－１'!$A$6:$BG$163,37,FALSE)="","",VLOOKUP($C135,'様式２－１'!$A$6:$BG$163,37,FALSE)),"")</f>
        <v/>
      </c>
      <c r="AR135" s="232" t="str">
        <f>IFERROR(IF(VLOOKUP($C135,'様式２－１'!$A$6:$BG$163,38,FALSE)="","",VLOOKUP($C135,'様式２－１'!$A$6:$BG$163,38,FALSE)),"")</f>
        <v/>
      </c>
      <c r="AS135" s="233" t="str">
        <f>IFERROR(IF(VLOOKUP($C135,'様式２－１'!$A$6:$BG$163,39,FALSE)="","",VLOOKUP($C135,'様式２－１'!$A$6:$BG$163,39,FALSE)),"")</f>
        <v/>
      </c>
      <c r="AT135" s="232" t="str">
        <f>IFERROR(IF(VLOOKUP($C135,'様式２－１'!$A$6:$BG$163,40,FALSE)="","",VLOOKUP($C135,'様式２－１'!$A$6:$BG$163,40,FALSE)),"")</f>
        <v/>
      </c>
      <c r="AU135" s="233" t="str">
        <f>IFERROR(IF(VLOOKUP($C135,'様式２－１'!$A$6:$BG$163,41,FALSE)="","",VLOOKUP($C135,'様式２－１'!$A$6:$BG$163,41,FALSE)),"")</f>
        <v/>
      </c>
      <c r="AV135" s="232" t="str">
        <f>IFERROR(IF(VLOOKUP($C135,'様式２－１'!$A$6:$BG$163,42,FALSE)="","",VLOOKUP($C135,'様式２－１'!$A$6:$BG$163,42,FALSE)),"")</f>
        <v/>
      </c>
      <c r="AW135" s="233" t="str">
        <f>IFERROR(IF(VLOOKUP($C135,'様式２－１'!$A$6:$BG$163,43,FALSE)="","",VLOOKUP($C135,'様式２－１'!$A$6:$BG$163,43,FALSE)),"")</f>
        <v/>
      </c>
      <c r="AX135" s="232" t="str">
        <f>IFERROR(IF(VLOOKUP($C135,'様式２－１'!$A$6:$BG$163,44,FALSE)="","",VLOOKUP($C135,'様式２－１'!$A$6:$BG$163,44,FALSE)),"")</f>
        <v/>
      </c>
      <c r="AY135" s="233" t="str">
        <f>IFERROR(IF(VLOOKUP($C135,'様式２－１'!$A$6:$BG$163,45,FALSE)="","",VLOOKUP($C135,'様式２－１'!$A$6:$BG$163,45,FALSE)),"")</f>
        <v/>
      </c>
      <c r="AZ135" s="232" t="str">
        <f>IFERROR(IF(VLOOKUP($C135,'様式２－１'!$A$6:$BG$163,46,FALSE)="","",VLOOKUP($C135,'様式２－１'!$A$6:$BG$163,46,FALSE)),"")</f>
        <v/>
      </c>
      <c r="BA135" s="233" t="str">
        <f>IFERROR(IF(VLOOKUP($C135,'様式２－１'!$A$6:$BG$163,47,FALSE)="","",VLOOKUP($C135,'様式２－１'!$A$6:$BG$163,47,FALSE)),"")</f>
        <v/>
      </c>
      <c r="BB135" s="232" t="str">
        <f>IFERROR(IF(VLOOKUP($C135,'様式２－１'!$A$6:$BG$163,48,FALSE)="","",VLOOKUP($C135,'様式２－１'!$A$6:$BG$163,48,FALSE)),"")</f>
        <v/>
      </c>
      <c r="BC135" s="233" t="str">
        <f>IFERROR(IF(VLOOKUP($C135,'様式２－１'!$A$6:$BG$163,49,FALSE)="","",VLOOKUP($C135,'様式２－１'!$A$6:$BG$163,49,FALSE)),"")</f>
        <v/>
      </c>
      <c r="BD135" s="232" t="str">
        <f>IFERROR(IF(VLOOKUP($C135,'様式２－１'!$A$6:$BG$163,50,FALSE)="","",VLOOKUP($C135,'様式２－１'!$A$6:$BG$163,50,FALSE)),"")</f>
        <v/>
      </c>
      <c r="BE135" s="233" t="str">
        <f>IFERROR(IF(VLOOKUP($C135,'様式２－１'!$A$6:$BG$163,51,FALSE)="","",VLOOKUP($C135,'様式２－１'!$A$6:$BG$163,51,FALSE)),"")</f>
        <v/>
      </c>
      <c r="BF135" s="232" t="str">
        <f>IFERROR(IF(VLOOKUP($C135,'様式２－１'!$A$6:$BG$163,52,FALSE)="","",VLOOKUP($C135,'様式２－１'!$A$6:$BG$163,52,FALSE)),"")</f>
        <v/>
      </c>
      <c r="BG135" s="233" t="str">
        <f>IFERROR(IF(VLOOKUP($C135,'様式２－１'!$A$6:$BG$163,53,FALSE)="","",1),"")</f>
        <v/>
      </c>
      <c r="BH135" s="232" t="str">
        <f>IFERROR(IF(VLOOKUP($C135,'様式２－１'!$A$6:$BG$163,54,FALSE)="","",1),"")</f>
        <v/>
      </c>
      <c r="BI135" s="233" t="str">
        <f>IFERROR(IF(VLOOKUP($C135,'様式２－１'!$A$6:$BG$163,55,FALSE)="","",1),"")</f>
        <v/>
      </c>
      <c r="BJ135" s="232" t="str">
        <f>IFERROR(IF(VLOOKUP($C135,'様式２－１'!$A$6:$BG$163,56,FALSE)="","",VLOOKUP($C135,'様式２－１'!$A$6:$BG$163,56,FALSE)),"")</f>
        <v/>
      </c>
      <c r="BK135" s="233" t="str">
        <f>IFERROR(IF(VLOOKUP($C135,'様式２－１'!$A$6:$BG$163,57,FALSE)="","",VLOOKUP($C135,'様式２－１'!$A$6:$BG$163,57,FALSE)),"")</f>
        <v/>
      </c>
      <c r="BL135" s="232" t="str">
        <f>IFERROR(IF(VLOOKUP($C135,'様式２－１'!$A$6:$BG$163,58,FALSE)="","",VLOOKUP($C135,'様式２－１'!$A$6:$BG$163,58,FALSE)),"")</f>
        <v/>
      </c>
      <c r="BM135" s="233" t="str">
        <f>IFERROR(IF(VLOOKUP($C135,'様式２－１'!$A$6:$BG$163,59,FALSE)="","",VLOOKUP($C135,'様式２－１'!$A$6:$BG$163,59,FALSE)),"")</f>
        <v/>
      </c>
      <c r="BN135" s="234" t="str">
        <f>IFERROR(IF(VLOOKUP($C135,'様式４－１'!$A$6:$AE$112,5,FALSE)="","",VLOOKUP($C135,'様式４－１'!$A$6:$AE$112,5,FALSE)),"")</f>
        <v/>
      </c>
      <c r="BO135" s="235" t="str">
        <f>IFERROR(IF(VLOOKUP($C135,'様式４－１'!$A$6:$AE$112,6,FALSE)="","",VLOOKUP($C135,'様式４－１'!$A$6:$AE$112,6,FALSE)),"")</f>
        <v/>
      </c>
      <c r="BP135" s="234" t="str">
        <f>IFERROR(IF(VLOOKUP($C135,'様式４－１'!$A$6:$AE$112,7,FALSE)="","",VLOOKUP($C135,'様式４－１'!$A$6:$AE$112,7,FALSE)),"")</f>
        <v/>
      </c>
      <c r="BQ135" s="235" t="str">
        <f>IFERROR(IF(VLOOKUP($C135,'様式４－１'!$A$6:$AE$112,8,FALSE)="","",VLOOKUP($C135,'様式４－１'!$A$6:$AE$112,8,FALSE)),"")</f>
        <v/>
      </c>
      <c r="BR135" s="234" t="str">
        <f>IFERROR(IF(VLOOKUP($C135,'様式４－１'!$A$6:$AE$112,9,FALSE)="","",VLOOKUP($C135,'様式４－１'!$A$6:$AE$112,9,FALSE)),"")</f>
        <v/>
      </c>
      <c r="BS135" s="235" t="str">
        <f>IFERROR(IF(VLOOKUP($C135,'様式４－１'!$A$6:$AE$112,10,FALSE)="","",VLOOKUP($C135,'様式４－１'!$A$6:$AE$112,10,FALSE)),"")</f>
        <v/>
      </c>
      <c r="BT135" s="234" t="str">
        <f>IFERROR(IF(VLOOKUP($C135,'様式４－１'!$A$6:$AE$112,11,FALSE)="","",VLOOKUP($C135,'様式４－１'!$A$6:$AE$112,11,FALSE)),"")</f>
        <v/>
      </c>
      <c r="BU135" s="235" t="str">
        <f>IFERROR(IF(VLOOKUP($C135,'様式４－１'!$A$6:$AE$112,12,FALSE)="","",VLOOKUP($C135,'様式４－１'!$A$6:$AE$112,12,FALSE)),"")</f>
        <v/>
      </c>
      <c r="BV135" s="232" t="str">
        <f>IFERROR(IF(VLOOKUP($C135,'様式４－１'!$A$6:$AE$112,13,FALSE)="","",VLOOKUP($C135,'様式４－１'!$A$6:$AE$112,13,FALSE)),"")</f>
        <v/>
      </c>
      <c r="BW135" s="233" t="str">
        <f>IFERROR(IF(VLOOKUP($C135,'様式４－１'!$A$6:$AE$112,14,FALSE)="","",VLOOKUP($C135,'様式４－１'!$A$6:$AE$112,14,FALSE)),"")</f>
        <v/>
      </c>
      <c r="BX135" s="232" t="str">
        <f>IFERROR(IF(VLOOKUP($C135,'様式４－１'!$A$6:$AE$112,15,FALSE)="","",VLOOKUP($C135,'様式４－１'!$A$6:$AE$112,15,FALSE)),"")</f>
        <v/>
      </c>
      <c r="BY135" s="233" t="str">
        <f>IFERROR(IF(VLOOKUP($C135,'様式４－１'!$A$6:$AE$112,16,FALSE)="","",VLOOKUP($C135,'様式４－１'!$A$6:$AE$112,16,FALSE)),"")</f>
        <v/>
      </c>
      <c r="BZ135" s="232" t="str">
        <f>IFERROR(IF(VLOOKUP($C135,'様式４－１'!$A$6:$AE$112,17,FALSE)="","",VLOOKUP($C135,'様式４－１'!$A$6:$AE$112,17,FALSE)),"")</f>
        <v/>
      </c>
      <c r="CA135" s="233" t="str">
        <f>IFERROR(IF(VLOOKUP($C135,'様式４－１'!$A$6:$AE$112,18,FALSE)="","",VLOOKUP($C135,'様式４－１'!$A$6:$AE$112,18,FALSE)),"")</f>
        <v/>
      </c>
      <c r="CB135" s="232" t="str">
        <f>IFERROR(IF(VLOOKUP($C135,'様式４－１'!$A$6:$AE$112,19,FALSE)="","",VLOOKUP($C135,'様式４－１'!$A$6:$AE$112,19,FALSE)),"")</f>
        <v/>
      </c>
      <c r="CC135" s="233" t="str">
        <f>IFERROR(IF(VLOOKUP($C135,'様式４－１'!$A$6:$AE$112,20,FALSE)="","",VLOOKUP($C135,'様式４－１'!$A$6:$AE$112,20,FALSE)),"")</f>
        <v/>
      </c>
      <c r="CD135" s="234" t="str">
        <f>IFERROR(IF(VLOOKUP($C135,'様式４－１'!$A$6:$AE$112,21,FALSE)="","",1),"")</f>
        <v/>
      </c>
      <c r="CE135" s="235" t="str">
        <f>IFERROR(IF(VLOOKUP($C135,'様式４－１'!$A$6:$AE$112,22,FALSE)="","",1),"")</f>
        <v/>
      </c>
      <c r="CF135" s="234" t="str">
        <f>IFERROR(IF(VLOOKUP($C135,'様式４－１'!$A$6:$AE$112,23,FALSE)="","",1),"")</f>
        <v/>
      </c>
      <c r="CG135" s="235" t="str">
        <f>IFERROR(IF(VLOOKUP($C135,'様式４－１'!$A$6:$AE$112,24,FALSE)="","",1),"")</f>
        <v/>
      </c>
      <c r="CH135" s="234" t="str">
        <f>IFERROR(IF(VLOOKUP($C135,'様式４－１'!$A$6:$AE$112,25,FALSE)="","",1),"")</f>
        <v/>
      </c>
      <c r="CI135" s="235" t="str">
        <f>IFERROR(IF(VLOOKUP($C135,'様式４－１'!$A$6:$AE$112,26,FALSE)="","",1),"")</f>
        <v/>
      </c>
      <c r="CJ135" s="234" t="str">
        <f>IFERROR(IF(VLOOKUP($C135,'様式４－１'!$A$6:$AE$112,27,FALSE)="","",1),"")</f>
        <v/>
      </c>
      <c r="CK135" s="235" t="str">
        <f>IFERROR(IF(VLOOKUP($C135,'様式４－１'!$A$6:$AE$112,28,FALSE)="","",1),"")</f>
        <v/>
      </c>
      <c r="CL135" s="234" t="str">
        <f>IFERROR(IF(VLOOKUP($C135,'様式４－１'!$A$6:$AE$112,29,FALSE)="","",1),"")</f>
        <v/>
      </c>
      <c r="CM135" s="235" t="str">
        <f>IFERROR(IF(VLOOKUP($C135,'様式４－１'!$A$6:$AE$112,30,FALSE)="","",1),"")</f>
        <v/>
      </c>
      <c r="CN135" s="234" t="str">
        <f>IFERROR(IF(VLOOKUP($C135,'様式４－１'!$A$6:$AE$112,31,FALSE)="","",1),"")</f>
        <v/>
      </c>
      <c r="CO135" s="252" t="str">
        <f>IFERROR(IF(VLOOKUP($C135,'様式４－１'!$A$6:$AE$112,31,FALSE)="","",1),"")</f>
        <v/>
      </c>
      <c r="CP135" s="256" t="str">
        <f>IFERROR(IF(VLOOKUP($C135,'様式４－１'!$A$6:$AE$112,31,FALSE)="","",1),"")</f>
        <v/>
      </c>
      <c r="CQ135" s="252" t="str">
        <f>IFERROR(IF(VLOOKUP($C135,'様式４－１'!$A$6:$AE$112,31,FALSE)="","",1),"")</f>
        <v/>
      </c>
      <c r="CR135" s="260">
        <f>全技術者確認表!E147</f>
        <v>0</v>
      </c>
      <c r="CS135" s="261">
        <f>全技術者確認表!H147</f>
        <v>0</v>
      </c>
      <c r="FS135" s="232"/>
      <c r="FT135" s="233"/>
      <c r="FU135" s="232"/>
      <c r="FV135" s="233"/>
      <c r="FW135" s="232"/>
      <c r="FX135" s="233"/>
      <c r="FY135" s="232"/>
      <c r="FZ135" s="233"/>
      <c r="GA135" s="232"/>
      <c r="GB135" s="233"/>
      <c r="GC135" s="232"/>
      <c r="GD135" s="233"/>
      <c r="GE135" s="232"/>
      <c r="GF135" s="233"/>
      <c r="GG135" s="232"/>
      <c r="GH135" s="233"/>
      <c r="GI135" s="234"/>
      <c r="GJ135" s="235"/>
      <c r="GK135" s="234"/>
      <c r="GL135" s="235"/>
      <c r="GM135" s="234"/>
      <c r="GN135" s="235"/>
      <c r="GO135" s="234"/>
      <c r="GP135" s="235"/>
      <c r="GQ135" s="234"/>
      <c r="GR135" s="235"/>
      <c r="GS135" s="234"/>
      <c r="GT135" s="235"/>
      <c r="GU135" s="234"/>
      <c r="GV135" s="235"/>
      <c r="GW135" s="234"/>
      <c r="GX135" s="235"/>
      <c r="GY135" s="232"/>
      <c r="GZ135" s="233"/>
      <c r="HA135" s="232"/>
      <c r="HB135" s="233"/>
      <c r="HC135" s="232"/>
      <c r="HD135" s="233"/>
      <c r="HE135" s="232"/>
      <c r="HF135" s="233"/>
      <c r="HG135" s="232"/>
      <c r="HH135" s="233"/>
      <c r="HI135" s="232"/>
      <c r="HJ135" s="233"/>
      <c r="HK135" s="232"/>
      <c r="HL135" s="233"/>
      <c r="HM135" s="232"/>
      <c r="HN135" s="233"/>
      <c r="HO135" s="232"/>
      <c r="HP135" s="233"/>
      <c r="HQ135" s="232"/>
      <c r="HR135" s="233"/>
      <c r="HS135" s="232"/>
      <c r="HT135" s="233"/>
      <c r="HU135" s="232"/>
      <c r="HV135" s="233"/>
      <c r="HW135" s="234"/>
      <c r="HX135" s="235"/>
      <c r="HY135" s="234"/>
      <c r="HZ135" s="235"/>
      <c r="IA135" s="234"/>
      <c r="IB135" s="235"/>
      <c r="IC135" s="234"/>
      <c r="ID135" s="235"/>
      <c r="IE135" s="232"/>
      <c r="IF135" s="233"/>
      <c r="IG135" s="232"/>
      <c r="IH135" s="233"/>
      <c r="II135" s="232"/>
      <c r="IJ135" s="233"/>
      <c r="IK135" s="232"/>
      <c r="IL135" s="233"/>
      <c r="IM135" s="234"/>
      <c r="IN135" s="235"/>
      <c r="IO135" s="234"/>
      <c r="IP135" s="235"/>
      <c r="IQ135" s="234"/>
      <c r="IR135" s="235"/>
      <c r="IS135" s="234"/>
      <c r="IT135" s="235"/>
      <c r="IU135" s="234"/>
      <c r="IV135" s="235"/>
      <c r="IW135" s="234"/>
      <c r="IX135" s="252"/>
      <c r="IY135" s="256"/>
      <c r="IZ135" s="252"/>
      <c r="JA135" s="256"/>
      <c r="JB135" s="252"/>
    </row>
    <row r="136" spans="1:262" s="241" customFormat="1" x14ac:dyDescent="0.2">
      <c r="A136" s="241">
        <f>報告書表紙!G$6</f>
        <v>0</v>
      </c>
      <c r="C136" s="241">
        <v>135</v>
      </c>
      <c r="D136" s="241">
        <f>全技術者確認表!B148</f>
        <v>0</v>
      </c>
      <c r="J136" s="242" t="str">
        <f>IFERROR(IF(VLOOKUP($C136,'様式２－１'!$A$6:$BG$163,4,FALSE)="","",1),"")</f>
        <v/>
      </c>
      <c r="K136" s="243" t="str">
        <f>IFERROR(IF(VLOOKUP($C136,'様式２－１'!$A$6:$BG$163,5,FALSE)="","",1),"")</f>
        <v/>
      </c>
      <c r="L136" s="242" t="str">
        <f>IFERROR(IF(VLOOKUP($C136,'様式２－１'!$A$6:$BG$163,6,FALSE)="","",1),"")</f>
        <v/>
      </c>
      <c r="M136" s="243" t="str">
        <f>IFERROR(IF(VLOOKUP($C136,'様式２－１'!$A$6:$BG$163,7,FALSE)="","",1),"")</f>
        <v/>
      </c>
      <c r="N136" s="242" t="str">
        <f>IFERROR(IF(VLOOKUP($C136,'様式２－１'!$A$6:$BG$163,8,FALSE)="","",1),"")</f>
        <v/>
      </c>
      <c r="O136" s="243" t="str">
        <f>IFERROR(IF(VLOOKUP($C136,'様式２－１'!$A$6:$BG$163,9,FALSE)="","",1),"")</f>
        <v/>
      </c>
      <c r="P136" s="242" t="str">
        <f>IFERROR(IF(VLOOKUP($C136,'様式２－１'!$A$6:$BG$163,10,FALSE)="","",1),"")</f>
        <v/>
      </c>
      <c r="Q136" s="243" t="str">
        <f>IFERROR(IF(VLOOKUP($C136,'様式２－１'!$A$6:$BG$163,11,FALSE)="","",1),"")</f>
        <v/>
      </c>
      <c r="R136" s="242" t="str">
        <f>IFERROR(IF(VLOOKUP($C136,'様式２－１'!$A$6:$BG$163,12,FALSE)="","",1),"")</f>
        <v/>
      </c>
      <c r="S136" s="243" t="str">
        <f>IFERROR(IF(VLOOKUP($C136,'様式２－１'!$A$6:$BG$163,13,FALSE)="","",1),"")</f>
        <v/>
      </c>
      <c r="T136" s="242" t="str">
        <f>IFERROR(IF(VLOOKUP($C136,'様式２－１'!$A$6:$BG$163,14,FALSE)="","",1),"")</f>
        <v/>
      </c>
      <c r="U136" s="243" t="str">
        <f>IFERROR(IF(VLOOKUP($C136,'様式２－１'!$A$6:$BG$163,15,FALSE)="","",1),"")</f>
        <v/>
      </c>
      <c r="V136" s="242" t="str">
        <f>IFERROR(IF(VLOOKUP($C136,'様式２－１'!$A$6:$BG$163,16,FALSE)="","",1),"")</f>
        <v/>
      </c>
      <c r="W136" s="243" t="str">
        <f>IFERROR(IF(VLOOKUP($C136,'様式２－１'!$A$6:$BG$163,17,FALSE)="","",1),"")</f>
        <v/>
      </c>
      <c r="X136" s="242" t="str">
        <f>IFERROR(IF(VLOOKUP($C136,'様式２－１'!$A$6:$BG$163,18,FALSE)="","",1),"")</f>
        <v/>
      </c>
      <c r="Y136" s="243" t="str">
        <f>IFERROR(IF(VLOOKUP($C136,'様式２－１'!$A$6:$BG$163,19,FALSE)="","",1),"")</f>
        <v/>
      </c>
      <c r="Z136" s="242" t="str">
        <f>IFERROR(IF(VLOOKUP($C136,'様式２－１'!$A$6:$BG$163,20,FALSE)="","",1),"")</f>
        <v/>
      </c>
      <c r="AA136" s="245" t="str">
        <f>IFERROR(IF(VLOOKUP($C136,'様式２－１'!$A$6:$BG$163,21,FALSE)="","",1),"")</f>
        <v/>
      </c>
      <c r="AB136" s="242" t="str">
        <f>IFERROR(IF(VLOOKUP($C136,'様式２－１'!$A$6:$BG$163,22,FALSE)="","",1),"")</f>
        <v/>
      </c>
      <c r="AC136" s="245" t="str">
        <f>IFERROR(IF(VLOOKUP($C136,'様式２－１'!$A$6:$BG$163,23,FALSE)="","",1),"")</f>
        <v/>
      </c>
      <c r="AD136" s="242" t="str">
        <f>IFERROR(IF(VLOOKUP($C136,'様式２－１'!$A$6:$BG$163,24,FALSE)="","",1),"")</f>
        <v/>
      </c>
      <c r="AE136" s="245" t="str">
        <f>IFERROR(IF(VLOOKUP($C136,'様式２－１'!$A$6:$BG$163,25,FALSE)="","",1),"")</f>
        <v/>
      </c>
      <c r="AF136" s="242" t="str">
        <f>IFERROR(IF(VLOOKUP($C136,'様式２－１'!$A$6:$BG$163,26,FALSE)="","",1),"")</f>
        <v/>
      </c>
      <c r="AG136" s="245" t="str">
        <f>IFERROR(IF(VLOOKUP($C136,'様式２－１'!$A$6:$BG$163,27,FALSE)="","",1),"")</f>
        <v/>
      </c>
      <c r="AH136" s="242" t="str">
        <f>IFERROR(IF(VLOOKUP($C136,'様式２－１'!$A$6:$BG$163,28,FALSE)="","",1),"")</f>
        <v/>
      </c>
      <c r="AI136" s="245" t="str">
        <f>IFERROR(IF(VLOOKUP($C136,'様式２－１'!$A$6:$BG$163,28,FALSE)="","",1),"")</f>
        <v/>
      </c>
      <c r="AJ136" s="242" t="str">
        <f>IFERROR(IF(VLOOKUP($C136,'様式２－１'!$A$6:$BG$163,30,FALSE)="","",1),"")</f>
        <v/>
      </c>
      <c r="AK136" s="245" t="str">
        <f>IFERROR(IF(VLOOKUP($C136,'様式２－１'!$A$6:$BG$163,31,FALSE)="","",1),"")</f>
        <v/>
      </c>
      <c r="AL136" s="242" t="str">
        <f>IFERROR(IF(VLOOKUP($C136,'様式２－１'!$A$6:$BG$163,32,FALSE)="","",1),"")</f>
        <v/>
      </c>
      <c r="AM136" s="245" t="str">
        <f>IFERROR(IF(VLOOKUP($C136,'様式２－１'!$A$6:$BG$163,33,FALSE)="","",1),"")</f>
        <v/>
      </c>
      <c r="AN136" s="242" t="str">
        <f>IFERROR(IF(VLOOKUP($C136,'様式２－１'!$A$6:$BG$163,34,FALSE)="","",1),"")</f>
        <v/>
      </c>
      <c r="AO136" s="245" t="str">
        <f>IFERROR(IF(VLOOKUP($C136,'様式２－１'!$A$6:$BG$163,35,FALSE)="","",1),"")</f>
        <v/>
      </c>
      <c r="AP136" s="242" t="str">
        <f>IFERROR(IF(VLOOKUP($C136,'様式２－１'!$A$6:$BG$163,36,FALSE)="","",VLOOKUP($C136,'様式２－１'!$A$6:$BG$163,36,FALSE)),"")</f>
        <v/>
      </c>
      <c r="AQ136" s="243" t="str">
        <f>IFERROR(IF(VLOOKUP($C136,'様式２－１'!$A$6:$BG$163,37,FALSE)="","",VLOOKUP($C136,'様式２－１'!$A$6:$BG$163,37,FALSE)),"")</f>
        <v/>
      </c>
      <c r="AR136" s="242" t="str">
        <f>IFERROR(IF(VLOOKUP($C136,'様式２－１'!$A$6:$BG$163,38,FALSE)="","",VLOOKUP($C136,'様式２－１'!$A$6:$BG$163,38,FALSE)),"")</f>
        <v/>
      </c>
      <c r="AS136" s="243" t="str">
        <f>IFERROR(IF(VLOOKUP($C136,'様式２－１'!$A$6:$BG$163,39,FALSE)="","",VLOOKUP($C136,'様式２－１'!$A$6:$BG$163,39,FALSE)),"")</f>
        <v/>
      </c>
      <c r="AT136" s="242" t="str">
        <f>IFERROR(IF(VLOOKUP($C136,'様式２－１'!$A$6:$BG$163,40,FALSE)="","",VLOOKUP($C136,'様式２－１'!$A$6:$BG$163,40,FALSE)),"")</f>
        <v/>
      </c>
      <c r="AU136" s="243" t="str">
        <f>IFERROR(IF(VLOOKUP($C136,'様式２－１'!$A$6:$BG$163,41,FALSE)="","",VLOOKUP($C136,'様式２－１'!$A$6:$BG$163,41,FALSE)),"")</f>
        <v/>
      </c>
      <c r="AV136" s="242" t="str">
        <f>IFERROR(IF(VLOOKUP($C136,'様式２－１'!$A$6:$BG$163,42,FALSE)="","",VLOOKUP($C136,'様式２－１'!$A$6:$BG$163,42,FALSE)),"")</f>
        <v/>
      </c>
      <c r="AW136" s="243" t="str">
        <f>IFERROR(IF(VLOOKUP($C136,'様式２－１'!$A$6:$BG$163,43,FALSE)="","",VLOOKUP($C136,'様式２－１'!$A$6:$BG$163,43,FALSE)),"")</f>
        <v/>
      </c>
      <c r="AX136" s="242" t="str">
        <f>IFERROR(IF(VLOOKUP($C136,'様式２－１'!$A$6:$BG$163,44,FALSE)="","",VLOOKUP($C136,'様式２－１'!$A$6:$BG$163,44,FALSE)),"")</f>
        <v/>
      </c>
      <c r="AY136" s="243" t="str">
        <f>IFERROR(IF(VLOOKUP($C136,'様式２－１'!$A$6:$BG$163,45,FALSE)="","",VLOOKUP($C136,'様式２－１'!$A$6:$BG$163,45,FALSE)),"")</f>
        <v/>
      </c>
      <c r="AZ136" s="242" t="str">
        <f>IFERROR(IF(VLOOKUP($C136,'様式２－１'!$A$6:$BG$163,46,FALSE)="","",VLOOKUP($C136,'様式２－１'!$A$6:$BG$163,46,FALSE)),"")</f>
        <v/>
      </c>
      <c r="BA136" s="243" t="str">
        <f>IFERROR(IF(VLOOKUP($C136,'様式２－１'!$A$6:$BG$163,47,FALSE)="","",VLOOKUP($C136,'様式２－１'!$A$6:$BG$163,47,FALSE)),"")</f>
        <v/>
      </c>
      <c r="BB136" s="242" t="str">
        <f>IFERROR(IF(VLOOKUP($C136,'様式２－１'!$A$6:$BG$163,48,FALSE)="","",VLOOKUP($C136,'様式２－１'!$A$6:$BG$163,48,FALSE)),"")</f>
        <v/>
      </c>
      <c r="BC136" s="243" t="str">
        <f>IFERROR(IF(VLOOKUP($C136,'様式２－１'!$A$6:$BG$163,49,FALSE)="","",VLOOKUP($C136,'様式２－１'!$A$6:$BG$163,49,FALSE)),"")</f>
        <v/>
      </c>
      <c r="BD136" s="242" t="str">
        <f>IFERROR(IF(VLOOKUP($C136,'様式２－１'!$A$6:$BG$163,50,FALSE)="","",VLOOKUP($C136,'様式２－１'!$A$6:$BG$163,50,FALSE)),"")</f>
        <v/>
      </c>
      <c r="BE136" s="243" t="str">
        <f>IFERROR(IF(VLOOKUP($C136,'様式２－１'!$A$6:$BG$163,51,FALSE)="","",VLOOKUP($C136,'様式２－１'!$A$6:$BG$163,51,FALSE)),"")</f>
        <v/>
      </c>
      <c r="BF136" s="242" t="str">
        <f>IFERROR(IF(VLOOKUP($C136,'様式２－１'!$A$6:$BG$163,52,FALSE)="","",VLOOKUP($C136,'様式２－１'!$A$6:$BG$163,52,FALSE)),"")</f>
        <v/>
      </c>
      <c r="BG136" s="243" t="str">
        <f>IFERROR(IF(VLOOKUP($C136,'様式２－１'!$A$6:$BG$163,53,FALSE)="","",1),"")</f>
        <v/>
      </c>
      <c r="BH136" s="242" t="str">
        <f>IFERROR(IF(VLOOKUP($C136,'様式２－１'!$A$6:$BG$163,54,FALSE)="","",1),"")</f>
        <v/>
      </c>
      <c r="BI136" s="243" t="str">
        <f>IFERROR(IF(VLOOKUP($C136,'様式２－１'!$A$6:$BG$163,55,FALSE)="","",1),"")</f>
        <v/>
      </c>
      <c r="BJ136" s="242" t="str">
        <f>IFERROR(IF(VLOOKUP($C136,'様式２－１'!$A$6:$BG$163,56,FALSE)="","",VLOOKUP($C136,'様式２－１'!$A$6:$BG$163,56,FALSE)),"")</f>
        <v/>
      </c>
      <c r="BK136" s="243" t="str">
        <f>IFERROR(IF(VLOOKUP($C136,'様式２－１'!$A$6:$BG$163,57,FALSE)="","",VLOOKUP($C136,'様式２－１'!$A$6:$BG$163,57,FALSE)),"")</f>
        <v/>
      </c>
      <c r="BL136" s="242" t="str">
        <f>IFERROR(IF(VLOOKUP($C136,'様式２－１'!$A$6:$BG$163,58,FALSE)="","",VLOOKUP($C136,'様式２－１'!$A$6:$BG$163,58,FALSE)),"")</f>
        <v/>
      </c>
      <c r="BM136" s="243" t="str">
        <f>IFERROR(IF(VLOOKUP($C136,'様式２－１'!$A$6:$BG$163,59,FALSE)="","",VLOOKUP($C136,'様式２－１'!$A$6:$BG$163,59,FALSE)),"")</f>
        <v/>
      </c>
      <c r="BN136" s="244" t="str">
        <f>IFERROR(IF(VLOOKUP($C136,'様式４－１'!$A$6:$AE$112,5,FALSE)="","",VLOOKUP($C136,'様式４－１'!$A$6:$AE$112,5,FALSE)),"")</f>
        <v/>
      </c>
      <c r="BO136" s="245" t="str">
        <f>IFERROR(IF(VLOOKUP($C136,'様式４－１'!$A$6:$AE$112,6,FALSE)="","",VLOOKUP($C136,'様式４－１'!$A$6:$AE$112,6,FALSE)),"")</f>
        <v/>
      </c>
      <c r="BP136" s="244" t="str">
        <f>IFERROR(IF(VLOOKUP($C136,'様式４－１'!$A$6:$AE$112,7,FALSE)="","",VLOOKUP($C136,'様式４－１'!$A$6:$AE$112,7,FALSE)),"")</f>
        <v/>
      </c>
      <c r="BQ136" s="245" t="str">
        <f>IFERROR(IF(VLOOKUP($C136,'様式４－１'!$A$6:$AE$112,8,FALSE)="","",VLOOKUP($C136,'様式４－１'!$A$6:$AE$112,8,FALSE)),"")</f>
        <v/>
      </c>
      <c r="BR136" s="244" t="str">
        <f>IFERROR(IF(VLOOKUP($C136,'様式４－１'!$A$6:$AE$112,9,FALSE)="","",VLOOKUP($C136,'様式４－１'!$A$6:$AE$112,9,FALSE)),"")</f>
        <v/>
      </c>
      <c r="BS136" s="245" t="str">
        <f>IFERROR(IF(VLOOKUP($C136,'様式４－１'!$A$6:$AE$112,10,FALSE)="","",VLOOKUP($C136,'様式４－１'!$A$6:$AE$112,10,FALSE)),"")</f>
        <v/>
      </c>
      <c r="BT136" s="244" t="str">
        <f>IFERROR(IF(VLOOKUP($C136,'様式４－１'!$A$6:$AE$112,11,FALSE)="","",VLOOKUP($C136,'様式４－１'!$A$6:$AE$112,11,FALSE)),"")</f>
        <v/>
      </c>
      <c r="BU136" s="245" t="str">
        <f>IFERROR(IF(VLOOKUP($C136,'様式４－１'!$A$6:$AE$112,12,FALSE)="","",VLOOKUP($C136,'様式４－１'!$A$6:$AE$112,12,FALSE)),"")</f>
        <v/>
      </c>
      <c r="BV136" s="242" t="str">
        <f>IFERROR(IF(VLOOKUP($C136,'様式４－１'!$A$6:$AE$112,13,FALSE)="","",VLOOKUP($C136,'様式４－１'!$A$6:$AE$112,13,FALSE)),"")</f>
        <v/>
      </c>
      <c r="BW136" s="243" t="str">
        <f>IFERROR(IF(VLOOKUP($C136,'様式４－１'!$A$6:$AE$112,14,FALSE)="","",VLOOKUP($C136,'様式４－１'!$A$6:$AE$112,14,FALSE)),"")</f>
        <v/>
      </c>
      <c r="BX136" s="242" t="str">
        <f>IFERROR(IF(VLOOKUP($C136,'様式４－１'!$A$6:$AE$112,15,FALSE)="","",VLOOKUP($C136,'様式４－１'!$A$6:$AE$112,15,FALSE)),"")</f>
        <v/>
      </c>
      <c r="BY136" s="243" t="str">
        <f>IFERROR(IF(VLOOKUP($C136,'様式４－１'!$A$6:$AE$112,16,FALSE)="","",VLOOKUP($C136,'様式４－１'!$A$6:$AE$112,16,FALSE)),"")</f>
        <v/>
      </c>
      <c r="BZ136" s="242" t="str">
        <f>IFERROR(IF(VLOOKUP($C136,'様式４－１'!$A$6:$AE$112,17,FALSE)="","",VLOOKUP($C136,'様式４－１'!$A$6:$AE$112,17,FALSE)),"")</f>
        <v/>
      </c>
      <c r="CA136" s="243" t="str">
        <f>IFERROR(IF(VLOOKUP($C136,'様式４－１'!$A$6:$AE$112,18,FALSE)="","",VLOOKUP($C136,'様式４－１'!$A$6:$AE$112,18,FALSE)),"")</f>
        <v/>
      </c>
      <c r="CB136" s="242" t="str">
        <f>IFERROR(IF(VLOOKUP($C136,'様式４－１'!$A$6:$AE$112,19,FALSE)="","",VLOOKUP($C136,'様式４－１'!$A$6:$AE$112,19,FALSE)),"")</f>
        <v/>
      </c>
      <c r="CC136" s="243" t="str">
        <f>IFERROR(IF(VLOOKUP($C136,'様式４－１'!$A$6:$AE$112,20,FALSE)="","",VLOOKUP($C136,'様式４－１'!$A$6:$AE$112,20,FALSE)),"")</f>
        <v/>
      </c>
      <c r="CD136" s="244" t="str">
        <f>IFERROR(IF(VLOOKUP($C136,'様式４－１'!$A$6:$AE$112,21,FALSE)="","",1),"")</f>
        <v/>
      </c>
      <c r="CE136" s="245" t="str">
        <f>IFERROR(IF(VLOOKUP($C136,'様式４－１'!$A$6:$AE$112,22,FALSE)="","",1),"")</f>
        <v/>
      </c>
      <c r="CF136" s="244" t="str">
        <f>IFERROR(IF(VLOOKUP($C136,'様式４－１'!$A$6:$AE$112,23,FALSE)="","",1),"")</f>
        <v/>
      </c>
      <c r="CG136" s="245" t="str">
        <f>IFERROR(IF(VLOOKUP($C136,'様式４－１'!$A$6:$AE$112,24,FALSE)="","",1),"")</f>
        <v/>
      </c>
      <c r="CH136" s="244" t="str">
        <f>IFERROR(IF(VLOOKUP($C136,'様式４－１'!$A$6:$AE$112,25,FALSE)="","",1),"")</f>
        <v/>
      </c>
      <c r="CI136" s="245" t="str">
        <f>IFERROR(IF(VLOOKUP($C136,'様式４－１'!$A$6:$AE$112,26,FALSE)="","",1),"")</f>
        <v/>
      </c>
      <c r="CJ136" s="244" t="str">
        <f>IFERROR(IF(VLOOKUP($C136,'様式４－１'!$A$6:$AE$112,27,FALSE)="","",1),"")</f>
        <v/>
      </c>
      <c r="CK136" s="245" t="str">
        <f>IFERROR(IF(VLOOKUP($C136,'様式４－１'!$A$6:$AE$112,28,FALSE)="","",1),"")</f>
        <v/>
      </c>
      <c r="CL136" s="244" t="str">
        <f>IFERROR(IF(VLOOKUP($C136,'様式４－１'!$A$6:$AE$112,29,FALSE)="","",1),"")</f>
        <v/>
      </c>
      <c r="CM136" s="245" t="str">
        <f>IFERROR(IF(VLOOKUP($C136,'様式４－１'!$A$6:$AE$112,30,FALSE)="","",1),"")</f>
        <v/>
      </c>
      <c r="CN136" s="244" t="str">
        <f>IFERROR(IF(VLOOKUP($C136,'様式４－１'!$A$6:$AE$112,31,FALSE)="","",1),"")</f>
        <v/>
      </c>
      <c r="CO136" s="253" t="str">
        <f>IFERROR(IF(VLOOKUP($C136,'様式４－１'!$A$6:$AE$112,31,FALSE)="","",1),"")</f>
        <v/>
      </c>
      <c r="CP136" s="257" t="str">
        <f>IFERROR(IF(VLOOKUP($C136,'様式４－１'!$A$6:$AE$112,31,FALSE)="","",1),"")</f>
        <v/>
      </c>
      <c r="CQ136" s="253" t="str">
        <f>IFERROR(IF(VLOOKUP($C136,'様式４－１'!$A$6:$AE$112,31,FALSE)="","",1),"")</f>
        <v/>
      </c>
      <c r="CR136" s="262">
        <f>全技術者確認表!E148</f>
        <v>0</v>
      </c>
      <c r="CS136" s="263">
        <f>全技術者確認表!H148</f>
        <v>0</v>
      </c>
      <c r="FS136" s="242"/>
      <c r="FT136" s="243"/>
      <c r="FU136" s="242"/>
      <c r="FV136" s="243"/>
      <c r="FW136" s="242"/>
      <c r="FX136" s="243"/>
      <c r="FY136" s="242"/>
      <c r="FZ136" s="243"/>
      <c r="GA136" s="242"/>
      <c r="GB136" s="243"/>
      <c r="GC136" s="242"/>
      <c r="GD136" s="243"/>
      <c r="GE136" s="242"/>
      <c r="GF136" s="243"/>
      <c r="GG136" s="242"/>
      <c r="GH136" s="243"/>
      <c r="GI136" s="244"/>
      <c r="GJ136" s="245"/>
      <c r="GK136" s="244"/>
      <c r="GL136" s="245"/>
      <c r="GM136" s="244"/>
      <c r="GN136" s="245"/>
      <c r="GO136" s="244"/>
      <c r="GP136" s="245"/>
      <c r="GQ136" s="244"/>
      <c r="GR136" s="245"/>
      <c r="GS136" s="244"/>
      <c r="GT136" s="245"/>
      <c r="GU136" s="244"/>
      <c r="GV136" s="245"/>
      <c r="GW136" s="244"/>
      <c r="GX136" s="245"/>
      <c r="GY136" s="242"/>
      <c r="GZ136" s="243"/>
      <c r="HA136" s="242"/>
      <c r="HB136" s="243"/>
      <c r="HC136" s="242"/>
      <c r="HD136" s="243"/>
      <c r="HE136" s="242"/>
      <c r="HF136" s="243"/>
      <c r="HG136" s="242"/>
      <c r="HH136" s="243"/>
      <c r="HI136" s="242"/>
      <c r="HJ136" s="243"/>
      <c r="HK136" s="242"/>
      <c r="HL136" s="243"/>
      <c r="HM136" s="242"/>
      <c r="HN136" s="243"/>
      <c r="HO136" s="242"/>
      <c r="HP136" s="243"/>
      <c r="HQ136" s="242"/>
      <c r="HR136" s="243"/>
      <c r="HS136" s="242"/>
      <c r="HT136" s="243"/>
      <c r="HU136" s="242"/>
      <c r="HV136" s="243"/>
      <c r="HW136" s="244"/>
      <c r="HX136" s="245"/>
      <c r="HY136" s="244"/>
      <c r="HZ136" s="245"/>
      <c r="IA136" s="244"/>
      <c r="IB136" s="245"/>
      <c r="IC136" s="244"/>
      <c r="ID136" s="245"/>
      <c r="IE136" s="242"/>
      <c r="IF136" s="243"/>
      <c r="IG136" s="242"/>
      <c r="IH136" s="243"/>
      <c r="II136" s="242"/>
      <c r="IJ136" s="243"/>
      <c r="IK136" s="242"/>
      <c r="IL136" s="243"/>
      <c r="IM136" s="244"/>
      <c r="IN136" s="245"/>
      <c r="IO136" s="244"/>
      <c r="IP136" s="245"/>
      <c r="IQ136" s="244"/>
      <c r="IR136" s="245"/>
      <c r="IS136" s="244"/>
      <c r="IT136" s="245"/>
      <c r="IU136" s="244"/>
      <c r="IV136" s="245"/>
      <c r="IW136" s="244"/>
      <c r="IX136" s="253"/>
      <c r="IY136" s="257"/>
      <c r="IZ136" s="253"/>
      <c r="JA136" s="257"/>
      <c r="JB136" s="253"/>
    </row>
    <row r="137" spans="1:262" s="236" customFormat="1" x14ac:dyDescent="0.2">
      <c r="A137" s="236">
        <f>報告書表紙!G$6</f>
        <v>0</v>
      </c>
      <c r="C137" s="236">
        <v>136</v>
      </c>
      <c r="D137" s="236">
        <f>全技術者確認表!B149</f>
        <v>0</v>
      </c>
      <c r="J137" s="237" t="str">
        <f>IFERROR(IF(VLOOKUP($C137,'様式２－１'!$A$6:$BG$163,4,FALSE)="","",1),"")</f>
        <v/>
      </c>
      <c r="K137" s="238" t="str">
        <f>IFERROR(IF(VLOOKUP($C137,'様式２－１'!$A$6:$BG$163,5,FALSE)="","",1),"")</f>
        <v/>
      </c>
      <c r="L137" s="237" t="str">
        <f>IFERROR(IF(VLOOKUP($C137,'様式２－１'!$A$6:$BG$163,6,FALSE)="","",1),"")</f>
        <v/>
      </c>
      <c r="M137" s="238" t="str">
        <f>IFERROR(IF(VLOOKUP($C137,'様式２－１'!$A$6:$BG$163,7,FALSE)="","",1),"")</f>
        <v/>
      </c>
      <c r="N137" s="237" t="str">
        <f>IFERROR(IF(VLOOKUP($C137,'様式２－１'!$A$6:$BG$163,8,FALSE)="","",1),"")</f>
        <v/>
      </c>
      <c r="O137" s="238" t="str">
        <f>IFERROR(IF(VLOOKUP($C137,'様式２－１'!$A$6:$BG$163,9,FALSE)="","",1),"")</f>
        <v/>
      </c>
      <c r="P137" s="237" t="str">
        <f>IFERROR(IF(VLOOKUP($C137,'様式２－１'!$A$6:$BG$163,10,FALSE)="","",1),"")</f>
        <v/>
      </c>
      <c r="Q137" s="238" t="str">
        <f>IFERROR(IF(VLOOKUP($C137,'様式２－１'!$A$6:$BG$163,11,FALSE)="","",1),"")</f>
        <v/>
      </c>
      <c r="R137" s="237" t="str">
        <f>IFERROR(IF(VLOOKUP($C137,'様式２－１'!$A$6:$BG$163,12,FALSE)="","",1),"")</f>
        <v/>
      </c>
      <c r="S137" s="238" t="str">
        <f>IFERROR(IF(VLOOKUP($C137,'様式２－１'!$A$6:$BG$163,13,FALSE)="","",1),"")</f>
        <v/>
      </c>
      <c r="T137" s="237" t="str">
        <f>IFERROR(IF(VLOOKUP($C137,'様式２－１'!$A$6:$BG$163,14,FALSE)="","",1),"")</f>
        <v/>
      </c>
      <c r="U137" s="238" t="str">
        <f>IFERROR(IF(VLOOKUP($C137,'様式２－１'!$A$6:$BG$163,15,FALSE)="","",1),"")</f>
        <v/>
      </c>
      <c r="V137" s="237" t="str">
        <f>IFERROR(IF(VLOOKUP($C137,'様式２－１'!$A$6:$BG$163,16,FALSE)="","",1),"")</f>
        <v/>
      </c>
      <c r="W137" s="238" t="str">
        <f>IFERROR(IF(VLOOKUP($C137,'様式２－１'!$A$6:$BG$163,17,FALSE)="","",1),"")</f>
        <v/>
      </c>
      <c r="X137" s="237" t="str">
        <f>IFERROR(IF(VLOOKUP($C137,'様式２－１'!$A$6:$BG$163,18,FALSE)="","",1),"")</f>
        <v/>
      </c>
      <c r="Y137" s="238" t="str">
        <f>IFERROR(IF(VLOOKUP($C137,'様式２－１'!$A$6:$BG$163,19,FALSE)="","",1),"")</f>
        <v/>
      </c>
      <c r="Z137" s="237" t="str">
        <f>IFERROR(IF(VLOOKUP($C137,'様式２－１'!$A$6:$BG$163,20,FALSE)="","",1),"")</f>
        <v/>
      </c>
      <c r="AA137" s="240" t="str">
        <f>IFERROR(IF(VLOOKUP($C137,'様式２－１'!$A$6:$BG$163,21,FALSE)="","",1),"")</f>
        <v/>
      </c>
      <c r="AB137" s="237" t="str">
        <f>IFERROR(IF(VLOOKUP($C137,'様式２－１'!$A$6:$BG$163,22,FALSE)="","",1),"")</f>
        <v/>
      </c>
      <c r="AC137" s="240" t="str">
        <f>IFERROR(IF(VLOOKUP($C137,'様式２－１'!$A$6:$BG$163,23,FALSE)="","",1),"")</f>
        <v/>
      </c>
      <c r="AD137" s="237" t="str">
        <f>IFERROR(IF(VLOOKUP($C137,'様式２－１'!$A$6:$BG$163,24,FALSE)="","",1),"")</f>
        <v/>
      </c>
      <c r="AE137" s="240" t="str">
        <f>IFERROR(IF(VLOOKUP($C137,'様式２－１'!$A$6:$BG$163,25,FALSE)="","",1),"")</f>
        <v/>
      </c>
      <c r="AF137" s="237" t="str">
        <f>IFERROR(IF(VLOOKUP($C137,'様式２－１'!$A$6:$BG$163,26,FALSE)="","",1),"")</f>
        <v/>
      </c>
      <c r="AG137" s="240" t="str">
        <f>IFERROR(IF(VLOOKUP($C137,'様式２－１'!$A$6:$BG$163,27,FALSE)="","",1),"")</f>
        <v/>
      </c>
      <c r="AH137" s="237" t="str">
        <f>IFERROR(IF(VLOOKUP($C137,'様式２－１'!$A$6:$BG$163,28,FALSE)="","",1),"")</f>
        <v/>
      </c>
      <c r="AI137" s="240" t="str">
        <f>IFERROR(IF(VLOOKUP($C137,'様式２－１'!$A$6:$BG$163,28,FALSE)="","",1),"")</f>
        <v/>
      </c>
      <c r="AJ137" s="237" t="str">
        <f>IFERROR(IF(VLOOKUP($C137,'様式２－１'!$A$6:$BG$163,30,FALSE)="","",1),"")</f>
        <v/>
      </c>
      <c r="AK137" s="240" t="str">
        <f>IFERROR(IF(VLOOKUP($C137,'様式２－１'!$A$6:$BG$163,31,FALSE)="","",1),"")</f>
        <v/>
      </c>
      <c r="AL137" s="237" t="str">
        <f>IFERROR(IF(VLOOKUP($C137,'様式２－１'!$A$6:$BG$163,32,FALSE)="","",1),"")</f>
        <v/>
      </c>
      <c r="AM137" s="240" t="str">
        <f>IFERROR(IF(VLOOKUP($C137,'様式２－１'!$A$6:$BG$163,33,FALSE)="","",1),"")</f>
        <v/>
      </c>
      <c r="AN137" s="237" t="str">
        <f>IFERROR(IF(VLOOKUP($C137,'様式２－１'!$A$6:$BG$163,34,FALSE)="","",1),"")</f>
        <v/>
      </c>
      <c r="AO137" s="240" t="str">
        <f>IFERROR(IF(VLOOKUP($C137,'様式２－１'!$A$6:$BG$163,35,FALSE)="","",1),"")</f>
        <v/>
      </c>
      <c r="AP137" s="237" t="str">
        <f>IFERROR(IF(VLOOKUP($C137,'様式２－１'!$A$6:$BG$163,36,FALSE)="","",VLOOKUP($C137,'様式２－１'!$A$6:$BG$163,36,FALSE)),"")</f>
        <v/>
      </c>
      <c r="AQ137" s="238" t="str">
        <f>IFERROR(IF(VLOOKUP($C137,'様式２－１'!$A$6:$BG$163,37,FALSE)="","",VLOOKUP($C137,'様式２－１'!$A$6:$BG$163,37,FALSE)),"")</f>
        <v/>
      </c>
      <c r="AR137" s="237" t="str">
        <f>IFERROR(IF(VLOOKUP($C137,'様式２－１'!$A$6:$BG$163,38,FALSE)="","",VLOOKUP($C137,'様式２－１'!$A$6:$BG$163,38,FALSE)),"")</f>
        <v/>
      </c>
      <c r="AS137" s="238" t="str">
        <f>IFERROR(IF(VLOOKUP($C137,'様式２－１'!$A$6:$BG$163,39,FALSE)="","",VLOOKUP($C137,'様式２－１'!$A$6:$BG$163,39,FALSE)),"")</f>
        <v/>
      </c>
      <c r="AT137" s="237" t="str">
        <f>IFERROR(IF(VLOOKUP($C137,'様式２－１'!$A$6:$BG$163,40,FALSE)="","",VLOOKUP($C137,'様式２－１'!$A$6:$BG$163,40,FALSE)),"")</f>
        <v/>
      </c>
      <c r="AU137" s="238" t="str">
        <f>IFERROR(IF(VLOOKUP($C137,'様式２－１'!$A$6:$BG$163,41,FALSE)="","",VLOOKUP($C137,'様式２－１'!$A$6:$BG$163,41,FALSE)),"")</f>
        <v/>
      </c>
      <c r="AV137" s="237" t="str">
        <f>IFERROR(IF(VLOOKUP($C137,'様式２－１'!$A$6:$BG$163,42,FALSE)="","",VLOOKUP($C137,'様式２－１'!$A$6:$BG$163,42,FALSE)),"")</f>
        <v/>
      </c>
      <c r="AW137" s="238" t="str">
        <f>IFERROR(IF(VLOOKUP($C137,'様式２－１'!$A$6:$BG$163,43,FALSE)="","",VLOOKUP($C137,'様式２－１'!$A$6:$BG$163,43,FALSE)),"")</f>
        <v/>
      </c>
      <c r="AX137" s="237" t="str">
        <f>IFERROR(IF(VLOOKUP($C137,'様式２－１'!$A$6:$BG$163,44,FALSE)="","",VLOOKUP($C137,'様式２－１'!$A$6:$BG$163,44,FALSE)),"")</f>
        <v/>
      </c>
      <c r="AY137" s="238" t="str">
        <f>IFERROR(IF(VLOOKUP($C137,'様式２－１'!$A$6:$BG$163,45,FALSE)="","",VLOOKUP($C137,'様式２－１'!$A$6:$BG$163,45,FALSE)),"")</f>
        <v/>
      </c>
      <c r="AZ137" s="237" t="str">
        <f>IFERROR(IF(VLOOKUP($C137,'様式２－１'!$A$6:$BG$163,46,FALSE)="","",VLOOKUP($C137,'様式２－１'!$A$6:$BG$163,46,FALSE)),"")</f>
        <v/>
      </c>
      <c r="BA137" s="238" t="str">
        <f>IFERROR(IF(VLOOKUP($C137,'様式２－１'!$A$6:$BG$163,47,FALSE)="","",VLOOKUP($C137,'様式２－１'!$A$6:$BG$163,47,FALSE)),"")</f>
        <v/>
      </c>
      <c r="BB137" s="237" t="str">
        <f>IFERROR(IF(VLOOKUP($C137,'様式２－１'!$A$6:$BG$163,48,FALSE)="","",VLOOKUP($C137,'様式２－１'!$A$6:$BG$163,48,FALSE)),"")</f>
        <v/>
      </c>
      <c r="BC137" s="238" t="str">
        <f>IFERROR(IF(VLOOKUP($C137,'様式２－１'!$A$6:$BG$163,49,FALSE)="","",VLOOKUP($C137,'様式２－１'!$A$6:$BG$163,49,FALSE)),"")</f>
        <v/>
      </c>
      <c r="BD137" s="237" t="str">
        <f>IFERROR(IF(VLOOKUP($C137,'様式２－１'!$A$6:$BG$163,50,FALSE)="","",VLOOKUP($C137,'様式２－１'!$A$6:$BG$163,50,FALSE)),"")</f>
        <v/>
      </c>
      <c r="BE137" s="238" t="str">
        <f>IFERROR(IF(VLOOKUP($C137,'様式２－１'!$A$6:$BG$163,51,FALSE)="","",VLOOKUP($C137,'様式２－１'!$A$6:$BG$163,51,FALSE)),"")</f>
        <v/>
      </c>
      <c r="BF137" s="237" t="str">
        <f>IFERROR(IF(VLOOKUP($C137,'様式２－１'!$A$6:$BG$163,52,FALSE)="","",VLOOKUP($C137,'様式２－１'!$A$6:$BG$163,52,FALSE)),"")</f>
        <v/>
      </c>
      <c r="BG137" s="238" t="str">
        <f>IFERROR(IF(VLOOKUP($C137,'様式２－１'!$A$6:$BG$163,53,FALSE)="","",1),"")</f>
        <v/>
      </c>
      <c r="BH137" s="237" t="str">
        <f>IFERROR(IF(VLOOKUP($C137,'様式２－１'!$A$6:$BG$163,54,FALSE)="","",1),"")</f>
        <v/>
      </c>
      <c r="BI137" s="238" t="str">
        <f>IFERROR(IF(VLOOKUP($C137,'様式２－１'!$A$6:$BG$163,55,FALSE)="","",1),"")</f>
        <v/>
      </c>
      <c r="BJ137" s="237" t="str">
        <f>IFERROR(IF(VLOOKUP($C137,'様式２－１'!$A$6:$BG$163,56,FALSE)="","",VLOOKUP($C137,'様式２－１'!$A$6:$BG$163,56,FALSE)),"")</f>
        <v/>
      </c>
      <c r="BK137" s="238" t="str">
        <f>IFERROR(IF(VLOOKUP($C137,'様式２－１'!$A$6:$BG$163,57,FALSE)="","",VLOOKUP($C137,'様式２－１'!$A$6:$BG$163,57,FALSE)),"")</f>
        <v/>
      </c>
      <c r="BL137" s="237" t="str">
        <f>IFERROR(IF(VLOOKUP($C137,'様式２－１'!$A$6:$BG$163,58,FALSE)="","",VLOOKUP($C137,'様式２－１'!$A$6:$BG$163,58,FALSE)),"")</f>
        <v/>
      </c>
      <c r="BM137" s="238" t="str">
        <f>IFERROR(IF(VLOOKUP($C137,'様式２－１'!$A$6:$BG$163,59,FALSE)="","",VLOOKUP($C137,'様式２－１'!$A$6:$BG$163,59,FALSE)),"")</f>
        <v/>
      </c>
      <c r="BN137" s="239" t="str">
        <f>IFERROR(IF(VLOOKUP($C137,'様式４－１'!$A$6:$AE$112,5,FALSE)="","",VLOOKUP($C137,'様式４－１'!$A$6:$AE$112,5,FALSE)),"")</f>
        <v/>
      </c>
      <c r="BO137" s="240" t="str">
        <f>IFERROR(IF(VLOOKUP($C137,'様式４－１'!$A$6:$AE$112,6,FALSE)="","",VLOOKUP($C137,'様式４－１'!$A$6:$AE$112,6,FALSE)),"")</f>
        <v/>
      </c>
      <c r="BP137" s="239" t="str">
        <f>IFERROR(IF(VLOOKUP($C137,'様式４－１'!$A$6:$AE$112,7,FALSE)="","",VLOOKUP($C137,'様式４－１'!$A$6:$AE$112,7,FALSE)),"")</f>
        <v/>
      </c>
      <c r="BQ137" s="240" t="str">
        <f>IFERROR(IF(VLOOKUP($C137,'様式４－１'!$A$6:$AE$112,8,FALSE)="","",VLOOKUP($C137,'様式４－１'!$A$6:$AE$112,8,FALSE)),"")</f>
        <v/>
      </c>
      <c r="BR137" s="239" t="str">
        <f>IFERROR(IF(VLOOKUP($C137,'様式４－１'!$A$6:$AE$112,9,FALSE)="","",VLOOKUP($C137,'様式４－１'!$A$6:$AE$112,9,FALSE)),"")</f>
        <v/>
      </c>
      <c r="BS137" s="240" t="str">
        <f>IFERROR(IF(VLOOKUP($C137,'様式４－１'!$A$6:$AE$112,10,FALSE)="","",VLOOKUP($C137,'様式４－１'!$A$6:$AE$112,10,FALSE)),"")</f>
        <v/>
      </c>
      <c r="BT137" s="239" t="str">
        <f>IFERROR(IF(VLOOKUP($C137,'様式４－１'!$A$6:$AE$112,11,FALSE)="","",VLOOKUP($C137,'様式４－１'!$A$6:$AE$112,11,FALSE)),"")</f>
        <v/>
      </c>
      <c r="BU137" s="240" t="str">
        <f>IFERROR(IF(VLOOKUP($C137,'様式４－１'!$A$6:$AE$112,12,FALSE)="","",VLOOKUP($C137,'様式４－１'!$A$6:$AE$112,12,FALSE)),"")</f>
        <v/>
      </c>
      <c r="BV137" s="237" t="str">
        <f>IFERROR(IF(VLOOKUP($C137,'様式４－１'!$A$6:$AE$112,13,FALSE)="","",VLOOKUP($C137,'様式４－１'!$A$6:$AE$112,13,FALSE)),"")</f>
        <v/>
      </c>
      <c r="BW137" s="238" t="str">
        <f>IFERROR(IF(VLOOKUP($C137,'様式４－１'!$A$6:$AE$112,14,FALSE)="","",VLOOKUP($C137,'様式４－１'!$A$6:$AE$112,14,FALSE)),"")</f>
        <v/>
      </c>
      <c r="BX137" s="237" t="str">
        <f>IFERROR(IF(VLOOKUP($C137,'様式４－１'!$A$6:$AE$112,15,FALSE)="","",VLOOKUP($C137,'様式４－１'!$A$6:$AE$112,15,FALSE)),"")</f>
        <v/>
      </c>
      <c r="BY137" s="238" t="str">
        <f>IFERROR(IF(VLOOKUP($C137,'様式４－１'!$A$6:$AE$112,16,FALSE)="","",VLOOKUP($C137,'様式４－１'!$A$6:$AE$112,16,FALSE)),"")</f>
        <v/>
      </c>
      <c r="BZ137" s="237" t="str">
        <f>IFERROR(IF(VLOOKUP($C137,'様式４－１'!$A$6:$AE$112,17,FALSE)="","",VLOOKUP($C137,'様式４－１'!$A$6:$AE$112,17,FALSE)),"")</f>
        <v/>
      </c>
      <c r="CA137" s="238" t="str">
        <f>IFERROR(IF(VLOOKUP($C137,'様式４－１'!$A$6:$AE$112,18,FALSE)="","",VLOOKUP($C137,'様式４－１'!$A$6:$AE$112,18,FALSE)),"")</f>
        <v/>
      </c>
      <c r="CB137" s="237" t="str">
        <f>IFERROR(IF(VLOOKUP($C137,'様式４－１'!$A$6:$AE$112,19,FALSE)="","",VLOOKUP($C137,'様式４－１'!$A$6:$AE$112,19,FALSE)),"")</f>
        <v/>
      </c>
      <c r="CC137" s="238" t="str">
        <f>IFERROR(IF(VLOOKUP($C137,'様式４－１'!$A$6:$AE$112,20,FALSE)="","",VLOOKUP($C137,'様式４－１'!$A$6:$AE$112,20,FALSE)),"")</f>
        <v/>
      </c>
      <c r="CD137" s="239" t="str">
        <f>IFERROR(IF(VLOOKUP($C137,'様式４－１'!$A$6:$AE$112,21,FALSE)="","",1),"")</f>
        <v/>
      </c>
      <c r="CE137" s="240" t="str">
        <f>IFERROR(IF(VLOOKUP($C137,'様式４－１'!$A$6:$AE$112,22,FALSE)="","",1),"")</f>
        <v/>
      </c>
      <c r="CF137" s="239" t="str">
        <f>IFERROR(IF(VLOOKUP($C137,'様式４－１'!$A$6:$AE$112,23,FALSE)="","",1),"")</f>
        <v/>
      </c>
      <c r="CG137" s="240" t="str">
        <f>IFERROR(IF(VLOOKUP($C137,'様式４－１'!$A$6:$AE$112,24,FALSE)="","",1),"")</f>
        <v/>
      </c>
      <c r="CH137" s="239" t="str">
        <f>IFERROR(IF(VLOOKUP($C137,'様式４－１'!$A$6:$AE$112,25,FALSE)="","",1),"")</f>
        <v/>
      </c>
      <c r="CI137" s="240" t="str">
        <f>IFERROR(IF(VLOOKUP($C137,'様式４－１'!$A$6:$AE$112,26,FALSE)="","",1),"")</f>
        <v/>
      </c>
      <c r="CJ137" s="239" t="str">
        <f>IFERROR(IF(VLOOKUP($C137,'様式４－１'!$A$6:$AE$112,27,FALSE)="","",1),"")</f>
        <v/>
      </c>
      <c r="CK137" s="240" t="str">
        <f>IFERROR(IF(VLOOKUP($C137,'様式４－１'!$A$6:$AE$112,28,FALSE)="","",1),"")</f>
        <v/>
      </c>
      <c r="CL137" s="239" t="str">
        <f>IFERROR(IF(VLOOKUP($C137,'様式４－１'!$A$6:$AE$112,29,FALSE)="","",1),"")</f>
        <v/>
      </c>
      <c r="CM137" s="240" t="str">
        <f>IFERROR(IF(VLOOKUP($C137,'様式４－１'!$A$6:$AE$112,30,FALSE)="","",1),"")</f>
        <v/>
      </c>
      <c r="CN137" s="239" t="str">
        <f>IFERROR(IF(VLOOKUP($C137,'様式４－１'!$A$6:$AE$112,31,FALSE)="","",1),"")</f>
        <v/>
      </c>
      <c r="CO137" s="254" t="str">
        <f>IFERROR(IF(VLOOKUP($C137,'様式４－１'!$A$6:$AE$112,31,FALSE)="","",1),"")</f>
        <v/>
      </c>
      <c r="CP137" s="258" t="str">
        <f>IFERROR(IF(VLOOKUP($C137,'様式４－１'!$A$6:$AE$112,31,FALSE)="","",1),"")</f>
        <v/>
      </c>
      <c r="CQ137" s="254" t="str">
        <f>IFERROR(IF(VLOOKUP($C137,'様式４－１'!$A$6:$AE$112,31,FALSE)="","",1),"")</f>
        <v/>
      </c>
      <c r="CR137" s="264">
        <f>全技術者確認表!E149</f>
        <v>0</v>
      </c>
      <c r="CS137" s="265">
        <f>全技術者確認表!H149</f>
        <v>0</v>
      </c>
      <c r="FS137" s="237"/>
      <c r="FT137" s="238"/>
      <c r="FU137" s="237"/>
      <c r="FV137" s="238"/>
      <c r="FW137" s="237"/>
      <c r="FX137" s="238"/>
      <c r="FY137" s="237"/>
      <c r="FZ137" s="238"/>
      <c r="GA137" s="237"/>
      <c r="GB137" s="238"/>
      <c r="GC137" s="237"/>
      <c r="GD137" s="238"/>
      <c r="GE137" s="237"/>
      <c r="GF137" s="238"/>
      <c r="GG137" s="237"/>
      <c r="GH137" s="238"/>
      <c r="GI137" s="239"/>
      <c r="GJ137" s="240"/>
      <c r="GK137" s="239"/>
      <c r="GL137" s="240"/>
      <c r="GM137" s="239"/>
      <c r="GN137" s="240"/>
      <c r="GO137" s="239"/>
      <c r="GP137" s="240"/>
      <c r="GQ137" s="239"/>
      <c r="GR137" s="240"/>
      <c r="GS137" s="239"/>
      <c r="GT137" s="240"/>
      <c r="GU137" s="239"/>
      <c r="GV137" s="240"/>
      <c r="GW137" s="239"/>
      <c r="GX137" s="240"/>
      <c r="GY137" s="237"/>
      <c r="GZ137" s="238"/>
      <c r="HA137" s="237"/>
      <c r="HB137" s="238"/>
      <c r="HC137" s="237"/>
      <c r="HD137" s="238"/>
      <c r="HE137" s="237"/>
      <c r="HF137" s="238"/>
      <c r="HG137" s="237"/>
      <c r="HH137" s="238"/>
      <c r="HI137" s="237"/>
      <c r="HJ137" s="238"/>
      <c r="HK137" s="237"/>
      <c r="HL137" s="238"/>
      <c r="HM137" s="237"/>
      <c r="HN137" s="238"/>
      <c r="HO137" s="237"/>
      <c r="HP137" s="238"/>
      <c r="HQ137" s="237"/>
      <c r="HR137" s="238"/>
      <c r="HS137" s="237"/>
      <c r="HT137" s="238"/>
      <c r="HU137" s="237"/>
      <c r="HV137" s="238"/>
      <c r="HW137" s="239"/>
      <c r="HX137" s="240"/>
      <c r="HY137" s="239"/>
      <c r="HZ137" s="240"/>
      <c r="IA137" s="239"/>
      <c r="IB137" s="240"/>
      <c r="IC137" s="239"/>
      <c r="ID137" s="240"/>
      <c r="IE137" s="237"/>
      <c r="IF137" s="238"/>
      <c r="IG137" s="237"/>
      <c r="IH137" s="238"/>
      <c r="II137" s="237"/>
      <c r="IJ137" s="238"/>
      <c r="IK137" s="237"/>
      <c r="IL137" s="238"/>
      <c r="IM137" s="239"/>
      <c r="IN137" s="240"/>
      <c r="IO137" s="239"/>
      <c r="IP137" s="240"/>
      <c r="IQ137" s="239"/>
      <c r="IR137" s="240"/>
      <c r="IS137" s="239"/>
      <c r="IT137" s="240"/>
      <c r="IU137" s="239"/>
      <c r="IV137" s="240"/>
      <c r="IW137" s="239"/>
      <c r="IX137" s="254"/>
      <c r="IY137" s="258"/>
      <c r="IZ137" s="254"/>
      <c r="JA137" s="258"/>
      <c r="JB137" s="254"/>
    </row>
    <row r="138" spans="1:262" s="231" customFormat="1" x14ac:dyDescent="0.2">
      <c r="A138" s="231">
        <f>報告書表紙!G$6</f>
        <v>0</v>
      </c>
      <c r="C138" s="231">
        <v>137</v>
      </c>
      <c r="D138" s="231">
        <f>全技術者確認表!B150</f>
        <v>0</v>
      </c>
      <c r="J138" s="232" t="str">
        <f>IFERROR(IF(VLOOKUP($C138,'様式２－１'!$A$6:$BG$163,4,FALSE)="","",1),"")</f>
        <v/>
      </c>
      <c r="K138" s="233" t="str">
        <f>IFERROR(IF(VLOOKUP($C138,'様式２－１'!$A$6:$BG$163,5,FALSE)="","",1),"")</f>
        <v/>
      </c>
      <c r="L138" s="232" t="str">
        <f>IFERROR(IF(VLOOKUP($C138,'様式２－１'!$A$6:$BG$163,6,FALSE)="","",1),"")</f>
        <v/>
      </c>
      <c r="M138" s="233" t="str">
        <f>IFERROR(IF(VLOOKUP($C138,'様式２－１'!$A$6:$BG$163,7,FALSE)="","",1),"")</f>
        <v/>
      </c>
      <c r="N138" s="232" t="str">
        <f>IFERROR(IF(VLOOKUP($C138,'様式２－１'!$A$6:$BG$163,8,FALSE)="","",1),"")</f>
        <v/>
      </c>
      <c r="O138" s="233" t="str">
        <f>IFERROR(IF(VLOOKUP($C138,'様式２－１'!$A$6:$BG$163,9,FALSE)="","",1),"")</f>
        <v/>
      </c>
      <c r="P138" s="232" t="str">
        <f>IFERROR(IF(VLOOKUP($C138,'様式２－１'!$A$6:$BG$163,10,FALSE)="","",1),"")</f>
        <v/>
      </c>
      <c r="Q138" s="233" t="str">
        <f>IFERROR(IF(VLOOKUP($C138,'様式２－１'!$A$6:$BG$163,11,FALSE)="","",1),"")</f>
        <v/>
      </c>
      <c r="R138" s="232" t="str">
        <f>IFERROR(IF(VLOOKUP($C138,'様式２－１'!$A$6:$BG$163,12,FALSE)="","",1),"")</f>
        <v/>
      </c>
      <c r="S138" s="233" t="str">
        <f>IFERROR(IF(VLOOKUP($C138,'様式２－１'!$A$6:$BG$163,13,FALSE)="","",1),"")</f>
        <v/>
      </c>
      <c r="T138" s="232" t="str">
        <f>IFERROR(IF(VLOOKUP($C138,'様式２－１'!$A$6:$BG$163,14,FALSE)="","",1),"")</f>
        <v/>
      </c>
      <c r="U138" s="233" t="str">
        <f>IFERROR(IF(VLOOKUP($C138,'様式２－１'!$A$6:$BG$163,15,FALSE)="","",1),"")</f>
        <v/>
      </c>
      <c r="V138" s="232" t="str">
        <f>IFERROR(IF(VLOOKUP($C138,'様式２－１'!$A$6:$BG$163,16,FALSE)="","",1),"")</f>
        <v/>
      </c>
      <c r="W138" s="233" t="str">
        <f>IFERROR(IF(VLOOKUP($C138,'様式２－１'!$A$6:$BG$163,17,FALSE)="","",1),"")</f>
        <v/>
      </c>
      <c r="X138" s="232" t="str">
        <f>IFERROR(IF(VLOOKUP($C138,'様式２－１'!$A$6:$BG$163,18,FALSE)="","",1),"")</f>
        <v/>
      </c>
      <c r="Y138" s="233" t="str">
        <f>IFERROR(IF(VLOOKUP($C138,'様式２－１'!$A$6:$BG$163,19,FALSE)="","",1),"")</f>
        <v/>
      </c>
      <c r="Z138" s="232" t="str">
        <f>IFERROR(IF(VLOOKUP($C138,'様式２－１'!$A$6:$BG$163,20,FALSE)="","",1),"")</f>
        <v/>
      </c>
      <c r="AA138" s="235" t="str">
        <f>IFERROR(IF(VLOOKUP($C138,'様式２－１'!$A$6:$BG$163,21,FALSE)="","",1),"")</f>
        <v/>
      </c>
      <c r="AB138" s="232" t="str">
        <f>IFERROR(IF(VLOOKUP($C138,'様式２－１'!$A$6:$BG$163,22,FALSE)="","",1),"")</f>
        <v/>
      </c>
      <c r="AC138" s="235" t="str">
        <f>IFERROR(IF(VLOOKUP($C138,'様式２－１'!$A$6:$BG$163,23,FALSE)="","",1),"")</f>
        <v/>
      </c>
      <c r="AD138" s="232" t="str">
        <f>IFERROR(IF(VLOOKUP($C138,'様式２－１'!$A$6:$BG$163,24,FALSE)="","",1),"")</f>
        <v/>
      </c>
      <c r="AE138" s="235" t="str">
        <f>IFERROR(IF(VLOOKUP($C138,'様式２－１'!$A$6:$BG$163,25,FALSE)="","",1),"")</f>
        <v/>
      </c>
      <c r="AF138" s="232" t="str">
        <f>IFERROR(IF(VLOOKUP($C138,'様式２－１'!$A$6:$BG$163,26,FALSE)="","",1),"")</f>
        <v/>
      </c>
      <c r="AG138" s="235" t="str">
        <f>IFERROR(IF(VLOOKUP($C138,'様式２－１'!$A$6:$BG$163,27,FALSE)="","",1),"")</f>
        <v/>
      </c>
      <c r="AH138" s="232" t="str">
        <f>IFERROR(IF(VLOOKUP($C138,'様式２－１'!$A$6:$BG$163,28,FALSE)="","",1),"")</f>
        <v/>
      </c>
      <c r="AI138" s="235" t="str">
        <f>IFERROR(IF(VLOOKUP($C138,'様式２－１'!$A$6:$BG$163,28,FALSE)="","",1),"")</f>
        <v/>
      </c>
      <c r="AJ138" s="232" t="str">
        <f>IFERROR(IF(VLOOKUP($C138,'様式２－１'!$A$6:$BG$163,30,FALSE)="","",1),"")</f>
        <v/>
      </c>
      <c r="AK138" s="235" t="str">
        <f>IFERROR(IF(VLOOKUP($C138,'様式２－１'!$A$6:$BG$163,31,FALSE)="","",1),"")</f>
        <v/>
      </c>
      <c r="AL138" s="232" t="str">
        <f>IFERROR(IF(VLOOKUP($C138,'様式２－１'!$A$6:$BG$163,32,FALSE)="","",1),"")</f>
        <v/>
      </c>
      <c r="AM138" s="235" t="str">
        <f>IFERROR(IF(VLOOKUP($C138,'様式２－１'!$A$6:$BG$163,33,FALSE)="","",1),"")</f>
        <v/>
      </c>
      <c r="AN138" s="232" t="str">
        <f>IFERROR(IF(VLOOKUP($C138,'様式２－１'!$A$6:$BG$163,34,FALSE)="","",1),"")</f>
        <v/>
      </c>
      <c r="AO138" s="235" t="str">
        <f>IFERROR(IF(VLOOKUP($C138,'様式２－１'!$A$6:$BG$163,35,FALSE)="","",1),"")</f>
        <v/>
      </c>
      <c r="AP138" s="232" t="str">
        <f>IFERROR(IF(VLOOKUP($C138,'様式２－１'!$A$6:$BG$163,36,FALSE)="","",VLOOKUP($C138,'様式２－１'!$A$6:$BG$163,36,FALSE)),"")</f>
        <v/>
      </c>
      <c r="AQ138" s="233" t="str">
        <f>IFERROR(IF(VLOOKUP($C138,'様式２－１'!$A$6:$BG$163,37,FALSE)="","",VLOOKUP($C138,'様式２－１'!$A$6:$BG$163,37,FALSE)),"")</f>
        <v/>
      </c>
      <c r="AR138" s="232" t="str">
        <f>IFERROR(IF(VLOOKUP($C138,'様式２－１'!$A$6:$BG$163,38,FALSE)="","",VLOOKUP($C138,'様式２－１'!$A$6:$BG$163,38,FALSE)),"")</f>
        <v/>
      </c>
      <c r="AS138" s="233" t="str">
        <f>IFERROR(IF(VLOOKUP($C138,'様式２－１'!$A$6:$BG$163,39,FALSE)="","",VLOOKUP($C138,'様式２－１'!$A$6:$BG$163,39,FALSE)),"")</f>
        <v/>
      </c>
      <c r="AT138" s="232" t="str">
        <f>IFERROR(IF(VLOOKUP($C138,'様式２－１'!$A$6:$BG$163,40,FALSE)="","",VLOOKUP($C138,'様式２－１'!$A$6:$BG$163,40,FALSE)),"")</f>
        <v/>
      </c>
      <c r="AU138" s="233" t="str">
        <f>IFERROR(IF(VLOOKUP($C138,'様式２－１'!$A$6:$BG$163,41,FALSE)="","",VLOOKUP($C138,'様式２－１'!$A$6:$BG$163,41,FALSE)),"")</f>
        <v/>
      </c>
      <c r="AV138" s="232" t="str">
        <f>IFERROR(IF(VLOOKUP($C138,'様式２－１'!$A$6:$BG$163,42,FALSE)="","",VLOOKUP($C138,'様式２－１'!$A$6:$BG$163,42,FALSE)),"")</f>
        <v/>
      </c>
      <c r="AW138" s="233" t="str">
        <f>IFERROR(IF(VLOOKUP($C138,'様式２－１'!$A$6:$BG$163,43,FALSE)="","",VLOOKUP($C138,'様式２－１'!$A$6:$BG$163,43,FALSE)),"")</f>
        <v/>
      </c>
      <c r="AX138" s="232" t="str">
        <f>IFERROR(IF(VLOOKUP($C138,'様式２－１'!$A$6:$BG$163,44,FALSE)="","",VLOOKUP($C138,'様式２－１'!$A$6:$BG$163,44,FALSE)),"")</f>
        <v/>
      </c>
      <c r="AY138" s="233" t="str">
        <f>IFERROR(IF(VLOOKUP($C138,'様式２－１'!$A$6:$BG$163,45,FALSE)="","",VLOOKUP($C138,'様式２－１'!$A$6:$BG$163,45,FALSE)),"")</f>
        <v/>
      </c>
      <c r="AZ138" s="232" t="str">
        <f>IFERROR(IF(VLOOKUP($C138,'様式２－１'!$A$6:$BG$163,46,FALSE)="","",VLOOKUP($C138,'様式２－１'!$A$6:$BG$163,46,FALSE)),"")</f>
        <v/>
      </c>
      <c r="BA138" s="233" t="str">
        <f>IFERROR(IF(VLOOKUP($C138,'様式２－１'!$A$6:$BG$163,47,FALSE)="","",VLOOKUP($C138,'様式２－１'!$A$6:$BG$163,47,FALSE)),"")</f>
        <v/>
      </c>
      <c r="BB138" s="232" t="str">
        <f>IFERROR(IF(VLOOKUP($C138,'様式２－１'!$A$6:$BG$163,48,FALSE)="","",VLOOKUP($C138,'様式２－１'!$A$6:$BG$163,48,FALSE)),"")</f>
        <v/>
      </c>
      <c r="BC138" s="233" t="str">
        <f>IFERROR(IF(VLOOKUP($C138,'様式２－１'!$A$6:$BG$163,49,FALSE)="","",VLOOKUP($C138,'様式２－１'!$A$6:$BG$163,49,FALSE)),"")</f>
        <v/>
      </c>
      <c r="BD138" s="232" t="str">
        <f>IFERROR(IF(VLOOKUP($C138,'様式２－１'!$A$6:$BG$163,50,FALSE)="","",VLOOKUP($C138,'様式２－１'!$A$6:$BG$163,50,FALSE)),"")</f>
        <v/>
      </c>
      <c r="BE138" s="233" t="str">
        <f>IFERROR(IF(VLOOKUP($C138,'様式２－１'!$A$6:$BG$163,51,FALSE)="","",VLOOKUP($C138,'様式２－１'!$A$6:$BG$163,51,FALSE)),"")</f>
        <v/>
      </c>
      <c r="BF138" s="232" t="str">
        <f>IFERROR(IF(VLOOKUP($C138,'様式２－１'!$A$6:$BG$163,52,FALSE)="","",VLOOKUP($C138,'様式２－１'!$A$6:$BG$163,52,FALSE)),"")</f>
        <v/>
      </c>
      <c r="BG138" s="233" t="str">
        <f>IFERROR(IF(VLOOKUP($C138,'様式２－１'!$A$6:$BG$163,53,FALSE)="","",1),"")</f>
        <v/>
      </c>
      <c r="BH138" s="232" t="str">
        <f>IFERROR(IF(VLOOKUP($C138,'様式２－１'!$A$6:$BG$163,54,FALSE)="","",1),"")</f>
        <v/>
      </c>
      <c r="BI138" s="233" t="str">
        <f>IFERROR(IF(VLOOKUP($C138,'様式２－１'!$A$6:$BG$163,55,FALSE)="","",1),"")</f>
        <v/>
      </c>
      <c r="BJ138" s="232" t="str">
        <f>IFERROR(IF(VLOOKUP($C138,'様式２－１'!$A$6:$BG$163,56,FALSE)="","",VLOOKUP($C138,'様式２－１'!$A$6:$BG$163,56,FALSE)),"")</f>
        <v/>
      </c>
      <c r="BK138" s="233" t="str">
        <f>IFERROR(IF(VLOOKUP($C138,'様式２－１'!$A$6:$BG$163,57,FALSE)="","",VLOOKUP($C138,'様式２－１'!$A$6:$BG$163,57,FALSE)),"")</f>
        <v/>
      </c>
      <c r="BL138" s="232" t="str">
        <f>IFERROR(IF(VLOOKUP($C138,'様式２－１'!$A$6:$BG$163,58,FALSE)="","",VLOOKUP($C138,'様式２－１'!$A$6:$BG$163,58,FALSE)),"")</f>
        <v/>
      </c>
      <c r="BM138" s="233" t="str">
        <f>IFERROR(IF(VLOOKUP($C138,'様式２－１'!$A$6:$BG$163,59,FALSE)="","",VLOOKUP($C138,'様式２－１'!$A$6:$BG$163,59,FALSE)),"")</f>
        <v/>
      </c>
      <c r="BN138" s="234" t="str">
        <f>IFERROR(IF(VLOOKUP($C138,'様式４－１'!$A$6:$AE$112,5,FALSE)="","",VLOOKUP($C138,'様式４－１'!$A$6:$AE$112,5,FALSE)),"")</f>
        <v/>
      </c>
      <c r="BO138" s="235" t="str">
        <f>IFERROR(IF(VLOOKUP($C138,'様式４－１'!$A$6:$AE$112,6,FALSE)="","",VLOOKUP($C138,'様式４－１'!$A$6:$AE$112,6,FALSE)),"")</f>
        <v/>
      </c>
      <c r="BP138" s="234" t="str">
        <f>IFERROR(IF(VLOOKUP($C138,'様式４－１'!$A$6:$AE$112,7,FALSE)="","",VLOOKUP($C138,'様式４－１'!$A$6:$AE$112,7,FALSE)),"")</f>
        <v/>
      </c>
      <c r="BQ138" s="235" t="str">
        <f>IFERROR(IF(VLOOKUP($C138,'様式４－１'!$A$6:$AE$112,8,FALSE)="","",VLOOKUP($C138,'様式４－１'!$A$6:$AE$112,8,FALSE)),"")</f>
        <v/>
      </c>
      <c r="BR138" s="234" t="str">
        <f>IFERROR(IF(VLOOKUP($C138,'様式４－１'!$A$6:$AE$112,9,FALSE)="","",VLOOKUP($C138,'様式４－１'!$A$6:$AE$112,9,FALSE)),"")</f>
        <v/>
      </c>
      <c r="BS138" s="235" t="str">
        <f>IFERROR(IF(VLOOKUP($C138,'様式４－１'!$A$6:$AE$112,10,FALSE)="","",VLOOKUP($C138,'様式４－１'!$A$6:$AE$112,10,FALSE)),"")</f>
        <v/>
      </c>
      <c r="BT138" s="234" t="str">
        <f>IFERROR(IF(VLOOKUP($C138,'様式４－１'!$A$6:$AE$112,11,FALSE)="","",VLOOKUP($C138,'様式４－１'!$A$6:$AE$112,11,FALSE)),"")</f>
        <v/>
      </c>
      <c r="BU138" s="235" t="str">
        <f>IFERROR(IF(VLOOKUP($C138,'様式４－１'!$A$6:$AE$112,12,FALSE)="","",VLOOKUP($C138,'様式４－１'!$A$6:$AE$112,12,FALSE)),"")</f>
        <v/>
      </c>
      <c r="BV138" s="232" t="str">
        <f>IFERROR(IF(VLOOKUP($C138,'様式４－１'!$A$6:$AE$112,13,FALSE)="","",VLOOKUP($C138,'様式４－１'!$A$6:$AE$112,13,FALSE)),"")</f>
        <v/>
      </c>
      <c r="BW138" s="233" t="str">
        <f>IFERROR(IF(VLOOKUP($C138,'様式４－１'!$A$6:$AE$112,14,FALSE)="","",VLOOKUP($C138,'様式４－１'!$A$6:$AE$112,14,FALSE)),"")</f>
        <v/>
      </c>
      <c r="BX138" s="232" t="str">
        <f>IFERROR(IF(VLOOKUP($C138,'様式４－１'!$A$6:$AE$112,15,FALSE)="","",VLOOKUP($C138,'様式４－１'!$A$6:$AE$112,15,FALSE)),"")</f>
        <v/>
      </c>
      <c r="BY138" s="233" t="str">
        <f>IFERROR(IF(VLOOKUP($C138,'様式４－１'!$A$6:$AE$112,16,FALSE)="","",VLOOKUP($C138,'様式４－１'!$A$6:$AE$112,16,FALSE)),"")</f>
        <v/>
      </c>
      <c r="BZ138" s="232" t="str">
        <f>IFERROR(IF(VLOOKUP($C138,'様式４－１'!$A$6:$AE$112,17,FALSE)="","",VLOOKUP($C138,'様式４－１'!$A$6:$AE$112,17,FALSE)),"")</f>
        <v/>
      </c>
      <c r="CA138" s="233" t="str">
        <f>IFERROR(IF(VLOOKUP($C138,'様式４－１'!$A$6:$AE$112,18,FALSE)="","",VLOOKUP($C138,'様式４－１'!$A$6:$AE$112,18,FALSE)),"")</f>
        <v/>
      </c>
      <c r="CB138" s="232" t="str">
        <f>IFERROR(IF(VLOOKUP($C138,'様式４－１'!$A$6:$AE$112,19,FALSE)="","",VLOOKUP($C138,'様式４－１'!$A$6:$AE$112,19,FALSE)),"")</f>
        <v/>
      </c>
      <c r="CC138" s="233" t="str">
        <f>IFERROR(IF(VLOOKUP($C138,'様式４－１'!$A$6:$AE$112,20,FALSE)="","",VLOOKUP($C138,'様式４－１'!$A$6:$AE$112,20,FALSE)),"")</f>
        <v/>
      </c>
      <c r="CD138" s="234" t="str">
        <f>IFERROR(IF(VLOOKUP($C138,'様式４－１'!$A$6:$AE$112,21,FALSE)="","",1),"")</f>
        <v/>
      </c>
      <c r="CE138" s="235" t="str">
        <f>IFERROR(IF(VLOOKUP($C138,'様式４－１'!$A$6:$AE$112,22,FALSE)="","",1),"")</f>
        <v/>
      </c>
      <c r="CF138" s="234" t="str">
        <f>IFERROR(IF(VLOOKUP($C138,'様式４－１'!$A$6:$AE$112,23,FALSE)="","",1),"")</f>
        <v/>
      </c>
      <c r="CG138" s="235" t="str">
        <f>IFERROR(IF(VLOOKUP($C138,'様式４－１'!$A$6:$AE$112,24,FALSE)="","",1),"")</f>
        <v/>
      </c>
      <c r="CH138" s="234" t="str">
        <f>IFERROR(IF(VLOOKUP($C138,'様式４－１'!$A$6:$AE$112,25,FALSE)="","",1),"")</f>
        <v/>
      </c>
      <c r="CI138" s="235" t="str">
        <f>IFERROR(IF(VLOOKUP($C138,'様式４－１'!$A$6:$AE$112,26,FALSE)="","",1),"")</f>
        <v/>
      </c>
      <c r="CJ138" s="234" t="str">
        <f>IFERROR(IF(VLOOKUP($C138,'様式４－１'!$A$6:$AE$112,27,FALSE)="","",1),"")</f>
        <v/>
      </c>
      <c r="CK138" s="235" t="str">
        <f>IFERROR(IF(VLOOKUP($C138,'様式４－１'!$A$6:$AE$112,28,FALSE)="","",1),"")</f>
        <v/>
      </c>
      <c r="CL138" s="234" t="str">
        <f>IFERROR(IF(VLOOKUP($C138,'様式４－１'!$A$6:$AE$112,29,FALSE)="","",1),"")</f>
        <v/>
      </c>
      <c r="CM138" s="235" t="str">
        <f>IFERROR(IF(VLOOKUP($C138,'様式４－１'!$A$6:$AE$112,30,FALSE)="","",1),"")</f>
        <v/>
      </c>
      <c r="CN138" s="234" t="str">
        <f>IFERROR(IF(VLOOKUP($C138,'様式４－１'!$A$6:$AE$112,31,FALSE)="","",1),"")</f>
        <v/>
      </c>
      <c r="CO138" s="252" t="str">
        <f>IFERROR(IF(VLOOKUP($C138,'様式４－１'!$A$6:$AE$112,31,FALSE)="","",1),"")</f>
        <v/>
      </c>
      <c r="CP138" s="256" t="str">
        <f>IFERROR(IF(VLOOKUP($C138,'様式４－１'!$A$6:$AE$112,31,FALSE)="","",1),"")</f>
        <v/>
      </c>
      <c r="CQ138" s="252" t="str">
        <f>IFERROR(IF(VLOOKUP($C138,'様式４－１'!$A$6:$AE$112,31,FALSE)="","",1),"")</f>
        <v/>
      </c>
      <c r="CR138" s="260">
        <f>全技術者確認表!E150</f>
        <v>0</v>
      </c>
      <c r="CS138" s="261">
        <f>全技術者確認表!H150</f>
        <v>0</v>
      </c>
      <c r="FS138" s="232"/>
      <c r="FT138" s="233"/>
      <c r="FU138" s="232"/>
      <c r="FV138" s="233"/>
      <c r="FW138" s="232"/>
      <c r="FX138" s="233"/>
      <c r="FY138" s="232"/>
      <c r="FZ138" s="233"/>
      <c r="GA138" s="232"/>
      <c r="GB138" s="233"/>
      <c r="GC138" s="232"/>
      <c r="GD138" s="233"/>
      <c r="GE138" s="232"/>
      <c r="GF138" s="233"/>
      <c r="GG138" s="232"/>
      <c r="GH138" s="233"/>
      <c r="GI138" s="234"/>
      <c r="GJ138" s="235"/>
      <c r="GK138" s="234"/>
      <c r="GL138" s="235"/>
      <c r="GM138" s="234"/>
      <c r="GN138" s="235"/>
      <c r="GO138" s="234"/>
      <c r="GP138" s="235"/>
      <c r="GQ138" s="234"/>
      <c r="GR138" s="235"/>
      <c r="GS138" s="234"/>
      <c r="GT138" s="235"/>
      <c r="GU138" s="234"/>
      <c r="GV138" s="235"/>
      <c r="GW138" s="234"/>
      <c r="GX138" s="235"/>
      <c r="GY138" s="232"/>
      <c r="GZ138" s="233"/>
      <c r="HA138" s="232"/>
      <c r="HB138" s="233"/>
      <c r="HC138" s="232"/>
      <c r="HD138" s="233"/>
      <c r="HE138" s="232"/>
      <c r="HF138" s="233"/>
      <c r="HG138" s="232"/>
      <c r="HH138" s="233"/>
      <c r="HI138" s="232"/>
      <c r="HJ138" s="233"/>
      <c r="HK138" s="232"/>
      <c r="HL138" s="233"/>
      <c r="HM138" s="232"/>
      <c r="HN138" s="233"/>
      <c r="HO138" s="232"/>
      <c r="HP138" s="233"/>
      <c r="HQ138" s="232"/>
      <c r="HR138" s="233"/>
      <c r="HS138" s="232"/>
      <c r="HT138" s="233"/>
      <c r="HU138" s="232"/>
      <c r="HV138" s="233"/>
      <c r="HW138" s="234"/>
      <c r="HX138" s="235"/>
      <c r="HY138" s="234"/>
      <c r="HZ138" s="235"/>
      <c r="IA138" s="234"/>
      <c r="IB138" s="235"/>
      <c r="IC138" s="234"/>
      <c r="ID138" s="235"/>
      <c r="IE138" s="232"/>
      <c r="IF138" s="233"/>
      <c r="IG138" s="232"/>
      <c r="IH138" s="233"/>
      <c r="II138" s="232"/>
      <c r="IJ138" s="233"/>
      <c r="IK138" s="232"/>
      <c r="IL138" s="233"/>
      <c r="IM138" s="234"/>
      <c r="IN138" s="235"/>
      <c r="IO138" s="234"/>
      <c r="IP138" s="235"/>
      <c r="IQ138" s="234"/>
      <c r="IR138" s="235"/>
      <c r="IS138" s="234"/>
      <c r="IT138" s="235"/>
      <c r="IU138" s="234"/>
      <c r="IV138" s="235"/>
      <c r="IW138" s="234"/>
      <c r="IX138" s="252"/>
      <c r="IY138" s="256"/>
      <c r="IZ138" s="252"/>
      <c r="JA138" s="256"/>
      <c r="JB138" s="252"/>
    </row>
    <row r="139" spans="1:262" s="231" customFormat="1" x14ac:dyDescent="0.2">
      <c r="A139" s="231">
        <f>報告書表紙!G$6</f>
        <v>0</v>
      </c>
      <c r="C139" s="231">
        <v>138</v>
      </c>
      <c r="D139" s="231">
        <f>全技術者確認表!B151</f>
        <v>0</v>
      </c>
      <c r="J139" s="232" t="str">
        <f>IFERROR(IF(VLOOKUP($C139,'様式２－１'!$A$6:$BG$163,4,FALSE)="","",1),"")</f>
        <v/>
      </c>
      <c r="K139" s="233" t="str">
        <f>IFERROR(IF(VLOOKUP($C139,'様式２－１'!$A$6:$BG$163,5,FALSE)="","",1),"")</f>
        <v/>
      </c>
      <c r="L139" s="232" t="str">
        <f>IFERROR(IF(VLOOKUP($C139,'様式２－１'!$A$6:$BG$163,6,FALSE)="","",1),"")</f>
        <v/>
      </c>
      <c r="M139" s="233" t="str">
        <f>IFERROR(IF(VLOOKUP($C139,'様式２－１'!$A$6:$BG$163,7,FALSE)="","",1),"")</f>
        <v/>
      </c>
      <c r="N139" s="232" t="str">
        <f>IFERROR(IF(VLOOKUP($C139,'様式２－１'!$A$6:$BG$163,8,FALSE)="","",1),"")</f>
        <v/>
      </c>
      <c r="O139" s="233" t="str">
        <f>IFERROR(IF(VLOOKUP($C139,'様式２－１'!$A$6:$BG$163,9,FALSE)="","",1),"")</f>
        <v/>
      </c>
      <c r="P139" s="232" t="str">
        <f>IFERROR(IF(VLOOKUP($C139,'様式２－１'!$A$6:$BG$163,10,FALSE)="","",1),"")</f>
        <v/>
      </c>
      <c r="Q139" s="233" t="str">
        <f>IFERROR(IF(VLOOKUP($C139,'様式２－１'!$A$6:$BG$163,11,FALSE)="","",1),"")</f>
        <v/>
      </c>
      <c r="R139" s="232" t="str">
        <f>IFERROR(IF(VLOOKUP($C139,'様式２－１'!$A$6:$BG$163,12,FALSE)="","",1),"")</f>
        <v/>
      </c>
      <c r="S139" s="233" t="str">
        <f>IFERROR(IF(VLOOKUP($C139,'様式２－１'!$A$6:$BG$163,13,FALSE)="","",1),"")</f>
        <v/>
      </c>
      <c r="T139" s="232" t="str">
        <f>IFERROR(IF(VLOOKUP($C139,'様式２－１'!$A$6:$BG$163,14,FALSE)="","",1),"")</f>
        <v/>
      </c>
      <c r="U139" s="233" t="str">
        <f>IFERROR(IF(VLOOKUP($C139,'様式２－１'!$A$6:$BG$163,15,FALSE)="","",1),"")</f>
        <v/>
      </c>
      <c r="V139" s="232" t="str">
        <f>IFERROR(IF(VLOOKUP($C139,'様式２－１'!$A$6:$BG$163,16,FALSE)="","",1),"")</f>
        <v/>
      </c>
      <c r="W139" s="233" t="str">
        <f>IFERROR(IF(VLOOKUP($C139,'様式２－１'!$A$6:$BG$163,17,FALSE)="","",1),"")</f>
        <v/>
      </c>
      <c r="X139" s="232" t="str">
        <f>IFERROR(IF(VLOOKUP($C139,'様式２－１'!$A$6:$BG$163,18,FALSE)="","",1),"")</f>
        <v/>
      </c>
      <c r="Y139" s="233" t="str">
        <f>IFERROR(IF(VLOOKUP($C139,'様式２－１'!$A$6:$BG$163,19,FALSE)="","",1),"")</f>
        <v/>
      </c>
      <c r="Z139" s="232" t="str">
        <f>IFERROR(IF(VLOOKUP($C139,'様式２－１'!$A$6:$BG$163,20,FALSE)="","",1),"")</f>
        <v/>
      </c>
      <c r="AA139" s="235" t="str">
        <f>IFERROR(IF(VLOOKUP($C139,'様式２－１'!$A$6:$BG$163,21,FALSE)="","",1),"")</f>
        <v/>
      </c>
      <c r="AB139" s="232" t="str">
        <f>IFERROR(IF(VLOOKUP($C139,'様式２－１'!$A$6:$BG$163,22,FALSE)="","",1),"")</f>
        <v/>
      </c>
      <c r="AC139" s="235" t="str">
        <f>IFERROR(IF(VLOOKUP($C139,'様式２－１'!$A$6:$BG$163,23,FALSE)="","",1),"")</f>
        <v/>
      </c>
      <c r="AD139" s="232" t="str">
        <f>IFERROR(IF(VLOOKUP($C139,'様式２－１'!$A$6:$BG$163,24,FALSE)="","",1),"")</f>
        <v/>
      </c>
      <c r="AE139" s="235" t="str">
        <f>IFERROR(IF(VLOOKUP($C139,'様式２－１'!$A$6:$BG$163,25,FALSE)="","",1),"")</f>
        <v/>
      </c>
      <c r="AF139" s="232" t="str">
        <f>IFERROR(IF(VLOOKUP($C139,'様式２－１'!$A$6:$BG$163,26,FALSE)="","",1),"")</f>
        <v/>
      </c>
      <c r="AG139" s="235" t="str">
        <f>IFERROR(IF(VLOOKUP($C139,'様式２－１'!$A$6:$BG$163,27,FALSE)="","",1),"")</f>
        <v/>
      </c>
      <c r="AH139" s="232" t="str">
        <f>IFERROR(IF(VLOOKUP($C139,'様式２－１'!$A$6:$BG$163,28,FALSE)="","",1),"")</f>
        <v/>
      </c>
      <c r="AI139" s="235" t="str">
        <f>IFERROR(IF(VLOOKUP($C139,'様式２－１'!$A$6:$BG$163,28,FALSE)="","",1),"")</f>
        <v/>
      </c>
      <c r="AJ139" s="232" t="str">
        <f>IFERROR(IF(VLOOKUP($C139,'様式２－１'!$A$6:$BG$163,30,FALSE)="","",1),"")</f>
        <v/>
      </c>
      <c r="AK139" s="235" t="str">
        <f>IFERROR(IF(VLOOKUP($C139,'様式２－１'!$A$6:$BG$163,31,FALSE)="","",1),"")</f>
        <v/>
      </c>
      <c r="AL139" s="232" t="str">
        <f>IFERROR(IF(VLOOKUP($C139,'様式２－１'!$A$6:$BG$163,32,FALSE)="","",1),"")</f>
        <v/>
      </c>
      <c r="AM139" s="235" t="str">
        <f>IFERROR(IF(VLOOKUP($C139,'様式２－１'!$A$6:$BG$163,33,FALSE)="","",1),"")</f>
        <v/>
      </c>
      <c r="AN139" s="232" t="str">
        <f>IFERROR(IF(VLOOKUP($C139,'様式２－１'!$A$6:$BG$163,34,FALSE)="","",1),"")</f>
        <v/>
      </c>
      <c r="AO139" s="235" t="str">
        <f>IFERROR(IF(VLOOKUP($C139,'様式２－１'!$A$6:$BG$163,35,FALSE)="","",1),"")</f>
        <v/>
      </c>
      <c r="AP139" s="232" t="str">
        <f>IFERROR(IF(VLOOKUP($C139,'様式２－１'!$A$6:$BG$163,36,FALSE)="","",VLOOKUP($C139,'様式２－１'!$A$6:$BG$163,36,FALSE)),"")</f>
        <v/>
      </c>
      <c r="AQ139" s="233" t="str">
        <f>IFERROR(IF(VLOOKUP($C139,'様式２－１'!$A$6:$BG$163,37,FALSE)="","",VLOOKUP($C139,'様式２－１'!$A$6:$BG$163,37,FALSE)),"")</f>
        <v/>
      </c>
      <c r="AR139" s="232" t="str">
        <f>IFERROR(IF(VLOOKUP($C139,'様式２－１'!$A$6:$BG$163,38,FALSE)="","",VLOOKUP($C139,'様式２－１'!$A$6:$BG$163,38,FALSE)),"")</f>
        <v/>
      </c>
      <c r="AS139" s="233" t="str">
        <f>IFERROR(IF(VLOOKUP($C139,'様式２－１'!$A$6:$BG$163,39,FALSE)="","",VLOOKUP($C139,'様式２－１'!$A$6:$BG$163,39,FALSE)),"")</f>
        <v/>
      </c>
      <c r="AT139" s="232" t="str">
        <f>IFERROR(IF(VLOOKUP($C139,'様式２－１'!$A$6:$BG$163,40,FALSE)="","",VLOOKUP($C139,'様式２－１'!$A$6:$BG$163,40,FALSE)),"")</f>
        <v/>
      </c>
      <c r="AU139" s="233" t="str">
        <f>IFERROR(IF(VLOOKUP($C139,'様式２－１'!$A$6:$BG$163,41,FALSE)="","",VLOOKUP($C139,'様式２－１'!$A$6:$BG$163,41,FALSE)),"")</f>
        <v/>
      </c>
      <c r="AV139" s="232" t="str">
        <f>IFERROR(IF(VLOOKUP($C139,'様式２－１'!$A$6:$BG$163,42,FALSE)="","",VLOOKUP($C139,'様式２－１'!$A$6:$BG$163,42,FALSE)),"")</f>
        <v/>
      </c>
      <c r="AW139" s="233" t="str">
        <f>IFERROR(IF(VLOOKUP($C139,'様式２－１'!$A$6:$BG$163,43,FALSE)="","",VLOOKUP($C139,'様式２－１'!$A$6:$BG$163,43,FALSE)),"")</f>
        <v/>
      </c>
      <c r="AX139" s="232" t="str">
        <f>IFERROR(IF(VLOOKUP($C139,'様式２－１'!$A$6:$BG$163,44,FALSE)="","",VLOOKUP($C139,'様式２－１'!$A$6:$BG$163,44,FALSE)),"")</f>
        <v/>
      </c>
      <c r="AY139" s="233" t="str">
        <f>IFERROR(IF(VLOOKUP($C139,'様式２－１'!$A$6:$BG$163,45,FALSE)="","",VLOOKUP($C139,'様式２－１'!$A$6:$BG$163,45,FALSE)),"")</f>
        <v/>
      </c>
      <c r="AZ139" s="232" t="str">
        <f>IFERROR(IF(VLOOKUP($C139,'様式２－１'!$A$6:$BG$163,46,FALSE)="","",VLOOKUP($C139,'様式２－１'!$A$6:$BG$163,46,FALSE)),"")</f>
        <v/>
      </c>
      <c r="BA139" s="233" t="str">
        <f>IFERROR(IF(VLOOKUP($C139,'様式２－１'!$A$6:$BG$163,47,FALSE)="","",VLOOKUP($C139,'様式２－１'!$A$6:$BG$163,47,FALSE)),"")</f>
        <v/>
      </c>
      <c r="BB139" s="232" t="str">
        <f>IFERROR(IF(VLOOKUP($C139,'様式２－１'!$A$6:$BG$163,48,FALSE)="","",VLOOKUP($C139,'様式２－１'!$A$6:$BG$163,48,FALSE)),"")</f>
        <v/>
      </c>
      <c r="BC139" s="233" t="str">
        <f>IFERROR(IF(VLOOKUP($C139,'様式２－１'!$A$6:$BG$163,49,FALSE)="","",VLOOKUP($C139,'様式２－１'!$A$6:$BG$163,49,FALSE)),"")</f>
        <v/>
      </c>
      <c r="BD139" s="232" t="str">
        <f>IFERROR(IF(VLOOKUP($C139,'様式２－１'!$A$6:$BG$163,50,FALSE)="","",VLOOKUP($C139,'様式２－１'!$A$6:$BG$163,50,FALSE)),"")</f>
        <v/>
      </c>
      <c r="BE139" s="233" t="str">
        <f>IFERROR(IF(VLOOKUP($C139,'様式２－１'!$A$6:$BG$163,51,FALSE)="","",VLOOKUP($C139,'様式２－１'!$A$6:$BG$163,51,FALSE)),"")</f>
        <v/>
      </c>
      <c r="BF139" s="232" t="str">
        <f>IFERROR(IF(VLOOKUP($C139,'様式２－１'!$A$6:$BG$163,52,FALSE)="","",VLOOKUP($C139,'様式２－１'!$A$6:$BG$163,52,FALSE)),"")</f>
        <v/>
      </c>
      <c r="BG139" s="233" t="str">
        <f>IFERROR(IF(VLOOKUP($C139,'様式２－１'!$A$6:$BG$163,53,FALSE)="","",1),"")</f>
        <v/>
      </c>
      <c r="BH139" s="232" t="str">
        <f>IFERROR(IF(VLOOKUP($C139,'様式２－１'!$A$6:$BG$163,54,FALSE)="","",1),"")</f>
        <v/>
      </c>
      <c r="BI139" s="233" t="str">
        <f>IFERROR(IF(VLOOKUP($C139,'様式２－１'!$A$6:$BG$163,55,FALSE)="","",1),"")</f>
        <v/>
      </c>
      <c r="BJ139" s="232" t="str">
        <f>IFERROR(IF(VLOOKUP($C139,'様式２－１'!$A$6:$BG$163,56,FALSE)="","",VLOOKUP($C139,'様式２－１'!$A$6:$BG$163,56,FALSE)),"")</f>
        <v/>
      </c>
      <c r="BK139" s="233" t="str">
        <f>IFERROR(IF(VLOOKUP($C139,'様式２－１'!$A$6:$BG$163,57,FALSE)="","",VLOOKUP($C139,'様式２－１'!$A$6:$BG$163,57,FALSE)),"")</f>
        <v/>
      </c>
      <c r="BL139" s="232" t="str">
        <f>IFERROR(IF(VLOOKUP($C139,'様式２－１'!$A$6:$BG$163,58,FALSE)="","",VLOOKUP($C139,'様式２－１'!$A$6:$BG$163,58,FALSE)),"")</f>
        <v/>
      </c>
      <c r="BM139" s="233" t="str">
        <f>IFERROR(IF(VLOOKUP($C139,'様式２－１'!$A$6:$BG$163,59,FALSE)="","",VLOOKUP($C139,'様式２－１'!$A$6:$BG$163,59,FALSE)),"")</f>
        <v/>
      </c>
      <c r="BN139" s="234" t="str">
        <f>IFERROR(IF(VLOOKUP($C139,'様式４－１'!$A$6:$AE$112,5,FALSE)="","",VLOOKUP($C139,'様式４－１'!$A$6:$AE$112,5,FALSE)),"")</f>
        <v/>
      </c>
      <c r="BO139" s="235" t="str">
        <f>IFERROR(IF(VLOOKUP($C139,'様式４－１'!$A$6:$AE$112,6,FALSE)="","",VLOOKUP($C139,'様式４－１'!$A$6:$AE$112,6,FALSE)),"")</f>
        <v/>
      </c>
      <c r="BP139" s="234" t="str">
        <f>IFERROR(IF(VLOOKUP($C139,'様式４－１'!$A$6:$AE$112,7,FALSE)="","",VLOOKUP($C139,'様式４－１'!$A$6:$AE$112,7,FALSE)),"")</f>
        <v/>
      </c>
      <c r="BQ139" s="235" t="str">
        <f>IFERROR(IF(VLOOKUP($C139,'様式４－１'!$A$6:$AE$112,8,FALSE)="","",VLOOKUP($C139,'様式４－１'!$A$6:$AE$112,8,FALSE)),"")</f>
        <v/>
      </c>
      <c r="BR139" s="234" t="str">
        <f>IFERROR(IF(VLOOKUP($C139,'様式４－１'!$A$6:$AE$112,9,FALSE)="","",VLOOKUP($C139,'様式４－１'!$A$6:$AE$112,9,FALSE)),"")</f>
        <v/>
      </c>
      <c r="BS139" s="235" t="str">
        <f>IFERROR(IF(VLOOKUP($C139,'様式４－１'!$A$6:$AE$112,10,FALSE)="","",VLOOKUP($C139,'様式４－１'!$A$6:$AE$112,10,FALSE)),"")</f>
        <v/>
      </c>
      <c r="BT139" s="234" t="str">
        <f>IFERROR(IF(VLOOKUP($C139,'様式４－１'!$A$6:$AE$112,11,FALSE)="","",VLOOKUP($C139,'様式４－１'!$A$6:$AE$112,11,FALSE)),"")</f>
        <v/>
      </c>
      <c r="BU139" s="235" t="str">
        <f>IFERROR(IF(VLOOKUP($C139,'様式４－１'!$A$6:$AE$112,12,FALSE)="","",VLOOKUP($C139,'様式４－１'!$A$6:$AE$112,12,FALSE)),"")</f>
        <v/>
      </c>
      <c r="BV139" s="232" t="str">
        <f>IFERROR(IF(VLOOKUP($C139,'様式４－１'!$A$6:$AE$112,13,FALSE)="","",VLOOKUP($C139,'様式４－１'!$A$6:$AE$112,13,FALSE)),"")</f>
        <v/>
      </c>
      <c r="BW139" s="233" t="str">
        <f>IFERROR(IF(VLOOKUP($C139,'様式４－１'!$A$6:$AE$112,14,FALSE)="","",VLOOKUP($C139,'様式４－１'!$A$6:$AE$112,14,FALSE)),"")</f>
        <v/>
      </c>
      <c r="BX139" s="232" t="str">
        <f>IFERROR(IF(VLOOKUP($C139,'様式４－１'!$A$6:$AE$112,15,FALSE)="","",VLOOKUP($C139,'様式４－１'!$A$6:$AE$112,15,FALSE)),"")</f>
        <v/>
      </c>
      <c r="BY139" s="233" t="str">
        <f>IFERROR(IF(VLOOKUP($C139,'様式４－１'!$A$6:$AE$112,16,FALSE)="","",VLOOKUP($C139,'様式４－１'!$A$6:$AE$112,16,FALSE)),"")</f>
        <v/>
      </c>
      <c r="BZ139" s="232" t="str">
        <f>IFERROR(IF(VLOOKUP($C139,'様式４－１'!$A$6:$AE$112,17,FALSE)="","",VLOOKUP($C139,'様式４－１'!$A$6:$AE$112,17,FALSE)),"")</f>
        <v/>
      </c>
      <c r="CA139" s="233" t="str">
        <f>IFERROR(IF(VLOOKUP($C139,'様式４－１'!$A$6:$AE$112,18,FALSE)="","",VLOOKUP($C139,'様式４－１'!$A$6:$AE$112,18,FALSE)),"")</f>
        <v/>
      </c>
      <c r="CB139" s="232" t="str">
        <f>IFERROR(IF(VLOOKUP($C139,'様式４－１'!$A$6:$AE$112,19,FALSE)="","",VLOOKUP($C139,'様式４－１'!$A$6:$AE$112,19,FALSE)),"")</f>
        <v/>
      </c>
      <c r="CC139" s="233" t="str">
        <f>IFERROR(IF(VLOOKUP($C139,'様式４－１'!$A$6:$AE$112,20,FALSE)="","",VLOOKUP($C139,'様式４－１'!$A$6:$AE$112,20,FALSE)),"")</f>
        <v/>
      </c>
      <c r="CD139" s="234" t="str">
        <f>IFERROR(IF(VLOOKUP($C139,'様式４－１'!$A$6:$AE$112,21,FALSE)="","",1),"")</f>
        <v/>
      </c>
      <c r="CE139" s="235" t="str">
        <f>IFERROR(IF(VLOOKUP($C139,'様式４－１'!$A$6:$AE$112,22,FALSE)="","",1),"")</f>
        <v/>
      </c>
      <c r="CF139" s="234" t="str">
        <f>IFERROR(IF(VLOOKUP($C139,'様式４－１'!$A$6:$AE$112,23,FALSE)="","",1),"")</f>
        <v/>
      </c>
      <c r="CG139" s="235" t="str">
        <f>IFERROR(IF(VLOOKUP($C139,'様式４－１'!$A$6:$AE$112,24,FALSE)="","",1),"")</f>
        <v/>
      </c>
      <c r="CH139" s="234" t="str">
        <f>IFERROR(IF(VLOOKUP($C139,'様式４－１'!$A$6:$AE$112,25,FALSE)="","",1),"")</f>
        <v/>
      </c>
      <c r="CI139" s="235" t="str">
        <f>IFERROR(IF(VLOOKUP($C139,'様式４－１'!$A$6:$AE$112,26,FALSE)="","",1),"")</f>
        <v/>
      </c>
      <c r="CJ139" s="234" t="str">
        <f>IFERROR(IF(VLOOKUP($C139,'様式４－１'!$A$6:$AE$112,27,FALSE)="","",1),"")</f>
        <v/>
      </c>
      <c r="CK139" s="235" t="str">
        <f>IFERROR(IF(VLOOKUP($C139,'様式４－１'!$A$6:$AE$112,28,FALSE)="","",1),"")</f>
        <v/>
      </c>
      <c r="CL139" s="234" t="str">
        <f>IFERROR(IF(VLOOKUP($C139,'様式４－１'!$A$6:$AE$112,29,FALSE)="","",1),"")</f>
        <v/>
      </c>
      <c r="CM139" s="235" t="str">
        <f>IFERROR(IF(VLOOKUP($C139,'様式４－１'!$A$6:$AE$112,30,FALSE)="","",1),"")</f>
        <v/>
      </c>
      <c r="CN139" s="234" t="str">
        <f>IFERROR(IF(VLOOKUP($C139,'様式４－１'!$A$6:$AE$112,31,FALSE)="","",1),"")</f>
        <v/>
      </c>
      <c r="CO139" s="252" t="str">
        <f>IFERROR(IF(VLOOKUP($C139,'様式４－１'!$A$6:$AE$112,31,FALSE)="","",1),"")</f>
        <v/>
      </c>
      <c r="CP139" s="256" t="str">
        <f>IFERROR(IF(VLOOKUP($C139,'様式４－１'!$A$6:$AE$112,31,FALSE)="","",1),"")</f>
        <v/>
      </c>
      <c r="CQ139" s="252" t="str">
        <f>IFERROR(IF(VLOOKUP($C139,'様式４－１'!$A$6:$AE$112,31,FALSE)="","",1),"")</f>
        <v/>
      </c>
      <c r="CR139" s="260">
        <f>全技術者確認表!E151</f>
        <v>0</v>
      </c>
      <c r="CS139" s="261">
        <f>全技術者確認表!H151</f>
        <v>0</v>
      </c>
      <c r="FS139" s="232"/>
      <c r="FT139" s="233"/>
      <c r="FU139" s="232"/>
      <c r="FV139" s="233"/>
      <c r="FW139" s="232"/>
      <c r="FX139" s="233"/>
      <c r="FY139" s="232"/>
      <c r="FZ139" s="233"/>
      <c r="GA139" s="232"/>
      <c r="GB139" s="233"/>
      <c r="GC139" s="232"/>
      <c r="GD139" s="233"/>
      <c r="GE139" s="232"/>
      <c r="GF139" s="233"/>
      <c r="GG139" s="232"/>
      <c r="GH139" s="233"/>
      <c r="GI139" s="234"/>
      <c r="GJ139" s="235"/>
      <c r="GK139" s="234"/>
      <c r="GL139" s="235"/>
      <c r="GM139" s="234"/>
      <c r="GN139" s="235"/>
      <c r="GO139" s="234"/>
      <c r="GP139" s="235"/>
      <c r="GQ139" s="234"/>
      <c r="GR139" s="235"/>
      <c r="GS139" s="234"/>
      <c r="GT139" s="235"/>
      <c r="GU139" s="234"/>
      <c r="GV139" s="235"/>
      <c r="GW139" s="234"/>
      <c r="GX139" s="235"/>
      <c r="GY139" s="232"/>
      <c r="GZ139" s="233"/>
      <c r="HA139" s="232"/>
      <c r="HB139" s="233"/>
      <c r="HC139" s="232"/>
      <c r="HD139" s="233"/>
      <c r="HE139" s="232"/>
      <c r="HF139" s="233"/>
      <c r="HG139" s="232"/>
      <c r="HH139" s="233"/>
      <c r="HI139" s="232"/>
      <c r="HJ139" s="233"/>
      <c r="HK139" s="232"/>
      <c r="HL139" s="233"/>
      <c r="HM139" s="232"/>
      <c r="HN139" s="233"/>
      <c r="HO139" s="232"/>
      <c r="HP139" s="233"/>
      <c r="HQ139" s="232"/>
      <c r="HR139" s="233"/>
      <c r="HS139" s="232"/>
      <c r="HT139" s="233"/>
      <c r="HU139" s="232"/>
      <c r="HV139" s="233"/>
      <c r="HW139" s="234"/>
      <c r="HX139" s="235"/>
      <c r="HY139" s="234"/>
      <c r="HZ139" s="235"/>
      <c r="IA139" s="234"/>
      <c r="IB139" s="235"/>
      <c r="IC139" s="234"/>
      <c r="ID139" s="235"/>
      <c r="IE139" s="232"/>
      <c r="IF139" s="233"/>
      <c r="IG139" s="232"/>
      <c r="IH139" s="233"/>
      <c r="II139" s="232"/>
      <c r="IJ139" s="233"/>
      <c r="IK139" s="232"/>
      <c r="IL139" s="233"/>
      <c r="IM139" s="234"/>
      <c r="IN139" s="235"/>
      <c r="IO139" s="234"/>
      <c r="IP139" s="235"/>
      <c r="IQ139" s="234"/>
      <c r="IR139" s="235"/>
      <c r="IS139" s="234"/>
      <c r="IT139" s="235"/>
      <c r="IU139" s="234"/>
      <c r="IV139" s="235"/>
      <c r="IW139" s="234"/>
      <c r="IX139" s="252"/>
      <c r="IY139" s="256"/>
      <c r="IZ139" s="252"/>
      <c r="JA139" s="256"/>
      <c r="JB139" s="252"/>
    </row>
    <row r="140" spans="1:262" s="231" customFormat="1" x14ac:dyDescent="0.2">
      <c r="A140" s="231">
        <f>報告書表紙!G$6</f>
        <v>0</v>
      </c>
      <c r="C140" s="231">
        <v>139</v>
      </c>
      <c r="D140" s="231">
        <f>全技術者確認表!B152</f>
        <v>0</v>
      </c>
      <c r="J140" s="232" t="str">
        <f>IFERROR(IF(VLOOKUP($C140,'様式２－１'!$A$6:$BG$163,4,FALSE)="","",1),"")</f>
        <v/>
      </c>
      <c r="K140" s="233" t="str">
        <f>IFERROR(IF(VLOOKUP($C140,'様式２－１'!$A$6:$BG$163,5,FALSE)="","",1),"")</f>
        <v/>
      </c>
      <c r="L140" s="232" t="str">
        <f>IFERROR(IF(VLOOKUP($C140,'様式２－１'!$A$6:$BG$163,6,FALSE)="","",1),"")</f>
        <v/>
      </c>
      <c r="M140" s="233" t="str">
        <f>IFERROR(IF(VLOOKUP($C140,'様式２－１'!$A$6:$BG$163,7,FALSE)="","",1),"")</f>
        <v/>
      </c>
      <c r="N140" s="232" t="str">
        <f>IFERROR(IF(VLOOKUP($C140,'様式２－１'!$A$6:$BG$163,8,FALSE)="","",1),"")</f>
        <v/>
      </c>
      <c r="O140" s="233" t="str">
        <f>IFERROR(IF(VLOOKUP($C140,'様式２－１'!$A$6:$BG$163,9,FALSE)="","",1),"")</f>
        <v/>
      </c>
      <c r="P140" s="232" t="str">
        <f>IFERROR(IF(VLOOKUP($C140,'様式２－１'!$A$6:$BG$163,10,FALSE)="","",1),"")</f>
        <v/>
      </c>
      <c r="Q140" s="233" t="str">
        <f>IFERROR(IF(VLOOKUP($C140,'様式２－１'!$A$6:$BG$163,11,FALSE)="","",1),"")</f>
        <v/>
      </c>
      <c r="R140" s="232" t="str">
        <f>IFERROR(IF(VLOOKUP($C140,'様式２－１'!$A$6:$BG$163,12,FALSE)="","",1),"")</f>
        <v/>
      </c>
      <c r="S140" s="233" t="str">
        <f>IFERROR(IF(VLOOKUP($C140,'様式２－１'!$A$6:$BG$163,13,FALSE)="","",1),"")</f>
        <v/>
      </c>
      <c r="T140" s="232" t="str">
        <f>IFERROR(IF(VLOOKUP($C140,'様式２－１'!$A$6:$BG$163,14,FALSE)="","",1),"")</f>
        <v/>
      </c>
      <c r="U140" s="233" t="str">
        <f>IFERROR(IF(VLOOKUP($C140,'様式２－１'!$A$6:$BG$163,15,FALSE)="","",1),"")</f>
        <v/>
      </c>
      <c r="V140" s="232" t="str">
        <f>IFERROR(IF(VLOOKUP($C140,'様式２－１'!$A$6:$BG$163,16,FALSE)="","",1),"")</f>
        <v/>
      </c>
      <c r="W140" s="233" t="str">
        <f>IFERROR(IF(VLOOKUP($C140,'様式２－１'!$A$6:$BG$163,17,FALSE)="","",1),"")</f>
        <v/>
      </c>
      <c r="X140" s="232" t="str">
        <f>IFERROR(IF(VLOOKUP($C140,'様式２－１'!$A$6:$BG$163,18,FALSE)="","",1),"")</f>
        <v/>
      </c>
      <c r="Y140" s="233" t="str">
        <f>IFERROR(IF(VLOOKUP($C140,'様式２－１'!$A$6:$BG$163,19,FALSE)="","",1),"")</f>
        <v/>
      </c>
      <c r="Z140" s="232" t="str">
        <f>IFERROR(IF(VLOOKUP($C140,'様式２－１'!$A$6:$BG$163,20,FALSE)="","",1),"")</f>
        <v/>
      </c>
      <c r="AA140" s="235" t="str">
        <f>IFERROR(IF(VLOOKUP($C140,'様式２－１'!$A$6:$BG$163,21,FALSE)="","",1),"")</f>
        <v/>
      </c>
      <c r="AB140" s="232" t="str">
        <f>IFERROR(IF(VLOOKUP($C140,'様式２－１'!$A$6:$BG$163,22,FALSE)="","",1),"")</f>
        <v/>
      </c>
      <c r="AC140" s="235" t="str">
        <f>IFERROR(IF(VLOOKUP($C140,'様式２－１'!$A$6:$BG$163,23,FALSE)="","",1),"")</f>
        <v/>
      </c>
      <c r="AD140" s="232" t="str">
        <f>IFERROR(IF(VLOOKUP($C140,'様式２－１'!$A$6:$BG$163,24,FALSE)="","",1),"")</f>
        <v/>
      </c>
      <c r="AE140" s="235" t="str">
        <f>IFERROR(IF(VLOOKUP($C140,'様式２－１'!$A$6:$BG$163,25,FALSE)="","",1),"")</f>
        <v/>
      </c>
      <c r="AF140" s="232" t="str">
        <f>IFERROR(IF(VLOOKUP($C140,'様式２－１'!$A$6:$BG$163,26,FALSE)="","",1),"")</f>
        <v/>
      </c>
      <c r="AG140" s="235" t="str">
        <f>IFERROR(IF(VLOOKUP($C140,'様式２－１'!$A$6:$BG$163,27,FALSE)="","",1),"")</f>
        <v/>
      </c>
      <c r="AH140" s="232" t="str">
        <f>IFERROR(IF(VLOOKUP($C140,'様式２－１'!$A$6:$BG$163,28,FALSE)="","",1),"")</f>
        <v/>
      </c>
      <c r="AI140" s="235" t="str">
        <f>IFERROR(IF(VLOOKUP($C140,'様式２－１'!$A$6:$BG$163,28,FALSE)="","",1),"")</f>
        <v/>
      </c>
      <c r="AJ140" s="232" t="str">
        <f>IFERROR(IF(VLOOKUP($C140,'様式２－１'!$A$6:$BG$163,30,FALSE)="","",1),"")</f>
        <v/>
      </c>
      <c r="AK140" s="235" t="str">
        <f>IFERROR(IF(VLOOKUP($C140,'様式２－１'!$A$6:$BG$163,31,FALSE)="","",1),"")</f>
        <v/>
      </c>
      <c r="AL140" s="232" t="str">
        <f>IFERROR(IF(VLOOKUP($C140,'様式２－１'!$A$6:$BG$163,32,FALSE)="","",1),"")</f>
        <v/>
      </c>
      <c r="AM140" s="235" t="str">
        <f>IFERROR(IF(VLOOKUP($C140,'様式２－１'!$A$6:$BG$163,33,FALSE)="","",1),"")</f>
        <v/>
      </c>
      <c r="AN140" s="232" t="str">
        <f>IFERROR(IF(VLOOKUP($C140,'様式２－１'!$A$6:$BG$163,34,FALSE)="","",1),"")</f>
        <v/>
      </c>
      <c r="AO140" s="235" t="str">
        <f>IFERROR(IF(VLOOKUP($C140,'様式２－１'!$A$6:$BG$163,35,FALSE)="","",1),"")</f>
        <v/>
      </c>
      <c r="AP140" s="232" t="str">
        <f>IFERROR(IF(VLOOKUP($C140,'様式２－１'!$A$6:$BG$163,36,FALSE)="","",VLOOKUP($C140,'様式２－１'!$A$6:$BG$163,36,FALSE)),"")</f>
        <v/>
      </c>
      <c r="AQ140" s="233" t="str">
        <f>IFERROR(IF(VLOOKUP($C140,'様式２－１'!$A$6:$BG$163,37,FALSE)="","",VLOOKUP($C140,'様式２－１'!$A$6:$BG$163,37,FALSE)),"")</f>
        <v/>
      </c>
      <c r="AR140" s="232" t="str">
        <f>IFERROR(IF(VLOOKUP($C140,'様式２－１'!$A$6:$BG$163,38,FALSE)="","",VLOOKUP($C140,'様式２－１'!$A$6:$BG$163,38,FALSE)),"")</f>
        <v/>
      </c>
      <c r="AS140" s="233" t="str">
        <f>IFERROR(IF(VLOOKUP($C140,'様式２－１'!$A$6:$BG$163,39,FALSE)="","",VLOOKUP($C140,'様式２－１'!$A$6:$BG$163,39,FALSE)),"")</f>
        <v/>
      </c>
      <c r="AT140" s="232" t="str">
        <f>IFERROR(IF(VLOOKUP($C140,'様式２－１'!$A$6:$BG$163,40,FALSE)="","",VLOOKUP($C140,'様式２－１'!$A$6:$BG$163,40,FALSE)),"")</f>
        <v/>
      </c>
      <c r="AU140" s="233" t="str">
        <f>IFERROR(IF(VLOOKUP($C140,'様式２－１'!$A$6:$BG$163,41,FALSE)="","",VLOOKUP($C140,'様式２－１'!$A$6:$BG$163,41,FALSE)),"")</f>
        <v/>
      </c>
      <c r="AV140" s="232" t="str">
        <f>IFERROR(IF(VLOOKUP($C140,'様式２－１'!$A$6:$BG$163,42,FALSE)="","",VLOOKUP($C140,'様式２－１'!$A$6:$BG$163,42,FALSE)),"")</f>
        <v/>
      </c>
      <c r="AW140" s="233" t="str">
        <f>IFERROR(IF(VLOOKUP($C140,'様式２－１'!$A$6:$BG$163,43,FALSE)="","",VLOOKUP($C140,'様式２－１'!$A$6:$BG$163,43,FALSE)),"")</f>
        <v/>
      </c>
      <c r="AX140" s="232" t="str">
        <f>IFERROR(IF(VLOOKUP($C140,'様式２－１'!$A$6:$BG$163,44,FALSE)="","",VLOOKUP($C140,'様式２－１'!$A$6:$BG$163,44,FALSE)),"")</f>
        <v/>
      </c>
      <c r="AY140" s="233" t="str">
        <f>IFERROR(IF(VLOOKUP($C140,'様式２－１'!$A$6:$BG$163,45,FALSE)="","",VLOOKUP($C140,'様式２－１'!$A$6:$BG$163,45,FALSE)),"")</f>
        <v/>
      </c>
      <c r="AZ140" s="232" t="str">
        <f>IFERROR(IF(VLOOKUP($C140,'様式２－１'!$A$6:$BG$163,46,FALSE)="","",VLOOKUP($C140,'様式２－１'!$A$6:$BG$163,46,FALSE)),"")</f>
        <v/>
      </c>
      <c r="BA140" s="233" t="str">
        <f>IFERROR(IF(VLOOKUP($C140,'様式２－１'!$A$6:$BG$163,47,FALSE)="","",VLOOKUP($C140,'様式２－１'!$A$6:$BG$163,47,FALSE)),"")</f>
        <v/>
      </c>
      <c r="BB140" s="232" t="str">
        <f>IFERROR(IF(VLOOKUP($C140,'様式２－１'!$A$6:$BG$163,48,FALSE)="","",VLOOKUP($C140,'様式２－１'!$A$6:$BG$163,48,FALSE)),"")</f>
        <v/>
      </c>
      <c r="BC140" s="233" t="str">
        <f>IFERROR(IF(VLOOKUP($C140,'様式２－１'!$A$6:$BG$163,49,FALSE)="","",VLOOKUP($C140,'様式２－１'!$A$6:$BG$163,49,FALSE)),"")</f>
        <v/>
      </c>
      <c r="BD140" s="232" t="str">
        <f>IFERROR(IF(VLOOKUP($C140,'様式２－１'!$A$6:$BG$163,50,FALSE)="","",VLOOKUP($C140,'様式２－１'!$A$6:$BG$163,50,FALSE)),"")</f>
        <v/>
      </c>
      <c r="BE140" s="233" t="str">
        <f>IFERROR(IF(VLOOKUP($C140,'様式２－１'!$A$6:$BG$163,51,FALSE)="","",VLOOKUP($C140,'様式２－１'!$A$6:$BG$163,51,FALSE)),"")</f>
        <v/>
      </c>
      <c r="BF140" s="232" t="str">
        <f>IFERROR(IF(VLOOKUP($C140,'様式２－１'!$A$6:$BG$163,52,FALSE)="","",VLOOKUP($C140,'様式２－１'!$A$6:$BG$163,52,FALSE)),"")</f>
        <v/>
      </c>
      <c r="BG140" s="233" t="str">
        <f>IFERROR(IF(VLOOKUP($C140,'様式２－１'!$A$6:$BG$163,53,FALSE)="","",1),"")</f>
        <v/>
      </c>
      <c r="BH140" s="232" t="str">
        <f>IFERROR(IF(VLOOKUP($C140,'様式２－１'!$A$6:$BG$163,54,FALSE)="","",1),"")</f>
        <v/>
      </c>
      <c r="BI140" s="233" t="str">
        <f>IFERROR(IF(VLOOKUP($C140,'様式２－１'!$A$6:$BG$163,55,FALSE)="","",1),"")</f>
        <v/>
      </c>
      <c r="BJ140" s="232" t="str">
        <f>IFERROR(IF(VLOOKUP($C140,'様式２－１'!$A$6:$BG$163,56,FALSE)="","",VLOOKUP($C140,'様式２－１'!$A$6:$BG$163,56,FALSE)),"")</f>
        <v/>
      </c>
      <c r="BK140" s="233" t="str">
        <f>IFERROR(IF(VLOOKUP($C140,'様式２－１'!$A$6:$BG$163,57,FALSE)="","",VLOOKUP($C140,'様式２－１'!$A$6:$BG$163,57,FALSE)),"")</f>
        <v/>
      </c>
      <c r="BL140" s="232" t="str">
        <f>IFERROR(IF(VLOOKUP($C140,'様式２－１'!$A$6:$BG$163,58,FALSE)="","",VLOOKUP($C140,'様式２－１'!$A$6:$BG$163,58,FALSE)),"")</f>
        <v/>
      </c>
      <c r="BM140" s="233" t="str">
        <f>IFERROR(IF(VLOOKUP($C140,'様式２－１'!$A$6:$BG$163,59,FALSE)="","",VLOOKUP($C140,'様式２－１'!$A$6:$BG$163,59,FALSE)),"")</f>
        <v/>
      </c>
      <c r="BN140" s="234" t="str">
        <f>IFERROR(IF(VLOOKUP($C140,'様式４－１'!$A$6:$AE$112,5,FALSE)="","",VLOOKUP($C140,'様式４－１'!$A$6:$AE$112,5,FALSE)),"")</f>
        <v/>
      </c>
      <c r="BO140" s="235" t="str">
        <f>IFERROR(IF(VLOOKUP($C140,'様式４－１'!$A$6:$AE$112,6,FALSE)="","",VLOOKUP($C140,'様式４－１'!$A$6:$AE$112,6,FALSE)),"")</f>
        <v/>
      </c>
      <c r="BP140" s="234" t="str">
        <f>IFERROR(IF(VLOOKUP($C140,'様式４－１'!$A$6:$AE$112,7,FALSE)="","",VLOOKUP($C140,'様式４－１'!$A$6:$AE$112,7,FALSE)),"")</f>
        <v/>
      </c>
      <c r="BQ140" s="235" t="str">
        <f>IFERROR(IF(VLOOKUP($C140,'様式４－１'!$A$6:$AE$112,8,FALSE)="","",VLOOKUP($C140,'様式４－１'!$A$6:$AE$112,8,FALSE)),"")</f>
        <v/>
      </c>
      <c r="BR140" s="234" t="str">
        <f>IFERROR(IF(VLOOKUP($C140,'様式４－１'!$A$6:$AE$112,9,FALSE)="","",VLOOKUP($C140,'様式４－１'!$A$6:$AE$112,9,FALSE)),"")</f>
        <v/>
      </c>
      <c r="BS140" s="235" t="str">
        <f>IFERROR(IF(VLOOKUP($C140,'様式４－１'!$A$6:$AE$112,10,FALSE)="","",VLOOKUP($C140,'様式４－１'!$A$6:$AE$112,10,FALSE)),"")</f>
        <v/>
      </c>
      <c r="BT140" s="234" t="str">
        <f>IFERROR(IF(VLOOKUP($C140,'様式４－１'!$A$6:$AE$112,11,FALSE)="","",VLOOKUP($C140,'様式４－１'!$A$6:$AE$112,11,FALSE)),"")</f>
        <v/>
      </c>
      <c r="BU140" s="235" t="str">
        <f>IFERROR(IF(VLOOKUP($C140,'様式４－１'!$A$6:$AE$112,12,FALSE)="","",VLOOKUP($C140,'様式４－１'!$A$6:$AE$112,12,FALSE)),"")</f>
        <v/>
      </c>
      <c r="BV140" s="232" t="str">
        <f>IFERROR(IF(VLOOKUP($C140,'様式４－１'!$A$6:$AE$112,13,FALSE)="","",VLOOKUP($C140,'様式４－１'!$A$6:$AE$112,13,FALSE)),"")</f>
        <v/>
      </c>
      <c r="BW140" s="233" t="str">
        <f>IFERROR(IF(VLOOKUP($C140,'様式４－１'!$A$6:$AE$112,14,FALSE)="","",VLOOKUP($C140,'様式４－１'!$A$6:$AE$112,14,FALSE)),"")</f>
        <v/>
      </c>
      <c r="BX140" s="232" t="str">
        <f>IFERROR(IF(VLOOKUP($C140,'様式４－１'!$A$6:$AE$112,15,FALSE)="","",VLOOKUP($C140,'様式４－１'!$A$6:$AE$112,15,FALSE)),"")</f>
        <v/>
      </c>
      <c r="BY140" s="233" t="str">
        <f>IFERROR(IF(VLOOKUP($C140,'様式４－１'!$A$6:$AE$112,16,FALSE)="","",VLOOKUP($C140,'様式４－１'!$A$6:$AE$112,16,FALSE)),"")</f>
        <v/>
      </c>
      <c r="BZ140" s="232" t="str">
        <f>IFERROR(IF(VLOOKUP($C140,'様式４－１'!$A$6:$AE$112,17,FALSE)="","",VLOOKUP($C140,'様式４－１'!$A$6:$AE$112,17,FALSE)),"")</f>
        <v/>
      </c>
      <c r="CA140" s="233" t="str">
        <f>IFERROR(IF(VLOOKUP($C140,'様式４－１'!$A$6:$AE$112,18,FALSE)="","",VLOOKUP($C140,'様式４－１'!$A$6:$AE$112,18,FALSE)),"")</f>
        <v/>
      </c>
      <c r="CB140" s="232" t="str">
        <f>IFERROR(IF(VLOOKUP($C140,'様式４－１'!$A$6:$AE$112,19,FALSE)="","",VLOOKUP($C140,'様式４－１'!$A$6:$AE$112,19,FALSE)),"")</f>
        <v/>
      </c>
      <c r="CC140" s="233" t="str">
        <f>IFERROR(IF(VLOOKUP($C140,'様式４－１'!$A$6:$AE$112,20,FALSE)="","",VLOOKUP($C140,'様式４－１'!$A$6:$AE$112,20,FALSE)),"")</f>
        <v/>
      </c>
      <c r="CD140" s="234" t="str">
        <f>IFERROR(IF(VLOOKUP($C140,'様式４－１'!$A$6:$AE$112,21,FALSE)="","",1),"")</f>
        <v/>
      </c>
      <c r="CE140" s="235" t="str">
        <f>IFERROR(IF(VLOOKUP($C140,'様式４－１'!$A$6:$AE$112,22,FALSE)="","",1),"")</f>
        <v/>
      </c>
      <c r="CF140" s="234" t="str">
        <f>IFERROR(IF(VLOOKUP($C140,'様式４－１'!$A$6:$AE$112,23,FALSE)="","",1),"")</f>
        <v/>
      </c>
      <c r="CG140" s="235" t="str">
        <f>IFERROR(IF(VLOOKUP($C140,'様式４－１'!$A$6:$AE$112,24,FALSE)="","",1),"")</f>
        <v/>
      </c>
      <c r="CH140" s="234" t="str">
        <f>IFERROR(IF(VLOOKUP($C140,'様式４－１'!$A$6:$AE$112,25,FALSE)="","",1),"")</f>
        <v/>
      </c>
      <c r="CI140" s="235" t="str">
        <f>IFERROR(IF(VLOOKUP($C140,'様式４－１'!$A$6:$AE$112,26,FALSE)="","",1),"")</f>
        <v/>
      </c>
      <c r="CJ140" s="234" t="str">
        <f>IFERROR(IF(VLOOKUP($C140,'様式４－１'!$A$6:$AE$112,27,FALSE)="","",1),"")</f>
        <v/>
      </c>
      <c r="CK140" s="235" t="str">
        <f>IFERROR(IF(VLOOKUP($C140,'様式４－１'!$A$6:$AE$112,28,FALSE)="","",1),"")</f>
        <v/>
      </c>
      <c r="CL140" s="234" t="str">
        <f>IFERROR(IF(VLOOKUP($C140,'様式４－１'!$A$6:$AE$112,29,FALSE)="","",1),"")</f>
        <v/>
      </c>
      <c r="CM140" s="235" t="str">
        <f>IFERROR(IF(VLOOKUP($C140,'様式４－１'!$A$6:$AE$112,30,FALSE)="","",1),"")</f>
        <v/>
      </c>
      <c r="CN140" s="234" t="str">
        <f>IFERROR(IF(VLOOKUP($C140,'様式４－１'!$A$6:$AE$112,31,FALSE)="","",1),"")</f>
        <v/>
      </c>
      <c r="CO140" s="252" t="str">
        <f>IFERROR(IF(VLOOKUP($C140,'様式４－１'!$A$6:$AE$112,31,FALSE)="","",1),"")</f>
        <v/>
      </c>
      <c r="CP140" s="256" t="str">
        <f>IFERROR(IF(VLOOKUP($C140,'様式４－１'!$A$6:$AE$112,31,FALSE)="","",1),"")</f>
        <v/>
      </c>
      <c r="CQ140" s="252" t="str">
        <f>IFERROR(IF(VLOOKUP($C140,'様式４－１'!$A$6:$AE$112,31,FALSE)="","",1),"")</f>
        <v/>
      </c>
      <c r="CR140" s="260">
        <f>全技術者確認表!E152</f>
        <v>0</v>
      </c>
      <c r="CS140" s="261">
        <f>全技術者確認表!H152</f>
        <v>0</v>
      </c>
      <c r="FS140" s="232"/>
      <c r="FT140" s="233"/>
      <c r="FU140" s="232"/>
      <c r="FV140" s="233"/>
      <c r="FW140" s="232"/>
      <c r="FX140" s="233"/>
      <c r="FY140" s="232"/>
      <c r="FZ140" s="233"/>
      <c r="GA140" s="232"/>
      <c r="GB140" s="233"/>
      <c r="GC140" s="232"/>
      <c r="GD140" s="233"/>
      <c r="GE140" s="232"/>
      <c r="GF140" s="233"/>
      <c r="GG140" s="232"/>
      <c r="GH140" s="233"/>
      <c r="GI140" s="234"/>
      <c r="GJ140" s="235"/>
      <c r="GK140" s="234"/>
      <c r="GL140" s="235"/>
      <c r="GM140" s="234"/>
      <c r="GN140" s="235"/>
      <c r="GO140" s="234"/>
      <c r="GP140" s="235"/>
      <c r="GQ140" s="234"/>
      <c r="GR140" s="235"/>
      <c r="GS140" s="234"/>
      <c r="GT140" s="235"/>
      <c r="GU140" s="234"/>
      <c r="GV140" s="235"/>
      <c r="GW140" s="234"/>
      <c r="GX140" s="235"/>
      <c r="GY140" s="232"/>
      <c r="GZ140" s="233"/>
      <c r="HA140" s="232"/>
      <c r="HB140" s="233"/>
      <c r="HC140" s="232"/>
      <c r="HD140" s="233"/>
      <c r="HE140" s="232"/>
      <c r="HF140" s="233"/>
      <c r="HG140" s="232"/>
      <c r="HH140" s="233"/>
      <c r="HI140" s="232"/>
      <c r="HJ140" s="233"/>
      <c r="HK140" s="232"/>
      <c r="HL140" s="233"/>
      <c r="HM140" s="232"/>
      <c r="HN140" s="233"/>
      <c r="HO140" s="232"/>
      <c r="HP140" s="233"/>
      <c r="HQ140" s="232"/>
      <c r="HR140" s="233"/>
      <c r="HS140" s="232"/>
      <c r="HT140" s="233"/>
      <c r="HU140" s="232"/>
      <c r="HV140" s="233"/>
      <c r="HW140" s="234"/>
      <c r="HX140" s="235"/>
      <c r="HY140" s="234"/>
      <c r="HZ140" s="235"/>
      <c r="IA140" s="234"/>
      <c r="IB140" s="235"/>
      <c r="IC140" s="234"/>
      <c r="ID140" s="235"/>
      <c r="IE140" s="232"/>
      <c r="IF140" s="233"/>
      <c r="IG140" s="232"/>
      <c r="IH140" s="233"/>
      <c r="II140" s="232"/>
      <c r="IJ140" s="233"/>
      <c r="IK140" s="232"/>
      <c r="IL140" s="233"/>
      <c r="IM140" s="234"/>
      <c r="IN140" s="235"/>
      <c r="IO140" s="234"/>
      <c r="IP140" s="235"/>
      <c r="IQ140" s="234"/>
      <c r="IR140" s="235"/>
      <c r="IS140" s="234"/>
      <c r="IT140" s="235"/>
      <c r="IU140" s="234"/>
      <c r="IV140" s="235"/>
      <c r="IW140" s="234"/>
      <c r="IX140" s="252"/>
      <c r="IY140" s="256"/>
      <c r="IZ140" s="252"/>
      <c r="JA140" s="256"/>
      <c r="JB140" s="252"/>
    </row>
    <row r="141" spans="1:262" s="241" customFormat="1" x14ac:dyDescent="0.2">
      <c r="A141" s="241">
        <f>報告書表紙!G$6</f>
        <v>0</v>
      </c>
      <c r="C141" s="241">
        <v>140</v>
      </c>
      <c r="D141" s="241">
        <f>全技術者確認表!B153</f>
        <v>0</v>
      </c>
      <c r="J141" s="242" t="str">
        <f>IFERROR(IF(VLOOKUP($C141,'様式２－１'!$A$6:$BG$163,4,FALSE)="","",1),"")</f>
        <v/>
      </c>
      <c r="K141" s="243" t="str">
        <f>IFERROR(IF(VLOOKUP($C141,'様式２－１'!$A$6:$BG$163,5,FALSE)="","",1),"")</f>
        <v/>
      </c>
      <c r="L141" s="242" t="str">
        <f>IFERROR(IF(VLOOKUP($C141,'様式２－１'!$A$6:$BG$163,6,FALSE)="","",1),"")</f>
        <v/>
      </c>
      <c r="M141" s="243" t="str">
        <f>IFERROR(IF(VLOOKUP($C141,'様式２－１'!$A$6:$BG$163,7,FALSE)="","",1),"")</f>
        <v/>
      </c>
      <c r="N141" s="242" t="str">
        <f>IFERROR(IF(VLOOKUP($C141,'様式２－１'!$A$6:$BG$163,8,FALSE)="","",1),"")</f>
        <v/>
      </c>
      <c r="O141" s="243" t="str">
        <f>IFERROR(IF(VLOOKUP($C141,'様式２－１'!$A$6:$BG$163,9,FALSE)="","",1),"")</f>
        <v/>
      </c>
      <c r="P141" s="242" t="str">
        <f>IFERROR(IF(VLOOKUP($C141,'様式２－１'!$A$6:$BG$163,10,FALSE)="","",1),"")</f>
        <v/>
      </c>
      <c r="Q141" s="243" t="str">
        <f>IFERROR(IF(VLOOKUP($C141,'様式２－１'!$A$6:$BG$163,11,FALSE)="","",1),"")</f>
        <v/>
      </c>
      <c r="R141" s="242" t="str">
        <f>IFERROR(IF(VLOOKUP($C141,'様式２－１'!$A$6:$BG$163,12,FALSE)="","",1),"")</f>
        <v/>
      </c>
      <c r="S141" s="243" t="str">
        <f>IFERROR(IF(VLOOKUP($C141,'様式２－１'!$A$6:$BG$163,13,FALSE)="","",1),"")</f>
        <v/>
      </c>
      <c r="T141" s="242" t="str">
        <f>IFERROR(IF(VLOOKUP($C141,'様式２－１'!$A$6:$BG$163,14,FALSE)="","",1),"")</f>
        <v/>
      </c>
      <c r="U141" s="243" t="str">
        <f>IFERROR(IF(VLOOKUP($C141,'様式２－１'!$A$6:$BG$163,15,FALSE)="","",1),"")</f>
        <v/>
      </c>
      <c r="V141" s="242" t="str">
        <f>IFERROR(IF(VLOOKUP($C141,'様式２－１'!$A$6:$BG$163,16,FALSE)="","",1),"")</f>
        <v/>
      </c>
      <c r="W141" s="243" t="str">
        <f>IFERROR(IF(VLOOKUP($C141,'様式２－１'!$A$6:$BG$163,17,FALSE)="","",1),"")</f>
        <v/>
      </c>
      <c r="X141" s="242" t="str">
        <f>IFERROR(IF(VLOOKUP($C141,'様式２－１'!$A$6:$BG$163,18,FALSE)="","",1),"")</f>
        <v/>
      </c>
      <c r="Y141" s="243" t="str">
        <f>IFERROR(IF(VLOOKUP($C141,'様式２－１'!$A$6:$BG$163,19,FALSE)="","",1),"")</f>
        <v/>
      </c>
      <c r="Z141" s="242" t="str">
        <f>IFERROR(IF(VLOOKUP($C141,'様式２－１'!$A$6:$BG$163,20,FALSE)="","",1),"")</f>
        <v/>
      </c>
      <c r="AA141" s="245" t="str">
        <f>IFERROR(IF(VLOOKUP($C141,'様式２－１'!$A$6:$BG$163,21,FALSE)="","",1),"")</f>
        <v/>
      </c>
      <c r="AB141" s="242" t="str">
        <f>IFERROR(IF(VLOOKUP($C141,'様式２－１'!$A$6:$BG$163,22,FALSE)="","",1),"")</f>
        <v/>
      </c>
      <c r="AC141" s="245" t="str">
        <f>IFERROR(IF(VLOOKUP($C141,'様式２－１'!$A$6:$BG$163,23,FALSE)="","",1),"")</f>
        <v/>
      </c>
      <c r="AD141" s="242" t="str">
        <f>IFERROR(IF(VLOOKUP($C141,'様式２－１'!$A$6:$BG$163,24,FALSE)="","",1),"")</f>
        <v/>
      </c>
      <c r="AE141" s="245" t="str">
        <f>IFERROR(IF(VLOOKUP($C141,'様式２－１'!$A$6:$BG$163,25,FALSE)="","",1),"")</f>
        <v/>
      </c>
      <c r="AF141" s="242" t="str">
        <f>IFERROR(IF(VLOOKUP($C141,'様式２－１'!$A$6:$BG$163,26,FALSE)="","",1),"")</f>
        <v/>
      </c>
      <c r="AG141" s="245" t="str">
        <f>IFERROR(IF(VLOOKUP($C141,'様式２－１'!$A$6:$BG$163,27,FALSE)="","",1),"")</f>
        <v/>
      </c>
      <c r="AH141" s="242" t="str">
        <f>IFERROR(IF(VLOOKUP($C141,'様式２－１'!$A$6:$BG$163,28,FALSE)="","",1),"")</f>
        <v/>
      </c>
      <c r="AI141" s="245" t="str">
        <f>IFERROR(IF(VLOOKUP($C141,'様式２－１'!$A$6:$BG$163,28,FALSE)="","",1),"")</f>
        <v/>
      </c>
      <c r="AJ141" s="242" t="str">
        <f>IFERROR(IF(VLOOKUP($C141,'様式２－１'!$A$6:$BG$163,30,FALSE)="","",1),"")</f>
        <v/>
      </c>
      <c r="AK141" s="245" t="str">
        <f>IFERROR(IF(VLOOKUP($C141,'様式２－１'!$A$6:$BG$163,31,FALSE)="","",1),"")</f>
        <v/>
      </c>
      <c r="AL141" s="242" t="str">
        <f>IFERROR(IF(VLOOKUP($C141,'様式２－１'!$A$6:$BG$163,32,FALSE)="","",1),"")</f>
        <v/>
      </c>
      <c r="AM141" s="245" t="str">
        <f>IFERROR(IF(VLOOKUP($C141,'様式２－１'!$A$6:$BG$163,33,FALSE)="","",1),"")</f>
        <v/>
      </c>
      <c r="AN141" s="242" t="str">
        <f>IFERROR(IF(VLOOKUP($C141,'様式２－１'!$A$6:$BG$163,34,FALSE)="","",1),"")</f>
        <v/>
      </c>
      <c r="AO141" s="245" t="str">
        <f>IFERROR(IF(VLOOKUP($C141,'様式２－１'!$A$6:$BG$163,35,FALSE)="","",1),"")</f>
        <v/>
      </c>
      <c r="AP141" s="242" t="str">
        <f>IFERROR(IF(VLOOKUP($C141,'様式２－１'!$A$6:$BG$163,36,FALSE)="","",VLOOKUP($C141,'様式２－１'!$A$6:$BG$163,36,FALSE)),"")</f>
        <v/>
      </c>
      <c r="AQ141" s="243" t="str">
        <f>IFERROR(IF(VLOOKUP($C141,'様式２－１'!$A$6:$BG$163,37,FALSE)="","",VLOOKUP($C141,'様式２－１'!$A$6:$BG$163,37,FALSE)),"")</f>
        <v/>
      </c>
      <c r="AR141" s="242" t="str">
        <f>IFERROR(IF(VLOOKUP($C141,'様式２－１'!$A$6:$BG$163,38,FALSE)="","",VLOOKUP($C141,'様式２－１'!$A$6:$BG$163,38,FALSE)),"")</f>
        <v/>
      </c>
      <c r="AS141" s="243" t="str">
        <f>IFERROR(IF(VLOOKUP($C141,'様式２－１'!$A$6:$BG$163,39,FALSE)="","",VLOOKUP($C141,'様式２－１'!$A$6:$BG$163,39,FALSE)),"")</f>
        <v/>
      </c>
      <c r="AT141" s="242" t="str">
        <f>IFERROR(IF(VLOOKUP($C141,'様式２－１'!$A$6:$BG$163,40,FALSE)="","",VLOOKUP($C141,'様式２－１'!$A$6:$BG$163,40,FALSE)),"")</f>
        <v/>
      </c>
      <c r="AU141" s="243" t="str">
        <f>IFERROR(IF(VLOOKUP($C141,'様式２－１'!$A$6:$BG$163,41,FALSE)="","",VLOOKUP($C141,'様式２－１'!$A$6:$BG$163,41,FALSE)),"")</f>
        <v/>
      </c>
      <c r="AV141" s="242" t="str">
        <f>IFERROR(IF(VLOOKUP($C141,'様式２－１'!$A$6:$BG$163,42,FALSE)="","",VLOOKUP($C141,'様式２－１'!$A$6:$BG$163,42,FALSE)),"")</f>
        <v/>
      </c>
      <c r="AW141" s="243" t="str">
        <f>IFERROR(IF(VLOOKUP($C141,'様式２－１'!$A$6:$BG$163,43,FALSE)="","",VLOOKUP($C141,'様式２－１'!$A$6:$BG$163,43,FALSE)),"")</f>
        <v/>
      </c>
      <c r="AX141" s="242" t="str">
        <f>IFERROR(IF(VLOOKUP($C141,'様式２－１'!$A$6:$BG$163,44,FALSE)="","",VLOOKUP($C141,'様式２－１'!$A$6:$BG$163,44,FALSE)),"")</f>
        <v/>
      </c>
      <c r="AY141" s="243" t="str">
        <f>IFERROR(IF(VLOOKUP($C141,'様式２－１'!$A$6:$BG$163,45,FALSE)="","",VLOOKUP($C141,'様式２－１'!$A$6:$BG$163,45,FALSE)),"")</f>
        <v/>
      </c>
      <c r="AZ141" s="242" t="str">
        <f>IFERROR(IF(VLOOKUP($C141,'様式２－１'!$A$6:$BG$163,46,FALSE)="","",VLOOKUP($C141,'様式２－１'!$A$6:$BG$163,46,FALSE)),"")</f>
        <v/>
      </c>
      <c r="BA141" s="243" t="str">
        <f>IFERROR(IF(VLOOKUP($C141,'様式２－１'!$A$6:$BG$163,47,FALSE)="","",VLOOKUP($C141,'様式２－１'!$A$6:$BG$163,47,FALSE)),"")</f>
        <v/>
      </c>
      <c r="BB141" s="242" t="str">
        <f>IFERROR(IF(VLOOKUP($C141,'様式２－１'!$A$6:$BG$163,48,FALSE)="","",VLOOKUP($C141,'様式２－１'!$A$6:$BG$163,48,FALSE)),"")</f>
        <v/>
      </c>
      <c r="BC141" s="243" t="str">
        <f>IFERROR(IF(VLOOKUP($C141,'様式２－１'!$A$6:$BG$163,49,FALSE)="","",VLOOKUP($C141,'様式２－１'!$A$6:$BG$163,49,FALSE)),"")</f>
        <v/>
      </c>
      <c r="BD141" s="242" t="str">
        <f>IFERROR(IF(VLOOKUP($C141,'様式２－１'!$A$6:$BG$163,50,FALSE)="","",VLOOKUP($C141,'様式２－１'!$A$6:$BG$163,50,FALSE)),"")</f>
        <v/>
      </c>
      <c r="BE141" s="243" t="str">
        <f>IFERROR(IF(VLOOKUP($C141,'様式２－１'!$A$6:$BG$163,51,FALSE)="","",VLOOKUP($C141,'様式２－１'!$A$6:$BG$163,51,FALSE)),"")</f>
        <v/>
      </c>
      <c r="BF141" s="242" t="str">
        <f>IFERROR(IF(VLOOKUP($C141,'様式２－１'!$A$6:$BG$163,52,FALSE)="","",VLOOKUP($C141,'様式２－１'!$A$6:$BG$163,52,FALSE)),"")</f>
        <v/>
      </c>
      <c r="BG141" s="243" t="str">
        <f>IFERROR(IF(VLOOKUP($C141,'様式２－１'!$A$6:$BG$163,53,FALSE)="","",1),"")</f>
        <v/>
      </c>
      <c r="BH141" s="242" t="str">
        <f>IFERROR(IF(VLOOKUP($C141,'様式２－１'!$A$6:$BG$163,54,FALSE)="","",1),"")</f>
        <v/>
      </c>
      <c r="BI141" s="243" t="str">
        <f>IFERROR(IF(VLOOKUP($C141,'様式２－１'!$A$6:$BG$163,55,FALSE)="","",1),"")</f>
        <v/>
      </c>
      <c r="BJ141" s="242" t="str">
        <f>IFERROR(IF(VLOOKUP($C141,'様式２－１'!$A$6:$BG$163,56,FALSE)="","",VLOOKUP($C141,'様式２－１'!$A$6:$BG$163,56,FALSE)),"")</f>
        <v/>
      </c>
      <c r="BK141" s="243" t="str">
        <f>IFERROR(IF(VLOOKUP($C141,'様式２－１'!$A$6:$BG$163,57,FALSE)="","",VLOOKUP($C141,'様式２－１'!$A$6:$BG$163,57,FALSE)),"")</f>
        <v/>
      </c>
      <c r="BL141" s="242" t="str">
        <f>IFERROR(IF(VLOOKUP($C141,'様式２－１'!$A$6:$BG$163,58,FALSE)="","",VLOOKUP($C141,'様式２－１'!$A$6:$BG$163,58,FALSE)),"")</f>
        <v/>
      </c>
      <c r="BM141" s="243" t="str">
        <f>IFERROR(IF(VLOOKUP($C141,'様式２－１'!$A$6:$BG$163,59,FALSE)="","",VLOOKUP($C141,'様式２－１'!$A$6:$BG$163,59,FALSE)),"")</f>
        <v/>
      </c>
      <c r="BN141" s="244" t="str">
        <f>IFERROR(IF(VLOOKUP($C141,'様式４－１'!$A$6:$AE$112,5,FALSE)="","",VLOOKUP($C141,'様式４－１'!$A$6:$AE$112,5,FALSE)),"")</f>
        <v/>
      </c>
      <c r="BO141" s="245" t="str">
        <f>IFERROR(IF(VLOOKUP($C141,'様式４－１'!$A$6:$AE$112,6,FALSE)="","",VLOOKUP($C141,'様式４－１'!$A$6:$AE$112,6,FALSE)),"")</f>
        <v/>
      </c>
      <c r="BP141" s="244" t="str">
        <f>IFERROR(IF(VLOOKUP($C141,'様式４－１'!$A$6:$AE$112,7,FALSE)="","",VLOOKUP($C141,'様式４－１'!$A$6:$AE$112,7,FALSE)),"")</f>
        <v/>
      </c>
      <c r="BQ141" s="245" t="str">
        <f>IFERROR(IF(VLOOKUP($C141,'様式４－１'!$A$6:$AE$112,8,FALSE)="","",VLOOKUP($C141,'様式４－１'!$A$6:$AE$112,8,FALSE)),"")</f>
        <v/>
      </c>
      <c r="BR141" s="244" t="str">
        <f>IFERROR(IF(VLOOKUP($C141,'様式４－１'!$A$6:$AE$112,9,FALSE)="","",VLOOKUP($C141,'様式４－１'!$A$6:$AE$112,9,FALSE)),"")</f>
        <v/>
      </c>
      <c r="BS141" s="245" t="str">
        <f>IFERROR(IF(VLOOKUP($C141,'様式４－１'!$A$6:$AE$112,10,FALSE)="","",VLOOKUP($C141,'様式４－１'!$A$6:$AE$112,10,FALSE)),"")</f>
        <v/>
      </c>
      <c r="BT141" s="244" t="str">
        <f>IFERROR(IF(VLOOKUP($C141,'様式４－１'!$A$6:$AE$112,11,FALSE)="","",VLOOKUP($C141,'様式４－１'!$A$6:$AE$112,11,FALSE)),"")</f>
        <v/>
      </c>
      <c r="BU141" s="245" t="str">
        <f>IFERROR(IF(VLOOKUP($C141,'様式４－１'!$A$6:$AE$112,12,FALSE)="","",VLOOKUP($C141,'様式４－１'!$A$6:$AE$112,12,FALSE)),"")</f>
        <v/>
      </c>
      <c r="BV141" s="242" t="str">
        <f>IFERROR(IF(VLOOKUP($C141,'様式４－１'!$A$6:$AE$112,13,FALSE)="","",VLOOKUP($C141,'様式４－１'!$A$6:$AE$112,13,FALSE)),"")</f>
        <v/>
      </c>
      <c r="BW141" s="243" t="str">
        <f>IFERROR(IF(VLOOKUP($C141,'様式４－１'!$A$6:$AE$112,14,FALSE)="","",VLOOKUP($C141,'様式４－１'!$A$6:$AE$112,14,FALSE)),"")</f>
        <v/>
      </c>
      <c r="BX141" s="242" t="str">
        <f>IFERROR(IF(VLOOKUP($C141,'様式４－１'!$A$6:$AE$112,15,FALSE)="","",VLOOKUP($C141,'様式４－１'!$A$6:$AE$112,15,FALSE)),"")</f>
        <v/>
      </c>
      <c r="BY141" s="243" t="str">
        <f>IFERROR(IF(VLOOKUP($C141,'様式４－１'!$A$6:$AE$112,16,FALSE)="","",VLOOKUP($C141,'様式４－１'!$A$6:$AE$112,16,FALSE)),"")</f>
        <v/>
      </c>
      <c r="BZ141" s="242" t="str">
        <f>IFERROR(IF(VLOOKUP($C141,'様式４－１'!$A$6:$AE$112,17,FALSE)="","",VLOOKUP($C141,'様式４－１'!$A$6:$AE$112,17,FALSE)),"")</f>
        <v/>
      </c>
      <c r="CA141" s="243" t="str">
        <f>IFERROR(IF(VLOOKUP($C141,'様式４－１'!$A$6:$AE$112,18,FALSE)="","",VLOOKUP($C141,'様式４－１'!$A$6:$AE$112,18,FALSE)),"")</f>
        <v/>
      </c>
      <c r="CB141" s="242" t="str">
        <f>IFERROR(IF(VLOOKUP($C141,'様式４－１'!$A$6:$AE$112,19,FALSE)="","",VLOOKUP($C141,'様式４－１'!$A$6:$AE$112,19,FALSE)),"")</f>
        <v/>
      </c>
      <c r="CC141" s="243" t="str">
        <f>IFERROR(IF(VLOOKUP($C141,'様式４－１'!$A$6:$AE$112,20,FALSE)="","",VLOOKUP($C141,'様式４－１'!$A$6:$AE$112,20,FALSE)),"")</f>
        <v/>
      </c>
      <c r="CD141" s="244" t="str">
        <f>IFERROR(IF(VLOOKUP($C141,'様式４－１'!$A$6:$AE$112,21,FALSE)="","",1),"")</f>
        <v/>
      </c>
      <c r="CE141" s="245" t="str">
        <f>IFERROR(IF(VLOOKUP($C141,'様式４－１'!$A$6:$AE$112,22,FALSE)="","",1),"")</f>
        <v/>
      </c>
      <c r="CF141" s="244" t="str">
        <f>IFERROR(IF(VLOOKUP($C141,'様式４－１'!$A$6:$AE$112,23,FALSE)="","",1),"")</f>
        <v/>
      </c>
      <c r="CG141" s="245" t="str">
        <f>IFERROR(IF(VLOOKUP($C141,'様式４－１'!$A$6:$AE$112,24,FALSE)="","",1),"")</f>
        <v/>
      </c>
      <c r="CH141" s="244" t="str">
        <f>IFERROR(IF(VLOOKUP($C141,'様式４－１'!$A$6:$AE$112,25,FALSE)="","",1),"")</f>
        <v/>
      </c>
      <c r="CI141" s="245" t="str">
        <f>IFERROR(IF(VLOOKUP($C141,'様式４－１'!$A$6:$AE$112,26,FALSE)="","",1),"")</f>
        <v/>
      </c>
      <c r="CJ141" s="244" t="str">
        <f>IFERROR(IF(VLOOKUP($C141,'様式４－１'!$A$6:$AE$112,27,FALSE)="","",1),"")</f>
        <v/>
      </c>
      <c r="CK141" s="245" t="str">
        <f>IFERROR(IF(VLOOKUP($C141,'様式４－１'!$A$6:$AE$112,28,FALSE)="","",1),"")</f>
        <v/>
      </c>
      <c r="CL141" s="244" t="str">
        <f>IFERROR(IF(VLOOKUP($C141,'様式４－１'!$A$6:$AE$112,29,FALSE)="","",1),"")</f>
        <v/>
      </c>
      <c r="CM141" s="245" t="str">
        <f>IFERROR(IF(VLOOKUP($C141,'様式４－１'!$A$6:$AE$112,30,FALSE)="","",1),"")</f>
        <v/>
      </c>
      <c r="CN141" s="244" t="str">
        <f>IFERROR(IF(VLOOKUP($C141,'様式４－１'!$A$6:$AE$112,31,FALSE)="","",1),"")</f>
        <v/>
      </c>
      <c r="CO141" s="253" t="str">
        <f>IFERROR(IF(VLOOKUP($C141,'様式４－１'!$A$6:$AE$112,31,FALSE)="","",1),"")</f>
        <v/>
      </c>
      <c r="CP141" s="257" t="str">
        <f>IFERROR(IF(VLOOKUP($C141,'様式４－１'!$A$6:$AE$112,31,FALSE)="","",1),"")</f>
        <v/>
      </c>
      <c r="CQ141" s="253" t="str">
        <f>IFERROR(IF(VLOOKUP($C141,'様式４－１'!$A$6:$AE$112,31,FALSE)="","",1),"")</f>
        <v/>
      </c>
      <c r="CR141" s="262">
        <f>全技術者確認表!E153</f>
        <v>0</v>
      </c>
      <c r="CS141" s="263">
        <f>全技術者確認表!H153</f>
        <v>0</v>
      </c>
      <c r="FS141" s="242"/>
      <c r="FT141" s="243"/>
      <c r="FU141" s="242"/>
      <c r="FV141" s="243"/>
      <c r="FW141" s="242"/>
      <c r="FX141" s="243"/>
      <c r="FY141" s="242"/>
      <c r="FZ141" s="243"/>
      <c r="GA141" s="242"/>
      <c r="GB141" s="243"/>
      <c r="GC141" s="242"/>
      <c r="GD141" s="243"/>
      <c r="GE141" s="242"/>
      <c r="GF141" s="243"/>
      <c r="GG141" s="242"/>
      <c r="GH141" s="243"/>
      <c r="GI141" s="244"/>
      <c r="GJ141" s="245"/>
      <c r="GK141" s="244"/>
      <c r="GL141" s="245"/>
      <c r="GM141" s="244"/>
      <c r="GN141" s="245"/>
      <c r="GO141" s="244"/>
      <c r="GP141" s="245"/>
      <c r="GQ141" s="244"/>
      <c r="GR141" s="245"/>
      <c r="GS141" s="244"/>
      <c r="GT141" s="245"/>
      <c r="GU141" s="244"/>
      <c r="GV141" s="245"/>
      <c r="GW141" s="244"/>
      <c r="GX141" s="245"/>
      <c r="GY141" s="242"/>
      <c r="GZ141" s="243"/>
      <c r="HA141" s="242"/>
      <c r="HB141" s="243"/>
      <c r="HC141" s="242"/>
      <c r="HD141" s="243"/>
      <c r="HE141" s="242"/>
      <c r="HF141" s="243"/>
      <c r="HG141" s="242"/>
      <c r="HH141" s="243"/>
      <c r="HI141" s="242"/>
      <c r="HJ141" s="243"/>
      <c r="HK141" s="242"/>
      <c r="HL141" s="243"/>
      <c r="HM141" s="242"/>
      <c r="HN141" s="243"/>
      <c r="HO141" s="242"/>
      <c r="HP141" s="243"/>
      <c r="HQ141" s="242"/>
      <c r="HR141" s="243"/>
      <c r="HS141" s="242"/>
      <c r="HT141" s="243"/>
      <c r="HU141" s="242"/>
      <c r="HV141" s="243"/>
      <c r="HW141" s="244"/>
      <c r="HX141" s="245"/>
      <c r="HY141" s="244"/>
      <c r="HZ141" s="245"/>
      <c r="IA141" s="244"/>
      <c r="IB141" s="245"/>
      <c r="IC141" s="244"/>
      <c r="ID141" s="245"/>
      <c r="IE141" s="242"/>
      <c r="IF141" s="243"/>
      <c r="IG141" s="242"/>
      <c r="IH141" s="243"/>
      <c r="II141" s="242"/>
      <c r="IJ141" s="243"/>
      <c r="IK141" s="242"/>
      <c r="IL141" s="243"/>
      <c r="IM141" s="244"/>
      <c r="IN141" s="245"/>
      <c r="IO141" s="244"/>
      <c r="IP141" s="245"/>
      <c r="IQ141" s="244"/>
      <c r="IR141" s="245"/>
      <c r="IS141" s="244"/>
      <c r="IT141" s="245"/>
      <c r="IU141" s="244"/>
      <c r="IV141" s="245"/>
      <c r="IW141" s="244"/>
      <c r="IX141" s="253"/>
      <c r="IY141" s="257"/>
      <c r="IZ141" s="253"/>
      <c r="JA141" s="257"/>
      <c r="JB141" s="253"/>
    </row>
    <row r="142" spans="1:262" s="236" customFormat="1" x14ac:dyDescent="0.2">
      <c r="A142" s="236">
        <f>報告書表紙!G$6</f>
        <v>0</v>
      </c>
      <c r="C142" s="236">
        <v>141</v>
      </c>
      <c r="D142" s="236">
        <f>全技術者確認表!B154</f>
        <v>0</v>
      </c>
      <c r="J142" s="237" t="str">
        <f>IFERROR(IF(VLOOKUP($C142,'様式２－１'!$A$6:$BG$163,4,FALSE)="","",1),"")</f>
        <v/>
      </c>
      <c r="K142" s="238" t="str">
        <f>IFERROR(IF(VLOOKUP($C142,'様式２－１'!$A$6:$BG$163,5,FALSE)="","",1),"")</f>
        <v/>
      </c>
      <c r="L142" s="237" t="str">
        <f>IFERROR(IF(VLOOKUP($C142,'様式２－１'!$A$6:$BG$163,6,FALSE)="","",1),"")</f>
        <v/>
      </c>
      <c r="M142" s="238" t="str">
        <f>IFERROR(IF(VLOOKUP($C142,'様式２－１'!$A$6:$BG$163,7,FALSE)="","",1),"")</f>
        <v/>
      </c>
      <c r="N142" s="237" t="str">
        <f>IFERROR(IF(VLOOKUP($C142,'様式２－１'!$A$6:$BG$163,8,FALSE)="","",1),"")</f>
        <v/>
      </c>
      <c r="O142" s="238" t="str">
        <f>IFERROR(IF(VLOOKUP($C142,'様式２－１'!$A$6:$BG$163,9,FALSE)="","",1),"")</f>
        <v/>
      </c>
      <c r="P142" s="237" t="str">
        <f>IFERROR(IF(VLOOKUP($C142,'様式２－１'!$A$6:$BG$163,10,FALSE)="","",1),"")</f>
        <v/>
      </c>
      <c r="Q142" s="238" t="str">
        <f>IFERROR(IF(VLOOKUP($C142,'様式２－１'!$A$6:$BG$163,11,FALSE)="","",1),"")</f>
        <v/>
      </c>
      <c r="R142" s="237" t="str">
        <f>IFERROR(IF(VLOOKUP($C142,'様式２－１'!$A$6:$BG$163,12,FALSE)="","",1),"")</f>
        <v/>
      </c>
      <c r="S142" s="238" t="str">
        <f>IFERROR(IF(VLOOKUP($C142,'様式２－１'!$A$6:$BG$163,13,FALSE)="","",1),"")</f>
        <v/>
      </c>
      <c r="T142" s="237" t="str">
        <f>IFERROR(IF(VLOOKUP($C142,'様式２－１'!$A$6:$BG$163,14,FALSE)="","",1),"")</f>
        <v/>
      </c>
      <c r="U142" s="238" t="str">
        <f>IFERROR(IF(VLOOKUP($C142,'様式２－１'!$A$6:$BG$163,15,FALSE)="","",1),"")</f>
        <v/>
      </c>
      <c r="V142" s="237" t="str">
        <f>IFERROR(IF(VLOOKUP($C142,'様式２－１'!$A$6:$BG$163,16,FALSE)="","",1),"")</f>
        <v/>
      </c>
      <c r="W142" s="238" t="str">
        <f>IFERROR(IF(VLOOKUP($C142,'様式２－１'!$A$6:$BG$163,17,FALSE)="","",1),"")</f>
        <v/>
      </c>
      <c r="X142" s="237" t="str">
        <f>IFERROR(IF(VLOOKUP($C142,'様式２－１'!$A$6:$BG$163,18,FALSE)="","",1),"")</f>
        <v/>
      </c>
      <c r="Y142" s="238" t="str">
        <f>IFERROR(IF(VLOOKUP($C142,'様式２－１'!$A$6:$BG$163,19,FALSE)="","",1),"")</f>
        <v/>
      </c>
      <c r="Z142" s="237" t="str">
        <f>IFERROR(IF(VLOOKUP($C142,'様式２－１'!$A$6:$BG$163,20,FALSE)="","",1),"")</f>
        <v/>
      </c>
      <c r="AA142" s="240" t="str">
        <f>IFERROR(IF(VLOOKUP($C142,'様式２－１'!$A$6:$BG$163,21,FALSE)="","",1),"")</f>
        <v/>
      </c>
      <c r="AB142" s="237" t="str">
        <f>IFERROR(IF(VLOOKUP($C142,'様式２－１'!$A$6:$BG$163,22,FALSE)="","",1),"")</f>
        <v/>
      </c>
      <c r="AC142" s="240" t="str">
        <f>IFERROR(IF(VLOOKUP($C142,'様式２－１'!$A$6:$BG$163,23,FALSE)="","",1),"")</f>
        <v/>
      </c>
      <c r="AD142" s="237" t="str">
        <f>IFERROR(IF(VLOOKUP($C142,'様式２－１'!$A$6:$BG$163,24,FALSE)="","",1),"")</f>
        <v/>
      </c>
      <c r="AE142" s="240" t="str">
        <f>IFERROR(IF(VLOOKUP($C142,'様式２－１'!$A$6:$BG$163,25,FALSE)="","",1),"")</f>
        <v/>
      </c>
      <c r="AF142" s="237" t="str">
        <f>IFERROR(IF(VLOOKUP($C142,'様式２－１'!$A$6:$BG$163,26,FALSE)="","",1),"")</f>
        <v/>
      </c>
      <c r="AG142" s="240" t="str">
        <f>IFERROR(IF(VLOOKUP($C142,'様式２－１'!$A$6:$BG$163,27,FALSE)="","",1),"")</f>
        <v/>
      </c>
      <c r="AH142" s="237" t="str">
        <f>IFERROR(IF(VLOOKUP($C142,'様式２－１'!$A$6:$BG$163,28,FALSE)="","",1),"")</f>
        <v/>
      </c>
      <c r="AI142" s="240" t="str">
        <f>IFERROR(IF(VLOOKUP($C142,'様式２－１'!$A$6:$BG$163,28,FALSE)="","",1),"")</f>
        <v/>
      </c>
      <c r="AJ142" s="237" t="str">
        <f>IFERROR(IF(VLOOKUP($C142,'様式２－１'!$A$6:$BG$163,30,FALSE)="","",1),"")</f>
        <v/>
      </c>
      <c r="AK142" s="240" t="str">
        <f>IFERROR(IF(VLOOKUP($C142,'様式２－１'!$A$6:$BG$163,31,FALSE)="","",1),"")</f>
        <v/>
      </c>
      <c r="AL142" s="237" t="str">
        <f>IFERROR(IF(VLOOKUP($C142,'様式２－１'!$A$6:$BG$163,32,FALSE)="","",1),"")</f>
        <v/>
      </c>
      <c r="AM142" s="240" t="str">
        <f>IFERROR(IF(VLOOKUP($C142,'様式２－１'!$A$6:$BG$163,33,FALSE)="","",1),"")</f>
        <v/>
      </c>
      <c r="AN142" s="237" t="str">
        <f>IFERROR(IF(VLOOKUP($C142,'様式２－１'!$A$6:$BG$163,34,FALSE)="","",1),"")</f>
        <v/>
      </c>
      <c r="AO142" s="240" t="str">
        <f>IFERROR(IF(VLOOKUP($C142,'様式２－１'!$A$6:$BG$163,35,FALSE)="","",1),"")</f>
        <v/>
      </c>
      <c r="AP142" s="237" t="str">
        <f>IFERROR(IF(VLOOKUP($C142,'様式２－１'!$A$6:$BG$163,36,FALSE)="","",VLOOKUP($C142,'様式２－１'!$A$6:$BG$163,36,FALSE)),"")</f>
        <v/>
      </c>
      <c r="AQ142" s="238" t="str">
        <f>IFERROR(IF(VLOOKUP($C142,'様式２－１'!$A$6:$BG$163,37,FALSE)="","",VLOOKUP($C142,'様式２－１'!$A$6:$BG$163,37,FALSE)),"")</f>
        <v/>
      </c>
      <c r="AR142" s="237" t="str">
        <f>IFERROR(IF(VLOOKUP($C142,'様式２－１'!$A$6:$BG$163,38,FALSE)="","",VLOOKUP($C142,'様式２－１'!$A$6:$BG$163,38,FALSE)),"")</f>
        <v/>
      </c>
      <c r="AS142" s="238" t="str">
        <f>IFERROR(IF(VLOOKUP($C142,'様式２－１'!$A$6:$BG$163,39,FALSE)="","",VLOOKUP($C142,'様式２－１'!$A$6:$BG$163,39,FALSE)),"")</f>
        <v/>
      </c>
      <c r="AT142" s="237" t="str">
        <f>IFERROR(IF(VLOOKUP($C142,'様式２－１'!$A$6:$BG$163,40,FALSE)="","",VLOOKUP($C142,'様式２－１'!$A$6:$BG$163,40,FALSE)),"")</f>
        <v/>
      </c>
      <c r="AU142" s="238" t="str">
        <f>IFERROR(IF(VLOOKUP($C142,'様式２－１'!$A$6:$BG$163,41,FALSE)="","",VLOOKUP($C142,'様式２－１'!$A$6:$BG$163,41,FALSE)),"")</f>
        <v/>
      </c>
      <c r="AV142" s="237" t="str">
        <f>IFERROR(IF(VLOOKUP($C142,'様式２－１'!$A$6:$BG$163,42,FALSE)="","",VLOOKUP($C142,'様式２－１'!$A$6:$BG$163,42,FALSE)),"")</f>
        <v/>
      </c>
      <c r="AW142" s="238" t="str">
        <f>IFERROR(IF(VLOOKUP($C142,'様式２－１'!$A$6:$BG$163,43,FALSE)="","",VLOOKUP($C142,'様式２－１'!$A$6:$BG$163,43,FALSE)),"")</f>
        <v/>
      </c>
      <c r="AX142" s="237" t="str">
        <f>IFERROR(IF(VLOOKUP($C142,'様式２－１'!$A$6:$BG$163,44,FALSE)="","",VLOOKUP($C142,'様式２－１'!$A$6:$BG$163,44,FALSE)),"")</f>
        <v/>
      </c>
      <c r="AY142" s="238" t="str">
        <f>IFERROR(IF(VLOOKUP($C142,'様式２－１'!$A$6:$BG$163,45,FALSE)="","",VLOOKUP($C142,'様式２－１'!$A$6:$BG$163,45,FALSE)),"")</f>
        <v/>
      </c>
      <c r="AZ142" s="237" t="str">
        <f>IFERROR(IF(VLOOKUP($C142,'様式２－１'!$A$6:$BG$163,46,FALSE)="","",VLOOKUP($C142,'様式２－１'!$A$6:$BG$163,46,FALSE)),"")</f>
        <v/>
      </c>
      <c r="BA142" s="238" t="str">
        <f>IFERROR(IF(VLOOKUP($C142,'様式２－１'!$A$6:$BG$163,47,FALSE)="","",VLOOKUP($C142,'様式２－１'!$A$6:$BG$163,47,FALSE)),"")</f>
        <v/>
      </c>
      <c r="BB142" s="237" t="str">
        <f>IFERROR(IF(VLOOKUP($C142,'様式２－１'!$A$6:$BG$163,48,FALSE)="","",VLOOKUP($C142,'様式２－１'!$A$6:$BG$163,48,FALSE)),"")</f>
        <v/>
      </c>
      <c r="BC142" s="238" t="str">
        <f>IFERROR(IF(VLOOKUP($C142,'様式２－１'!$A$6:$BG$163,49,FALSE)="","",VLOOKUP($C142,'様式２－１'!$A$6:$BG$163,49,FALSE)),"")</f>
        <v/>
      </c>
      <c r="BD142" s="237" t="str">
        <f>IFERROR(IF(VLOOKUP($C142,'様式２－１'!$A$6:$BG$163,50,FALSE)="","",VLOOKUP($C142,'様式２－１'!$A$6:$BG$163,50,FALSE)),"")</f>
        <v/>
      </c>
      <c r="BE142" s="238" t="str">
        <f>IFERROR(IF(VLOOKUP($C142,'様式２－１'!$A$6:$BG$163,51,FALSE)="","",VLOOKUP($C142,'様式２－１'!$A$6:$BG$163,51,FALSE)),"")</f>
        <v/>
      </c>
      <c r="BF142" s="237" t="str">
        <f>IFERROR(IF(VLOOKUP($C142,'様式２－１'!$A$6:$BG$163,52,FALSE)="","",VLOOKUP($C142,'様式２－１'!$A$6:$BG$163,52,FALSE)),"")</f>
        <v/>
      </c>
      <c r="BG142" s="238" t="str">
        <f>IFERROR(IF(VLOOKUP($C142,'様式２－１'!$A$6:$BG$163,53,FALSE)="","",1),"")</f>
        <v/>
      </c>
      <c r="BH142" s="237" t="str">
        <f>IFERROR(IF(VLOOKUP($C142,'様式２－１'!$A$6:$BG$163,54,FALSE)="","",1),"")</f>
        <v/>
      </c>
      <c r="BI142" s="238" t="str">
        <f>IFERROR(IF(VLOOKUP($C142,'様式２－１'!$A$6:$BG$163,55,FALSE)="","",1),"")</f>
        <v/>
      </c>
      <c r="BJ142" s="237" t="str">
        <f>IFERROR(IF(VLOOKUP($C142,'様式２－１'!$A$6:$BG$163,56,FALSE)="","",VLOOKUP($C142,'様式２－１'!$A$6:$BG$163,56,FALSE)),"")</f>
        <v/>
      </c>
      <c r="BK142" s="238" t="str">
        <f>IFERROR(IF(VLOOKUP($C142,'様式２－１'!$A$6:$BG$163,57,FALSE)="","",VLOOKUP($C142,'様式２－１'!$A$6:$BG$163,57,FALSE)),"")</f>
        <v/>
      </c>
      <c r="BL142" s="237" t="str">
        <f>IFERROR(IF(VLOOKUP($C142,'様式２－１'!$A$6:$BG$163,58,FALSE)="","",VLOOKUP($C142,'様式２－１'!$A$6:$BG$163,58,FALSE)),"")</f>
        <v/>
      </c>
      <c r="BM142" s="238" t="str">
        <f>IFERROR(IF(VLOOKUP($C142,'様式２－１'!$A$6:$BG$163,59,FALSE)="","",VLOOKUP($C142,'様式２－１'!$A$6:$BG$163,59,FALSE)),"")</f>
        <v/>
      </c>
      <c r="BN142" s="239" t="str">
        <f>IFERROR(IF(VLOOKUP($C142,'様式４－１'!$A$6:$AE$112,5,FALSE)="","",VLOOKUP($C142,'様式４－１'!$A$6:$AE$112,5,FALSE)),"")</f>
        <v/>
      </c>
      <c r="BO142" s="240" t="str">
        <f>IFERROR(IF(VLOOKUP($C142,'様式４－１'!$A$6:$AE$112,6,FALSE)="","",VLOOKUP($C142,'様式４－１'!$A$6:$AE$112,6,FALSE)),"")</f>
        <v/>
      </c>
      <c r="BP142" s="239" t="str">
        <f>IFERROR(IF(VLOOKUP($C142,'様式４－１'!$A$6:$AE$112,7,FALSE)="","",VLOOKUP($C142,'様式４－１'!$A$6:$AE$112,7,FALSE)),"")</f>
        <v/>
      </c>
      <c r="BQ142" s="240" t="str">
        <f>IFERROR(IF(VLOOKUP($C142,'様式４－１'!$A$6:$AE$112,8,FALSE)="","",VLOOKUP($C142,'様式４－１'!$A$6:$AE$112,8,FALSE)),"")</f>
        <v/>
      </c>
      <c r="BR142" s="239" t="str">
        <f>IFERROR(IF(VLOOKUP($C142,'様式４－１'!$A$6:$AE$112,9,FALSE)="","",VLOOKUP($C142,'様式４－１'!$A$6:$AE$112,9,FALSE)),"")</f>
        <v/>
      </c>
      <c r="BS142" s="240" t="str">
        <f>IFERROR(IF(VLOOKUP($C142,'様式４－１'!$A$6:$AE$112,10,FALSE)="","",VLOOKUP($C142,'様式４－１'!$A$6:$AE$112,10,FALSE)),"")</f>
        <v/>
      </c>
      <c r="BT142" s="239" t="str">
        <f>IFERROR(IF(VLOOKUP($C142,'様式４－１'!$A$6:$AE$112,11,FALSE)="","",VLOOKUP($C142,'様式４－１'!$A$6:$AE$112,11,FALSE)),"")</f>
        <v/>
      </c>
      <c r="BU142" s="240" t="str">
        <f>IFERROR(IF(VLOOKUP($C142,'様式４－１'!$A$6:$AE$112,12,FALSE)="","",VLOOKUP($C142,'様式４－１'!$A$6:$AE$112,12,FALSE)),"")</f>
        <v/>
      </c>
      <c r="BV142" s="237" t="str">
        <f>IFERROR(IF(VLOOKUP($C142,'様式４－１'!$A$6:$AE$112,13,FALSE)="","",VLOOKUP($C142,'様式４－１'!$A$6:$AE$112,13,FALSE)),"")</f>
        <v/>
      </c>
      <c r="BW142" s="238" t="str">
        <f>IFERROR(IF(VLOOKUP($C142,'様式４－１'!$A$6:$AE$112,14,FALSE)="","",VLOOKUP($C142,'様式４－１'!$A$6:$AE$112,14,FALSE)),"")</f>
        <v/>
      </c>
      <c r="BX142" s="237" t="str">
        <f>IFERROR(IF(VLOOKUP($C142,'様式４－１'!$A$6:$AE$112,15,FALSE)="","",VLOOKUP($C142,'様式４－１'!$A$6:$AE$112,15,FALSE)),"")</f>
        <v/>
      </c>
      <c r="BY142" s="238" t="str">
        <f>IFERROR(IF(VLOOKUP($C142,'様式４－１'!$A$6:$AE$112,16,FALSE)="","",VLOOKUP($C142,'様式４－１'!$A$6:$AE$112,16,FALSE)),"")</f>
        <v/>
      </c>
      <c r="BZ142" s="237" t="str">
        <f>IFERROR(IF(VLOOKUP($C142,'様式４－１'!$A$6:$AE$112,17,FALSE)="","",VLOOKUP($C142,'様式４－１'!$A$6:$AE$112,17,FALSE)),"")</f>
        <v/>
      </c>
      <c r="CA142" s="238" t="str">
        <f>IFERROR(IF(VLOOKUP($C142,'様式４－１'!$A$6:$AE$112,18,FALSE)="","",VLOOKUP($C142,'様式４－１'!$A$6:$AE$112,18,FALSE)),"")</f>
        <v/>
      </c>
      <c r="CB142" s="237" t="str">
        <f>IFERROR(IF(VLOOKUP($C142,'様式４－１'!$A$6:$AE$112,19,FALSE)="","",VLOOKUP($C142,'様式４－１'!$A$6:$AE$112,19,FALSE)),"")</f>
        <v/>
      </c>
      <c r="CC142" s="238" t="str">
        <f>IFERROR(IF(VLOOKUP($C142,'様式４－１'!$A$6:$AE$112,20,FALSE)="","",VLOOKUP($C142,'様式４－１'!$A$6:$AE$112,20,FALSE)),"")</f>
        <v/>
      </c>
      <c r="CD142" s="239" t="str">
        <f>IFERROR(IF(VLOOKUP($C142,'様式４－１'!$A$6:$AE$112,21,FALSE)="","",1),"")</f>
        <v/>
      </c>
      <c r="CE142" s="240" t="str">
        <f>IFERROR(IF(VLOOKUP($C142,'様式４－１'!$A$6:$AE$112,22,FALSE)="","",1),"")</f>
        <v/>
      </c>
      <c r="CF142" s="239" t="str">
        <f>IFERROR(IF(VLOOKUP($C142,'様式４－１'!$A$6:$AE$112,23,FALSE)="","",1),"")</f>
        <v/>
      </c>
      <c r="CG142" s="240" t="str">
        <f>IFERROR(IF(VLOOKUP($C142,'様式４－１'!$A$6:$AE$112,24,FALSE)="","",1),"")</f>
        <v/>
      </c>
      <c r="CH142" s="239" t="str">
        <f>IFERROR(IF(VLOOKUP($C142,'様式４－１'!$A$6:$AE$112,25,FALSE)="","",1),"")</f>
        <v/>
      </c>
      <c r="CI142" s="240" t="str">
        <f>IFERROR(IF(VLOOKUP($C142,'様式４－１'!$A$6:$AE$112,26,FALSE)="","",1),"")</f>
        <v/>
      </c>
      <c r="CJ142" s="239" t="str">
        <f>IFERROR(IF(VLOOKUP($C142,'様式４－１'!$A$6:$AE$112,27,FALSE)="","",1),"")</f>
        <v/>
      </c>
      <c r="CK142" s="240" t="str">
        <f>IFERROR(IF(VLOOKUP($C142,'様式４－１'!$A$6:$AE$112,28,FALSE)="","",1),"")</f>
        <v/>
      </c>
      <c r="CL142" s="239" t="str">
        <f>IFERROR(IF(VLOOKUP($C142,'様式４－１'!$A$6:$AE$112,29,FALSE)="","",1),"")</f>
        <v/>
      </c>
      <c r="CM142" s="240" t="str">
        <f>IFERROR(IF(VLOOKUP($C142,'様式４－１'!$A$6:$AE$112,30,FALSE)="","",1),"")</f>
        <v/>
      </c>
      <c r="CN142" s="239" t="str">
        <f>IFERROR(IF(VLOOKUP($C142,'様式４－１'!$A$6:$AE$112,31,FALSE)="","",1),"")</f>
        <v/>
      </c>
      <c r="CO142" s="254" t="str">
        <f>IFERROR(IF(VLOOKUP($C142,'様式４－１'!$A$6:$AE$112,31,FALSE)="","",1),"")</f>
        <v/>
      </c>
      <c r="CP142" s="258" t="str">
        <f>IFERROR(IF(VLOOKUP($C142,'様式４－１'!$A$6:$AE$112,31,FALSE)="","",1),"")</f>
        <v/>
      </c>
      <c r="CQ142" s="254" t="str">
        <f>IFERROR(IF(VLOOKUP($C142,'様式４－１'!$A$6:$AE$112,31,FALSE)="","",1),"")</f>
        <v/>
      </c>
      <c r="CR142" s="264">
        <f>全技術者確認表!E154</f>
        <v>0</v>
      </c>
      <c r="CS142" s="265">
        <f>全技術者確認表!H154</f>
        <v>0</v>
      </c>
      <c r="FS142" s="237"/>
      <c r="FT142" s="238"/>
      <c r="FU142" s="237"/>
      <c r="FV142" s="238"/>
      <c r="FW142" s="237"/>
      <c r="FX142" s="238"/>
      <c r="FY142" s="237"/>
      <c r="FZ142" s="238"/>
      <c r="GA142" s="237"/>
      <c r="GB142" s="238"/>
      <c r="GC142" s="237"/>
      <c r="GD142" s="238"/>
      <c r="GE142" s="237"/>
      <c r="GF142" s="238"/>
      <c r="GG142" s="237"/>
      <c r="GH142" s="238"/>
      <c r="GI142" s="239"/>
      <c r="GJ142" s="240"/>
      <c r="GK142" s="239"/>
      <c r="GL142" s="240"/>
      <c r="GM142" s="239"/>
      <c r="GN142" s="240"/>
      <c r="GO142" s="239"/>
      <c r="GP142" s="240"/>
      <c r="GQ142" s="239"/>
      <c r="GR142" s="240"/>
      <c r="GS142" s="239"/>
      <c r="GT142" s="240"/>
      <c r="GU142" s="239"/>
      <c r="GV142" s="240"/>
      <c r="GW142" s="239"/>
      <c r="GX142" s="240"/>
      <c r="GY142" s="237"/>
      <c r="GZ142" s="238"/>
      <c r="HA142" s="237"/>
      <c r="HB142" s="238"/>
      <c r="HC142" s="237"/>
      <c r="HD142" s="238"/>
      <c r="HE142" s="237"/>
      <c r="HF142" s="238"/>
      <c r="HG142" s="237"/>
      <c r="HH142" s="238"/>
      <c r="HI142" s="237"/>
      <c r="HJ142" s="238"/>
      <c r="HK142" s="237"/>
      <c r="HL142" s="238"/>
      <c r="HM142" s="237"/>
      <c r="HN142" s="238"/>
      <c r="HO142" s="237"/>
      <c r="HP142" s="238"/>
      <c r="HQ142" s="237"/>
      <c r="HR142" s="238"/>
      <c r="HS142" s="237"/>
      <c r="HT142" s="238"/>
      <c r="HU142" s="237"/>
      <c r="HV142" s="238"/>
      <c r="HW142" s="239"/>
      <c r="HX142" s="240"/>
      <c r="HY142" s="239"/>
      <c r="HZ142" s="240"/>
      <c r="IA142" s="239"/>
      <c r="IB142" s="240"/>
      <c r="IC142" s="239"/>
      <c r="ID142" s="240"/>
      <c r="IE142" s="237"/>
      <c r="IF142" s="238"/>
      <c r="IG142" s="237"/>
      <c r="IH142" s="238"/>
      <c r="II142" s="237"/>
      <c r="IJ142" s="238"/>
      <c r="IK142" s="237"/>
      <c r="IL142" s="238"/>
      <c r="IM142" s="239"/>
      <c r="IN142" s="240"/>
      <c r="IO142" s="239"/>
      <c r="IP142" s="240"/>
      <c r="IQ142" s="239"/>
      <c r="IR142" s="240"/>
      <c r="IS142" s="239"/>
      <c r="IT142" s="240"/>
      <c r="IU142" s="239"/>
      <c r="IV142" s="240"/>
      <c r="IW142" s="239"/>
      <c r="IX142" s="254"/>
      <c r="IY142" s="258"/>
      <c r="IZ142" s="254"/>
      <c r="JA142" s="258"/>
      <c r="JB142" s="254"/>
    </row>
    <row r="143" spans="1:262" s="231" customFormat="1" x14ac:dyDescent="0.2">
      <c r="A143" s="231">
        <f>報告書表紙!G$6</f>
        <v>0</v>
      </c>
      <c r="C143" s="231">
        <v>142</v>
      </c>
      <c r="D143" s="231">
        <f>全技術者確認表!B155</f>
        <v>0</v>
      </c>
      <c r="J143" s="232" t="str">
        <f>IFERROR(IF(VLOOKUP($C143,'様式２－１'!$A$6:$BG$163,4,FALSE)="","",1),"")</f>
        <v/>
      </c>
      <c r="K143" s="233" t="str">
        <f>IFERROR(IF(VLOOKUP($C143,'様式２－１'!$A$6:$BG$163,5,FALSE)="","",1),"")</f>
        <v/>
      </c>
      <c r="L143" s="232" t="str">
        <f>IFERROR(IF(VLOOKUP($C143,'様式２－１'!$A$6:$BG$163,6,FALSE)="","",1),"")</f>
        <v/>
      </c>
      <c r="M143" s="233" t="str">
        <f>IFERROR(IF(VLOOKUP($C143,'様式２－１'!$A$6:$BG$163,7,FALSE)="","",1),"")</f>
        <v/>
      </c>
      <c r="N143" s="232" t="str">
        <f>IFERROR(IF(VLOOKUP($C143,'様式２－１'!$A$6:$BG$163,8,FALSE)="","",1),"")</f>
        <v/>
      </c>
      <c r="O143" s="233" t="str">
        <f>IFERROR(IF(VLOOKUP($C143,'様式２－１'!$A$6:$BG$163,9,FALSE)="","",1),"")</f>
        <v/>
      </c>
      <c r="P143" s="232" t="str">
        <f>IFERROR(IF(VLOOKUP($C143,'様式２－１'!$A$6:$BG$163,10,FALSE)="","",1),"")</f>
        <v/>
      </c>
      <c r="Q143" s="233" t="str">
        <f>IFERROR(IF(VLOOKUP($C143,'様式２－１'!$A$6:$BG$163,11,FALSE)="","",1),"")</f>
        <v/>
      </c>
      <c r="R143" s="232" t="str">
        <f>IFERROR(IF(VLOOKUP($C143,'様式２－１'!$A$6:$BG$163,12,FALSE)="","",1),"")</f>
        <v/>
      </c>
      <c r="S143" s="233" t="str">
        <f>IFERROR(IF(VLOOKUP($C143,'様式２－１'!$A$6:$BG$163,13,FALSE)="","",1),"")</f>
        <v/>
      </c>
      <c r="T143" s="232" t="str">
        <f>IFERROR(IF(VLOOKUP($C143,'様式２－１'!$A$6:$BG$163,14,FALSE)="","",1),"")</f>
        <v/>
      </c>
      <c r="U143" s="233" t="str">
        <f>IFERROR(IF(VLOOKUP($C143,'様式２－１'!$A$6:$BG$163,15,FALSE)="","",1),"")</f>
        <v/>
      </c>
      <c r="V143" s="232" t="str">
        <f>IFERROR(IF(VLOOKUP($C143,'様式２－１'!$A$6:$BG$163,16,FALSE)="","",1),"")</f>
        <v/>
      </c>
      <c r="W143" s="233" t="str">
        <f>IFERROR(IF(VLOOKUP($C143,'様式２－１'!$A$6:$BG$163,17,FALSE)="","",1),"")</f>
        <v/>
      </c>
      <c r="X143" s="232" t="str">
        <f>IFERROR(IF(VLOOKUP($C143,'様式２－１'!$A$6:$BG$163,18,FALSE)="","",1),"")</f>
        <v/>
      </c>
      <c r="Y143" s="233" t="str">
        <f>IFERROR(IF(VLOOKUP($C143,'様式２－１'!$A$6:$BG$163,19,FALSE)="","",1),"")</f>
        <v/>
      </c>
      <c r="Z143" s="232" t="str">
        <f>IFERROR(IF(VLOOKUP($C143,'様式２－１'!$A$6:$BG$163,20,FALSE)="","",1),"")</f>
        <v/>
      </c>
      <c r="AA143" s="235" t="str">
        <f>IFERROR(IF(VLOOKUP($C143,'様式２－１'!$A$6:$BG$163,21,FALSE)="","",1),"")</f>
        <v/>
      </c>
      <c r="AB143" s="232" t="str">
        <f>IFERROR(IF(VLOOKUP($C143,'様式２－１'!$A$6:$BG$163,22,FALSE)="","",1),"")</f>
        <v/>
      </c>
      <c r="AC143" s="235" t="str">
        <f>IFERROR(IF(VLOOKUP($C143,'様式２－１'!$A$6:$BG$163,23,FALSE)="","",1),"")</f>
        <v/>
      </c>
      <c r="AD143" s="232" t="str">
        <f>IFERROR(IF(VLOOKUP($C143,'様式２－１'!$A$6:$BG$163,24,FALSE)="","",1),"")</f>
        <v/>
      </c>
      <c r="AE143" s="235" t="str">
        <f>IFERROR(IF(VLOOKUP($C143,'様式２－１'!$A$6:$BG$163,25,FALSE)="","",1),"")</f>
        <v/>
      </c>
      <c r="AF143" s="232" t="str">
        <f>IFERROR(IF(VLOOKUP($C143,'様式２－１'!$A$6:$BG$163,26,FALSE)="","",1),"")</f>
        <v/>
      </c>
      <c r="AG143" s="235" t="str">
        <f>IFERROR(IF(VLOOKUP($C143,'様式２－１'!$A$6:$BG$163,27,FALSE)="","",1),"")</f>
        <v/>
      </c>
      <c r="AH143" s="232" t="str">
        <f>IFERROR(IF(VLOOKUP($C143,'様式２－１'!$A$6:$BG$163,28,FALSE)="","",1),"")</f>
        <v/>
      </c>
      <c r="AI143" s="235" t="str">
        <f>IFERROR(IF(VLOOKUP($C143,'様式２－１'!$A$6:$BG$163,28,FALSE)="","",1),"")</f>
        <v/>
      </c>
      <c r="AJ143" s="232" t="str">
        <f>IFERROR(IF(VLOOKUP($C143,'様式２－１'!$A$6:$BG$163,30,FALSE)="","",1),"")</f>
        <v/>
      </c>
      <c r="AK143" s="235" t="str">
        <f>IFERROR(IF(VLOOKUP($C143,'様式２－１'!$A$6:$BG$163,31,FALSE)="","",1),"")</f>
        <v/>
      </c>
      <c r="AL143" s="232" t="str">
        <f>IFERROR(IF(VLOOKUP($C143,'様式２－１'!$A$6:$BG$163,32,FALSE)="","",1),"")</f>
        <v/>
      </c>
      <c r="AM143" s="235" t="str">
        <f>IFERROR(IF(VLOOKUP($C143,'様式２－１'!$A$6:$BG$163,33,FALSE)="","",1),"")</f>
        <v/>
      </c>
      <c r="AN143" s="232" t="str">
        <f>IFERROR(IF(VLOOKUP($C143,'様式２－１'!$A$6:$BG$163,34,FALSE)="","",1),"")</f>
        <v/>
      </c>
      <c r="AO143" s="235" t="str">
        <f>IFERROR(IF(VLOOKUP($C143,'様式２－１'!$A$6:$BG$163,35,FALSE)="","",1),"")</f>
        <v/>
      </c>
      <c r="AP143" s="232" t="str">
        <f>IFERROR(IF(VLOOKUP($C143,'様式２－１'!$A$6:$BG$163,36,FALSE)="","",VLOOKUP($C143,'様式２－１'!$A$6:$BG$163,36,FALSE)),"")</f>
        <v/>
      </c>
      <c r="AQ143" s="233" t="str">
        <f>IFERROR(IF(VLOOKUP($C143,'様式２－１'!$A$6:$BG$163,37,FALSE)="","",VLOOKUP($C143,'様式２－１'!$A$6:$BG$163,37,FALSE)),"")</f>
        <v/>
      </c>
      <c r="AR143" s="232" t="str">
        <f>IFERROR(IF(VLOOKUP($C143,'様式２－１'!$A$6:$BG$163,38,FALSE)="","",VLOOKUP($C143,'様式２－１'!$A$6:$BG$163,38,FALSE)),"")</f>
        <v/>
      </c>
      <c r="AS143" s="233" t="str">
        <f>IFERROR(IF(VLOOKUP($C143,'様式２－１'!$A$6:$BG$163,39,FALSE)="","",VLOOKUP($C143,'様式２－１'!$A$6:$BG$163,39,FALSE)),"")</f>
        <v/>
      </c>
      <c r="AT143" s="232" t="str">
        <f>IFERROR(IF(VLOOKUP($C143,'様式２－１'!$A$6:$BG$163,40,FALSE)="","",VLOOKUP($C143,'様式２－１'!$A$6:$BG$163,40,FALSE)),"")</f>
        <v/>
      </c>
      <c r="AU143" s="233" t="str">
        <f>IFERROR(IF(VLOOKUP($C143,'様式２－１'!$A$6:$BG$163,41,FALSE)="","",VLOOKUP($C143,'様式２－１'!$A$6:$BG$163,41,FALSE)),"")</f>
        <v/>
      </c>
      <c r="AV143" s="232" t="str">
        <f>IFERROR(IF(VLOOKUP($C143,'様式２－１'!$A$6:$BG$163,42,FALSE)="","",VLOOKUP($C143,'様式２－１'!$A$6:$BG$163,42,FALSE)),"")</f>
        <v/>
      </c>
      <c r="AW143" s="233" t="str">
        <f>IFERROR(IF(VLOOKUP($C143,'様式２－１'!$A$6:$BG$163,43,FALSE)="","",VLOOKUP($C143,'様式２－１'!$A$6:$BG$163,43,FALSE)),"")</f>
        <v/>
      </c>
      <c r="AX143" s="232" t="str">
        <f>IFERROR(IF(VLOOKUP($C143,'様式２－１'!$A$6:$BG$163,44,FALSE)="","",VLOOKUP($C143,'様式２－１'!$A$6:$BG$163,44,FALSE)),"")</f>
        <v/>
      </c>
      <c r="AY143" s="233" t="str">
        <f>IFERROR(IF(VLOOKUP($C143,'様式２－１'!$A$6:$BG$163,45,FALSE)="","",VLOOKUP($C143,'様式２－１'!$A$6:$BG$163,45,FALSE)),"")</f>
        <v/>
      </c>
      <c r="AZ143" s="232" t="str">
        <f>IFERROR(IF(VLOOKUP($C143,'様式２－１'!$A$6:$BG$163,46,FALSE)="","",VLOOKUP($C143,'様式２－１'!$A$6:$BG$163,46,FALSE)),"")</f>
        <v/>
      </c>
      <c r="BA143" s="233" t="str">
        <f>IFERROR(IF(VLOOKUP($C143,'様式２－１'!$A$6:$BG$163,47,FALSE)="","",VLOOKUP($C143,'様式２－１'!$A$6:$BG$163,47,FALSE)),"")</f>
        <v/>
      </c>
      <c r="BB143" s="232" t="str">
        <f>IFERROR(IF(VLOOKUP($C143,'様式２－１'!$A$6:$BG$163,48,FALSE)="","",VLOOKUP($C143,'様式２－１'!$A$6:$BG$163,48,FALSE)),"")</f>
        <v/>
      </c>
      <c r="BC143" s="233" t="str">
        <f>IFERROR(IF(VLOOKUP($C143,'様式２－１'!$A$6:$BG$163,49,FALSE)="","",VLOOKUP($C143,'様式２－１'!$A$6:$BG$163,49,FALSE)),"")</f>
        <v/>
      </c>
      <c r="BD143" s="232" t="str">
        <f>IFERROR(IF(VLOOKUP($C143,'様式２－１'!$A$6:$BG$163,50,FALSE)="","",VLOOKUP($C143,'様式２－１'!$A$6:$BG$163,50,FALSE)),"")</f>
        <v/>
      </c>
      <c r="BE143" s="233" t="str">
        <f>IFERROR(IF(VLOOKUP($C143,'様式２－１'!$A$6:$BG$163,51,FALSE)="","",VLOOKUP($C143,'様式２－１'!$A$6:$BG$163,51,FALSE)),"")</f>
        <v/>
      </c>
      <c r="BF143" s="232" t="str">
        <f>IFERROR(IF(VLOOKUP($C143,'様式２－１'!$A$6:$BG$163,52,FALSE)="","",VLOOKUP($C143,'様式２－１'!$A$6:$BG$163,52,FALSE)),"")</f>
        <v/>
      </c>
      <c r="BG143" s="233" t="str">
        <f>IFERROR(IF(VLOOKUP($C143,'様式２－１'!$A$6:$BG$163,53,FALSE)="","",1),"")</f>
        <v/>
      </c>
      <c r="BH143" s="232" t="str">
        <f>IFERROR(IF(VLOOKUP($C143,'様式２－１'!$A$6:$BG$163,54,FALSE)="","",1),"")</f>
        <v/>
      </c>
      <c r="BI143" s="233" t="str">
        <f>IFERROR(IF(VLOOKUP($C143,'様式２－１'!$A$6:$BG$163,55,FALSE)="","",1),"")</f>
        <v/>
      </c>
      <c r="BJ143" s="232" t="str">
        <f>IFERROR(IF(VLOOKUP($C143,'様式２－１'!$A$6:$BG$163,56,FALSE)="","",VLOOKUP($C143,'様式２－１'!$A$6:$BG$163,56,FALSE)),"")</f>
        <v/>
      </c>
      <c r="BK143" s="233" t="str">
        <f>IFERROR(IF(VLOOKUP($C143,'様式２－１'!$A$6:$BG$163,57,FALSE)="","",VLOOKUP($C143,'様式２－１'!$A$6:$BG$163,57,FALSE)),"")</f>
        <v/>
      </c>
      <c r="BL143" s="232" t="str">
        <f>IFERROR(IF(VLOOKUP($C143,'様式２－１'!$A$6:$BG$163,58,FALSE)="","",VLOOKUP($C143,'様式２－１'!$A$6:$BG$163,58,FALSE)),"")</f>
        <v/>
      </c>
      <c r="BM143" s="233" t="str">
        <f>IFERROR(IF(VLOOKUP($C143,'様式２－１'!$A$6:$BG$163,59,FALSE)="","",VLOOKUP($C143,'様式２－１'!$A$6:$BG$163,59,FALSE)),"")</f>
        <v/>
      </c>
      <c r="BN143" s="234" t="str">
        <f>IFERROR(IF(VLOOKUP($C143,'様式４－１'!$A$6:$AE$112,5,FALSE)="","",VLOOKUP($C143,'様式４－１'!$A$6:$AE$112,5,FALSE)),"")</f>
        <v/>
      </c>
      <c r="BO143" s="235" t="str">
        <f>IFERROR(IF(VLOOKUP($C143,'様式４－１'!$A$6:$AE$112,6,FALSE)="","",VLOOKUP($C143,'様式４－１'!$A$6:$AE$112,6,FALSE)),"")</f>
        <v/>
      </c>
      <c r="BP143" s="234" t="str">
        <f>IFERROR(IF(VLOOKUP($C143,'様式４－１'!$A$6:$AE$112,7,FALSE)="","",VLOOKUP($C143,'様式４－１'!$A$6:$AE$112,7,FALSE)),"")</f>
        <v/>
      </c>
      <c r="BQ143" s="235" t="str">
        <f>IFERROR(IF(VLOOKUP($C143,'様式４－１'!$A$6:$AE$112,8,FALSE)="","",VLOOKUP($C143,'様式４－１'!$A$6:$AE$112,8,FALSE)),"")</f>
        <v/>
      </c>
      <c r="BR143" s="234" t="str">
        <f>IFERROR(IF(VLOOKUP($C143,'様式４－１'!$A$6:$AE$112,9,FALSE)="","",VLOOKUP($C143,'様式４－１'!$A$6:$AE$112,9,FALSE)),"")</f>
        <v/>
      </c>
      <c r="BS143" s="235" t="str">
        <f>IFERROR(IF(VLOOKUP($C143,'様式４－１'!$A$6:$AE$112,10,FALSE)="","",VLOOKUP($C143,'様式４－１'!$A$6:$AE$112,10,FALSE)),"")</f>
        <v/>
      </c>
      <c r="BT143" s="234" t="str">
        <f>IFERROR(IF(VLOOKUP($C143,'様式４－１'!$A$6:$AE$112,11,FALSE)="","",VLOOKUP($C143,'様式４－１'!$A$6:$AE$112,11,FALSE)),"")</f>
        <v/>
      </c>
      <c r="BU143" s="235" t="str">
        <f>IFERROR(IF(VLOOKUP($C143,'様式４－１'!$A$6:$AE$112,12,FALSE)="","",VLOOKUP($C143,'様式４－１'!$A$6:$AE$112,12,FALSE)),"")</f>
        <v/>
      </c>
      <c r="BV143" s="232" t="str">
        <f>IFERROR(IF(VLOOKUP($C143,'様式４－１'!$A$6:$AE$112,13,FALSE)="","",VLOOKUP($C143,'様式４－１'!$A$6:$AE$112,13,FALSE)),"")</f>
        <v/>
      </c>
      <c r="BW143" s="233" t="str">
        <f>IFERROR(IF(VLOOKUP($C143,'様式４－１'!$A$6:$AE$112,14,FALSE)="","",VLOOKUP($C143,'様式４－１'!$A$6:$AE$112,14,FALSE)),"")</f>
        <v/>
      </c>
      <c r="BX143" s="232" t="str">
        <f>IFERROR(IF(VLOOKUP($C143,'様式４－１'!$A$6:$AE$112,15,FALSE)="","",VLOOKUP($C143,'様式４－１'!$A$6:$AE$112,15,FALSE)),"")</f>
        <v/>
      </c>
      <c r="BY143" s="233" t="str">
        <f>IFERROR(IF(VLOOKUP($C143,'様式４－１'!$A$6:$AE$112,16,FALSE)="","",VLOOKUP($C143,'様式４－１'!$A$6:$AE$112,16,FALSE)),"")</f>
        <v/>
      </c>
      <c r="BZ143" s="232" t="str">
        <f>IFERROR(IF(VLOOKUP($C143,'様式４－１'!$A$6:$AE$112,17,FALSE)="","",VLOOKUP($C143,'様式４－１'!$A$6:$AE$112,17,FALSE)),"")</f>
        <v/>
      </c>
      <c r="CA143" s="233" t="str">
        <f>IFERROR(IF(VLOOKUP($C143,'様式４－１'!$A$6:$AE$112,18,FALSE)="","",VLOOKUP($C143,'様式４－１'!$A$6:$AE$112,18,FALSE)),"")</f>
        <v/>
      </c>
      <c r="CB143" s="232" t="str">
        <f>IFERROR(IF(VLOOKUP($C143,'様式４－１'!$A$6:$AE$112,19,FALSE)="","",VLOOKUP($C143,'様式４－１'!$A$6:$AE$112,19,FALSE)),"")</f>
        <v/>
      </c>
      <c r="CC143" s="233" t="str">
        <f>IFERROR(IF(VLOOKUP($C143,'様式４－１'!$A$6:$AE$112,20,FALSE)="","",VLOOKUP($C143,'様式４－１'!$A$6:$AE$112,20,FALSE)),"")</f>
        <v/>
      </c>
      <c r="CD143" s="234" t="str">
        <f>IFERROR(IF(VLOOKUP($C143,'様式４－１'!$A$6:$AE$112,21,FALSE)="","",1),"")</f>
        <v/>
      </c>
      <c r="CE143" s="235" t="str">
        <f>IFERROR(IF(VLOOKUP($C143,'様式４－１'!$A$6:$AE$112,22,FALSE)="","",1),"")</f>
        <v/>
      </c>
      <c r="CF143" s="234" t="str">
        <f>IFERROR(IF(VLOOKUP($C143,'様式４－１'!$A$6:$AE$112,23,FALSE)="","",1),"")</f>
        <v/>
      </c>
      <c r="CG143" s="235" t="str">
        <f>IFERROR(IF(VLOOKUP($C143,'様式４－１'!$A$6:$AE$112,24,FALSE)="","",1),"")</f>
        <v/>
      </c>
      <c r="CH143" s="234" t="str">
        <f>IFERROR(IF(VLOOKUP($C143,'様式４－１'!$A$6:$AE$112,25,FALSE)="","",1),"")</f>
        <v/>
      </c>
      <c r="CI143" s="235" t="str">
        <f>IFERROR(IF(VLOOKUP($C143,'様式４－１'!$A$6:$AE$112,26,FALSE)="","",1),"")</f>
        <v/>
      </c>
      <c r="CJ143" s="234" t="str">
        <f>IFERROR(IF(VLOOKUP($C143,'様式４－１'!$A$6:$AE$112,27,FALSE)="","",1),"")</f>
        <v/>
      </c>
      <c r="CK143" s="235" t="str">
        <f>IFERROR(IF(VLOOKUP($C143,'様式４－１'!$A$6:$AE$112,28,FALSE)="","",1),"")</f>
        <v/>
      </c>
      <c r="CL143" s="234" t="str">
        <f>IFERROR(IF(VLOOKUP($C143,'様式４－１'!$A$6:$AE$112,29,FALSE)="","",1),"")</f>
        <v/>
      </c>
      <c r="CM143" s="235" t="str">
        <f>IFERROR(IF(VLOOKUP($C143,'様式４－１'!$A$6:$AE$112,30,FALSE)="","",1),"")</f>
        <v/>
      </c>
      <c r="CN143" s="234" t="str">
        <f>IFERROR(IF(VLOOKUP($C143,'様式４－１'!$A$6:$AE$112,31,FALSE)="","",1),"")</f>
        <v/>
      </c>
      <c r="CO143" s="252" t="str">
        <f>IFERROR(IF(VLOOKUP($C143,'様式４－１'!$A$6:$AE$112,31,FALSE)="","",1),"")</f>
        <v/>
      </c>
      <c r="CP143" s="256" t="str">
        <f>IFERROR(IF(VLOOKUP($C143,'様式４－１'!$A$6:$AE$112,31,FALSE)="","",1),"")</f>
        <v/>
      </c>
      <c r="CQ143" s="252" t="str">
        <f>IFERROR(IF(VLOOKUP($C143,'様式４－１'!$A$6:$AE$112,31,FALSE)="","",1),"")</f>
        <v/>
      </c>
      <c r="CR143" s="260">
        <f>全技術者確認表!E155</f>
        <v>0</v>
      </c>
      <c r="CS143" s="261">
        <f>全技術者確認表!H155</f>
        <v>0</v>
      </c>
      <c r="FS143" s="232"/>
      <c r="FT143" s="233"/>
      <c r="FU143" s="232"/>
      <c r="FV143" s="233"/>
      <c r="FW143" s="232"/>
      <c r="FX143" s="233"/>
      <c r="FY143" s="232"/>
      <c r="FZ143" s="233"/>
      <c r="GA143" s="232"/>
      <c r="GB143" s="233"/>
      <c r="GC143" s="232"/>
      <c r="GD143" s="233"/>
      <c r="GE143" s="232"/>
      <c r="GF143" s="233"/>
      <c r="GG143" s="232"/>
      <c r="GH143" s="233"/>
      <c r="GI143" s="234"/>
      <c r="GJ143" s="235"/>
      <c r="GK143" s="234"/>
      <c r="GL143" s="235"/>
      <c r="GM143" s="234"/>
      <c r="GN143" s="235"/>
      <c r="GO143" s="234"/>
      <c r="GP143" s="235"/>
      <c r="GQ143" s="234"/>
      <c r="GR143" s="235"/>
      <c r="GS143" s="234"/>
      <c r="GT143" s="235"/>
      <c r="GU143" s="234"/>
      <c r="GV143" s="235"/>
      <c r="GW143" s="234"/>
      <c r="GX143" s="235"/>
      <c r="GY143" s="232"/>
      <c r="GZ143" s="233"/>
      <c r="HA143" s="232"/>
      <c r="HB143" s="233"/>
      <c r="HC143" s="232"/>
      <c r="HD143" s="233"/>
      <c r="HE143" s="232"/>
      <c r="HF143" s="233"/>
      <c r="HG143" s="232"/>
      <c r="HH143" s="233"/>
      <c r="HI143" s="232"/>
      <c r="HJ143" s="233"/>
      <c r="HK143" s="232"/>
      <c r="HL143" s="233"/>
      <c r="HM143" s="232"/>
      <c r="HN143" s="233"/>
      <c r="HO143" s="232"/>
      <c r="HP143" s="233"/>
      <c r="HQ143" s="232"/>
      <c r="HR143" s="233"/>
      <c r="HS143" s="232"/>
      <c r="HT143" s="233"/>
      <c r="HU143" s="232"/>
      <c r="HV143" s="233"/>
      <c r="HW143" s="234"/>
      <c r="HX143" s="235"/>
      <c r="HY143" s="234"/>
      <c r="HZ143" s="235"/>
      <c r="IA143" s="234"/>
      <c r="IB143" s="235"/>
      <c r="IC143" s="234"/>
      <c r="ID143" s="235"/>
      <c r="IE143" s="232"/>
      <c r="IF143" s="233"/>
      <c r="IG143" s="232"/>
      <c r="IH143" s="233"/>
      <c r="II143" s="232"/>
      <c r="IJ143" s="233"/>
      <c r="IK143" s="232"/>
      <c r="IL143" s="233"/>
      <c r="IM143" s="234"/>
      <c r="IN143" s="235"/>
      <c r="IO143" s="234"/>
      <c r="IP143" s="235"/>
      <c r="IQ143" s="234"/>
      <c r="IR143" s="235"/>
      <c r="IS143" s="234"/>
      <c r="IT143" s="235"/>
      <c r="IU143" s="234"/>
      <c r="IV143" s="235"/>
      <c r="IW143" s="234"/>
      <c r="IX143" s="252"/>
      <c r="IY143" s="256"/>
      <c r="IZ143" s="252"/>
      <c r="JA143" s="256"/>
      <c r="JB143" s="252"/>
    </row>
    <row r="144" spans="1:262" s="231" customFormat="1" x14ac:dyDescent="0.2">
      <c r="A144" s="231">
        <f>報告書表紙!G$6</f>
        <v>0</v>
      </c>
      <c r="C144" s="231">
        <v>143</v>
      </c>
      <c r="D144" s="231">
        <f>全技術者確認表!B156</f>
        <v>0</v>
      </c>
      <c r="J144" s="232" t="str">
        <f>IFERROR(IF(VLOOKUP($C144,'様式２－１'!$A$6:$BG$163,4,FALSE)="","",1),"")</f>
        <v/>
      </c>
      <c r="K144" s="233" t="str">
        <f>IFERROR(IF(VLOOKUP($C144,'様式２－１'!$A$6:$BG$163,5,FALSE)="","",1),"")</f>
        <v/>
      </c>
      <c r="L144" s="232" t="str">
        <f>IFERROR(IF(VLOOKUP($C144,'様式２－１'!$A$6:$BG$163,6,FALSE)="","",1),"")</f>
        <v/>
      </c>
      <c r="M144" s="233" t="str">
        <f>IFERROR(IF(VLOOKUP($C144,'様式２－１'!$A$6:$BG$163,7,FALSE)="","",1),"")</f>
        <v/>
      </c>
      <c r="N144" s="232" t="str">
        <f>IFERROR(IF(VLOOKUP($C144,'様式２－１'!$A$6:$BG$163,8,FALSE)="","",1),"")</f>
        <v/>
      </c>
      <c r="O144" s="233" t="str">
        <f>IFERROR(IF(VLOOKUP($C144,'様式２－１'!$A$6:$BG$163,9,FALSE)="","",1),"")</f>
        <v/>
      </c>
      <c r="P144" s="232" t="str">
        <f>IFERROR(IF(VLOOKUP($C144,'様式２－１'!$A$6:$BG$163,10,FALSE)="","",1),"")</f>
        <v/>
      </c>
      <c r="Q144" s="233" t="str">
        <f>IFERROR(IF(VLOOKUP($C144,'様式２－１'!$A$6:$BG$163,11,FALSE)="","",1),"")</f>
        <v/>
      </c>
      <c r="R144" s="232" t="str">
        <f>IFERROR(IF(VLOOKUP($C144,'様式２－１'!$A$6:$BG$163,12,FALSE)="","",1),"")</f>
        <v/>
      </c>
      <c r="S144" s="233" t="str">
        <f>IFERROR(IF(VLOOKUP($C144,'様式２－１'!$A$6:$BG$163,13,FALSE)="","",1),"")</f>
        <v/>
      </c>
      <c r="T144" s="232" t="str">
        <f>IFERROR(IF(VLOOKUP($C144,'様式２－１'!$A$6:$BG$163,14,FALSE)="","",1),"")</f>
        <v/>
      </c>
      <c r="U144" s="233" t="str">
        <f>IFERROR(IF(VLOOKUP($C144,'様式２－１'!$A$6:$BG$163,15,FALSE)="","",1),"")</f>
        <v/>
      </c>
      <c r="V144" s="232" t="str">
        <f>IFERROR(IF(VLOOKUP($C144,'様式２－１'!$A$6:$BG$163,16,FALSE)="","",1),"")</f>
        <v/>
      </c>
      <c r="W144" s="233" t="str">
        <f>IFERROR(IF(VLOOKUP($C144,'様式２－１'!$A$6:$BG$163,17,FALSE)="","",1),"")</f>
        <v/>
      </c>
      <c r="X144" s="232" t="str">
        <f>IFERROR(IF(VLOOKUP($C144,'様式２－１'!$A$6:$BG$163,18,FALSE)="","",1),"")</f>
        <v/>
      </c>
      <c r="Y144" s="233" t="str">
        <f>IFERROR(IF(VLOOKUP($C144,'様式２－１'!$A$6:$BG$163,19,FALSE)="","",1),"")</f>
        <v/>
      </c>
      <c r="Z144" s="232" t="str">
        <f>IFERROR(IF(VLOOKUP($C144,'様式２－１'!$A$6:$BG$163,20,FALSE)="","",1),"")</f>
        <v/>
      </c>
      <c r="AA144" s="235" t="str">
        <f>IFERROR(IF(VLOOKUP($C144,'様式２－１'!$A$6:$BG$163,21,FALSE)="","",1),"")</f>
        <v/>
      </c>
      <c r="AB144" s="232" t="str">
        <f>IFERROR(IF(VLOOKUP($C144,'様式２－１'!$A$6:$BG$163,22,FALSE)="","",1),"")</f>
        <v/>
      </c>
      <c r="AC144" s="235" t="str">
        <f>IFERROR(IF(VLOOKUP($C144,'様式２－１'!$A$6:$BG$163,23,FALSE)="","",1),"")</f>
        <v/>
      </c>
      <c r="AD144" s="232" t="str">
        <f>IFERROR(IF(VLOOKUP($C144,'様式２－１'!$A$6:$BG$163,24,FALSE)="","",1),"")</f>
        <v/>
      </c>
      <c r="AE144" s="235" t="str">
        <f>IFERROR(IF(VLOOKUP($C144,'様式２－１'!$A$6:$BG$163,25,FALSE)="","",1),"")</f>
        <v/>
      </c>
      <c r="AF144" s="232" t="str">
        <f>IFERROR(IF(VLOOKUP($C144,'様式２－１'!$A$6:$BG$163,26,FALSE)="","",1),"")</f>
        <v/>
      </c>
      <c r="AG144" s="235" t="str">
        <f>IFERROR(IF(VLOOKUP($C144,'様式２－１'!$A$6:$BG$163,27,FALSE)="","",1),"")</f>
        <v/>
      </c>
      <c r="AH144" s="232" t="str">
        <f>IFERROR(IF(VLOOKUP($C144,'様式２－１'!$A$6:$BG$163,28,FALSE)="","",1),"")</f>
        <v/>
      </c>
      <c r="AI144" s="235" t="str">
        <f>IFERROR(IF(VLOOKUP($C144,'様式２－１'!$A$6:$BG$163,28,FALSE)="","",1),"")</f>
        <v/>
      </c>
      <c r="AJ144" s="232" t="str">
        <f>IFERROR(IF(VLOOKUP($C144,'様式２－１'!$A$6:$BG$163,30,FALSE)="","",1),"")</f>
        <v/>
      </c>
      <c r="AK144" s="235" t="str">
        <f>IFERROR(IF(VLOOKUP($C144,'様式２－１'!$A$6:$BG$163,31,FALSE)="","",1),"")</f>
        <v/>
      </c>
      <c r="AL144" s="232" t="str">
        <f>IFERROR(IF(VLOOKUP($C144,'様式２－１'!$A$6:$BG$163,32,FALSE)="","",1),"")</f>
        <v/>
      </c>
      <c r="AM144" s="235" t="str">
        <f>IFERROR(IF(VLOOKUP($C144,'様式２－１'!$A$6:$BG$163,33,FALSE)="","",1),"")</f>
        <v/>
      </c>
      <c r="AN144" s="232" t="str">
        <f>IFERROR(IF(VLOOKUP($C144,'様式２－１'!$A$6:$BG$163,34,FALSE)="","",1),"")</f>
        <v/>
      </c>
      <c r="AO144" s="235" t="str">
        <f>IFERROR(IF(VLOOKUP($C144,'様式２－１'!$A$6:$BG$163,35,FALSE)="","",1),"")</f>
        <v/>
      </c>
      <c r="AP144" s="232" t="str">
        <f>IFERROR(IF(VLOOKUP($C144,'様式２－１'!$A$6:$BG$163,36,FALSE)="","",VLOOKUP($C144,'様式２－１'!$A$6:$BG$163,36,FALSE)),"")</f>
        <v/>
      </c>
      <c r="AQ144" s="233" t="str">
        <f>IFERROR(IF(VLOOKUP($C144,'様式２－１'!$A$6:$BG$163,37,FALSE)="","",VLOOKUP($C144,'様式２－１'!$A$6:$BG$163,37,FALSE)),"")</f>
        <v/>
      </c>
      <c r="AR144" s="232" t="str">
        <f>IFERROR(IF(VLOOKUP($C144,'様式２－１'!$A$6:$BG$163,38,FALSE)="","",VLOOKUP($C144,'様式２－１'!$A$6:$BG$163,38,FALSE)),"")</f>
        <v/>
      </c>
      <c r="AS144" s="233" t="str">
        <f>IFERROR(IF(VLOOKUP($C144,'様式２－１'!$A$6:$BG$163,39,FALSE)="","",VLOOKUP($C144,'様式２－１'!$A$6:$BG$163,39,FALSE)),"")</f>
        <v/>
      </c>
      <c r="AT144" s="232" t="str">
        <f>IFERROR(IF(VLOOKUP($C144,'様式２－１'!$A$6:$BG$163,40,FALSE)="","",VLOOKUP($C144,'様式２－１'!$A$6:$BG$163,40,FALSE)),"")</f>
        <v/>
      </c>
      <c r="AU144" s="233" t="str">
        <f>IFERROR(IF(VLOOKUP($C144,'様式２－１'!$A$6:$BG$163,41,FALSE)="","",VLOOKUP($C144,'様式２－１'!$A$6:$BG$163,41,FALSE)),"")</f>
        <v/>
      </c>
      <c r="AV144" s="232" t="str">
        <f>IFERROR(IF(VLOOKUP($C144,'様式２－１'!$A$6:$BG$163,42,FALSE)="","",VLOOKUP($C144,'様式２－１'!$A$6:$BG$163,42,FALSE)),"")</f>
        <v/>
      </c>
      <c r="AW144" s="233" t="str">
        <f>IFERROR(IF(VLOOKUP($C144,'様式２－１'!$A$6:$BG$163,43,FALSE)="","",VLOOKUP($C144,'様式２－１'!$A$6:$BG$163,43,FALSE)),"")</f>
        <v/>
      </c>
      <c r="AX144" s="232" t="str">
        <f>IFERROR(IF(VLOOKUP($C144,'様式２－１'!$A$6:$BG$163,44,FALSE)="","",VLOOKUP($C144,'様式２－１'!$A$6:$BG$163,44,FALSE)),"")</f>
        <v/>
      </c>
      <c r="AY144" s="233" t="str">
        <f>IFERROR(IF(VLOOKUP($C144,'様式２－１'!$A$6:$BG$163,45,FALSE)="","",VLOOKUP($C144,'様式２－１'!$A$6:$BG$163,45,FALSE)),"")</f>
        <v/>
      </c>
      <c r="AZ144" s="232" t="str">
        <f>IFERROR(IF(VLOOKUP($C144,'様式２－１'!$A$6:$BG$163,46,FALSE)="","",VLOOKUP($C144,'様式２－１'!$A$6:$BG$163,46,FALSE)),"")</f>
        <v/>
      </c>
      <c r="BA144" s="233" t="str">
        <f>IFERROR(IF(VLOOKUP($C144,'様式２－１'!$A$6:$BG$163,47,FALSE)="","",VLOOKUP($C144,'様式２－１'!$A$6:$BG$163,47,FALSE)),"")</f>
        <v/>
      </c>
      <c r="BB144" s="232" t="str">
        <f>IFERROR(IF(VLOOKUP($C144,'様式２－１'!$A$6:$BG$163,48,FALSE)="","",VLOOKUP($C144,'様式２－１'!$A$6:$BG$163,48,FALSE)),"")</f>
        <v/>
      </c>
      <c r="BC144" s="233" t="str">
        <f>IFERROR(IF(VLOOKUP($C144,'様式２－１'!$A$6:$BG$163,49,FALSE)="","",VLOOKUP($C144,'様式２－１'!$A$6:$BG$163,49,FALSE)),"")</f>
        <v/>
      </c>
      <c r="BD144" s="232" t="str">
        <f>IFERROR(IF(VLOOKUP($C144,'様式２－１'!$A$6:$BG$163,50,FALSE)="","",VLOOKUP($C144,'様式２－１'!$A$6:$BG$163,50,FALSE)),"")</f>
        <v/>
      </c>
      <c r="BE144" s="233" t="str">
        <f>IFERROR(IF(VLOOKUP($C144,'様式２－１'!$A$6:$BG$163,51,FALSE)="","",VLOOKUP($C144,'様式２－１'!$A$6:$BG$163,51,FALSE)),"")</f>
        <v/>
      </c>
      <c r="BF144" s="232" t="str">
        <f>IFERROR(IF(VLOOKUP($C144,'様式２－１'!$A$6:$BG$163,52,FALSE)="","",VLOOKUP($C144,'様式２－１'!$A$6:$BG$163,52,FALSE)),"")</f>
        <v/>
      </c>
      <c r="BG144" s="233" t="str">
        <f>IFERROR(IF(VLOOKUP($C144,'様式２－１'!$A$6:$BG$163,53,FALSE)="","",1),"")</f>
        <v/>
      </c>
      <c r="BH144" s="232" t="str">
        <f>IFERROR(IF(VLOOKUP($C144,'様式２－１'!$A$6:$BG$163,54,FALSE)="","",1),"")</f>
        <v/>
      </c>
      <c r="BI144" s="233" t="str">
        <f>IFERROR(IF(VLOOKUP($C144,'様式２－１'!$A$6:$BG$163,55,FALSE)="","",1),"")</f>
        <v/>
      </c>
      <c r="BJ144" s="232" t="str">
        <f>IFERROR(IF(VLOOKUP($C144,'様式２－１'!$A$6:$BG$163,56,FALSE)="","",VLOOKUP($C144,'様式２－１'!$A$6:$BG$163,56,FALSE)),"")</f>
        <v/>
      </c>
      <c r="BK144" s="233" t="str">
        <f>IFERROR(IF(VLOOKUP($C144,'様式２－１'!$A$6:$BG$163,57,FALSE)="","",VLOOKUP($C144,'様式２－１'!$A$6:$BG$163,57,FALSE)),"")</f>
        <v/>
      </c>
      <c r="BL144" s="232" t="str">
        <f>IFERROR(IF(VLOOKUP($C144,'様式２－１'!$A$6:$BG$163,58,FALSE)="","",VLOOKUP($C144,'様式２－１'!$A$6:$BG$163,58,FALSE)),"")</f>
        <v/>
      </c>
      <c r="BM144" s="233" t="str">
        <f>IFERROR(IF(VLOOKUP($C144,'様式２－１'!$A$6:$BG$163,59,FALSE)="","",VLOOKUP($C144,'様式２－１'!$A$6:$BG$163,59,FALSE)),"")</f>
        <v/>
      </c>
      <c r="BN144" s="234" t="str">
        <f>IFERROR(IF(VLOOKUP($C144,'様式４－１'!$A$6:$AE$112,5,FALSE)="","",VLOOKUP($C144,'様式４－１'!$A$6:$AE$112,5,FALSE)),"")</f>
        <v/>
      </c>
      <c r="BO144" s="235" t="str">
        <f>IFERROR(IF(VLOOKUP($C144,'様式４－１'!$A$6:$AE$112,6,FALSE)="","",VLOOKUP($C144,'様式４－１'!$A$6:$AE$112,6,FALSE)),"")</f>
        <v/>
      </c>
      <c r="BP144" s="234" t="str">
        <f>IFERROR(IF(VLOOKUP($C144,'様式４－１'!$A$6:$AE$112,7,FALSE)="","",VLOOKUP($C144,'様式４－１'!$A$6:$AE$112,7,FALSE)),"")</f>
        <v/>
      </c>
      <c r="BQ144" s="235" t="str">
        <f>IFERROR(IF(VLOOKUP($C144,'様式４－１'!$A$6:$AE$112,8,FALSE)="","",VLOOKUP($C144,'様式４－１'!$A$6:$AE$112,8,FALSE)),"")</f>
        <v/>
      </c>
      <c r="BR144" s="234" t="str">
        <f>IFERROR(IF(VLOOKUP($C144,'様式４－１'!$A$6:$AE$112,9,FALSE)="","",VLOOKUP($C144,'様式４－１'!$A$6:$AE$112,9,FALSE)),"")</f>
        <v/>
      </c>
      <c r="BS144" s="235" t="str">
        <f>IFERROR(IF(VLOOKUP($C144,'様式４－１'!$A$6:$AE$112,10,FALSE)="","",VLOOKUP($C144,'様式４－１'!$A$6:$AE$112,10,FALSE)),"")</f>
        <v/>
      </c>
      <c r="BT144" s="234" t="str">
        <f>IFERROR(IF(VLOOKUP($C144,'様式４－１'!$A$6:$AE$112,11,FALSE)="","",VLOOKUP($C144,'様式４－１'!$A$6:$AE$112,11,FALSE)),"")</f>
        <v/>
      </c>
      <c r="BU144" s="235" t="str">
        <f>IFERROR(IF(VLOOKUP($C144,'様式４－１'!$A$6:$AE$112,12,FALSE)="","",VLOOKUP($C144,'様式４－１'!$A$6:$AE$112,12,FALSE)),"")</f>
        <v/>
      </c>
      <c r="BV144" s="232" t="str">
        <f>IFERROR(IF(VLOOKUP($C144,'様式４－１'!$A$6:$AE$112,13,FALSE)="","",VLOOKUP($C144,'様式４－１'!$A$6:$AE$112,13,FALSE)),"")</f>
        <v/>
      </c>
      <c r="BW144" s="233" t="str">
        <f>IFERROR(IF(VLOOKUP($C144,'様式４－１'!$A$6:$AE$112,14,FALSE)="","",VLOOKUP($C144,'様式４－１'!$A$6:$AE$112,14,FALSE)),"")</f>
        <v/>
      </c>
      <c r="BX144" s="232" t="str">
        <f>IFERROR(IF(VLOOKUP($C144,'様式４－１'!$A$6:$AE$112,15,FALSE)="","",VLOOKUP($C144,'様式４－１'!$A$6:$AE$112,15,FALSE)),"")</f>
        <v/>
      </c>
      <c r="BY144" s="233" t="str">
        <f>IFERROR(IF(VLOOKUP($C144,'様式４－１'!$A$6:$AE$112,16,FALSE)="","",VLOOKUP($C144,'様式４－１'!$A$6:$AE$112,16,FALSE)),"")</f>
        <v/>
      </c>
      <c r="BZ144" s="232" t="str">
        <f>IFERROR(IF(VLOOKUP($C144,'様式４－１'!$A$6:$AE$112,17,FALSE)="","",VLOOKUP($C144,'様式４－１'!$A$6:$AE$112,17,FALSE)),"")</f>
        <v/>
      </c>
      <c r="CA144" s="233" t="str">
        <f>IFERROR(IF(VLOOKUP($C144,'様式４－１'!$A$6:$AE$112,18,FALSE)="","",VLOOKUP($C144,'様式４－１'!$A$6:$AE$112,18,FALSE)),"")</f>
        <v/>
      </c>
      <c r="CB144" s="232" t="str">
        <f>IFERROR(IF(VLOOKUP($C144,'様式４－１'!$A$6:$AE$112,19,FALSE)="","",VLOOKUP($C144,'様式４－１'!$A$6:$AE$112,19,FALSE)),"")</f>
        <v/>
      </c>
      <c r="CC144" s="233" t="str">
        <f>IFERROR(IF(VLOOKUP($C144,'様式４－１'!$A$6:$AE$112,20,FALSE)="","",VLOOKUP($C144,'様式４－１'!$A$6:$AE$112,20,FALSE)),"")</f>
        <v/>
      </c>
      <c r="CD144" s="234" t="str">
        <f>IFERROR(IF(VLOOKUP($C144,'様式４－１'!$A$6:$AE$112,21,FALSE)="","",1),"")</f>
        <v/>
      </c>
      <c r="CE144" s="235" t="str">
        <f>IFERROR(IF(VLOOKUP($C144,'様式４－１'!$A$6:$AE$112,22,FALSE)="","",1),"")</f>
        <v/>
      </c>
      <c r="CF144" s="234" t="str">
        <f>IFERROR(IF(VLOOKUP($C144,'様式４－１'!$A$6:$AE$112,23,FALSE)="","",1),"")</f>
        <v/>
      </c>
      <c r="CG144" s="235" t="str">
        <f>IFERROR(IF(VLOOKUP($C144,'様式４－１'!$A$6:$AE$112,24,FALSE)="","",1),"")</f>
        <v/>
      </c>
      <c r="CH144" s="234" t="str">
        <f>IFERROR(IF(VLOOKUP($C144,'様式４－１'!$A$6:$AE$112,25,FALSE)="","",1),"")</f>
        <v/>
      </c>
      <c r="CI144" s="235" t="str">
        <f>IFERROR(IF(VLOOKUP($C144,'様式４－１'!$A$6:$AE$112,26,FALSE)="","",1),"")</f>
        <v/>
      </c>
      <c r="CJ144" s="234" t="str">
        <f>IFERROR(IF(VLOOKUP($C144,'様式４－１'!$A$6:$AE$112,27,FALSE)="","",1),"")</f>
        <v/>
      </c>
      <c r="CK144" s="235" t="str">
        <f>IFERROR(IF(VLOOKUP($C144,'様式４－１'!$A$6:$AE$112,28,FALSE)="","",1),"")</f>
        <v/>
      </c>
      <c r="CL144" s="234" t="str">
        <f>IFERROR(IF(VLOOKUP($C144,'様式４－１'!$A$6:$AE$112,29,FALSE)="","",1),"")</f>
        <v/>
      </c>
      <c r="CM144" s="235" t="str">
        <f>IFERROR(IF(VLOOKUP($C144,'様式４－１'!$A$6:$AE$112,30,FALSE)="","",1),"")</f>
        <v/>
      </c>
      <c r="CN144" s="234" t="str">
        <f>IFERROR(IF(VLOOKUP($C144,'様式４－１'!$A$6:$AE$112,31,FALSE)="","",1),"")</f>
        <v/>
      </c>
      <c r="CO144" s="252" t="str">
        <f>IFERROR(IF(VLOOKUP($C144,'様式４－１'!$A$6:$AE$112,31,FALSE)="","",1),"")</f>
        <v/>
      </c>
      <c r="CP144" s="256" t="str">
        <f>IFERROR(IF(VLOOKUP($C144,'様式４－１'!$A$6:$AE$112,31,FALSE)="","",1),"")</f>
        <v/>
      </c>
      <c r="CQ144" s="252" t="str">
        <f>IFERROR(IF(VLOOKUP($C144,'様式４－１'!$A$6:$AE$112,31,FALSE)="","",1),"")</f>
        <v/>
      </c>
      <c r="CR144" s="260">
        <f>全技術者確認表!E156</f>
        <v>0</v>
      </c>
      <c r="CS144" s="261">
        <f>全技術者確認表!H156</f>
        <v>0</v>
      </c>
      <c r="FS144" s="232"/>
      <c r="FT144" s="233"/>
      <c r="FU144" s="232"/>
      <c r="FV144" s="233"/>
      <c r="FW144" s="232"/>
      <c r="FX144" s="233"/>
      <c r="FY144" s="232"/>
      <c r="FZ144" s="233"/>
      <c r="GA144" s="232"/>
      <c r="GB144" s="233"/>
      <c r="GC144" s="232"/>
      <c r="GD144" s="233"/>
      <c r="GE144" s="232"/>
      <c r="GF144" s="233"/>
      <c r="GG144" s="232"/>
      <c r="GH144" s="233"/>
      <c r="GI144" s="234"/>
      <c r="GJ144" s="235"/>
      <c r="GK144" s="234"/>
      <c r="GL144" s="235"/>
      <c r="GM144" s="234"/>
      <c r="GN144" s="235"/>
      <c r="GO144" s="234"/>
      <c r="GP144" s="235"/>
      <c r="GQ144" s="234"/>
      <c r="GR144" s="235"/>
      <c r="GS144" s="234"/>
      <c r="GT144" s="235"/>
      <c r="GU144" s="234"/>
      <c r="GV144" s="235"/>
      <c r="GW144" s="234"/>
      <c r="GX144" s="235"/>
      <c r="GY144" s="232"/>
      <c r="GZ144" s="233"/>
      <c r="HA144" s="232"/>
      <c r="HB144" s="233"/>
      <c r="HC144" s="232"/>
      <c r="HD144" s="233"/>
      <c r="HE144" s="232"/>
      <c r="HF144" s="233"/>
      <c r="HG144" s="232"/>
      <c r="HH144" s="233"/>
      <c r="HI144" s="232"/>
      <c r="HJ144" s="233"/>
      <c r="HK144" s="232"/>
      <c r="HL144" s="233"/>
      <c r="HM144" s="232"/>
      <c r="HN144" s="233"/>
      <c r="HO144" s="232"/>
      <c r="HP144" s="233"/>
      <c r="HQ144" s="232"/>
      <c r="HR144" s="233"/>
      <c r="HS144" s="232"/>
      <c r="HT144" s="233"/>
      <c r="HU144" s="232"/>
      <c r="HV144" s="233"/>
      <c r="HW144" s="234"/>
      <c r="HX144" s="235"/>
      <c r="HY144" s="234"/>
      <c r="HZ144" s="235"/>
      <c r="IA144" s="234"/>
      <c r="IB144" s="235"/>
      <c r="IC144" s="234"/>
      <c r="ID144" s="235"/>
      <c r="IE144" s="232"/>
      <c r="IF144" s="233"/>
      <c r="IG144" s="232"/>
      <c r="IH144" s="233"/>
      <c r="II144" s="232"/>
      <c r="IJ144" s="233"/>
      <c r="IK144" s="232"/>
      <c r="IL144" s="233"/>
      <c r="IM144" s="234"/>
      <c r="IN144" s="235"/>
      <c r="IO144" s="234"/>
      <c r="IP144" s="235"/>
      <c r="IQ144" s="234"/>
      <c r="IR144" s="235"/>
      <c r="IS144" s="234"/>
      <c r="IT144" s="235"/>
      <c r="IU144" s="234"/>
      <c r="IV144" s="235"/>
      <c r="IW144" s="234"/>
      <c r="IX144" s="252"/>
      <c r="IY144" s="256"/>
      <c r="IZ144" s="252"/>
      <c r="JA144" s="256"/>
      <c r="JB144" s="252"/>
    </row>
    <row r="145" spans="1:262" s="231" customFormat="1" x14ac:dyDescent="0.2">
      <c r="A145" s="231">
        <f>報告書表紙!G$6</f>
        <v>0</v>
      </c>
      <c r="C145" s="231">
        <v>144</v>
      </c>
      <c r="D145" s="231">
        <f>全技術者確認表!B157</f>
        <v>0</v>
      </c>
      <c r="J145" s="232" t="str">
        <f>IFERROR(IF(VLOOKUP($C145,'様式２－１'!$A$6:$BG$163,4,FALSE)="","",1),"")</f>
        <v/>
      </c>
      <c r="K145" s="233" t="str">
        <f>IFERROR(IF(VLOOKUP($C145,'様式２－１'!$A$6:$BG$163,5,FALSE)="","",1),"")</f>
        <v/>
      </c>
      <c r="L145" s="232" t="str">
        <f>IFERROR(IF(VLOOKUP($C145,'様式２－１'!$A$6:$BG$163,6,FALSE)="","",1),"")</f>
        <v/>
      </c>
      <c r="M145" s="233" t="str">
        <f>IFERROR(IF(VLOOKUP($C145,'様式２－１'!$A$6:$BG$163,7,FALSE)="","",1),"")</f>
        <v/>
      </c>
      <c r="N145" s="232" t="str">
        <f>IFERROR(IF(VLOOKUP($C145,'様式２－１'!$A$6:$BG$163,8,FALSE)="","",1),"")</f>
        <v/>
      </c>
      <c r="O145" s="233" t="str">
        <f>IFERROR(IF(VLOOKUP($C145,'様式２－１'!$A$6:$BG$163,9,FALSE)="","",1),"")</f>
        <v/>
      </c>
      <c r="P145" s="232" t="str">
        <f>IFERROR(IF(VLOOKUP($C145,'様式２－１'!$A$6:$BG$163,10,FALSE)="","",1),"")</f>
        <v/>
      </c>
      <c r="Q145" s="233" t="str">
        <f>IFERROR(IF(VLOOKUP($C145,'様式２－１'!$A$6:$BG$163,11,FALSE)="","",1),"")</f>
        <v/>
      </c>
      <c r="R145" s="232" t="str">
        <f>IFERROR(IF(VLOOKUP($C145,'様式２－１'!$A$6:$BG$163,12,FALSE)="","",1),"")</f>
        <v/>
      </c>
      <c r="S145" s="233" t="str">
        <f>IFERROR(IF(VLOOKUP($C145,'様式２－１'!$A$6:$BG$163,13,FALSE)="","",1),"")</f>
        <v/>
      </c>
      <c r="T145" s="232" t="str">
        <f>IFERROR(IF(VLOOKUP($C145,'様式２－１'!$A$6:$BG$163,14,FALSE)="","",1),"")</f>
        <v/>
      </c>
      <c r="U145" s="233" t="str">
        <f>IFERROR(IF(VLOOKUP($C145,'様式２－１'!$A$6:$BG$163,15,FALSE)="","",1),"")</f>
        <v/>
      </c>
      <c r="V145" s="232" t="str">
        <f>IFERROR(IF(VLOOKUP($C145,'様式２－１'!$A$6:$BG$163,16,FALSE)="","",1),"")</f>
        <v/>
      </c>
      <c r="W145" s="233" t="str">
        <f>IFERROR(IF(VLOOKUP($C145,'様式２－１'!$A$6:$BG$163,17,FALSE)="","",1),"")</f>
        <v/>
      </c>
      <c r="X145" s="232" t="str">
        <f>IFERROR(IF(VLOOKUP($C145,'様式２－１'!$A$6:$BG$163,18,FALSE)="","",1),"")</f>
        <v/>
      </c>
      <c r="Y145" s="233" t="str">
        <f>IFERROR(IF(VLOOKUP($C145,'様式２－１'!$A$6:$BG$163,19,FALSE)="","",1),"")</f>
        <v/>
      </c>
      <c r="Z145" s="232" t="str">
        <f>IFERROR(IF(VLOOKUP($C145,'様式２－１'!$A$6:$BG$163,20,FALSE)="","",1),"")</f>
        <v/>
      </c>
      <c r="AA145" s="235" t="str">
        <f>IFERROR(IF(VLOOKUP($C145,'様式２－１'!$A$6:$BG$163,21,FALSE)="","",1),"")</f>
        <v/>
      </c>
      <c r="AB145" s="232" t="str">
        <f>IFERROR(IF(VLOOKUP($C145,'様式２－１'!$A$6:$BG$163,22,FALSE)="","",1),"")</f>
        <v/>
      </c>
      <c r="AC145" s="235" t="str">
        <f>IFERROR(IF(VLOOKUP($C145,'様式２－１'!$A$6:$BG$163,23,FALSE)="","",1),"")</f>
        <v/>
      </c>
      <c r="AD145" s="232" t="str">
        <f>IFERROR(IF(VLOOKUP($C145,'様式２－１'!$A$6:$BG$163,24,FALSE)="","",1),"")</f>
        <v/>
      </c>
      <c r="AE145" s="235" t="str">
        <f>IFERROR(IF(VLOOKUP($C145,'様式２－１'!$A$6:$BG$163,25,FALSE)="","",1),"")</f>
        <v/>
      </c>
      <c r="AF145" s="232" t="str">
        <f>IFERROR(IF(VLOOKUP($C145,'様式２－１'!$A$6:$BG$163,26,FALSE)="","",1),"")</f>
        <v/>
      </c>
      <c r="AG145" s="235" t="str">
        <f>IFERROR(IF(VLOOKUP($C145,'様式２－１'!$A$6:$BG$163,27,FALSE)="","",1),"")</f>
        <v/>
      </c>
      <c r="AH145" s="232" t="str">
        <f>IFERROR(IF(VLOOKUP($C145,'様式２－１'!$A$6:$BG$163,28,FALSE)="","",1),"")</f>
        <v/>
      </c>
      <c r="AI145" s="235" t="str">
        <f>IFERROR(IF(VLOOKUP($C145,'様式２－１'!$A$6:$BG$163,28,FALSE)="","",1),"")</f>
        <v/>
      </c>
      <c r="AJ145" s="232" t="str">
        <f>IFERROR(IF(VLOOKUP($C145,'様式２－１'!$A$6:$BG$163,30,FALSE)="","",1),"")</f>
        <v/>
      </c>
      <c r="AK145" s="235" t="str">
        <f>IFERROR(IF(VLOOKUP($C145,'様式２－１'!$A$6:$BG$163,31,FALSE)="","",1),"")</f>
        <v/>
      </c>
      <c r="AL145" s="232" t="str">
        <f>IFERROR(IF(VLOOKUP($C145,'様式２－１'!$A$6:$BG$163,32,FALSE)="","",1),"")</f>
        <v/>
      </c>
      <c r="AM145" s="235" t="str">
        <f>IFERROR(IF(VLOOKUP($C145,'様式２－１'!$A$6:$BG$163,33,FALSE)="","",1),"")</f>
        <v/>
      </c>
      <c r="AN145" s="232" t="str">
        <f>IFERROR(IF(VLOOKUP($C145,'様式２－１'!$A$6:$BG$163,34,FALSE)="","",1),"")</f>
        <v/>
      </c>
      <c r="AO145" s="235" t="str">
        <f>IFERROR(IF(VLOOKUP($C145,'様式２－１'!$A$6:$BG$163,35,FALSE)="","",1),"")</f>
        <v/>
      </c>
      <c r="AP145" s="232" t="str">
        <f>IFERROR(IF(VLOOKUP($C145,'様式２－１'!$A$6:$BG$163,36,FALSE)="","",VLOOKUP($C145,'様式２－１'!$A$6:$BG$163,36,FALSE)),"")</f>
        <v/>
      </c>
      <c r="AQ145" s="233" t="str">
        <f>IFERROR(IF(VLOOKUP($C145,'様式２－１'!$A$6:$BG$163,37,FALSE)="","",VLOOKUP($C145,'様式２－１'!$A$6:$BG$163,37,FALSE)),"")</f>
        <v/>
      </c>
      <c r="AR145" s="232" t="str">
        <f>IFERROR(IF(VLOOKUP($C145,'様式２－１'!$A$6:$BG$163,38,FALSE)="","",VLOOKUP($C145,'様式２－１'!$A$6:$BG$163,38,FALSE)),"")</f>
        <v/>
      </c>
      <c r="AS145" s="233" t="str">
        <f>IFERROR(IF(VLOOKUP($C145,'様式２－１'!$A$6:$BG$163,39,FALSE)="","",VLOOKUP($C145,'様式２－１'!$A$6:$BG$163,39,FALSE)),"")</f>
        <v/>
      </c>
      <c r="AT145" s="232" t="str">
        <f>IFERROR(IF(VLOOKUP($C145,'様式２－１'!$A$6:$BG$163,40,FALSE)="","",VLOOKUP($C145,'様式２－１'!$A$6:$BG$163,40,FALSE)),"")</f>
        <v/>
      </c>
      <c r="AU145" s="233" t="str">
        <f>IFERROR(IF(VLOOKUP($C145,'様式２－１'!$A$6:$BG$163,41,FALSE)="","",VLOOKUP($C145,'様式２－１'!$A$6:$BG$163,41,FALSE)),"")</f>
        <v/>
      </c>
      <c r="AV145" s="232" t="str">
        <f>IFERROR(IF(VLOOKUP($C145,'様式２－１'!$A$6:$BG$163,42,FALSE)="","",VLOOKUP($C145,'様式２－１'!$A$6:$BG$163,42,FALSE)),"")</f>
        <v/>
      </c>
      <c r="AW145" s="233" t="str">
        <f>IFERROR(IF(VLOOKUP($C145,'様式２－１'!$A$6:$BG$163,43,FALSE)="","",VLOOKUP($C145,'様式２－１'!$A$6:$BG$163,43,FALSE)),"")</f>
        <v/>
      </c>
      <c r="AX145" s="232" t="str">
        <f>IFERROR(IF(VLOOKUP($C145,'様式２－１'!$A$6:$BG$163,44,FALSE)="","",VLOOKUP($C145,'様式２－１'!$A$6:$BG$163,44,FALSE)),"")</f>
        <v/>
      </c>
      <c r="AY145" s="233" t="str">
        <f>IFERROR(IF(VLOOKUP($C145,'様式２－１'!$A$6:$BG$163,45,FALSE)="","",VLOOKUP($C145,'様式２－１'!$A$6:$BG$163,45,FALSE)),"")</f>
        <v/>
      </c>
      <c r="AZ145" s="232" t="str">
        <f>IFERROR(IF(VLOOKUP($C145,'様式２－１'!$A$6:$BG$163,46,FALSE)="","",VLOOKUP($C145,'様式２－１'!$A$6:$BG$163,46,FALSE)),"")</f>
        <v/>
      </c>
      <c r="BA145" s="233" t="str">
        <f>IFERROR(IF(VLOOKUP($C145,'様式２－１'!$A$6:$BG$163,47,FALSE)="","",VLOOKUP($C145,'様式２－１'!$A$6:$BG$163,47,FALSE)),"")</f>
        <v/>
      </c>
      <c r="BB145" s="232" t="str">
        <f>IFERROR(IF(VLOOKUP($C145,'様式２－１'!$A$6:$BG$163,48,FALSE)="","",VLOOKUP($C145,'様式２－１'!$A$6:$BG$163,48,FALSE)),"")</f>
        <v/>
      </c>
      <c r="BC145" s="233" t="str">
        <f>IFERROR(IF(VLOOKUP($C145,'様式２－１'!$A$6:$BG$163,49,FALSE)="","",VLOOKUP($C145,'様式２－１'!$A$6:$BG$163,49,FALSE)),"")</f>
        <v/>
      </c>
      <c r="BD145" s="232" t="str">
        <f>IFERROR(IF(VLOOKUP($C145,'様式２－１'!$A$6:$BG$163,50,FALSE)="","",VLOOKUP($C145,'様式２－１'!$A$6:$BG$163,50,FALSE)),"")</f>
        <v/>
      </c>
      <c r="BE145" s="233" t="str">
        <f>IFERROR(IF(VLOOKUP($C145,'様式２－１'!$A$6:$BG$163,51,FALSE)="","",VLOOKUP($C145,'様式２－１'!$A$6:$BG$163,51,FALSE)),"")</f>
        <v/>
      </c>
      <c r="BF145" s="232" t="str">
        <f>IFERROR(IF(VLOOKUP($C145,'様式２－１'!$A$6:$BG$163,52,FALSE)="","",VLOOKUP($C145,'様式２－１'!$A$6:$BG$163,52,FALSE)),"")</f>
        <v/>
      </c>
      <c r="BG145" s="233" t="str">
        <f>IFERROR(IF(VLOOKUP($C145,'様式２－１'!$A$6:$BG$163,53,FALSE)="","",1),"")</f>
        <v/>
      </c>
      <c r="BH145" s="232" t="str">
        <f>IFERROR(IF(VLOOKUP($C145,'様式２－１'!$A$6:$BG$163,54,FALSE)="","",1),"")</f>
        <v/>
      </c>
      <c r="BI145" s="233" t="str">
        <f>IFERROR(IF(VLOOKUP($C145,'様式２－１'!$A$6:$BG$163,55,FALSE)="","",1),"")</f>
        <v/>
      </c>
      <c r="BJ145" s="232" t="str">
        <f>IFERROR(IF(VLOOKUP($C145,'様式２－１'!$A$6:$BG$163,56,FALSE)="","",VLOOKUP($C145,'様式２－１'!$A$6:$BG$163,56,FALSE)),"")</f>
        <v/>
      </c>
      <c r="BK145" s="233" t="str">
        <f>IFERROR(IF(VLOOKUP($C145,'様式２－１'!$A$6:$BG$163,57,FALSE)="","",VLOOKUP($C145,'様式２－１'!$A$6:$BG$163,57,FALSE)),"")</f>
        <v/>
      </c>
      <c r="BL145" s="232" t="str">
        <f>IFERROR(IF(VLOOKUP($C145,'様式２－１'!$A$6:$BG$163,58,FALSE)="","",VLOOKUP($C145,'様式２－１'!$A$6:$BG$163,58,FALSE)),"")</f>
        <v/>
      </c>
      <c r="BM145" s="233" t="str">
        <f>IFERROR(IF(VLOOKUP($C145,'様式２－１'!$A$6:$BG$163,59,FALSE)="","",VLOOKUP($C145,'様式２－１'!$A$6:$BG$163,59,FALSE)),"")</f>
        <v/>
      </c>
      <c r="BN145" s="234" t="str">
        <f>IFERROR(IF(VLOOKUP($C145,'様式４－１'!$A$6:$AE$112,5,FALSE)="","",VLOOKUP($C145,'様式４－１'!$A$6:$AE$112,5,FALSE)),"")</f>
        <v/>
      </c>
      <c r="BO145" s="235" t="str">
        <f>IFERROR(IF(VLOOKUP($C145,'様式４－１'!$A$6:$AE$112,6,FALSE)="","",VLOOKUP($C145,'様式４－１'!$A$6:$AE$112,6,FALSE)),"")</f>
        <v/>
      </c>
      <c r="BP145" s="234" t="str">
        <f>IFERROR(IF(VLOOKUP($C145,'様式４－１'!$A$6:$AE$112,7,FALSE)="","",VLOOKUP($C145,'様式４－１'!$A$6:$AE$112,7,FALSE)),"")</f>
        <v/>
      </c>
      <c r="BQ145" s="235" t="str">
        <f>IFERROR(IF(VLOOKUP($C145,'様式４－１'!$A$6:$AE$112,8,FALSE)="","",VLOOKUP($C145,'様式４－１'!$A$6:$AE$112,8,FALSE)),"")</f>
        <v/>
      </c>
      <c r="BR145" s="234" t="str">
        <f>IFERROR(IF(VLOOKUP($C145,'様式４－１'!$A$6:$AE$112,9,FALSE)="","",VLOOKUP($C145,'様式４－１'!$A$6:$AE$112,9,FALSE)),"")</f>
        <v/>
      </c>
      <c r="BS145" s="235" t="str">
        <f>IFERROR(IF(VLOOKUP($C145,'様式４－１'!$A$6:$AE$112,10,FALSE)="","",VLOOKUP($C145,'様式４－１'!$A$6:$AE$112,10,FALSE)),"")</f>
        <v/>
      </c>
      <c r="BT145" s="234" t="str">
        <f>IFERROR(IF(VLOOKUP($C145,'様式４－１'!$A$6:$AE$112,11,FALSE)="","",VLOOKUP($C145,'様式４－１'!$A$6:$AE$112,11,FALSE)),"")</f>
        <v/>
      </c>
      <c r="BU145" s="235" t="str">
        <f>IFERROR(IF(VLOOKUP($C145,'様式４－１'!$A$6:$AE$112,12,FALSE)="","",VLOOKUP($C145,'様式４－１'!$A$6:$AE$112,12,FALSE)),"")</f>
        <v/>
      </c>
      <c r="BV145" s="232" t="str">
        <f>IFERROR(IF(VLOOKUP($C145,'様式４－１'!$A$6:$AE$112,13,FALSE)="","",VLOOKUP($C145,'様式４－１'!$A$6:$AE$112,13,FALSE)),"")</f>
        <v/>
      </c>
      <c r="BW145" s="233" t="str">
        <f>IFERROR(IF(VLOOKUP($C145,'様式４－１'!$A$6:$AE$112,14,FALSE)="","",VLOOKUP($C145,'様式４－１'!$A$6:$AE$112,14,FALSE)),"")</f>
        <v/>
      </c>
      <c r="BX145" s="232" t="str">
        <f>IFERROR(IF(VLOOKUP($C145,'様式４－１'!$A$6:$AE$112,15,FALSE)="","",VLOOKUP($C145,'様式４－１'!$A$6:$AE$112,15,FALSE)),"")</f>
        <v/>
      </c>
      <c r="BY145" s="233" t="str">
        <f>IFERROR(IF(VLOOKUP($C145,'様式４－１'!$A$6:$AE$112,16,FALSE)="","",VLOOKUP($C145,'様式４－１'!$A$6:$AE$112,16,FALSE)),"")</f>
        <v/>
      </c>
      <c r="BZ145" s="232" t="str">
        <f>IFERROR(IF(VLOOKUP($C145,'様式４－１'!$A$6:$AE$112,17,FALSE)="","",VLOOKUP($C145,'様式４－１'!$A$6:$AE$112,17,FALSE)),"")</f>
        <v/>
      </c>
      <c r="CA145" s="233" t="str">
        <f>IFERROR(IF(VLOOKUP($C145,'様式４－１'!$A$6:$AE$112,18,FALSE)="","",VLOOKUP($C145,'様式４－１'!$A$6:$AE$112,18,FALSE)),"")</f>
        <v/>
      </c>
      <c r="CB145" s="232" t="str">
        <f>IFERROR(IF(VLOOKUP($C145,'様式４－１'!$A$6:$AE$112,19,FALSE)="","",VLOOKUP($C145,'様式４－１'!$A$6:$AE$112,19,FALSE)),"")</f>
        <v/>
      </c>
      <c r="CC145" s="233" t="str">
        <f>IFERROR(IF(VLOOKUP($C145,'様式４－１'!$A$6:$AE$112,20,FALSE)="","",VLOOKUP($C145,'様式４－１'!$A$6:$AE$112,20,FALSE)),"")</f>
        <v/>
      </c>
      <c r="CD145" s="234" t="str">
        <f>IFERROR(IF(VLOOKUP($C145,'様式４－１'!$A$6:$AE$112,21,FALSE)="","",1),"")</f>
        <v/>
      </c>
      <c r="CE145" s="235" t="str">
        <f>IFERROR(IF(VLOOKUP($C145,'様式４－１'!$A$6:$AE$112,22,FALSE)="","",1),"")</f>
        <v/>
      </c>
      <c r="CF145" s="234" t="str">
        <f>IFERROR(IF(VLOOKUP($C145,'様式４－１'!$A$6:$AE$112,23,FALSE)="","",1),"")</f>
        <v/>
      </c>
      <c r="CG145" s="235" t="str">
        <f>IFERROR(IF(VLOOKUP($C145,'様式４－１'!$A$6:$AE$112,24,FALSE)="","",1),"")</f>
        <v/>
      </c>
      <c r="CH145" s="234" t="str">
        <f>IFERROR(IF(VLOOKUP($C145,'様式４－１'!$A$6:$AE$112,25,FALSE)="","",1),"")</f>
        <v/>
      </c>
      <c r="CI145" s="235" t="str">
        <f>IFERROR(IF(VLOOKUP($C145,'様式４－１'!$A$6:$AE$112,26,FALSE)="","",1),"")</f>
        <v/>
      </c>
      <c r="CJ145" s="234" t="str">
        <f>IFERROR(IF(VLOOKUP($C145,'様式４－１'!$A$6:$AE$112,27,FALSE)="","",1),"")</f>
        <v/>
      </c>
      <c r="CK145" s="235" t="str">
        <f>IFERROR(IF(VLOOKUP($C145,'様式４－１'!$A$6:$AE$112,28,FALSE)="","",1),"")</f>
        <v/>
      </c>
      <c r="CL145" s="234" t="str">
        <f>IFERROR(IF(VLOOKUP($C145,'様式４－１'!$A$6:$AE$112,29,FALSE)="","",1),"")</f>
        <v/>
      </c>
      <c r="CM145" s="235" t="str">
        <f>IFERROR(IF(VLOOKUP($C145,'様式４－１'!$A$6:$AE$112,30,FALSE)="","",1),"")</f>
        <v/>
      </c>
      <c r="CN145" s="234" t="str">
        <f>IFERROR(IF(VLOOKUP($C145,'様式４－１'!$A$6:$AE$112,31,FALSE)="","",1),"")</f>
        <v/>
      </c>
      <c r="CO145" s="252" t="str">
        <f>IFERROR(IF(VLOOKUP($C145,'様式４－１'!$A$6:$AE$112,31,FALSE)="","",1),"")</f>
        <v/>
      </c>
      <c r="CP145" s="256" t="str">
        <f>IFERROR(IF(VLOOKUP($C145,'様式４－１'!$A$6:$AE$112,31,FALSE)="","",1),"")</f>
        <v/>
      </c>
      <c r="CQ145" s="252" t="str">
        <f>IFERROR(IF(VLOOKUP($C145,'様式４－１'!$A$6:$AE$112,31,FALSE)="","",1),"")</f>
        <v/>
      </c>
      <c r="CR145" s="260">
        <f>全技術者確認表!E157</f>
        <v>0</v>
      </c>
      <c r="CS145" s="261">
        <f>全技術者確認表!H157</f>
        <v>0</v>
      </c>
      <c r="FS145" s="232"/>
      <c r="FT145" s="233"/>
      <c r="FU145" s="232"/>
      <c r="FV145" s="233"/>
      <c r="FW145" s="232"/>
      <c r="FX145" s="233"/>
      <c r="FY145" s="232"/>
      <c r="FZ145" s="233"/>
      <c r="GA145" s="232"/>
      <c r="GB145" s="233"/>
      <c r="GC145" s="232"/>
      <c r="GD145" s="233"/>
      <c r="GE145" s="232"/>
      <c r="GF145" s="233"/>
      <c r="GG145" s="232"/>
      <c r="GH145" s="233"/>
      <c r="GI145" s="234"/>
      <c r="GJ145" s="235"/>
      <c r="GK145" s="234"/>
      <c r="GL145" s="235"/>
      <c r="GM145" s="234"/>
      <c r="GN145" s="235"/>
      <c r="GO145" s="234"/>
      <c r="GP145" s="235"/>
      <c r="GQ145" s="234"/>
      <c r="GR145" s="235"/>
      <c r="GS145" s="234"/>
      <c r="GT145" s="235"/>
      <c r="GU145" s="234"/>
      <c r="GV145" s="235"/>
      <c r="GW145" s="234"/>
      <c r="GX145" s="235"/>
      <c r="GY145" s="232"/>
      <c r="GZ145" s="233"/>
      <c r="HA145" s="232"/>
      <c r="HB145" s="233"/>
      <c r="HC145" s="232"/>
      <c r="HD145" s="233"/>
      <c r="HE145" s="232"/>
      <c r="HF145" s="233"/>
      <c r="HG145" s="232"/>
      <c r="HH145" s="233"/>
      <c r="HI145" s="232"/>
      <c r="HJ145" s="233"/>
      <c r="HK145" s="232"/>
      <c r="HL145" s="233"/>
      <c r="HM145" s="232"/>
      <c r="HN145" s="233"/>
      <c r="HO145" s="232"/>
      <c r="HP145" s="233"/>
      <c r="HQ145" s="232"/>
      <c r="HR145" s="233"/>
      <c r="HS145" s="232"/>
      <c r="HT145" s="233"/>
      <c r="HU145" s="232"/>
      <c r="HV145" s="233"/>
      <c r="HW145" s="234"/>
      <c r="HX145" s="235"/>
      <c r="HY145" s="234"/>
      <c r="HZ145" s="235"/>
      <c r="IA145" s="234"/>
      <c r="IB145" s="235"/>
      <c r="IC145" s="234"/>
      <c r="ID145" s="235"/>
      <c r="IE145" s="232"/>
      <c r="IF145" s="233"/>
      <c r="IG145" s="232"/>
      <c r="IH145" s="233"/>
      <c r="II145" s="232"/>
      <c r="IJ145" s="233"/>
      <c r="IK145" s="232"/>
      <c r="IL145" s="233"/>
      <c r="IM145" s="234"/>
      <c r="IN145" s="235"/>
      <c r="IO145" s="234"/>
      <c r="IP145" s="235"/>
      <c r="IQ145" s="234"/>
      <c r="IR145" s="235"/>
      <c r="IS145" s="234"/>
      <c r="IT145" s="235"/>
      <c r="IU145" s="234"/>
      <c r="IV145" s="235"/>
      <c r="IW145" s="234"/>
      <c r="IX145" s="252"/>
      <c r="IY145" s="256"/>
      <c r="IZ145" s="252"/>
      <c r="JA145" s="256"/>
      <c r="JB145" s="252"/>
    </row>
    <row r="146" spans="1:262" s="241" customFormat="1" x14ac:dyDescent="0.2">
      <c r="A146" s="241">
        <f>報告書表紙!G$6</f>
        <v>0</v>
      </c>
      <c r="C146" s="241">
        <v>145</v>
      </c>
      <c r="D146" s="241">
        <f>全技術者確認表!B158</f>
        <v>0</v>
      </c>
      <c r="J146" s="242" t="str">
        <f>IFERROR(IF(VLOOKUP($C146,'様式２－１'!$A$6:$BG$163,4,FALSE)="","",1),"")</f>
        <v/>
      </c>
      <c r="K146" s="243" t="str">
        <f>IFERROR(IF(VLOOKUP($C146,'様式２－１'!$A$6:$BG$163,5,FALSE)="","",1),"")</f>
        <v/>
      </c>
      <c r="L146" s="242" t="str">
        <f>IFERROR(IF(VLOOKUP($C146,'様式２－１'!$A$6:$BG$163,6,FALSE)="","",1),"")</f>
        <v/>
      </c>
      <c r="M146" s="243" t="str">
        <f>IFERROR(IF(VLOOKUP($C146,'様式２－１'!$A$6:$BG$163,7,FALSE)="","",1),"")</f>
        <v/>
      </c>
      <c r="N146" s="242" t="str">
        <f>IFERROR(IF(VLOOKUP($C146,'様式２－１'!$A$6:$BG$163,8,FALSE)="","",1),"")</f>
        <v/>
      </c>
      <c r="O146" s="243" t="str">
        <f>IFERROR(IF(VLOOKUP($C146,'様式２－１'!$A$6:$BG$163,9,FALSE)="","",1),"")</f>
        <v/>
      </c>
      <c r="P146" s="242" t="str">
        <f>IFERROR(IF(VLOOKUP($C146,'様式２－１'!$A$6:$BG$163,10,FALSE)="","",1),"")</f>
        <v/>
      </c>
      <c r="Q146" s="243" t="str">
        <f>IFERROR(IF(VLOOKUP($C146,'様式２－１'!$A$6:$BG$163,11,FALSE)="","",1),"")</f>
        <v/>
      </c>
      <c r="R146" s="242" t="str">
        <f>IFERROR(IF(VLOOKUP($C146,'様式２－１'!$A$6:$BG$163,12,FALSE)="","",1),"")</f>
        <v/>
      </c>
      <c r="S146" s="243" t="str">
        <f>IFERROR(IF(VLOOKUP($C146,'様式２－１'!$A$6:$BG$163,13,FALSE)="","",1),"")</f>
        <v/>
      </c>
      <c r="T146" s="242" t="str">
        <f>IFERROR(IF(VLOOKUP($C146,'様式２－１'!$A$6:$BG$163,14,FALSE)="","",1),"")</f>
        <v/>
      </c>
      <c r="U146" s="243" t="str">
        <f>IFERROR(IF(VLOOKUP($C146,'様式２－１'!$A$6:$BG$163,15,FALSE)="","",1),"")</f>
        <v/>
      </c>
      <c r="V146" s="242" t="str">
        <f>IFERROR(IF(VLOOKUP($C146,'様式２－１'!$A$6:$BG$163,16,FALSE)="","",1),"")</f>
        <v/>
      </c>
      <c r="W146" s="243" t="str">
        <f>IFERROR(IF(VLOOKUP($C146,'様式２－１'!$A$6:$BG$163,17,FALSE)="","",1),"")</f>
        <v/>
      </c>
      <c r="X146" s="242" t="str">
        <f>IFERROR(IF(VLOOKUP($C146,'様式２－１'!$A$6:$BG$163,18,FALSE)="","",1),"")</f>
        <v/>
      </c>
      <c r="Y146" s="243" t="str">
        <f>IFERROR(IF(VLOOKUP($C146,'様式２－１'!$A$6:$BG$163,19,FALSE)="","",1),"")</f>
        <v/>
      </c>
      <c r="Z146" s="242" t="str">
        <f>IFERROR(IF(VLOOKUP($C146,'様式２－１'!$A$6:$BG$163,20,FALSE)="","",1),"")</f>
        <v/>
      </c>
      <c r="AA146" s="245" t="str">
        <f>IFERROR(IF(VLOOKUP($C146,'様式２－１'!$A$6:$BG$163,21,FALSE)="","",1),"")</f>
        <v/>
      </c>
      <c r="AB146" s="242" t="str">
        <f>IFERROR(IF(VLOOKUP($C146,'様式２－１'!$A$6:$BG$163,22,FALSE)="","",1),"")</f>
        <v/>
      </c>
      <c r="AC146" s="245" t="str">
        <f>IFERROR(IF(VLOOKUP($C146,'様式２－１'!$A$6:$BG$163,23,FALSE)="","",1),"")</f>
        <v/>
      </c>
      <c r="AD146" s="242" t="str">
        <f>IFERROR(IF(VLOOKUP($C146,'様式２－１'!$A$6:$BG$163,24,FALSE)="","",1),"")</f>
        <v/>
      </c>
      <c r="AE146" s="245" t="str">
        <f>IFERROR(IF(VLOOKUP($C146,'様式２－１'!$A$6:$BG$163,25,FALSE)="","",1),"")</f>
        <v/>
      </c>
      <c r="AF146" s="242" t="str">
        <f>IFERROR(IF(VLOOKUP($C146,'様式２－１'!$A$6:$BG$163,26,FALSE)="","",1),"")</f>
        <v/>
      </c>
      <c r="AG146" s="245" t="str">
        <f>IFERROR(IF(VLOOKUP($C146,'様式２－１'!$A$6:$BG$163,27,FALSE)="","",1),"")</f>
        <v/>
      </c>
      <c r="AH146" s="242" t="str">
        <f>IFERROR(IF(VLOOKUP($C146,'様式２－１'!$A$6:$BG$163,28,FALSE)="","",1),"")</f>
        <v/>
      </c>
      <c r="AI146" s="245" t="str">
        <f>IFERROR(IF(VLOOKUP($C146,'様式２－１'!$A$6:$BG$163,28,FALSE)="","",1),"")</f>
        <v/>
      </c>
      <c r="AJ146" s="242" t="str">
        <f>IFERROR(IF(VLOOKUP($C146,'様式２－１'!$A$6:$BG$163,30,FALSE)="","",1),"")</f>
        <v/>
      </c>
      <c r="AK146" s="245" t="str">
        <f>IFERROR(IF(VLOOKUP($C146,'様式２－１'!$A$6:$BG$163,31,FALSE)="","",1),"")</f>
        <v/>
      </c>
      <c r="AL146" s="242" t="str">
        <f>IFERROR(IF(VLOOKUP($C146,'様式２－１'!$A$6:$BG$163,32,FALSE)="","",1),"")</f>
        <v/>
      </c>
      <c r="AM146" s="245" t="str">
        <f>IFERROR(IF(VLOOKUP($C146,'様式２－１'!$A$6:$BG$163,33,FALSE)="","",1),"")</f>
        <v/>
      </c>
      <c r="AN146" s="242" t="str">
        <f>IFERROR(IF(VLOOKUP($C146,'様式２－１'!$A$6:$BG$163,34,FALSE)="","",1),"")</f>
        <v/>
      </c>
      <c r="AO146" s="245" t="str">
        <f>IFERROR(IF(VLOOKUP($C146,'様式２－１'!$A$6:$BG$163,35,FALSE)="","",1),"")</f>
        <v/>
      </c>
      <c r="AP146" s="242" t="str">
        <f>IFERROR(IF(VLOOKUP($C146,'様式２－１'!$A$6:$BG$163,36,FALSE)="","",VLOOKUP($C146,'様式２－１'!$A$6:$BG$163,36,FALSE)),"")</f>
        <v/>
      </c>
      <c r="AQ146" s="243" t="str">
        <f>IFERROR(IF(VLOOKUP($C146,'様式２－１'!$A$6:$BG$163,37,FALSE)="","",VLOOKUP($C146,'様式２－１'!$A$6:$BG$163,37,FALSE)),"")</f>
        <v/>
      </c>
      <c r="AR146" s="242" t="str">
        <f>IFERROR(IF(VLOOKUP($C146,'様式２－１'!$A$6:$BG$163,38,FALSE)="","",VLOOKUP($C146,'様式２－１'!$A$6:$BG$163,38,FALSE)),"")</f>
        <v/>
      </c>
      <c r="AS146" s="243" t="str">
        <f>IFERROR(IF(VLOOKUP($C146,'様式２－１'!$A$6:$BG$163,39,FALSE)="","",VLOOKUP($C146,'様式２－１'!$A$6:$BG$163,39,FALSE)),"")</f>
        <v/>
      </c>
      <c r="AT146" s="242" t="str">
        <f>IFERROR(IF(VLOOKUP($C146,'様式２－１'!$A$6:$BG$163,40,FALSE)="","",VLOOKUP($C146,'様式２－１'!$A$6:$BG$163,40,FALSE)),"")</f>
        <v/>
      </c>
      <c r="AU146" s="243" t="str">
        <f>IFERROR(IF(VLOOKUP($C146,'様式２－１'!$A$6:$BG$163,41,FALSE)="","",VLOOKUP($C146,'様式２－１'!$A$6:$BG$163,41,FALSE)),"")</f>
        <v/>
      </c>
      <c r="AV146" s="242" t="str">
        <f>IFERROR(IF(VLOOKUP($C146,'様式２－１'!$A$6:$BG$163,42,FALSE)="","",VLOOKUP($C146,'様式２－１'!$A$6:$BG$163,42,FALSE)),"")</f>
        <v/>
      </c>
      <c r="AW146" s="243" t="str">
        <f>IFERROR(IF(VLOOKUP($C146,'様式２－１'!$A$6:$BG$163,43,FALSE)="","",VLOOKUP($C146,'様式２－１'!$A$6:$BG$163,43,FALSE)),"")</f>
        <v/>
      </c>
      <c r="AX146" s="242" t="str">
        <f>IFERROR(IF(VLOOKUP($C146,'様式２－１'!$A$6:$BG$163,44,FALSE)="","",VLOOKUP($C146,'様式２－１'!$A$6:$BG$163,44,FALSE)),"")</f>
        <v/>
      </c>
      <c r="AY146" s="243" t="str">
        <f>IFERROR(IF(VLOOKUP($C146,'様式２－１'!$A$6:$BG$163,45,FALSE)="","",VLOOKUP($C146,'様式２－１'!$A$6:$BG$163,45,FALSE)),"")</f>
        <v/>
      </c>
      <c r="AZ146" s="242" t="str">
        <f>IFERROR(IF(VLOOKUP($C146,'様式２－１'!$A$6:$BG$163,46,FALSE)="","",VLOOKUP($C146,'様式２－１'!$A$6:$BG$163,46,FALSE)),"")</f>
        <v/>
      </c>
      <c r="BA146" s="243" t="str">
        <f>IFERROR(IF(VLOOKUP($C146,'様式２－１'!$A$6:$BG$163,47,FALSE)="","",VLOOKUP($C146,'様式２－１'!$A$6:$BG$163,47,FALSE)),"")</f>
        <v/>
      </c>
      <c r="BB146" s="242" t="str">
        <f>IFERROR(IF(VLOOKUP($C146,'様式２－１'!$A$6:$BG$163,48,FALSE)="","",VLOOKUP($C146,'様式２－１'!$A$6:$BG$163,48,FALSE)),"")</f>
        <v/>
      </c>
      <c r="BC146" s="243" t="str">
        <f>IFERROR(IF(VLOOKUP($C146,'様式２－１'!$A$6:$BG$163,49,FALSE)="","",VLOOKUP($C146,'様式２－１'!$A$6:$BG$163,49,FALSE)),"")</f>
        <v/>
      </c>
      <c r="BD146" s="242" t="str">
        <f>IFERROR(IF(VLOOKUP($C146,'様式２－１'!$A$6:$BG$163,50,FALSE)="","",VLOOKUP($C146,'様式２－１'!$A$6:$BG$163,50,FALSE)),"")</f>
        <v/>
      </c>
      <c r="BE146" s="243" t="str">
        <f>IFERROR(IF(VLOOKUP($C146,'様式２－１'!$A$6:$BG$163,51,FALSE)="","",VLOOKUP($C146,'様式２－１'!$A$6:$BG$163,51,FALSE)),"")</f>
        <v/>
      </c>
      <c r="BF146" s="242" t="str">
        <f>IFERROR(IF(VLOOKUP($C146,'様式２－１'!$A$6:$BG$163,52,FALSE)="","",VLOOKUP($C146,'様式２－１'!$A$6:$BG$163,52,FALSE)),"")</f>
        <v/>
      </c>
      <c r="BG146" s="243" t="str">
        <f>IFERROR(IF(VLOOKUP($C146,'様式２－１'!$A$6:$BG$163,53,FALSE)="","",1),"")</f>
        <v/>
      </c>
      <c r="BH146" s="242" t="str">
        <f>IFERROR(IF(VLOOKUP($C146,'様式２－１'!$A$6:$BG$163,54,FALSE)="","",1),"")</f>
        <v/>
      </c>
      <c r="BI146" s="243" t="str">
        <f>IFERROR(IF(VLOOKUP($C146,'様式２－１'!$A$6:$BG$163,55,FALSE)="","",1),"")</f>
        <v/>
      </c>
      <c r="BJ146" s="242" t="str">
        <f>IFERROR(IF(VLOOKUP($C146,'様式２－１'!$A$6:$BG$163,56,FALSE)="","",VLOOKUP($C146,'様式２－１'!$A$6:$BG$163,56,FALSE)),"")</f>
        <v/>
      </c>
      <c r="BK146" s="243" t="str">
        <f>IFERROR(IF(VLOOKUP($C146,'様式２－１'!$A$6:$BG$163,57,FALSE)="","",VLOOKUP($C146,'様式２－１'!$A$6:$BG$163,57,FALSE)),"")</f>
        <v/>
      </c>
      <c r="BL146" s="242" t="str">
        <f>IFERROR(IF(VLOOKUP($C146,'様式２－１'!$A$6:$BG$163,58,FALSE)="","",VLOOKUP($C146,'様式２－１'!$A$6:$BG$163,58,FALSE)),"")</f>
        <v/>
      </c>
      <c r="BM146" s="243" t="str">
        <f>IFERROR(IF(VLOOKUP($C146,'様式２－１'!$A$6:$BG$163,59,FALSE)="","",VLOOKUP($C146,'様式２－１'!$A$6:$BG$163,59,FALSE)),"")</f>
        <v/>
      </c>
      <c r="BN146" s="244" t="str">
        <f>IFERROR(IF(VLOOKUP($C146,'様式４－１'!$A$6:$AE$112,5,FALSE)="","",VLOOKUP($C146,'様式４－１'!$A$6:$AE$112,5,FALSE)),"")</f>
        <v/>
      </c>
      <c r="BO146" s="245" t="str">
        <f>IFERROR(IF(VLOOKUP($C146,'様式４－１'!$A$6:$AE$112,6,FALSE)="","",VLOOKUP($C146,'様式４－１'!$A$6:$AE$112,6,FALSE)),"")</f>
        <v/>
      </c>
      <c r="BP146" s="244" t="str">
        <f>IFERROR(IF(VLOOKUP($C146,'様式４－１'!$A$6:$AE$112,7,FALSE)="","",VLOOKUP($C146,'様式４－１'!$A$6:$AE$112,7,FALSE)),"")</f>
        <v/>
      </c>
      <c r="BQ146" s="245" t="str">
        <f>IFERROR(IF(VLOOKUP($C146,'様式４－１'!$A$6:$AE$112,8,FALSE)="","",VLOOKUP($C146,'様式４－１'!$A$6:$AE$112,8,FALSE)),"")</f>
        <v/>
      </c>
      <c r="BR146" s="244" t="str">
        <f>IFERROR(IF(VLOOKUP($C146,'様式４－１'!$A$6:$AE$112,9,FALSE)="","",VLOOKUP($C146,'様式４－１'!$A$6:$AE$112,9,FALSE)),"")</f>
        <v/>
      </c>
      <c r="BS146" s="245" t="str">
        <f>IFERROR(IF(VLOOKUP($C146,'様式４－１'!$A$6:$AE$112,10,FALSE)="","",VLOOKUP($C146,'様式４－１'!$A$6:$AE$112,10,FALSE)),"")</f>
        <v/>
      </c>
      <c r="BT146" s="244" t="str">
        <f>IFERROR(IF(VLOOKUP($C146,'様式４－１'!$A$6:$AE$112,11,FALSE)="","",VLOOKUP($C146,'様式４－１'!$A$6:$AE$112,11,FALSE)),"")</f>
        <v/>
      </c>
      <c r="BU146" s="245" t="str">
        <f>IFERROR(IF(VLOOKUP($C146,'様式４－１'!$A$6:$AE$112,12,FALSE)="","",VLOOKUP($C146,'様式４－１'!$A$6:$AE$112,12,FALSE)),"")</f>
        <v/>
      </c>
      <c r="BV146" s="242" t="str">
        <f>IFERROR(IF(VLOOKUP($C146,'様式４－１'!$A$6:$AE$112,13,FALSE)="","",VLOOKUP($C146,'様式４－１'!$A$6:$AE$112,13,FALSE)),"")</f>
        <v/>
      </c>
      <c r="BW146" s="243" t="str">
        <f>IFERROR(IF(VLOOKUP($C146,'様式４－１'!$A$6:$AE$112,14,FALSE)="","",VLOOKUP($C146,'様式４－１'!$A$6:$AE$112,14,FALSE)),"")</f>
        <v/>
      </c>
      <c r="BX146" s="242" t="str">
        <f>IFERROR(IF(VLOOKUP($C146,'様式４－１'!$A$6:$AE$112,15,FALSE)="","",VLOOKUP($C146,'様式４－１'!$A$6:$AE$112,15,FALSE)),"")</f>
        <v/>
      </c>
      <c r="BY146" s="243" t="str">
        <f>IFERROR(IF(VLOOKUP($C146,'様式４－１'!$A$6:$AE$112,16,FALSE)="","",VLOOKUP($C146,'様式４－１'!$A$6:$AE$112,16,FALSE)),"")</f>
        <v/>
      </c>
      <c r="BZ146" s="242" t="str">
        <f>IFERROR(IF(VLOOKUP($C146,'様式４－１'!$A$6:$AE$112,17,FALSE)="","",VLOOKUP($C146,'様式４－１'!$A$6:$AE$112,17,FALSE)),"")</f>
        <v/>
      </c>
      <c r="CA146" s="243" t="str">
        <f>IFERROR(IF(VLOOKUP($C146,'様式４－１'!$A$6:$AE$112,18,FALSE)="","",VLOOKUP($C146,'様式４－１'!$A$6:$AE$112,18,FALSE)),"")</f>
        <v/>
      </c>
      <c r="CB146" s="242" t="str">
        <f>IFERROR(IF(VLOOKUP($C146,'様式４－１'!$A$6:$AE$112,19,FALSE)="","",VLOOKUP($C146,'様式４－１'!$A$6:$AE$112,19,FALSE)),"")</f>
        <v/>
      </c>
      <c r="CC146" s="243" t="str">
        <f>IFERROR(IF(VLOOKUP($C146,'様式４－１'!$A$6:$AE$112,20,FALSE)="","",VLOOKUP($C146,'様式４－１'!$A$6:$AE$112,20,FALSE)),"")</f>
        <v/>
      </c>
      <c r="CD146" s="244" t="str">
        <f>IFERROR(IF(VLOOKUP($C146,'様式４－１'!$A$6:$AE$112,21,FALSE)="","",1),"")</f>
        <v/>
      </c>
      <c r="CE146" s="245" t="str">
        <f>IFERROR(IF(VLOOKUP($C146,'様式４－１'!$A$6:$AE$112,22,FALSE)="","",1),"")</f>
        <v/>
      </c>
      <c r="CF146" s="244" t="str">
        <f>IFERROR(IF(VLOOKUP($C146,'様式４－１'!$A$6:$AE$112,23,FALSE)="","",1),"")</f>
        <v/>
      </c>
      <c r="CG146" s="245" t="str">
        <f>IFERROR(IF(VLOOKUP($C146,'様式４－１'!$A$6:$AE$112,24,FALSE)="","",1),"")</f>
        <v/>
      </c>
      <c r="CH146" s="244" t="str">
        <f>IFERROR(IF(VLOOKUP($C146,'様式４－１'!$A$6:$AE$112,25,FALSE)="","",1),"")</f>
        <v/>
      </c>
      <c r="CI146" s="245" t="str">
        <f>IFERROR(IF(VLOOKUP($C146,'様式４－１'!$A$6:$AE$112,26,FALSE)="","",1),"")</f>
        <v/>
      </c>
      <c r="CJ146" s="244" t="str">
        <f>IFERROR(IF(VLOOKUP($C146,'様式４－１'!$A$6:$AE$112,27,FALSE)="","",1),"")</f>
        <v/>
      </c>
      <c r="CK146" s="245" t="str">
        <f>IFERROR(IF(VLOOKUP($C146,'様式４－１'!$A$6:$AE$112,28,FALSE)="","",1),"")</f>
        <v/>
      </c>
      <c r="CL146" s="244" t="str">
        <f>IFERROR(IF(VLOOKUP($C146,'様式４－１'!$A$6:$AE$112,29,FALSE)="","",1),"")</f>
        <v/>
      </c>
      <c r="CM146" s="245" t="str">
        <f>IFERROR(IF(VLOOKUP($C146,'様式４－１'!$A$6:$AE$112,30,FALSE)="","",1),"")</f>
        <v/>
      </c>
      <c r="CN146" s="244" t="str">
        <f>IFERROR(IF(VLOOKUP($C146,'様式４－１'!$A$6:$AE$112,31,FALSE)="","",1),"")</f>
        <v/>
      </c>
      <c r="CO146" s="253" t="str">
        <f>IFERROR(IF(VLOOKUP($C146,'様式４－１'!$A$6:$AE$112,31,FALSE)="","",1),"")</f>
        <v/>
      </c>
      <c r="CP146" s="257" t="str">
        <f>IFERROR(IF(VLOOKUP($C146,'様式４－１'!$A$6:$AE$112,31,FALSE)="","",1),"")</f>
        <v/>
      </c>
      <c r="CQ146" s="253" t="str">
        <f>IFERROR(IF(VLOOKUP($C146,'様式４－１'!$A$6:$AE$112,31,FALSE)="","",1),"")</f>
        <v/>
      </c>
      <c r="CR146" s="262">
        <f>全技術者確認表!E158</f>
        <v>0</v>
      </c>
      <c r="CS146" s="263">
        <f>全技術者確認表!H158</f>
        <v>0</v>
      </c>
      <c r="FS146" s="242"/>
      <c r="FT146" s="243"/>
      <c r="FU146" s="242"/>
      <c r="FV146" s="243"/>
      <c r="FW146" s="242"/>
      <c r="FX146" s="243"/>
      <c r="FY146" s="242"/>
      <c r="FZ146" s="243"/>
      <c r="GA146" s="242"/>
      <c r="GB146" s="243"/>
      <c r="GC146" s="242"/>
      <c r="GD146" s="243"/>
      <c r="GE146" s="242"/>
      <c r="GF146" s="243"/>
      <c r="GG146" s="242"/>
      <c r="GH146" s="243"/>
      <c r="GI146" s="244"/>
      <c r="GJ146" s="245"/>
      <c r="GK146" s="244"/>
      <c r="GL146" s="245"/>
      <c r="GM146" s="244"/>
      <c r="GN146" s="245"/>
      <c r="GO146" s="244"/>
      <c r="GP146" s="245"/>
      <c r="GQ146" s="244"/>
      <c r="GR146" s="245"/>
      <c r="GS146" s="244"/>
      <c r="GT146" s="245"/>
      <c r="GU146" s="244"/>
      <c r="GV146" s="245"/>
      <c r="GW146" s="244"/>
      <c r="GX146" s="245"/>
      <c r="GY146" s="242"/>
      <c r="GZ146" s="243"/>
      <c r="HA146" s="242"/>
      <c r="HB146" s="243"/>
      <c r="HC146" s="242"/>
      <c r="HD146" s="243"/>
      <c r="HE146" s="242"/>
      <c r="HF146" s="243"/>
      <c r="HG146" s="242"/>
      <c r="HH146" s="243"/>
      <c r="HI146" s="242"/>
      <c r="HJ146" s="243"/>
      <c r="HK146" s="242"/>
      <c r="HL146" s="243"/>
      <c r="HM146" s="242"/>
      <c r="HN146" s="243"/>
      <c r="HO146" s="242"/>
      <c r="HP146" s="243"/>
      <c r="HQ146" s="242"/>
      <c r="HR146" s="243"/>
      <c r="HS146" s="242"/>
      <c r="HT146" s="243"/>
      <c r="HU146" s="242"/>
      <c r="HV146" s="243"/>
      <c r="HW146" s="244"/>
      <c r="HX146" s="245"/>
      <c r="HY146" s="244"/>
      <c r="HZ146" s="245"/>
      <c r="IA146" s="244"/>
      <c r="IB146" s="245"/>
      <c r="IC146" s="244"/>
      <c r="ID146" s="245"/>
      <c r="IE146" s="242"/>
      <c r="IF146" s="243"/>
      <c r="IG146" s="242"/>
      <c r="IH146" s="243"/>
      <c r="II146" s="242"/>
      <c r="IJ146" s="243"/>
      <c r="IK146" s="242"/>
      <c r="IL146" s="243"/>
      <c r="IM146" s="244"/>
      <c r="IN146" s="245"/>
      <c r="IO146" s="244"/>
      <c r="IP146" s="245"/>
      <c r="IQ146" s="244"/>
      <c r="IR146" s="245"/>
      <c r="IS146" s="244"/>
      <c r="IT146" s="245"/>
      <c r="IU146" s="244"/>
      <c r="IV146" s="245"/>
      <c r="IW146" s="244"/>
      <c r="IX146" s="253"/>
      <c r="IY146" s="257"/>
      <c r="IZ146" s="253"/>
      <c r="JA146" s="257"/>
      <c r="JB146" s="253"/>
    </row>
    <row r="147" spans="1:262" s="236" customFormat="1" x14ac:dyDescent="0.2">
      <c r="A147" s="236">
        <f>報告書表紙!G$6</f>
        <v>0</v>
      </c>
      <c r="C147" s="236">
        <v>146</v>
      </c>
      <c r="D147" s="236">
        <f>全技術者確認表!B159</f>
        <v>0</v>
      </c>
      <c r="J147" s="237" t="str">
        <f>IFERROR(IF(VLOOKUP($C147,'様式２－１'!$A$6:$BG$163,4,FALSE)="","",1),"")</f>
        <v/>
      </c>
      <c r="K147" s="238" t="str">
        <f>IFERROR(IF(VLOOKUP($C147,'様式２－１'!$A$6:$BG$163,5,FALSE)="","",1),"")</f>
        <v/>
      </c>
      <c r="L147" s="237" t="str">
        <f>IFERROR(IF(VLOOKUP($C147,'様式２－１'!$A$6:$BG$163,6,FALSE)="","",1),"")</f>
        <v/>
      </c>
      <c r="M147" s="238" t="str">
        <f>IFERROR(IF(VLOOKUP($C147,'様式２－１'!$A$6:$BG$163,7,FALSE)="","",1),"")</f>
        <v/>
      </c>
      <c r="N147" s="237" t="str">
        <f>IFERROR(IF(VLOOKUP($C147,'様式２－１'!$A$6:$BG$163,8,FALSE)="","",1),"")</f>
        <v/>
      </c>
      <c r="O147" s="238" t="str">
        <f>IFERROR(IF(VLOOKUP($C147,'様式２－１'!$A$6:$BG$163,9,FALSE)="","",1),"")</f>
        <v/>
      </c>
      <c r="P147" s="237" t="str">
        <f>IFERROR(IF(VLOOKUP($C147,'様式２－１'!$A$6:$BG$163,10,FALSE)="","",1),"")</f>
        <v/>
      </c>
      <c r="Q147" s="238" t="str">
        <f>IFERROR(IF(VLOOKUP($C147,'様式２－１'!$A$6:$BG$163,11,FALSE)="","",1),"")</f>
        <v/>
      </c>
      <c r="R147" s="237" t="str">
        <f>IFERROR(IF(VLOOKUP($C147,'様式２－１'!$A$6:$BG$163,12,FALSE)="","",1),"")</f>
        <v/>
      </c>
      <c r="S147" s="238" t="str">
        <f>IFERROR(IF(VLOOKUP($C147,'様式２－１'!$A$6:$BG$163,13,FALSE)="","",1),"")</f>
        <v/>
      </c>
      <c r="T147" s="237" t="str">
        <f>IFERROR(IF(VLOOKUP($C147,'様式２－１'!$A$6:$BG$163,14,FALSE)="","",1),"")</f>
        <v/>
      </c>
      <c r="U147" s="238" t="str">
        <f>IFERROR(IF(VLOOKUP($C147,'様式２－１'!$A$6:$BG$163,15,FALSE)="","",1),"")</f>
        <v/>
      </c>
      <c r="V147" s="237" t="str">
        <f>IFERROR(IF(VLOOKUP($C147,'様式２－１'!$A$6:$BG$163,16,FALSE)="","",1),"")</f>
        <v/>
      </c>
      <c r="W147" s="238" t="str">
        <f>IFERROR(IF(VLOOKUP($C147,'様式２－１'!$A$6:$BG$163,17,FALSE)="","",1),"")</f>
        <v/>
      </c>
      <c r="X147" s="237" t="str">
        <f>IFERROR(IF(VLOOKUP($C147,'様式２－１'!$A$6:$BG$163,18,FALSE)="","",1),"")</f>
        <v/>
      </c>
      <c r="Y147" s="238" t="str">
        <f>IFERROR(IF(VLOOKUP($C147,'様式２－１'!$A$6:$BG$163,19,FALSE)="","",1),"")</f>
        <v/>
      </c>
      <c r="Z147" s="237" t="str">
        <f>IFERROR(IF(VLOOKUP($C147,'様式２－１'!$A$6:$BG$163,20,FALSE)="","",1),"")</f>
        <v/>
      </c>
      <c r="AA147" s="240" t="str">
        <f>IFERROR(IF(VLOOKUP($C147,'様式２－１'!$A$6:$BG$163,21,FALSE)="","",1),"")</f>
        <v/>
      </c>
      <c r="AB147" s="237" t="str">
        <f>IFERROR(IF(VLOOKUP($C147,'様式２－１'!$A$6:$BG$163,22,FALSE)="","",1),"")</f>
        <v/>
      </c>
      <c r="AC147" s="240" t="str">
        <f>IFERROR(IF(VLOOKUP($C147,'様式２－１'!$A$6:$BG$163,23,FALSE)="","",1),"")</f>
        <v/>
      </c>
      <c r="AD147" s="237" t="str">
        <f>IFERROR(IF(VLOOKUP($C147,'様式２－１'!$A$6:$BG$163,24,FALSE)="","",1),"")</f>
        <v/>
      </c>
      <c r="AE147" s="240" t="str">
        <f>IFERROR(IF(VLOOKUP($C147,'様式２－１'!$A$6:$BG$163,25,FALSE)="","",1),"")</f>
        <v/>
      </c>
      <c r="AF147" s="237" t="str">
        <f>IFERROR(IF(VLOOKUP($C147,'様式２－１'!$A$6:$BG$163,26,FALSE)="","",1),"")</f>
        <v/>
      </c>
      <c r="AG147" s="240" t="str">
        <f>IFERROR(IF(VLOOKUP($C147,'様式２－１'!$A$6:$BG$163,27,FALSE)="","",1),"")</f>
        <v/>
      </c>
      <c r="AH147" s="237" t="str">
        <f>IFERROR(IF(VLOOKUP($C147,'様式２－１'!$A$6:$BG$163,28,FALSE)="","",1),"")</f>
        <v/>
      </c>
      <c r="AI147" s="240" t="str">
        <f>IFERROR(IF(VLOOKUP($C147,'様式２－１'!$A$6:$BG$163,28,FALSE)="","",1),"")</f>
        <v/>
      </c>
      <c r="AJ147" s="237" t="str">
        <f>IFERROR(IF(VLOOKUP($C147,'様式２－１'!$A$6:$BG$163,30,FALSE)="","",1),"")</f>
        <v/>
      </c>
      <c r="AK147" s="240" t="str">
        <f>IFERROR(IF(VLOOKUP($C147,'様式２－１'!$A$6:$BG$163,31,FALSE)="","",1),"")</f>
        <v/>
      </c>
      <c r="AL147" s="237" t="str">
        <f>IFERROR(IF(VLOOKUP($C147,'様式２－１'!$A$6:$BG$163,32,FALSE)="","",1),"")</f>
        <v/>
      </c>
      <c r="AM147" s="240" t="str">
        <f>IFERROR(IF(VLOOKUP($C147,'様式２－１'!$A$6:$BG$163,33,FALSE)="","",1),"")</f>
        <v/>
      </c>
      <c r="AN147" s="237" t="str">
        <f>IFERROR(IF(VLOOKUP($C147,'様式２－１'!$A$6:$BG$163,34,FALSE)="","",1),"")</f>
        <v/>
      </c>
      <c r="AO147" s="240" t="str">
        <f>IFERROR(IF(VLOOKUP($C147,'様式２－１'!$A$6:$BG$163,35,FALSE)="","",1),"")</f>
        <v/>
      </c>
      <c r="AP147" s="237" t="str">
        <f>IFERROR(IF(VLOOKUP($C147,'様式２－１'!$A$6:$BG$163,36,FALSE)="","",VLOOKUP($C147,'様式２－１'!$A$6:$BG$163,36,FALSE)),"")</f>
        <v/>
      </c>
      <c r="AQ147" s="238" t="str">
        <f>IFERROR(IF(VLOOKUP($C147,'様式２－１'!$A$6:$BG$163,37,FALSE)="","",VLOOKUP($C147,'様式２－１'!$A$6:$BG$163,37,FALSE)),"")</f>
        <v/>
      </c>
      <c r="AR147" s="237" t="str">
        <f>IFERROR(IF(VLOOKUP($C147,'様式２－１'!$A$6:$BG$163,38,FALSE)="","",VLOOKUP($C147,'様式２－１'!$A$6:$BG$163,38,FALSE)),"")</f>
        <v/>
      </c>
      <c r="AS147" s="238" t="str">
        <f>IFERROR(IF(VLOOKUP($C147,'様式２－１'!$A$6:$BG$163,39,FALSE)="","",VLOOKUP($C147,'様式２－１'!$A$6:$BG$163,39,FALSE)),"")</f>
        <v/>
      </c>
      <c r="AT147" s="237" t="str">
        <f>IFERROR(IF(VLOOKUP($C147,'様式２－１'!$A$6:$BG$163,40,FALSE)="","",VLOOKUP($C147,'様式２－１'!$A$6:$BG$163,40,FALSE)),"")</f>
        <v/>
      </c>
      <c r="AU147" s="238" t="str">
        <f>IFERROR(IF(VLOOKUP($C147,'様式２－１'!$A$6:$BG$163,41,FALSE)="","",VLOOKUP($C147,'様式２－１'!$A$6:$BG$163,41,FALSE)),"")</f>
        <v/>
      </c>
      <c r="AV147" s="237" t="str">
        <f>IFERROR(IF(VLOOKUP($C147,'様式２－１'!$A$6:$BG$163,42,FALSE)="","",VLOOKUP($C147,'様式２－１'!$A$6:$BG$163,42,FALSE)),"")</f>
        <v/>
      </c>
      <c r="AW147" s="238" t="str">
        <f>IFERROR(IF(VLOOKUP($C147,'様式２－１'!$A$6:$BG$163,43,FALSE)="","",VLOOKUP($C147,'様式２－１'!$A$6:$BG$163,43,FALSE)),"")</f>
        <v/>
      </c>
      <c r="AX147" s="237" t="str">
        <f>IFERROR(IF(VLOOKUP($C147,'様式２－１'!$A$6:$BG$163,44,FALSE)="","",VLOOKUP($C147,'様式２－１'!$A$6:$BG$163,44,FALSE)),"")</f>
        <v/>
      </c>
      <c r="AY147" s="238" t="str">
        <f>IFERROR(IF(VLOOKUP($C147,'様式２－１'!$A$6:$BG$163,45,FALSE)="","",VLOOKUP($C147,'様式２－１'!$A$6:$BG$163,45,FALSE)),"")</f>
        <v/>
      </c>
      <c r="AZ147" s="237" t="str">
        <f>IFERROR(IF(VLOOKUP($C147,'様式２－１'!$A$6:$BG$163,46,FALSE)="","",VLOOKUP($C147,'様式２－１'!$A$6:$BG$163,46,FALSE)),"")</f>
        <v/>
      </c>
      <c r="BA147" s="238" t="str">
        <f>IFERROR(IF(VLOOKUP($C147,'様式２－１'!$A$6:$BG$163,47,FALSE)="","",VLOOKUP($C147,'様式２－１'!$A$6:$BG$163,47,FALSE)),"")</f>
        <v/>
      </c>
      <c r="BB147" s="237" t="str">
        <f>IFERROR(IF(VLOOKUP($C147,'様式２－１'!$A$6:$BG$163,48,FALSE)="","",VLOOKUP($C147,'様式２－１'!$A$6:$BG$163,48,FALSE)),"")</f>
        <v/>
      </c>
      <c r="BC147" s="238" t="str">
        <f>IFERROR(IF(VLOOKUP($C147,'様式２－１'!$A$6:$BG$163,49,FALSE)="","",VLOOKUP($C147,'様式２－１'!$A$6:$BG$163,49,FALSE)),"")</f>
        <v/>
      </c>
      <c r="BD147" s="237" t="str">
        <f>IFERROR(IF(VLOOKUP($C147,'様式２－１'!$A$6:$BG$163,50,FALSE)="","",VLOOKUP($C147,'様式２－１'!$A$6:$BG$163,50,FALSE)),"")</f>
        <v/>
      </c>
      <c r="BE147" s="238" t="str">
        <f>IFERROR(IF(VLOOKUP($C147,'様式２－１'!$A$6:$BG$163,51,FALSE)="","",VLOOKUP($C147,'様式２－１'!$A$6:$BG$163,51,FALSE)),"")</f>
        <v/>
      </c>
      <c r="BF147" s="237" t="str">
        <f>IFERROR(IF(VLOOKUP($C147,'様式２－１'!$A$6:$BG$163,52,FALSE)="","",VLOOKUP($C147,'様式２－１'!$A$6:$BG$163,52,FALSE)),"")</f>
        <v/>
      </c>
      <c r="BG147" s="238" t="str">
        <f>IFERROR(IF(VLOOKUP($C147,'様式２－１'!$A$6:$BG$163,53,FALSE)="","",1),"")</f>
        <v/>
      </c>
      <c r="BH147" s="237" t="str">
        <f>IFERROR(IF(VLOOKUP($C147,'様式２－１'!$A$6:$BG$163,54,FALSE)="","",1),"")</f>
        <v/>
      </c>
      <c r="BI147" s="238" t="str">
        <f>IFERROR(IF(VLOOKUP($C147,'様式２－１'!$A$6:$BG$163,55,FALSE)="","",1),"")</f>
        <v/>
      </c>
      <c r="BJ147" s="237" t="str">
        <f>IFERROR(IF(VLOOKUP($C147,'様式２－１'!$A$6:$BG$163,56,FALSE)="","",VLOOKUP($C147,'様式２－１'!$A$6:$BG$163,56,FALSE)),"")</f>
        <v/>
      </c>
      <c r="BK147" s="238" t="str">
        <f>IFERROR(IF(VLOOKUP($C147,'様式２－１'!$A$6:$BG$163,57,FALSE)="","",VLOOKUP($C147,'様式２－１'!$A$6:$BG$163,57,FALSE)),"")</f>
        <v/>
      </c>
      <c r="BL147" s="237" t="str">
        <f>IFERROR(IF(VLOOKUP($C147,'様式２－１'!$A$6:$BG$163,58,FALSE)="","",VLOOKUP($C147,'様式２－１'!$A$6:$BG$163,58,FALSE)),"")</f>
        <v/>
      </c>
      <c r="BM147" s="238" t="str">
        <f>IFERROR(IF(VLOOKUP($C147,'様式２－１'!$A$6:$BG$163,59,FALSE)="","",VLOOKUP($C147,'様式２－１'!$A$6:$BG$163,59,FALSE)),"")</f>
        <v/>
      </c>
      <c r="BN147" s="239" t="str">
        <f>IFERROR(IF(VLOOKUP($C147,'様式４－１'!$A$6:$AE$112,5,FALSE)="","",VLOOKUP($C147,'様式４－１'!$A$6:$AE$112,5,FALSE)),"")</f>
        <v/>
      </c>
      <c r="BO147" s="240" t="str">
        <f>IFERROR(IF(VLOOKUP($C147,'様式４－１'!$A$6:$AE$112,6,FALSE)="","",VLOOKUP($C147,'様式４－１'!$A$6:$AE$112,6,FALSE)),"")</f>
        <v/>
      </c>
      <c r="BP147" s="239" t="str">
        <f>IFERROR(IF(VLOOKUP($C147,'様式４－１'!$A$6:$AE$112,7,FALSE)="","",VLOOKUP($C147,'様式４－１'!$A$6:$AE$112,7,FALSE)),"")</f>
        <v/>
      </c>
      <c r="BQ147" s="240" t="str">
        <f>IFERROR(IF(VLOOKUP($C147,'様式４－１'!$A$6:$AE$112,8,FALSE)="","",VLOOKUP($C147,'様式４－１'!$A$6:$AE$112,8,FALSE)),"")</f>
        <v/>
      </c>
      <c r="BR147" s="239" t="str">
        <f>IFERROR(IF(VLOOKUP($C147,'様式４－１'!$A$6:$AE$112,9,FALSE)="","",VLOOKUP($C147,'様式４－１'!$A$6:$AE$112,9,FALSE)),"")</f>
        <v/>
      </c>
      <c r="BS147" s="240" t="str">
        <f>IFERROR(IF(VLOOKUP($C147,'様式４－１'!$A$6:$AE$112,10,FALSE)="","",VLOOKUP($C147,'様式４－１'!$A$6:$AE$112,10,FALSE)),"")</f>
        <v/>
      </c>
      <c r="BT147" s="239" t="str">
        <f>IFERROR(IF(VLOOKUP($C147,'様式４－１'!$A$6:$AE$112,11,FALSE)="","",VLOOKUP($C147,'様式４－１'!$A$6:$AE$112,11,FALSE)),"")</f>
        <v/>
      </c>
      <c r="BU147" s="240" t="str">
        <f>IFERROR(IF(VLOOKUP($C147,'様式４－１'!$A$6:$AE$112,12,FALSE)="","",VLOOKUP($C147,'様式４－１'!$A$6:$AE$112,12,FALSE)),"")</f>
        <v/>
      </c>
      <c r="BV147" s="237" t="str">
        <f>IFERROR(IF(VLOOKUP($C147,'様式４－１'!$A$6:$AE$112,13,FALSE)="","",VLOOKUP($C147,'様式４－１'!$A$6:$AE$112,13,FALSE)),"")</f>
        <v/>
      </c>
      <c r="BW147" s="238" t="str">
        <f>IFERROR(IF(VLOOKUP($C147,'様式４－１'!$A$6:$AE$112,14,FALSE)="","",VLOOKUP($C147,'様式４－１'!$A$6:$AE$112,14,FALSE)),"")</f>
        <v/>
      </c>
      <c r="BX147" s="237" t="str">
        <f>IFERROR(IF(VLOOKUP($C147,'様式４－１'!$A$6:$AE$112,15,FALSE)="","",VLOOKUP($C147,'様式４－１'!$A$6:$AE$112,15,FALSE)),"")</f>
        <v/>
      </c>
      <c r="BY147" s="238" t="str">
        <f>IFERROR(IF(VLOOKUP($C147,'様式４－１'!$A$6:$AE$112,16,FALSE)="","",VLOOKUP($C147,'様式４－１'!$A$6:$AE$112,16,FALSE)),"")</f>
        <v/>
      </c>
      <c r="BZ147" s="237" t="str">
        <f>IFERROR(IF(VLOOKUP($C147,'様式４－１'!$A$6:$AE$112,17,FALSE)="","",VLOOKUP($C147,'様式４－１'!$A$6:$AE$112,17,FALSE)),"")</f>
        <v/>
      </c>
      <c r="CA147" s="238" t="str">
        <f>IFERROR(IF(VLOOKUP($C147,'様式４－１'!$A$6:$AE$112,18,FALSE)="","",VLOOKUP($C147,'様式４－１'!$A$6:$AE$112,18,FALSE)),"")</f>
        <v/>
      </c>
      <c r="CB147" s="237" t="str">
        <f>IFERROR(IF(VLOOKUP($C147,'様式４－１'!$A$6:$AE$112,19,FALSE)="","",VLOOKUP($C147,'様式４－１'!$A$6:$AE$112,19,FALSE)),"")</f>
        <v/>
      </c>
      <c r="CC147" s="238" t="str">
        <f>IFERROR(IF(VLOOKUP($C147,'様式４－１'!$A$6:$AE$112,20,FALSE)="","",VLOOKUP($C147,'様式４－１'!$A$6:$AE$112,20,FALSE)),"")</f>
        <v/>
      </c>
      <c r="CD147" s="239" t="str">
        <f>IFERROR(IF(VLOOKUP($C147,'様式４－１'!$A$6:$AE$112,21,FALSE)="","",1),"")</f>
        <v/>
      </c>
      <c r="CE147" s="240" t="str">
        <f>IFERROR(IF(VLOOKUP($C147,'様式４－１'!$A$6:$AE$112,22,FALSE)="","",1),"")</f>
        <v/>
      </c>
      <c r="CF147" s="239" t="str">
        <f>IFERROR(IF(VLOOKUP($C147,'様式４－１'!$A$6:$AE$112,23,FALSE)="","",1),"")</f>
        <v/>
      </c>
      <c r="CG147" s="240" t="str">
        <f>IFERROR(IF(VLOOKUP($C147,'様式４－１'!$A$6:$AE$112,24,FALSE)="","",1),"")</f>
        <v/>
      </c>
      <c r="CH147" s="239" t="str">
        <f>IFERROR(IF(VLOOKUP($C147,'様式４－１'!$A$6:$AE$112,25,FALSE)="","",1),"")</f>
        <v/>
      </c>
      <c r="CI147" s="240" t="str">
        <f>IFERROR(IF(VLOOKUP($C147,'様式４－１'!$A$6:$AE$112,26,FALSE)="","",1),"")</f>
        <v/>
      </c>
      <c r="CJ147" s="239" t="str">
        <f>IFERROR(IF(VLOOKUP($C147,'様式４－１'!$A$6:$AE$112,27,FALSE)="","",1),"")</f>
        <v/>
      </c>
      <c r="CK147" s="240" t="str">
        <f>IFERROR(IF(VLOOKUP($C147,'様式４－１'!$A$6:$AE$112,28,FALSE)="","",1),"")</f>
        <v/>
      </c>
      <c r="CL147" s="239" t="str">
        <f>IFERROR(IF(VLOOKUP($C147,'様式４－１'!$A$6:$AE$112,29,FALSE)="","",1),"")</f>
        <v/>
      </c>
      <c r="CM147" s="240" t="str">
        <f>IFERROR(IF(VLOOKUP($C147,'様式４－１'!$A$6:$AE$112,30,FALSE)="","",1),"")</f>
        <v/>
      </c>
      <c r="CN147" s="239" t="str">
        <f>IFERROR(IF(VLOOKUP($C147,'様式４－１'!$A$6:$AE$112,31,FALSE)="","",1),"")</f>
        <v/>
      </c>
      <c r="CO147" s="254" t="str">
        <f>IFERROR(IF(VLOOKUP($C147,'様式４－１'!$A$6:$AE$112,31,FALSE)="","",1),"")</f>
        <v/>
      </c>
      <c r="CP147" s="258" t="str">
        <f>IFERROR(IF(VLOOKUP($C147,'様式４－１'!$A$6:$AE$112,31,FALSE)="","",1),"")</f>
        <v/>
      </c>
      <c r="CQ147" s="254" t="str">
        <f>IFERROR(IF(VLOOKUP($C147,'様式４－１'!$A$6:$AE$112,31,FALSE)="","",1),"")</f>
        <v/>
      </c>
      <c r="CR147" s="264">
        <f>全技術者確認表!E159</f>
        <v>0</v>
      </c>
      <c r="CS147" s="265">
        <f>全技術者確認表!H159</f>
        <v>0</v>
      </c>
      <c r="FS147" s="237"/>
      <c r="FT147" s="238"/>
      <c r="FU147" s="237"/>
      <c r="FV147" s="238"/>
      <c r="FW147" s="237"/>
      <c r="FX147" s="238"/>
      <c r="FY147" s="237"/>
      <c r="FZ147" s="238"/>
      <c r="GA147" s="237"/>
      <c r="GB147" s="238"/>
      <c r="GC147" s="237"/>
      <c r="GD147" s="238"/>
      <c r="GE147" s="237"/>
      <c r="GF147" s="238"/>
      <c r="GG147" s="237"/>
      <c r="GH147" s="238"/>
      <c r="GI147" s="239"/>
      <c r="GJ147" s="240"/>
      <c r="GK147" s="239"/>
      <c r="GL147" s="240"/>
      <c r="GM147" s="239"/>
      <c r="GN147" s="240"/>
      <c r="GO147" s="239"/>
      <c r="GP147" s="240"/>
      <c r="GQ147" s="239"/>
      <c r="GR147" s="240"/>
      <c r="GS147" s="239"/>
      <c r="GT147" s="240"/>
      <c r="GU147" s="239"/>
      <c r="GV147" s="240"/>
      <c r="GW147" s="239"/>
      <c r="GX147" s="240"/>
      <c r="GY147" s="237"/>
      <c r="GZ147" s="238"/>
      <c r="HA147" s="237"/>
      <c r="HB147" s="238"/>
      <c r="HC147" s="237"/>
      <c r="HD147" s="238"/>
      <c r="HE147" s="237"/>
      <c r="HF147" s="238"/>
      <c r="HG147" s="237"/>
      <c r="HH147" s="238"/>
      <c r="HI147" s="237"/>
      <c r="HJ147" s="238"/>
      <c r="HK147" s="237"/>
      <c r="HL147" s="238"/>
      <c r="HM147" s="237"/>
      <c r="HN147" s="238"/>
      <c r="HO147" s="237"/>
      <c r="HP147" s="238"/>
      <c r="HQ147" s="237"/>
      <c r="HR147" s="238"/>
      <c r="HS147" s="237"/>
      <c r="HT147" s="238"/>
      <c r="HU147" s="237"/>
      <c r="HV147" s="238"/>
      <c r="HW147" s="239"/>
      <c r="HX147" s="240"/>
      <c r="HY147" s="239"/>
      <c r="HZ147" s="240"/>
      <c r="IA147" s="239"/>
      <c r="IB147" s="240"/>
      <c r="IC147" s="239"/>
      <c r="ID147" s="240"/>
      <c r="IE147" s="237"/>
      <c r="IF147" s="238"/>
      <c r="IG147" s="237"/>
      <c r="IH147" s="238"/>
      <c r="II147" s="237"/>
      <c r="IJ147" s="238"/>
      <c r="IK147" s="237"/>
      <c r="IL147" s="238"/>
      <c r="IM147" s="239"/>
      <c r="IN147" s="240"/>
      <c r="IO147" s="239"/>
      <c r="IP147" s="240"/>
      <c r="IQ147" s="239"/>
      <c r="IR147" s="240"/>
      <c r="IS147" s="239"/>
      <c r="IT147" s="240"/>
      <c r="IU147" s="239"/>
      <c r="IV147" s="240"/>
      <c r="IW147" s="239"/>
      <c r="IX147" s="254"/>
      <c r="IY147" s="258"/>
      <c r="IZ147" s="254"/>
      <c r="JA147" s="258"/>
      <c r="JB147" s="254"/>
    </row>
    <row r="148" spans="1:262" s="231" customFormat="1" x14ac:dyDescent="0.2">
      <c r="A148" s="231">
        <f>報告書表紙!G$6</f>
        <v>0</v>
      </c>
      <c r="C148" s="231">
        <v>147</v>
      </c>
      <c r="D148" s="231">
        <f>全技術者確認表!B160</f>
        <v>0</v>
      </c>
      <c r="J148" s="232" t="str">
        <f>IFERROR(IF(VLOOKUP($C148,'様式２－１'!$A$6:$BG$163,4,FALSE)="","",1),"")</f>
        <v/>
      </c>
      <c r="K148" s="233" t="str">
        <f>IFERROR(IF(VLOOKUP($C148,'様式２－１'!$A$6:$BG$163,5,FALSE)="","",1),"")</f>
        <v/>
      </c>
      <c r="L148" s="232" t="str">
        <f>IFERROR(IF(VLOOKUP($C148,'様式２－１'!$A$6:$BG$163,6,FALSE)="","",1),"")</f>
        <v/>
      </c>
      <c r="M148" s="233" t="str">
        <f>IFERROR(IF(VLOOKUP($C148,'様式２－１'!$A$6:$BG$163,7,FALSE)="","",1),"")</f>
        <v/>
      </c>
      <c r="N148" s="232" t="str">
        <f>IFERROR(IF(VLOOKUP($C148,'様式２－１'!$A$6:$BG$163,8,FALSE)="","",1),"")</f>
        <v/>
      </c>
      <c r="O148" s="233" t="str">
        <f>IFERROR(IF(VLOOKUP($C148,'様式２－１'!$A$6:$BG$163,9,FALSE)="","",1),"")</f>
        <v/>
      </c>
      <c r="P148" s="232" t="str">
        <f>IFERROR(IF(VLOOKUP($C148,'様式２－１'!$A$6:$BG$163,10,FALSE)="","",1),"")</f>
        <v/>
      </c>
      <c r="Q148" s="233" t="str">
        <f>IFERROR(IF(VLOOKUP($C148,'様式２－１'!$A$6:$BG$163,11,FALSE)="","",1),"")</f>
        <v/>
      </c>
      <c r="R148" s="232" t="str">
        <f>IFERROR(IF(VLOOKUP($C148,'様式２－１'!$A$6:$BG$163,12,FALSE)="","",1),"")</f>
        <v/>
      </c>
      <c r="S148" s="233" t="str">
        <f>IFERROR(IF(VLOOKUP($C148,'様式２－１'!$A$6:$BG$163,13,FALSE)="","",1),"")</f>
        <v/>
      </c>
      <c r="T148" s="232" t="str">
        <f>IFERROR(IF(VLOOKUP($C148,'様式２－１'!$A$6:$BG$163,14,FALSE)="","",1),"")</f>
        <v/>
      </c>
      <c r="U148" s="233" t="str">
        <f>IFERROR(IF(VLOOKUP($C148,'様式２－１'!$A$6:$BG$163,15,FALSE)="","",1),"")</f>
        <v/>
      </c>
      <c r="V148" s="232" t="str">
        <f>IFERROR(IF(VLOOKUP($C148,'様式２－１'!$A$6:$BG$163,16,FALSE)="","",1),"")</f>
        <v/>
      </c>
      <c r="W148" s="233" t="str">
        <f>IFERROR(IF(VLOOKUP($C148,'様式２－１'!$A$6:$BG$163,17,FALSE)="","",1),"")</f>
        <v/>
      </c>
      <c r="X148" s="232" t="str">
        <f>IFERROR(IF(VLOOKUP($C148,'様式２－１'!$A$6:$BG$163,18,FALSE)="","",1),"")</f>
        <v/>
      </c>
      <c r="Y148" s="233" t="str">
        <f>IFERROR(IF(VLOOKUP($C148,'様式２－１'!$A$6:$BG$163,19,FALSE)="","",1),"")</f>
        <v/>
      </c>
      <c r="Z148" s="232" t="str">
        <f>IFERROR(IF(VLOOKUP($C148,'様式２－１'!$A$6:$BG$163,20,FALSE)="","",1),"")</f>
        <v/>
      </c>
      <c r="AA148" s="235" t="str">
        <f>IFERROR(IF(VLOOKUP($C148,'様式２－１'!$A$6:$BG$163,21,FALSE)="","",1),"")</f>
        <v/>
      </c>
      <c r="AB148" s="232" t="str">
        <f>IFERROR(IF(VLOOKUP($C148,'様式２－１'!$A$6:$BG$163,22,FALSE)="","",1),"")</f>
        <v/>
      </c>
      <c r="AC148" s="235" t="str">
        <f>IFERROR(IF(VLOOKUP($C148,'様式２－１'!$A$6:$BG$163,23,FALSE)="","",1),"")</f>
        <v/>
      </c>
      <c r="AD148" s="232" t="str">
        <f>IFERROR(IF(VLOOKUP($C148,'様式２－１'!$A$6:$BG$163,24,FALSE)="","",1),"")</f>
        <v/>
      </c>
      <c r="AE148" s="235" t="str">
        <f>IFERROR(IF(VLOOKUP($C148,'様式２－１'!$A$6:$BG$163,25,FALSE)="","",1),"")</f>
        <v/>
      </c>
      <c r="AF148" s="232" t="str">
        <f>IFERROR(IF(VLOOKUP($C148,'様式２－１'!$A$6:$BG$163,26,FALSE)="","",1),"")</f>
        <v/>
      </c>
      <c r="AG148" s="235" t="str">
        <f>IFERROR(IF(VLOOKUP($C148,'様式２－１'!$A$6:$BG$163,27,FALSE)="","",1),"")</f>
        <v/>
      </c>
      <c r="AH148" s="232" t="str">
        <f>IFERROR(IF(VLOOKUP($C148,'様式２－１'!$A$6:$BG$163,28,FALSE)="","",1),"")</f>
        <v/>
      </c>
      <c r="AI148" s="235" t="str">
        <f>IFERROR(IF(VLOOKUP($C148,'様式２－１'!$A$6:$BG$163,28,FALSE)="","",1),"")</f>
        <v/>
      </c>
      <c r="AJ148" s="232" t="str">
        <f>IFERROR(IF(VLOOKUP($C148,'様式２－１'!$A$6:$BG$163,30,FALSE)="","",1),"")</f>
        <v/>
      </c>
      <c r="AK148" s="235" t="str">
        <f>IFERROR(IF(VLOOKUP($C148,'様式２－１'!$A$6:$BG$163,31,FALSE)="","",1),"")</f>
        <v/>
      </c>
      <c r="AL148" s="232" t="str">
        <f>IFERROR(IF(VLOOKUP($C148,'様式２－１'!$A$6:$BG$163,32,FALSE)="","",1),"")</f>
        <v/>
      </c>
      <c r="AM148" s="235" t="str">
        <f>IFERROR(IF(VLOOKUP($C148,'様式２－１'!$A$6:$BG$163,33,FALSE)="","",1),"")</f>
        <v/>
      </c>
      <c r="AN148" s="232" t="str">
        <f>IFERROR(IF(VLOOKUP($C148,'様式２－１'!$A$6:$BG$163,34,FALSE)="","",1),"")</f>
        <v/>
      </c>
      <c r="AO148" s="235" t="str">
        <f>IFERROR(IF(VLOOKUP($C148,'様式２－１'!$A$6:$BG$163,35,FALSE)="","",1),"")</f>
        <v/>
      </c>
      <c r="AP148" s="232" t="str">
        <f>IFERROR(IF(VLOOKUP($C148,'様式２－１'!$A$6:$BG$163,36,FALSE)="","",VLOOKUP($C148,'様式２－１'!$A$6:$BG$163,36,FALSE)),"")</f>
        <v/>
      </c>
      <c r="AQ148" s="233" t="str">
        <f>IFERROR(IF(VLOOKUP($C148,'様式２－１'!$A$6:$BG$163,37,FALSE)="","",VLOOKUP($C148,'様式２－１'!$A$6:$BG$163,37,FALSE)),"")</f>
        <v/>
      </c>
      <c r="AR148" s="232" t="str">
        <f>IFERROR(IF(VLOOKUP($C148,'様式２－１'!$A$6:$BG$163,38,FALSE)="","",VLOOKUP($C148,'様式２－１'!$A$6:$BG$163,38,FALSE)),"")</f>
        <v/>
      </c>
      <c r="AS148" s="233" t="str">
        <f>IFERROR(IF(VLOOKUP($C148,'様式２－１'!$A$6:$BG$163,39,FALSE)="","",VLOOKUP($C148,'様式２－１'!$A$6:$BG$163,39,FALSE)),"")</f>
        <v/>
      </c>
      <c r="AT148" s="232" t="str">
        <f>IFERROR(IF(VLOOKUP($C148,'様式２－１'!$A$6:$BG$163,40,FALSE)="","",VLOOKUP($C148,'様式２－１'!$A$6:$BG$163,40,FALSE)),"")</f>
        <v/>
      </c>
      <c r="AU148" s="233" t="str">
        <f>IFERROR(IF(VLOOKUP($C148,'様式２－１'!$A$6:$BG$163,41,FALSE)="","",VLOOKUP($C148,'様式２－１'!$A$6:$BG$163,41,FALSE)),"")</f>
        <v/>
      </c>
      <c r="AV148" s="232" t="str">
        <f>IFERROR(IF(VLOOKUP($C148,'様式２－１'!$A$6:$BG$163,42,FALSE)="","",VLOOKUP($C148,'様式２－１'!$A$6:$BG$163,42,FALSE)),"")</f>
        <v/>
      </c>
      <c r="AW148" s="233" t="str">
        <f>IFERROR(IF(VLOOKUP($C148,'様式２－１'!$A$6:$BG$163,43,FALSE)="","",VLOOKUP($C148,'様式２－１'!$A$6:$BG$163,43,FALSE)),"")</f>
        <v/>
      </c>
      <c r="AX148" s="232" t="str">
        <f>IFERROR(IF(VLOOKUP($C148,'様式２－１'!$A$6:$BG$163,44,FALSE)="","",VLOOKUP($C148,'様式２－１'!$A$6:$BG$163,44,FALSE)),"")</f>
        <v/>
      </c>
      <c r="AY148" s="233" t="str">
        <f>IFERROR(IF(VLOOKUP($C148,'様式２－１'!$A$6:$BG$163,45,FALSE)="","",VLOOKUP($C148,'様式２－１'!$A$6:$BG$163,45,FALSE)),"")</f>
        <v/>
      </c>
      <c r="AZ148" s="232" t="str">
        <f>IFERROR(IF(VLOOKUP($C148,'様式２－１'!$A$6:$BG$163,46,FALSE)="","",VLOOKUP($C148,'様式２－１'!$A$6:$BG$163,46,FALSE)),"")</f>
        <v/>
      </c>
      <c r="BA148" s="233" t="str">
        <f>IFERROR(IF(VLOOKUP($C148,'様式２－１'!$A$6:$BG$163,47,FALSE)="","",VLOOKUP($C148,'様式２－１'!$A$6:$BG$163,47,FALSE)),"")</f>
        <v/>
      </c>
      <c r="BB148" s="232" t="str">
        <f>IFERROR(IF(VLOOKUP($C148,'様式２－１'!$A$6:$BG$163,48,FALSE)="","",VLOOKUP($C148,'様式２－１'!$A$6:$BG$163,48,FALSE)),"")</f>
        <v/>
      </c>
      <c r="BC148" s="233" t="str">
        <f>IFERROR(IF(VLOOKUP($C148,'様式２－１'!$A$6:$BG$163,49,FALSE)="","",VLOOKUP($C148,'様式２－１'!$A$6:$BG$163,49,FALSE)),"")</f>
        <v/>
      </c>
      <c r="BD148" s="232" t="str">
        <f>IFERROR(IF(VLOOKUP($C148,'様式２－１'!$A$6:$BG$163,50,FALSE)="","",VLOOKUP($C148,'様式２－１'!$A$6:$BG$163,50,FALSE)),"")</f>
        <v/>
      </c>
      <c r="BE148" s="233" t="str">
        <f>IFERROR(IF(VLOOKUP($C148,'様式２－１'!$A$6:$BG$163,51,FALSE)="","",VLOOKUP($C148,'様式２－１'!$A$6:$BG$163,51,FALSE)),"")</f>
        <v/>
      </c>
      <c r="BF148" s="232" t="str">
        <f>IFERROR(IF(VLOOKUP($C148,'様式２－１'!$A$6:$BG$163,52,FALSE)="","",VLOOKUP($C148,'様式２－１'!$A$6:$BG$163,52,FALSE)),"")</f>
        <v/>
      </c>
      <c r="BG148" s="233" t="str">
        <f>IFERROR(IF(VLOOKUP($C148,'様式２－１'!$A$6:$BG$163,53,FALSE)="","",1),"")</f>
        <v/>
      </c>
      <c r="BH148" s="232" t="str">
        <f>IFERROR(IF(VLOOKUP($C148,'様式２－１'!$A$6:$BG$163,54,FALSE)="","",1),"")</f>
        <v/>
      </c>
      <c r="BI148" s="233" t="str">
        <f>IFERROR(IF(VLOOKUP($C148,'様式２－１'!$A$6:$BG$163,55,FALSE)="","",1),"")</f>
        <v/>
      </c>
      <c r="BJ148" s="232" t="str">
        <f>IFERROR(IF(VLOOKUP($C148,'様式２－１'!$A$6:$BG$163,56,FALSE)="","",VLOOKUP($C148,'様式２－１'!$A$6:$BG$163,56,FALSE)),"")</f>
        <v/>
      </c>
      <c r="BK148" s="233" t="str">
        <f>IFERROR(IF(VLOOKUP($C148,'様式２－１'!$A$6:$BG$163,57,FALSE)="","",VLOOKUP($C148,'様式２－１'!$A$6:$BG$163,57,FALSE)),"")</f>
        <v/>
      </c>
      <c r="BL148" s="232" t="str">
        <f>IFERROR(IF(VLOOKUP($C148,'様式２－１'!$A$6:$BG$163,58,FALSE)="","",VLOOKUP($C148,'様式２－１'!$A$6:$BG$163,58,FALSE)),"")</f>
        <v/>
      </c>
      <c r="BM148" s="233" t="str">
        <f>IFERROR(IF(VLOOKUP($C148,'様式２－１'!$A$6:$BG$163,59,FALSE)="","",VLOOKUP($C148,'様式２－１'!$A$6:$BG$163,59,FALSE)),"")</f>
        <v/>
      </c>
      <c r="BN148" s="234" t="str">
        <f>IFERROR(IF(VLOOKUP($C148,'様式４－１'!$A$6:$AE$112,5,FALSE)="","",VLOOKUP($C148,'様式４－１'!$A$6:$AE$112,5,FALSE)),"")</f>
        <v/>
      </c>
      <c r="BO148" s="235" t="str">
        <f>IFERROR(IF(VLOOKUP($C148,'様式４－１'!$A$6:$AE$112,6,FALSE)="","",VLOOKUP($C148,'様式４－１'!$A$6:$AE$112,6,FALSE)),"")</f>
        <v/>
      </c>
      <c r="BP148" s="234" t="str">
        <f>IFERROR(IF(VLOOKUP($C148,'様式４－１'!$A$6:$AE$112,7,FALSE)="","",VLOOKUP($C148,'様式４－１'!$A$6:$AE$112,7,FALSE)),"")</f>
        <v/>
      </c>
      <c r="BQ148" s="235" t="str">
        <f>IFERROR(IF(VLOOKUP($C148,'様式４－１'!$A$6:$AE$112,8,FALSE)="","",VLOOKUP($C148,'様式４－１'!$A$6:$AE$112,8,FALSE)),"")</f>
        <v/>
      </c>
      <c r="BR148" s="234" t="str">
        <f>IFERROR(IF(VLOOKUP($C148,'様式４－１'!$A$6:$AE$112,9,FALSE)="","",VLOOKUP($C148,'様式４－１'!$A$6:$AE$112,9,FALSE)),"")</f>
        <v/>
      </c>
      <c r="BS148" s="235" t="str">
        <f>IFERROR(IF(VLOOKUP($C148,'様式４－１'!$A$6:$AE$112,10,FALSE)="","",VLOOKUP($C148,'様式４－１'!$A$6:$AE$112,10,FALSE)),"")</f>
        <v/>
      </c>
      <c r="BT148" s="234" t="str">
        <f>IFERROR(IF(VLOOKUP($C148,'様式４－１'!$A$6:$AE$112,11,FALSE)="","",VLOOKUP($C148,'様式４－１'!$A$6:$AE$112,11,FALSE)),"")</f>
        <v/>
      </c>
      <c r="BU148" s="235" t="str">
        <f>IFERROR(IF(VLOOKUP($C148,'様式４－１'!$A$6:$AE$112,12,FALSE)="","",VLOOKUP($C148,'様式４－１'!$A$6:$AE$112,12,FALSE)),"")</f>
        <v/>
      </c>
      <c r="BV148" s="232" t="str">
        <f>IFERROR(IF(VLOOKUP($C148,'様式４－１'!$A$6:$AE$112,13,FALSE)="","",VLOOKUP($C148,'様式４－１'!$A$6:$AE$112,13,FALSE)),"")</f>
        <v/>
      </c>
      <c r="BW148" s="233" t="str">
        <f>IFERROR(IF(VLOOKUP($C148,'様式４－１'!$A$6:$AE$112,14,FALSE)="","",VLOOKUP($C148,'様式４－１'!$A$6:$AE$112,14,FALSE)),"")</f>
        <v/>
      </c>
      <c r="BX148" s="232" t="str">
        <f>IFERROR(IF(VLOOKUP($C148,'様式４－１'!$A$6:$AE$112,15,FALSE)="","",VLOOKUP($C148,'様式４－１'!$A$6:$AE$112,15,FALSE)),"")</f>
        <v/>
      </c>
      <c r="BY148" s="233" t="str">
        <f>IFERROR(IF(VLOOKUP($C148,'様式４－１'!$A$6:$AE$112,16,FALSE)="","",VLOOKUP($C148,'様式４－１'!$A$6:$AE$112,16,FALSE)),"")</f>
        <v/>
      </c>
      <c r="BZ148" s="232" t="str">
        <f>IFERROR(IF(VLOOKUP($C148,'様式４－１'!$A$6:$AE$112,17,FALSE)="","",VLOOKUP($C148,'様式４－１'!$A$6:$AE$112,17,FALSE)),"")</f>
        <v/>
      </c>
      <c r="CA148" s="233" t="str">
        <f>IFERROR(IF(VLOOKUP($C148,'様式４－１'!$A$6:$AE$112,18,FALSE)="","",VLOOKUP($C148,'様式４－１'!$A$6:$AE$112,18,FALSE)),"")</f>
        <v/>
      </c>
      <c r="CB148" s="232" t="str">
        <f>IFERROR(IF(VLOOKUP($C148,'様式４－１'!$A$6:$AE$112,19,FALSE)="","",VLOOKUP($C148,'様式４－１'!$A$6:$AE$112,19,FALSE)),"")</f>
        <v/>
      </c>
      <c r="CC148" s="233" t="str">
        <f>IFERROR(IF(VLOOKUP($C148,'様式４－１'!$A$6:$AE$112,20,FALSE)="","",VLOOKUP($C148,'様式４－１'!$A$6:$AE$112,20,FALSE)),"")</f>
        <v/>
      </c>
      <c r="CD148" s="234" t="str">
        <f>IFERROR(IF(VLOOKUP($C148,'様式４－１'!$A$6:$AE$112,21,FALSE)="","",1),"")</f>
        <v/>
      </c>
      <c r="CE148" s="235" t="str">
        <f>IFERROR(IF(VLOOKUP($C148,'様式４－１'!$A$6:$AE$112,22,FALSE)="","",1),"")</f>
        <v/>
      </c>
      <c r="CF148" s="234" t="str">
        <f>IFERROR(IF(VLOOKUP($C148,'様式４－１'!$A$6:$AE$112,23,FALSE)="","",1),"")</f>
        <v/>
      </c>
      <c r="CG148" s="235" t="str">
        <f>IFERROR(IF(VLOOKUP($C148,'様式４－１'!$A$6:$AE$112,24,FALSE)="","",1),"")</f>
        <v/>
      </c>
      <c r="CH148" s="234" t="str">
        <f>IFERROR(IF(VLOOKUP($C148,'様式４－１'!$A$6:$AE$112,25,FALSE)="","",1),"")</f>
        <v/>
      </c>
      <c r="CI148" s="235" t="str">
        <f>IFERROR(IF(VLOOKUP($C148,'様式４－１'!$A$6:$AE$112,26,FALSE)="","",1),"")</f>
        <v/>
      </c>
      <c r="CJ148" s="234" t="str">
        <f>IFERROR(IF(VLOOKUP($C148,'様式４－１'!$A$6:$AE$112,27,FALSE)="","",1),"")</f>
        <v/>
      </c>
      <c r="CK148" s="235" t="str">
        <f>IFERROR(IF(VLOOKUP($C148,'様式４－１'!$A$6:$AE$112,28,FALSE)="","",1),"")</f>
        <v/>
      </c>
      <c r="CL148" s="234" t="str">
        <f>IFERROR(IF(VLOOKUP($C148,'様式４－１'!$A$6:$AE$112,29,FALSE)="","",1),"")</f>
        <v/>
      </c>
      <c r="CM148" s="235" t="str">
        <f>IFERROR(IF(VLOOKUP($C148,'様式４－１'!$A$6:$AE$112,30,FALSE)="","",1),"")</f>
        <v/>
      </c>
      <c r="CN148" s="234" t="str">
        <f>IFERROR(IF(VLOOKUP($C148,'様式４－１'!$A$6:$AE$112,31,FALSE)="","",1),"")</f>
        <v/>
      </c>
      <c r="CO148" s="252" t="str">
        <f>IFERROR(IF(VLOOKUP($C148,'様式４－１'!$A$6:$AE$112,31,FALSE)="","",1),"")</f>
        <v/>
      </c>
      <c r="CP148" s="256" t="str">
        <f>IFERROR(IF(VLOOKUP($C148,'様式４－１'!$A$6:$AE$112,31,FALSE)="","",1),"")</f>
        <v/>
      </c>
      <c r="CQ148" s="252" t="str">
        <f>IFERROR(IF(VLOOKUP($C148,'様式４－１'!$A$6:$AE$112,31,FALSE)="","",1),"")</f>
        <v/>
      </c>
      <c r="CR148" s="260">
        <f>全技術者確認表!E160</f>
        <v>0</v>
      </c>
      <c r="CS148" s="261">
        <f>全技術者確認表!H160</f>
        <v>0</v>
      </c>
      <c r="FS148" s="232"/>
      <c r="FT148" s="233"/>
      <c r="FU148" s="232"/>
      <c r="FV148" s="233"/>
      <c r="FW148" s="232"/>
      <c r="FX148" s="233"/>
      <c r="FY148" s="232"/>
      <c r="FZ148" s="233"/>
      <c r="GA148" s="232"/>
      <c r="GB148" s="233"/>
      <c r="GC148" s="232"/>
      <c r="GD148" s="233"/>
      <c r="GE148" s="232"/>
      <c r="GF148" s="233"/>
      <c r="GG148" s="232"/>
      <c r="GH148" s="233"/>
      <c r="GI148" s="234"/>
      <c r="GJ148" s="235"/>
      <c r="GK148" s="234"/>
      <c r="GL148" s="235"/>
      <c r="GM148" s="234"/>
      <c r="GN148" s="235"/>
      <c r="GO148" s="234"/>
      <c r="GP148" s="235"/>
      <c r="GQ148" s="234"/>
      <c r="GR148" s="235"/>
      <c r="GS148" s="234"/>
      <c r="GT148" s="235"/>
      <c r="GU148" s="234"/>
      <c r="GV148" s="235"/>
      <c r="GW148" s="234"/>
      <c r="GX148" s="235"/>
      <c r="GY148" s="232"/>
      <c r="GZ148" s="233"/>
      <c r="HA148" s="232"/>
      <c r="HB148" s="233"/>
      <c r="HC148" s="232"/>
      <c r="HD148" s="233"/>
      <c r="HE148" s="232"/>
      <c r="HF148" s="233"/>
      <c r="HG148" s="232"/>
      <c r="HH148" s="233"/>
      <c r="HI148" s="232"/>
      <c r="HJ148" s="233"/>
      <c r="HK148" s="232"/>
      <c r="HL148" s="233"/>
      <c r="HM148" s="232"/>
      <c r="HN148" s="233"/>
      <c r="HO148" s="232"/>
      <c r="HP148" s="233"/>
      <c r="HQ148" s="232"/>
      <c r="HR148" s="233"/>
      <c r="HS148" s="232"/>
      <c r="HT148" s="233"/>
      <c r="HU148" s="232"/>
      <c r="HV148" s="233"/>
      <c r="HW148" s="234"/>
      <c r="HX148" s="235"/>
      <c r="HY148" s="234"/>
      <c r="HZ148" s="235"/>
      <c r="IA148" s="234"/>
      <c r="IB148" s="235"/>
      <c r="IC148" s="234"/>
      <c r="ID148" s="235"/>
      <c r="IE148" s="232"/>
      <c r="IF148" s="233"/>
      <c r="IG148" s="232"/>
      <c r="IH148" s="233"/>
      <c r="II148" s="232"/>
      <c r="IJ148" s="233"/>
      <c r="IK148" s="232"/>
      <c r="IL148" s="233"/>
      <c r="IM148" s="234"/>
      <c r="IN148" s="235"/>
      <c r="IO148" s="234"/>
      <c r="IP148" s="235"/>
      <c r="IQ148" s="234"/>
      <c r="IR148" s="235"/>
      <c r="IS148" s="234"/>
      <c r="IT148" s="235"/>
      <c r="IU148" s="234"/>
      <c r="IV148" s="235"/>
      <c r="IW148" s="234"/>
      <c r="IX148" s="252"/>
      <c r="IY148" s="256"/>
      <c r="IZ148" s="252"/>
      <c r="JA148" s="256"/>
      <c r="JB148" s="252"/>
    </row>
    <row r="149" spans="1:262" s="231" customFormat="1" x14ac:dyDescent="0.2">
      <c r="A149" s="231">
        <f>報告書表紙!G$6</f>
        <v>0</v>
      </c>
      <c r="C149" s="231">
        <v>148</v>
      </c>
      <c r="D149" s="231">
        <f>全技術者確認表!B161</f>
        <v>0</v>
      </c>
      <c r="J149" s="232" t="str">
        <f>IFERROR(IF(VLOOKUP($C149,'様式２－１'!$A$6:$BG$163,4,FALSE)="","",1),"")</f>
        <v/>
      </c>
      <c r="K149" s="233" t="str">
        <f>IFERROR(IF(VLOOKUP($C149,'様式２－１'!$A$6:$BG$163,5,FALSE)="","",1),"")</f>
        <v/>
      </c>
      <c r="L149" s="232" t="str">
        <f>IFERROR(IF(VLOOKUP($C149,'様式２－１'!$A$6:$BG$163,6,FALSE)="","",1),"")</f>
        <v/>
      </c>
      <c r="M149" s="233" t="str">
        <f>IFERROR(IF(VLOOKUP($C149,'様式２－１'!$A$6:$BG$163,7,FALSE)="","",1),"")</f>
        <v/>
      </c>
      <c r="N149" s="232" t="str">
        <f>IFERROR(IF(VLOOKUP($C149,'様式２－１'!$A$6:$BG$163,8,FALSE)="","",1),"")</f>
        <v/>
      </c>
      <c r="O149" s="233" t="str">
        <f>IFERROR(IF(VLOOKUP($C149,'様式２－１'!$A$6:$BG$163,9,FALSE)="","",1),"")</f>
        <v/>
      </c>
      <c r="P149" s="232" t="str">
        <f>IFERROR(IF(VLOOKUP($C149,'様式２－１'!$A$6:$BG$163,10,FALSE)="","",1),"")</f>
        <v/>
      </c>
      <c r="Q149" s="233" t="str">
        <f>IFERROR(IF(VLOOKUP($C149,'様式２－１'!$A$6:$BG$163,11,FALSE)="","",1),"")</f>
        <v/>
      </c>
      <c r="R149" s="232" t="str">
        <f>IFERROR(IF(VLOOKUP($C149,'様式２－１'!$A$6:$BG$163,12,FALSE)="","",1),"")</f>
        <v/>
      </c>
      <c r="S149" s="233" t="str">
        <f>IFERROR(IF(VLOOKUP($C149,'様式２－１'!$A$6:$BG$163,13,FALSE)="","",1),"")</f>
        <v/>
      </c>
      <c r="T149" s="232" t="str">
        <f>IFERROR(IF(VLOOKUP($C149,'様式２－１'!$A$6:$BG$163,14,FALSE)="","",1),"")</f>
        <v/>
      </c>
      <c r="U149" s="233" t="str">
        <f>IFERROR(IF(VLOOKUP($C149,'様式２－１'!$A$6:$BG$163,15,FALSE)="","",1),"")</f>
        <v/>
      </c>
      <c r="V149" s="232" t="str">
        <f>IFERROR(IF(VLOOKUP($C149,'様式２－１'!$A$6:$BG$163,16,FALSE)="","",1),"")</f>
        <v/>
      </c>
      <c r="W149" s="233" t="str">
        <f>IFERROR(IF(VLOOKUP($C149,'様式２－１'!$A$6:$BG$163,17,FALSE)="","",1),"")</f>
        <v/>
      </c>
      <c r="X149" s="232" t="str">
        <f>IFERROR(IF(VLOOKUP($C149,'様式２－１'!$A$6:$BG$163,18,FALSE)="","",1),"")</f>
        <v/>
      </c>
      <c r="Y149" s="233" t="str">
        <f>IFERROR(IF(VLOOKUP($C149,'様式２－１'!$A$6:$BG$163,19,FALSE)="","",1),"")</f>
        <v/>
      </c>
      <c r="Z149" s="232" t="str">
        <f>IFERROR(IF(VLOOKUP($C149,'様式２－１'!$A$6:$BG$163,20,FALSE)="","",1),"")</f>
        <v/>
      </c>
      <c r="AA149" s="235" t="str">
        <f>IFERROR(IF(VLOOKUP($C149,'様式２－１'!$A$6:$BG$163,21,FALSE)="","",1),"")</f>
        <v/>
      </c>
      <c r="AB149" s="232" t="str">
        <f>IFERROR(IF(VLOOKUP($C149,'様式２－１'!$A$6:$BG$163,22,FALSE)="","",1),"")</f>
        <v/>
      </c>
      <c r="AC149" s="235" t="str">
        <f>IFERROR(IF(VLOOKUP($C149,'様式２－１'!$A$6:$BG$163,23,FALSE)="","",1),"")</f>
        <v/>
      </c>
      <c r="AD149" s="232" t="str">
        <f>IFERROR(IF(VLOOKUP($C149,'様式２－１'!$A$6:$BG$163,24,FALSE)="","",1),"")</f>
        <v/>
      </c>
      <c r="AE149" s="235" t="str">
        <f>IFERROR(IF(VLOOKUP($C149,'様式２－１'!$A$6:$BG$163,25,FALSE)="","",1),"")</f>
        <v/>
      </c>
      <c r="AF149" s="232" t="str">
        <f>IFERROR(IF(VLOOKUP($C149,'様式２－１'!$A$6:$BG$163,26,FALSE)="","",1),"")</f>
        <v/>
      </c>
      <c r="AG149" s="235" t="str">
        <f>IFERROR(IF(VLOOKUP($C149,'様式２－１'!$A$6:$BG$163,27,FALSE)="","",1),"")</f>
        <v/>
      </c>
      <c r="AH149" s="232" t="str">
        <f>IFERROR(IF(VLOOKUP($C149,'様式２－１'!$A$6:$BG$163,28,FALSE)="","",1),"")</f>
        <v/>
      </c>
      <c r="AI149" s="235" t="str">
        <f>IFERROR(IF(VLOOKUP($C149,'様式２－１'!$A$6:$BG$163,28,FALSE)="","",1),"")</f>
        <v/>
      </c>
      <c r="AJ149" s="232" t="str">
        <f>IFERROR(IF(VLOOKUP($C149,'様式２－１'!$A$6:$BG$163,30,FALSE)="","",1),"")</f>
        <v/>
      </c>
      <c r="AK149" s="235" t="str">
        <f>IFERROR(IF(VLOOKUP($C149,'様式２－１'!$A$6:$BG$163,31,FALSE)="","",1),"")</f>
        <v/>
      </c>
      <c r="AL149" s="232" t="str">
        <f>IFERROR(IF(VLOOKUP($C149,'様式２－１'!$A$6:$BG$163,32,FALSE)="","",1),"")</f>
        <v/>
      </c>
      <c r="AM149" s="235" t="str">
        <f>IFERROR(IF(VLOOKUP($C149,'様式２－１'!$A$6:$BG$163,33,FALSE)="","",1),"")</f>
        <v/>
      </c>
      <c r="AN149" s="232" t="str">
        <f>IFERROR(IF(VLOOKUP($C149,'様式２－１'!$A$6:$BG$163,34,FALSE)="","",1),"")</f>
        <v/>
      </c>
      <c r="AO149" s="235" t="str">
        <f>IFERROR(IF(VLOOKUP($C149,'様式２－１'!$A$6:$BG$163,35,FALSE)="","",1),"")</f>
        <v/>
      </c>
      <c r="AP149" s="232" t="str">
        <f>IFERROR(IF(VLOOKUP($C149,'様式２－１'!$A$6:$BG$163,36,FALSE)="","",VLOOKUP($C149,'様式２－１'!$A$6:$BG$163,36,FALSE)),"")</f>
        <v/>
      </c>
      <c r="AQ149" s="233" t="str">
        <f>IFERROR(IF(VLOOKUP($C149,'様式２－１'!$A$6:$BG$163,37,FALSE)="","",VLOOKUP($C149,'様式２－１'!$A$6:$BG$163,37,FALSE)),"")</f>
        <v/>
      </c>
      <c r="AR149" s="232" t="str">
        <f>IFERROR(IF(VLOOKUP($C149,'様式２－１'!$A$6:$BG$163,38,FALSE)="","",VLOOKUP($C149,'様式２－１'!$A$6:$BG$163,38,FALSE)),"")</f>
        <v/>
      </c>
      <c r="AS149" s="233" t="str">
        <f>IFERROR(IF(VLOOKUP($C149,'様式２－１'!$A$6:$BG$163,39,FALSE)="","",VLOOKUP($C149,'様式２－１'!$A$6:$BG$163,39,FALSE)),"")</f>
        <v/>
      </c>
      <c r="AT149" s="232" t="str">
        <f>IFERROR(IF(VLOOKUP($C149,'様式２－１'!$A$6:$BG$163,40,FALSE)="","",VLOOKUP($C149,'様式２－１'!$A$6:$BG$163,40,FALSE)),"")</f>
        <v/>
      </c>
      <c r="AU149" s="233" t="str">
        <f>IFERROR(IF(VLOOKUP($C149,'様式２－１'!$A$6:$BG$163,41,FALSE)="","",VLOOKUP($C149,'様式２－１'!$A$6:$BG$163,41,FALSE)),"")</f>
        <v/>
      </c>
      <c r="AV149" s="232" t="str">
        <f>IFERROR(IF(VLOOKUP($C149,'様式２－１'!$A$6:$BG$163,42,FALSE)="","",VLOOKUP($C149,'様式２－１'!$A$6:$BG$163,42,FALSE)),"")</f>
        <v/>
      </c>
      <c r="AW149" s="233" t="str">
        <f>IFERROR(IF(VLOOKUP($C149,'様式２－１'!$A$6:$BG$163,43,FALSE)="","",VLOOKUP($C149,'様式２－１'!$A$6:$BG$163,43,FALSE)),"")</f>
        <v/>
      </c>
      <c r="AX149" s="232" t="str">
        <f>IFERROR(IF(VLOOKUP($C149,'様式２－１'!$A$6:$BG$163,44,FALSE)="","",VLOOKUP($C149,'様式２－１'!$A$6:$BG$163,44,FALSE)),"")</f>
        <v/>
      </c>
      <c r="AY149" s="233" t="str">
        <f>IFERROR(IF(VLOOKUP($C149,'様式２－１'!$A$6:$BG$163,45,FALSE)="","",VLOOKUP($C149,'様式２－１'!$A$6:$BG$163,45,FALSE)),"")</f>
        <v/>
      </c>
      <c r="AZ149" s="232" t="str">
        <f>IFERROR(IF(VLOOKUP($C149,'様式２－１'!$A$6:$BG$163,46,FALSE)="","",VLOOKUP($C149,'様式２－１'!$A$6:$BG$163,46,FALSE)),"")</f>
        <v/>
      </c>
      <c r="BA149" s="233" t="str">
        <f>IFERROR(IF(VLOOKUP($C149,'様式２－１'!$A$6:$BG$163,47,FALSE)="","",VLOOKUP($C149,'様式２－１'!$A$6:$BG$163,47,FALSE)),"")</f>
        <v/>
      </c>
      <c r="BB149" s="232" t="str">
        <f>IFERROR(IF(VLOOKUP($C149,'様式２－１'!$A$6:$BG$163,48,FALSE)="","",VLOOKUP($C149,'様式２－１'!$A$6:$BG$163,48,FALSE)),"")</f>
        <v/>
      </c>
      <c r="BC149" s="233" t="str">
        <f>IFERROR(IF(VLOOKUP($C149,'様式２－１'!$A$6:$BG$163,49,FALSE)="","",VLOOKUP($C149,'様式２－１'!$A$6:$BG$163,49,FALSE)),"")</f>
        <v/>
      </c>
      <c r="BD149" s="232" t="str">
        <f>IFERROR(IF(VLOOKUP($C149,'様式２－１'!$A$6:$BG$163,50,FALSE)="","",VLOOKUP($C149,'様式２－１'!$A$6:$BG$163,50,FALSE)),"")</f>
        <v/>
      </c>
      <c r="BE149" s="233" t="str">
        <f>IFERROR(IF(VLOOKUP($C149,'様式２－１'!$A$6:$BG$163,51,FALSE)="","",VLOOKUP($C149,'様式２－１'!$A$6:$BG$163,51,FALSE)),"")</f>
        <v/>
      </c>
      <c r="BF149" s="232" t="str">
        <f>IFERROR(IF(VLOOKUP($C149,'様式２－１'!$A$6:$BG$163,52,FALSE)="","",VLOOKUP($C149,'様式２－１'!$A$6:$BG$163,52,FALSE)),"")</f>
        <v/>
      </c>
      <c r="BG149" s="233" t="str">
        <f>IFERROR(IF(VLOOKUP($C149,'様式２－１'!$A$6:$BG$163,53,FALSE)="","",1),"")</f>
        <v/>
      </c>
      <c r="BH149" s="232" t="str">
        <f>IFERROR(IF(VLOOKUP($C149,'様式２－１'!$A$6:$BG$163,54,FALSE)="","",1),"")</f>
        <v/>
      </c>
      <c r="BI149" s="233" t="str">
        <f>IFERROR(IF(VLOOKUP($C149,'様式２－１'!$A$6:$BG$163,55,FALSE)="","",1),"")</f>
        <v/>
      </c>
      <c r="BJ149" s="232" t="str">
        <f>IFERROR(IF(VLOOKUP($C149,'様式２－１'!$A$6:$BG$163,56,FALSE)="","",VLOOKUP($C149,'様式２－１'!$A$6:$BG$163,56,FALSE)),"")</f>
        <v/>
      </c>
      <c r="BK149" s="233" t="str">
        <f>IFERROR(IF(VLOOKUP($C149,'様式２－１'!$A$6:$BG$163,57,FALSE)="","",VLOOKUP($C149,'様式２－１'!$A$6:$BG$163,57,FALSE)),"")</f>
        <v/>
      </c>
      <c r="BL149" s="232" t="str">
        <f>IFERROR(IF(VLOOKUP($C149,'様式２－１'!$A$6:$BG$163,58,FALSE)="","",VLOOKUP($C149,'様式２－１'!$A$6:$BG$163,58,FALSE)),"")</f>
        <v/>
      </c>
      <c r="BM149" s="233" t="str">
        <f>IFERROR(IF(VLOOKUP($C149,'様式２－１'!$A$6:$BG$163,59,FALSE)="","",VLOOKUP($C149,'様式２－１'!$A$6:$BG$163,59,FALSE)),"")</f>
        <v/>
      </c>
      <c r="BN149" s="234" t="str">
        <f>IFERROR(IF(VLOOKUP($C149,'様式４－１'!$A$6:$AE$112,5,FALSE)="","",VLOOKUP($C149,'様式４－１'!$A$6:$AE$112,5,FALSE)),"")</f>
        <v/>
      </c>
      <c r="BO149" s="235" t="str">
        <f>IFERROR(IF(VLOOKUP($C149,'様式４－１'!$A$6:$AE$112,6,FALSE)="","",VLOOKUP($C149,'様式４－１'!$A$6:$AE$112,6,FALSE)),"")</f>
        <v/>
      </c>
      <c r="BP149" s="234" t="str">
        <f>IFERROR(IF(VLOOKUP($C149,'様式４－１'!$A$6:$AE$112,7,FALSE)="","",VLOOKUP($C149,'様式４－１'!$A$6:$AE$112,7,FALSE)),"")</f>
        <v/>
      </c>
      <c r="BQ149" s="235" t="str">
        <f>IFERROR(IF(VLOOKUP($C149,'様式４－１'!$A$6:$AE$112,8,FALSE)="","",VLOOKUP($C149,'様式４－１'!$A$6:$AE$112,8,FALSE)),"")</f>
        <v/>
      </c>
      <c r="BR149" s="234" t="str">
        <f>IFERROR(IF(VLOOKUP($C149,'様式４－１'!$A$6:$AE$112,9,FALSE)="","",VLOOKUP($C149,'様式４－１'!$A$6:$AE$112,9,FALSE)),"")</f>
        <v/>
      </c>
      <c r="BS149" s="235" t="str">
        <f>IFERROR(IF(VLOOKUP($C149,'様式４－１'!$A$6:$AE$112,10,FALSE)="","",VLOOKUP($C149,'様式４－１'!$A$6:$AE$112,10,FALSE)),"")</f>
        <v/>
      </c>
      <c r="BT149" s="234" t="str">
        <f>IFERROR(IF(VLOOKUP($C149,'様式４－１'!$A$6:$AE$112,11,FALSE)="","",VLOOKUP($C149,'様式４－１'!$A$6:$AE$112,11,FALSE)),"")</f>
        <v/>
      </c>
      <c r="BU149" s="235" t="str">
        <f>IFERROR(IF(VLOOKUP($C149,'様式４－１'!$A$6:$AE$112,12,FALSE)="","",VLOOKUP($C149,'様式４－１'!$A$6:$AE$112,12,FALSE)),"")</f>
        <v/>
      </c>
      <c r="BV149" s="232" t="str">
        <f>IFERROR(IF(VLOOKUP($C149,'様式４－１'!$A$6:$AE$112,13,FALSE)="","",VLOOKUP($C149,'様式４－１'!$A$6:$AE$112,13,FALSE)),"")</f>
        <v/>
      </c>
      <c r="BW149" s="233" t="str">
        <f>IFERROR(IF(VLOOKUP($C149,'様式４－１'!$A$6:$AE$112,14,FALSE)="","",VLOOKUP($C149,'様式４－１'!$A$6:$AE$112,14,FALSE)),"")</f>
        <v/>
      </c>
      <c r="BX149" s="232" t="str">
        <f>IFERROR(IF(VLOOKUP($C149,'様式４－１'!$A$6:$AE$112,15,FALSE)="","",VLOOKUP($C149,'様式４－１'!$A$6:$AE$112,15,FALSE)),"")</f>
        <v/>
      </c>
      <c r="BY149" s="233" t="str">
        <f>IFERROR(IF(VLOOKUP($C149,'様式４－１'!$A$6:$AE$112,16,FALSE)="","",VLOOKUP($C149,'様式４－１'!$A$6:$AE$112,16,FALSE)),"")</f>
        <v/>
      </c>
      <c r="BZ149" s="232" t="str">
        <f>IFERROR(IF(VLOOKUP($C149,'様式４－１'!$A$6:$AE$112,17,FALSE)="","",VLOOKUP($C149,'様式４－１'!$A$6:$AE$112,17,FALSE)),"")</f>
        <v/>
      </c>
      <c r="CA149" s="233" t="str">
        <f>IFERROR(IF(VLOOKUP($C149,'様式４－１'!$A$6:$AE$112,18,FALSE)="","",VLOOKUP($C149,'様式４－１'!$A$6:$AE$112,18,FALSE)),"")</f>
        <v/>
      </c>
      <c r="CB149" s="232" t="str">
        <f>IFERROR(IF(VLOOKUP($C149,'様式４－１'!$A$6:$AE$112,19,FALSE)="","",VLOOKUP($C149,'様式４－１'!$A$6:$AE$112,19,FALSE)),"")</f>
        <v/>
      </c>
      <c r="CC149" s="233" t="str">
        <f>IFERROR(IF(VLOOKUP($C149,'様式４－１'!$A$6:$AE$112,20,FALSE)="","",VLOOKUP($C149,'様式４－１'!$A$6:$AE$112,20,FALSE)),"")</f>
        <v/>
      </c>
      <c r="CD149" s="234" t="str">
        <f>IFERROR(IF(VLOOKUP($C149,'様式４－１'!$A$6:$AE$112,21,FALSE)="","",1),"")</f>
        <v/>
      </c>
      <c r="CE149" s="235" t="str">
        <f>IFERROR(IF(VLOOKUP($C149,'様式４－１'!$A$6:$AE$112,22,FALSE)="","",1),"")</f>
        <v/>
      </c>
      <c r="CF149" s="234" t="str">
        <f>IFERROR(IF(VLOOKUP($C149,'様式４－１'!$A$6:$AE$112,23,FALSE)="","",1),"")</f>
        <v/>
      </c>
      <c r="CG149" s="235" t="str">
        <f>IFERROR(IF(VLOOKUP($C149,'様式４－１'!$A$6:$AE$112,24,FALSE)="","",1),"")</f>
        <v/>
      </c>
      <c r="CH149" s="234" t="str">
        <f>IFERROR(IF(VLOOKUP($C149,'様式４－１'!$A$6:$AE$112,25,FALSE)="","",1),"")</f>
        <v/>
      </c>
      <c r="CI149" s="235" t="str">
        <f>IFERROR(IF(VLOOKUP($C149,'様式４－１'!$A$6:$AE$112,26,FALSE)="","",1),"")</f>
        <v/>
      </c>
      <c r="CJ149" s="234" t="str">
        <f>IFERROR(IF(VLOOKUP($C149,'様式４－１'!$A$6:$AE$112,27,FALSE)="","",1),"")</f>
        <v/>
      </c>
      <c r="CK149" s="235" t="str">
        <f>IFERROR(IF(VLOOKUP($C149,'様式４－１'!$A$6:$AE$112,28,FALSE)="","",1),"")</f>
        <v/>
      </c>
      <c r="CL149" s="234" t="str">
        <f>IFERROR(IF(VLOOKUP($C149,'様式４－１'!$A$6:$AE$112,29,FALSE)="","",1),"")</f>
        <v/>
      </c>
      <c r="CM149" s="235" t="str">
        <f>IFERROR(IF(VLOOKUP($C149,'様式４－１'!$A$6:$AE$112,30,FALSE)="","",1),"")</f>
        <v/>
      </c>
      <c r="CN149" s="234" t="str">
        <f>IFERROR(IF(VLOOKUP($C149,'様式４－１'!$A$6:$AE$112,31,FALSE)="","",1),"")</f>
        <v/>
      </c>
      <c r="CO149" s="252" t="str">
        <f>IFERROR(IF(VLOOKUP($C149,'様式４－１'!$A$6:$AE$112,31,FALSE)="","",1),"")</f>
        <v/>
      </c>
      <c r="CP149" s="256" t="str">
        <f>IFERROR(IF(VLOOKUP($C149,'様式４－１'!$A$6:$AE$112,31,FALSE)="","",1),"")</f>
        <v/>
      </c>
      <c r="CQ149" s="252" t="str">
        <f>IFERROR(IF(VLOOKUP($C149,'様式４－１'!$A$6:$AE$112,31,FALSE)="","",1),"")</f>
        <v/>
      </c>
      <c r="CR149" s="260">
        <f>全技術者確認表!E161</f>
        <v>0</v>
      </c>
      <c r="CS149" s="261">
        <f>全技術者確認表!H161</f>
        <v>0</v>
      </c>
      <c r="FS149" s="232"/>
      <c r="FT149" s="233"/>
      <c r="FU149" s="232"/>
      <c r="FV149" s="233"/>
      <c r="FW149" s="232"/>
      <c r="FX149" s="233"/>
      <c r="FY149" s="232"/>
      <c r="FZ149" s="233"/>
      <c r="GA149" s="232"/>
      <c r="GB149" s="233"/>
      <c r="GC149" s="232"/>
      <c r="GD149" s="233"/>
      <c r="GE149" s="232"/>
      <c r="GF149" s="233"/>
      <c r="GG149" s="232"/>
      <c r="GH149" s="233"/>
      <c r="GI149" s="234"/>
      <c r="GJ149" s="235"/>
      <c r="GK149" s="234"/>
      <c r="GL149" s="235"/>
      <c r="GM149" s="234"/>
      <c r="GN149" s="235"/>
      <c r="GO149" s="234"/>
      <c r="GP149" s="235"/>
      <c r="GQ149" s="234"/>
      <c r="GR149" s="235"/>
      <c r="GS149" s="234"/>
      <c r="GT149" s="235"/>
      <c r="GU149" s="234"/>
      <c r="GV149" s="235"/>
      <c r="GW149" s="234"/>
      <c r="GX149" s="235"/>
      <c r="GY149" s="232"/>
      <c r="GZ149" s="233"/>
      <c r="HA149" s="232"/>
      <c r="HB149" s="233"/>
      <c r="HC149" s="232"/>
      <c r="HD149" s="233"/>
      <c r="HE149" s="232"/>
      <c r="HF149" s="233"/>
      <c r="HG149" s="232"/>
      <c r="HH149" s="233"/>
      <c r="HI149" s="232"/>
      <c r="HJ149" s="233"/>
      <c r="HK149" s="232"/>
      <c r="HL149" s="233"/>
      <c r="HM149" s="232"/>
      <c r="HN149" s="233"/>
      <c r="HO149" s="232"/>
      <c r="HP149" s="233"/>
      <c r="HQ149" s="232"/>
      <c r="HR149" s="233"/>
      <c r="HS149" s="232"/>
      <c r="HT149" s="233"/>
      <c r="HU149" s="232"/>
      <c r="HV149" s="233"/>
      <c r="HW149" s="234"/>
      <c r="HX149" s="235"/>
      <c r="HY149" s="234"/>
      <c r="HZ149" s="235"/>
      <c r="IA149" s="234"/>
      <c r="IB149" s="235"/>
      <c r="IC149" s="234"/>
      <c r="ID149" s="235"/>
      <c r="IE149" s="232"/>
      <c r="IF149" s="233"/>
      <c r="IG149" s="232"/>
      <c r="IH149" s="233"/>
      <c r="II149" s="232"/>
      <c r="IJ149" s="233"/>
      <c r="IK149" s="232"/>
      <c r="IL149" s="233"/>
      <c r="IM149" s="234"/>
      <c r="IN149" s="235"/>
      <c r="IO149" s="234"/>
      <c r="IP149" s="235"/>
      <c r="IQ149" s="234"/>
      <c r="IR149" s="235"/>
      <c r="IS149" s="234"/>
      <c r="IT149" s="235"/>
      <c r="IU149" s="234"/>
      <c r="IV149" s="235"/>
      <c r="IW149" s="234"/>
      <c r="IX149" s="252"/>
      <c r="IY149" s="256"/>
      <c r="IZ149" s="252"/>
      <c r="JA149" s="256"/>
      <c r="JB149" s="252"/>
    </row>
    <row r="150" spans="1:262" s="231" customFormat="1" x14ac:dyDescent="0.2">
      <c r="A150" s="231">
        <f>報告書表紙!G$6</f>
        <v>0</v>
      </c>
      <c r="C150" s="231">
        <v>149</v>
      </c>
      <c r="D150" s="231">
        <f>全技術者確認表!B162</f>
        <v>0</v>
      </c>
      <c r="J150" s="232" t="str">
        <f>IFERROR(IF(VLOOKUP($C150,'様式２－１'!$A$6:$BG$163,4,FALSE)="","",1),"")</f>
        <v/>
      </c>
      <c r="K150" s="233" t="str">
        <f>IFERROR(IF(VLOOKUP($C150,'様式２－１'!$A$6:$BG$163,5,FALSE)="","",1),"")</f>
        <v/>
      </c>
      <c r="L150" s="232" t="str">
        <f>IFERROR(IF(VLOOKUP($C150,'様式２－１'!$A$6:$BG$163,6,FALSE)="","",1),"")</f>
        <v/>
      </c>
      <c r="M150" s="233" t="str">
        <f>IFERROR(IF(VLOOKUP($C150,'様式２－１'!$A$6:$BG$163,7,FALSE)="","",1),"")</f>
        <v/>
      </c>
      <c r="N150" s="232" t="str">
        <f>IFERROR(IF(VLOOKUP($C150,'様式２－１'!$A$6:$BG$163,8,FALSE)="","",1),"")</f>
        <v/>
      </c>
      <c r="O150" s="233" t="str">
        <f>IFERROR(IF(VLOOKUP($C150,'様式２－１'!$A$6:$BG$163,9,FALSE)="","",1),"")</f>
        <v/>
      </c>
      <c r="P150" s="232" t="str">
        <f>IFERROR(IF(VLOOKUP($C150,'様式２－１'!$A$6:$BG$163,10,FALSE)="","",1),"")</f>
        <v/>
      </c>
      <c r="Q150" s="233" t="str">
        <f>IFERROR(IF(VLOOKUP($C150,'様式２－１'!$A$6:$BG$163,11,FALSE)="","",1),"")</f>
        <v/>
      </c>
      <c r="R150" s="232" t="str">
        <f>IFERROR(IF(VLOOKUP($C150,'様式２－１'!$A$6:$BG$163,12,FALSE)="","",1),"")</f>
        <v/>
      </c>
      <c r="S150" s="233" t="str">
        <f>IFERROR(IF(VLOOKUP($C150,'様式２－１'!$A$6:$BG$163,13,FALSE)="","",1),"")</f>
        <v/>
      </c>
      <c r="T150" s="232" t="str">
        <f>IFERROR(IF(VLOOKUP($C150,'様式２－１'!$A$6:$BG$163,14,FALSE)="","",1),"")</f>
        <v/>
      </c>
      <c r="U150" s="233" t="str">
        <f>IFERROR(IF(VLOOKUP($C150,'様式２－１'!$A$6:$BG$163,15,FALSE)="","",1),"")</f>
        <v/>
      </c>
      <c r="V150" s="232" t="str">
        <f>IFERROR(IF(VLOOKUP($C150,'様式２－１'!$A$6:$BG$163,16,FALSE)="","",1),"")</f>
        <v/>
      </c>
      <c r="W150" s="233" t="str">
        <f>IFERROR(IF(VLOOKUP($C150,'様式２－１'!$A$6:$BG$163,17,FALSE)="","",1),"")</f>
        <v/>
      </c>
      <c r="X150" s="232" t="str">
        <f>IFERROR(IF(VLOOKUP($C150,'様式２－１'!$A$6:$BG$163,18,FALSE)="","",1),"")</f>
        <v/>
      </c>
      <c r="Y150" s="233" t="str">
        <f>IFERROR(IF(VLOOKUP($C150,'様式２－１'!$A$6:$BG$163,19,FALSE)="","",1),"")</f>
        <v/>
      </c>
      <c r="Z150" s="232" t="str">
        <f>IFERROR(IF(VLOOKUP($C150,'様式２－１'!$A$6:$BG$163,20,FALSE)="","",1),"")</f>
        <v/>
      </c>
      <c r="AA150" s="235" t="str">
        <f>IFERROR(IF(VLOOKUP($C150,'様式２－１'!$A$6:$BG$163,21,FALSE)="","",1),"")</f>
        <v/>
      </c>
      <c r="AB150" s="232" t="str">
        <f>IFERROR(IF(VLOOKUP($C150,'様式２－１'!$A$6:$BG$163,22,FALSE)="","",1),"")</f>
        <v/>
      </c>
      <c r="AC150" s="235" t="str">
        <f>IFERROR(IF(VLOOKUP($C150,'様式２－１'!$A$6:$BG$163,23,FALSE)="","",1),"")</f>
        <v/>
      </c>
      <c r="AD150" s="232" t="str">
        <f>IFERROR(IF(VLOOKUP($C150,'様式２－１'!$A$6:$BG$163,24,FALSE)="","",1),"")</f>
        <v/>
      </c>
      <c r="AE150" s="235" t="str">
        <f>IFERROR(IF(VLOOKUP($C150,'様式２－１'!$A$6:$BG$163,25,FALSE)="","",1),"")</f>
        <v/>
      </c>
      <c r="AF150" s="232" t="str">
        <f>IFERROR(IF(VLOOKUP($C150,'様式２－１'!$A$6:$BG$163,26,FALSE)="","",1),"")</f>
        <v/>
      </c>
      <c r="AG150" s="235" t="str">
        <f>IFERROR(IF(VLOOKUP($C150,'様式２－１'!$A$6:$BG$163,27,FALSE)="","",1),"")</f>
        <v/>
      </c>
      <c r="AH150" s="232" t="str">
        <f>IFERROR(IF(VLOOKUP($C150,'様式２－１'!$A$6:$BG$163,28,FALSE)="","",1),"")</f>
        <v/>
      </c>
      <c r="AI150" s="235" t="str">
        <f>IFERROR(IF(VLOOKUP($C150,'様式２－１'!$A$6:$BG$163,28,FALSE)="","",1),"")</f>
        <v/>
      </c>
      <c r="AJ150" s="232" t="str">
        <f>IFERROR(IF(VLOOKUP($C150,'様式２－１'!$A$6:$BG$163,30,FALSE)="","",1),"")</f>
        <v/>
      </c>
      <c r="AK150" s="235" t="str">
        <f>IFERROR(IF(VLOOKUP($C150,'様式２－１'!$A$6:$BG$163,31,FALSE)="","",1),"")</f>
        <v/>
      </c>
      <c r="AL150" s="232" t="str">
        <f>IFERROR(IF(VLOOKUP($C150,'様式２－１'!$A$6:$BG$163,32,FALSE)="","",1),"")</f>
        <v/>
      </c>
      <c r="AM150" s="235" t="str">
        <f>IFERROR(IF(VLOOKUP($C150,'様式２－１'!$A$6:$BG$163,33,FALSE)="","",1),"")</f>
        <v/>
      </c>
      <c r="AN150" s="232" t="str">
        <f>IFERROR(IF(VLOOKUP($C150,'様式２－１'!$A$6:$BG$163,34,FALSE)="","",1),"")</f>
        <v/>
      </c>
      <c r="AO150" s="235" t="str">
        <f>IFERROR(IF(VLOOKUP($C150,'様式２－１'!$A$6:$BG$163,35,FALSE)="","",1),"")</f>
        <v/>
      </c>
      <c r="AP150" s="232" t="str">
        <f>IFERROR(IF(VLOOKUP($C150,'様式２－１'!$A$6:$BG$163,36,FALSE)="","",VLOOKUP($C150,'様式２－１'!$A$6:$BG$163,36,FALSE)),"")</f>
        <v/>
      </c>
      <c r="AQ150" s="233" t="str">
        <f>IFERROR(IF(VLOOKUP($C150,'様式２－１'!$A$6:$BG$163,37,FALSE)="","",VLOOKUP($C150,'様式２－１'!$A$6:$BG$163,37,FALSE)),"")</f>
        <v/>
      </c>
      <c r="AR150" s="232" t="str">
        <f>IFERROR(IF(VLOOKUP($C150,'様式２－１'!$A$6:$BG$163,38,FALSE)="","",VLOOKUP($C150,'様式２－１'!$A$6:$BG$163,38,FALSE)),"")</f>
        <v/>
      </c>
      <c r="AS150" s="233" t="str">
        <f>IFERROR(IF(VLOOKUP($C150,'様式２－１'!$A$6:$BG$163,39,FALSE)="","",VLOOKUP($C150,'様式２－１'!$A$6:$BG$163,39,FALSE)),"")</f>
        <v/>
      </c>
      <c r="AT150" s="232" t="str">
        <f>IFERROR(IF(VLOOKUP($C150,'様式２－１'!$A$6:$BG$163,40,FALSE)="","",VLOOKUP($C150,'様式２－１'!$A$6:$BG$163,40,FALSE)),"")</f>
        <v/>
      </c>
      <c r="AU150" s="233" t="str">
        <f>IFERROR(IF(VLOOKUP($C150,'様式２－１'!$A$6:$BG$163,41,FALSE)="","",VLOOKUP($C150,'様式２－１'!$A$6:$BG$163,41,FALSE)),"")</f>
        <v/>
      </c>
      <c r="AV150" s="232" t="str">
        <f>IFERROR(IF(VLOOKUP($C150,'様式２－１'!$A$6:$BG$163,42,FALSE)="","",VLOOKUP($C150,'様式２－１'!$A$6:$BG$163,42,FALSE)),"")</f>
        <v/>
      </c>
      <c r="AW150" s="233" t="str">
        <f>IFERROR(IF(VLOOKUP($C150,'様式２－１'!$A$6:$BG$163,43,FALSE)="","",VLOOKUP($C150,'様式２－１'!$A$6:$BG$163,43,FALSE)),"")</f>
        <v/>
      </c>
      <c r="AX150" s="232" t="str">
        <f>IFERROR(IF(VLOOKUP($C150,'様式２－１'!$A$6:$BG$163,44,FALSE)="","",VLOOKUP($C150,'様式２－１'!$A$6:$BG$163,44,FALSE)),"")</f>
        <v/>
      </c>
      <c r="AY150" s="233" t="str">
        <f>IFERROR(IF(VLOOKUP($C150,'様式２－１'!$A$6:$BG$163,45,FALSE)="","",VLOOKUP($C150,'様式２－１'!$A$6:$BG$163,45,FALSE)),"")</f>
        <v/>
      </c>
      <c r="AZ150" s="232" t="str">
        <f>IFERROR(IF(VLOOKUP($C150,'様式２－１'!$A$6:$BG$163,46,FALSE)="","",VLOOKUP($C150,'様式２－１'!$A$6:$BG$163,46,FALSE)),"")</f>
        <v/>
      </c>
      <c r="BA150" s="233" t="str">
        <f>IFERROR(IF(VLOOKUP($C150,'様式２－１'!$A$6:$BG$163,47,FALSE)="","",VLOOKUP($C150,'様式２－１'!$A$6:$BG$163,47,FALSE)),"")</f>
        <v/>
      </c>
      <c r="BB150" s="232" t="str">
        <f>IFERROR(IF(VLOOKUP($C150,'様式２－１'!$A$6:$BG$163,48,FALSE)="","",VLOOKUP($C150,'様式２－１'!$A$6:$BG$163,48,FALSE)),"")</f>
        <v/>
      </c>
      <c r="BC150" s="233" t="str">
        <f>IFERROR(IF(VLOOKUP($C150,'様式２－１'!$A$6:$BG$163,49,FALSE)="","",VLOOKUP($C150,'様式２－１'!$A$6:$BG$163,49,FALSE)),"")</f>
        <v/>
      </c>
      <c r="BD150" s="232" t="str">
        <f>IFERROR(IF(VLOOKUP($C150,'様式２－１'!$A$6:$BG$163,50,FALSE)="","",VLOOKUP($C150,'様式２－１'!$A$6:$BG$163,50,FALSE)),"")</f>
        <v/>
      </c>
      <c r="BE150" s="233" t="str">
        <f>IFERROR(IF(VLOOKUP($C150,'様式２－１'!$A$6:$BG$163,51,FALSE)="","",VLOOKUP($C150,'様式２－１'!$A$6:$BG$163,51,FALSE)),"")</f>
        <v/>
      </c>
      <c r="BF150" s="232" t="str">
        <f>IFERROR(IF(VLOOKUP($C150,'様式２－１'!$A$6:$BG$163,52,FALSE)="","",VLOOKUP($C150,'様式２－１'!$A$6:$BG$163,52,FALSE)),"")</f>
        <v/>
      </c>
      <c r="BG150" s="233" t="str">
        <f>IFERROR(IF(VLOOKUP($C150,'様式２－１'!$A$6:$BG$163,53,FALSE)="","",1),"")</f>
        <v/>
      </c>
      <c r="BH150" s="232" t="str">
        <f>IFERROR(IF(VLOOKUP($C150,'様式２－１'!$A$6:$BG$163,54,FALSE)="","",1),"")</f>
        <v/>
      </c>
      <c r="BI150" s="233" t="str">
        <f>IFERROR(IF(VLOOKUP($C150,'様式２－１'!$A$6:$BG$163,55,FALSE)="","",1),"")</f>
        <v/>
      </c>
      <c r="BJ150" s="232" t="str">
        <f>IFERROR(IF(VLOOKUP($C150,'様式２－１'!$A$6:$BG$163,56,FALSE)="","",VLOOKUP($C150,'様式２－１'!$A$6:$BG$163,56,FALSE)),"")</f>
        <v/>
      </c>
      <c r="BK150" s="233" t="str">
        <f>IFERROR(IF(VLOOKUP($C150,'様式２－１'!$A$6:$BG$163,57,FALSE)="","",VLOOKUP($C150,'様式２－１'!$A$6:$BG$163,57,FALSE)),"")</f>
        <v/>
      </c>
      <c r="BL150" s="232" t="str">
        <f>IFERROR(IF(VLOOKUP($C150,'様式２－１'!$A$6:$BG$163,58,FALSE)="","",VLOOKUP($C150,'様式２－１'!$A$6:$BG$163,58,FALSE)),"")</f>
        <v/>
      </c>
      <c r="BM150" s="233" t="str">
        <f>IFERROR(IF(VLOOKUP($C150,'様式２－１'!$A$6:$BG$163,59,FALSE)="","",VLOOKUP($C150,'様式２－１'!$A$6:$BG$163,59,FALSE)),"")</f>
        <v/>
      </c>
      <c r="BN150" s="234" t="str">
        <f>IFERROR(IF(VLOOKUP($C150,'様式４－１'!$A$6:$AE$112,5,FALSE)="","",VLOOKUP($C150,'様式４－１'!$A$6:$AE$112,5,FALSE)),"")</f>
        <v/>
      </c>
      <c r="BO150" s="235" t="str">
        <f>IFERROR(IF(VLOOKUP($C150,'様式４－１'!$A$6:$AE$112,6,FALSE)="","",VLOOKUP($C150,'様式４－１'!$A$6:$AE$112,6,FALSE)),"")</f>
        <v/>
      </c>
      <c r="BP150" s="234" t="str">
        <f>IFERROR(IF(VLOOKUP($C150,'様式４－１'!$A$6:$AE$112,7,FALSE)="","",VLOOKUP($C150,'様式４－１'!$A$6:$AE$112,7,FALSE)),"")</f>
        <v/>
      </c>
      <c r="BQ150" s="235" t="str">
        <f>IFERROR(IF(VLOOKUP($C150,'様式４－１'!$A$6:$AE$112,8,FALSE)="","",VLOOKUP($C150,'様式４－１'!$A$6:$AE$112,8,FALSE)),"")</f>
        <v/>
      </c>
      <c r="BR150" s="234" t="str">
        <f>IFERROR(IF(VLOOKUP($C150,'様式４－１'!$A$6:$AE$112,9,FALSE)="","",VLOOKUP($C150,'様式４－１'!$A$6:$AE$112,9,FALSE)),"")</f>
        <v/>
      </c>
      <c r="BS150" s="235" t="str">
        <f>IFERROR(IF(VLOOKUP($C150,'様式４－１'!$A$6:$AE$112,10,FALSE)="","",VLOOKUP($C150,'様式４－１'!$A$6:$AE$112,10,FALSE)),"")</f>
        <v/>
      </c>
      <c r="BT150" s="234" t="str">
        <f>IFERROR(IF(VLOOKUP($C150,'様式４－１'!$A$6:$AE$112,11,FALSE)="","",VLOOKUP($C150,'様式４－１'!$A$6:$AE$112,11,FALSE)),"")</f>
        <v/>
      </c>
      <c r="BU150" s="235" t="str">
        <f>IFERROR(IF(VLOOKUP($C150,'様式４－１'!$A$6:$AE$112,12,FALSE)="","",VLOOKUP($C150,'様式４－１'!$A$6:$AE$112,12,FALSE)),"")</f>
        <v/>
      </c>
      <c r="BV150" s="232" t="str">
        <f>IFERROR(IF(VLOOKUP($C150,'様式４－１'!$A$6:$AE$112,13,FALSE)="","",VLOOKUP($C150,'様式４－１'!$A$6:$AE$112,13,FALSE)),"")</f>
        <v/>
      </c>
      <c r="BW150" s="233" t="str">
        <f>IFERROR(IF(VLOOKUP($C150,'様式４－１'!$A$6:$AE$112,14,FALSE)="","",VLOOKUP($C150,'様式４－１'!$A$6:$AE$112,14,FALSE)),"")</f>
        <v/>
      </c>
      <c r="BX150" s="232" t="str">
        <f>IFERROR(IF(VLOOKUP($C150,'様式４－１'!$A$6:$AE$112,15,FALSE)="","",VLOOKUP($C150,'様式４－１'!$A$6:$AE$112,15,FALSE)),"")</f>
        <v/>
      </c>
      <c r="BY150" s="233" t="str">
        <f>IFERROR(IF(VLOOKUP($C150,'様式４－１'!$A$6:$AE$112,16,FALSE)="","",VLOOKUP($C150,'様式４－１'!$A$6:$AE$112,16,FALSE)),"")</f>
        <v/>
      </c>
      <c r="BZ150" s="232" t="str">
        <f>IFERROR(IF(VLOOKUP($C150,'様式４－１'!$A$6:$AE$112,17,FALSE)="","",VLOOKUP($C150,'様式４－１'!$A$6:$AE$112,17,FALSE)),"")</f>
        <v/>
      </c>
      <c r="CA150" s="233" t="str">
        <f>IFERROR(IF(VLOOKUP($C150,'様式４－１'!$A$6:$AE$112,18,FALSE)="","",VLOOKUP($C150,'様式４－１'!$A$6:$AE$112,18,FALSE)),"")</f>
        <v/>
      </c>
      <c r="CB150" s="232" t="str">
        <f>IFERROR(IF(VLOOKUP($C150,'様式４－１'!$A$6:$AE$112,19,FALSE)="","",VLOOKUP($C150,'様式４－１'!$A$6:$AE$112,19,FALSE)),"")</f>
        <v/>
      </c>
      <c r="CC150" s="233" t="str">
        <f>IFERROR(IF(VLOOKUP($C150,'様式４－１'!$A$6:$AE$112,20,FALSE)="","",VLOOKUP($C150,'様式４－１'!$A$6:$AE$112,20,FALSE)),"")</f>
        <v/>
      </c>
      <c r="CD150" s="234" t="str">
        <f>IFERROR(IF(VLOOKUP($C150,'様式４－１'!$A$6:$AE$112,21,FALSE)="","",1),"")</f>
        <v/>
      </c>
      <c r="CE150" s="235" t="str">
        <f>IFERROR(IF(VLOOKUP($C150,'様式４－１'!$A$6:$AE$112,22,FALSE)="","",1),"")</f>
        <v/>
      </c>
      <c r="CF150" s="234" t="str">
        <f>IFERROR(IF(VLOOKUP($C150,'様式４－１'!$A$6:$AE$112,23,FALSE)="","",1),"")</f>
        <v/>
      </c>
      <c r="CG150" s="235" t="str">
        <f>IFERROR(IF(VLOOKUP($C150,'様式４－１'!$A$6:$AE$112,24,FALSE)="","",1),"")</f>
        <v/>
      </c>
      <c r="CH150" s="234" t="str">
        <f>IFERROR(IF(VLOOKUP($C150,'様式４－１'!$A$6:$AE$112,25,FALSE)="","",1),"")</f>
        <v/>
      </c>
      <c r="CI150" s="235" t="str">
        <f>IFERROR(IF(VLOOKUP($C150,'様式４－１'!$A$6:$AE$112,26,FALSE)="","",1),"")</f>
        <v/>
      </c>
      <c r="CJ150" s="234" t="str">
        <f>IFERROR(IF(VLOOKUP($C150,'様式４－１'!$A$6:$AE$112,27,FALSE)="","",1),"")</f>
        <v/>
      </c>
      <c r="CK150" s="235" t="str">
        <f>IFERROR(IF(VLOOKUP($C150,'様式４－１'!$A$6:$AE$112,28,FALSE)="","",1),"")</f>
        <v/>
      </c>
      <c r="CL150" s="234" t="str">
        <f>IFERROR(IF(VLOOKUP($C150,'様式４－１'!$A$6:$AE$112,29,FALSE)="","",1),"")</f>
        <v/>
      </c>
      <c r="CM150" s="235" t="str">
        <f>IFERROR(IF(VLOOKUP($C150,'様式４－１'!$A$6:$AE$112,30,FALSE)="","",1),"")</f>
        <v/>
      </c>
      <c r="CN150" s="234" t="str">
        <f>IFERROR(IF(VLOOKUP($C150,'様式４－１'!$A$6:$AE$112,31,FALSE)="","",1),"")</f>
        <v/>
      </c>
      <c r="CO150" s="252" t="str">
        <f>IFERROR(IF(VLOOKUP($C150,'様式４－１'!$A$6:$AE$112,31,FALSE)="","",1),"")</f>
        <v/>
      </c>
      <c r="CP150" s="256" t="str">
        <f>IFERROR(IF(VLOOKUP($C150,'様式４－１'!$A$6:$AE$112,31,FALSE)="","",1),"")</f>
        <v/>
      </c>
      <c r="CQ150" s="252" t="str">
        <f>IFERROR(IF(VLOOKUP($C150,'様式４－１'!$A$6:$AE$112,31,FALSE)="","",1),"")</f>
        <v/>
      </c>
      <c r="CR150" s="260">
        <f>全技術者確認表!E162</f>
        <v>0</v>
      </c>
      <c r="CS150" s="261">
        <f>全技術者確認表!H162</f>
        <v>0</v>
      </c>
      <c r="FS150" s="232"/>
      <c r="FT150" s="233"/>
      <c r="FU150" s="232"/>
      <c r="FV150" s="233"/>
      <c r="FW150" s="232"/>
      <c r="FX150" s="233"/>
      <c r="FY150" s="232"/>
      <c r="FZ150" s="233"/>
      <c r="GA150" s="232"/>
      <c r="GB150" s="233"/>
      <c r="GC150" s="232"/>
      <c r="GD150" s="233"/>
      <c r="GE150" s="232"/>
      <c r="GF150" s="233"/>
      <c r="GG150" s="232"/>
      <c r="GH150" s="233"/>
      <c r="GI150" s="234"/>
      <c r="GJ150" s="235"/>
      <c r="GK150" s="234"/>
      <c r="GL150" s="235"/>
      <c r="GM150" s="234"/>
      <c r="GN150" s="235"/>
      <c r="GO150" s="234"/>
      <c r="GP150" s="235"/>
      <c r="GQ150" s="234"/>
      <c r="GR150" s="235"/>
      <c r="GS150" s="234"/>
      <c r="GT150" s="235"/>
      <c r="GU150" s="234"/>
      <c r="GV150" s="235"/>
      <c r="GW150" s="234"/>
      <c r="GX150" s="235"/>
      <c r="GY150" s="232"/>
      <c r="GZ150" s="233"/>
      <c r="HA150" s="232"/>
      <c r="HB150" s="233"/>
      <c r="HC150" s="232"/>
      <c r="HD150" s="233"/>
      <c r="HE150" s="232"/>
      <c r="HF150" s="233"/>
      <c r="HG150" s="232"/>
      <c r="HH150" s="233"/>
      <c r="HI150" s="232"/>
      <c r="HJ150" s="233"/>
      <c r="HK150" s="232"/>
      <c r="HL150" s="233"/>
      <c r="HM150" s="232"/>
      <c r="HN150" s="233"/>
      <c r="HO150" s="232"/>
      <c r="HP150" s="233"/>
      <c r="HQ150" s="232"/>
      <c r="HR150" s="233"/>
      <c r="HS150" s="232"/>
      <c r="HT150" s="233"/>
      <c r="HU150" s="232"/>
      <c r="HV150" s="233"/>
      <c r="HW150" s="234"/>
      <c r="HX150" s="235"/>
      <c r="HY150" s="234"/>
      <c r="HZ150" s="235"/>
      <c r="IA150" s="234"/>
      <c r="IB150" s="235"/>
      <c r="IC150" s="234"/>
      <c r="ID150" s="235"/>
      <c r="IE150" s="232"/>
      <c r="IF150" s="233"/>
      <c r="IG150" s="232"/>
      <c r="IH150" s="233"/>
      <c r="II150" s="232"/>
      <c r="IJ150" s="233"/>
      <c r="IK150" s="232"/>
      <c r="IL150" s="233"/>
      <c r="IM150" s="234"/>
      <c r="IN150" s="235"/>
      <c r="IO150" s="234"/>
      <c r="IP150" s="235"/>
      <c r="IQ150" s="234"/>
      <c r="IR150" s="235"/>
      <c r="IS150" s="234"/>
      <c r="IT150" s="235"/>
      <c r="IU150" s="234"/>
      <c r="IV150" s="235"/>
      <c r="IW150" s="234"/>
      <c r="IX150" s="252"/>
      <c r="IY150" s="256"/>
      <c r="IZ150" s="252"/>
      <c r="JA150" s="256"/>
      <c r="JB150" s="252"/>
    </row>
    <row r="151" spans="1:262" s="241" customFormat="1" x14ac:dyDescent="0.2">
      <c r="A151" s="241">
        <f>報告書表紙!G$6</f>
        <v>0</v>
      </c>
      <c r="C151" s="241">
        <v>150</v>
      </c>
      <c r="D151" s="241">
        <f>全技術者確認表!B163</f>
        <v>0</v>
      </c>
      <c r="J151" s="242" t="str">
        <f>IFERROR(IF(VLOOKUP($C151,'様式２－１'!$A$6:$BG$163,4,FALSE)="","",1),"")</f>
        <v/>
      </c>
      <c r="K151" s="243" t="str">
        <f>IFERROR(IF(VLOOKUP($C151,'様式２－１'!$A$6:$BG$163,5,FALSE)="","",1),"")</f>
        <v/>
      </c>
      <c r="L151" s="242" t="str">
        <f>IFERROR(IF(VLOOKUP($C151,'様式２－１'!$A$6:$BG$163,6,FALSE)="","",1),"")</f>
        <v/>
      </c>
      <c r="M151" s="243" t="str">
        <f>IFERROR(IF(VLOOKUP($C151,'様式２－１'!$A$6:$BG$163,7,FALSE)="","",1),"")</f>
        <v/>
      </c>
      <c r="N151" s="242" t="str">
        <f>IFERROR(IF(VLOOKUP($C151,'様式２－１'!$A$6:$BG$163,8,FALSE)="","",1),"")</f>
        <v/>
      </c>
      <c r="O151" s="243" t="str">
        <f>IFERROR(IF(VLOOKUP($C151,'様式２－１'!$A$6:$BG$163,9,FALSE)="","",1),"")</f>
        <v/>
      </c>
      <c r="P151" s="242" t="str">
        <f>IFERROR(IF(VLOOKUP($C151,'様式２－１'!$A$6:$BG$163,10,FALSE)="","",1),"")</f>
        <v/>
      </c>
      <c r="Q151" s="243" t="str">
        <f>IFERROR(IF(VLOOKUP($C151,'様式２－１'!$A$6:$BG$163,11,FALSE)="","",1),"")</f>
        <v/>
      </c>
      <c r="R151" s="242" t="str">
        <f>IFERROR(IF(VLOOKUP($C151,'様式２－１'!$A$6:$BG$163,12,FALSE)="","",1),"")</f>
        <v/>
      </c>
      <c r="S151" s="243" t="str">
        <f>IFERROR(IF(VLOOKUP($C151,'様式２－１'!$A$6:$BG$163,13,FALSE)="","",1),"")</f>
        <v/>
      </c>
      <c r="T151" s="242" t="str">
        <f>IFERROR(IF(VLOOKUP($C151,'様式２－１'!$A$6:$BG$163,14,FALSE)="","",1),"")</f>
        <v/>
      </c>
      <c r="U151" s="243" t="str">
        <f>IFERROR(IF(VLOOKUP($C151,'様式２－１'!$A$6:$BG$163,15,FALSE)="","",1),"")</f>
        <v/>
      </c>
      <c r="V151" s="242" t="str">
        <f>IFERROR(IF(VLOOKUP($C151,'様式２－１'!$A$6:$BG$163,16,FALSE)="","",1),"")</f>
        <v/>
      </c>
      <c r="W151" s="243" t="str">
        <f>IFERROR(IF(VLOOKUP($C151,'様式２－１'!$A$6:$BG$163,17,FALSE)="","",1),"")</f>
        <v/>
      </c>
      <c r="X151" s="242" t="str">
        <f>IFERROR(IF(VLOOKUP($C151,'様式２－１'!$A$6:$BG$163,18,FALSE)="","",1),"")</f>
        <v/>
      </c>
      <c r="Y151" s="243" t="str">
        <f>IFERROR(IF(VLOOKUP($C151,'様式２－１'!$A$6:$BG$163,19,FALSE)="","",1),"")</f>
        <v/>
      </c>
      <c r="Z151" s="242" t="str">
        <f>IFERROR(IF(VLOOKUP($C151,'様式２－１'!$A$6:$BG$163,20,FALSE)="","",1),"")</f>
        <v/>
      </c>
      <c r="AA151" s="245" t="str">
        <f>IFERROR(IF(VLOOKUP($C151,'様式２－１'!$A$6:$BG$163,21,FALSE)="","",1),"")</f>
        <v/>
      </c>
      <c r="AB151" s="242" t="str">
        <f>IFERROR(IF(VLOOKUP($C151,'様式２－１'!$A$6:$BG$163,22,FALSE)="","",1),"")</f>
        <v/>
      </c>
      <c r="AC151" s="245" t="str">
        <f>IFERROR(IF(VLOOKUP($C151,'様式２－１'!$A$6:$BG$163,23,FALSE)="","",1),"")</f>
        <v/>
      </c>
      <c r="AD151" s="242" t="str">
        <f>IFERROR(IF(VLOOKUP($C151,'様式２－１'!$A$6:$BG$163,24,FALSE)="","",1),"")</f>
        <v/>
      </c>
      <c r="AE151" s="245" t="str">
        <f>IFERROR(IF(VLOOKUP($C151,'様式２－１'!$A$6:$BG$163,25,FALSE)="","",1),"")</f>
        <v/>
      </c>
      <c r="AF151" s="242" t="str">
        <f>IFERROR(IF(VLOOKUP($C151,'様式２－１'!$A$6:$BG$163,26,FALSE)="","",1),"")</f>
        <v/>
      </c>
      <c r="AG151" s="245" t="str">
        <f>IFERROR(IF(VLOOKUP($C151,'様式２－１'!$A$6:$BG$163,27,FALSE)="","",1),"")</f>
        <v/>
      </c>
      <c r="AH151" s="242" t="str">
        <f>IFERROR(IF(VLOOKUP($C151,'様式２－１'!$A$6:$BG$163,28,FALSE)="","",1),"")</f>
        <v/>
      </c>
      <c r="AI151" s="245" t="str">
        <f>IFERROR(IF(VLOOKUP($C151,'様式２－１'!$A$6:$BG$163,28,FALSE)="","",1),"")</f>
        <v/>
      </c>
      <c r="AJ151" s="242" t="str">
        <f>IFERROR(IF(VLOOKUP($C151,'様式２－１'!$A$6:$BG$163,30,FALSE)="","",1),"")</f>
        <v/>
      </c>
      <c r="AK151" s="245" t="str">
        <f>IFERROR(IF(VLOOKUP($C151,'様式２－１'!$A$6:$BG$163,31,FALSE)="","",1),"")</f>
        <v/>
      </c>
      <c r="AL151" s="242" t="str">
        <f>IFERROR(IF(VLOOKUP($C151,'様式２－１'!$A$6:$BG$163,32,FALSE)="","",1),"")</f>
        <v/>
      </c>
      <c r="AM151" s="245" t="str">
        <f>IFERROR(IF(VLOOKUP($C151,'様式２－１'!$A$6:$BG$163,33,FALSE)="","",1),"")</f>
        <v/>
      </c>
      <c r="AN151" s="242" t="str">
        <f>IFERROR(IF(VLOOKUP($C151,'様式２－１'!$A$6:$BG$163,34,FALSE)="","",1),"")</f>
        <v/>
      </c>
      <c r="AO151" s="245" t="str">
        <f>IFERROR(IF(VLOOKUP($C151,'様式２－１'!$A$6:$BG$163,35,FALSE)="","",1),"")</f>
        <v/>
      </c>
      <c r="AP151" s="242" t="str">
        <f>IFERROR(IF(VLOOKUP($C151,'様式２－１'!$A$6:$BG$163,36,FALSE)="","",VLOOKUP($C151,'様式２－１'!$A$6:$BG$163,36,FALSE)),"")</f>
        <v/>
      </c>
      <c r="AQ151" s="243" t="str">
        <f>IFERROR(IF(VLOOKUP($C151,'様式２－１'!$A$6:$BG$163,37,FALSE)="","",VLOOKUP($C151,'様式２－１'!$A$6:$BG$163,37,FALSE)),"")</f>
        <v/>
      </c>
      <c r="AR151" s="242" t="str">
        <f>IFERROR(IF(VLOOKUP($C151,'様式２－１'!$A$6:$BG$163,38,FALSE)="","",VLOOKUP($C151,'様式２－１'!$A$6:$BG$163,38,FALSE)),"")</f>
        <v/>
      </c>
      <c r="AS151" s="243" t="str">
        <f>IFERROR(IF(VLOOKUP($C151,'様式２－１'!$A$6:$BG$163,39,FALSE)="","",VLOOKUP($C151,'様式２－１'!$A$6:$BG$163,39,FALSE)),"")</f>
        <v/>
      </c>
      <c r="AT151" s="242" t="str">
        <f>IFERROR(IF(VLOOKUP($C151,'様式２－１'!$A$6:$BG$163,40,FALSE)="","",VLOOKUP($C151,'様式２－１'!$A$6:$BG$163,40,FALSE)),"")</f>
        <v/>
      </c>
      <c r="AU151" s="243" t="str">
        <f>IFERROR(IF(VLOOKUP($C151,'様式２－１'!$A$6:$BG$163,41,FALSE)="","",VLOOKUP($C151,'様式２－１'!$A$6:$BG$163,41,FALSE)),"")</f>
        <v/>
      </c>
      <c r="AV151" s="242" t="str">
        <f>IFERROR(IF(VLOOKUP($C151,'様式２－１'!$A$6:$BG$163,42,FALSE)="","",VLOOKUP($C151,'様式２－１'!$A$6:$BG$163,42,FALSE)),"")</f>
        <v/>
      </c>
      <c r="AW151" s="243" t="str">
        <f>IFERROR(IF(VLOOKUP($C151,'様式２－１'!$A$6:$BG$163,43,FALSE)="","",VLOOKUP($C151,'様式２－１'!$A$6:$BG$163,43,FALSE)),"")</f>
        <v/>
      </c>
      <c r="AX151" s="242" t="str">
        <f>IFERROR(IF(VLOOKUP($C151,'様式２－１'!$A$6:$BG$163,44,FALSE)="","",VLOOKUP($C151,'様式２－１'!$A$6:$BG$163,44,FALSE)),"")</f>
        <v/>
      </c>
      <c r="AY151" s="243" t="str">
        <f>IFERROR(IF(VLOOKUP($C151,'様式２－１'!$A$6:$BG$163,45,FALSE)="","",VLOOKUP($C151,'様式２－１'!$A$6:$BG$163,45,FALSE)),"")</f>
        <v/>
      </c>
      <c r="AZ151" s="242" t="str">
        <f>IFERROR(IF(VLOOKUP($C151,'様式２－１'!$A$6:$BG$163,46,FALSE)="","",VLOOKUP($C151,'様式２－１'!$A$6:$BG$163,46,FALSE)),"")</f>
        <v/>
      </c>
      <c r="BA151" s="243" t="str">
        <f>IFERROR(IF(VLOOKUP($C151,'様式２－１'!$A$6:$BG$163,47,FALSE)="","",VLOOKUP($C151,'様式２－１'!$A$6:$BG$163,47,FALSE)),"")</f>
        <v/>
      </c>
      <c r="BB151" s="242" t="str">
        <f>IFERROR(IF(VLOOKUP($C151,'様式２－１'!$A$6:$BG$163,48,FALSE)="","",VLOOKUP($C151,'様式２－１'!$A$6:$BG$163,48,FALSE)),"")</f>
        <v/>
      </c>
      <c r="BC151" s="243" t="str">
        <f>IFERROR(IF(VLOOKUP($C151,'様式２－１'!$A$6:$BG$163,49,FALSE)="","",VLOOKUP($C151,'様式２－１'!$A$6:$BG$163,49,FALSE)),"")</f>
        <v/>
      </c>
      <c r="BD151" s="242" t="str">
        <f>IFERROR(IF(VLOOKUP($C151,'様式２－１'!$A$6:$BG$163,50,FALSE)="","",VLOOKUP($C151,'様式２－１'!$A$6:$BG$163,50,FALSE)),"")</f>
        <v/>
      </c>
      <c r="BE151" s="243" t="str">
        <f>IFERROR(IF(VLOOKUP($C151,'様式２－１'!$A$6:$BG$163,51,FALSE)="","",VLOOKUP($C151,'様式２－１'!$A$6:$BG$163,51,FALSE)),"")</f>
        <v/>
      </c>
      <c r="BF151" s="242" t="str">
        <f>IFERROR(IF(VLOOKUP($C151,'様式２－１'!$A$6:$BG$163,52,FALSE)="","",VLOOKUP($C151,'様式２－１'!$A$6:$BG$163,52,FALSE)),"")</f>
        <v/>
      </c>
      <c r="BG151" s="243" t="str">
        <f>IFERROR(IF(VLOOKUP($C151,'様式２－１'!$A$6:$BG$163,53,FALSE)="","",1),"")</f>
        <v/>
      </c>
      <c r="BH151" s="242" t="str">
        <f>IFERROR(IF(VLOOKUP($C151,'様式２－１'!$A$6:$BG$163,54,FALSE)="","",1),"")</f>
        <v/>
      </c>
      <c r="BI151" s="243" t="str">
        <f>IFERROR(IF(VLOOKUP($C151,'様式２－１'!$A$6:$BG$163,55,FALSE)="","",1),"")</f>
        <v/>
      </c>
      <c r="BJ151" s="242" t="str">
        <f>IFERROR(IF(VLOOKUP($C151,'様式２－１'!$A$6:$BG$163,56,FALSE)="","",VLOOKUP($C151,'様式２－１'!$A$6:$BG$163,56,FALSE)),"")</f>
        <v/>
      </c>
      <c r="BK151" s="243" t="str">
        <f>IFERROR(IF(VLOOKUP($C151,'様式２－１'!$A$6:$BG$163,57,FALSE)="","",VLOOKUP($C151,'様式２－１'!$A$6:$BG$163,57,FALSE)),"")</f>
        <v/>
      </c>
      <c r="BL151" s="242" t="str">
        <f>IFERROR(IF(VLOOKUP($C151,'様式２－１'!$A$6:$BG$163,58,FALSE)="","",VLOOKUP($C151,'様式２－１'!$A$6:$BG$163,58,FALSE)),"")</f>
        <v/>
      </c>
      <c r="BM151" s="243" t="str">
        <f>IFERROR(IF(VLOOKUP($C151,'様式２－１'!$A$6:$BG$163,59,FALSE)="","",VLOOKUP($C151,'様式２－１'!$A$6:$BG$163,59,FALSE)),"")</f>
        <v/>
      </c>
      <c r="BN151" s="244" t="str">
        <f>IFERROR(IF(VLOOKUP($C151,'様式４－１'!$A$6:$AE$112,5,FALSE)="","",VLOOKUP($C151,'様式４－１'!$A$6:$AE$112,5,FALSE)),"")</f>
        <v/>
      </c>
      <c r="BO151" s="245" t="str">
        <f>IFERROR(IF(VLOOKUP($C151,'様式４－１'!$A$6:$AE$112,6,FALSE)="","",VLOOKUP($C151,'様式４－１'!$A$6:$AE$112,6,FALSE)),"")</f>
        <v/>
      </c>
      <c r="BP151" s="244" t="str">
        <f>IFERROR(IF(VLOOKUP($C151,'様式４－１'!$A$6:$AE$112,7,FALSE)="","",VLOOKUP($C151,'様式４－１'!$A$6:$AE$112,7,FALSE)),"")</f>
        <v/>
      </c>
      <c r="BQ151" s="245" t="str">
        <f>IFERROR(IF(VLOOKUP($C151,'様式４－１'!$A$6:$AE$112,8,FALSE)="","",VLOOKUP($C151,'様式４－１'!$A$6:$AE$112,8,FALSE)),"")</f>
        <v/>
      </c>
      <c r="BR151" s="244" t="str">
        <f>IFERROR(IF(VLOOKUP($C151,'様式４－１'!$A$6:$AE$112,9,FALSE)="","",VLOOKUP($C151,'様式４－１'!$A$6:$AE$112,9,FALSE)),"")</f>
        <v/>
      </c>
      <c r="BS151" s="245" t="str">
        <f>IFERROR(IF(VLOOKUP($C151,'様式４－１'!$A$6:$AE$112,10,FALSE)="","",VLOOKUP($C151,'様式４－１'!$A$6:$AE$112,10,FALSE)),"")</f>
        <v/>
      </c>
      <c r="BT151" s="244" t="str">
        <f>IFERROR(IF(VLOOKUP($C151,'様式４－１'!$A$6:$AE$112,11,FALSE)="","",VLOOKUP($C151,'様式４－１'!$A$6:$AE$112,11,FALSE)),"")</f>
        <v/>
      </c>
      <c r="BU151" s="245" t="str">
        <f>IFERROR(IF(VLOOKUP($C151,'様式４－１'!$A$6:$AE$112,12,FALSE)="","",VLOOKUP($C151,'様式４－１'!$A$6:$AE$112,12,FALSE)),"")</f>
        <v/>
      </c>
      <c r="BV151" s="242" t="str">
        <f>IFERROR(IF(VLOOKUP($C151,'様式４－１'!$A$6:$AE$112,13,FALSE)="","",VLOOKUP($C151,'様式４－１'!$A$6:$AE$112,13,FALSE)),"")</f>
        <v/>
      </c>
      <c r="BW151" s="243" t="str">
        <f>IFERROR(IF(VLOOKUP($C151,'様式４－１'!$A$6:$AE$112,14,FALSE)="","",VLOOKUP($C151,'様式４－１'!$A$6:$AE$112,14,FALSE)),"")</f>
        <v/>
      </c>
      <c r="BX151" s="242" t="str">
        <f>IFERROR(IF(VLOOKUP($C151,'様式４－１'!$A$6:$AE$112,15,FALSE)="","",VLOOKUP($C151,'様式４－１'!$A$6:$AE$112,15,FALSE)),"")</f>
        <v/>
      </c>
      <c r="BY151" s="243" t="str">
        <f>IFERROR(IF(VLOOKUP($C151,'様式４－１'!$A$6:$AE$112,16,FALSE)="","",VLOOKUP($C151,'様式４－１'!$A$6:$AE$112,16,FALSE)),"")</f>
        <v/>
      </c>
      <c r="BZ151" s="242" t="str">
        <f>IFERROR(IF(VLOOKUP($C151,'様式４－１'!$A$6:$AE$112,17,FALSE)="","",VLOOKUP($C151,'様式４－１'!$A$6:$AE$112,17,FALSE)),"")</f>
        <v/>
      </c>
      <c r="CA151" s="243" t="str">
        <f>IFERROR(IF(VLOOKUP($C151,'様式４－１'!$A$6:$AE$112,18,FALSE)="","",VLOOKUP($C151,'様式４－１'!$A$6:$AE$112,18,FALSE)),"")</f>
        <v/>
      </c>
      <c r="CB151" s="242" t="str">
        <f>IFERROR(IF(VLOOKUP($C151,'様式４－１'!$A$6:$AE$112,19,FALSE)="","",VLOOKUP($C151,'様式４－１'!$A$6:$AE$112,19,FALSE)),"")</f>
        <v/>
      </c>
      <c r="CC151" s="243" t="str">
        <f>IFERROR(IF(VLOOKUP($C151,'様式４－１'!$A$6:$AE$112,20,FALSE)="","",VLOOKUP($C151,'様式４－１'!$A$6:$AE$112,20,FALSE)),"")</f>
        <v/>
      </c>
      <c r="CD151" s="244" t="str">
        <f>IFERROR(IF(VLOOKUP($C151,'様式４－１'!$A$6:$AE$112,21,FALSE)="","",1),"")</f>
        <v/>
      </c>
      <c r="CE151" s="245" t="str">
        <f>IFERROR(IF(VLOOKUP($C151,'様式４－１'!$A$6:$AE$112,22,FALSE)="","",1),"")</f>
        <v/>
      </c>
      <c r="CF151" s="244" t="str">
        <f>IFERROR(IF(VLOOKUP($C151,'様式４－１'!$A$6:$AE$112,23,FALSE)="","",1),"")</f>
        <v/>
      </c>
      <c r="CG151" s="245" t="str">
        <f>IFERROR(IF(VLOOKUP($C151,'様式４－１'!$A$6:$AE$112,24,FALSE)="","",1),"")</f>
        <v/>
      </c>
      <c r="CH151" s="244" t="str">
        <f>IFERROR(IF(VLOOKUP($C151,'様式４－１'!$A$6:$AE$112,25,FALSE)="","",1),"")</f>
        <v/>
      </c>
      <c r="CI151" s="245" t="str">
        <f>IFERROR(IF(VLOOKUP($C151,'様式４－１'!$A$6:$AE$112,26,FALSE)="","",1),"")</f>
        <v/>
      </c>
      <c r="CJ151" s="244" t="str">
        <f>IFERROR(IF(VLOOKUP($C151,'様式４－１'!$A$6:$AE$112,27,FALSE)="","",1),"")</f>
        <v/>
      </c>
      <c r="CK151" s="245" t="str">
        <f>IFERROR(IF(VLOOKUP($C151,'様式４－１'!$A$6:$AE$112,28,FALSE)="","",1),"")</f>
        <v/>
      </c>
      <c r="CL151" s="244" t="str">
        <f>IFERROR(IF(VLOOKUP($C151,'様式４－１'!$A$6:$AE$112,29,FALSE)="","",1),"")</f>
        <v/>
      </c>
      <c r="CM151" s="245" t="str">
        <f>IFERROR(IF(VLOOKUP($C151,'様式４－１'!$A$6:$AE$112,30,FALSE)="","",1),"")</f>
        <v/>
      </c>
      <c r="CN151" s="244" t="str">
        <f>IFERROR(IF(VLOOKUP($C151,'様式４－１'!$A$6:$AE$112,31,FALSE)="","",1),"")</f>
        <v/>
      </c>
      <c r="CO151" s="253" t="str">
        <f>IFERROR(IF(VLOOKUP($C151,'様式４－１'!$A$6:$AE$112,31,FALSE)="","",1),"")</f>
        <v/>
      </c>
      <c r="CP151" s="257" t="str">
        <f>IFERROR(IF(VLOOKUP($C151,'様式４－１'!$A$6:$AE$112,31,FALSE)="","",1),"")</f>
        <v/>
      </c>
      <c r="CQ151" s="253" t="str">
        <f>IFERROR(IF(VLOOKUP($C151,'様式４－１'!$A$6:$AE$112,31,FALSE)="","",1),"")</f>
        <v/>
      </c>
      <c r="CR151" s="262">
        <f>全技術者確認表!E163</f>
        <v>0</v>
      </c>
      <c r="CS151" s="263">
        <f>全技術者確認表!H163</f>
        <v>0</v>
      </c>
      <c r="FS151" s="242"/>
      <c r="FT151" s="243"/>
      <c r="FU151" s="242"/>
      <c r="FV151" s="243"/>
      <c r="FW151" s="242"/>
      <c r="FX151" s="243"/>
      <c r="FY151" s="242"/>
      <c r="FZ151" s="243"/>
      <c r="GA151" s="242"/>
      <c r="GB151" s="243"/>
      <c r="GC151" s="242"/>
      <c r="GD151" s="243"/>
      <c r="GE151" s="242"/>
      <c r="GF151" s="243"/>
      <c r="GG151" s="242"/>
      <c r="GH151" s="243"/>
      <c r="GI151" s="244"/>
      <c r="GJ151" s="245"/>
      <c r="GK151" s="244"/>
      <c r="GL151" s="245"/>
      <c r="GM151" s="244"/>
      <c r="GN151" s="245"/>
      <c r="GO151" s="244"/>
      <c r="GP151" s="245"/>
      <c r="GQ151" s="244"/>
      <c r="GR151" s="245"/>
      <c r="GS151" s="244"/>
      <c r="GT151" s="245"/>
      <c r="GU151" s="244"/>
      <c r="GV151" s="245"/>
      <c r="GW151" s="244"/>
      <c r="GX151" s="245"/>
      <c r="GY151" s="242"/>
      <c r="GZ151" s="243"/>
      <c r="HA151" s="242"/>
      <c r="HB151" s="243"/>
      <c r="HC151" s="242"/>
      <c r="HD151" s="243"/>
      <c r="HE151" s="242"/>
      <c r="HF151" s="243"/>
      <c r="HG151" s="242"/>
      <c r="HH151" s="243"/>
      <c r="HI151" s="242"/>
      <c r="HJ151" s="243"/>
      <c r="HK151" s="242"/>
      <c r="HL151" s="243"/>
      <c r="HM151" s="242"/>
      <c r="HN151" s="243"/>
      <c r="HO151" s="242"/>
      <c r="HP151" s="243"/>
      <c r="HQ151" s="242"/>
      <c r="HR151" s="243"/>
      <c r="HS151" s="242"/>
      <c r="HT151" s="243"/>
      <c r="HU151" s="242"/>
      <c r="HV151" s="243"/>
      <c r="HW151" s="244"/>
      <c r="HX151" s="245"/>
      <c r="HY151" s="244"/>
      <c r="HZ151" s="245"/>
      <c r="IA151" s="244"/>
      <c r="IB151" s="245"/>
      <c r="IC151" s="244"/>
      <c r="ID151" s="245"/>
      <c r="IE151" s="242"/>
      <c r="IF151" s="243"/>
      <c r="IG151" s="242"/>
      <c r="IH151" s="243"/>
      <c r="II151" s="242"/>
      <c r="IJ151" s="243"/>
      <c r="IK151" s="242"/>
      <c r="IL151" s="243"/>
      <c r="IM151" s="244"/>
      <c r="IN151" s="245"/>
      <c r="IO151" s="244"/>
      <c r="IP151" s="245"/>
      <c r="IQ151" s="244"/>
      <c r="IR151" s="245"/>
      <c r="IS151" s="244"/>
      <c r="IT151" s="245"/>
      <c r="IU151" s="244"/>
      <c r="IV151" s="245"/>
      <c r="IW151" s="244"/>
      <c r="IX151" s="253"/>
      <c r="IY151" s="257"/>
      <c r="IZ151" s="253"/>
      <c r="JA151" s="257"/>
      <c r="JB151" s="253"/>
    </row>
    <row r="152" spans="1:262" s="236" customFormat="1" x14ac:dyDescent="0.2">
      <c r="A152" s="236">
        <f>報告書表紙!G$6</f>
        <v>0</v>
      </c>
      <c r="C152" s="236">
        <v>151</v>
      </c>
      <c r="D152" s="236">
        <f>全技術者確認表!B164</f>
        <v>0</v>
      </c>
      <c r="J152" s="237" t="str">
        <f>IFERROR(IF(VLOOKUP($C152,'様式２－１'!$A$6:$BG$163,4,FALSE)="","",1),"")</f>
        <v/>
      </c>
      <c r="K152" s="238" t="str">
        <f>IFERROR(IF(VLOOKUP($C152,'様式２－１'!$A$6:$BG$163,5,FALSE)="","",1),"")</f>
        <v/>
      </c>
      <c r="L152" s="237" t="str">
        <f>IFERROR(IF(VLOOKUP($C152,'様式２－１'!$A$6:$BG$163,6,FALSE)="","",1),"")</f>
        <v/>
      </c>
      <c r="M152" s="238" t="str">
        <f>IFERROR(IF(VLOOKUP($C152,'様式２－１'!$A$6:$BG$163,7,FALSE)="","",1),"")</f>
        <v/>
      </c>
      <c r="N152" s="237" t="str">
        <f>IFERROR(IF(VLOOKUP($C152,'様式２－１'!$A$6:$BG$163,8,FALSE)="","",1),"")</f>
        <v/>
      </c>
      <c r="O152" s="238" t="str">
        <f>IFERROR(IF(VLOOKUP($C152,'様式２－１'!$A$6:$BG$163,9,FALSE)="","",1),"")</f>
        <v/>
      </c>
      <c r="P152" s="237" t="str">
        <f>IFERROR(IF(VLOOKUP($C152,'様式２－１'!$A$6:$BG$163,10,FALSE)="","",1),"")</f>
        <v/>
      </c>
      <c r="Q152" s="238" t="str">
        <f>IFERROR(IF(VLOOKUP($C152,'様式２－１'!$A$6:$BG$163,11,FALSE)="","",1),"")</f>
        <v/>
      </c>
      <c r="R152" s="237" t="str">
        <f>IFERROR(IF(VLOOKUP($C152,'様式２－１'!$A$6:$BG$163,12,FALSE)="","",1),"")</f>
        <v/>
      </c>
      <c r="S152" s="238" t="str">
        <f>IFERROR(IF(VLOOKUP($C152,'様式２－１'!$A$6:$BG$163,13,FALSE)="","",1),"")</f>
        <v/>
      </c>
      <c r="T152" s="237" t="str">
        <f>IFERROR(IF(VLOOKUP($C152,'様式２－１'!$A$6:$BG$163,14,FALSE)="","",1),"")</f>
        <v/>
      </c>
      <c r="U152" s="238" t="str">
        <f>IFERROR(IF(VLOOKUP($C152,'様式２－１'!$A$6:$BG$163,15,FALSE)="","",1),"")</f>
        <v/>
      </c>
      <c r="V152" s="237" t="str">
        <f>IFERROR(IF(VLOOKUP($C152,'様式２－１'!$A$6:$BG$163,16,FALSE)="","",1),"")</f>
        <v/>
      </c>
      <c r="W152" s="238" t="str">
        <f>IFERROR(IF(VLOOKUP($C152,'様式２－１'!$A$6:$BG$163,17,FALSE)="","",1),"")</f>
        <v/>
      </c>
      <c r="X152" s="237" t="str">
        <f>IFERROR(IF(VLOOKUP($C152,'様式２－１'!$A$6:$BG$163,18,FALSE)="","",1),"")</f>
        <v/>
      </c>
      <c r="Y152" s="238" t="str">
        <f>IFERROR(IF(VLOOKUP($C152,'様式２－１'!$A$6:$BG$163,19,FALSE)="","",1),"")</f>
        <v/>
      </c>
      <c r="Z152" s="237" t="str">
        <f>IFERROR(IF(VLOOKUP($C152,'様式２－１'!$A$6:$BG$163,20,FALSE)="","",1),"")</f>
        <v/>
      </c>
      <c r="AA152" s="240" t="str">
        <f>IFERROR(IF(VLOOKUP($C152,'様式２－１'!$A$6:$BG$163,21,FALSE)="","",1),"")</f>
        <v/>
      </c>
      <c r="AB152" s="237" t="str">
        <f>IFERROR(IF(VLOOKUP($C152,'様式２－１'!$A$6:$BG$163,22,FALSE)="","",1),"")</f>
        <v/>
      </c>
      <c r="AC152" s="240" t="str">
        <f>IFERROR(IF(VLOOKUP($C152,'様式２－１'!$A$6:$BG$163,23,FALSE)="","",1),"")</f>
        <v/>
      </c>
      <c r="AD152" s="237" t="str">
        <f>IFERROR(IF(VLOOKUP($C152,'様式２－１'!$A$6:$BG$163,24,FALSE)="","",1),"")</f>
        <v/>
      </c>
      <c r="AE152" s="240" t="str">
        <f>IFERROR(IF(VLOOKUP($C152,'様式２－１'!$A$6:$BG$163,25,FALSE)="","",1),"")</f>
        <v/>
      </c>
      <c r="AF152" s="237" t="str">
        <f>IFERROR(IF(VLOOKUP($C152,'様式２－１'!$A$6:$BG$163,26,FALSE)="","",1),"")</f>
        <v/>
      </c>
      <c r="AG152" s="240" t="str">
        <f>IFERROR(IF(VLOOKUP($C152,'様式２－１'!$A$6:$BG$163,27,FALSE)="","",1),"")</f>
        <v/>
      </c>
      <c r="AH152" s="237" t="str">
        <f>IFERROR(IF(VLOOKUP($C152,'様式２－１'!$A$6:$BG$163,28,FALSE)="","",1),"")</f>
        <v/>
      </c>
      <c r="AI152" s="240" t="str">
        <f>IFERROR(IF(VLOOKUP($C152,'様式２－１'!$A$6:$BG$163,28,FALSE)="","",1),"")</f>
        <v/>
      </c>
      <c r="AJ152" s="237" t="str">
        <f>IFERROR(IF(VLOOKUP($C152,'様式２－１'!$A$6:$BG$163,30,FALSE)="","",1),"")</f>
        <v/>
      </c>
      <c r="AK152" s="240" t="str">
        <f>IFERROR(IF(VLOOKUP($C152,'様式２－１'!$A$6:$BG$163,31,FALSE)="","",1),"")</f>
        <v/>
      </c>
      <c r="AL152" s="237" t="str">
        <f>IFERROR(IF(VLOOKUP($C152,'様式２－１'!$A$6:$BG$163,32,FALSE)="","",1),"")</f>
        <v/>
      </c>
      <c r="AM152" s="240" t="str">
        <f>IFERROR(IF(VLOOKUP($C152,'様式２－１'!$A$6:$BG$163,33,FALSE)="","",1),"")</f>
        <v/>
      </c>
      <c r="AN152" s="237" t="str">
        <f>IFERROR(IF(VLOOKUP($C152,'様式２－１'!$A$6:$BG$163,34,FALSE)="","",1),"")</f>
        <v/>
      </c>
      <c r="AO152" s="240" t="str">
        <f>IFERROR(IF(VLOOKUP($C152,'様式２－１'!$A$6:$BG$163,35,FALSE)="","",1),"")</f>
        <v/>
      </c>
      <c r="AP152" s="237" t="str">
        <f>IFERROR(IF(VLOOKUP($C152,'様式２－１'!$A$6:$BG$163,36,FALSE)="","",VLOOKUP($C152,'様式２－１'!$A$6:$BG$163,36,FALSE)),"")</f>
        <v/>
      </c>
      <c r="AQ152" s="238" t="str">
        <f>IFERROR(IF(VLOOKUP($C152,'様式２－１'!$A$6:$BG$163,37,FALSE)="","",VLOOKUP($C152,'様式２－１'!$A$6:$BG$163,37,FALSE)),"")</f>
        <v/>
      </c>
      <c r="AR152" s="237" t="str">
        <f>IFERROR(IF(VLOOKUP($C152,'様式２－１'!$A$6:$BG$163,38,FALSE)="","",VLOOKUP($C152,'様式２－１'!$A$6:$BG$163,38,FALSE)),"")</f>
        <v/>
      </c>
      <c r="AS152" s="238" t="str">
        <f>IFERROR(IF(VLOOKUP($C152,'様式２－１'!$A$6:$BG$163,39,FALSE)="","",VLOOKUP($C152,'様式２－１'!$A$6:$BG$163,39,FALSE)),"")</f>
        <v/>
      </c>
      <c r="AT152" s="237" t="str">
        <f>IFERROR(IF(VLOOKUP($C152,'様式２－１'!$A$6:$BG$163,40,FALSE)="","",VLOOKUP($C152,'様式２－１'!$A$6:$BG$163,40,FALSE)),"")</f>
        <v/>
      </c>
      <c r="AU152" s="238" t="str">
        <f>IFERROR(IF(VLOOKUP($C152,'様式２－１'!$A$6:$BG$163,41,FALSE)="","",VLOOKUP($C152,'様式２－１'!$A$6:$BG$163,41,FALSE)),"")</f>
        <v/>
      </c>
      <c r="AV152" s="237" t="str">
        <f>IFERROR(IF(VLOOKUP($C152,'様式２－１'!$A$6:$BG$163,42,FALSE)="","",VLOOKUP($C152,'様式２－１'!$A$6:$BG$163,42,FALSE)),"")</f>
        <v/>
      </c>
      <c r="AW152" s="238" t="str">
        <f>IFERROR(IF(VLOOKUP($C152,'様式２－１'!$A$6:$BG$163,43,FALSE)="","",VLOOKUP($C152,'様式２－１'!$A$6:$BG$163,43,FALSE)),"")</f>
        <v/>
      </c>
      <c r="AX152" s="237" t="str">
        <f>IFERROR(IF(VLOOKUP($C152,'様式２－１'!$A$6:$BG$163,44,FALSE)="","",VLOOKUP($C152,'様式２－１'!$A$6:$BG$163,44,FALSE)),"")</f>
        <v/>
      </c>
      <c r="AY152" s="238" t="str">
        <f>IFERROR(IF(VLOOKUP($C152,'様式２－１'!$A$6:$BG$163,45,FALSE)="","",VLOOKUP($C152,'様式２－１'!$A$6:$BG$163,45,FALSE)),"")</f>
        <v/>
      </c>
      <c r="AZ152" s="237" t="str">
        <f>IFERROR(IF(VLOOKUP($C152,'様式２－１'!$A$6:$BG$163,46,FALSE)="","",VLOOKUP($C152,'様式２－１'!$A$6:$BG$163,46,FALSE)),"")</f>
        <v/>
      </c>
      <c r="BA152" s="238" t="str">
        <f>IFERROR(IF(VLOOKUP($C152,'様式２－１'!$A$6:$BG$163,47,FALSE)="","",VLOOKUP($C152,'様式２－１'!$A$6:$BG$163,47,FALSE)),"")</f>
        <v/>
      </c>
      <c r="BB152" s="237" t="str">
        <f>IFERROR(IF(VLOOKUP($C152,'様式２－１'!$A$6:$BG$163,48,FALSE)="","",VLOOKUP($C152,'様式２－１'!$A$6:$BG$163,48,FALSE)),"")</f>
        <v/>
      </c>
      <c r="BC152" s="238" t="str">
        <f>IFERROR(IF(VLOOKUP($C152,'様式２－１'!$A$6:$BG$163,49,FALSE)="","",VLOOKUP($C152,'様式２－１'!$A$6:$BG$163,49,FALSE)),"")</f>
        <v/>
      </c>
      <c r="BD152" s="237" t="str">
        <f>IFERROR(IF(VLOOKUP($C152,'様式２－１'!$A$6:$BG$163,50,FALSE)="","",VLOOKUP($C152,'様式２－１'!$A$6:$BG$163,50,FALSE)),"")</f>
        <v/>
      </c>
      <c r="BE152" s="238" t="str">
        <f>IFERROR(IF(VLOOKUP($C152,'様式２－１'!$A$6:$BG$163,51,FALSE)="","",VLOOKUP($C152,'様式２－１'!$A$6:$BG$163,51,FALSE)),"")</f>
        <v/>
      </c>
      <c r="BF152" s="237" t="str">
        <f>IFERROR(IF(VLOOKUP($C152,'様式２－１'!$A$6:$BG$163,52,FALSE)="","",VLOOKUP($C152,'様式２－１'!$A$6:$BG$163,52,FALSE)),"")</f>
        <v/>
      </c>
      <c r="BG152" s="238" t="str">
        <f>IFERROR(IF(VLOOKUP($C152,'様式２－１'!$A$6:$BG$163,53,FALSE)="","",1),"")</f>
        <v/>
      </c>
      <c r="BH152" s="237" t="str">
        <f>IFERROR(IF(VLOOKUP($C152,'様式２－１'!$A$6:$BG$163,54,FALSE)="","",1),"")</f>
        <v/>
      </c>
      <c r="BI152" s="238" t="str">
        <f>IFERROR(IF(VLOOKUP($C152,'様式２－１'!$A$6:$BG$163,55,FALSE)="","",1),"")</f>
        <v/>
      </c>
      <c r="BJ152" s="237" t="str">
        <f>IFERROR(IF(VLOOKUP($C152,'様式２－１'!$A$6:$BG$163,56,FALSE)="","",VLOOKUP($C152,'様式２－１'!$A$6:$BG$163,56,FALSE)),"")</f>
        <v/>
      </c>
      <c r="BK152" s="238" t="str">
        <f>IFERROR(IF(VLOOKUP($C152,'様式２－１'!$A$6:$BG$163,57,FALSE)="","",VLOOKUP($C152,'様式２－１'!$A$6:$BG$163,57,FALSE)),"")</f>
        <v/>
      </c>
      <c r="BL152" s="237" t="str">
        <f>IFERROR(IF(VLOOKUP($C152,'様式２－１'!$A$6:$BG$163,58,FALSE)="","",VLOOKUP($C152,'様式２－１'!$A$6:$BG$163,58,FALSE)),"")</f>
        <v/>
      </c>
      <c r="BM152" s="238" t="str">
        <f>IFERROR(IF(VLOOKUP($C152,'様式２－１'!$A$6:$BG$163,59,FALSE)="","",VLOOKUP($C152,'様式２－１'!$A$6:$BG$163,59,FALSE)),"")</f>
        <v/>
      </c>
      <c r="BN152" s="239" t="str">
        <f>IFERROR(IF(VLOOKUP($C152,'様式４－１'!$A$6:$AE$112,5,FALSE)="","",VLOOKUP($C152,'様式４－１'!$A$6:$AE$112,5,FALSE)),"")</f>
        <v/>
      </c>
      <c r="BO152" s="240" t="str">
        <f>IFERROR(IF(VLOOKUP($C152,'様式４－１'!$A$6:$AE$112,6,FALSE)="","",VLOOKUP($C152,'様式４－１'!$A$6:$AE$112,6,FALSE)),"")</f>
        <v/>
      </c>
      <c r="BP152" s="239" t="str">
        <f>IFERROR(IF(VLOOKUP($C152,'様式４－１'!$A$6:$AE$112,7,FALSE)="","",VLOOKUP($C152,'様式４－１'!$A$6:$AE$112,7,FALSE)),"")</f>
        <v/>
      </c>
      <c r="BQ152" s="240" t="str">
        <f>IFERROR(IF(VLOOKUP($C152,'様式４－１'!$A$6:$AE$112,8,FALSE)="","",VLOOKUP($C152,'様式４－１'!$A$6:$AE$112,8,FALSE)),"")</f>
        <v/>
      </c>
      <c r="BR152" s="239" t="str">
        <f>IFERROR(IF(VLOOKUP($C152,'様式４－１'!$A$6:$AE$112,9,FALSE)="","",VLOOKUP($C152,'様式４－１'!$A$6:$AE$112,9,FALSE)),"")</f>
        <v/>
      </c>
      <c r="BS152" s="240" t="str">
        <f>IFERROR(IF(VLOOKUP($C152,'様式４－１'!$A$6:$AE$112,10,FALSE)="","",VLOOKUP($C152,'様式４－１'!$A$6:$AE$112,10,FALSE)),"")</f>
        <v/>
      </c>
      <c r="BT152" s="239" t="str">
        <f>IFERROR(IF(VLOOKUP($C152,'様式４－１'!$A$6:$AE$112,11,FALSE)="","",VLOOKUP($C152,'様式４－１'!$A$6:$AE$112,11,FALSE)),"")</f>
        <v/>
      </c>
      <c r="BU152" s="240" t="str">
        <f>IFERROR(IF(VLOOKUP($C152,'様式４－１'!$A$6:$AE$112,12,FALSE)="","",VLOOKUP($C152,'様式４－１'!$A$6:$AE$112,12,FALSE)),"")</f>
        <v/>
      </c>
      <c r="BV152" s="237" t="str">
        <f>IFERROR(IF(VLOOKUP($C152,'様式４－１'!$A$6:$AE$112,13,FALSE)="","",VLOOKUP($C152,'様式４－１'!$A$6:$AE$112,13,FALSE)),"")</f>
        <v/>
      </c>
      <c r="BW152" s="238" t="str">
        <f>IFERROR(IF(VLOOKUP($C152,'様式４－１'!$A$6:$AE$112,14,FALSE)="","",VLOOKUP($C152,'様式４－１'!$A$6:$AE$112,14,FALSE)),"")</f>
        <v/>
      </c>
      <c r="BX152" s="237" t="str">
        <f>IFERROR(IF(VLOOKUP($C152,'様式４－１'!$A$6:$AE$112,15,FALSE)="","",VLOOKUP($C152,'様式４－１'!$A$6:$AE$112,15,FALSE)),"")</f>
        <v/>
      </c>
      <c r="BY152" s="238" t="str">
        <f>IFERROR(IF(VLOOKUP($C152,'様式４－１'!$A$6:$AE$112,16,FALSE)="","",VLOOKUP($C152,'様式４－１'!$A$6:$AE$112,16,FALSE)),"")</f>
        <v/>
      </c>
      <c r="BZ152" s="237" t="str">
        <f>IFERROR(IF(VLOOKUP($C152,'様式４－１'!$A$6:$AE$112,17,FALSE)="","",VLOOKUP($C152,'様式４－１'!$A$6:$AE$112,17,FALSE)),"")</f>
        <v/>
      </c>
      <c r="CA152" s="238" t="str">
        <f>IFERROR(IF(VLOOKUP($C152,'様式４－１'!$A$6:$AE$112,18,FALSE)="","",VLOOKUP($C152,'様式４－１'!$A$6:$AE$112,18,FALSE)),"")</f>
        <v/>
      </c>
      <c r="CB152" s="237" t="str">
        <f>IFERROR(IF(VLOOKUP($C152,'様式４－１'!$A$6:$AE$112,19,FALSE)="","",VLOOKUP($C152,'様式４－１'!$A$6:$AE$112,19,FALSE)),"")</f>
        <v/>
      </c>
      <c r="CC152" s="238" t="str">
        <f>IFERROR(IF(VLOOKUP($C152,'様式４－１'!$A$6:$AE$112,20,FALSE)="","",VLOOKUP($C152,'様式４－１'!$A$6:$AE$112,20,FALSE)),"")</f>
        <v/>
      </c>
      <c r="CD152" s="239" t="str">
        <f>IFERROR(IF(VLOOKUP($C152,'様式４－１'!$A$6:$AE$112,21,FALSE)="","",1),"")</f>
        <v/>
      </c>
      <c r="CE152" s="240" t="str">
        <f>IFERROR(IF(VLOOKUP($C152,'様式４－１'!$A$6:$AE$112,22,FALSE)="","",1),"")</f>
        <v/>
      </c>
      <c r="CF152" s="239" t="str">
        <f>IFERROR(IF(VLOOKUP($C152,'様式４－１'!$A$6:$AE$112,23,FALSE)="","",1),"")</f>
        <v/>
      </c>
      <c r="CG152" s="240" t="str">
        <f>IFERROR(IF(VLOOKUP($C152,'様式４－１'!$A$6:$AE$112,24,FALSE)="","",1),"")</f>
        <v/>
      </c>
      <c r="CH152" s="239" t="str">
        <f>IFERROR(IF(VLOOKUP($C152,'様式４－１'!$A$6:$AE$112,25,FALSE)="","",1),"")</f>
        <v/>
      </c>
      <c r="CI152" s="240" t="str">
        <f>IFERROR(IF(VLOOKUP($C152,'様式４－１'!$A$6:$AE$112,26,FALSE)="","",1),"")</f>
        <v/>
      </c>
      <c r="CJ152" s="239" t="str">
        <f>IFERROR(IF(VLOOKUP($C152,'様式４－１'!$A$6:$AE$112,27,FALSE)="","",1),"")</f>
        <v/>
      </c>
      <c r="CK152" s="240" t="str">
        <f>IFERROR(IF(VLOOKUP($C152,'様式４－１'!$A$6:$AE$112,28,FALSE)="","",1),"")</f>
        <v/>
      </c>
      <c r="CL152" s="239" t="str">
        <f>IFERROR(IF(VLOOKUP($C152,'様式４－１'!$A$6:$AE$112,29,FALSE)="","",1),"")</f>
        <v/>
      </c>
      <c r="CM152" s="240" t="str">
        <f>IFERROR(IF(VLOOKUP($C152,'様式４－１'!$A$6:$AE$112,30,FALSE)="","",1),"")</f>
        <v/>
      </c>
      <c r="CN152" s="239" t="str">
        <f>IFERROR(IF(VLOOKUP($C152,'様式４－１'!$A$6:$AE$112,31,FALSE)="","",1),"")</f>
        <v/>
      </c>
      <c r="CO152" s="254" t="str">
        <f>IFERROR(IF(VLOOKUP($C152,'様式４－１'!$A$6:$AE$112,31,FALSE)="","",1),"")</f>
        <v/>
      </c>
      <c r="CP152" s="258" t="str">
        <f>IFERROR(IF(VLOOKUP($C152,'様式４－１'!$A$6:$AE$112,31,FALSE)="","",1),"")</f>
        <v/>
      </c>
      <c r="CQ152" s="254" t="str">
        <f>IFERROR(IF(VLOOKUP($C152,'様式４－１'!$A$6:$AE$112,31,FALSE)="","",1),"")</f>
        <v/>
      </c>
      <c r="CR152" s="264">
        <f>全技術者確認表!E164</f>
        <v>0</v>
      </c>
      <c r="CS152" s="265">
        <f>全技術者確認表!H164</f>
        <v>0</v>
      </c>
      <c r="FS152" s="237"/>
      <c r="FT152" s="238"/>
      <c r="FU152" s="237"/>
      <c r="FV152" s="238"/>
      <c r="FW152" s="237"/>
      <c r="FX152" s="238"/>
      <c r="FY152" s="237"/>
      <c r="FZ152" s="238"/>
      <c r="GA152" s="237"/>
      <c r="GB152" s="238"/>
      <c r="GC152" s="237"/>
      <c r="GD152" s="238"/>
      <c r="GE152" s="237"/>
      <c r="GF152" s="238"/>
      <c r="GG152" s="237"/>
      <c r="GH152" s="238"/>
      <c r="GI152" s="239"/>
      <c r="GJ152" s="240"/>
      <c r="GK152" s="239"/>
      <c r="GL152" s="240"/>
      <c r="GM152" s="239"/>
      <c r="GN152" s="240"/>
      <c r="GO152" s="239"/>
      <c r="GP152" s="240"/>
      <c r="GQ152" s="239"/>
      <c r="GR152" s="240"/>
      <c r="GS152" s="239"/>
      <c r="GT152" s="240"/>
      <c r="GU152" s="239"/>
      <c r="GV152" s="240"/>
      <c r="GW152" s="239"/>
      <c r="GX152" s="240"/>
      <c r="GY152" s="237"/>
      <c r="GZ152" s="238"/>
      <c r="HA152" s="237"/>
      <c r="HB152" s="238"/>
      <c r="HC152" s="237"/>
      <c r="HD152" s="238"/>
      <c r="HE152" s="237"/>
      <c r="HF152" s="238"/>
      <c r="HG152" s="237"/>
      <c r="HH152" s="238"/>
      <c r="HI152" s="237"/>
      <c r="HJ152" s="238"/>
      <c r="HK152" s="237"/>
      <c r="HL152" s="238"/>
      <c r="HM152" s="237"/>
      <c r="HN152" s="238"/>
      <c r="HO152" s="237"/>
      <c r="HP152" s="238"/>
      <c r="HQ152" s="237"/>
      <c r="HR152" s="238"/>
      <c r="HS152" s="237"/>
      <c r="HT152" s="238"/>
      <c r="HU152" s="237"/>
      <c r="HV152" s="238"/>
      <c r="HW152" s="239"/>
      <c r="HX152" s="240"/>
      <c r="HY152" s="239"/>
      <c r="HZ152" s="240"/>
      <c r="IA152" s="239"/>
      <c r="IB152" s="240"/>
      <c r="IC152" s="239"/>
      <c r="ID152" s="240"/>
      <c r="IE152" s="237"/>
      <c r="IF152" s="238"/>
      <c r="IG152" s="237"/>
      <c r="IH152" s="238"/>
      <c r="II152" s="237"/>
      <c r="IJ152" s="238"/>
      <c r="IK152" s="237"/>
      <c r="IL152" s="238"/>
      <c r="IM152" s="239"/>
      <c r="IN152" s="240"/>
      <c r="IO152" s="239"/>
      <c r="IP152" s="240"/>
      <c r="IQ152" s="239"/>
      <c r="IR152" s="240"/>
      <c r="IS152" s="239"/>
      <c r="IT152" s="240"/>
      <c r="IU152" s="239"/>
      <c r="IV152" s="240"/>
      <c r="IW152" s="239"/>
      <c r="IX152" s="254"/>
      <c r="IY152" s="258"/>
      <c r="IZ152" s="254"/>
      <c r="JA152" s="258"/>
      <c r="JB152" s="254"/>
    </row>
    <row r="153" spans="1:262" s="231" customFormat="1" x14ac:dyDescent="0.2">
      <c r="A153" s="231">
        <f>報告書表紙!G$6</f>
        <v>0</v>
      </c>
      <c r="C153" s="231">
        <v>152</v>
      </c>
      <c r="D153" s="231">
        <f>全技術者確認表!B165</f>
        <v>0</v>
      </c>
      <c r="J153" s="232" t="str">
        <f>IFERROR(IF(VLOOKUP($C153,'様式２－１'!$A$6:$BG$163,4,FALSE)="","",1),"")</f>
        <v/>
      </c>
      <c r="K153" s="233" t="str">
        <f>IFERROR(IF(VLOOKUP($C153,'様式２－１'!$A$6:$BG$163,5,FALSE)="","",1),"")</f>
        <v/>
      </c>
      <c r="L153" s="232" t="str">
        <f>IFERROR(IF(VLOOKUP($C153,'様式２－１'!$A$6:$BG$163,6,FALSE)="","",1),"")</f>
        <v/>
      </c>
      <c r="M153" s="233" t="str">
        <f>IFERROR(IF(VLOOKUP($C153,'様式２－１'!$A$6:$BG$163,7,FALSE)="","",1),"")</f>
        <v/>
      </c>
      <c r="N153" s="232" t="str">
        <f>IFERROR(IF(VLOOKUP($C153,'様式２－１'!$A$6:$BG$163,8,FALSE)="","",1),"")</f>
        <v/>
      </c>
      <c r="O153" s="233" t="str">
        <f>IFERROR(IF(VLOOKUP($C153,'様式２－１'!$A$6:$BG$163,9,FALSE)="","",1),"")</f>
        <v/>
      </c>
      <c r="P153" s="232" t="str">
        <f>IFERROR(IF(VLOOKUP($C153,'様式２－１'!$A$6:$BG$163,10,FALSE)="","",1),"")</f>
        <v/>
      </c>
      <c r="Q153" s="233" t="str">
        <f>IFERROR(IF(VLOOKUP($C153,'様式２－１'!$A$6:$BG$163,11,FALSE)="","",1),"")</f>
        <v/>
      </c>
      <c r="R153" s="232" t="str">
        <f>IFERROR(IF(VLOOKUP($C153,'様式２－１'!$A$6:$BG$163,12,FALSE)="","",1),"")</f>
        <v/>
      </c>
      <c r="S153" s="233" t="str">
        <f>IFERROR(IF(VLOOKUP($C153,'様式２－１'!$A$6:$BG$163,13,FALSE)="","",1),"")</f>
        <v/>
      </c>
      <c r="T153" s="232" t="str">
        <f>IFERROR(IF(VLOOKUP($C153,'様式２－１'!$A$6:$BG$163,14,FALSE)="","",1),"")</f>
        <v/>
      </c>
      <c r="U153" s="233" t="str">
        <f>IFERROR(IF(VLOOKUP($C153,'様式２－１'!$A$6:$BG$163,15,FALSE)="","",1),"")</f>
        <v/>
      </c>
      <c r="V153" s="232" t="str">
        <f>IFERROR(IF(VLOOKUP($C153,'様式２－１'!$A$6:$BG$163,16,FALSE)="","",1),"")</f>
        <v/>
      </c>
      <c r="W153" s="233" t="str">
        <f>IFERROR(IF(VLOOKUP($C153,'様式２－１'!$A$6:$BG$163,17,FALSE)="","",1),"")</f>
        <v/>
      </c>
      <c r="X153" s="232" t="str">
        <f>IFERROR(IF(VLOOKUP($C153,'様式２－１'!$A$6:$BG$163,18,FALSE)="","",1),"")</f>
        <v/>
      </c>
      <c r="Y153" s="233" t="str">
        <f>IFERROR(IF(VLOOKUP($C153,'様式２－１'!$A$6:$BG$163,19,FALSE)="","",1),"")</f>
        <v/>
      </c>
      <c r="Z153" s="232" t="str">
        <f>IFERROR(IF(VLOOKUP($C153,'様式２－１'!$A$6:$BG$163,20,FALSE)="","",1),"")</f>
        <v/>
      </c>
      <c r="AA153" s="235" t="str">
        <f>IFERROR(IF(VLOOKUP($C153,'様式２－１'!$A$6:$BG$163,21,FALSE)="","",1),"")</f>
        <v/>
      </c>
      <c r="AB153" s="232" t="str">
        <f>IFERROR(IF(VLOOKUP($C153,'様式２－１'!$A$6:$BG$163,22,FALSE)="","",1),"")</f>
        <v/>
      </c>
      <c r="AC153" s="235" t="str">
        <f>IFERROR(IF(VLOOKUP($C153,'様式２－１'!$A$6:$BG$163,23,FALSE)="","",1),"")</f>
        <v/>
      </c>
      <c r="AD153" s="232" t="str">
        <f>IFERROR(IF(VLOOKUP($C153,'様式２－１'!$A$6:$BG$163,24,FALSE)="","",1),"")</f>
        <v/>
      </c>
      <c r="AE153" s="235" t="str">
        <f>IFERROR(IF(VLOOKUP($C153,'様式２－１'!$A$6:$BG$163,25,FALSE)="","",1),"")</f>
        <v/>
      </c>
      <c r="AF153" s="232" t="str">
        <f>IFERROR(IF(VLOOKUP($C153,'様式２－１'!$A$6:$BG$163,26,FALSE)="","",1),"")</f>
        <v/>
      </c>
      <c r="AG153" s="235" t="str">
        <f>IFERROR(IF(VLOOKUP($C153,'様式２－１'!$A$6:$BG$163,27,FALSE)="","",1),"")</f>
        <v/>
      </c>
      <c r="AH153" s="232" t="str">
        <f>IFERROR(IF(VLOOKUP($C153,'様式２－１'!$A$6:$BG$163,28,FALSE)="","",1),"")</f>
        <v/>
      </c>
      <c r="AI153" s="235" t="str">
        <f>IFERROR(IF(VLOOKUP($C153,'様式２－１'!$A$6:$BG$163,28,FALSE)="","",1),"")</f>
        <v/>
      </c>
      <c r="AJ153" s="232" t="str">
        <f>IFERROR(IF(VLOOKUP($C153,'様式２－１'!$A$6:$BG$163,30,FALSE)="","",1),"")</f>
        <v/>
      </c>
      <c r="AK153" s="235" t="str">
        <f>IFERROR(IF(VLOOKUP($C153,'様式２－１'!$A$6:$BG$163,31,FALSE)="","",1),"")</f>
        <v/>
      </c>
      <c r="AL153" s="232" t="str">
        <f>IFERROR(IF(VLOOKUP($C153,'様式２－１'!$A$6:$BG$163,32,FALSE)="","",1),"")</f>
        <v/>
      </c>
      <c r="AM153" s="235" t="str">
        <f>IFERROR(IF(VLOOKUP($C153,'様式２－１'!$A$6:$BG$163,33,FALSE)="","",1),"")</f>
        <v/>
      </c>
      <c r="AN153" s="232" t="str">
        <f>IFERROR(IF(VLOOKUP($C153,'様式２－１'!$A$6:$BG$163,34,FALSE)="","",1),"")</f>
        <v/>
      </c>
      <c r="AO153" s="235" t="str">
        <f>IFERROR(IF(VLOOKUP($C153,'様式２－１'!$A$6:$BG$163,35,FALSE)="","",1),"")</f>
        <v/>
      </c>
      <c r="AP153" s="232" t="str">
        <f>IFERROR(IF(VLOOKUP($C153,'様式２－１'!$A$6:$BG$163,36,FALSE)="","",VLOOKUP($C153,'様式２－１'!$A$6:$BG$163,36,FALSE)),"")</f>
        <v/>
      </c>
      <c r="AQ153" s="233" t="str">
        <f>IFERROR(IF(VLOOKUP($C153,'様式２－１'!$A$6:$BG$163,37,FALSE)="","",VLOOKUP($C153,'様式２－１'!$A$6:$BG$163,37,FALSE)),"")</f>
        <v/>
      </c>
      <c r="AR153" s="232" t="str">
        <f>IFERROR(IF(VLOOKUP($C153,'様式２－１'!$A$6:$BG$163,38,FALSE)="","",VLOOKUP($C153,'様式２－１'!$A$6:$BG$163,38,FALSE)),"")</f>
        <v/>
      </c>
      <c r="AS153" s="233" t="str">
        <f>IFERROR(IF(VLOOKUP($C153,'様式２－１'!$A$6:$BG$163,39,FALSE)="","",VLOOKUP($C153,'様式２－１'!$A$6:$BG$163,39,FALSE)),"")</f>
        <v/>
      </c>
      <c r="AT153" s="232" t="str">
        <f>IFERROR(IF(VLOOKUP($C153,'様式２－１'!$A$6:$BG$163,40,FALSE)="","",VLOOKUP($C153,'様式２－１'!$A$6:$BG$163,40,FALSE)),"")</f>
        <v/>
      </c>
      <c r="AU153" s="233" t="str">
        <f>IFERROR(IF(VLOOKUP($C153,'様式２－１'!$A$6:$BG$163,41,FALSE)="","",VLOOKUP($C153,'様式２－１'!$A$6:$BG$163,41,FALSE)),"")</f>
        <v/>
      </c>
      <c r="AV153" s="232" t="str">
        <f>IFERROR(IF(VLOOKUP($C153,'様式２－１'!$A$6:$BG$163,42,FALSE)="","",VLOOKUP($C153,'様式２－１'!$A$6:$BG$163,42,FALSE)),"")</f>
        <v/>
      </c>
      <c r="AW153" s="233" t="str">
        <f>IFERROR(IF(VLOOKUP($C153,'様式２－１'!$A$6:$BG$163,43,FALSE)="","",VLOOKUP($C153,'様式２－１'!$A$6:$BG$163,43,FALSE)),"")</f>
        <v/>
      </c>
      <c r="AX153" s="232" t="str">
        <f>IFERROR(IF(VLOOKUP($C153,'様式２－１'!$A$6:$BG$163,44,FALSE)="","",VLOOKUP($C153,'様式２－１'!$A$6:$BG$163,44,FALSE)),"")</f>
        <v/>
      </c>
      <c r="AY153" s="233" t="str">
        <f>IFERROR(IF(VLOOKUP($C153,'様式２－１'!$A$6:$BG$163,45,FALSE)="","",VLOOKUP($C153,'様式２－１'!$A$6:$BG$163,45,FALSE)),"")</f>
        <v/>
      </c>
      <c r="AZ153" s="232" t="str">
        <f>IFERROR(IF(VLOOKUP($C153,'様式２－１'!$A$6:$BG$163,46,FALSE)="","",VLOOKUP($C153,'様式２－１'!$A$6:$BG$163,46,FALSE)),"")</f>
        <v/>
      </c>
      <c r="BA153" s="233" t="str">
        <f>IFERROR(IF(VLOOKUP($C153,'様式２－１'!$A$6:$BG$163,47,FALSE)="","",VLOOKUP($C153,'様式２－１'!$A$6:$BG$163,47,FALSE)),"")</f>
        <v/>
      </c>
      <c r="BB153" s="232" t="str">
        <f>IFERROR(IF(VLOOKUP($C153,'様式２－１'!$A$6:$BG$163,48,FALSE)="","",VLOOKUP($C153,'様式２－１'!$A$6:$BG$163,48,FALSE)),"")</f>
        <v/>
      </c>
      <c r="BC153" s="233" t="str">
        <f>IFERROR(IF(VLOOKUP($C153,'様式２－１'!$A$6:$BG$163,49,FALSE)="","",VLOOKUP($C153,'様式２－１'!$A$6:$BG$163,49,FALSE)),"")</f>
        <v/>
      </c>
      <c r="BD153" s="232" t="str">
        <f>IFERROR(IF(VLOOKUP($C153,'様式２－１'!$A$6:$BG$163,50,FALSE)="","",VLOOKUP($C153,'様式２－１'!$A$6:$BG$163,50,FALSE)),"")</f>
        <v/>
      </c>
      <c r="BE153" s="233" t="str">
        <f>IFERROR(IF(VLOOKUP($C153,'様式２－１'!$A$6:$BG$163,51,FALSE)="","",VLOOKUP($C153,'様式２－１'!$A$6:$BG$163,51,FALSE)),"")</f>
        <v/>
      </c>
      <c r="BF153" s="232" t="str">
        <f>IFERROR(IF(VLOOKUP($C153,'様式２－１'!$A$6:$BG$163,52,FALSE)="","",VLOOKUP($C153,'様式２－１'!$A$6:$BG$163,52,FALSE)),"")</f>
        <v/>
      </c>
      <c r="BG153" s="233" t="str">
        <f>IFERROR(IF(VLOOKUP($C153,'様式２－１'!$A$6:$BG$163,53,FALSE)="","",1),"")</f>
        <v/>
      </c>
      <c r="BH153" s="232" t="str">
        <f>IFERROR(IF(VLOOKUP($C153,'様式２－１'!$A$6:$BG$163,54,FALSE)="","",1),"")</f>
        <v/>
      </c>
      <c r="BI153" s="233" t="str">
        <f>IFERROR(IF(VLOOKUP($C153,'様式２－１'!$A$6:$BG$163,55,FALSE)="","",1),"")</f>
        <v/>
      </c>
      <c r="BJ153" s="232" t="str">
        <f>IFERROR(IF(VLOOKUP($C153,'様式２－１'!$A$6:$BG$163,56,FALSE)="","",VLOOKUP($C153,'様式２－１'!$A$6:$BG$163,56,FALSE)),"")</f>
        <v/>
      </c>
      <c r="BK153" s="233" t="str">
        <f>IFERROR(IF(VLOOKUP($C153,'様式２－１'!$A$6:$BG$163,57,FALSE)="","",VLOOKUP($C153,'様式２－１'!$A$6:$BG$163,57,FALSE)),"")</f>
        <v/>
      </c>
      <c r="BL153" s="232" t="str">
        <f>IFERROR(IF(VLOOKUP($C153,'様式２－１'!$A$6:$BG$163,58,FALSE)="","",VLOOKUP($C153,'様式２－１'!$A$6:$BG$163,58,FALSE)),"")</f>
        <v/>
      </c>
      <c r="BM153" s="233" t="str">
        <f>IFERROR(IF(VLOOKUP($C153,'様式２－１'!$A$6:$BG$163,59,FALSE)="","",VLOOKUP($C153,'様式２－１'!$A$6:$BG$163,59,FALSE)),"")</f>
        <v/>
      </c>
      <c r="BN153" s="234" t="str">
        <f>IFERROR(IF(VLOOKUP($C153,'様式４－１'!$A$6:$AE$112,5,FALSE)="","",VLOOKUP($C153,'様式４－１'!$A$6:$AE$112,5,FALSE)),"")</f>
        <v/>
      </c>
      <c r="BO153" s="235" t="str">
        <f>IFERROR(IF(VLOOKUP($C153,'様式４－１'!$A$6:$AE$112,6,FALSE)="","",VLOOKUP($C153,'様式４－１'!$A$6:$AE$112,6,FALSE)),"")</f>
        <v/>
      </c>
      <c r="BP153" s="234" t="str">
        <f>IFERROR(IF(VLOOKUP($C153,'様式４－１'!$A$6:$AE$112,7,FALSE)="","",VLOOKUP($C153,'様式４－１'!$A$6:$AE$112,7,FALSE)),"")</f>
        <v/>
      </c>
      <c r="BQ153" s="235" t="str">
        <f>IFERROR(IF(VLOOKUP($C153,'様式４－１'!$A$6:$AE$112,8,FALSE)="","",VLOOKUP($C153,'様式４－１'!$A$6:$AE$112,8,FALSE)),"")</f>
        <v/>
      </c>
      <c r="BR153" s="234" t="str">
        <f>IFERROR(IF(VLOOKUP($C153,'様式４－１'!$A$6:$AE$112,9,FALSE)="","",VLOOKUP($C153,'様式４－１'!$A$6:$AE$112,9,FALSE)),"")</f>
        <v/>
      </c>
      <c r="BS153" s="235" t="str">
        <f>IFERROR(IF(VLOOKUP($C153,'様式４－１'!$A$6:$AE$112,10,FALSE)="","",VLOOKUP($C153,'様式４－１'!$A$6:$AE$112,10,FALSE)),"")</f>
        <v/>
      </c>
      <c r="BT153" s="234" t="str">
        <f>IFERROR(IF(VLOOKUP($C153,'様式４－１'!$A$6:$AE$112,11,FALSE)="","",VLOOKUP($C153,'様式４－１'!$A$6:$AE$112,11,FALSE)),"")</f>
        <v/>
      </c>
      <c r="BU153" s="235" t="str">
        <f>IFERROR(IF(VLOOKUP($C153,'様式４－１'!$A$6:$AE$112,12,FALSE)="","",VLOOKUP($C153,'様式４－１'!$A$6:$AE$112,12,FALSE)),"")</f>
        <v/>
      </c>
      <c r="BV153" s="232" t="str">
        <f>IFERROR(IF(VLOOKUP($C153,'様式４－１'!$A$6:$AE$112,13,FALSE)="","",VLOOKUP($C153,'様式４－１'!$A$6:$AE$112,13,FALSE)),"")</f>
        <v/>
      </c>
      <c r="BW153" s="233" t="str">
        <f>IFERROR(IF(VLOOKUP($C153,'様式４－１'!$A$6:$AE$112,14,FALSE)="","",VLOOKUP($C153,'様式４－１'!$A$6:$AE$112,14,FALSE)),"")</f>
        <v/>
      </c>
      <c r="BX153" s="232" t="str">
        <f>IFERROR(IF(VLOOKUP($C153,'様式４－１'!$A$6:$AE$112,15,FALSE)="","",VLOOKUP($C153,'様式４－１'!$A$6:$AE$112,15,FALSE)),"")</f>
        <v/>
      </c>
      <c r="BY153" s="233" t="str">
        <f>IFERROR(IF(VLOOKUP($C153,'様式４－１'!$A$6:$AE$112,16,FALSE)="","",VLOOKUP($C153,'様式４－１'!$A$6:$AE$112,16,FALSE)),"")</f>
        <v/>
      </c>
      <c r="BZ153" s="232" t="str">
        <f>IFERROR(IF(VLOOKUP($C153,'様式４－１'!$A$6:$AE$112,17,FALSE)="","",VLOOKUP($C153,'様式４－１'!$A$6:$AE$112,17,FALSE)),"")</f>
        <v/>
      </c>
      <c r="CA153" s="233" t="str">
        <f>IFERROR(IF(VLOOKUP($C153,'様式４－１'!$A$6:$AE$112,18,FALSE)="","",VLOOKUP($C153,'様式４－１'!$A$6:$AE$112,18,FALSE)),"")</f>
        <v/>
      </c>
      <c r="CB153" s="232" t="str">
        <f>IFERROR(IF(VLOOKUP($C153,'様式４－１'!$A$6:$AE$112,19,FALSE)="","",VLOOKUP($C153,'様式４－１'!$A$6:$AE$112,19,FALSE)),"")</f>
        <v/>
      </c>
      <c r="CC153" s="233" t="str">
        <f>IFERROR(IF(VLOOKUP($C153,'様式４－１'!$A$6:$AE$112,20,FALSE)="","",VLOOKUP($C153,'様式４－１'!$A$6:$AE$112,20,FALSE)),"")</f>
        <v/>
      </c>
      <c r="CD153" s="234" t="str">
        <f>IFERROR(IF(VLOOKUP($C153,'様式４－１'!$A$6:$AE$112,21,FALSE)="","",1),"")</f>
        <v/>
      </c>
      <c r="CE153" s="235" t="str">
        <f>IFERROR(IF(VLOOKUP($C153,'様式４－１'!$A$6:$AE$112,22,FALSE)="","",1),"")</f>
        <v/>
      </c>
      <c r="CF153" s="234" t="str">
        <f>IFERROR(IF(VLOOKUP($C153,'様式４－１'!$A$6:$AE$112,23,FALSE)="","",1),"")</f>
        <v/>
      </c>
      <c r="CG153" s="235" t="str">
        <f>IFERROR(IF(VLOOKUP($C153,'様式４－１'!$A$6:$AE$112,24,FALSE)="","",1),"")</f>
        <v/>
      </c>
      <c r="CH153" s="234" t="str">
        <f>IFERROR(IF(VLOOKUP($C153,'様式４－１'!$A$6:$AE$112,25,FALSE)="","",1),"")</f>
        <v/>
      </c>
      <c r="CI153" s="235" t="str">
        <f>IFERROR(IF(VLOOKUP($C153,'様式４－１'!$A$6:$AE$112,26,FALSE)="","",1),"")</f>
        <v/>
      </c>
      <c r="CJ153" s="234" t="str">
        <f>IFERROR(IF(VLOOKUP($C153,'様式４－１'!$A$6:$AE$112,27,FALSE)="","",1),"")</f>
        <v/>
      </c>
      <c r="CK153" s="235" t="str">
        <f>IFERROR(IF(VLOOKUP($C153,'様式４－１'!$A$6:$AE$112,28,FALSE)="","",1),"")</f>
        <v/>
      </c>
      <c r="CL153" s="234" t="str">
        <f>IFERROR(IF(VLOOKUP($C153,'様式４－１'!$A$6:$AE$112,29,FALSE)="","",1),"")</f>
        <v/>
      </c>
      <c r="CM153" s="235" t="str">
        <f>IFERROR(IF(VLOOKUP($C153,'様式４－１'!$A$6:$AE$112,30,FALSE)="","",1),"")</f>
        <v/>
      </c>
      <c r="CN153" s="234" t="str">
        <f>IFERROR(IF(VLOOKUP($C153,'様式４－１'!$A$6:$AE$112,31,FALSE)="","",1),"")</f>
        <v/>
      </c>
      <c r="CO153" s="252" t="str">
        <f>IFERROR(IF(VLOOKUP($C153,'様式４－１'!$A$6:$AE$112,31,FALSE)="","",1),"")</f>
        <v/>
      </c>
      <c r="CP153" s="256" t="str">
        <f>IFERROR(IF(VLOOKUP($C153,'様式４－１'!$A$6:$AE$112,31,FALSE)="","",1),"")</f>
        <v/>
      </c>
      <c r="CQ153" s="252" t="str">
        <f>IFERROR(IF(VLOOKUP($C153,'様式４－１'!$A$6:$AE$112,31,FALSE)="","",1),"")</f>
        <v/>
      </c>
      <c r="CR153" s="260">
        <f>全技術者確認表!E165</f>
        <v>0</v>
      </c>
      <c r="CS153" s="261">
        <f>全技術者確認表!H165</f>
        <v>0</v>
      </c>
      <c r="FS153" s="232"/>
      <c r="FT153" s="233"/>
      <c r="FU153" s="232"/>
      <c r="FV153" s="233"/>
      <c r="FW153" s="232"/>
      <c r="FX153" s="233"/>
      <c r="FY153" s="232"/>
      <c r="FZ153" s="233"/>
      <c r="GA153" s="232"/>
      <c r="GB153" s="233"/>
      <c r="GC153" s="232"/>
      <c r="GD153" s="233"/>
      <c r="GE153" s="232"/>
      <c r="GF153" s="233"/>
      <c r="GG153" s="232"/>
      <c r="GH153" s="233"/>
      <c r="GI153" s="234"/>
      <c r="GJ153" s="235"/>
      <c r="GK153" s="234"/>
      <c r="GL153" s="235"/>
      <c r="GM153" s="234"/>
      <c r="GN153" s="235"/>
      <c r="GO153" s="234"/>
      <c r="GP153" s="235"/>
      <c r="GQ153" s="234"/>
      <c r="GR153" s="235"/>
      <c r="GS153" s="234"/>
      <c r="GT153" s="235"/>
      <c r="GU153" s="234"/>
      <c r="GV153" s="235"/>
      <c r="GW153" s="234"/>
      <c r="GX153" s="235"/>
      <c r="GY153" s="232"/>
      <c r="GZ153" s="233"/>
      <c r="HA153" s="232"/>
      <c r="HB153" s="233"/>
      <c r="HC153" s="232"/>
      <c r="HD153" s="233"/>
      <c r="HE153" s="232"/>
      <c r="HF153" s="233"/>
      <c r="HG153" s="232"/>
      <c r="HH153" s="233"/>
      <c r="HI153" s="232"/>
      <c r="HJ153" s="233"/>
      <c r="HK153" s="232"/>
      <c r="HL153" s="233"/>
      <c r="HM153" s="232"/>
      <c r="HN153" s="233"/>
      <c r="HO153" s="232"/>
      <c r="HP153" s="233"/>
      <c r="HQ153" s="232"/>
      <c r="HR153" s="233"/>
      <c r="HS153" s="232"/>
      <c r="HT153" s="233"/>
      <c r="HU153" s="232"/>
      <c r="HV153" s="233"/>
      <c r="HW153" s="234"/>
      <c r="HX153" s="235"/>
      <c r="HY153" s="234"/>
      <c r="HZ153" s="235"/>
      <c r="IA153" s="234"/>
      <c r="IB153" s="235"/>
      <c r="IC153" s="234"/>
      <c r="ID153" s="235"/>
      <c r="IE153" s="232"/>
      <c r="IF153" s="233"/>
      <c r="IG153" s="232"/>
      <c r="IH153" s="233"/>
      <c r="II153" s="232"/>
      <c r="IJ153" s="233"/>
      <c r="IK153" s="232"/>
      <c r="IL153" s="233"/>
      <c r="IM153" s="234"/>
      <c r="IN153" s="235"/>
      <c r="IO153" s="234"/>
      <c r="IP153" s="235"/>
      <c r="IQ153" s="234"/>
      <c r="IR153" s="235"/>
      <c r="IS153" s="234"/>
      <c r="IT153" s="235"/>
      <c r="IU153" s="234"/>
      <c r="IV153" s="235"/>
      <c r="IW153" s="234"/>
      <c r="IX153" s="252"/>
      <c r="IY153" s="256"/>
      <c r="IZ153" s="252"/>
      <c r="JA153" s="256"/>
      <c r="JB153" s="252"/>
    </row>
    <row r="154" spans="1:262" s="231" customFormat="1" x14ac:dyDescent="0.2">
      <c r="A154" s="231">
        <f>報告書表紙!G$6</f>
        <v>0</v>
      </c>
      <c r="C154" s="231">
        <v>153</v>
      </c>
      <c r="D154" s="231">
        <f>全技術者確認表!B166</f>
        <v>0</v>
      </c>
      <c r="J154" s="232" t="str">
        <f>IFERROR(IF(VLOOKUP($C154,'様式２－１'!$A$6:$BG$163,4,FALSE)="","",1),"")</f>
        <v/>
      </c>
      <c r="K154" s="233" t="str">
        <f>IFERROR(IF(VLOOKUP($C154,'様式２－１'!$A$6:$BG$163,5,FALSE)="","",1),"")</f>
        <v/>
      </c>
      <c r="L154" s="232" t="str">
        <f>IFERROR(IF(VLOOKUP($C154,'様式２－１'!$A$6:$BG$163,6,FALSE)="","",1),"")</f>
        <v/>
      </c>
      <c r="M154" s="233" t="str">
        <f>IFERROR(IF(VLOOKUP($C154,'様式２－１'!$A$6:$BG$163,7,FALSE)="","",1),"")</f>
        <v/>
      </c>
      <c r="N154" s="232" t="str">
        <f>IFERROR(IF(VLOOKUP($C154,'様式２－１'!$A$6:$BG$163,8,FALSE)="","",1),"")</f>
        <v/>
      </c>
      <c r="O154" s="233" t="str">
        <f>IFERROR(IF(VLOOKUP($C154,'様式２－１'!$A$6:$BG$163,9,FALSE)="","",1),"")</f>
        <v/>
      </c>
      <c r="P154" s="232" t="str">
        <f>IFERROR(IF(VLOOKUP($C154,'様式２－１'!$A$6:$BG$163,10,FALSE)="","",1),"")</f>
        <v/>
      </c>
      <c r="Q154" s="233" t="str">
        <f>IFERROR(IF(VLOOKUP($C154,'様式２－１'!$A$6:$BG$163,11,FALSE)="","",1),"")</f>
        <v/>
      </c>
      <c r="R154" s="232" t="str">
        <f>IFERROR(IF(VLOOKUP($C154,'様式２－１'!$A$6:$BG$163,12,FALSE)="","",1),"")</f>
        <v/>
      </c>
      <c r="S154" s="233" t="str">
        <f>IFERROR(IF(VLOOKUP($C154,'様式２－１'!$A$6:$BG$163,13,FALSE)="","",1),"")</f>
        <v/>
      </c>
      <c r="T154" s="232" t="str">
        <f>IFERROR(IF(VLOOKUP($C154,'様式２－１'!$A$6:$BG$163,14,FALSE)="","",1),"")</f>
        <v/>
      </c>
      <c r="U154" s="233" t="str">
        <f>IFERROR(IF(VLOOKUP($C154,'様式２－１'!$A$6:$BG$163,15,FALSE)="","",1),"")</f>
        <v/>
      </c>
      <c r="V154" s="232" t="str">
        <f>IFERROR(IF(VLOOKUP($C154,'様式２－１'!$A$6:$BG$163,16,FALSE)="","",1),"")</f>
        <v/>
      </c>
      <c r="W154" s="233" t="str">
        <f>IFERROR(IF(VLOOKUP($C154,'様式２－１'!$A$6:$BG$163,17,FALSE)="","",1),"")</f>
        <v/>
      </c>
      <c r="X154" s="232" t="str">
        <f>IFERROR(IF(VLOOKUP($C154,'様式２－１'!$A$6:$BG$163,18,FALSE)="","",1),"")</f>
        <v/>
      </c>
      <c r="Y154" s="233" t="str">
        <f>IFERROR(IF(VLOOKUP($C154,'様式２－１'!$A$6:$BG$163,19,FALSE)="","",1),"")</f>
        <v/>
      </c>
      <c r="Z154" s="232" t="str">
        <f>IFERROR(IF(VLOOKUP($C154,'様式２－１'!$A$6:$BG$163,20,FALSE)="","",1),"")</f>
        <v/>
      </c>
      <c r="AA154" s="235" t="str">
        <f>IFERROR(IF(VLOOKUP($C154,'様式２－１'!$A$6:$BG$163,21,FALSE)="","",1),"")</f>
        <v/>
      </c>
      <c r="AB154" s="232" t="str">
        <f>IFERROR(IF(VLOOKUP($C154,'様式２－１'!$A$6:$BG$163,22,FALSE)="","",1),"")</f>
        <v/>
      </c>
      <c r="AC154" s="235" t="str">
        <f>IFERROR(IF(VLOOKUP($C154,'様式２－１'!$A$6:$BG$163,23,FALSE)="","",1),"")</f>
        <v/>
      </c>
      <c r="AD154" s="232" t="str">
        <f>IFERROR(IF(VLOOKUP($C154,'様式２－１'!$A$6:$BG$163,24,FALSE)="","",1),"")</f>
        <v/>
      </c>
      <c r="AE154" s="235" t="str">
        <f>IFERROR(IF(VLOOKUP($C154,'様式２－１'!$A$6:$BG$163,25,FALSE)="","",1),"")</f>
        <v/>
      </c>
      <c r="AF154" s="232" t="str">
        <f>IFERROR(IF(VLOOKUP($C154,'様式２－１'!$A$6:$BG$163,26,FALSE)="","",1),"")</f>
        <v/>
      </c>
      <c r="AG154" s="235" t="str">
        <f>IFERROR(IF(VLOOKUP($C154,'様式２－１'!$A$6:$BG$163,27,FALSE)="","",1),"")</f>
        <v/>
      </c>
      <c r="AH154" s="232" t="str">
        <f>IFERROR(IF(VLOOKUP($C154,'様式２－１'!$A$6:$BG$163,28,FALSE)="","",1),"")</f>
        <v/>
      </c>
      <c r="AI154" s="235" t="str">
        <f>IFERROR(IF(VLOOKUP($C154,'様式２－１'!$A$6:$BG$163,28,FALSE)="","",1),"")</f>
        <v/>
      </c>
      <c r="AJ154" s="232" t="str">
        <f>IFERROR(IF(VLOOKUP($C154,'様式２－１'!$A$6:$BG$163,30,FALSE)="","",1),"")</f>
        <v/>
      </c>
      <c r="AK154" s="235" t="str">
        <f>IFERROR(IF(VLOOKUP($C154,'様式２－１'!$A$6:$BG$163,31,FALSE)="","",1),"")</f>
        <v/>
      </c>
      <c r="AL154" s="232" t="str">
        <f>IFERROR(IF(VLOOKUP($C154,'様式２－１'!$A$6:$BG$163,32,FALSE)="","",1),"")</f>
        <v/>
      </c>
      <c r="AM154" s="235" t="str">
        <f>IFERROR(IF(VLOOKUP($C154,'様式２－１'!$A$6:$BG$163,33,FALSE)="","",1),"")</f>
        <v/>
      </c>
      <c r="AN154" s="232" t="str">
        <f>IFERROR(IF(VLOOKUP($C154,'様式２－１'!$A$6:$BG$163,34,FALSE)="","",1),"")</f>
        <v/>
      </c>
      <c r="AO154" s="235" t="str">
        <f>IFERROR(IF(VLOOKUP($C154,'様式２－１'!$A$6:$BG$163,35,FALSE)="","",1),"")</f>
        <v/>
      </c>
      <c r="AP154" s="232" t="str">
        <f>IFERROR(IF(VLOOKUP($C154,'様式２－１'!$A$6:$BG$163,36,FALSE)="","",VLOOKUP($C154,'様式２－１'!$A$6:$BG$163,36,FALSE)),"")</f>
        <v/>
      </c>
      <c r="AQ154" s="233" t="str">
        <f>IFERROR(IF(VLOOKUP($C154,'様式２－１'!$A$6:$BG$163,37,FALSE)="","",VLOOKUP($C154,'様式２－１'!$A$6:$BG$163,37,FALSE)),"")</f>
        <v/>
      </c>
      <c r="AR154" s="232" t="str">
        <f>IFERROR(IF(VLOOKUP($C154,'様式２－１'!$A$6:$BG$163,38,FALSE)="","",VLOOKUP($C154,'様式２－１'!$A$6:$BG$163,38,FALSE)),"")</f>
        <v/>
      </c>
      <c r="AS154" s="233" t="str">
        <f>IFERROR(IF(VLOOKUP($C154,'様式２－１'!$A$6:$BG$163,39,FALSE)="","",VLOOKUP($C154,'様式２－１'!$A$6:$BG$163,39,FALSE)),"")</f>
        <v/>
      </c>
      <c r="AT154" s="232" t="str">
        <f>IFERROR(IF(VLOOKUP($C154,'様式２－１'!$A$6:$BG$163,40,FALSE)="","",VLOOKUP($C154,'様式２－１'!$A$6:$BG$163,40,FALSE)),"")</f>
        <v/>
      </c>
      <c r="AU154" s="233" t="str">
        <f>IFERROR(IF(VLOOKUP($C154,'様式２－１'!$A$6:$BG$163,41,FALSE)="","",VLOOKUP($C154,'様式２－１'!$A$6:$BG$163,41,FALSE)),"")</f>
        <v/>
      </c>
      <c r="AV154" s="232" t="str">
        <f>IFERROR(IF(VLOOKUP($C154,'様式２－１'!$A$6:$BG$163,42,FALSE)="","",VLOOKUP($C154,'様式２－１'!$A$6:$BG$163,42,FALSE)),"")</f>
        <v/>
      </c>
      <c r="AW154" s="233" t="str">
        <f>IFERROR(IF(VLOOKUP($C154,'様式２－１'!$A$6:$BG$163,43,FALSE)="","",VLOOKUP($C154,'様式２－１'!$A$6:$BG$163,43,FALSE)),"")</f>
        <v/>
      </c>
      <c r="AX154" s="232" t="str">
        <f>IFERROR(IF(VLOOKUP($C154,'様式２－１'!$A$6:$BG$163,44,FALSE)="","",VLOOKUP($C154,'様式２－１'!$A$6:$BG$163,44,FALSE)),"")</f>
        <v/>
      </c>
      <c r="AY154" s="233" t="str">
        <f>IFERROR(IF(VLOOKUP($C154,'様式２－１'!$A$6:$BG$163,45,FALSE)="","",VLOOKUP($C154,'様式２－１'!$A$6:$BG$163,45,FALSE)),"")</f>
        <v/>
      </c>
      <c r="AZ154" s="232" t="str">
        <f>IFERROR(IF(VLOOKUP($C154,'様式２－１'!$A$6:$BG$163,46,FALSE)="","",VLOOKUP($C154,'様式２－１'!$A$6:$BG$163,46,FALSE)),"")</f>
        <v/>
      </c>
      <c r="BA154" s="233" t="str">
        <f>IFERROR(IF(VLOOKUP($C154,'様式２－１'!$A$6:$BG$163,47,FALSE)="","",VLOOKUP($C154,'様式２－１'!$A$6:$BG$163,47,FALSE)),"")</f>
        <v/>
      </c>
      <c r="BB154" s="232" t="str">
        <f>IFERROR(IF(VLOOKUP($C154,'様式２－１'!$A$6:$BG$163,48,FALSE)="","",VLOOKUP($C154,'様式２－１'!$A$6:$BG$163,48,FALSE)),"")</f>
        <v/>
      </c>
      <c r="BC154" s="233" t="str">
        <f>IFERROR(IF(VLOOKUP($C154,'様式２－１'!$A$6:$BG$163,49,FALSE)="","",VLOOKUP($C154,'様式２－１'!$A$6:$BG$163,49,FALSE)),"")</f>
        <v/>
      </c>
      <c r="BD154" s="232" t="str">
        <f>IFERROR(IF(VLOOKUP($C154,'様式２－１'!$A$6:$BG$163,50,FALSE)="","",VLOOKUP($C154,'様式２－１'!$A$6:$BG$163,50,FALSE)),"")</f>
        <v/>
      </c>
      <c r="BE154" s="233" t="str">
        <f>IFERROR(IF(VLOOKUP($C154,'様式２－１'!$A$6:$BG$163,51,FALSE)="","",VLOOKUP($C154,'様式２－１'!$A$6:$BG$163,51,FALSE)),"")</f>
        <v/>
      </c>
      <c r="BF154" s="232" t="str">
        <f>IFERROR(IF(VLOOKUP($C154,'様式２－１'!$A$6:$BG$163,52,FALSE)="","",VLOOKUP($C154,'様式２－１'!$A$6:$BG$163,52,FALSE)),"")</f>
        <v/>
      </c>
      <c r="BG154" s="233" t="str">
        <f>IFERROR(IF(VLOOKUP($C154,'様式２－１'!$A$6:$BG$163,53,FALSE)="","",1),"")</f>
        <v/>
      </c>
      <c r="BH154" s="232" t="str">
        <f>IFERROR(IF(VLOOKUP($C154,'様式２－１'!$A$6:$BG$163,54,FALSE)="","",1),"")</f>
        <v/>
      </c>
      <c r="BI154" s="233" t="str">
        <f>IFERROR(IF(VLOOKUP($C154,'様式２－１'!$A$6:$BG$163,55,FALSE)="","",1),"")</f>
        <v/>
      </c>
      <c r="BJ154" s="232" t="str">
        <f>IFERROR(IF(VLOOKUP($C154,'様式２－１'!$A$6:$BG$163,56,FALSE)="","",VLOOKUP($C154,'様式２－１'!$A$6:$BG$163,56,FALSE)),"")</f>
        <v/>
      </c>
      <c r="BK154" s="233" t="str">
        <f>IFERROR(IF(VLOOKUP($C154,'様式２－１'!$A$6:$BG$163,57,FALSE)="","",VLOOKUP($C154,'様式２－１'!$A$6:$BG$163,57,FALSE)),"")</f>
        <v/>
      </c>
      <c r="BL154" s="232" t="str">
        <f>IFERROR(IF(VLOOKUP($C154,'様式２－１'!$A$6:$BG$163,58,FALSE)="","",VLOOKUP($C154,'様式２－１'!$A$6:$BG$163,58,FALSE)),"")</f>
        <v/>
      </c>
      <c r="BM154" s="233" t="str">
        <f>IFERROR(IF(VLOOKUP($C154,'様式２－１'!$A$6:$BG$163,59,FALSE)="","",VLOOKUP($C154,'様式２－１'!$A$6:$BG$163,59,FALSE)),"")</f>
        <v/>
      </c>
      <c r="BN154" s="234" t="str">
        <f>IFERROR(IF(VLOOKUP($C154,'様式４－１'!$A$6:$AE$112,5,FALSE)="","",VLOOKUP($C154,'様式４－１'!$A$6:$AE$112,5,FALSE)),"")</f>
        <v/>
      </c>
      <c r="BO154" s="235" t="str">
        <f>IFERROR(IF(VLOOKUP($C154,'様式４－１'!$A$6:$AE$112,6,FALSE)="","",VLOOKUP($C154,'様式４－１'!$A$6:$AE$112,6,FALSE)),"")</f>
        <v/>
      </c>
      <c r="BP154" s="234" t="str">
        <f>IFERROR(IF(VLOOKUP($C154,'様式４－１'!$A$6:$AE$112,7,FALSE)="","",VLOOKUP($C154,'様式４－１'!$A$6:$AE$112,7,FALSE)),"")</f>
        <v/>
      </c>
      <c r="BQ154" s="235" t="str">
        <f>IFERROR(IF(VLOOKUP($C154,'様式４－１'!$A$6:$AE$112,8,FALSE)="","",VLOOKUP($C154,'様式４－１'!$A$6:$AE$112,8,FALSE)),"")</f>
        <v/>
      </c>
      <c r="BR154" s="234" t="str">
        <f>IFERROR(IF(VLOOKUP($C154,'様式４－１'!$A$6:$AE$112,9,FALSE)="","",VLOOKUP($C154,'様式４－１'!$A$6:$AE$112,9,FALSE)),"")</f>
        <v/>
      </c>
      <c r="BS154" s="235" t="str">
        <f>IFERROR(IF(VLOOKUP($C154,'様式４－１'!$A$6:$AE$112,10,FALSE)="","",VLOOKUP($C154,'様式４－１'!$A$6:$AE$112,10,FALSE)),"")</f>
        <v/>
      </c>
      <c r="BT154" s="234" t="str">
        <f>IFERROR(IF(VLOOKUP($C154,'様式４－１'!$A$6:$AE$112,11,FALSE)="","",VLOOKUP($C154,'様式４－１'!$A$6:$AE$112,11,FALSE)),"")</f>
        <v/>
      </c>
      <c r="BU154" s="235" t="str">
        <f>IFERROR(IF(VLOOKUP($C154,'様式４－１'!$A$6:$AE$112,12,FALSE)="","",VLOOKUP($C154,'様式４－１'!$A$6:$AE$112,12,FALSE)),"")</f>
        <v/>
      </c>
      <c r="BV154" s="232" t="str">
        <f>IFERROR(IF(VLOOKUP($C154,'様式４－１'!$A$6:$AE$112,13,FALSE)="","",VLOOKUP($C154,'様式４－１'!$A$6:$AE$112,13,FALSE)),"")</f>
        <v/>
      </c>
      <c r="BW154" s="233" t="str">
        <f>IFERROR(IF(VLOOKUP($C154,'様式４－１'!$A$6:$AE$112,14,FALSE)="","",VLOOKUP($C154,'様式４－１'!$A$6:$AE$112,14,FALSE)),"")</f>
        <v/>
      </c>
      <c r="BX154" s="232" t="str">
        <f>IFERROR(IF(VLOOKUP($C154,'様式４－１'!$A$6:$AE$112,15,FALSE)="","",VLOOKUP($C154,'様式４－１'!$A$6:$AE$112,15,FALSE)),"")</f>
        <v/>
      </c>
      <c r="BY154" s="233" t="str">
        <f>IFERROR(IF(VLOOKUP($C154,'様式４－１'!$A$6:$AE$112,16,FALSE)="","",VLOOKUP($C154,'様式４－１'!$A$6:$AE$112,16,FALSE)),"")</f>
        <v/>
      </c>
      <c r="BZ154" s="232" t="str">
        <f>IFERROR(IF(VLOOKUP($C154,'様式４－１'!$A$6:$AE$112,17,FALSE)="","",VLOOKUP($C154,'様式４－１'!$A$6:$AE$112,17,FALSE)),"")</f>
        <v/>
      </c>
      <c r="CA154" s="233" t="str">
        <f>IFERROR(IF(VLOOKUP($C154,'様式４－１'!$A$6:$AE$112,18,FALSE)="","",VLOOKUP($C154,'様式４－１'!$A$6:$AE$112,18,FALSE)),"")</f>
        <v/>
      </c>
      <c r="CB154" s="232" t="str">
        <f>IFERROR(IF(VLOOKUP($C154,'様式４－１'!$A$6:$AE$112,19,FALSE)="","",VLOOKUP($C154,'様式４－１'!$A$6:$AE$112,19,FALSE)),"")</f>
        <v/>
      </c>
      <c r="CC154" s="233" t="str">
        <f>IFERROR(IF(VLOOKUP($C154,'様式４－１'!$A$6:$AE$112,20,FALSE)="","",VLOOKUP($C154,'様式４－１'!$A$6:$AE$112,20,FALSE)),"")</f>
        <v/>
      </c>
      <c r="CD154" s="234" t="str">
        <f>IFERROR(IF(VLOOKUP($C154,'様式４－１'!$A$6:$AE$112,21,FALSE)="","",1),"")</f>
        <v/>
      </c>
      <c r="CE154" s="235" t="str">
        <f>IFERROR(IF(VLOOKUP($C154,'様式４－１'!$A$6:$AE$112,22,FALSE)="","",1),"")</f>
        <v/>
      </c>
      <c r="CF154" s="234" t="str">
        <f>IFERROR(IF(VLOOKUP($C154,'様式４－１'!$A$6:$AE$112,23,FALSE)="","",1),"")</f>
        <v/>
      </c>
      <c r="CG154" s="235" t="str">
        <f>IFERROR(IF(VLOOKUP($C154,'様式４－１'!$A$6:$AE$112,24,FALSE)="","",1),"")</f>
        <v/>
      </c>
      <c r="CH154" s="234" t="str">
        <f>IFERROR(IF(VLOOKUP($C154,'様式４－１'!$A$6:$AE$112,25,FALSE)="","",1),"")</f>
        <v/>
      </c>
      <c r="CI154" s="235" t="str">
        <f>IFERROR(IF(VLOOKUP($C154,'様式４－１'!$A$6:$AE$112,26,FALSE)="","",1),"")</f>
        <v/>
      </c>
      <c r="CJ154" s="234" t="str">
        <f>IFERROR(IF(VLOOKUP($C154,'様式４－１'!$A$6:$AE$112,27,FALSE)="","",1),"")</f>
        <v/>
      </c>
      <c r="CK154" s="235" t="str">
        <f>IFERROR(IF(VLOOKUP($C154,'様式４－１'!$A$6:$AE$112,28,FALSE)="","",1),"")</f>
        <v/>
      </c>
      <c r="CL154" s="234" t="str">
        <f>IFERROR(IF(VLOOKUP($C154,'様式４－１'!$A$6:$AE$112,29,FALSE)="","",1),"")</f>
        <v/>
      </c>
      <c r="CM154" s="235" t="str">
        <f>IFERROR(IF(VLOOKUP($C154,'様式４－１'!$A$6:$AE$112,30,FALSE)="","",1),"")</f>
        <v/>
      </c>
      <c r="CN154" s="234" t="str">
        <f>IFERROR(IF(VLOOKUP($C154,'様式４－１'!$A$6:$AE$112,31,FALSE)="","",1),"")</f>
        <v/>
      </c>
      <c r="CO154" s="252" t="str">
        <f>IFERROR(IF(VLOOKUP($C154,'様式４－１'!$A$6:$AE$112,31,FALSE)="","",1),"")</f>
        <v/>
      </c>
      <c r="CP154" s="256" t="str">
        <f>IFERROR(IF(VLOOKUP($C154,'様式４－１'!$A$6:$AE$112,31,FALSE)="","",1),"")</f>
        <v/>
      </c>
      <c r="CQ154" s="252" t="str">
        <f>IFERROR(IF(VLOOKUP($C154,'様式４－１'!$A$6:$AE$112,31,FALSE)="","",1),"")</f>
        <v/>
      </c>
      <c r="CR154" s="260">
        <f>全技術者確認表!E166</f>
        <v>0</v>
      </c>
      <c r="CS154" s="261">
        <f>全技術者確認表!H166</f>
        <v>0</v>
      </c>
      <c r="FS154" s="232"/>
      <c r="FT154" s="233"/>
      <c r="FU154" s="232"/>
      <c r="FV154" s="233"/>
      <c r="FW154" s="232"/>
      <c r="FX154" s="233"/>
      <c r="FY154" s="232"/>
      <c r="FZ154" s="233"/>
      <c r="GA154" s="232"/>
      <c r="GB154" s="233"/>
      <c r="GC154" s="232"/>
      <c r="GD154" s="233"/>
      <c r="GE154" s="232"/>
      <c r="GF154" s="233"/>
      <c r="GG154" s="232"/>
      <c r="GH154" s="233"/>
      <c r="GI154" s="234"/>
      <c r="GJ154" s="235"/>
      <c r="GK154" s="234"/>
      <c r="GL154" s="235"/>
      <c r="GM154" s="234"/>
      <c r="GN154" s="235"/>
      <c r="GO154" s="234"/>
      <c r="GP154" s="235"/>
      <c r="GQ154" s="234"/>
      <c r="GR154" s="235"/>
      <c r="GS154" s="234"/>
      <c r="GT154" s="235"/>
      <c r="GU154" s="234"/>
      <c r="GV154" s="235"/>
      <c r="GW154" s="234"/>
      <c r="GX154" s="235"/>
      <c r="GY154" s="232"/>
      <c r="GZ154" s="233"/>
      <c r="HA154" s="232"/>
      <c r="HB154" s="233"/>
      <c r="HC154" s="232"/>
      <c r="HD154" s="233"/>
      <c r="HE154" s="232"/>
      <c r="HF154" s="233"/>
      <c r="HG154" s="232"/>
      <c r="HH154" s="233"/>
      <c r="HI154" s="232"/>
      <c r="HJ154" s="233"/>
      <c r="HK154" s="232"/>
      <c r="HL154" s="233"/>
      <c r="HM154" s="232"/>
      <c r="HN154" s="233"/>
      <c r="HO154" s="232"/>
      <c r="HP154" s="233"/>
      <c r="HQ154" s="232"/>
      <c r="HR154" s="233"/>
      <c r="HS154" s="232"/>
      <c r="HT154" s="233"/>
      <c r="HU154" s="232"/>
      <c r="HV154" s="233"/>
      <c r="HW154" s="234"/>
      <c r="HX154" s="235"/>
      <c r="HY154" s="234"/>
      <c r="HZ154" s="235"/>
      <c r="IA154" s="234"/>
      <c r="IB154" s="235"/>
      <c r="IC154" s="234"/>
      <c r="ID154" s="235"/>
      <c r="IE154" s="232"/>
      <c r="IF154" s="233"/>
      <c r="IG154" s="232"/>
      <c r="IH154" s="233"/>
      <c r="II154" s="232"/>
      <c r="IJ154" s="233"/>
      <c r="IK154" s="232"/>
      <c r="IL154" s="233"/>
      <c r="IM154" s="234"/>
      <c r="IN154" s="235"/>
      <c r="IO154" s="234"/>
      <c r="IP154" s="235"/>
      <c r="IQ154" s="234"/>
      <c r="IR154" s="235"/>
      <c r="IS154" s="234"/>
      <c r="IT154" s="235"/>
      <c r="IU154" s="234"/>
      <c r="IV154" s="235"/>
      <c r="IW154" s="234"/>
      <c r="IX154" s="252"/>
      <c r="IY154" s="256"/>
      <c r="IZ154" s="252"/>
      <c r="JA154" s="256"/>
      <c r="JB154" s="252"/>
    </row>
    <row r="155" spans="1:262" s="231" customFormat="1" x14ac:dyDescent="0.2">
      <c r="A155" s="231">
        <f>報告書表紙!G$6</f>
        <v>0</v>
      </c>
      <c r="C155" s="231">
        <v>154</v>
      </c>
      <c r="D155" s="231">
        <f>全技術者確認表!B167</f>
        <v>0</v>
      </c>
      <c r="J155" s="232" t="str">
        <f>IFERROR(IF(VLOOKUP($C155,'様式２－１'!$A$6:$BG$163,4,FALSE)="","",1),"")</f>
        <v/>
      </c>
      <c r="K155" s="233" t="str">
        <f>IFERROR(IF(VLOOKUP($C155,'様式２－１'!$A$6:$BG$163,5,FALSE)="","",1),"")</f>
        <v/>
      </c>
      <c r="L155" s="232" t="str">
        <f>IFERROR(IF(VLOOKUP($C155,'様式２－１'!$A$6:$BG$163,6,FALSE)="","",1),"")</f>
        <v/>
      </c>
      <c r="M155" s="233" t="str">
        <f>IFERROR(IF(VLOOKUP($C155,'様式２－１'!$A$6:$BG$163,7,FALSE)="","",1),"")</f>
        <v/>
      </c>
      <c r="N155" s="232" t="str">
        <f>IFERROR(IF(VLOOKUP($C155,'様式２－１'!$A$6:$BG$163,8,FALSE)="","",1),"")</f>
        <v/>
      </c>
      <c r="O155" s="233" t="str">
        <f>IFERROR(IF(VLOOKUP($C155,'様式２－１'!$A$6:$BG$163,9,FALSE)="","",1),"")</f>
        <v/>
      </c>
      <c r="P155" s="232" t="str">
        <f>IFERROR(IF(VLOOKUP($C155,'様式２－１'!$A$6:$BG$163,10,FALSE)="","",1),"")</f>
        <v/>
      </c>
      <c r="Q155" s="233" t="str">
        <f>IFERROR(IF(VLOOKUP($C155,'様式２－１'!$A$6:$BG$163,11,FALSE)="","",1),"")</f>
        <v/>
      </c>
      <c r="R155" s="232" t="str">
        <f>IFERROR(IF(VLOOKUP($C155,'様式２－１'!$A$6:$BG$163,12,FALSE)="","",1),"")</f>
        <v/>
      </c>
      <c r="S155" s="233" t="str">
        <f>IFERROR(IF(VLOOKUP($C155,'様式２－１'!$A$6:$BG$163,13,FALSE)="","",1),"")</f>
        <v/>
      </c>
      <c r="T155" s="232" t="str">
        <f>IFERROR(IF(VLOOKUP($C155,'様式２－１'!$A$6:$BG$163,14,FALSE)="","",1),"")</f>
        <v/>
      </c>
      <c r="U155" s="233" t="str">
        <f>IFERROR(IF(VLOOKUP($C155,'様式２－１'!$A$6:$BG$163,15,FALSE)="","",1),"")</f>
        <v/>
      </c>
      <c r="V155" s="232" t="str">
        <f>IFERROR(IF(VLOOKUP($C155,'様式２－１'!$A$6:$BG$163,16,FALSE)="","",1),"")</f>
        <v/>
      </c>
      <c r="W155" s="233" t="str">
        <f>IFERROR(IF(VLOOKUP($C155,'様式２－１'!$A$6:$BG$163,17,FALSE)="","",1),"")</f>
        <v/>
      </c>
      <c r="X155" s="232" t="str">
        <f>IFERROR(IF(VLOOKUP($C155,'様式２－１'!$A$6:$BG$163,18,FALSE)="","",1),"")</f>
        <v/>
      </c>
      <c r="Y155" s="233" t="str">
        <f>IFERROR(IF(VLOOKUP($C155,'様式２－１'!$A$6:$BG$163,19,FALSE)="","",1),"")</f>
        <v/>
      </c>
      <c r="Z155" s="232" t="str">
        <f>IFERROR(IF(VLOOKUP($C155,'様式２－１'!$A$6:$BG$163,20,FALSE)="","",1),"")</f>
        <v/>
      </c>
      <c r="AA155" s="235" t="str">
        <f>IFERROR(IF(VLOOKUP($C155,'様式２－１'!$A$6:$BG$163,21,FALSE)="","",1),"")</f>
        <v/>
      </c>
      <c r="AB155" s="232" t="str">
        <f>IFERROR(IF(VLOOKUP($C155,'様式２－１'!$A$6:$BG$163,22,FALSE)="","",1),"")</f>
        <v/>
      </c>
      <c r="AC155" s="235" t="str">
        <f>IFERROR(IF(VLOOKUP($C155,'様式２－１'!$A$6:$BG$163,23,FALSE)="","",1),"")</f>
        <v/>
      </c>
      <c r="AD155" s="232" t="str">
        <f>IFERROR(IF(VLOOKUP($C155,'様式２－１'!$A$6:$BG$163,24,FALSE)="","",1),"")</f>
        <v/>
      </c>
      <c r="AE155" s="235" t="str">
        <f>IFERROR(IF(VLOOKUP($C155,'様式２－１'!$A$6:$BG$163,25,FALSE)="","",1),"")</f>
        <v/>
      </c>
      <c r="AF155" s="232" t="str">
        <f>IFERROR(IF(VLOOKUP($C155,'様式２－１'!$A$6:$BG$163,26,FALSE)="","",1),"")</f>
        <v/>
      </c>
      <c r="AG155" s="235" t="str">
        <f>IFERROR(IF(VLOOKUP($C155,'様式２－１'!$A$6:$BG$163,27,FALSE)="","",1),"")</f>
        <v/>
      </c>
      <c r="AH155" s="232" t="str">
        <f>IFERROR(IF(VLOOKUP($C155,'様式２－１'!$A$6:$BG$163,28,FALSE)="","",1),"")</f>
        <v/>
      </c>
      <c r="AI155" s="235" t="str">
        <f>IFERROR(IF(VLOOKUP($C155,'様式２－１'!$A$6:$BG$163,28,FALSE)="","",1),"")</f>
        <v/>
      </c>
      <c r="AJ155" s="232" t="str">
        <f>IFERROR(IF(VLOOKUP($C155,'様式２－１'!$A$6:$BG$163,30,FALSE)="","",1),"")</f>
        <v/>
      </c>
      <c r="AK155" s="235" t="str">
        <f>IFERROR(IF(VLOOKUP($C155,'様式２－１'!$A$6:$BG$163,31,FALSE)="","",1),"")</f>
        <v/>
      </c>
      <c r="AL155" s="232" t="str">
        <f>IFERROR(IF(VLOOKUP($C155,'様式２－１'!$A$6:$BG$163,32,FALSE)="","",1),"")</f>
        <v/>
      </c>
      <c r="AM155" s="235" t="str">
        <f>IFERROR(IF(VLOOKUP($C155,'様式２－１'!$A$6:$BG$163,33,FALSE)="","",1),"")</f>
        <v/>
      </c>
      <c r="AN155" s="232" t="str">
        <f>IFERROR(IF(VLOOKUP($C155,'様式２－１'!$A$6:$BG$163,34,FALSE)="","",1),"")</f>
        <v/>
      </c>
      <c r="AO155" s="235" t="str">
        <f>IFERROR(IF(VLOOKUP($C155,'様式２－１'!$A$6:$BG$163,35,FALSE)="","",1),"")</f>
        <v/>
      </c>
      <c r="AP155" s="232" t="str">
        <f>IFERROR(IF(VLOOKUP($C155,'様式２－１'!$A$6:$BG$163,36,FALSE)="","",VLOOKUP($C155,'様式２－１'!$A$6:$BG$163,36,FALSE)),"")</f>
        <v/>
      </c>
      <c r="AQ155" s="233" t="str">
        <f>IFERROR(IF(VLOOKUP($C155,'様式２－１'!$A$6:$BG$163,37,FALSE)="","",VLOOKUP($C155,'様式２－１'!$A$6:$BG$163,37,FALSE)),"")</f>
        <v/>
      </c>
      <c r="AR155" s="232" t="str">
        <f>IFERROR(IF(VLOOKUP($C155,'様式２－１'!$A$6:$BG$163,38,FALSE)="","",VLOOKUP($C155,'様式２－１'!$A$6:$BG$163,38,FALSE)),"")</f>
        <v/>
      </c>
      <c r="AS155" s="233" t="str">
        <f>IFERROR(IF(VLOOKUP($C155,'様式２－１'!$A$6:$BG$163,39,FALSE)="","",VLOOKUP($C155,'様式２－１'!$A$6:$BG$163,39,FALSE)),"")</f>
        <v/>
      </c>
      <c r="AT155" s="232" t="str">
        <f>IFERROR(IF(VLOOKUP($C155,'様式２－１'!$A$6:$BG$163,40,FALSE)="","",VLOOKUP($C155,'様式２－１'!$A$6:$BG$163,40,FALSE)),"")</f>
        <v/>
      </c>
      <c r="AU155" s="233" t="str">
        <f>IFERROR(IF(VLOOKUP($C155,'様式２－１'!$A$6:$BG$163,41,FALSE)="","",VLOOKUP($C155,'様式２－１'!$A$6:$BG$163,41,FALSE)),"")</f>
        <v/>
      </c>
      <c r="AV155" s="232" t="str">
        <f>IFERROR(IF(VLOOKUP($C155,'様式２－１'!$A$6:$BG$163,42,FALSE)="","",VLOOKUP($C155,'様式２－１'!$A$6:$BG$163,42,FALSE)),"")</f>
        <v/>
      </c>
      <c r="AW155" s="233" t="str">
        <f>IFERROR(IF(VLOOKUP($C155,'様式２－１'!$A$6:$BG$163,43,FALSE)="","",VLOOKUP($C155,'様式２－１'!$A$6:$BG$163,43,FALSE)),"")</f>
        <v/>
      </c>
      <c r="AX155" s="232" t="str">
        <f>IFERROR(IF(VLOOKUP($C155,'様式２－１'!$A$6:$BG$163,44,FALSE)="","",VLOOKUP($C155,'様式２－１'!$A$6:$BG$163,44,FALSE)),"")</f>
        <v/>
      </c>
      <c r="AY155" s="233" t="str">
        <f>IFERROR(IF(VLOOKUP($C155,'様式２－１'!$A$6:$BG$163,45,FALSE)="","",VLOOKUP($C155,'様式２－１'!$A$6:$BG$163,45,FALSE)),"")</f>
        <v/>
      </c>
      <c r="AZ155" s="232" t="str">
        <f>IFERROR(IF(VLOOKUP($C155,'様式２－１'!$A$6:$BG$163,46,FALSE)="","",VLOOKUP($C155,'様式２－１'!$A$6:$BG$163,46,FALSE)),"")</f>
        <v/>
      </c>
      <c r="BA155" s="233" t="str">
        <f>IFERROR(IF(VLOOKUP($C155,'様式２－１'!$A$6:$BG$163,47,FALSE)="","",VLOOKUP($C155,'様式２－１'!$A$6:$BG$163,47,FALSE)),"")</f>
        <v/>
      </c>
      <c r="BB155" s="232" t="str">
        <f>IFERROR(IF(VLOOKUP($C155,'様式２－１'!$A$6:$BG$163,48,FALSE)="","",VLOOKUP($C155,'様式２－１'!$A$6:$BG$163,48,FALSE)),"")</f>
        <v/>
      </c>
      <c r="BC155" s="233" t="str">
        <f>IFERROR(IF(VLOOKUP($C155,'様式２－１'!$A$6:$BG$163,49,FALSE)="","",VLOOKUP($C155,'様式２－１'!$A$6:$BG$163,49,FALSE)),"")</f>
        <v/>
      </c>
      <c r="BD155" s="232" t="str">
        <f>IFERROR(IF(VLOOKUP($C155,'様式２－１'!$A$6:$BG$163,50,FALSE)="","",VLOOKUP($C155,'様式２－１'!$A$6:$BG$163,50,FALSE)),"")</f>
        <v/>
      </c>
      <c r="BE155" s="233" t="str">
        <f>IFERROR(IF(VLOOKUP($C155,'様式２－１'!$A$6:$BG$163,51,FALSE)="","",VLOOKUP($C155,'様式２－１'!$A$6:$BG$163,51,FALSE)),"")</f>
        <v/>
      </c>
      <c r="BF155" s="232" t="str">
        <f>IFERROR(IF(VLOOKUP($C155,'様式２－１'!$A$6:$BG$163,52,FALSE)="","",VLOOKUP($C155,'様式２－１'!$A$6:$BG$163,52,FALSE)),"")</f>
        <v/>
      </c>
      <c r="BG155" s="233" t="str">
        <f>IFERROR(IF(VLOOKUP($C155,'様式２－１'!$A$6:$BG$163,53,FALSE)="","",1),"")</f>
        <v/>
      </c>
      <c r="BH155" s="232" t="str">
        <f>IFERROR(IF(VLOOKUP($C155,'様式２－１'!$A$6:$BG$163,54,FALSE)="","",1),"")</f>
        <v/>
      </c>
      <c r="BI155" s="233" t="str">
        <f>IFERROR(IF(VLOOKUP($C155,'様式２－１'!$A$6:$BG$163,55,FALSE)="","",1),"")</f>
        <v/>
      </c>
      <c r="BJ155" s="232" t="str">
        <f>IFERROR(IF(VLOOKUP($C155,'様式２－１'!$A$6:$BG$163,56,FALSE)="","",VLOOKUP($C155,'様式２－１'!$A$6:$BG$163,56,FALSE)),"")</f>
        <v/>
      </c>
      <c r="BK155" s="233" t="str">
        <f>IFERROR(IF(VLOOKUP($C155,'様式２－１'!$A$6:$BG$163,57,FALSE)="","",VLOOKUP($C155,'様式２－１'!$A$6:$BG$163,57,FALSE)),"")</f>
        <v/>
      </c>
      <c r="BL155" s="232" t="str">
        <f>IFERROR(IF(VLOOKUP($C155,'様式２－１'!$A$6:$BG$163,58,FALSE)="","",VLOOKUP($C155,'様式２－１'!$A$6:$BG$163,58,FALSE)),"")</f>
        <v/>
      </c>
      <c r="BM155" s="233" t="str">
        <f>IFERROR(IF(VLOOKUP($C155,'様式２－１'!$A$6:$BG$163,59,FALSE)="","",VLOOKUP($C155,'様式２－１'!$A$6:$BG$163,59,FALSE)),"")</f>
        <v/>
      </c>
      <c r="BN155" s="234" t="str">
        <f>IFERROR(IF(VLOOKUP($C155,'様式４－１'!$A$6:$AE$112,5,FALSE)="","",VLOOKUP($C155,'様式４－１'!$A$6:$AE$112,5,FALSE)),"")</f>
        <v/>
      </c>
      <c r="BO155" s="235" t="str">
        <f>IFERROR(IF(VLOOKUP($C155,'様式４－１'!$A$6:$AE$112,6,FALSE)="","",VLOOKUP($C155,'様式４－１'!$A$6:$AE$112,6,FALSE)),"")</f>
        <v/>
      </c>
      <c r="BP155" s="234" t="str">
        <f>IFERROR(IF(VLOOKUP($C155,'様式４－１'!$A$6:$AE$112,7,FALSE)="","",VLOOKUP($C155,'様式４－１'!$A$6:$AE$112,7,FALSE)),"")</f>
        <v/>
      </c>
      <c r="BQ155" s="235" t="str">
        <f>IFERROR(IF(VLOOKUP($C155,'様式４－１'!$A$6:$AE$112,8,FALSE)="","",VLOOKUP($C155,'様式４－１'!$A$6:$AE$112,8,FALSE)),"")</f>
        <v/>
      </c>
      <c r="BR155" s="234" t="str">
        <f>IFERROR(IF(VLOOKUP($C155,'様式４－１'!$A$6:$AE$112,9,FALSE)="","",VLOOKUP($C155,'様式４－１'!$A$6:$AE$112,9,FALSE)),"")</f>
        <v/>
      </c>
      <c r="BS155" s="235" t="str">
        <f>IFERROR(IF(VLOOKUP($C155,'様式４－１'!$A$6:$AE$112,10,FALSE)="","",VLOOKUP($C155,'様式４－１'!$A$6:$AE$112,10,FALSE)),"")</f>
        <v/>
      </c>
      <c r="BT155" s="234" t="str">
        <f>IFERROR(IF(VLOOKUP($C155,'様式４－１'!$A$6:$AE$112,11,FALSE)="","",VLOOKUP($C155,'様式４－１'!$A$6:$AE$112,11,FALSE)),"")</f>
        <v/>
      </c>
      <c r="BU155" s="235" t="str">
        <f>IFERROR(IF(VLOOKUP($C155,'様式４－１'!$A$6:$AE$112,12,FALSE)="","",VLOOKUP($C155,'様式４－１'!$A$6:$AE$112,12,FALSE)),"")</f>
        <v/>
      </c>
      <c r="BV155" s="232" t="str">
        <f>IFERROR(IF(VLOOKUP($C155,'様式４－１'!$A$6:$AE$112,13,FALSE)="","",VLOOKUP($C155,'様式４－１'!$A$6:$AE$112,13,FALSE)),"")</f>
        <v/>
      </c>
      <c r="BW155" s="233" t="str">
        <f>IFERROR(IF(VLOOKUP($C155,'様式４－１'!$A$6:$AE$112,14,FALSE)="","",VLOOKUP($C155,'様式４－１'!$A$6:$AE$112,14,FALSE)),"")</f>
        <v/>
      </c>
      <c r="BX155" s="232" t="str">
        <f>IFERROR(IF(VLOOKUP($C155,'様式４－１'!$A$6:$AE$112,15,FALSE)="","",VLOOKUP($C155,'様式４－１'!$A$6:$AE$112,15,FALSE)),"")</f>
        <v/>
      </c>
      <c r="BY155" s="233" t="str">
        <f>IFERROR(IF(VLOOKUP($C155,'様式４－１'!$A$6:$AE$112,16,FALSE)="","",VLOOKUP($C155,'様式４－１'!$A$6:$AE$112,16,FALSE)),"")</f>
        <v/>
      </c>
      <c r="BZ155" s="232" t="str">
        <f>IFERROR(IF(VLOOKUP($C155,'様式４－１'!$A$6:$AE$112,17,FALSE)="","",VLOOKUP($C155,'様式４－１'!$A$6:$AE$112,17,FALSE)),"")</f>
        <v/>
      </c>
      <c r="CA155" s="233" t="str">
        <f>IFERROR(IF(VLOOKUP($C155,'様式４－１'!$A$6:$AE$112,18,FALSE)="","",VLOOKUP($C155,'様式４－１'!$A$6:$AE$112,18,FALSE)),"")</f>
        <v/>
      </c>
      <c r="CB155" s="232" t="str">
        <f>IFERROR(IF(VLOOKUP($C155,'様式４－１'!$A$6:$AE$112,19,FALSE)="","",VLOOKUP($C155,'様式４－１'!$A$6:$AE$112,19,FALSE)),"")</f>
        <v/>
      </c>
      <c r="CC155" s="233" t="str">
        <f>IFERROR(IF(VLOOKUP($C155,'様式４－１'!$A$6:$AE$112,20,FALSE)="","",VLOOKUP($C155,'様式４－１'!$A$6:$AE$112,20,FALSE)),"")</f>
        <v/>
      </c>
      <c r="CD155" s="234" t="str">
        <f>IFERROR(IF(VLOOKUP($C155,'様式４－１'!$A$6:$AE$112,21,FALSE)="","",1),"")</f>
        <v/>
      </c>
      <c r="CE155" s="235" t="str">
        <f>IFERROR(IF(VLOOKUP($C155,'様式４－１'!$A$6:$AE$112,22,FALSE)="","",1),"")</f>
        <v/>
      </c>
      <c r="CF155" s="234" t="str">
        <f>IFERROR(IF(VLOOKUP($C155,'様式４－１'!$A$6:$AE$112,23,FALSE)="","",1),"")</f>
        <v/>
      </c>
      <c r="CG155" s="235" t="str">
        <f>IFERROR(IF(VLOOKUP($C155,'様式４－１'!$A$6:$AE$112,24,FALSE)="","",1),"")</f>
        <v/>
      </c>
      <c r="CH155" s="234" t="str">
        <f>IFERROR(IF(VLOOKUP($C155,'様式４－１'!$A$6:$AE$112,25,FALSE)="","",1),"")</f>
        <v/>
      </c>
      <c r="CI155" s="235" t="str">
        <f>IFERROR(IF(VLOOKUP($C155,'様式４－１'!$A$6:$AE$112,26,FALSE)="","",1),"")</f>
        <v/>
      </c>
      <c r="CJ155" s="234" t="str">
        <f>IFERROR(IF(VLOOKUP($C155,'様式４－１'!$A$6:$AE$112,27,FALSE)="","",1),"")</f>
        <v/>
      </c>
      <c r="CK155" s="235" t="str">
        <f>IFERROR(IF(VLOOKUP($C155,'様式４－１'!$A$6:$AE$112,28,FALSE)="","",1),"")</f>
        <v/>
      </c>
      <c r="CL155" s="234" t="str">
        <f>IFERROR(IF(VLOOKUP($C155,'様式４－１'!$A$6:$AE$112,29,FALSE)="","",1),"")</f>
        <v/>
      </c>
      <c r="CM155" s="235" t="str">
        <f>IFERROR(IF(VLOOKUP($C155,'様式４－１'!$A$6:$AE$112,30,FALSE)="","",1),"")</f>
        <v/>
      </c>
      <c r="CN155" s="234" t="str">
        <f>IFERROR(IF(VLOOKUP($C155,'様式４－１'!$A$6:$AE$112,31,FALSE)="","",1),"")</f>
        <v/>
      </c>
      <c r="CO155" s="252" t="str">
        <f>IFERROR(IF(VLOOKUP($C155,'様式４－１'!$A$6:$AE$112,31,FALSE)="","",1),"")</f>
        <v/>
      </c>
      <c r="CP155" s="256" t="str">
        <f>IFERROR(IF(VLOOKUP($C155,'様式４－１'!$A$6:$AE$112,31,FALSE)="","",1),"")</f>
        <v/>
      </c>
      <c r="CQ155" s="252" t="str">
        <f>IFERROR(IF(VLOOKUP($C155,'様式４－１'!$A$6:$AE$112,31,FALSE)="","",1),"")</f>
        <v/>
      </c>
      <c r="CR155" s="260">
        <f>全技術者確認表!E167</f>
        <v>0</v>
      </c>
      <c r="CS155" s="261">
        <f>全技術者確認表!H167</f>
        <v>0</v>
      </c>
      <c r="FS155" s="232"/>
      <c r="FT155" s="233"/>
      <c r="FU155" s="232"/>
      <c r="FV155" s="233"/>
      <c r="FW155" s="232"/>
      <c r="FX155" s="233"/>
      <c r="FY155" s="232"/>
      <c r="FZ155" s="233"/>
      <c r="GA155" s="232"/>
      <c r="GB155" s="233"/>
      <c r="GC155" s="232"/>
      <c r="GD155" s="233"/>
      <c r="GE155" s="232"/>
      <c r="GF155" s="233"/>
      <c r="GG155" s="232"/>
      <c r="GH155" s="233"/>
      <c r="GI155" s="234"/>
      <c r="GJ155" s="235"/>
      <c r="GK155" s="234"/>
      <c r="GL155" s="235"/>
      <c r="GM155" s="234"/>
      <c r="GN155" s="235"/>
      <c r="GO155" s="234"/>
      <c r="GP155" s="235"/>
      <c r="GQ155" s="234"/>
      <c r="GR155" s="235"/>
      <c r="GS155" s="234"/>
      <c r="GT155" s="235"/>
      <c r="GU155" s="234"/>
      <c r="GV155" s="235"/>
      <c r="GW155" s="234"/>
      <c r="GX155" s="235"/>
      <c r="GY155" s="232"/>
      <c r="GZ155" s="233"/>
      <c r="HA155" s="232"/>
      <c r="HB155" s="233"/>
      <c r="HC155" s="232"/>
      <c r="HD155" s="233"/>
      <c r="HE155" s="232"/>
      <c r="HF155" s="233"/>
      <c r="HG155" s="232"/>
      <c r="HH155" s="233"/>
      <c r="HI155" s="232"/>
      <c r="HJ155" s="233"/>
      <c r="HK155" s="232"/>
      <c r="HL155" s="233"/>
      <c r="HM155" s="232"/>
      <c r="HN155" s="233"/>
      <c r="HO155" s="232"/>
      <c r="HP155" s="233"/>
      <c r="HQ155" s="232"/>
      <c r="HR155" s="233"/>
      <c r="HS155" s="232"/>
      <c r="HT155" s="233"/>
      <c r="HU155" s="232"/>
      <c r="HV155" s="233"/>
      <c r="HW155" s="234"/>
      <c r="HX155" s="235"/>
      <c r="HY155" s="234"/>
      <c r="HZ155" s="235"/>
      <c r="IA155" s="234"/>
      <c r="IB155" s="235"/>
      <c r="IC155" s="234"/>
      <c r="ID155" s="235"/>
      <c r="IE155" s="232"/>
      <c r="IF155" s="233"/>
      <c r="IG155" s="232"/>
      <c r="IH155" s="233"/>
      <c r="II155" s="232"/>
      <c r="IJ155" s="233"/>
      <c r="IK155" s="232"/>
      <c r="IL155" s="233"/>
      <c r="IM155" s="234"/>
      <c r="IN155" s="235"/>
      <c r="IO155" s="234"/>
      <c r="IP155" s="235"/>
      <c r="IQ155" s="234"/>
      <c r="IR155" s="235"/>
      <c r="IS155" s="234"/>
      <c r="IT155" s="235"/>
      <c r="IU155" s="234"/>
      <c r="IV155" s="235"/>
      <c r="IW155" s="234"/>
      <c r="IX155" s="252"/>
      <c r="IY155" s="256"/>
      <c r="IZ155" s="252"/>
      <c r="JA155" s="256"/>
      <c r="JB155" s="252"/>
    </row>
    <row r="156" spans="1:262" s="241" customFormat="1" x14ac:dyDescent="0.2">
      <c r="A156" s="241">
        <f>報告書表紙!G$6</f>
        <v>0</v>
      </c>
      <c r="C156" s="241">
        <v>155</v>
      </c>
      <c r="D156" s="241">
        <f>全技術者確認表!B168</f>
        <v>0</v>
      </c>
      <c r="J156" s="242" t="str">
        <f>IFERROR(IF(VLOOKUP($C156,'様式２－１'!$A$6:$BG$163,4,FALSE)="","",1),"")</f>
        <v/>
      </c>
      <c r="K156" s="243" t="str">
        <f>IFERROR(IF(VLOOKUP($C156,'様式２－１'!$A$6:$BG$163,5,FALSE)="","",1),"")</f>
        <v/>
      </c>
      <c r="L156" s="242" t="str">
        <f>IFERROR(IF(VLOOKUP($C156,'様式２－１'!$A$6:$BG$163,6,FALSE)="","",1),"")</f>
        <v/>
      </c>
      <c r="M156" s="243" t="str">
        <f>IFERROR(IF(VLOOKUP($C156,'様式２－１'!$A$6:$BG$163,7,FALSE)="","",1),"")</f>
        <v/>
      </c>
      <c r="N156" s="242" t="str">
        <f>IFERROR(IF(VLOOKUP($C156,'様式２－１'!$A$6:$BG$163,8,FALSE)="","",1),"")</f>
        <v/>
      </c>
      <c r="O156" s="243" t="str">
        <f>IFERROR(IF(VLOOKUP($C156,'様式２－１'!$A$6:$BG$163,9,FALSE)="","",1),"")</f>
        <v/>
      </c>
      <c r="P156" s="242" t="str">
        <f>IFERROR(IF(VLOOKUP($C156,'様式２－１'!$A$6:$BG$163,10,FALSE)="","",1),"")</f>
        <v/>
      </c>
      <c r="Q156" s="243" t="str">
        <f>IFERROR(IF(VLOOKUP($C156,'様式２－１'!$A$6:$BG$163,11,FALSE)="","",1),"")</f>
        <v/>
      </c>
      <c r="R156" s="242" t="str">
        <f>IFERROR(IF(VLOOKUP($C156,'様式２－１'!$A$6:$BG$163,12,FALSE)="","",1),"")</f>
        <v/>
      </c>
      <c r="S156" s="243" t="str">
        <f>IFERROR(IF(VLOOKUP($C156,'様式２－１'!$A$6:$BG$163,13,FALSE)="","",1),"")</f>
        <v/>
      </c>
      <c r="T156" s="242" t="str">
        <f>IFERROR(IF(VLOOKUP($C156,'様式２－１'!$A$6:$BG$163,14,FALSE)="","",1),"")</f>
        <v/>
      </c>
      <c r="U156" s="243" t="str">
        <f>IFERROR(IF(VLOOKUP($C156,'様式２－１'!$A$6:$BG$163,15,FALSE)="","",1),"")</f>
        <v/>
      </c>
      <c r="V156" s="242" t="str">
        <f>IFERROR(IF(VLOOKUP($C156,'様式２－１'!$A$6:$BG$163,16,FALSE)="","",1),"")</f>
        <v/>
      </c>
      <c r="W156" s="243" t="str">
        <f>IFERROR(IF(VLOOKUP($C156,'様式２－１'!$A$6:$BG$163,17,FALSE)="","",1),"")</f>
        <v/>
      </c>
      <c r="X156" s="242" t="str">
        <f>IFERROR(IF(VLOOKUP($C156,'様式２－１'!$A$6:$BG$163,18,FALSE)="","",1),"")</f>
        <v/>
      </c>
      <c r="Y156" s="243" t="str">
        <f>IFERROR(IF(VLOOKUP($C156,'様式２－１'!$A$6:$BG$163,19,FALSE)="","",1),"")</f>
        <v/>
      </c>
      <c r="Z156" s="242" t="str">
        <f>IFERROR(IF(VLOOKUP($C156,'様式２－１'!$A$6:$BG$163,20,FALSE)="","",1),"")</f>
        <v/>
      </c>
      <c r="AA156" s="245" t="str">
        <f>IFERROR(IF(VLOOKUP($C156,'様式２－１'!$A$6:$BG$163,21,FALSE)="","",1),"")</f>
        <v/>
      </c>
      <c r="AB156" s="242" t="str">
        <f>IFERROR(IF(VLOOKUP($C156,'様式２－１'!$A$6:$BG$163,22,FALSE)="","",1),"")</f>
        <v/>
      </c>
      <c r="AC156" s="245" t="str">
        <f>IFERROR(IF(VLOOKUP($C156,'様式２－１'!$A$6:$BG$163,23,FALSE)="","",1),"")</f>
        <v/>
      </c>
      <c r="AD156" s="242" t="str">
        <f>IFERROR(IF(VLOOKUP($C156,'様式２－１'!$A$6:$BG$163,24,FALSE)="","",1),"")</f>
        <v/>
      </c>
      <c r="AE156" s="245" t="str">
        <f>IFERROR(IF(VLOOKUP($C156,'様式２－１'!$A$6:$BG$163,25,FALSE)="","",1),"")</f>
        <v/>
      </c>
      <c r="AF156" s="242" t="str">
        <f>IFERROR(IF(VLOOKUP($C156,'様式２－１'!$A$6:$BG$163,26,FALSE)="","",1),"")</f>
        <v/>
      </c>
      <c r="AG156" s="245" t="str">
        <f>IFERROR(IF(VLOOKUP($C156,'様式２－１'!$A$6:$BG$163,27,FALSE)="","",1),"")</f>
        <v/>
      </c>
      <c r="AH156" s="242" t="str">
        <f>IFERROR(IF(VLOOKUP($C156,'様式２－１'!$A$6:$BG$163,28,FALSE)="","",1),"")</f>
        <v/>
      </c>
      <c r="AI156" s="245" t="str">
        <f>IFERROR(IF(VLOOKUP($C156,'様式２－１'!$A$6:$BG$163,28,FALSE)="","",1),"")</f>
        <v/>
      </c>
      <c r="AJ156" s="242" t="str">
        <f>IFERROR(IF(VLOOKUP($C156,'様式２－１'!$A$6:$BG$163,30,FALSE)="","",1),"")</f>
        <v/>
      </c>
      <c r="AK156" s="245" t="str">
        <f>IFERROR(IF(VLOOKUP($C156,'様式２－１'!$A$6:$BG$163,31,FALSE)="","",1),"")</f>
        <v/>
      </c>
      <c r="AL156" s="242" t="str">
        <f>IFERROR(IF(VLOOKUP($C156,'様式２－１'!$A$6:$BG$163,32,FALSE)="","",1),"")</f>
        <v/>
      </c>
      <c r="AM156" s="245" t="str">
        <f>IFERROR(IF(VLOOKUP($C156,'様式２－１'!$A$6:$BG$163,33,FALSE)="","",1),"")</f>
        <v/>
      </c>
      <c r="AN156" s="242" t="str">
        <f>IFERROR(IF(VLOOKUP($C156,'様式２－１'!$A$6:$BG$163,34,FALSE)="","",1),"")</f>
        <v/>
      </c>
      <c r="AO156" s="245" t="str">
        <f>IFERROR(IF(VLOOKUP($C156,'様式２－１'!$A$6:$BG$163,35,FALSE)="","",1),"")</f>
        <v/>
      </c>
      <c r="AP156" s="242" t="str">
        <f>IFERROR(IF(VLOOKUP($C156,'様式２－１'!$A$6:$BG$163,36,FALSE)="","",VLOOKUP($C156,'様式２－１'!$A$6:$BG$163,36,FALSE)),"")</f>
        <v/>
      </c>
      <c r="AQ156" s="243" t="str">
        <f>IFERROR(IF(VLOOKUP($C156,'様式２－１'!$A$6:$BG$163,37,FALSE)="","",VLOOKUP($C156,'様式２－１'!$A$6:$BG$163,37,FALSE)),"")</f>
        <v/>
      </c>
      <c r="AR156" s="242" t="str">
        <f>IFERROR(IF(VLOOKUP($C156,'様式２－１'!$A$6:$BG$163,38,FALSE)="","",VLOOKUP($C156,'様式２－１'!$A$6:$BG$163,38,FALSE)),"")</f>
        <v/>
      </c>
      <c r="AS156" s="243" t="str">
        <f>IFERROR(IF(VLOOKUP($C156,'様式２－１'!$A$6:$BG$163,39,FALSE)="","",VLOOKUP($C156,'様式２－１'!$A$6:$BG$163,39,FALSE)),"")</f>
        <v/>
      </c>
      <c r="AT156" s="242" t="str">
        <f>IFERROR(IF(VLOOKUP($C156,'様式２－１'!$A$6:$BG$163,40,FALSE)="","",VLOOKUP($C156,'様式２－１'!$A$6:$BG$163,40,FALSE)),"")</f>
        <v/>
      </c>
      <c r="AU156" s="243" t="str">
        <f>IFERROR(IF(VLOOKUP($C156,'様式２－１'!$A$6:$BG$163,41,FALSE)="","",VLOOKUP($C156,'様式２－１'!$A$6:$BG$163,41,FALSE)),"")</f>
        <v/>
      </c>
      <c r="AV156" s="242" t="str">
        <f>IFERROR(IF(VLOOKUP($C156,'様式２－１'!$A$6:$BG$163,42,FALSE)="","",VLOOKUP($C156,'様式２－１'!$A$6:$BG$163,42,FALSE)),"")</f>
        <v/>
      </c>
      <c r="AW156" s="243" t="str">
        <f>IFERROR(IF(VLOOKUP($C156,'様式２－１'!$A$6:$BG$163,43,FALSE)="","",VLOOKUP($C156,'様式２－１'!$A$6:$BG$163,43,FALSE)),"")</f>
        <v/>
      </c>
      <c r="AX156" s="242" t="str">
        <f>IFERROR(IF(VLOOKUP($C156,'様式２－１'!$A$6:$BG$163,44,FALSE)="","",VLOOKUP($C156,'様式２－１'!$A$6:$BG$163,44,FALSE)),"")</f>
        <v/>
      </c>
      <c r="AY156" s="243" t="str">
        <f>IFERROR(IF(VLOOKUP($C156,'様式２－１'!$A$6:$BG$163,45,FALSE)="","",VLOOKUP($C156,'様式２－１'!$A$6:$BG$163,45,FALSE)),"")</f>
        <v/>
      </c>
      <c r="AZ156" s="242" t="str">
        <f>IFERROR(IF(VLOOKUP($C156,'様式２－１'!$A$6:$BG$163,46,FALSE)="","",VLOOKUP($C156,'様式２－１'!$A$6:$BG$163,46,FALSE)),"")</f>
        <v/>
      </c>
      <c r="BA156" s="243" t="str">
        <f>IFERROR(IF(VLOOKUP($C156,'様式２－１'!$A$6:$BG$163,47,FALSE)="","",VLOOKUP($C156,'様式２－１'!$A$6:$BG$163,47,FALSE)),"")</f>
        <v/>
      </c>
      <c r="BB156" s="242" t="str">
        <f>IFERROR(IF(VLOOKUP($C156,'様式２－１'!$A$6:$BG$163,48,FALSE)="","",VLOOKUP($C156,'様式２－１'!$A$6:$BG$163,48,FALSE)),"")</f>
        <v/>
      </c>
      <c r="BC156" s="243" t="str">
        <f>IFERROR(IF(VLOOKUP($C156,'様式２－１'!$A$6:$BG$163,49,FALSE)="","",VLOOKUP($C156,'様式２－１'!$A$6:$BG$163,49,FALSE)),"")</f>
        <v/>
      </c>
      <c r="BD156" s="242" t="str">
        <f>IFERROR(IF(VLOOKUP($C156,'様式２－１'!$A$6:$BG$163,50,FALSE)="","",VLOOKUP($C156,'様式２－１'!$A$6:$BG$163,50,FALSE)),"")</f>
        <v/>
      </c>
      <c r="BE156" s="243" t="str">
        <f>IFERROR(IF(VLOOKUP($C156,'様式２－１'!$A$6:$BG$163,51,FALSE)="","",VLOOKUP($C156,'様式２－１'!$A$6:$BG$163,51,FALSE)),"")</f>
        <v/>
      </c>
      <c r="BF156" s="242" t="str">
        <f>IFERROR(IF(VLOOKUP($C156,'様式２－１'!$A$6:$BG$163,52,FALSE)="","",VLOOKUP($C156,'様式２－１'!$A$6:$BG$163,52,FALSE)),"")</f>
        <v/>
      </c>
      <c r="BG156" s="243" t="str">
        <f>IFERROR(IF(VLOOKUP($C156,'様式２－１'!$A$6:$BG$163,53,FALSE)="","",1),"")</f>
        <v/>
      </c>
      <c r="BH156" s="242" t="str">
        <f>IFERROR(IF(VLOOKUP($C156,'様式２－１'!$A$6:$BG$163,54,FALSE)="","",1),"")</f>
        <v/>
      </c>
      <c r="BI156" s="243" t="str">
        <f>IFERROR(IF(VLOOKUP($C156,'様式２－１'!$A$6:$BG$163,55,FALSE)="","",1),"")</f>
        <v/>
      </c>
      <c r="BJ156" s="242" t="str">
        <f>IFERROR(IF(VLOOKUP($C156,'様式２－１'!$A$6:$BG$163,56,FALSE)="","",VLOOKUP($C156,'様式２－１'!$A$6:$BG$163,56,FALSE)),"")</f>
        <v/>
      </c>
      <c r="BK156" s="243" t="str">
        <f>IFERROR(IF(VLOOKUP($C156,'様式２－１'!$A$6:$BG$163,57,FALSE)="","",VLOOKUP($C156,'様式２－１'!$A$6:$BG$163,57,FALSE)),"")</f>
        <v/>
      </c>
      <c r="BL156" s="242" t="str">
        <f>IFERROR(IF(VLOOKUP($C156,'様式２－１'!$A$6:$BG$163,58,FALSE)="","",VLOOKUP($C156,'様式２－１'!$A$6:$BG$163,58,FALSE)),"")</f>
        <v/>
      </c>
      <c r="BM156" s="243" t="str">
        <f>IFERROR(IF(VLOOKUP($C156,'様式２－１'!$A$6:$BG$163,59,FALSE)="","",VLOOKUP($C156,'様式２－１'!$A$6:$BG$163,59,FALSE)),"")</f>
        <v/>
      </c>
      <c r="BN156" s="244" t="str">
        <f>IFERROR(IF(VLOOKUP($C156,'様式４－１'!$A$6:$AE$112,5,FALSE)="","",VLOOKUP($C156,'様式４－１'!$A$6:$AE$112,5,FALSE)),"")</f>
        <v/>
      </c>
      <c r="BO156" s="245" t="str">
        <f>IFERROR(IF(VLOOKUP($C156,'様式４－１'!$A$6:$AE$112,6,FALSE)="","",VLOOKUP($C156,'様式４－１'!$A$6:$AE$112,6,FALSE)),"")</f>
        <v/>
      </c>
      <c r="BP156" s="244" t="str">
        <f>IFERROR(IF(VLOOKUP($C156,'様式４－１'!$A$6:$AE$112,7,FALSE)="","",VLOOKUP($C156,'様式４－１'!$A$6:$AE$112,7,FALSE)),"")</f>
        <v/>
      </c>
      <c r="BQ156" s="245" t="str">
        <f>IFERROR(IF(VLOOKUP($C156,'様式４－１'!$A$6:$AE$112,8,FALSE)="","",VLOOKUP($C156,'様式４－１'!$A$6:$AE$112,8,FALSE)),"")</f>
        <v/>
      </c>
      <c r="BR156" s="244" t="str">
        <f>IFERROR(IF(VLOOKUP($C156,'様式４－１'!$A$6:$AE$112,9,FALSE)="","",VLOOKUP($C156,'様式４－１'!$A$6:$AE$112,9,FALSE)),"")</f>
        <v/>
      </c>
      <c r="BS156" s="245" t="str">
        <f>IFERROR(IF(VLOOKUP($C156,'様式４－１'!$A$6:$AE$112,10,FALSE)="","",VLOOKUP($C156,'様式４－１'!$A$6:$AE$112,10,FALSE)),"")</f>
        <v/>
      </c>
      <c r="BT156" s="244" t="str">
        <f>IFERROR(IF(VLOOKUP($C156,'様式４－１'!$A$6:$AE$112,11,FALSE)="","",VLOOKUP($C156,'様式４－１'!$A$6:$AE$112,11,FALSE)),"")</f>
        <v/>
      </c>
      <c r="BU156" s="245" t="str">
        <f>IFERROR(IF(VLOOKUP($C156,'様式４－１'!$A$6:$AE$112,12,FALSE)="","",VLOOKUP($C156,'様式４－１'!$A$6:$AE$112,12,FALSE)),"")</f>
        <v/>
      </c>
      <c r="BV156" s="242" t="str">
        <f>IFERROR(IF(VLOOKUP($C156,'様式４－１'!$A$6:$AE$112,13,FALSE)="","",VLOOKUP($C156,'様式４－１'!$A$6:$AE$112,13,FALSE)),"")</f>
        <v/>
      </c>
      <c r="BW156" s="243" t="str">
        <f>IFERROR(IF(VLOOKUP($C156,'様式４－１'!$A$6:$AE$112,14,FALSE)="","",VLOOKUP($C156,'様式４－１'!$A$6:$AE$112,14,FALSE)),"")</f>
        <v/>
      </c>
      <c r="BX156" s="242" t="str">
        <f>IFERROR(IF(VLOOKUP($C156,'様式４－１'!$A$6:$AE$112,15,FALSE)="","",VLOOKUP($C156,'様式４－１'!$A$6:$AE$112,15,FALSE)),"")</f>
        <v/>
      </c>
      <c r="BY156" s="243" t="str">
        <f>IFERROR(IF(VLOOKUP($C156,'様式４－１'!$A$6:$AE$112,16,FALSE)="","",VLOOKUP($C156,'様式４－１'!$A$6:$AE$112,16,FALSE)),"")</f>
        <v/>
      </c>
      <c r="BZ156" s="242" t="str">
        <f>IFERROR(IF(VLOOKUP($C156,'様式４－１'!$A$6:$AE$112,17,FALSE)="","",VLOOKUP($C156,'様式４－１'!$A$6:$AE$112,17,FALSE)),"")</f>
        <v/>
      </c>
      <c r="CA156" s="243" t="str">
        <f>IFERROR(IF(VLOOKUP($C156,'様式４－１'!$A$6:$AE$112,18,FALSE)="","",VLOOKUP($C156,'様式４－１'!$A$6:$AE$112,18,FALSE)),"")</f>
        <v/>
      </c>
      <c r="CB156" s="242" t="str">
        <f>IFERROR(IF(VLOOKUP($C156,'様式４－１'!$A$6:$AE$112,19,FALSE)="","",VLOOKUP($C156,'様式４－１'!$A$6:$AE$112,19,FALSE)),"")</f>
        <v/>
      </c>
      <c r="CC156" s="243" t="str">
        <f>IFERROR(IF(VLOOKUP($C156,'様式４－１'!$A$6:$AE$112,20,FALSE)="","",VLOOKUP($C156,'様式４－１'!$A$6:$AE$112,20,FALSE)),"")</f>
        <v/>
      </c>
      <c r="CD156" s="244" t="str">
        <f>IFERROR(IF(VLOOKUP($C156,'様式４－１'!$A$6:$AE$112,21,FALSE)="","",1),"")</f>
        <v/>
      </c>
      <c r="CE156" s="245" t="str">
        <f>IFERROR(IF(VLOOKUP($C156,'様式４－１'!$A$6:$AE$112,22,FALSE)="","",1),"")</f>
        <v/>
      </c>
      <c r="CF156" s="244" t="str">
        <f>IFERROR(IF(VLOOKUP($C156,'様式４－１'!$A$6:$AE$112,23,FALSE)="","",1),"")</f>
        <v/>
      </c>
      <c r="CG156" s="245" t="str">
        <f>IFERROR(IF(VLOOKUP($C156,'様式４－１'!$A$6:$AE$112,24,FALSE)="","",1),"")</f>
        <v/>
      </c>
      <c r="CH156" s="244" t="str">
        <f>IFERROR(IF(VLOOKUP($C156,'様式４－１'!$A$6:$AE$112,25,FALSE)="","",1),"")</f>
        <v/>
      </c>
      <c r="CI156" s="245" t="str">
        <f>IFERROR(IF(VLOOKUP($C156,'様式４－１'!$A$6:$AE$112,26,FALSE)="","",1),"")</f>
        <v/>
      </c>
      <c r="CJ156" s="244" t="str">
        <f>IFERROR(IF(VLOOKUP($C156,'様式４－１'!$A$6:$AE$112,27,FALSE)="","",1),"")</f>
        <v/>
      </c>
      <c r="CK156" s="245" t="str">
        <f>IFERROR(IF(VLOOKUP($C156,'様式４－１'!$A$6:$AE$112,28,FALSE)="","",1),"")</f>
        <v/>
      </c>
      <c r="CL156" s="244" t="str">
        <f>IFERROR(IF(VLOOKUP($C156,'様式４－１'!$A$6:$AE$112,29,FALSE)="","",1),"")</f>
        <v/>
      </c>
      <c r="CM156" s="245" t="str">
        <f>IFERROR(IF(VLOOKUP($C156,'様式４－１'!$A$6:$AE$112,30,FALSE)="","",1),"")</f>
        <v/>
      </c>
      <c r="CN156" s="244" t="str">
        <f>IFERROR(IF(VLOOKUP($C156,'様式４－１'!$A$6:$AE$112,31,FALSE)="","",1),"")</f>
        <v/>
      </c>
      <c r="CO156" s="253" t="str">
        <f>IFERROR(IF(VLOOKUP($C156,'様式４－１'!$A$6:$AE$112,31,FALSE)="","",1),"")</f>
        <v/>
      </c>
      <c r="CP156" s="257" t="str">
        <f>IFERROR(IF(VLOOKUP($C156,'様式４－１'!$A$6:$AE$112,31,FALSE)="","",1),"")</f>
        <v/>
      </c>
      <c r="CQ156" s="253" t="str">
        <f>IFERROR(IF(VLOOKUP($C156,'様式４－１'!$A$6:$AE$112,31,FALSE)="","",1),"")</f>
        <v/>
      </c>
      <c r="CR156" s="262">
        <f>全技術者確認表!E168</f>
        <v>0</v>
      </c>
      <c r="CS156" s="263">
        <f>全技術者確認表!H168</f>
        <v>0</v>
      </c>
      <c r="FS156" s="242"/>
      <c r="FT156" s="243"/>
      <c r="FU156" s="242"/>
      <c r="FV156" s="243"/>
      <c r="FW156" s="242"/>
      <c r="FX156" s="243"/>
      <c r="FY156" s="242"/>
      <c r="FZ156" s="243"/>
      <c r="GA156" s="242"/>
      <c r="GB156" s="243"/>
      <c r="GC156" s="242"/>
      <c r="GD156" s="243"/>
      <c r="GE156" s="242"/>
      <c r="GF156" s="243"/>
      <c r="GG156" s="242"/>
      <c r="GH156" s="243"/>
      <c r="GI156" s="244"/>
      <c r="GJ156" s="245"/>
      <c r="GK156" s="244"/>
      <c r="GL156" s="245"/>
      <c r="GM156" s="244"/>
      <c r="GN156" s="245"/>
      <c r="GO156" s="244"/>
      <c r="GP156" s="245"/>
      <c r="GQ156" s="244"/>
      <c r="GR156" s="245"/>
      <c r="GS156" s="244"/>
      <c r="GT156" s="245"/>
      <c r="GU156" s="244"/>
      <c r="GV156" s="245"/>
      <c r="GW156" s="244"/>
      <c r="GX156" s="245"/>
      <c r="GY156" s="242"/>
      <c r="GZ156" s="243"/>
      <c r="HA156" s="242"/>
      <c r="HB156" s="243"/>
      <c r="HC156" s="242"/>
      <c r="HD156" s="243"/>
      <c r="HE156" s="242"/>
      <c r="HF156" s="243"/>
      <c r="HG156" s="242"/>
      <c r="HH156" s="243"/>
      <c r="HI156" s="242"/>
      <c r="HJ156" s="243"/>
      <c r="HK156" s="242"/>
      <c r="HL156" s="243"/>
      <c r="HM156" s="242"/>
      <c r="HN156" s="243"/>
      <c r="HO156" s="242"/>
      <c r="HP156" s="243"/>
      <c r="HQ156" s="242"/>
      <c r="HR156" s="243"/>
      <c r="HS156" s="242"/>
      <c r="HT156" s="243"/>
      <c r="HU156" s="242"/>
      <c r="HV156" s="243"/>
      <c r="HW156" s="244"/>
      <c r="HX156" s="245"/>
      <c r="HY156" s="244"/>
      <c r="HZ156" s="245"/>
      <c r="IA156" s="244"/>
      <c r="IB156" s="245"/>
      <c r="IC156" s="244"/>
      <c r="ID156" s="245"/>
      <c r="IE156" s="242"/>
      <c r="IF156" s="243"/>
      <c r="IG156" s="242"/>
      <c r="IH156" s="243"/>
      <c r="II156" s="242"/>
      <c r="IJ156" s="243"/>
      <c r="IK156" s="242"/>
      <c r="IL156" s="243"/>
      <c r="IM156" s="244"/>
      <c r="IN156" s="245"/>
      <c r="IO156" s="244"/>
      <c r="IP156" s="245"/>
      <c r="IQ156" s="244"/>
      <c r="IR156" s="245"/>
      <c r="IS156" s="244"/>
      <c r="IT156" s="245"/>
      <c r="IU156" s="244"/>
      <c r="IV156" s="245"/>
      <c r="IW156" s="244"/>
      <c r="IX156" s="253"/>
      <c r="IY156" s="257"/>
      <c r="IZ156" s="253"/>
      <c r="JA156" s="257"/>
      <c r="JB156" s="253"/>
    </row>
    <row r="157" spans="1:262" s="236" customFormat="1" x14ac:dyDescent="0.2">
      <c r="A157" s="236">
        <f>報告書表紙!G$6</f>
        <v>0</v>
      </c>
      <c r="C157" s="236">
        <v>156</v>
      </c>
      <c r="D157" s="236">
        <f>全技術者確認表!B169</f>
        <v>0</v>
      </c>
      <c r="J157" s="237" t="str">
        <f>IFERROR(IF(VLOOKUP($C157,'様式２－１'!$A$6:$BG$163,4,FALSE)="","",1),"")</f>
        <v/>
      </c>
      <c r="K157" s="238" t="str">
        <f>IFERROR(IF(VLOOKUP($C157,'様式２－１'!$A$6:$BG$163,5,FALSE)="","",1),"")</f>
        <v/>
      </c>
      <c r="L157" s="237" t="str">
        <f>IFERROR(IF(VLOOKUP($C157,'様式２－１'!$A$6:$BG$163,6,FALSE)="","",1),"")</f>
        <v/>
      </c>
      <c r="M157" s="238" t="str">
        <f>IFERROR(IF(VLOOKUP($C157,'様式２－１'!$A$6:$BG$163,7,FALSE)="","",1),"")</f>
        <v/>
      </c>
      <c r="N157" s="237" t="str">
        <f>IFERROR(IF(VLOOKUP($C157,'様式２－１'!$A$6:$BG$163,8,FALSE)="","",1),"")</f>
        <v/>
      </c>
      <c r="O157" s="238" t="str">
        <f>IFERROR(IF(VLOOKUP($C157,'様式２－１'!$A$6:$BG$163,9,FALSE)="","",1),"")</f>
        <v/>
      </c>
      <c r="P157" s="237" t="str">
        <f>IFERROR(IF(VLOOKUP($C157,'様式２－１'!$A$6:$BG$163,10,FALSE)="","",1),"")</f>
        <v/>
      </c>
      <c r="Q157" s="238" t="str">
        <f>IFERROR(IF(VLOOKUP($C157,'様式２－１'!$A$6:$BG$163,11,FALSE)="","",1),"")</f>
        <v/>
      </c>
      <c r="R157" s="237" t="str">
        <f>IFERROR(IF(VLOOKUP($C157,'様式２－１'!$A$6:$BG$163,12,FALSE)="","",1),"")</f>
        <v/>
      </c>
      <c r="S157" s="238" t="str">
        <f>IFERROR(IF(VLOOKUP($C157,'様式２－１'!$A$6:$BG$163,13,FALSE)="","",1),"")</f>
        <v/>
      </c>
      <c r="T157" s="237" t="str">
        <f>IFERROR(IF(VLOOKUP($C157,'様式２－１'!$A$6:$BG$163,14,FALSE)="","",1),"")</f>
        <v/>
      </c>
      <c r="U157" s="238" t="str">
        <f>IFERROR(IF(VLOOKUP($C157,'様式２－１'!$A$6:$BG$163,15,FALSE)="","",1),"")</f>
        <v/>
      </c>
      <c r="V157" s="237" t="str">
        <f>IFERROR(IF(VLOOKUP($C157,'様式２－１'!$A$6:$BG$163,16,FALSE)="","",1),"")</f>
        <v/>
      </c>
      <c r="W157" s="238" t="str">
        <f>IFERROR(IF(VLOOKUP($C157,'様式２－１'!$A$6:$BG$163,17,FALSE)="","",1),"")</f>
        <v/>
      </c>
      <c r="X157" s="237" t="str">
        <f>IFERROR(IF(VLOOKUP($C157,'様式２－１'!$A$6:$BG$163,18,FALSE)="","",1),"")</f>
        <v/>
      </c>
      <c r="Y157" s="238" t="str">
        <f>IFERROR(IF(VLOOKUP($C157,'様式２－１'!$A$6:$BG$163,19,FALSE)="","",1),"")</f>
        <v/>
      </c>
      <c r="Z157" s="237" t="str">
        <f>IFERROR(IF(VLOOKUP($C157,'様式２－１'!$A$6:$BG$163,20,FALSE)="","",1),"")</f>
        <v/>
      </c>
      <c r="AA157" s="240" t="str">
        <f>IFERROR(IF(VLOOKUP($C157,'様式２－１'!$A$6:$BG$163,21,FALSE)="","",1),"")</f>
        <v/>
      </c>
      <c r="AB157" s="237" t="str">
        <f>IFERROR(IF(VLOOKUP($C157,'様式２－１'!$A$6:$BG$163,22,FALSE)="","",1),"")</f>
        <v/>
      </c>
      <c r="AC157" s="240" t="str">
        <f>IFERROR(IF(VLOOKUP($C157,'様式２－１'!$A$6:$BG$163,23,FALSE)="","",1),"")</f>
        <v/>
      </c>
      <c r="AD157" s="237" t="str">
        <f>IFERROR(IF(VLOOKUP($C157,'様式２－１'!$A$6:$BG$163,24,FALSE)="","",1),"")</f>
        <v/>
      </c>
      <c r="AE157" s="240" t="str">
        <f>IFERROR(IF(VLOOKUP($C157,'様式２－１'!$A$6:$BG$163,25,FALSE)="","",1),"")</f>
        <v/>
      </c>
      <c r="AF157" s="237" t="str">
        <f>IFERROR(IF(VLOOKUP($C157,'様式２－１'!$A$6:$BG$163,26,FALSE)="","",1),"")</f>
        <v/>
      </c>
      <c r="AG157" s="240" t="str">
        <f>IFERROR(IF(VLOOKUP($C157,'様式２－１'!$A$6:$BG$163,27,FALSE)="","",1),"")</f>
        <v/>
      </c>
      <c r="AH157" s="237" t="str">
        <f>IFERROR(IF(VLOOKUP($C157,'様式２－１'!$A$6:$BG$163,28,FALSE)="","",1),"")</f>
        <v/>
      </c>
      <c r="AI157" s="240" t="str">
        <f>IFERROR(IF(VLOOKUP($C157,'様式２－１'!$A$6:$BG$163,28,FALSE)="","",1),"")</f>
        <v/>
      </c>
      <c r="AJ157" s="237" t="str">
        <f>IFERROR(IF(VLOOKUP($C157,'様式２－１'!$A$6:$BG$163,30,FALSE)="","",1),"")</f>
        <v/>
      </c>
      <c r="AK157" s="240" t="str">
        <f>IFERROR(IF(VLOOKUP($C157,'様式２－１'!$A$6:$BG$163,31,FALSE)="","",1),"")</f>
        <v/>
      </c>
      <c r="AL157" s="237" t="str">
        <f>IFERROR(IF(VLOOKUP($C157,'様式２－１'!$A$6:$BG$163,32,FALSE)="","",1),"")</f>
        <v/>
      </c>
      <c r="AM157" s="240" t="str">
        <f>IFERROR(IF(VLOOKUP($C157,'様式２－１'!$A$6:$BG$163,33,FALSE)="","",1),"")</f>
        <v/>
      </c>
      <c r="AN157" s="237" t="str">
        <f>IFERROR(IF(VLOOKUP($C157,'様式２－１'!$A$6:$BG$163,34,FALSE)="","",1),"")</f>
        <v/>
      </c>
      <c r="AO157" s="240" t="str">
        <f>IFERROR(IF(VLOOKUP($C157,'様式２－１'!$A$6:$BG$163,35,FALSE)="","",1),"")</f>
        <v/>
      </c>
      <c r="AP157" s="237" t="str">
        <f>IFERROR(IF(VLOOKUP($C157,'様式２－１'!$A$6:$BG$163,36,FALSE)="","",VLOOKUP($C157,'様式２－１'!$A$6:$BG$163,36,FALSE)),"")</f>
        <v/>
      </c>
      <c r="AQ157" s="238" t="str">
        <f>IFERROR(IF(VLOOKUP($C157,'様式２－１'!$A$6:$BG$163,37,FALSE)="","",VLOOKUP($C157,'様式２－１'!$A$6:$BG$163,37,FALSE)),"")</f>
        <v/>
      </c>
      <c r="AR157" s="237" t="str">
        <f>IFERROR(IF(VLOOKUP($C157,'様式２－１'!$A$6:$BG$163,38,FALSE)="","",VLOOKUP($C157,'様式２－１'!$A$6:$BG$163,38,FALSE)),"")</f>
        <v/>
      </c>
      <c r="AS157" s="238" t="str">
        <f>IFERROR(IF(VLOOKUP($C157,'様式２－１'!$A$6:$BG$163,39,FALSE)="","",VLOOKUP($C157,'様式２－１'!$A$6:$BG$163,39,FALSE)),"")</f>
        <v/>
      </c>
      <c r="AT157" s="237" t="str">
        <f>IFERROR(IF(VLOOKUP($C157,'様式２－１'!$A$6:$BG$163,40,FALSE)="","",VLOOKUP($C157,'様式２－１'!$A$6:$BG$163,40,FALSE)),"")</f>
        <v/>
      </c>
      <c r="AU157" s="238" t="str">
        <f>IFERROR(IF(VLOOKUP($C157,'様式２－１'!$A$6:$BG$163,41,FALSE)="","",VLOOKUP($C157,'様式２－１'!$A$6:$BG$163,41,FALSE)),"")</f>
        <v/>
      </c>
      <c r="AV157" s="237" t="str">
        <f>IFERROR(IF(VLOOKUP($C157,'様式２－１'!$A$6:$BG$163,42,FALSE)="","",VLOOKUP($C157,'様式２－１'!$A$6:$BG$163,42,FALSE)),"")</f>
        <v/>
      </c>
      <c r="AW157" s="238" t="str">
        <f>IFERROR(IF(VLOOKUP($C157,'様式２－１'!$A$6:$BG$163,43,FALSE)="","",VLOOKUP($C157,'様式２－１'!$A$6:$BG$163,43,FALSE)),"")</f>
        <v/>
      </c>
      <c r="AX157" s="237" t="str">
        <f>IFERROR(IF(VLOOKUP($C157,'様式２－１'!$A$6:$BG$163,44,FALSE)="","",VLOOKUP($C157,'様式２－１'!$A$6:$BG$163,44,FALSE)),"")</f>
        <v/>
      </c>
      <c r="AY157" s="238" t="str">
        <f>IFERROR(IF(VLOOKUP($C157,'様式２－１'!$A$6:$BG$163,45,FALSE)="","",VLOOKUP($C157,'様式２－１'!$A$6:$BG$163,45,FALSE)),"")</f>
        <v/>
      </c>
      <c r="AZ157" s="237" t="str">
        <f>IFERROR(IF(VLOOKUP($C157,'様式２－１'!$A$6:$BG$163,46,FALSE)="","",VLOOKUP($C157,'様式２－１'!$A$6:$BG$163,46,FALSE)),"")</f>
        <v/>
      </c>
      <c r="BA157" s="238" t="str">
        <f>IFERROR(IF(VLOOKUP($C157,'様式２－１'!$A$6:$BG$163,47,FALSE)="","",VLOOKUP($C157,'様式２－１'!$A$6:$BG$163,47,FALSE)),"")</f>
        <v/>
      </c>
      <c r="BB157" s="237" t="str">
        <f>IFERROR(IF(VLOOKUP($C157,'様式２－１'!$A$6:$BG$163,48,FALSE)="","",VLOOKUP($C157,'様式２－１'!$A$6:$BG$163,48,FALSE)),"")</f>
        <v/>
      </c>
      <c r="BC157" s="238" t="str">
        <f>IFERROR(IF(VLOOKUP($C157,'様式２－１'!$A$6:$BG$163,49,FALSE)="","",VLOOKUP($C157,'様式２－１'!$A$6:$BG$163,49,FALSE)),"")</f>
        <v/>
      </c>
      <c r="BD157" s="237" t="str">
        <f>IFERROR(IF(VLOOKUP($C157,'様式２－１'!$A$6:$BG$163,50,FALSE)="","",VLOOKUP($C157,'様式２－１'!$A$6:$BG$163,50,FALSE)),"")</f>
        <v/>
      </c>
      <c r="BE157" s="238" t="str">
        <f>IFERROR(IF(VLOOKUP($C157,'様式２－１'!$A$6:$BG$163,51,FALSE)="","",VLOOKUP($C157,'様式２－１'!$A$6:$BG$163,51,FALSE)),"")</f>
        <v/>
      </c>
      <c r="BF157" s="237" t="str">
        <f>IFERROR(IF(VLOOKUP($C157,'様式２－１'!$A$6:$BG$163,52,FALSE)="","",VLOOKUP($C157,'様式２－１'!$A$6:$BG$163,52,FALSE)),"")</f>
        <v/>
      </c>
      <c r="BG157" s="238" t="str">
        <f>IFERROR(IF(VLOOKUP($C157,'様式２－１'!$A$6:$BG$163,53,FALSE)="","",1),"")</f>
        <v/>
      </c>
      <c r="BH157" s="237" t="str">
        <f>IFERROR(IF(VLOOKUP($C157,'様式２－１'!$A$6:$BG$163,54,FALSE)="","",1),"")</f>
        <v/>
      </c>
      <c r="BI157" s="238" t="str">
        <f>IFERROR(IF(VLOOKUP($C157,'様式２－１'!$A$6:$BG$163,55,FALSE)="","",1),"")</f>
        <v/>
      </c>
      <c r="BJ157" s="237" t="str">
        <f>IFERROR(IF(VLOOKUP($C157,'様式２－１'!$A$6:$BG$163,56,FALSE)="","",VLOOKUP($C157,'様式２－１'!$A$6:$BG$163,56,FALSE)),"")</f>
        <v/>
      </c>
      <c r="BK157" s="238" t="str">
        <f>IFERROR(IF(VLOOKUP($C157,'様式２－１'!$A$6:$BG$163,57,FALSE)="","",VLOOKUP($C157,'様式２－１'!$A$6:$BG$163,57,FALSE)),"")</f>
        <v/>
      </c>
      <c r="BL157" s="237" t="str">
        <f>IFERROR(IF(VLOOKUP($C157,'様式２－１'!$A$6:$BG$163,58,FALSE)="","",VLOOKUP($C157,'様式２－１'!$A$6:$BG$163,58,FALSE)),"")</f>
        <v/>
      </c>
      <c r="BM157" s="238" t="str">
        <f>IFERROR(IF(VLOOKUP($C157,'様式２－１'!$A$6:$BG$163,59,FALSE)="","",VLOOKUP($C157,'様式２－１'!$A$6:$BG$163,59,FALSE)),"")</f>
        <v/>
      </c>
      <c r="BN157" s="239" t="str">
        <f>IFERROR(IF(VLOOKUP($C157,'様式４－１'!$A$6:$AE$112,5,FALSE)="","",VLOOKUP($C157,'様式４－１'!$A$6:$AE$112,5,FALSE)),"")</f>
        <v/>
      </c>
      <c r="BO157" s="240" t="str">
        <f>IFERROR(IF(VLOOKUP($C157,'様式４－１'!$A$6:$AE$112,6,FALSE)="","",VLOOKUP($C157,'様式４－１'!$A$6:$AE$112,6,FALSE)),"")</f>
        <v/>
      </c>
      <c r="BP157" s="239" t="str">
        <f>IFERROR(IF(VLOOKUP($C157,'様式４－１'!$A$6:$AE$112,7,FALSE)="","",VLOOKUP($C157,'様式４－１'!$A$6:$AE$112,7,FALSE)),"")</f>
        <v/>
      </c>
      <c r="BQ157" s="240" t="str">
        <f>IFERROR(IF(VLOOKUP($C157,'様式４－１'!$A$6:$AE$112,8,FALSE)="","",VLOOKUP($C157,'様式４－１'!$A$6:$AE$112,8,FALSE)),"")</f>
        <v/>
      </c>
      <c r="BR157" s="239" t="str">
        <f>IFERROR(IF(VLOOKUP($C157,'様式４－１'!$A$6:$AE$112,9,FALSE)="","",VLOOKUP($C157,'様式４－１'!$A$6:$AE$112,9,FALSE)),"")</f>
        <v/>
      </c>
      <c r="BS157" s="240" t="str">
        <f>IFERROR(IF(VLOOKUP($C157,'様式４－１'!$A$6:$AE$112,10,FALSE)="","",VLOOKUP($C157,'様式４－１'!$A$6:$AE$112,10,FALSE)),"")</f>
        <v/>
      </c>
      <c r="BT157" s="239" t="str">
        <f>IFERROR(IF(VLOOKUP($C157,'様式４－１'!$A$6:$AE$112,11,FALSE)="","",VLOOKUP($C157,'様式４－１'!$A$6:$AE$112,11,FALSE)),"")</f>
        <v/>
      </c>
      <c r="BU157" s="240" t="str">
        <f>IFERROR(IF(VLOOKUP($C157,'様式４－１'!$A$6:$AE$112,12,FALSE)="","",VLOOKUP($C157,'様式４－１'!$A$6:$AE$112,12,FALSE)),"")</f>
        <v/>
      </c>
      <c r="BV157" s="237" t="str">
        <f>IFERROR(IF(VLOOKUP($C157,'様式４－１'!$A$6:$AE$112,13,FALSE)="","",VLOOKUP($C157,'様式４－１'!$A$6:$AE$112,13,FALSE)),"")</f>
        <v/>
      </c>
      <c r="BW157" s="238" t="str">
        <f>IFERROR(IF(VLOOKUP($C157,'様式４－１'!$A$6:$AE$112,14,FALSE)="","",VLOOKUP($C157,'様式４－１'!$A$6:$AE$112,14,FALSE)),"")</f>
        <v/>
      </c>
      <c r="BX157" s="237" t="str">
        <f>IFERROR(IF(VLOOKUP($C157,'様式４－１'!$A$6:$AE$112,15,FALSE)="","",VLOOKUP($C157,'様式４－１'!$A$6:$AE$112,15,FALSE)),"")</f>
        <v/>
      </c>
      <c r="BY157" s="238" t="str">
        <f>IFERROR(IF(VLOOKUP($C157,'様式４－１'!$A$6:$AE$112,16,FALSE)="","",VLOOKUP($C157,'様式４－１'!$A$6:$AE$112,16,FALSE)),"")</f>
        <v/>
      </c>
      <c r="BZ157" s="237" t="str">
        <f>IFERROR(IF(VLOOKUP($C157,'様式４－１'!$A$6:$AE$112,17,FALSE)="","",VLOOKUP($C157,'様式４－１'!$A$6:$AE$112,17,FALSE)),"")</f>
        <v/>
      </c>
      <c r="CA157" s="238" t="str">
        <f>IFERROR(IF(VLOOKUP($C157,'様式４－１'!$A$6:$AE$112,18,FALSE)="","",VLOOKUP($C157,'様式４－１'!$A$6:$AE$112,18,FALSE)),"")</f>
        <v/>
      </c>
      <c r="CB157" s="237" t="str">
        <f>IFERROR(IF(VLOOKUP($C157,'様式４－１'!$A$6:$AE$112,19,FALSE)="","",VLOOKUP($C157,'様式４－１'!$A$6:$AE$112,19,FALSE)),"")</f>
        <v/>
      </c>
      <c r="CC157" s="238" t="str">
        <f>IFERROR(IF(VLOOKUP($C157,'様式４－１'!$A$6:$AE$112,20,FALSE)="","",VLOOKUP($C157,'様式４－１'!$A$6:$AE$112,20,FALSE)),"")</f>
        <v/>
      </c>
      <c r="CD157" s="239" t="str">
        <f>IFERROR(IF(VLOOKUP($C157,'様式４－１'!$A$6:$AE$112,21,FALSE)="","",1),"")</f>
        <v/>
      </c>
      <c r="CE157" s="240" t="str">
        <f>IFERROR(IF(VLOOKUP($C157,'様式４－１'!$A$6:$AE$112,22,FALSE)="","",1),"")</f>
        <v/>
      </c>
      <c r="CF157" s="239" t="str">
        <f>IFERROR(IF(VLOOKUP($C157,'様式４－１'!$A$6:$AE$112,23,FALSE)="","",1),"")</f>
        <v/>
      </c>
      <c r="CG157" s="240" t="str">
        <f>IFERROR(IF(VLOOKUP($C157,'様式４－１'!$A$6:$AE$112,24,FALSE)="","",1),"")</f>
        <v/>
      </c>
      <c r="CH157" s="239" t="str">
        <f>IFERROR(IF(VLOOKUP($C157,'様式４－１'!$A$6:$AE$112,25,FALSE)="","",1),"")</f>
        <v/>
      </c>
      <c r="CI157" s="240" t="str">
        <f>IFERROR(IF(VLOOKUP($C157,'様式４－１'!$A$6:$AE$112,26,FALSE)="","",1),"")</f>
        <v/>
      </c>
      <c r="CJ157" s="239" t="str">
        <f>IFERROR(IF(VLOOKUP($C157,'様式４－１'!$A$6:$AE$112,27,FALSE)="","",1),"")</f>
        <v/>
      </c>
      <c r="CK157" s="240" t="str">
        <f>IFERROR(IF(VLOOKUP($C157,'様式４－１'!$A$6:$AE$112,28,FALSE)="","",1),"")</f>
        <v/>
      </c>
      <c r="CL157" s="239" t="str">
        <f>IFERROR(IF(VLOOKUP($C157,'様式４－１'!$A$6:$AE$112,29,FALSE)="","",1),"")</f>
        <v/>
      </c>
      <c r="CM157" s="240" t="str">
        <f>IFERROR(IF(VLOOKUP($C157,'様式４－１'!$A$6:$AE$112,30,FALSE)="","",1),"")</f>
        <v/>
      </c>
      <c r="CN157" s="239" t="str">
        <f>IFERROR(IF(VLOOKUP($C157,'様式４－１'!$A$6:$AE$112,31,FALSE)="","",1),"")</f>
        <v/>
      </c>
      <c r="CO157" s="254" t="str">
        <f>IFERROR(IF(VLOOKUP($C157,'様式４－１'!$A$6:$AE$112,31,FALSE)="","",1),"")</f>
        <v/>
      </c>
      <c r="CP157" s="258" t="str">
        <f>IFERROR(IF(VLOOKUP($C157,'様式４－１'!$A$6:$AE$112,31,FALSE)="","",1),"")</f>
        <v/>
      </c>
      <c r="CQ157" s="254" t="str">
        <f>IFERROR(IF(VLOOKUP($C157,'様式４－１'!$A$6:$AE$112,31,FALSE)="","",1),"")</f>
        <v/>
      </c>
      <c r="CR157" s="264">
        <f>全技術者確認表!E169</f>
        <v>0</v>
      </c>
      <c r="CS157" s="265">
        <f>全技術者確認表!H169</f>
        <v>0</v>
      </c>
      <c r="FS157" s="237"/>
      <c r="FT157" s="238"/>
      <c r="FU157" s="237"/>
      <c r="FV157" s="238"/>
      <c r="FW157" s="237"/>
      <c r="FX157" s="238"/>
      <c r="FY157" s="237"/>
      <c r="FZ157" s="238"/>
      <c r="GA157" s="237"/>
      <c r="GB157" s="238"/>
      <c r="GC157" s="237"/>
      <c r="GD157" s="238"/>
      <c r="GE157" s="237"/>
      <c r="GF157" s="238"/>
      <c r="GG157" s="237"/>
      <c r="GH157" s="238"/>
      <c r="GI157" s="239"/>
      <c r="GJ157" s="240"/>
      <c r="GK157" s="239"/>
      <c r="GL157" s="240"/>
      <c r="GM157" s="239"/>
      <c r="GN157" s="240"/>
      <c r="GO157" s="239"/>
      <c r="GP157" s="240"/>
      <c r="GQ157" s="239"/>
      <c r="GR157" s="240"/>
      <c r="GS157" s="239"/>
      <c r="GT157" s="240"/>
      <c r="GU157" s="239"/>
      <c r="GV157" s="240"/>
      <c r="GW157" s="239"/>
      <c r="GX157" s="240"/>
      <c r="GY157" s="237"/>
      <c r="GZ157" s="238"/>
      <c r="HA157" s="237"/>
      <c r="HB157" s="238"/>
      <c r="HC157" s="237"/>
      <c r="HD157" s="238"/>
      <c r="HE157" s="237"/>
      <c r="HF157" s="238"/>
      <c r="HG157" s="237"/>
      <c r="HH157" s="238"/>
      <c r="HI157" s="237"/>
      <c r="HJ157" s="238"/>
      <c r="HK157" s="237"/>
      <c r="HL157" s="238"/>
      <c r="HM157" s="237"/>
      <c r="HN157" s="238"/>
      <c r="HO157" s="237"/>
      <c r="HP157" s="238"/>
      <c r="HQ157" s="237"/>
      <c r="HR157" s="238"/>
      <c r="HS157" s="237"/>
      <c r="HT157" s="238"/>
      <c r="HU157" s="237"/>
      <c r="HV157" s="238"/>
      <c r="HW157" s="239"/>
      <c r="HX157" s="240"/>
      <c r="HY157" s="239"/>
      <c r="HZ157" s="240"/>
      <c r="IA157" s="239"/>
      <c r="IB157" s="240"/>
      <c r="IC157" s="239"/>
      <c r="ID157" s="240"/>
      <c r="IE157" s="237"/>
      <c r="IF157" s="238"/>
      <c r="IG157" s="237"/>
      <c r="IH157" s="238"/>
      <c r="II157" s="237"/>
      <c r="IJ157" s="238"/>
      <c r="IK157" s="237"/>
      <c r="IL157" s="238"/>
      <c r="IM157" s="239"/>
      <c r="IN157" s="240"/>
      <c r="IO157" s="239"/>
      <c r="IP157" s="240"/>
      <c r="IQ157" s="239"/>
      <c r="IR157" s="240"/>
      <c r="IS157" s="239"/>
      <c r="IT157" s="240"/>
      <c r="IU157" s="239"/>
      <c r="IV157" s="240"/>
      <c r="IW157" s="239"/>
      <c r="IX157" s="254"/>
      <c r="IY157" s="258"/>
      <c r="IZ157" s="254"/>
      <c r="JA157" s="258"/>
      <c r="JB157" s="254"/>
    </row>
    <row r="158" spans="1:262" s="231" customFormat="1" x14ac:dyDescent="0.2">
      <c r="A158" s="231">
        <f>報告書表紙!G$6</f>
        <v>0</v>
      </c>
      <c r="C158" s="231">
        <v>157</v>
      </c>
      <c r="D158" s="231">
        <f>全技術者確認表!B170</f>
        <v>0</v>
      </c>
      <c r="J158" s="232" t="str">
        <f>IFERROR(IF(VLOOKUP($C158,'様式２－１'!$A$6:$BG$163,4,FALSE)="","",1),"")</f>
        <v/>
      </c>
      <c r="K158" s="233" t="str">
        <f>IFERROR(IF(VLOOKUP($C158,'様式２－１'!$A$6:$BG$163,5,FALSE)="","",1),"")</f>
        <v/>
      </c>
      <c r="L158" s="232" t="str">
        <f>IFERROR(IF(VLOOKUP($C158,'様式２－１'!$A$6:$BG$163,6,FALSE)="","",1),"")</f>
        <v/>
      </c>
      <c r="M158" s="233" t="str">
        <f>IFERROR(IF(VLOOKUP($C158,'様式２－１'!$A$6:$BG$163,7,FALSE)="","",1),"")</f>
        <v/>
      </c>
      <c r="N158" s="232" t="str">
        <f>IFERROR(IF(VLOOKUP($C158,'様式２－１'!$A$6:$BG$163,8,FALSE)="","",1),"")</f>
        <v/>
      </c>
      <c r="O158" s="233" t="str">
        <f>IFERROR(IF(VLOOKUP($C158,'様式２－１'!$A$6:$BG$163,9,FALSE)="","",1),"")</f>
        <v/>
      </c>
      <c r="P158" s="232" t="str">
        <f>IFERROR(IF(VLOOKUP($C158,'様式２－１'!$A$6:$BG$163,10,FALSE)="","",1),"")</f>
        <v/>
      </c>
      <c r="Q158" s="233" t="str">
        <f>IFERROR(IF(VLOOKUP($C158,'様式２－１'!$A$6:$BG$163,11,FALSE)="","",1),"")</f>
        <v/>
      </c>
      <c r="R158" s="232" t="str">
        <f>IFERROR(IF(VLOOKUP($C158,'様式２－１'!$A$6:$BG$163,12,FALSE)="","",1),"")</f>
        <v/>
      </c>
      <c r="S158" s="233" t="str">
        <f>IFERROR(IF(VLOOKUP($C158,'様式２－１'!$A$6:$BG$163,13,FALSE)="","",1),"")</f>
        <v/>
      </c>
      <c r="T158" s="232" t="str">
        <f>IFERROR(IF(VLOOKUP($C158,'様式２－１'!$A$6:$BG$163,14,FALSE)="","",1),"")</f>
        <v/>
      </c>
      <c r="U158" s="233" t="str">
        <f>IFERROR(IF(VLOOKUP($C158,'様式２－１'!$A$6:$BG$163,15,FALSE)="","",1),"")</f>
        <v/>
      </c>
      <c r="V158" s="232" t="str">
        <f>IFERROR(IF(VLOOKUP($C158,'様式２－１'!$A$6:$BG$163,16,FALSE)="","",1),"")</f>
        <v/>
      </c>
      <c r="W158" s="233" t="str">
        <f>IFERROR(IF(VLOOKUP($C158,'様式２－１'!$A$6:$BG$163,17,FALSE)="","",1),"")</f>
        <v/>
      </c>
      <c r="X158" s="232" t="str">
        <f>IFERROR(IF(VLOOKUP($C158,'様式２－１'!$A$6:$BG$163,18,FALSE)="","",1),"")</f>
        <v/>
      </c>
      <c r="Y158" s="233" t="str">
        <f>IFERROR(IF(VLOOKUP($C158,'様式２－１'!$A$6:$BG$163,19,FALSE)="","",1),"")</f>
        <v/>
      </c>
      <c r="Z158" s="232" t="str">
        <f>IFERROR(IF(VLOOKUP($C158,'様式２－１'!$A$6:$BG$163,20,FALSE)="","",1),"")</f>
        <v/>
      </c>
      <c r="AA158" s="235" t="str">
        <f>IFERROR(IF(VLOOKUP($C158,'様式２－１'!$A$6:$BG$163,21,FALSE)="","",1),"")</f>
        <v/>
      </c>
      <c r="AB158" s="232" t="str">
        <f>IFERROR(IF(VLOOKUP($C158,'様式２－１'!$A$6:$BG$163,22,FALSE)="","",1),"")</f>
        <v/>
      </c>
      <c r="AC158" s="235" t="str">
        <f>IFERROR(IF(VLOOKUP($C158,'様式２－１'!$A$6:$BG$163,23,FALSE)="","",1),"")</f>
        <v/>
      </c>
      <c r="AD158" s="232" t="str">
        <f>IFERROR(IF(VLOOKUP($C158,'様式２－１'!$A$6:$BG$163,24,FALSE)="","",1),"")</f>
        <v/>
      </c>
      <c r="AE158" s="235" t="str">
        <f>IFERROR(IF(VLOOKUP($C158,'様式２－１'!$A$6:$BG$163,25,FALSE)="","",1),"")</f>
        <v/>
      </c>
      <c r="AF158" s="232" t="str">
        <f>IFERROR(IF(VLOOKUP($C158,'様式２－１'!$A$6:$BG$163,26,FALSE)="","",1),"")</f>
        <v/>
      </c>
      <c r="AG158" s="235" t="str">
        <f>IFERROR(IF(VLOOKUP($C158,'様式２－１'!$A$6:$BG$163,27,FALSE)="","",1),"")</f>
        <v/>
      </c>
      <c r="AH158" s="232" t="str">
        <f>IFERROR(IF(VLOOKUP($C158,'様式２－１'!$A$6:$BG$163,28,FALSE)="","",1),"")</f>
        <v/>
      </c>
      <c r="AI158" s="235" t="str">
        <f>IFERROR(IF(VLOOKUP($C158,'様式２－１'!$A$6:$BG$163,28,FALSE)="","",1),"")</f>
        <v/>
      </c>
      <c r="AJ158" s="232" t="str">
        <f>IFERROR(IF(VLOOKUP($C158,'様式２－１'!$A$6:$BG$163,30,FALSE)="","",1),"")</f>
        <v/>
      </c>
      <c r="AK158" s="235" t="str">
        <f>IFERROR(IF(VLOOKUP($C158,'様式２－１'!$A$6:$BG$163,31,FALSE)="","",1),"")</f>
        <v/>
      </c>
      <c r="AL158" s="232" t="str">
        <f>IFERROR(IF(VLOOKUP($C158,'様式２－１'!$A$6:$BG$163,32,FALSE)="","",1),"")</f>
        <v/>
      </c>
      <c r="AM158" s="235" t="str">
        <f>IFERROR(IF(VLOOKUP($C158,'様式２－１'!$A$6:$BG$163,33,FALSE)="","",1),"")</f>
        <v/>
      </c>
      <c r="AN158" s="232" t="str">
        <f>IFERROR(IF(VLOOKUP($C158,'様式２－１'!$A$6:$BG$163,34,FALSE)="","",1),"")</f>
        <v/>
      </c>
      <c r="AO158" s="235" t="str">
        <f>IFERROR(IF(VLOOKUP($C158,'様式２－１'!$A$6:$BG$163,35,FALSE)="","",1),"")</f>
        <v/>
      </c>
      <c r="AP158" s="232" t="str">
        <f>IFERROR(IF(VLOOKUP($C158,'様式２－１'!$A$6:$BG$163,36,FALSE)="","",VLOOKUP($C158,'様式２－１'!$A$6:$BG$163,36,FALSE)),"")</f>
        <v/>
      </c>
      <c r="AQ158" s="233" t="str">
        <f>IFERROR(IF(VLOOKUP($C158,'様式２－１'!$A$6:$BG$163,37,FALSE)="","",VLOOKUP($C158,'様式２－１'!$A$6:$BG$163,37,FALSE)),"")</f>
        <v/>
      </c>
      <c r="AR158" s="232" t="str">
        <f>IFERROR(IF(VLOOKUP($C158,'様式２－１'!$A$6:$BG$163,38,FALSE)="","",VLOOKUP($C158,'様式２－１'!$A$6:$BG$163,38,FALSE)),"")</f>
        <v/>
      </c>
      <c r="AS158" s="233" t="str">
        <f>IFERROR(IF(VLOOKUP($C158,'様式２－１'!$A$6:$BG$163,39,FALSE)="","",VLOOKUP($C158,'様式２－１'!$A$6:$BG$163,39,FALSE)),"")</f>
        <v/>
      </c>
      <c r="AT158" s="232" t="str">
        <f>IFERROR(IF(VLOOKUP($C158,'様式２－１'!$A$6:$BG$163,40,FALSE)="","",VLOOKUP($C158,'様式２－１'!$A$6:$BG$163,40,FALSE)),"")</f>
        <v/>
      </c>
      <c r="AU158" s="233" t="str">
        <f>IFERROR(IF(VLOOKUP($C158,'様式２－１'!$A$6:$BG$163,41,FALSE)="","",VLOOKUP($C158,'様式２－１'!$A$6:$BG$163,41,FALSE)),"")</f>
        <v/>
      </c>
      <c r="AV158" s="232" t="str">
        <f>IFERROR(IF(VLOOKUP($C158,'様式２－１'!$A$6:$BG$163,42,FALSE)="","",VLOOKUP($C158,'様式２－１'!$A$6:$BG$163,42,FALSE)),"")</f>
        <v/>
      </c>
      <c r="AW158" s="233" t="str">
        <f>IFERROR(IF(VLOOKUP($C158,'様式２－１'!$A$6:$BG$163,43,FALSE)="","",VLOOKUP($C158,'様式２－１'!$A$6:$BG$163,43,FALSE)),"")</f>
        <v/>
      </c>
      <c r="AX158" s="232" t="str">
        <f>IFERROR(IF(VLOOKUP($C158,'様式２－１'!$A$6:$BG$163,44,FALSE)="","",VLOOKUP($C158,'様式２－１'!$A$6:$BG$163,44,FALSE)),"")</f>
        <v/>
      </c>
      <c r="AY158" s="233" t="str">
        <f>IFERROR(IF(VLOOKUP($C158,'様式２－１'!$A$6:$BG$163,45,FALSE)="","",VLOOKUP($C158,'様式２－１'!$A$6:$BG$163,45,FALSE)),"")</f>
        <v/>
      </c>
      <c r="AZ158" s="232" t="str">
        <f>IFERROR(IF(VLOOKUP($C158,'様式２－１'!$A$6:$BG$163,46,FALSE)="","",VLOOKUP($C158,'様式２－１'!$A$6:$BG$163,46,FALSE)),"")</f>
        <v/>
      </c>
      <c r="BA158" s="233" t="str">
        <f>IFERROR(IF(VLOOKUP($C158,'様式２－１'!$A$6:$BG$163,47,FALSE)="","",VLOOKUP($C158,'様式２－１'!$A$6:$BG$163,47,FALSE)),"")</f>
        <v/>
      </c>
      <c r="BB158" s="232" t="str">
        <f>IFERROR(IF(VLOOKUP($C158,'様式２－１'!$A$6:$BG$163,48,FALSE)="","",VLOOKUP($C158,'様式２－１'!$A$6:$BG$163,48,FALSE)),"")</f>
        <v/>
      </c>
      <c r="BC158" s="233" t="str">
        <f>IFERROR(IF(VLOOKUP($C158,'様式２－１'!$A$6:$BG$163,49,FALSE)="","",VLOOKUP($C158,'様式２－１'!$A$6:$BG$163,49,FALSE)),"")</f>
        <v/>
      </c>
      <c r="BD158" s="232" t="str">
        <f>IFERROR(IF(VLOOKUP($C158,'様式２－１'!$A$6:$BG$163,50,FALSE)="","",VLOOKUP($C158,'様式２－１'!$A$6:$BG$163,50,FALSE)),"")</f>
        <v/>
      </c>
      <c r="BE158" s="233" t="str">
        <f>IFERROR(IF(VLOOKUP($C158,'様式２－１'!$A$6:$BG$163,51,FALSE)="","",VLOOKUP($C158,'様式２－１'!$A$6:$BG$163,51,FALSE)),"")</f>
        <v/>
      </c>
      <c r="BF158" s="232" t="str">
        <f>IFERROR(IF(VLOOKUP($C158,'様式２－１'!$A$6:$BG$163,52,FALSE)="","",VLOOKUP($C158,'様式２－１'!$A$6:$BG$163,52,FALSE)),"")</f>
        <v/>
      </c>
      <c r="BG158" s="233" t="str">
        <f>IFERROR(IF(VLOOKUP($C158,'様式２－１'!$A$6:$BG$163,53,FALSE)="","",1),"")</f>
        <v/>
      </c>
      <c r="BH158" s="232" t="str">
        <f>IFERROR(IF(VLOOKUP($C158,'様式２－１'!$A$6:$BG$163,54,FALSE)="","",1),"")</f>
        <v/>
      </c>
      <c r="BI158" s="233" t="str">
        <f>IFERROR(IF(VLOOKUP($C158,'様式２－１'!$A$6:$BG$163,55,FALSE)="","",1),"")</f>
        <v/>
      </c>
      <c r="BJ158" s="232" t="str">
        <f>IFERROR(IF(VLOOKUP($C158,'様式２－１'!$A$6:$BG$163,56,FALSE)="","",VLOOKUP($C158,'様式２－１'!$A$6:$BG$163,56,FALSE)),"")</f>
        <v/>
      </c>
      <c r="BK158" s="233" t="str">
        <f>IFERROR(IF(VLOOKUP($C158,'様式２－１'!$A$6:$BG$163,57,FALSE)="","",VLOOKUP($C158,'様式２－１'!$A$6:$BG$163,57,FALSE)),"")</f>
        <v/>
      </c>
      <c r="BL158" s="232" t="str">
        <f>IFERROR(IF(VLOOKUP($C158,'様式２－１'!$A$6:$BG$163,58,FALSE)="","",VLOOKUP($C158,'様式２－１'!$A$6:$BG$163,58,FALSE)),"")</f>
        <v/>
      </c>
      <c r="BM158" s="233" t="str">
        <f>IFERROR(IF(VLOOKUP($C158,'様式２－１'!$A$6:$BG$163,59,FALSE)="","",VLOOKUP($C158,'様式２－１'!$A$6:$BG$163,59,FALSE)),"")</f>
        <v/>
      </c>
      <c r="BN158" s="234" t="str">
        <f>IFERROR(IF(VLOOKUP($C158,'様式４－１'!$A$6:$AE$112,5,FALSE)="","",VLOOKUP($C158,'様式４－１'!$A$6:$AE$112,5,FALSE)),"")</f>
        <v/>
      </c>
      <c r="BO158" s="235" t="str">
        <f>IFERROR(IF(VLOOKUP($C158,'様式４－１'!$A$6:$AE$112,6,FALSE)="","",VLOOKUP($C158,'様式４－１'!$A$6:$AE$112,6,FALSE)),"")</f>
        <v/>
      </c>
      <c r="BP158" s="234" t="str">
        <f>IFERROR(IF(VLOOKUP($C158,'様式４－１'!$A$6:$AE$112,7,FALSE)="","",VLOOKUP($C158,'様式４－１'!$A$6:$AE$112,7,FALSE)),"")</f>
        <v/>
      </c>
      <c r="BQ158" s="235" t="str">
        <f>IFERROR(IF(VLOOKUP($C158,'様式４－１'!$A$6:$AE$112,8,FALSE)="","",VLOOKUP($C158,'様式４－１'!$A$6:$AE$112,8,FALSE)),"")</f>
        <v/>
      </c>
      <c r="BR158" s="234" t="str">
        <f>IFERROR(IF(VLOOKUP($C158,'様式４－１'!$A$6:$AE$112,9,FALSE)="","",VLOOKUP($C158,'様式４－１'!$A$6:$AE$112,9,FALSE)),"")</f>
        <v/>
      </c>
      <c r="BS158" s="235" t="str">
        <f>IFERROR(IF(VLOOKUP($C158,'様式４－１'!$A$6:$AE$112,10,FALSE)="","",VLOOKUP($C158,'様式４－１'!$A$6:$AE$112,10,FALSE)),"")</f>
        <v/>
      </c>
      <c r="BT158" s="234" t="str">
        <f>IFERROR(IF(VLOOKUP($C158,'様式４－１'!$A$6:$AE$112,11,FALSE)="","",VLOOKUP($C158,'様式４－１'!$A$6:$AE$112,11,FALSE)),"")</f>
        <v/>
      </c>
      <c r="BU158" s="235" t="str">
        <f>IFERROR(IF(VLOOKUP($C158,'様式４－１'!$A$6:$AE$112,12,FALSE)="","",VLOOKUP($C158,'様式４－１'!$A$6:$AE$112,12,FALSE)),"")</f>
        <v/>
      </c>
      <c r="BV158" s="232" t="str">
        <f>IFERROR(IF(VLOOKUP($C158,'様式４－１'!$A$6:$AE$112,13,FALSE)="","",VLOOKUP($C158,'様式４－１'!$A$6:$AE$112,13,FALSE)),"")</f>
        <v/>
      </c>
      <c r="BW158" s="233" t="str">
        <f>IFERROR(IF(VLOOKUP($C158,'様式４－１'!$A$6:$AE$112,14,FALSE)="","",VLOOKUP($C158,'様式４－１'!$A$6:$AE$112,14,FALSE)),"")</f>
        <v/>
      </c>
      <c r="BX158" s="232" t="str">
        <f>IFERROR(IF(VLOOKUP($C158,'様式４－１'!$A$6:$AE$112,15,FALSE)="","",VLOOKUP($C158,'様式４－１'!$A$6:$AE$112,15,FALSE)),"")</f>
        <v/>
      </c>
      <c r="BY158" s="233" t="str">
        <f>IFERROR(IF(VLOOKUP($C158,'様式４－１'!$A$6:$AE$112,16,FALSE)="","",VLOOKUP($C158,'様式４－１'!$A$6:$AE$112,16,FALSE)),"")</f>
        <v/>
      </c>
      <c r="BZ158" s="232" t="str">
        <f>IFERROR(IF(VLOOKUP($C158,'様式４－１'!$A$6:$AE$112,17,FALSE)="","",VLOOKUP($C158,'様式４－１'!$A$6:$AE$112,17,FALSE)),"")</f>
        <v/>
      </c>
      <c r="CA158" s="233" t="str">
        <f>IFERROR(IF(VLOOKUP($C158,'様式４－１'!$A$6:$AE$112,18,FALSE)="","",VLOOKUP($C158,'様式４－１'!$A$6:$AE$112,18,FALSE)),"")</f>
        <v/>
      </c>
      <c r="CB158" s="232" t="str">
        <f>IFERROR(IF(VLOOKUP($C158,'様式４－１'!$A$6:$AE$112,19,FALSE)="","",VLOOKUP($C158,'様式４－１'!$A$6:$AE$112,19,FALSE)),"")</f>
        <v/>
      </c>
      <c r="CC158" s="233" t="str">
        <f>IFERROR(IF(VLOOKUP($C158,'様式４－１'!$A$6:$AE$112,20,FALSE)="","",VLOOKUP($C158,'様式４－１'!$A$6:$AE$112,20,FALSE)),"")</f>
        <v/>
      </c>
      <c r="CD158" s="234" t="str">
        <f>IFERROR(IF(VLOOKUP($C158,'様式４－１'!$A$6:$AE$112,21,FALSE)="","",1),"")</f>
        <v/>
      </c>
      <c r="CE158" s="235" t="str">
        <f>IFERROR(IF(VLOOKUP($C158,'様式４－１'!$A$6:$AE$112,22,FALSE)="","",1),"")</f>
        <v/>
      </c>
      <c r="CF158" s="234" t="str">
        <f>IFERROR(IF(VLOOKUP($C158,'様式４－１'!$A$6:$AE$112,23,FALSE)="","",1),"")</f>
        <v/>
      </c>
      <c r="CG158" s="235" t="str">
        <f>IFERROR(IF(VLOOKUP($C158,'様式４－１'!$A$6:$AE$112,24,FALSE)="","",1),"")</f>
        <v/>
      </c>
      <c r="CH158" s="234" t="str">
        <f>IFERROR(IF(VLOOKUP($C158,'様式４－１'!$A$6:$AE$112,25,FALSE)="","",1),"")</f>
        <v/>
      </c>
      <c r="CI158" s="235" t="str">
        <f>IFERROR(IF(VLOOKUP($C158,'様式４－１'!$A$6:$AE$112,26,FALSE)="","",1),"")</f>
        <v/>
      </c>
      <c r="CJ158" s="234" t="str">
        <f>IFERROR(IF(VLOOKUP($C158,'様式４－１'!$A$6:$AE$112,27,FALSE)="","",1),"")</f>
        <v/>
      </c>
      <c r="CK158" s="235" t="str">
        <f>IFERROR(IF(VLOOKUP($C158,'様式４－１'!$A$6:$AE$112,28,FALSE)="","",1),"")</f>
        <v/>
      </c>
      <c r="CL158" s="234" t="str">
        <f>IFERROR(IF(VLOOKUP($C158,'様式４－１'!$A$6:$AE$112,29,FALSE)="","",1),"")</f>
        <v/>
      </c>
      <c r="CM158" s="235" t="str">
        <f>IFERROR(IF(VLOOKUP($C158,'様式４－１'!$A$6:$AE$112,30,FALSE)="","",1),"")</f>
        <v/>
      </c>
      <c r="CN158" s="234" t="str">
        <f>IFERROR(IF(VLOOKUP($C158,'様式４－１'!$A$6:$AE$112,31,FALSE)="","",1),"")</f>
        <v/>
      </c>
      <c r="CO158" s="252" t="str">
        <f>IFERROR(IF(VLOOKUP($C158,'様式４－１'!$A$6:$AE$112,31,FALSE)="","",1),"")</f>
        <v/>
      </c>
      <c r="CP158" s="256" t="str">
        <f>IFERROR(IF(VLOOKUP($C158,'様式４－１'!$A$6:$AE$112,31,FALSE)="","",1),"")</f>
        <v/>
      </c>
      <c r="CQ158" s="252" t="str">
        <f>IFERROR(IF(VLOOKUP($C158,'様式４－１'!$A$6:$AE$112,31,FALSE)="","",1),"")</f>
        <v/>
      </c>
      <c r="CR158" s="260">
        <f>全技術者確認表!E170</f>
        <v>0</v>
      </c>
      <c r="CS158" s="261">
        <f>全技術者確認表!H170</f>
        <v>0</v>
      </c>
      <c r="FS158" s="232"/>
      <c r="FT158" s="233"/>
      <c r="FU158" s="232"/>
      <c r="FV158" s="233"/>
      <c r="FW158" s="232"/>
      <c r="FX158" s="233"/>
      <c r="FY158" s="232"/>
      <c r="FZ158" s="233"/>
      <c r="GA158" s="232"/>
      <c r="GB158" s="233"/>
      <c r="GC158" s="232"/>
      <c r="GD158" s="233"/>
      <c r="GE158" s="232"/>
      <c r="GF158" s="233"/>
      <c r="GG158" s="232"/>
      <c r="GH158" s="233"/>
      <c r="GI158" s="234"/>
      <c r="GJ158" s="235"/>
      <c r="GK158" s="234"/>
      <c r="GL158" s="235"/>
      <c r="GM158" s="234"/>
      <c r="GN158" s="235"/>
      <c r="GO158" s="234"/>
      <c r="GP158" s="235"/>
      <c r="GQ158" s="234"/>
      <c r="GR158" s="235"/>
      <c r="GS158" s="234"/>
      <c r="GT158" s="235"/>
      <c r="GU158" s="234"/>
      <c r="GV158" s="235"/>
      <c r="GW158" s="234"/>
      <c r="GX158" s="235"/>
      <c r="GY158" s="232"/>
      <c r="GZ158" s="233"/>
      <c r="HA158" s="232"/>
      <c r="HB158" s="233"/>
      <c r="HC158" s="232"/>
      <c r="HD158" s="233"/>
      <c r="HE158" s="232"/>
      <c r="HF158" s="233"/>
      <c r="HG158" s="232"/>
      <c r="HH158" s="233"/>
      <c r="HI158" s="232"/>
      <c r="HJ158" s="233"/>
      <c r="HK158" s="232"/>
      <c r="HL158" s="233"/>
      <c r="HM158" s="232"/>
      <c r="HN158" s="233"/>
      <c r="HO158" s="232"/>
      <c r="HP158" s="233"/>
      <c r="HQ158" s="232"/>
      <c r="HR158" s="233"/>
      <c r="HS158" s="232"/>
      <c r="HT158" s="233"/>
      <c r="HU158" s="232"/>
      <c r="HV158" s="233"/>
      <c r="HW158" s="234"/>
      <c r="HX158" s="235"/>
      <c r="HY158" s="234"/>
      <c r="HZ158" s="235"/>
      <c r="IA158" s="234"/>
      <c r="IB158" s="235"/>
      <c r="IC158" s="234"/>
      <c r="ID158" s="235"/>
      <c r="IE158" s="232"/>
      <c r="IF158" s="233"/>
      <c r="IG158" s="232"/>
      <c r="IH158" s="233"/>
      <c r="II158" s="232"/>
      <c r="IJ158" s="233"/>
      <c r="IK158" s="232"/>
      <c r="IL158" s="233"/>
      <c r="IM158" s="234"/>
      <c r="IN158" s="235"/>
      <c r="IO158" s="234"/>
      <c r="IP158" s="235"/>
      <c r="IQ158" s="234"/>
      <c r="IR158" s="235"/>
      <c r="IS158" s="234"/>
      <c r="IT158" s="235"/>
      <c r="IU158" s="234"/>
      <c r="IV158" s="235"/>
      <c r="IW158" s="234"/>
      <c r="IX158" s="252"/>
      <c r="IY158" s="256"/>
      <c r="IZ158" s="252"/>
      <c r="JA158" s="256"/>
      <c r="JB158" s="252"/>
    </row>
    <row r="159" spans="1:262" s="231" customFormat="1" x14ac:dyDescent="0.2">
      <c r="A159" s="231">
        <f>報告書表紙!G$6</f>
        <v>0</v>
      </c>
      <c r="C159" s="231">
        <v>158</v>
      </c>
      <c r="D159" s="231">
        <f>全技術者確認表!B171</f>
        <v>0</v>
      </c>
      <c r="J159" s="232" t="str">
        <f>IFERROR(IF(VLOOKUP($C159,'様式２－１'!$A$6:$BG$163,4,FALSE)="","",1),"")</f>
        <v/>
      </c>
      <c r="K159" s="233" t="str">
        <f>IFERROR(IF(VLOOKUP($C159,'様式２－１'!$A$6:$BG$163,5,FALSE)="","",1),"")</f>
        <v/>
      </c>
      <c r="L159" s="232" t="str">
        <f>IFERROR(IF(VLOOKUP($C159,'様式２－１'!$A$6:$BG$163,6,FALSE)="","",1),"")</f>
        <v/>
      </c>
      <c r="M159" s="233" t="str">
        <f>IFERROR(IF(VLOOKUP($C159,'様式２－１'!$A$6:$BG$163,7,FALSE)="","",1),"")</f>
        <v/>
      </c>
      <c r="N159" s="232" t="str">
        <f>IFERROR(IF(VLOOKUP($C159,'様式２－１'!$A$6:$BG$163,8,FALSE)="","",1),"")</f>
        <v/>
      </c>
      <c r="O159" s="233" t="str">
        <f>IFERROR(IF(VLOOKUP($C159,'様式２－１'!$A$6:$BG$163,9,FALSE)="","",1),"")</f>
        <v/>
      </c>
      <c r="P159" s="232" t="str">
        <f>IFERROR(IF(VLOOKUP($C159,'様式２－１'!$A$6:$BG$163,10,FALSE)="","",1),"")</f>
        <v/>
      </c>
      <c r="Q159" s="233" t="str">
        <f>IFERROR(IF(VLOOKUP($C159,'様式２－１'!$A$6:$BG$163,11,FALSE)="","",1),"")</f>
        <v/>
      </c>
      <c r="R159" s="232" t="str">
        <f>IFERROR(IF(VLOOKUP($C159,'様式２－１'!$A$6:$BG$163,12,FALSE)="","",1),"")</f>
        <v/>
      </c>
      <c r="S159" s="233" t="str">
        <f>IFERROR(IF(VLOOKUP($C159,'様式２－１'!$A$6:$BG$163,13,FALSE)="","",1),"")</f>
        <v/>
      </c>
      <c r="T159" s="232" t="str">
        <f>IFERROR(IF(VLOOKUP($C159,'様式２－１'!$A$6:$BG$163,14,FALSE)="","",1),"")</f>
        <v/>
      </c>
      <c r="U159" s="233" t="str">
        <f>IFERROR(IF(VLOOKUP($C159,'様式２－１'!$A$6:$BG$163,15,FALSE)="","",1),"")</f>
        <v/>
      </c>
      <c r="V159" s="232" t="str">
        <f>IFERROR(IF(VLOOKUP($C159,'様式２－１'!$A$6:$BG$163,16,FALSE)="","",1),"")</f>
        <v/>
      </c>
      <c r="W159" s="233" t="str">
        <f>IFERROR(IF(VLOOKUP($C159,'様式２－１'!$A$6:$BG$163,17,FALSE)="","",1),"")</f>
        <v/>
      </c>
      <c r="X159" s="232" t="str">
        <f>IFERROR(IF(VLOOKUP($C159,'様式２－１'!$A$6:$BG$163,18,FALSE)="","",1),"")</f>
        <v/>
      </c>
      <c r="Y159" s="233" t="str">
        <f>IFERROR(IF(VLOOKUP($C159,'様式２－１'!$A$6:$BG$163,19,FALSE)="","",1),"")</f>
        <v/>
      </c>
      <c r="Z159" s="232" t="str">
        <f>IFERROR(IF(VLOOKUP($C159,'様式２－１'!$A$6:$BG$163,20,FALSE)="","",1),"")</f>
        <v/>
      </c>
      <c r="AA159" s="235" t="str">
        <f>IFERROR(IF(VLOOKUP($C159,'様式２－１'!$A$6:$BG$163,21,FALSE)="","",1),"")</f>
        <v/>
      </c>
      <c r="AB159" s="232" t="str">
        <f>IFERROR(IF(VLOOKUP($C159,'様式２－１'!$A$6:$BG$163,22,FALSE)="","",1),"")</f>
        <v/>
      </c>
      <c r="AC159" s="235" t="str">
        <f>IFERROR(IF(VLOOKUP($C159,'様式２－１'!$A$6:$BG$163,23,FALSE)="","",1),"")</f>
        <v/>
      </c>
      <c r="AD159" s="232" t="str">
        <f>IFERROR(IF(VLOOKUP($C159,'様式２－１'!$A$6:$BG$163,24,FALSE)="","",1),"")</f>
        <v/>
      </c>
      <c r="AE159" s="235" t="str">
        <f>IFERROR(IF(VLOOKUP($C159,'様式２－１'!$A$6:$BG$163,25,FALSE)="","",1),"")</f>
        <v/>
      </c>
      <c r="AF159" s="232" t="str">
        <f>IFERROR(IF(VLOOKUP($C159,'様式２－１'!$A$6:$BG$163,26,FALSE)="","",1),"")</f>
        <v/>
      </c>
      <c r="AG159" s="235" t="str">
        <f>IFERROR(IF(VLOOKUP($C159,'様式２－１'!$A$6:$BG$163,27,FALSE)="","",1),"")</f>
        <v/>
      </c>
      <c r="AH159" s="232" t="str">
        <f>IFERROR(IF(VLOOKUP($C159,'様式２－１'!$A$6:$BG$163,28,FALSE)="","",1),"")</f>
        <v/>
      </c>
      <c r="AI159" s="235" t="str">
        <f>IFERROR(IF(VLOOKUP($C159,'様式２－１'!$A$6:$BG$163,28,FALSE)="","",1),"")</f>
        <v/>
      </c>
      <c r="AJ159" s="232" t="str">
        <f>IFERROR(IF(VLOOKUP($C159,'様式２－１'!$A$6:$BG$163,30,FALSE)="","",1),"")</f>
        <v/>
      </c>
      <c r="AK159" s="235" t="str">
        <f>IFERROR(IF(VLOOKUP($C159,'様式２－１'!$A$6:$BG$163,31,FALSE)="","",1),"")</f>
        <v/>
      </c>
      <c r="AL159" s="232" t="str">
        <f>IFERROR(IF(VLOOKUP($C159,'様式２－１'!$A$6:$BG$163,32,FALSE)="","",1),"")</f>
        <v/>
      </c>
      <c r="AM159" s="235" t="str">
        <f>IFERROR(IF(VLOOKUP($C159,'様式２－１'!$A$6:$BG$163,33,FALSE)="","",1),"")</f>
        <v/>
      </c>
      <c r="AN159" s="232" t="str">
        <f>IFERROR(IF(VLOOKUP($C159,'様式２－１'!$A$6:$BG$163,34,FALSE)="","",1),"")</f>
        <v/>
      </c>
      <c r="AO159" s="235" t="str">
        <f>IFERROR(IF(VLOOKUP($C159,'様式２－１'!$A$6:$BG$163,35,FALSE)="","",1),"")</f>
        <v/>
      </c>
      <c r="AP159" s="232" t="str">
        <f>IFERROR(IF(VLOOKUP($C159,'様式２－１'!$A$6:$BG$163,36,FALSE)="","",VLOOKUP($C159,'様式２－１'!$A$6:$BG$163,36,FALSE)),"")</f>
        <v/>
      </c>
      <c r="AQ159" s="233" t="str">
        <f>IFERROR(IF(VLOOKUP($C159,'様式２－１'!$A$6:$BG$163,37,FALSE)="","",VLOOKUP($C159,'様式２－１'!$A$6:$BG$163,37,FALSE)),"")</f>
        <v/>
      </c>
      <c r="AR159" s="232" t="str">
        <f>IFERROR(IF(VLOOKUP($C159,'様式２－１'!$A$6:$BG$163,38,FALSE)="","",VLOOKUP($C159,'様式２－１'!$A$6:$BG$163,38,FALSE)),"")</f>
        <v/>
      </c>
      <c r="AS159" s="233" t="str">
        <f>IFERROR(IF(VLOOKUP($C159,'様式２－１'!$A$6:$BG$163,39,FALSE)="","",VLOOKUP($C159,'様式２－１'!$A$6:$BG$163,39,FALSE)),"")</f>
        <v/>
      </c>
      <c r="AT159" s="232" t="str">
        <f>IFERROR(IF(VLOOKUP($C159,'様式２－１'!$A$6:$BG$163,40,FALSE)="","",VLOOKUP($C159,'様式２－１'!$A$6:$BG$163,40,FALSE)),"")</f>
        <v/>
      </c>
      <c r="AU159" s="233" t="str">
        <f>IFERROR(IF(VLOOKUP($C159,'様式２－１'!$A$6:$BG$163,41,FALSE)="","",VLOOKUP($C159,'様式２－１'!$A$6:$BG$163,41,FALSE)),"")</f>
        <v/>
      </c>
      <c r="AV159" s="232" t="str">
        <f>IFERROR(IF(VLOOKUP($C159,'様式２－１'!$A$6:$BG$163,42,FALSE)="","",VLOOKUP($C159,'様式２－１'!$A$6:$BG$163,42,FALSE)),"")</f>
        <v/>
      </c>
      <c r="AW159" s="233" t="str">
        <f>IFERROR(IF(VLOOKUP($C159,'様式２－１'!$A$6:$BG$163,43,FALSE)="","",VLOOKUP($C159,'様式２－１'!$A$6:$BG$163,43,FALSE)),"")</f>
        <v/>
      </c>
      <c r="AX159" s="232" t="str">
        <f>IFERROR(IF(VLOOKUP($C159,'様式２－１'!$A$6:$BG$163,44,FALSE)="","",VLOOKUP($C159,'様式２－１'!$A$6:$BG$163,44,FALSE)),"")</f>
        <v/>
      </c>
      <c r="AY159" s="233" t="str">
        <f>IFERROR(IF(VLOOKUP($C159,'様式２－１'!$A$6:$BG$163,45,FALSE)="","",VLOOKUP($C159,'様式２－１'!$A$6:$BG$163,45,FALSE)),"")</f>
        <v/>
      </c>
      <c r="AZ159" s="232" t="str">
        <f>IFERROR(IF(VLOOKUP($C159,'様式２－１'!$A$6:$BG$163,46,FALSE)="","",VLOOKUP($C159,'様式２－１'!$A$6:$BG$163,46,FALSE)),"")</f>
        <v/>
      </c>
      <c r="BA159" s="233" t="str">
        <f>IFERROR(IF(VLOOKUP($C159,'様式２－１'!$A$6:$BG$163,47,FALSE)="","",VLOOKUP($C159,'様式２－１'!$A$6:$BG$163,47,FALSE)),"")</f>
        <v/>
      </c>
      <c r="BB159" s="232" t="str">
        <f>IFERROR(IF(VLOOKUP($C159,'様式２－１'!$A$6:$BG$163,48,FALSE)="","",VLOOKUP($C159,'様式２－１'!$A$6:$BG$163,48,FALSE)),"")</f>
        <v/>
      </c>
      <c r="BC159" s="233" t="str">
        <f>IFERROR(IF(VLOOKUP($C159,'様式２－１'!$A$6:$BG$163,49,FALSE)="","",VLOOKUP($C159,'様式２－１'!$A$6:$BG$163,49,FALSE)),"")</f>
        <v/>
      </c>
      <c r="BD159" s="232" t="str">
        <f>IFERROR(IF(VLOOKUP($C159,'様式２－１'!$A$6:$BG$163,50,FALSE)="","",VLOOKUP($C159,'様式２－１'!$A$6:$BG$163,50,FALSE)),"")</f>
        <v/>
      </c>
      <c r="BE159" s="233" t="str">
        <f>IFERROR(IF(VLOOKUP($C159,'様式２－１'!$A$6:$BG$163,51,FALSE)="","",VLOOKUP($C159,'様式２－１'!$A$6:$BG$163,51,FALSE)),"")</f>
        <v/>
      </c>
      <c r="BF159" s="232" t="str">
        <f>IFERROR(IF(VLOOKUP($C159,'様式２－１'!$A$6:$BG$163,52,FALSE)="","",VLOOKUP($C159,'様式２－１'!$A$6:$BG$163,52,FALSE)),"")</f>
        <v/>
      </c>
      <c r="BG159" s="233" t="str">
        <f>IFERROR(IF(VLOOKUP($C159,'様式２－１'!$A$6:$BG$163,53,FALSE)="","",1),"")</f>
        <v/>
      </c>
      <c r="BH159" s="232" t="str">
        <f>IFERROR(IF(VLOOKUP($C159,'様式２－１'!$A$6:$BG$163,54,FALSE)="","",1),"")</f>
        <v/>
      </c>
      <c r="BI159" s="233" t="str">
        <f>IFERROR(IF(VLOOKUP($C159,'様式２－１'!$A$6:$BG$163,55,FALSE)="","",1),"")</f>
        <v/>
      </c>
      <c r="BJ159" s="232" t="str">
        <f>IFERROR(IF(VLOOKUP($C159,'様式２－１'!$A$6:$BG$163,56,FALSE)="","",VLOOKUP($C159,'様式２－１'!$A$6:$BG$163,56,FALSE)),"")</f>
        <v/>
      </c>
      <c r="BK159" s="233" t="str">
        <f>IFERROR(IF(VLOOKUP($C159,'様式２－１'!$A$6:$BG$163,57,FALSE)="","",VLOOKUP($C159,'様式２－１'!$A$6:$BG$163,57,FALSE)),"")</f>
        <v/>
      </c>
      <c r="BL159" s="232" t="str">
        <f>IFERROR(IF(VLOOKUP($C159,'様式２－１'!$A$6:$BG$163,58,FALSE)="","",VLOOKUP($C159,'様式２－１'!$A$6:$BG$163,58,FALSE)),"")</f>
        <v/>
      </c>
      <c r="BM159" s="233" t="str">
        <f>IFERROR(IF(VLOOKUP($C159,'様式２－１'!$A$6:$BG$163,59,FALSE)="","",VLOOKUP($C159,'様式２－１'!$A$6:$BG$163,59,FALSE)),"")</f>
        <v/>
      </c>
      <c r="BN159" s="234" t="str">
        <f>IFERROR(IF(VLOOKUP($C159,'様式４－１'!$A$6:$AE$112,5,FALSE)="","",VLOOKUP($C159,'様式４－１'!$A$6:$AE$112,5,FALSE)),"")</f>
        <v/>
      </c>
      <c r="BO159" s="235" t="str">
        <f>IFERROR(IF(VLOOKUP($C159,'様式４－１'!$A$6:$AE$112,6,FALSE)="","",VLOOKUP($C159,'様式４－１'!$A$6:$AE$112,6,FALSE)),"")</f>
        <v/>
      </c>
      <c r="BP159" s="234" t="str">
        <f>IFERROR(IF(VLOOKUP($C159,'様式４－１'!$A$6:$AE$112,7,FALSE)="","",VLOOKUP($C159,'様式４－１'!$A$6:$AE$112,7,FALSE)),"")</f>
        <v/>
      </c>
      <c r="BQ159" s="235" t="str">
        <f>IFERROR(IF(VLOOKUP($C159,'様式４－１'!$A$6:$AE$112,8,FALSE)="","",VLOOKUP($C159,'様式４－１'!$A$6:$AE$112,8,FALSE)),"")</f>
        <v/>
      </c>
      <c r="BR159" s="234" t="str">
        <f>IFERROR(IF(VLOOKUP($C159,'様式４－１'!$A$6:$AE$112,9,FALSE)="","",VLOOKUP($C159,'様式４－１'!$A$6:$AE$112,9,FALSE)),"")</f>
        <v/>
      </c>
      <c r="BS159" s="235" t="str">
        <f>IFERROR(IF(VLOOKUP($C159,'様式４－１'!$A$6:$AE$112,10,FALSE)="","",VLOOKUP($C159,'様式４－１'!$A$6:$AE$112,10,FALSE)),"")</f>
        <v/>
      </c>
      <c r="BT159" s="234" t="str">
        <f>IFERROR(IF(VLOOKUP($C159,'様式４－１'!$A$6:$AE$112,11,FALSE)="","",VLOOKUP($C159,'様式４－１'!$A$6:$AE$112,11,FALSE)),"")</f>
        <v/>
      </c>
      <c r="BU159" s="235" t="str">
        <f>IFERROR(IF(VLOOKUP($C159,'様式４－１'!$A$6:$AE$112,12,FALSE)="","",VLOOKUP($C159,'様式４－１'!$A$6:$AE$112,12,FALSE)),"")</f>
        <v/>
      </c>
      <c r="BV159" s="232" t="str">
        <f>IFERROR(IF(VLOOKUP($C159,'様式４－１'!$A$6:$AE$112,13,FALSE)="","",VLOOKUP($C159,'様式４－１'!$A$6:$AE$112,13,FALSE)),"")</f>
        <v/>
      </c>
      <c r="BW159" s="233" t="str">
        <f>IFERROR(IF(VLOOKUP($C159,'様式４－１'!$A$6:$AE$112,14,FALSE)="","",VLOOKUP($C159,'様式４－１'!$A$6:$AE$112,14,FALSE)),"")</f>
        <v/>
      </c>
      <c r="BX159" s="232" t="str">
        <f>IFERROR(IF(VLOOKUP($C159,'様式４－１'!$A$6:$AE$112,15,FALSE)="","",VLOOKUP($C159,'様式４－１'!$A$6:$AE$112,15,FALSE)),"")</f>
        <v/>
      </c>
      <c r="BY159" s="233" t="str">
        <f>IFERROR(IF(VLOOKUP($C159,'様式４－１'!$A$6:$AE$112,16,FALSE)="","",VLOOKUP($C159,'様式４－１'!$A$6:$AE$112,16,FALSE)),"")</f>
        <v/>
      </c>
      <c r="BZ159" s="232" t="str">
        <f>IFERROR(IF(VLOOKUP($C159,'様式４－１'!$A$6:$AE$112,17,FALSE)="","",VLOOKUP($C159,'様式４－１'!$A$6:$AE$112,17,FALSE)),"")</f>
        <v/>
      </c>
      <c r="CA159" s="233" t="str">
        <f>IFERROR(IF(VLOOKUP($C159,'様式４－１'!$A$6:$AE$112,18,FALSE)="","",VLOOKUP($C159,'様式４－１'!$A$6:$AE$112,18,FALSE)),"")</f>
        <v/>
      </c>
      <c r="CB159" s="232" t="str">
        <f>IFERROR(IF(VLOOKUP($C159,'様式４－１'!$A$6:$AE$112,19,FALSE)="","",VLOOKUP($C159,'様式４－１'!$A$6:$AE$112,19,FALSE)),"")</f>
        <v/>
      </c>
      <c r="CC159" s="233" t="str">
        <f>IFERROR(IF(VLOOKUP($C159,'様式４－１'!$A$6:$AE$112,20,FALSE)="","",VLOOKUP($C159,'様式４－１'!$A$6:$AE$112,20,FALSE)),"")</f>
        <v/>
      </c>
      <c r="CD159" s="234" t="str">
        <f>IFERROR(IF(VLOOKUP($C159,'様式４－１'!$A$6:$AE$112,21,FALSE)="","",1),"")</f>
        <v/>
      </c>
      <c r="CE159" s="235" t="str">
        <f>IFERROR(IF(VLOOKUP($C159,'様式４－１'!$A$6:$AE$112,22,FALSE)="","",1),"")</f>
        <v/>
      </c>
      <c r="CF159" s="234" t="str">
        <f>IFERROR(IF(VLOOKUP($C159,'様式４－１'!$A$6:$AE$112,23,FALSE)="","",1),"")</f>
        <v/>
      </c>
      <c r="CG159" s="235" t="str">
        <f>IFERROR(IF(VLOOKUP($C159,'様式４－１'!$A$6:$AE$112,24,FALSE)="","",1),"")</f>
        <v/>
      </c>
      <c r="CH159" s="234" t="str">
        <f>IFERROR(IF(VLOOKUP($C159,'様式４－１'!$A$6:$AE$112,25,FALSE)="","",1),"")</f>
        <v/>
      </c>
      <c r="CI159" s="235" t="str">
        <f>IFERROR(IF(VLOOKUP($C159,'様式４－１'!$A$6:$AE$112,26,FALSE)="","",1),"")</f>
        <v/>
      </c>
      <c r="CJ159" s="234" t="str">
        <f>IFERROR(IF(VLOOKUP($C159,'様式４－１'!$A$6:$AE$112,27,FALSE)="","",1),"")</f>
        <v/>
      </c>
      <c r="CK159" s="235" t="str">
        <f>IFERROR(IF(VLOOKUP($C159,'様式４－１'!$A$6:$AE$112,28,FALSE)="","",1),"")</f>
        <v/>
      </c>
      <c r="CL159" s="234" t="str">
        <f>IFERROR(IF(VLOOKUP($C159,'様式４－１'!$A$6:$AE$112,29,FALSE)="","",1),"")</f>
        <v/>
      </c>
      <c r="CM159" s="235" t="str">
        <f>IFERROR(IF(VLOOKUP($C159,'様式４－１'!$A$6:$AE$112,30,FALSE)="","",1),"")</f>
        <v/>
      </c>
      <c r="CN159" s="234" t="str">
        <f>IFERROR(IF(VLOOKUP($C159,'様式４－１'!$A$6:$AE$112,31,FALSE)="","",1),"")</f>
        <v/>
      </c>
      <c r="CO159" s="252" t="str">
        <f>IFERROR(IF(VLOOKUP($C159,'様式４－１'!$A$6:$AE$112,31,FALSE)="","",1),"")</f>
        <v/>
      </c>
      <c r="CP159" s="256" t="str">
        <f>IFERROR(IF(VLOOKUP($C159,'様式４－１'!$A$6:$AE$112,31,FALSE)="","",1),"")</f>
        <v/>
      </c>
      <c r="CQ159" s="252" t="str">
        <f>IFERROR(IF(VLOOKUP($C159,'様式４－１'!$A$6:$AE$112,31,FALSE)="","",1),"")</f>
        <v/>
      </c>
      <c r="CR159" s="260">
        <f>全技術者確認表!E171</f>
        <v>0</v>
      </c>
      <c r="CS159" s="261">
        <f>全技術者確認表!H171</f>
        <v>0</v>
      </c>
      <c r="FS159" s="232"/>
      <c r="FT159" s="233"/>
      <c r="FU159" s="232"/>
      <c r="FV159" s="233"/>
      <c r="FW159" s="232"/>
      <c r="FX159" s="233"/>
      <c r="FY159" s="232"/>
      <c r="FZ159" s="233"/>
      <c r="GA159" s="232"/>
      <c r="GB159" s="233"/>
      <c r="GC159" s="232"/>
      <c r="GD159" s="233"/>
      <c r="GE159" s="232"/>
      <c r="GF159" s="233"/>
      <c r="GG159" s="232"/>
      <c r="GH159" s="233"/>
      <c r="GI159" s="234"/>
      <c r="GJ159" s="235"/>
      <c r="GK159" s="234"/>
      <c r="GL159" s="235"/>
      <c r="GM159" s="234"/>
      <c r="GN159" s="235"/>
      <c r="GO159" s="234"/>
      <c r="GP159" s="235"/>
      <c r="GQ159" s="234"/>
      <c r="GR159" s="235"/>
      <c r="GS159" s="234"/>
      <c r="GT159" s="235"/>
      <c r="GU159" s="234"/>
      <c r="GV159" s="235"/>
      <c r="GW159" s="234"/>
      <c r="GX159" s="235"/>
      <c r="GY159" s="232"/>
      <c r="GZ159" s="233"/>
      <c r="HA159" s="232"/>
      <c r="HB159" s="233"/>
      <c r="HC159" s="232"/>
      <c r="HD159" s="233"/>
      <c r="HE159" s="232"/>
      <c r="HF159" s="233"/>
      <c r="HG159" s="232"/>
      <c r="HH159" s="233"/>
      <c r="HI159" s="232"/>
      <c r="HJ159" s="233"/>
      <c r="HK159" s="232"/>
      <c r="HL159" s="233"/>
      <c r="HM159" s="232"/>
      <c r="HN159" s="233"/>
      <c r="HO159" s="232"/>
      <c r="HP159" s="233"/>
      <c r="HQ159" s="232"/>
      <c r="HR159" s="233"/>
      <c r="HS159" s="232"/>
      <c r="HT159" s="233"/>
      <c r="HU159" s="232"/>
      <c r="HV159" s="233"/>
      <c r="HW159" s="234"/>
      <c r="HX159" s="235"/>
      <c r="HY159" s="234"/>
      <c r="HZ159" s="235"/>
      <c r="IA159" s="234"/>
      <c r="IB159" s="235"/>
      <c r="IC159" s="234"/>
      <c r="ID159" s="235"/>
      <c r="IE159" s="232"/>
      <c r="IF159" s="233"/>
      <c r="IG159" s="232"/>
      <c r="IH159" s="233"/>
      <c r="II159" s="232"/>
      <c r="IJ159" s="233"/>
      <c r="IK159" s="232"/>
      <c r="IL159" s="233"/>
      <c r="IM159" s="234"/>
      <c r="IN159" s="235"/>
      <c r="IO159" s="234"/>
      <c r="IP159" s="235"/>
      <c r="IQ159" s="234"/>
      <c r="IR159" s="235"/>
      <c r="IS159" s="234"/>
      <c r="IT159" s="235"/>
      <c r="IU159" s="234"/>
      <c r="IV159" s="235"/>
      <c r="IW159" s="234"/>
      <c r="IX159" s="252"/>
      <c r="IY159" s="256"/>
      <c r="IZ159" s="252"/>
      <c r="JA159" s="256"/>
      <c r="JB159" s="252"/>
    </row>
    <row r="160" spans="1:262" s="231" customFormat="1" x14ac:dyDescent="0.2">
      <c r="A160" s="231">
        <f>報告書表紙!G$6</f>
        <v>0</v>
      </c>
      <c r="C160" s="231">
        <v>159</v>
      </c>
      <c r="D160" s="231">
        <f>全技術者確認表!B172</f>
        <v>0</v>
      </c>
      <c r="J160" s="232" t="str">
        <f>IFERROR(IF(VLOOKUP($C160,'様式２－１'!$A$6:$BG$163,4,FALSE)="","",1),"")</f>
        <v/>
      </c>
      <c r="K160" s="233" t="str">
        <f>IFERROR(IF(VLOOKUP($C160,'様式２－１'!$A$6:$BG$163,5,FALSE)="","",1),"")</f>
        <v/>
      </c>
      <c r="L160" s="232" t="str">
        <f>IFERROR(IF(VLOOKUP($C160,'様式２－１'!$A$6:$BG$163,6,FALSE)="","",1),"")</f>
        <v/>
      </c>
      <c r="M160" s="233" t="str">
        <f>IFERROR(IF(VLOOKUP($C160,'様式２－１'!$A$6:$BG$163,7,FALSE)="","",1),"")</f>
        <v/>
      </c>
      <c r="N160" s="232" t="str">
        <f>IFERROR(IF(VLOOKUP($C160,'様式２－１'!$A$6:$BG$163,8,FALSE)="","",1),"")</f>
        <v/>
      </c>
      <c r="O160" s="233" t="str">
        <f>IFERROR(IF(VLOOKUP($C160,'様式２－１'!$A$6:$BG$163,9,FALSE)="","",1),"")</f>
        <v/>
      </c>
      <c r="P160" s="232" t="str">
        <f>IFERROR(IF(VLOOKUP($C160,'様式２－１'!$A$6:$BG$163,10,FALSE)="","",1),"")</f>
        <v/>
      </c>
      <c r="Q160" s="233" t="str">
        <f>IFERROR(IF(VLOOKUP($C160,'様式２－１'!$A$6:$BG$163,11,FALSE)="","",1),"")</f>
        <v/>
      </c>
      <c r="R160" s="232" t="str">
        <f>IFERROR(IF(VLOOKUP($C160,'様式２－１'!$A$6:$BG$163,12,FALSE)="","",1),"")</f>
        <v/>
      </c>
      <c r="S160" s="233" t="str">
        <f>IFERROR(IF(VLOOKUP($C160,'様式２－１'!$A$6:$BG$163,13,FALSE)="","",1),"")</f>
        <v/>
      </c>
      <c r="T160" s="232" t="str">
        <f>IFERROR(IF(VLOOKUP($C160,'様式２－１'!$A$6:$BG$163,14,FALSE)="","",1),"")</f>
        <v/>
      </c>
      <c r="U160" s="233" t="str">
        <f>IFERROR(IF(VLOOKUP($C160,'様式２－１'!$A$6:$BG$163,15,FALSE)="","",1),"")</f>
        <v/>
      </c>
      <c r="V160" s="232" t="str">
        <f>IFERROR(IF(VLOOKUP($C160,'様式２－１'!$A$6:$BG$163,16,FALSE)="","",1),"")</f>
        <v/>
      </c>
      <c r="W160" s="233" t="str">
        <f>IFERROR(IF(VLOOKUP($C160,'様式２－１'!$A$6:$BG$163,17,FALSE)="","",1),"")</f>
        <v/>
      </c>
      <c r="X160" s="232" t="str">
        <f>IFERROR(IF(VLOOKUP($C160,'様式２－１'!$A$6:$BG$163,18,FALSE)="","",1),"")</f>
        <v/>
      </c>
      <c r="Y160" s="233" t="str">
        <f>IFERROR(IF(VLOOKUP($C160,'様式２－１'!$A$6:$BG$163,19,FALSE)="","",1),"")</f>
        <v/>
      </c>
      <c r="Z160" s="232" t="str">
        <f>IFERROR(IF(VLOOKUP($C160,'様式２－１'!$A$6:$BG$163,20,FALSE)="","",1),"")</f>
        <v/>
      </c>
      <c r="AA160" s="235" t="str">
        <f>IFERROR(IF(VLOOKUP($C160,'様式２－１'!$A$6:$BG$163,21,FALSE)="","",1),"")</f>
        <v/>
      </c>
      <c r="AB160" s="232" t="str">
        <f>IFERROR(IF(VLOOKUP($C160,'様式２－１'!$A$6:$BG$163,22,FALSE)="","",1),"")</f>
        <v/>
      </c>
      <c r="AC160" s="235" t="str">
        <f>IFERROR(IF(VLOOKUP($C160,'様式２－１'!$A$6:$BG$163,23,FALSE)="","",1),"")</f>
        <v/>
      </c>
      <c r="AD160" s="232" t="str">
        <f>IFERROR(IF(VLOOKUP($C160,'様式２－１'!$A$6:$BG$163,24,FALSE)="","",1),"")</f>
        <v/>
      </c>
      <c r="AE160" s="235" t="str">
        <f>IFERROR(IF(VLOOKUP($C160,'様式２－１'!$A$6:$BG$163,25,FALSE)="","",1),"")</f>
        <v/>
      </c>
      <c r="AF160" s="232" t="str">
        <f>IFERROR(IF(VLOOKUP($C160,'様式２－１'!$A$6:$BG$163,26,FALSE)="","",1),"")</f>
        <v/>
      </c>
      <c r="AG160" s="235" t="str">
        <f>IFERROR(IF(VLOOKUP($C160,'様式２－１'!$A$6:$BG$163,27,FALSE)="","",1),"")</f>
        <v/>
      </c>
      <c r="AH160" s="232" t="str">
        <f>IFERROR(IF(VLOOKUP($C160,'様式２－１'!$A$6:$BG$163,28,FALSE)="","",1),"")</f>
        <v/>
      </c>
      <c r="AI160" s="235" t="str">
        <f>IFERROR(IF(VLOOKUP($C160,'様式２－１'!$A$6:$BG$163,28,FALSE)="","",1),"")</f>
        <v/>
      </c>
      <c r="AJ160" s="232" t="str">
        <f>IFERROR(IF(VLOOKUP($C160,'様式２－１'!$A$6:$BG$163,30,FALSE)="","",1),"")</f>
        <v/>
      </c>
      <c r="AK160" s="235" t="str">
        <f>IFERROR(IF(VLOOKUP($C160,'様式２－１'!$A$6:$BG$163,31,FALSE)="","",1),"")</f>
        <v/>
      </c>
      <c r="AL160" s="232" t="str">
        <f>IFERROR(IF(VLOOKUP($C160,'様式２－１'!$A$6:$BG$163,32,FALSE)="","",1),"")</f>
        <v/>
      </c>
      <c r="AM160" s="235" t="str">
        <f>IFERROR(IF(VLOOKUP($C160,'様式２－１'!$A$6:$BG$163,33,FALSE)="","",1),"")</f>
        <v/>
      </c>
      <c r="AN160" s="232" t="str">
        <f>IFERROR(IF(VLOOKUP($C160,'様式２－１'!$A$6:$BG$163,34,FALSE)="","",1),"")</f>
        <v/>
      </c>
      <c r="AO160" s="235" t="str">
        <f>IFERROR(IF(VLOOKUP($C160,'様式２－１'!$A$6:$BG$163,35,FALSE)="","",1),"")</f>
        <v/>
      </c>
      <c r="AP160" s="232" t="str">
        <f>IFERROR(IF(VLOOKUP($C160,'様式２－１'!$A$6:$BG$163,36,FALSE)="","",VLOOKUP($C160,'様式２－１'!$A$6:$BG$163,36,FALSE)),"")</f>
        <v/>
      </c>
      <c r="AQ160" s="233" t="str">
        <f>IFERROR(IF(VLOOKUP($C160,'様式２－１'!$A$6:$BG$163,37,FALSE)="","",VLOOKUP($C160,'様式２－１'!$A$6:$BG$163,37,FALSE)),"")</f>
        <v/>
      </c>
      <c r="AR160" s="232" t="str">
        <f>IFERROR(IF(VLOOKUP($C160,'様式２－１'!$A$6:$BG$163,38,FALSE)="","",VLOOKUP($C160,'様式２－１'!$A$6:$BG$163,38,FALSE)),"")</f>
        <v/>
      </c>
      <c r="AS160" s="233" t="str">
        <f>IFERROR(IF(VLOOKUP($C160,'様式２－１'!$A$6:$BG$163,39,FALSE)="","",VLOOKUP($C160,'様式２－１'!$A$6:$BG$163,39,FALSE)),"")</f>
        <v/>
      </c>
      <c r="AT160" s="232" t="str">
        <f>IFERROR(IF(VLOOKUP($C160,'様式２－１'!$A$6:$BG$163,40,FALSE)="","",VLOOKUP($C160,'様式２－１'!$A$6:$BG$163,40,FALSE)),"")</f>
        <v/>
      </c>
      <c r="AU160" s="233" t="str">
        <f>IFERROR(IF(VLOOKUP($C160,'様式２－１'!$A$6:$BG$163,41,FALSE)="","",VLOOKUP($C160,'様式２－１'!$A$6:$BG$163,41,FALSE)),"")</f>
        <v/>
      </c>
      <c r="AV160" s="232" t="str">
        <f>IFERROR(IF(VLOOKUP($C160,'様式２－１'!$A$6:$BG$163,42,FALSE)="","",VLOOKUP($C160,'様式２－１'!$A$6:$BG$163,42,FALSE)),"")</f>
        <v/>
      </c>
      <c r="AW160" s="233" t="str">
        <f>IFERROR(IF(VLOOKUP($C160,'様式２－１'!$A$6:$BG$163,43,FALSE)="","",VLOOKUP($C160,'様式２－１'!$A$6:$BG$163,43,FALSE)),"")</f>
        <v/>
      </c>
      <c r="AX160" s="232" t="str">
        <f>IFERROR(IF(VLOOKUP($C160,'様式２－１'!$A$6:$BG$163,44,FALSE)="","",VLOOKUP($C160,'様式２－１'!$A$6:$BG$163,44,FALSE)),"")</f>
        <v/>
      </c>
      <c r="AY160" s="233" t="str">
        <f>IFERROR(IF(VLOOKUP($C160,'様式２－１'!$A$6:$BG$163,45,FALSE)="","",VLOOKUP($C160,'様式２－１'!$A$6:$BG$163,45,FALSE)),"")</f>
        <v/>
      </c>
      <c r="AZ160" s="232" t="str">
        <f>IFERROR(IF(VLOOKUP($C160,'様式２－１'!$A$6:$BG$163,46,FALSE)="","",VLOOKUP($C160,'様式２－１'!$A$6:$BG$163,46,FALSE)),"")</f>
        <v/>
      </c>
      <c r="BA160" s="233" t="str">
        <f>IFERROR(IF(VLOOKUP($C160,'様式２－１'!$A$6:$BG$163,47,FALSE)="","",VLOOKUP($C160,'様式２－１'!$A$6:$BG$163,47,FALSE)),"")</f>
        <v/>
      </c>
      <c r="BB160" s="232" t="str">
        <f>IFERROR(IF(VLOOKUP($C160,'様式２－１'!$A$6:$BG$163,48,FALSE)="","",VLOOKUP($C160,'様式２－１'!$A$6:$BG$163,48,FALSE)),"")</f>
        <v/>
      </c>
      <c r="BC160" s="233" t="str">
        <f>IFERROR(IF(VLOOKUP($C160,'様式２－１'!$A$6:$BG$163,49,FALSE)="","",VLOOKUP($C160,'様式２－１'!$A$6:$BG$163,49,FALSE)),"")</f>
        <v/>
      </c>
      <c r="BD160" s="232" t="str">
        <f>IFERROR(IF(VLOOKUP($C160,'様式２－１'!$A$6:$BG$163,50,FALSE)="","",VLOOKUP($C160,'様式２－１'!$A$6:$BG$163,50,FALSE)),"")</f>
        <v/>
      </c>
      <c r="BE160" s="233" t="str">
        <f>IFERROR(IF(VLOOKUP($C160,'様式２－１'!$A$6:$BG$163,51,FALSE)="","",VLOOKUP($C160,'様式２－１'!$A$6:$BG$163,51,FALSE)),"")</f>
        <v/>
      </c>
      <c r="BF160" s="232" t="str">
        <f>IFERROR(IF(VLOOKUP($C160,'様式２－１'!$A$6:$BG$163,52,FALSE)="","",VLOOKUP($C160,'様式２－１'!$A$6:$BG$163,52,FALSE)),"")</f>
        <v/>
      </c>
      <c r="BG160" s="233" t="str">
        <f>IFERROR(IF(VLOOKUP($C160,'様式２－１'!$A$6:$BG$163,53,FALSE)="","",1),"")</f>
        <v/>
      </c>
      <c r="BH160" s="232" t="str">
        <f>IFERROR(IF(VLOOKUP($C160,'様式２－１'!$A$6:$BG$163,54,FALSE)="","",1),"")</f>
        <v/>
      </c>
      <c r="BI160" s="233" t="str">
        <f>IFERROR(IF(VLOOKUP($C160,'様式２－１'!$A$6:$BG$163,55,FALSE)="","",1),"")</f>
        <v/>
      </c>
      <c r="BJ160" s="232" t="str">
        <f>IFERROR(IF(VLOOKUP($C160,'様式２－１'!$A$6:$BG$163,56,FALSE)="","",VLOOKUP($C160,'様式２－１'!$A$6:$BG$163,56,FALSE)),"")</f>
        <v/>
      </c>
      <c r="BK160" s="233" t="str">
        <f>IFERROR(IF(VLOOKUP($C160,'様式２－１'!$A$6:$BG$163,57,FALSE)="","",VLOOKUP($C160,'様式２－１'!$A$6:$BG$163,57,FALSE)),"")</f>
        <v/>
      </c>
      <c r="BL160" s="232" t="str">
        <f>IFERROR(IF(VLOOKUP($C160,'様式２－１'!$A$6:$BG$163,58,FALSE)="","",VLOOKUP($C160,'様式２－１'!$A$6:$BG$163,58,FALSE)),"")</f>
        <v/>
      </c>
      <c r="BM160" s="233" t="str">
        <f>IFERROR(IF(VLOOKUP($C160,'様式２－１'!$A$6:$BG$163,59,FALSE)="","",VLOOKUP($C160,'様式２－１'!$A$6:$BG$163,59,FALSE)),"")</f>
        <v/>
      </c>
      <c r="BN160" s="234" t="str">
        <f>IFERROR(IF(VLOOKUP($C160,'様式４－１'!$A$6:$AE$112,5,FALSE)="","",VLOOKUP($C160,'様式４－１'!$A$6:$AE$112,5,FALSE)),"")</f>
        <v/>
      </c>
      <c r="BO160" s="235" t="str">
        <f>IFERROR(IF(VLOOKUP($C160,'様式４－１'!$A$6:$AE$112,6,FALSE)="","",VLOOKUP($C160,'様式４－１'!$A$6:$AE$112,6,FALSE)),"")</f>
        <v/>
      </c>
      <c r="BP160" s="234" t="str">
        <f>IFERROR(IF(VLOOKUP($C160,'様式４－１'!$A$6:$AE$112,7,FALSE)="","",VLOOKUP($C160,'様式４－１'!$A$6:$AE$112,7,FALSE)),"")</f>
        <v/>
      </c>
      <c r="BQ160" s="235" t="str">
        <f>IFERROR(IF(VLOOKUP($C160,'様式４－１'!$A$6:$AE$112,8,FALSE)="","",VLOOKUP($C160,'様式４－１'!$A$6:$AE$112,8,FALSE)),"")</f>
        <v/>
      </c>
      <c r="BR160" s="234" t="str">
        <f>IFERROR(IF(VLOOKUP($C160,'様式４－１'!$A$6:$AE$112,9,FALSE)="","",VLOOKUP($C160,'様式４－１'!$A$6:$AE$112,9,FALSE)),"")</f>
        <v/>
      </c>
      <c r="BS160" s="235" t="str">
        <f>IFERROR(IF(VLOOKUP($C160,'様式４－１'!$A$6:$AE$112,10,FALSE)="","",VLOOKUP($C160,'様式４－１'!$A$6:$AE$112,10,FALSE)),"")</f>
        <v/>
      </c>
      <c r="BT160" s="234" t="str">
        <f>IFERROR(IF(VLOOKUP($C160,'様式４－１'!$A$6:$AE$112,11,FALSE)="","",VLOOKUP($C160,'様式４－１'!$A$6:$AE$112,11,FALSE)),"")</f>
        <v/>
      </c>
      <c r="BU160" s="235" t="str">
        <f>IFERROR(IF(VLOOKUP($C160,'様式４－１'!$A$6:$AE$112,12,FALSE)="","",VLOOKUP($C160,'様式４－１'!$A$6:$AE$112,12,FALSE)),"")</f>
        <v/>
      </c>
      <c r="BV160" s="232" t="str">
        <f>IFERROR(IF(VLOOKUP($C160,'様式４－１'!$A$6:$AE$112,13,FALSE)="","",VLOOKUP($C160,'様式４－１'!$A$6:$AE$112,13,FALSE)),"")</f>
        <v/>
      </c>
      <c r="BW160" s="233" t="str">
        <f>IFERROR(IF(VLOOKUP($C160,'様式４－１'!$A$6:$AE$112,14,FALSE)="","",VLOOKUP($C160,'様式４－１'!$A$6:$AE$112,14,FALSE)),"")</f>
        <v/>
      </c>
      <c r="BX160" s="232" t="str">
        <f>IFERROR(IF(VLOOKUP($C160,'様式４－１'!$A$6:$AE$112,15,FALSE)="","",VLOOKUP($C160,'様式４－１'!$A$6:$AE$112,15,FALSE)),"")</f>
        <v/>
      </c>
      <c r="BY160" s="233" t="str">
        <f>IFERROR(IF(VLOOKUP($C160,'様式４－１'!$A$6:$AE$112,16,FALSE)="","",VLOOKUP($C160,'様式４－１'!$A$6:$AE$112,16,FALSE)),"")</f>
        <v/>
      </c>
      <c r="BZ160" s="232" t="str">
        <f>IFERROR(IF(VLOOKUP($C160,'様式４－１'!$A$6:$AE$112,17,FALSE)="","",VLOOKUP($C160,'様式４－１'!$A$6:$AE$112,17,FALSE)),"")</f>
        <v/>
      </c>
      <c r="CA160" s="233" t="str">
        <f>IFERROR(IF(VLOOKUP($C160,'様式４－１'!$A$6:$AE$112,18,FALSE)="","",VLOOKUP($C160,'様式４－１'!$A$6:$AE$112,18,FALSE)),"")</f>
        <v/>
      </c>
      <c r="CB160" s="232" t="str">
        <f>IFERROR(IF(VLOOKUP($C160,'様式４－１'!$A$6:$AE$112,19,FALSE)="","",VLOOKUP($C160,'様式４－１'!$A$6:$AE$112,19,FALSE)),"")</f>
        <v/>
      </c>
      <c r="CC160" s="233" t="str">
        <f>IFERROR(IF(VLOOKUP($C160,'様式４－１'!$A$6:$AE$112,20,FALSE)="","",VLOOKUP($C160,'様式４－１'!$A$6:$AE$112,20,FALSE)),"")</f>
        <v/>
      </c>
      <c r="CD160" s="234" t="str">
        <f>IFERROR(IF(VLOOKUP($C160,'様式４－１'!$A$6:$AE$112,21,FALSE)="","",1),"")</f>
        <v/>
      </c>
      <c r="CE160" s="235" t="str">
        <f>IFERROR(IF(VLOOKUP($C160,'様式４－１'!$A$6:$AE$112,22,FALSE)="","",1),"")</f>
        <v/>
      </c>
      <c r="CF160" s="234" t="str">
        <f>IFERROR(IF(VLOOKUP($C160,'様式４－１'!$A$6:$AE$112,23,FALSE)="","",1),"")</f>
        <v/>
      </c>
      <c r="CG160" s="235" t="str">
        <f>IFERROR(IF(VLOOKUP($C160,'様式４－１'!$A$6:$AE$112,24,FALSE)="","",1),"")</f>
        <v/>
      </c>
      <c r="CH160" s="234" t="str">
        <f>IFERROR(IF(VLOOKUP($C160,'様式４－１'!$A$6:$AE$112,25,FALSE)="","",1),"")</f>
        <v/>
      </c>
      <c r="CI160" s="235" t="str">
        <f>IFERROR(IF(VLOOKUP($C160,'様式４－１'!$A$6:$AE$112,26,FALSE)="","",1),"")</f>
        <v/>
      </c>
      <c r="CJ160" s="234" t="str">
        <f>IFERROR(IF(VLOOKUP($C160,'様式４－１'!$A$6:$AE$112,27,FALSE)="","",1),"")</f>
        <v/>
      </c>
      <c r="CK160" s="235" t="str">
        <f>IFERROR(IF(VLOOKUP($C160,'様式４－１'!$A$6:$AE$112,28,FALSE)="","",1),"")</f>
        <v/>
      </c>
      <c r="CL160" s="234" t="str">
        <f>IFERROR(IF(VLOOKUP($C160,'様式４－１'!$A$6:$AE$112,29,FALSE)="","",1),"")</f>
        <v/>
      </c>
      <c r="CM160" s="235" t="str">
        <f>IFERROR(IF(VLOOKUP($C160,'様式４－１'!$A$6:$AE$112,30,FALSE)="","",1),"")</f>
        <v/>
      </c>
      <c r="CN160" s="234" t="str">
        <f>IFERROR(IF(VLOOKUP($C160,'様式４－１'!$A$6:$AE$112,31,FALSE)="","",1),"")</f>
        <v/>
      </c>
      <c r="CO160" s="252" t="str">
        <f>IFERROR(IF(VLOOKUP($C160,'様式４－１'!$A$6:$AE$112,31,FALSE)="","",1),"")</f>
        <v/>
      </c>
      <c r="CP160" s="256" t="str">
        <f>IFERROR(IF(VLOOKUP($C160,'様式４－１'!$A$6:$AE$112,31,FALSE)="","",1),"")</f>
        <v/>
      </c>
      <c r="CQ160" s="252" t="str">
        <f>IFERROR(IF(VLOOKUP($C160,'様式４－１'!$A$6:$AE$112,31,FALSE)="","",1),"")</f>
        <v/>
      </c>
      <c r="CR160" s="260">
        <f>全技術者確認表!E172</f>
        <v>0</v>
      </c>
      <c r="CS160" s="261">
        <f>全技術者確認表!H172</f>
        <v>0</v>
      </c>
      <c r="FS160" s="232"/>
      <c r="FT160" s="233"/>
      <c r="FU160" s="232"/>
      <c r="FV160" s="233"/>
      <c r="FW160" s="232"/>
      <c r="FX160" s="233"/>
      <c r="FY160" s="232"/>
      <c r="FZ160" s="233"/>
      <c r="GA160" s="232"/>
      <c r="GB160" s="233"/>
      <c r="GC160" s="232"/>
      <c r="GD160" s="233"/>
      <c r="GE160" s="232"/>
      <c r="GF160" s="233"/>
      <c r="GG160" s="232"/>
      <c r="GH160" s="233"/>
      <c r="GI160" s="234"/>
      <c r="GJ160" s="235"/>
      <c r="GK160" s="234"/>
      <c r="GL160" s="235"/>
      <c r="GM160" s="234"/>
      <c r="GN160" s="235"/>
      <c r="GO160" s="234"/>
      <c r="GP160" s="235"/>
      <c r="GQ160" s="234"/>
      <c r="GR160" s="235"/>
      <c r="GS160" s="234"/>
      <c r="GT160" s="235"/>
      <c r="GU160" s="234"/>
      <c r="GV160" s="235"/>
      <c r="GW160" s="234"/>
      <c r="GX160" s="235"/>
      <c r="GY160" s="232"/>
      <c r="GZ160" s="233"/>
      <c r="HA160" s="232"/>
      <c r="HB160" s="233"/>
      <c r="HC160" s="232"/>
      <c r="HD160" s="233"/>
      <c r="HE160" s="232"/>
      <c r="HF160" s="233"/>
      <c r="HG160" s="232"/>
      <c r="HH160" s="233"/>
      <c r="HI160" s="232"/>
      <c r="HJ160" s="233"/>
      <c r="HK160" s="232"/>
      <c r="HL160" s="233"/>
      <c r="HM160" s="232"/>
      <c r="HN160" s="233"/>
      <c r="HO160" s="232"/>
      <c r="HP160" s="233"/>
      <c r="HQ160" s="232"/>
      <c r="HR160" s="233"/>
      <c r="HS160" s="232"/>
      <c r="HT160" s="233"/>
      <c r="HU160" s="232"/>
      <c r="HV160" s="233"/>
      <c r="HW160" s="234"/>
      <c r="HX160" s="235"/>
      <c r="HY160" s="234"/>
      <c r="HZ160" s="235"/>
      <c r="IA160" s="234"/>
      <c r="IB160" s="235"/>
      <c r="IC160" s="234"/>
      <c r="ID160" s="235"/>
      <c r="IE160" s="232"/>
      <c r="IF160" s="233"/>
      <c r="IG160" s="232"/>
      <c r="IH160" s="233"/>
      <c r="II160" s="232"/>
      <c r="IJ160" s="233"/>
      <c r="IK160" s="232"/>
      <c r="IL160" s="233"/>
      <c r="IM160" s="234"/>
      <c r="IN160" s="235"/>
      <c r="IO160" s="234"/>
      <c r="IP160" s="235"/>
      <c r="IQ160" s="234"/>
      <c r="IR160" s="235"/>
      <c r="IS160" s="234"/>
      <c r="IT160" s="235"/>
      <c r="IU160" s="234"/>
      <c r="IV160" s="235"/>
      <c r="IW160" s="234"/>
      <c r="IX160" s="252"/>
      <c r="IY160" s="256"/>
      <c r="IZ160" s="252"/>
      <c r="JA160" s="256"/>
      <c r="JB160" s="252"/>
    </row>
    <row r="161" spans="1:262" s="241" customFormat="1" x14ac:dyDescent="0.2">
      <c r="A161" s="241">
        <f>報告書表紙!G$6</f>
        <v>0</v>
      </c>
      <c r="C161" s="241">
        <v>160</v>
      </c>
      <c r="D161" s="241">
        <f>全技術者確認表!B173</f>
        <v>0</v>
      </c>
      <c r="J161" s="242" t="str">
        <f>IFERROR(IF(VLOOKUP($C161,'様式２－１'!$A$6:$BG$163,4,FALSE)="","",1),"")</f>
        <v/>
      </c>
      <c r="K161" s="243" t="str">
        <f>IFERROR(IF(VLOOKUP($C161,'様式２－１'!$A$6:$BG$163,5,FALSE)="","",1),"")</f>
        <v/>
      </c>
      <c r="L161" s="242" t="str">
        <f>IFERROR(IF(VLOOKUP($C161,'様式２－１'!$A$6:$BG$163,6,FALSE)="","",1),"")</f>
        <v/>
      </c>
      <c r="M161" s="243" t="str">
        <f>IFERROR(IF(VLOOKUP($C161,'様式２－１'!$A$6:$BG$163,7,FALSE)="","",1),"")</f>
        <v/>
      </c>
      <c r="N161" s="242" t="str">
        <f>IFERROR(IF(VLOOKUP($C161,'様式２－１'!$A$6:$BG$163,8,FALSE)="","",1),"")</f>
        <v/>
      </c>
      <c r="O161" s="243" t="str">
        <f>IFERROR(IF(VLOOKUP($C161,'様式２－１'!$A$6:$BG$163,9,FALSE)="","",1),"")</f>
        <v/>
      </c>
      <c r="P161" s="242" t="str">
        <f>IFERROR(IF(VLOOKUP($C161,'様式２－１'!$A$6:$BG$163,10,FALSE)="","",1),"")</f>
        <v/>
      </c>
      <c r="Q161" s="243" t="str">
        <f>IFERROR(IF(VLOOKUP($C161,'様式２－１'!$A$6:$BG$163,11,FALSE)="","",1),"")</f>
        <v/>
      </c>
      <c r="R161" s="242" t="str">
        <f>IFERROR(IF(VLOOKUP($C161,'様式２－１'!$A$6:$BG$163,12,FALSE)="","",1),"")</f>
        <v/>
      </c>
      <c r="S161" s="243" t="str">
        <f>IFERROR(IF(VLOOKUP($C161,'様式２－１'!$A$6:$BG$163,13,FALSE)="","",1),"")</f>
        <v/>
      </c>
      <c r="T161" s="242" t="str">
        <f>IFERROR(IF(VLOOKUP($C161,'様式２－１'!$A$6:$BG$163,14,FALSE)="","",1),"")</f>
        <v/>
      </c>
      <c r="U161" s="243" t="str">
        <f>IFERROR(IF(VLOOKUP($C161,'様式２－１'!$A$6:$BG$163,15,FALSE)="","",1),"")</f>
        <v/>
      </c>
      <c r="V161" s="242" t="str">
        <f>IFERROR(IF(VLOOKUP($C161,'様式２－１'!$A$6:$BG$163,16,FALSE)="","",1),"")</f>
        <v/>
      </c>
      <c r="W161" s="243" t="str">
        <f>IFERROR(IF(VLOOKUP($C161,'様式２－１'!$A$6:$BG$163,17,FALSE)="","",1),"")</f>
        <v/>
      </c>
      <c r="X161" s="242" t="str">
        <f>IFERROR(IF(VLOOKUP($C161,'様式２－１'!$A$6:$BG$163,18,FALSE)="","",1),"")</f>
        <v/>
      </c>
      <c r="Y161" s="243" t="str">
        <f>IFERROR(IF(VLOOKUP($C161,'様式２－１'!$A$6:$BG$163,19,FALSE)="","",1),"")</f>
        <v/>
      </c>
      <c r="Z161" s="242" t="str">
        <f>IFERROR(IF(VLOOKUP($C161,'様式２－１'!$A$6:$BG$163,20,FALSE)="","",1),"")</f>
        <v/>
      </c>
      <c r="AA161" s="245" t="str">
        <f>IFERROR(IF(VLOOKUP($C161,'様式２－１'!$A$6:$BG$163,21,FALSE)="","",1),"")</f>
        <v/>
      </c>
      <c r="AB161" s="242" t="str">
        <f>IFERROR(IF(VLOOKUP($C161,'様式２－１'!$A$6:$BG$163,22,FALSE)="","",1),"")</f>
        <v/>
      </c>
      <c r="AC161" s="245" t="str">
        <f>IFERROR(IF(VLOOKUP($C161,'様式２－１'!$A$6:$BG$163,23,FALSE)="","",1),"")</f>
        <v/>
      </c>
      <c r="AD161" s="242" t="str">
        <f>IFERROR(IF(VLOOKUP($C161,'様式２－１'!$A$6:$BG$163,24,FALSE)="","",1),"")</f>
        <v/>
      </c>
      <c r="AE161" s="245" t="str">
        <f>IFERROR(IF(VLOOKUP($C161,'様式２－１'!$A$6:$BG$163,25,FALSE)="","",1),"")</f>
        <v/>
      </c>
      <c r="AF161" s="242" t="str">
        <f>IFERROR(IF(VLOOKUP($C161,'様式２－１'!$A$6:$BG$163,26,FALSE)="","",1),"")</f>
        <v/>
      </c>
      <c r="AG161" s="245" t="str">
        <f>IFERROR(IF(VLOOKUP($C161,'様式２－１'!$A$6:$BG$163,27,FALSE)="","",1),"")</f>
        <v/>
      </c>
      <c r="AH161" s="242" t="str">
        <f>IFERROR(IF(VLOOKUP($C161,'様式２－１'!$A$6:$BG$163,28,FALSE)="","",1),"")</f>
        <v/>
      </c>
      <c r="AI161" s="245" t="str">
        <f>IFERROR(IF(VLOOKUP($C161,'様式２－１'!$A$6:$BG$163,28,FALSE)="","",1),"")</f>
        <v/>
      </c>
      <c r="AJ161" s="242" t="str">
        <f>IFERROR(IF(VLOOKUP($C161,'様式２－１'!$A$6:$BG$163,30,FALSE)="","",1),"")</f>
        <v/>
      </c>
      <c r="AK161" s="245" t="str">
        <f>IFERROR(IF(VLOOKUP($C161,'様式２－１'!$A$6:$BG$163,31,FALSE)="","",1),"")</f>
        <v/>
      </c>
      <c r="AL161" s="242" t="str">
        <f>IFERROR(IF(VLOOKUP($C161,'様式２－１'!$A$6:$BG$163,32,FALSE)="","",1),"")</f>
        <v/>
      </c>
      <c r="AM161" s="245" t="str">
        <f>IFERROR(IF(VLOOKUP($C161,'様式２－１'!$A$6:$BG$163,33,FALSE)="","",1),"")</f>
        <v/>
      </c>
      <c r="AN161" s="242" t="str">
        <f>IFERROR(IF(VLOOKUP($C161,'様式２－１'!$A$6:$BG$163,34,FALSE)="","",1),"")</f>
        <v/>
      </c>
      <c r="AO161" s="245" t="str">
        <f>IFERROR(IF(VLOOKUP($C161,'様式２－１'!$A$6:$BG$163,35,FALSE)="","",1),"")</f>
        <v/>
      </c>
      <c r="AP161" s="242" t="str">
        <f>IFERROR(IF(VLOOKUP($C161,'様式２－１'!$A$6:$BG$163,36,FALSE)="","",VLOOKUP($C161,'様式２－１'!$A$6:$BG$163,36,FALSE)),"")</f>
        <v/>
      </c>
      <c r="AQ161" s="243" t="str">
        <f>IFERROR(IF(VLOOKUP($C161,'様式２－１'!$A$6:$BG$163,37,FALSE)="","",VLOOKUP($C161,'様式２－１'!$A$6:$BG$163,37,FALSE)),"")</f>
        <v/>
      </c>
      <c r="AR161" s="242" t="str">
        <f>IFERROR(IF(VLOOKUP($C161,'様式２－１'!$A$6:$BG$163,38,FALSE)="","",VLOOKUP($C161,'様式２－１'!$A$6:$BG$163,38,FALSE)),"")</f>
        <v/>
      </c>
      <c r="AS161" s="243" t="str">
        <f>IFERROR(IF(VLOOKUP($C161,'様式２－１'!$A$6:$BG$163,39,FALSE)="","",VLOOKUP($C161,'様式２－１'!$A$6:$BG$163,39,FALSE)),"")</f>
        <v/>
      </c>
      <c r="AT161" s="242" t="str">
        <f>IFERROR(IF(VLOOKUP($C161,'様式２－１'!$A$6:$BG$163,40,FALSE)="","",VLOOKUP($C161,'様式２－１'!$A$6:$BG$163,40,FALSE)),"")</f>
        <v/>
      </c>
      <c r="AU161" s="243" t="str">
        <f>IFERROR(IF(VLOOKUP($C161,'様式２－１'!$A$6:$BG$163,41,FALSE)="","",VLOOKUP($C161,'様式２－１'!$A$6:$BG$163,41,FALSE)),"")</f>
        <v/>
      </c>
      <c r="AV161" s="242" t="str">
        <f>IFERROR(IF(VLOOKUP($C161,'様式２－１'!$A$6:$BG$163,42,FALSE)="","",VLOOKUP($C161,'様式２－１'!$A$6:$BG$163,42,FALSE)),"")</f>
        <v/>
      </c>
      <c r="AW161" s="243" t="str">
        <f>IFERROR(IF(VLOOKUP($C161,'様式２－１'!$A$6:$BG$163,43,FALSE)="","",VLOOKUP($C161,'様式２－１'!$A$6:$BG$163,43,FALSE)),"")</f>
        <v/>
      </c>
      <c r="AX161" s="242" t="str">
        <f>IFERROR(IF(VLOOKUP($C161,'様式２－１'!$A$6:$BG$163,44,FALSE)="","",VLOOKUP($C161,'様式２－１'!$A$6:$BG$163,44,FALSE)),"")</f>
        <v/>
      </c>
      <c r="AY161" s="243" t="str">
        <f>IFERROR(IF(VLOOKUP($C161,'様式２－１'!$A$6:$BG$163,45,FALSE)="","",VLOOKUP($C161,'様式２－１'!$A$6:$BG$163,45,FALSE)),"")</f>
        <v/>
      </c>
      <c r="AZ161" s="242" t="str">
        <f>IFERROR(IF(VLOOKUP($C161,'様式２－１'!$A$6:$BG$163,46,FALSE)="","",VLOOKUP($C161,'様式２－１'!$A$6:$BG$163,46,FALSE)),"")</f>
        <v/>
      </c>
      <c r="BA161" s="243" t="str">
        <f>IFERROR(IF(VLOOKUP($C161,'様式２－１'!$A$6:$BG$163,47,FALSE)="","",VLOOKUP($C161,'様式２－１'!$A$6:$BG$163,47,FALSE)),"")</f>
        <v/>
      </c>
      <c r="BB161" s="242" t="str">
        <f>IFERROR(IF(VLOOKUP($C161,'様式２－１'!$A$6:$BG$163,48,FALSE)="","",VLOOKUP($C161,'様式２－１'!$A$6:$BG$163,48,FALSE)),"")</f>
        <v/>
      </c>
      <c r="BC161" s="243" t="str">
        <f>IFERROR(IF(VLOOKUP($C161,'様式２－１'!$A$6:$BG$163,49,FALSE)="","",VLOOKUP($C161,'様式２－１'!$A$6:$BG$163,49,FALSE)),"")</f>
        <v/>
      </c>
      <c r="BD161" s="242" t="str">
        <f>IFERROR(IF(VLOOKUP($C161,'様式２－１'!$A$6:$BG$163,50,FALSE)="","",VLOOKUP($C161,'様式２－１'!$A$6:$BG$163,50,FALSE)),"")</f>
        <v/>
      </c>
      <c r="BE161" s="243" t="str">
        <f>IFERROR(IF(VLOOKUP($C161,'様式２－１'!$A$6:$BG$163,51,FALSE)="","",VLOOKUP($C161,'様式２－１'!$A$6:$BG$163,51,FALSE)),"")</f>
        <v/>
      </c>
      <c r="BF161" s="242" t="str">
        <f>IFERROR(IF(VLOOKUP($C161,'様式２－１'!$A$6:$BG$163,52,FALSE)="","",VLOOKUP($C161,'様式２－１'!$A$6:$BG$163,52,FALSE)),"")</f>
        <v/>
      </c>
      <c r="BG161" s="243" t="str">
        <f>IFERROR(IF(VLOOKUP($C161,'様式２－１'!$A$6:$BG$163,53,FALSE)="","",1),"")</f>
        <v/>
      </c>
      <c r="BH161" s="242" t="str">
        <f>IFERROR(IF(VLOOKUP($C161,'様式２－１'!$A$6:$BG$163,54,FALSE)="","",1),"")</f>
        <v/>
      </c>
      <c r="BI161" s="243" t="str">
        <f>IFERROR(IF(VLOOKUP($C161,'様式２－１'!$A$6:$BG$163,55,FALSE)="","",1),"")</f>
        <v/>
      </c>
      <c r="BJ161" s="242" t="str">
        <f>IFERROR(IF(VLOOKUP($C161,'様式２－１'!$A$6:$BG$163,56,FALSE)="","",VLOOKUP($C161,'様式２－１'!$A$6:$BG$163,56,FALSE)),"")</f>
        <v/>
      </c>
      <c r="BK161" s="243" t="str">
        <f>IFERROR(IF(VLOOKUP($C161,'様式２－１'!$A$6:$BG$163,57,FALSE)="","",VLOOKUP($C161,'様式２－１'!$A$6:$BG$163,57,FALSE)),"")</f>
        <v/>
      </c>
      <c r="BL161" s="242" t="str">
        <f>IFERROR(IF(VLOOKUP($C161,'様式２－１'!$A$6:$BG$163,58,FALSE)="","",VLOOKUP($C161,'様式２－１'!$A$6:$BG$163,58,FALSE)),"")</f>
        <v/>
      </c>
      <c r="BM161" s="243" t="str">
        <f>IFERROR(IF(VLOOKUP($C161,'様式２－１'!$A$6:$BG$163,59,FALSE)="","",VLOOKUP($C161,'様式２－１'!$A$6:$BG$163,59,FALSE)),"")</f>
        <v/>
      </c>
      <c r="BN161" s="244" t="str">
        <f>IFERROR(IF(VLOOKUP($C161,'様式４－１'!$A$6:$AE$112,5,FALSE)="","",VLOOKUP($C161,'様式４－１'!$A$6:$AE$112,5,FALSE)),"")</f>
        <v/>
      </c>
      <c r="BO161" s="245" t="str">
        <f>IFERROR(IF(VLOOKUP($C161,'様式４－１'!$A$6:$AE$112,6,FALSE)="","",VLOOKUP($C161,'様式４－１'!$A$6:$AE$112,6,FALSE)),"")</f>
        <v/>
      </c>
      <c r="BP161" s="244" t="str">
        <f>IFERROR(IF(VLOOKUP($C161,'様式４－１'!$A$6:$AE$112,7,FALSE)="","",VLOOKUP($C161,'様式４－１'!$A$6:$AE$112,7,FALSE)),"")</f>
        <v/>
      </c>
      <c r="BQ161" s="245" t="str">
        <f>IFERROR(IF(VLOOKUP($C161,'様式４－１'!$A$6:$AE$112,8,FALSE)="","",VLOOKUP($C161,'様式４－１'!$A$6:$AE$112,8,FALSE)),"")</f>
        <v/>
      </c>
      <c r="BR161" s="244" t="str">
        <f>IFERROR(IF(VLOOKUP($C161,'様式４－１'!$A$6:$AE$112,9,FALSE)="","",VLOOKUP($C161,'様式４－１'!$A$6:$AE$112,9,FALSE)),"")</f>
        <v/>
      </c>
      <c r="BS161" s="245" t="str">
        <f>IFERROR(IF(VLOOKUP($C161,'様式４－１'!$A$6:$AE$112,10,FALSE)="","",VLOOKUP($C161,'様式４－１'!$A$6:$AE$112,10,FALSE)),"")</f>
        <v/>
      </c>
      <c r="BT161" s="244" t="str">
        <f>IFERROR(IF(VLOOKUP($C161,'様式４－１'!$A$6:$AE$112,11,FALSE)="","",VLOOKUP($C161,'様式４－１'!$A$6:$AE$112,11,FALSE)),"")</f>
        <v/>
      </c>
      <c r="BU161" s="245" t="str">
        <f>IFERROR(IF(VLOOKUP($C161,'様式４－１'!$A$6:$AE$112,12,FALSE)="","",VLOOKUP($C161,'様式４－１'!$A$6:$AE$112,12,FALSE)),"")</f>
        <v/>
      </c>
      <c r="BV161" s="242" t="str">
        <f>IFERROR(IF(VLOOKUP($C161,'様式４－１'!$A$6:$AE$112,13,FALSE)="","",VLOOKUP($C161,'様式４－１'!$A$6:$AE$112,13,FALSE)),"")</f>
        <v/>
      </c>
      <c r="BW161" s="243" t="str">
        <f>IFERROR(IF(VLOOKUP($C161,'様式４－１'!$A$6:$AE$112,14,FALSE)="","",VLOOKUP($C161,'様式４－１'!$A$6:$AE$112,14,FALSE)),"")</f>
        <v/>
      </c>
      <c r="BX161" s="242" t="str">
        <f>IFERROR(IF(VLOOKUP($C161,'様式４－１'!$A$6:$AE$112,15,FALSE)="","",VLOOKUP($C161,'様式４－１'!$A$6:$AE$112,15,FALSE)),"")</f>
        <v/>
      </c>
      <c r="BY161" s="243" t="str">
        <f>IFERROR(IF(VLOOKUP($C161,'様式４－１'!$A$6:$AE$112,16,FALSE)="","",VLOOKUP($C161,'様式４－１'!$A$6:$AE$112,16,FALSE)),"")</f>
        <v/>
      </c>
      <c r="BZ161" s="242" t="str">
        <f>IFERROR(IF(VLOOKUP($C161,'様式４－１'!$A$6:$AE$112,17,FALSE)="","",VLOOKUP($C161,'様式４－１'!$A$6:$AE$112,17,FALSE)),"")</f>
        <v/>
      </c>
      <c r="CA161" s="243" t="str">
        <f>IFERROR(IF(VLOOKUP($C161,'様式４－１'!$A$6:$AE$112,18,FALSE)="","",VLOOKUP($C161,'様式４－１'!$A$6:$AE$112,18,FALSE)),"")</f>
        <v/>
      </c>
      <c r="CB161" s="242" t="str">
        <f>IFERROR(IF(VLOOKUP($C161,'様式４－１'!$A$6:$AE$112,19,FALSE)="","",VLOOKUP($C161,'様式４－１'!$A$6:$AE$112,19,FALSE)),"")</f>
        <v/>
      </c>
      <c r="CC161" s="243" t="str">
        <f>IFERROR(IF(VLOOKUP($C161,'様式４－１'!$A$6:$AE$112,20,FALSE)="","",VLOOKUP($C161,'様式４－１'!$A$6:$AE$112,20,FALSE)),"")</f>
        <v/>
      </c>
      <c r="CD161" s="244" t="str">
        <f>IFERROR(IF(VLOOKUP($C161,'様式４－１'!$A$6:$AE$112,21,FALSE)="","",1),"")</f>
        <v/>
      </c>
      <c r="CE161" s="245" t="str">
        <f>IFERROR(IF(VLOOKUP($C161,'様式４－１'!$A$6:$AE$112,22,FALSE)="","",1),"")</f>
        <v/>
      </c>
      <c r="CF161" s="244" t="str">
        <f>IFERROR(IF(VLOOKUP($C161,'様式４－１'!$A$6:$AE$112,23,FALSE)="","",1),"")</f>
        <v/>
      </c>
      <c r="CG161" s="245" t="str">
        <f>IFERROR(IF(VLOOKUP($C161,'様式４－１'!$A$6:$AE$112,24,FALSE)="","",1),"")</f>
        <v/>
      </c>
      <c r="CH161" s="244" t="str">
        <f>IFERROR(IF(VLOOKUP($C161,'様式４－１'!$A$6:$AE$112,25,FALSE)="","",1),"")</f>
        <v/>
      </c>
      <c r="CI161" s="245" t="str">
        <f>IFERROR(IF(VLOOKUP($C161,'様式４－１'!$A$6:$AE$112,26,FALSE)="","",1),"")</f>
        <v/>
      </c>
      <c r="CJ161" s="244" t="str">
        <f>IFERROR(IF(VLOOKUP($C161,'様式４－１'!$A$6:$AE$112,27,FALSE)="","",1),"")</f>
        <v/>
      </c>
      <c r="CK161" s="245" t="str">
        <f>IFERROR(IF(VLOOKUP($C161,'様式４－１'!$A$6:$AE$112,28,FALSE)="","",1),"")</f>
        <v/>
      </c>
      <c r="CL161" s="244" t="str">
        <f>IFERROR(IF(VLOOKUP($C161,'様式４－１'!$A$6:$AE$112,29,FALSE)="","",1),"")</f>
        <v/>
      </c>
      <c r="CM161" s="245" t="str">
        <f>IFERROR(IF(VLOOKUP($C161,'様式４－１'!$A$6:$AE$112,30,FALSE)="","",1),"")</f>
        <v/>
      </c>
      <c r="CN161" s="244" t="str">
        <f>IFERROR(IF(VLOOKUP($C161,'様式４－１'!$A$6:$AE$112,31,FALSE)="","",1),"")</f>
        <v/>
      </c>
      <c r="CO161" s="253" t="str">
        <f>IFERROR(IF(VLOOKUP($C161,'様式４－１'!$A$6:$AE$112,31,FALSE)="","",1),"")</f>
        <v/>
      </c>
      <c r="CP161" s="257" t="str">
        <f>IFERROR(IF(VLOOKUP($C161,'様式４－１'!$A$6:$AE$112,31,FALSE)="","",1),"")</f>
        <v/>
      </c>
      <c r="CQ161" s="253" t="str">
        <f>IFERROR(IF(VLOOKUP($C161,'様式４－１'!$A$6:$AE$112,31,FALSE)="","",1),"")</f>
        <v/>
      </c>
      <c r="CR161" s="262">
        <f>全技術者確認表!E173</f>
        <v>0</v>
      </c>
      <c r="CS161" s="263">
        <f>全技術者確認表!H173</f>
        <v>0</v>
      </c>
      <c r="FS161" s="242"/>
      <c r="FT161" s="243"/>
      <c r="FU161" s="242"/>
      <c r="FV161" s="243"/>
      <c r="FW161" s="242"/>
      <c r="FX161" s="243"/>
      <c r="FY161" s="242"/>
      <c r="FZ161" s="243"/>
      <c r="GA161" s="242"/>
      <c r="GB161" s="243"/>
      <c r="GC161" s="242"/>
      <c r="GD161" s="243"/>
      <c r="GE161" s="242"/>
      <c r="GF161" s="243"/>
      <c r="GG161" s="242"/>
      <c r="GH161" s="243"/>
      <c r="GI161" s="244"/>
      <c r="GJ161" s="245"/>
      <c r="GK161" s="244"/>
      <c r="GL161" s="245"/>
      <c r="GM161" s="244"/>
      <c r="GN161" s="245"/>
      <c r="GO161" s="244"/>
      <c r="GP161" s="245"/>
      <c r="GQ161" s="244"/>
      <c r="GR161" s="245"/>
      <c r="GS161" s="244"/>
      <c r="GT161" s="245"/>
      <c r="GU161" s="244"/>
      <c r="GV161" s="245"/>
      <c r="GW161" s="244"/>
      <c r="GX161" s="245"/>
      <c r="GY161" s="242"/>
      <c r="GZ161" s="243"/>
      <c r="HA161" s="242"/>
      <c r="HB161" s="243"/>
      <c r="HC161" s="242"/>
      <c r="HD161" s="243"/>
      <c r="HE161" s="242"/>
      <c r="HF161" s="243"/>
      <c r="HG161" s="242"/>
      <c r="HH161" s="243"/>
      <c r="HI161" s="242"/>
      <c r="HJ161" s="243"/>
      <c r="HK161" s="242"/>
      <c r="HL161" s="243"/>
      <c r="HM161" s="242"/>
      <c r="HN161" s="243"/>
      <c r="HO161" s="242"/>
      <c r="HP161" s="243"/>
      <c r="HQ161" s="242"/>
      <c r="HR161" s="243"/>
      <c r="HS161" s="242"/>
      <c r="HT161" s="243"/>
      <c r="HU161" s="242"/>
      <c r="HV161" s="243"/>
      <c r="HW161" s="244"/>
      <c r="HX161" s="245"/>
      <c r="HY161" s="244"/>
      <c r="HZ161" s="245"/>
      <c r="IA161" s="244"/>
      <c r="IB161" s="245"/>
      <c r="IC161" s="244"/>
      <c r="ID161" s="245"/>
      <c r="IE161" s="242"/>
      <c r="IF161" s="243"/>
      <c r="IG161" s="242"/>
      <c r="IH161" s="243"/>
      <c r="II161" s="242"/>
      <c r="IJ161" s="243"/>
      <c r="IK161" s="242"/>
      <c r="IL161" s="243"/>
      <c r="IM161" s="244"/>
      <c r="IN161" s="245"/>
      <c r="IO161" s="244"/>
      <c r="IP161" s="245"/>
      <c r="IQ161" s="244"/>
      <c r="IR161" s="245"/>
      <c r="IS161" s="244"/>
      <c r="IT161" s="245"/>
      <c r="IU161" s="244"/>
      <c r="IV161" s="245"/>
      <c r="IW161" s="244"/>
      <c r="IX161" s="253"/>
      <c r="IY161" s="257"/>
      <c r="IZ161" s="253"/>
      <c r="JA161" s="257"/>
      <c r="JB161" s="253"/>
    </row>
    <row r="162" spans="1:262" s="236" customFormat="1" x14ac:dyDescent="0.2">
      <c r="A162" s="236">
        <f>報告書表紙!G$6</f>
        <v>0</v>
      </c>
      <c r="C162" s="236">
        <v>161</v>
      </c>
      <c r="D162" s="236">
        <f>全技術者確認表!B174</f>
        <v>0</v>
      </c>
      <c r="J162" s="237" t="str">
        <f>IFERROR(IF(VLOOKUP($C162,'様式２－１'!$A$6:$BG$163,4,FALSE)="","",1),"")</f>
        <v/>
      </c>
      <c r="K162" s="238" t="str">
        <f>IFERROR(IF(VLOOKUP($C162,'様式２－１'!$A$6:$BG$163,5,FALSE)="","",1),"")</f>
        <v/>
      </c>
      <c r="L162" s="237" t="str">
        <f>IFERROR(IF(VLOOKUP($C162,'様式２－１'!$A$6:$BG$163,6,FALSE)="","",1),"")</f>
        <v/>
      </c>
      <c r="M162" s="238" t="str">
        <f>IFERROR(IF(VLOOKUP($C162,'様式２－１'!$A$6:$BG$163,7,FALSE)="","",1),"")</f>
        <v/>
      </c>
      <c r="N162" s="237" t="str">
        <f>IFERROR(IF(VLOOKUP($C162,'様式２－１'!$A$6:$BG$163,8,FALSE)="","",1),"")</f>
        <v/>
      </c>
      <c r="O162" s="238" t="str">
        <f>IFERROR(IF(VLOOKUP($C162,'様式２－１'!$A$6:$BG$163,9,FALSE)="","",1),"")</f>
        <v/>
      </c>
      <c r="P162" s="237" t="str">
        <f>IFERROR(IF(VLOOKUP($C162,'様式２－１'!$A$6:$BG$163,10,FALSE)="","",1),"")</f>
        <v/>
      </c>
      <c r="Q162" s="238" t="str">
        <f>IFERROR(IF(VLOOKUP($C162,'様式２－１'!$A$6:$BG$163,11,FALSE)="","",1),"")</f>
        <v/>
      </c>
      <c r="R162" s="237" t="str">
        <f>IFERROR(IF(VLOOKUP($C162,'様式２－１'!$A$6:$BG$163,12,FALSE)="","",1),"")</f>
        <v/>
      </c>
      <c r="S162" s="238" t="str">
        <f>IFERROR(IF(VLOOKUP($C162,'様式２－１'!$A$6:$BG$163,13,FALSE)="","",1),"")</f>
        <v/>
      </c>
      <c r="T162" s="237" t="str">
        <f>IFERROR(IF(VLOOKUP($C162,'様式２－１'!$A$6:$BG$163,14,FALSE)="","",1),"")</f>
        <v/>
      </c>
      <c r="U162" s="238" t="str">
        <f>IFERROR(IF(VLOOKUP($C162,'様式２－１'!$A$6:$BG$163,15,FALSE)="","",1),"")</f>
        <v/>
      </c>
      <c r="V162" s="237" t="str">
        <f>IFERROR(IF(VLOOKUP($C162,'様式２－１'!$A$6:$BG$163,16,FALSE)="","",1),"")</f>
        <v/>
      </c>
      <c r="W162" s="238" t="str">
        <f>IFERROR(IF(VLOOKUP($C162,'様式２－１'!$A$6:$BG$163,17,FALSE)="","",1),"")</f>
        <v/>
      </c>
      <c r="X162" s="237" t="str">
        <f>IFERROR(IF(VLOOKUP($C162,'様式２－１'!$A$6:$BG$163,18,FALSE)="","",1),"")</f>
        <v/>
      </c>
      <c r="Y162" s="238" t="str">
        <f>IFERROR(IF(VLOOKUP($C162,'様式２－１'!$A$6:$BG$163,19,FALSE)="","",1),"")</f>
        <v/>
      </c>
      <c r="Z162" s="237" t="str">
        <f>IFERROR(IF(VLOOKUP($C162,'様式２－１'!$A$6:$BG$163,20,FALSE)="","",1),"")</f>
        <v/>
      </c>
      <c r="AA162" s="240" t="str">
        <f>IFERROR(IF(VLOOKUP($C162,'様式２－１'!$A$6:$BG$163,21,FALSE)="","",1),"")</f>
        <v/>
      </c>
      <c r="AB162" s="237" t="str">
        <f>IFERROR(IF(VLOOKUP($C162,'様式２－１'!$A$6:$BG$163,22,FALSE)="","",1),"")</f>
        <v/>
      </c>
      <c r="AC162" s="240" t="str">
        <f>IFERROR(IF(VLOOKUP($C162,'様式２－１'!$A$6:$BG$163,23,FALSE)="","",1),"")</f>
        <v/>
      </c>
      <c r="AD162" s="237" t="str">
        <f>IFERROR(IF(VLOOKUP($C162,'様式２－１'!$A$6:$BG$163,24,FALSE)="","",1),"")</f>
        <v/>
      </c>
      <c r="AE162" s="240" t="str">
        <f>IFERROR(IF(VLOOKUP($C162,'様式２－１'!$A$6:$BG$163,25,FALSE)="","",1),"")</f>
        <v/>
      </c>
      <c r="AF162" s="237" t="str">
        <f>IFERROR(IF(VLOOKUP($C162,'様式２－１'!$A$6:$BG$163,26,FALSE)="","",1),"")</f>
        <v/>
      </c>
      <c r="AG162" s="240" t="str">
        <f>IFERROR(IF(VLOOKUP($C162,'様式２－１'!$A$6:$BG$163,27,FALSE)="","",1),"")</f>
        <v/>
      </c>
      <c r="AH162" s="237" t="str">
        <f>IFERROR(IF(VLOOKUP($C162,'様式２－１'!$A$6:$BG$163,28,FALSE)="","",1),"")</f>
        <v/>
      </c>
      <c r="AI162" s="240" t="str">
        <f>IFERROR(IF(VLOOKUP($C162,'様式２－１'!$A$6:$BG$163,28,FALSE)="","",1),"")</f>
        <v/>
      </c>
      <c r="AJ162" s="237" t="str">
        <f>IFERROR(IF(VLOOKUP($C162,'様式２－１'!$A$6:$BG$163,30,FALSE)="","",1),"")</f>
        <v/>
      </c>
      <c r="AK162" s="240" t="str">
        <f>IFERROR(IF(VLOOKUP($C162,'様式２－１'!$A$6:$BG$163,31,FALSE)="","",1),"")</f>
        <v/>
      </c>
      <c r="AL162" s="237" t="str">
        <f>IFERROR(IF(VLOOKUP($C162,'様式２－１'!$A$6:$BG$163,32,FALSE)="","",1),"")</f>
        <v/>
      </c>
      <c r="AM162" s="240" t="str">
        <f>IFERROR(IF(VLOOKUP($C162,'様式２－１'!$A$6:$BG$163,33,FALSE)="","",1),"")</f>
        <v/>
      </c>
      <c r="AN162" s="237" t="str">
        <f>IFERROR(IF(VLOOKUP($C162,'様式２－１'!$A$6:$BG$163,34,FALSE)="","",1),"")</f>
        <v/>
      </c>
      <c r="AO162" s="240" t="str">
        <f>IFERROR(IF(VLOOKUP($C162,'様式２－１'!$A$6:$BG$163,35,FALSE)="","",1),"")</f>
        <v/>
      </c>
      <c r="AP162" s="237" t="str">
        <f>IFERROR(IF(VLOOKUP($C162,'様式２－１'!$A$6:$BG$163,36,FALSE)="","",VLOOKUP($C162,'様式２－１'!$A$6:$BG$163,36,FALSE)),"")</f>
        <v/>
      </c>
      <c r="AQ162" s="238" t="str">
        <f>IFERROR(IF(VLOOKUP($C162,'様式２－１'!$A$6:$BG$163,37,FALSE)="","",VLOOKUP($C162,'様式２－１'!$A$6:$BG$163,37,FALSE)),"")</f>
        <v/>
      </c>
      <c r="AR162" s="237" t="str">
        <f>IFERROR(IF(VLOOKUP($C162,'様式２－１'!$A$6:$BG$163,38,FALSE)="","",VLOOKUP($C162,'様式２－１'!$A$6:$BG$163,38,FALSE)),"")</f>
        <v/>
      </c>
      <c r="AS162" s="238" t="str">
        <f>IFERROR(IF(VLOOKUP($C162,'様式２－１'!$A$6:$BG$163,39,FALSE)="","",VLOOKUP($C162,'様式２－１'!$A$6:$BG$163,39,FALSE)),"")</f>
        <v/>
      </c>
      <c r="AT162" s="237" t="str">
        <f>IFERROR(IF(VLOOKUP($C162,'様式２－１'!$A$6:$BG$163,40,FALSE)="","",VLOOKUP($C162,'様式２－１'!$A$6:$BG$163,40,FALSE)),"")</f>
        <v/>
      </c>
      <c r="AU162" s="238" t="str">
        <f>IFERROR(IF(VLOOKUP($C162,'様式２－１'!$A$6:$BG$163,41,FALSE)="","",VLOOKUP($C162,'様式２－１'!$A$6:$BG$163,41,FALSE)),"")</f>
        <v/>
      </c>
      <c r="AV162" s="237" t="str">
        <f>IFERROR(IF(VLOOKUP($C162,'様式２－１'!$A$6:$BG$163,42,FALSE)="","",VLOOKUP($C162,'様式２－１'!$A$6:$BG$163,42,FALSE)),"")</f>
        <v/>
      </c>
      <c r="AW162" s="238" t="str">
        <f>IFERROR(IF(VLOOKUP($C162,'様式２－１'!$A$6:$BG$163,43,FALSE)="","",VLOOKUP($C162,'様式２－１'!$A$6:$BG$163,43,FALSE)),"")</f>
        <v/>
      </c>
      <c r="AX162" s="237" t="str">
        <f>IFERROR(IF(VLOOKUP($C162,'様式２－１'!$A$6:$BG$163,44,FALSE)="","",VLOOKUP($C162,'様式２－１'!$A$6:$BG$163,44,FALSE)),"")</f>
        <v/>
      </c>
      <c r="AY162" s="238" t="str">
        <f>IFERROR(IF(VLOOKUP($C162,'様式２－１'!$A$6:$BG$163,45,FALSE)="","",VLOOKUP($C162,'様式２－１'!$A$6:$BG$163,45,FALSE)),"")</f>
        <v/>
      </c>
      <c r="AZ162" s="237" t="str">
        <f>IFERROR(IF(VLOOKUP($C162,'様式２－１'!$A$6:$BG$163,46,FALSE)="","",VLOOKUP($C162,'様式２－１'!$A$6:$BG$163,46,FALSE)),"")</f>
        <v/>
      </c>
      <c r="BA162" s="238" t="str">
        <f>IFERROR(IF(VLOOKUP($C162,'様式２－１'!$A$6:$BG$163,47,FALSE)="","",VLOOKUP($C162,'様式２－１'!$A$6:$BG$163,47,FALSE)),"")</f>
        <v/>
      </c>
      <c r="BB162" s="237" t="str">
        <f>IFERROR(IF(VLOOKUP($C162,'様式２－１'!$A$6:$BG$163,48,FALSE)="","",VLOOKUP($C162,'様式２－１'!$A$6:$BG$163,48,FALSE)),"")</f>
        <v/>
      </c>
      <c r="BC162" s="238" t="str">
        <f>IFERROR(IF(VLOOKUP($C162,'様式２－１'!$A$6:$BG$163,49,FALSE)="","",VLOOKUP($C162,'様式２－１'!$A$6:$BG$163,49,FALSE)),"")</f>
        <v/>
      </c>
      <c r="BD162" s="237" t="str">
        <f>IFERROR(IF(VLOOKUP($C162,'様式２－１'!$A$6:$BG$163,50,FALSE)="","",VLOOKUP($C162,'様式２－１'!$A$6:$BG$163,50,FALSE)),"")</f>
        <v/>
      </c>
      <c r="BE162" s="238" t="str">
        <f>IFERROR(IF(VLOOKUP($C162,'様式２－１'!$A$6:$BG$163,51,FALSE)="","",VLOOKUP($C162,'様式２－１'!$A$6:$BG$163,51,FALSE)),"")</f>
        <v/>
      </c>
      <c r="BF162" s="237" t="str">
        <f>IFERROR(IF(VLOOKUP($C162,'様式２－１'!$A$6:$BG$163,52,FALSE)="","",VLOOKUP($C162,'様式２－１'!$A$6:$BG$163,52,FALSE)),"")</f>
        <v/>
      </c>
      <c r="BG162" s="238" t="str">
        <f>IFERROR(IF(VLOOKUP($C162,'様式２－１'!$A$6:$BG$163,53,FALSE)="","",1),"")</f>
        <v/>
      </c>
      <c r="BH162" s="237" t="str">
        <f>IFERROR(IF(VLOOKUP($C162,'様式２－１'!$A$6:$BG$163,54,FALSE)="","",1),"")</f>
        <v/>
      </c>
      <c r="BI162" s="238" t="str">
        <f>IFERROR(IF(VLOOKUP($C162,'様式２－１'!$A$6:$BG$163,55,FALSE)="","",1),"")</f>
        <v/>
      </c>
      <c r="BJ162" s="237" t="str">
        <f>IFERROR(IF(VLOOKUP($C162,'様式２－１'!$A$6:$BG$163,56,FALSE)="","",VLOOKUP($C162,'様式２－１'!$A$6:$BG$163,56,FALSE)),"")</f>
        <v/>
      </c>
      <c r="BK162" s="238" t="str">
        <f>IFERROR(IF(VLOOKUP($C162,'様式２－１'!$A$6:$BG$163,57,FALSE)="","",VLOOKUP($C162,'様式２－１'!$A$6:$BG$163,57,FALSE)),"")</f>
        <v/>
      </c>
      <c r="BL162" s="237" t="str">
        <f>IFERROR(IF(VLOOKUP($C162,'様式２－１'!$A$6:$BG$163,58,FALSE)="","",VLOOKUP($C162,'様式２－１'!$A$6:$BG$163,58,FALSE)),"")</f>
        <v/>
      </c>
      <c r="BM162" s="238" t="str">
        <f>IFERROR(IF(VLOOKUP($C162,'様式２－１'!$A$6:$BG$163,59,FALSE)="","",VLOOKUP($C162,'様式２－１'!$A$6:$BG$163,59,FALSE)),"")</f>
        <v/>
      </c>
      <c r="BN162" s="239" t="str">
        <f>IFERROR(IF(VLOOKUP($C162,'様式４－１'!$A$6:$AE$112,5,FALSE)="","",VLOOKUP($C162,'様式４－１'!$A$6:$AE$112,5,FALSE)),"")</f>
        <v/>
      </c>
      <c r="BO162" s="240" t="str">
        <f>IFERROR(IF(VLOOKUP($C162,'様式４－１'!$A$6:$AE$112,6,FALSE)="","",VLOOKUP($C162,'様式４－１'!$A$6:$AE$112,6,FALSE)),"")</f>
        <v/>
      </c>
      <c r="BP162" s="239" t="str">
        <f>IFERROR(IF(VLOOKUP($C162,'様式４－１'!$A$6:$AE$112,7,FALSE)="","",VLOOKUP($C162,'様式４－１'!$A$6:$AE$112,7,FALSE)),"")</f>
        <v/>
      </c>
      <c r="BQ162" s="240" t="str">
        <f>IFERROR(IF(VLOOKUP($C162,'様式４－１'!$A$6:$AE$112,8,FALSE)="","",VLOOKUP($C162,'様式４－１'!$A$6:$AE$112,8,FALSE)),"")</f>
        <v/>
      </c>
      <c r="BR162" s="239" t="str">
        <f>IFERROR(IF(VLOOKUP($C162,'様式４－１'!$A$6:$AE$112,9,FALSE)="","",VLOOKUP($C162,'様式４－１'!$A$6:$AE$112,9,FALSE)),"")</f>
        <v/>
      </c>
      <c r="BS162" s="240" t="str">
        <f>IFERROR(IF(VLOOKUP($C162,'様式４－１'!$A$6:$AE$112,10,FALSE)="","",VLOOKUP($C162,'様式４－１'!$A$6:$AE$112,10,FALSE)),"")</f>
        <v/>
      </c>
      <c r="BT162" s="239" t="str">
        <f>IFERROR(IF(VLOOKUP($C162,'様式４－１'!$A$6:$AE$112,11,FALSE)="","",VLOOKUP($C162,'様式４－１'!$A$6:$AE$112,11,FALSE)),"")</f>
        <v/>
      </c>
      <c r="BU162" s="240" t="str">
        <f>IFERROR(IF(VLOOKUP($C162,'様式４－１'!$A$6:$AE$112,12,FALSE)="","",VLOOKUP($C162,'様式４－１'!$A$6:$AE$112,12,FALSE)),"")</f>
        <v/>
      </c>
      <c r="BV162" s="237" t="str">
        <f>IFERROR(IF(VLOOKUP($C162,'様式４－１'!$A$6:$AE$112,13,FALSE)="","",VLOOKUP($C162,'様式４－１'!$A$6:$AE$112,13,FALSE)),"")</f>
        <v/>
      </c>
      <c r="BW162" s="238" t="str">
        <f>IFERROR(IF(VLOOKUP($C162,'様式４－１'!$A$6:$AE$112,14,FALSE)="","",VLOOKUP($C162,'様式４－１'!$A$6:$AE$112,14,FALSE)),"")</f>
        <v/>
      </c>
      <c r="BX162" s="237" t="str">
        <f>IFERROR(IF(VLOOKUP($C162,'様式４－１'!$A$6:$AE$112,15,FALSE)="","",VLOOKUP($C162,'様式４－１'!$A$6:$AE$112,15,FALSE)),"")</f>
        <v/>
      </c>
      <c r="BY162" s="238" t="str">
        <f>IFERROR(IF(VLOOKUP($C162,'様式４－１'!$A$6:$AE$112,16,FALSE)="","",VLOOKUP($C162,'様式４－１'!$A$6:$AE$112,16,FALSE)),"")</f>
        <v/>
      </c>
      <c r="BZ162" s="237" t="str">
        <f>IFERROR(IF(VLOOKUP($C162,'様式４－１'!$A$6:$AE$112,17,FALSE)="","",VLOOKUP($C162,'様式４－１'!$A$6:$AE$112,17,FALSE)),"")</f>
        <v/>
      </c>
      <c r="CA162" s="238" t="str">
        <f>IFERROR(IF(VLOOKUP($C162,'様式４－１'!$A$6:$AE$112,18,FALSE)="","",VLOOKUP($C162,'様式４－１'!$A$6:$AE$112,18,FALSE)),"")</f>
        <v/>
      </c>
      <c r="CB162" s="237" t="str">
        <f>IFERROR(IF(VLOOKUP($C162,'様式４－１'!$A$6:$AE$112,19,FALSE)="","",VLOOKUP($C162,'様式４－１'!$A$6:$AE$112,19,FALSE)),"")</f>
        <v/>
      </c>
      <c r="CC162" s="238" t="str">
        <f>IFERROR(IF(VLOOKUP($C162,'様式４－１'!$A$6:$AE$112,20,FALSE)="","",VLOOKUP($C162,'様式４－１'!$A$6:$AE$112,20,FALSE)),"")</f>
        <v/>
      </c>
      <c r="CD162" s="239" t="str">
        <f>IFERROR(IF(VLOOKUP($C162,'様式４－１'!$A$6:$AE$112,21,FALSE)="","",1),"")</f>
        <v/>
      </c>
      <c r="CE162" s="240" t="str">
        <f>IFERROR(IF(VLOOKUP($C162,'様式４－１'!$A$6:$AE$112,22,FALSE)="","",1),"")</f>
        <v/>
      </c>
      <c r="CF162" s="239" t="str">
        <f>IFERROR(IF(VLOOKUP($C162,'様式４－１'!$A$6:$AE$112,23,FALSE)="","",1),"")</f>
        <v/>
      </c>
      <c r="CG162" s="240" t="str">
        <f>IFERROR(IF(VLOOKUP($C162,'様式４－１'!$A$6:$AE$112,24,FALSE)="","",1),"")</f>
        <v/>
      </c>
      <c r="CH162" s="239" t="str">
        <f>IFERROR(IF(VLOOKUP($C162,'様式４－１'!$A$6:$AE$112,25,FALSE)="","",1),"")</f>
        <v/>
      </c>
      <c r="CI162" s="240" t="str">
        <f>IFERROR(IF(VLOOKUP($C162,'様式４－１'!$A$6:$AE$112,26,FALSE)="","",1),"")</f>
        <v/>
      </c>
      <c r="CJ162" s="239" t="str">
        <f>IFERROR(IF(VLOOKUP($C162,'様式４－１'!$A$6:$AE$112,27,FALSE)="","",1),"")</f>
        <v/>
      </c>
      <c r="CK162" s="240" t="str">
        <f>IFERROR(IF(VLOOKUP($C162,'様式４－１'!$A$6:$AE$112,28,FALSE)="","",1),"")</f>
        <v/>
      </c>
      <c r="CL162" s="239" t="str">
        <f>IFERROR(IF(VLOOKUP($C162,'様式４－１'!$A$6:$AE$112,29,FALSE)="","",1),"")</f>
        <v/>
      </c>
      <c r="CM162" s="240" t="str">
        <f>IFERROR(IF(VLOOKUP($C162,'様式４－１'!$A$6:$AE$112,30,FALSE)="","",1),"")</f>
        <v/>
      </c>
      <c r="CN162" s="239" t="str">
        <f>IFERROR(IF(VLOOKUP($C162,'様式４－１'!$A$6:$AE$112,31,FALSE)="","",1),"")</f>
        <v/>
      </c>
      <c r="CO162" s="254" t="str">
        <f>IFERROR(IF(VLOOKUP($C162,'様式４－１'!$A$6:$AE$112,31,FALSE)="","",1),"")</f>
        <v/>
      </c>
      <c r="CP162" s="258" t="str">
        <f>IFERROR(IF(VLOOKUP($C162,'様式４－１'!$A$6:$AE$112,31,FALSE)="","",1),"")</f>
        <v/>
      </c>
      <c r="CQ162" s="254" t="str">
        <f>IFERROR(IF(VLOOKUP($C162,'様式４－１'!$A$6:$AE$112,31,FALSE)="","",1),"")</f>
        <v/>
      </c>
      <c r="CR162" s="264">
        <f>全技術者確認表!E174</f>
        <v>0</v>
      </c>
      <c r="CS162" s="265">
        <f>全技術者確認表!H174</f>
        <v>0</v>
      </c>
      <c r="FS162" s="237"/>
      <c r="FT162" s="238"/>
      <c r="FU162" s="237"/>
      <c r="FV162" s="238"/>
      <c r="FW162" s="237"/>
      <c r="FX162" s="238"/>
      <c r="FY162" s="237"/>
      <c r="FZ162" s="238"/>
      <c r="GA162" s="237"/>
      <c r="GB162" s="238"/>
      <c r="GC162" s="237"/>
      <c r="GD162" s="238"/>
      <c r="GE162" s="237"/>
      <c r="GF162" s="238"/>
      <c r="GG162" s="237"/>
      <c r="GH162" s="238"/>
      <c r="GI162" s="239"/>
      <c r="GJ162" s="240"/>
      <c r="GK162" s="239"/>
      <c r="GL162" s="240"/>
      <c r="GM162" s="239"/>
      <c r="GN162" s="240"/>
      <c r="GO162" s="239"/>
      <c r="GP162" s="240"/>
      <c r="GQ162" s="239"/>
      <c r="GR162" s="240"/>
      <c r="GS162" s="239"/>
      <c r="GT162" s="240"/>
      <c r="GU162" s="239"/>
      <c r="GV162" s="240"/>
      <c r="GW162" s="239"/>
      <c r="GX162" s="240"/>
      <c r="GY162" s="237"/>
      <c r="GZ162" s="238"/>
      <c r="HA162" s="237"/>
      <c r="HB162" s="238"/>
      <c r="HC162" s="237"/>
      <c r="HD162" s="238"/>
      <c r="HE162" s="237"/>
      <c r="HF162" s="238"/>
      <c r="HG162" s="237"/>
      <c r="HH162" s="238"/>
      <c r="HI162" s="237"/>
      <c r="HJ162" s="238"/>
      <c r="HK162" s="237"/>
      <c r="HL162" s="238"/>
      <c r="HM162" s="237"/>
      <c r="HN162" s="238"/>
      <c r="HO162" s="237"/>
      <c r="HP162" s="238"/>
      <c r="HQ162" s="237"/>
      <c r="HR162" s="238"/>
      <c r="HS162" s="237"/>
      <c r="HT162" s="238"/>
      <c r="HU162" s="237"/>
      <c r="HV162" s="238"/>
      <c r="HW162" s="239"/>
      <c r="HX162" s="240"/>
      <c r="HY162" s="239"/>
      <c r="HZ162" s="240"/>
      <c r="IA162" s="239"/>
      <c r="IB162" s="240"/>
      <c r="IC162" s="239"/>
      <c r="ID162" s="240"/>
      <c r="IE162" s="237"/>
      <c r="IF162" s="238"/>
      <c r="IG162" s="237"/>
      <c r="IH162" s="238"/>
      <c r="II162" s="237"/>
      <c r="IJ162" s="238"/>
      <c r="IK162" s="237"/>
      <c r="IL162" s="238"/>
      <c r="IM162" s="239"/>
      <c r="IN162" s="240"/>
      <c r="IO162" s="239"/>
      <c r="IP162" s="240"/>
      <c r="IQ162" s="239"/>
      <c r="IR162" s="240"/>
      <c r="IS162" s="239"/>
      <c r="IT162" s="240"/>
      <c r="IU162" s="239"/>
      <c r="IV162" s="240"/>
      <c r="IW162" s="239"/>
      <c r="IX162" s="254"/>
      <c r="IY162" s="258"/>
      <c r="IZ162" s="254"/>
      <c r="JA162" s="258"/>
      <c r="JB162" s="254"/>
    </row>
    <row r="163" spans="1:262" s="231" customFormat="1" x14ac:dyDescent="0.2">
      <c r="A163" s="231">
        <f>報告書表紙!G$6</f>
        <v>0</v>
      </c>
      <c r="C163" s="231">
        <v>162</v>
      </c>
      <c r="D163" s="231">
        <f>全技術者確認表!B175</f>
        <v>0</v>
      </c>
      <c r="J163" s="232" t="str">
        <f>IFERROR(IF(VLOOKUP($C163,'様式２－１'!$A$6:$BG$163,4,FALSE)="","",1),"")</f>
        <v/>
      </c>
      <c r="K163" s="233" t="str">
        <f>IFERROR(IF(VLOOKUP($C163,'様式２－１'!$A$6:$BG$163,5,FALSE)="","",1),"")</f>
        <v/>
      </c>
      <c r="L163" s="232" t="str">
        <f>IFERROR(IF(VLOOKUP($C163,'様式２－１'!$A$6:$BG$163,6,FALSE)="","",1),"")</f>
        <v/>
      </c>
      <c r="M163" s="233" t="str">
        <f>IFERROR(IF(VLOOKUP($C163,'様式２－１'!$A$6:$BG$163,7,FALSE)="","",1),"")</f>
        <v/>
      </c>
      <c r="N163" s="232" t="str">
        <f>IFERROR(IF(VLOOKUP($C163,'様式２－１'!$A$6:$BG$163,8,FALSE)="","",1),"")</f>
        <v/>
      </c>
      <c r="O163" s="233" t="str">
        <f>IFERROR(IF(VLOOKUP($C163,'様式２－１'!$A$6:$BG$163,9,FALSE)="","",1),"")</f>
        <v/>
      </c>
      <c r="P163" s="232" t="str">
        <f>IFERROR(IF(VLOOKUP($C163,'様式２－１'!$A$6:$BG$163,10,FALSE)="","",1),"")</f>
        <v/>
      </c>
      <c r="Q163" s="233" t="str">
        <f>IFERROR(IF(VLOOKUP($C163,'様式２－１'!$A$6:$BG$163,11,FALSE)="","",1),"")</f>
        <v/>
      </c>
      <c r="R163" s="232" t="str">
        <f>IFERROR(IF(VLOOKUP($C163,'様式２－１'!$A$6:$BG$163,12,FALSE)="","",1),"")</f>
        <v/>
      </c>
      <c r="S163" s="233" t="str">
        <f>IFERROR(IF(VLOOKUP($C163,'様式２－１'!$A$6:$BG$163,13,FALSE)="","",1),"")</f>
        <v/>
      </c>
      <c r="T163" s="232" t="str">
        <f>IFERROR(IF(VLOOKUP($C163,'様式２－１'!$A$6:$BG$163,14,FALSE)="","",1),"")</f>
        <v/>
      </c>
      <c r="U163" s="233" t="str">
        <f>IFERROR(IF(VLOOKUP($C163,'様式２－１'!$A$6:$BG$163,15,FALSE)="","",1),"")</f>
        <v/>
      </c>
      <c r="V163" s="232" t="str">
        <f>IFERROR(IF(VLOOKUP($C163,'様式２－１'!$A$6:$BG$163,16,FALSE)="","",1),"")</f>
        <v/>
      </c>
      <c r="W163" s="233" t="str">
        <f>IFERROR(IF(VLOOKUP($C163,'様式２－１'!$A$6:$BG$163,17,FALSE)="","",1),"")</f>
        <v/>
      </c>
      <c r="X163" s="232" t="str">
        <f>IFERROR(IF(VLOOKUP($C163,'様式２－１'!$A$6:$BG$163,18,FALSE)="","",1),"")</f>
        <v/>
      </c>
      <c r="Y163" s="233" t="str">
        <f>IFERROR(IF(VLOOKUP($C163,'様式２－１'!$A$6:$BG$163,19,FALSE)="","",1),"")</f>
        <v/>
      </c>
      <c r="Z163" s="232" t="str">
        <f>IFERROR(IF(VLOOKUP($C163,'様式２－１'!$A$6:$BG$163,20,FALSE)="","",1),"")</f>
        <v/>
      </c>
      <c r="AA163" s="235" t="str">
        <f>IFERROR(IF(VLOOKUP($C163,'様式２－１'!$A$6:$BG$163,21,FALSE)="","",1),"")</f>
        <v/>
      </c>
      <c r="AB163" s="232" t="str">
        <f>IFERROR(IF(VLOOKUP($C163,'様式２－１'!$A$6:$BG$163,22,FALSE)="","",1),"")</f>
        <v/>
      </c>
      <c r="AC163" s="235" t="str">
        <f>IFERROR(IF(VLOOKUP($C163,'様式２－１'!$A$6:$BG$163,23,FALSE)="","",1),"")</f>
        <v/>
      </c>
      <c r="AD163" s="232" t="str">
        <f>IFERROR(IF(VLOOKUP($C163,'様式２－１'!$A$6:$BG$163,24,FALSE)="","",1),"")</f>
        <v/>
      </c>
      <c r="AE163" s="235" t="str">
        <f>IFERROR(IF(VLOOKUP($C163,'様式２－１'!$A$6:$BG$163,25,FALSE)="","",1),"")</f>
        <v/>
      </c>
      <c r="AF163" s="232" t="str">
        <f>IFERROR(IF(VLOOKUP($C163,'様式２－１'!$A$6:$BG$163,26,FALSE)="","",1),"")</f>
        <v/>
      </c>
      <c r="AG163" s="235" t="str">
        <f>IFERROR(IF(VLOOKUP($C163,'様式２－１'!$A$6:$BG$163,27,FALSE)="","",1),"")</f>
        <v/>
      </c>
      <c r="AH163" s="232" t="str">
        <f>IFERROR(IF(VLOOKUP($C163,'様式２－１'!$A$6:$BG$163,28,FALSE)="","",1),"")</f>
        <v/>
      </c>
      <c r="AI163" s="235" t="str">
        <f>IFERROR(IF(VLOOKUP($C163,'様式２－１'!$A$6:$BG$163,28,FALSE)="","",1),"")</f>
        <v/>
      </c>
      <c r="AJ163" s="232" t="str">
        <f>IFERROR(IF(VLOOKUP($C163,'様式２－１'!$A$6:$BG$163,30,FALSE)="","",1),"")</f>
        <v/>
      </c>
      <c r="AK163" s="235" t="str">
        <f>IFERROR(IF(VLOOKUP($C163,'様式２－１'!$A$6:$BG$163,31,FALSE)="","",1),"")</f>
        <v/>
      </c>
      <c r="AL163" s="232" t="str">
        <f>IFERROR(IF(VLOOKUP($C163,'様式２－１'!$A$6:$BG$163,32,FALSE)="","",1),"")</f>
        <v/>
      </c>
      <c r="AM163" s="235" t="str">
        <f>IFERROR(IF(VLOOKUP($C163,'様式２－１'!$A$6:$BG$163,33,FALSE)="","",1),"")</f>
        <v/>
      </c>
      <c r="AN163" s="232" t="str">
        <f>IFERROR(IF(VLOOKUP($C163,'様式２－１'!$A$6:$BG$163,34,FALSE)="","",1),"")</f>
        <v/>
      </c>
      <c r="AO163" s="235" t="str">
        <f>IFERROR(IF(VLOOKUP($C163,'様式２－１'!$A$6:$BG$163,35,FALSE)="","",1),"")</f>
        <v/>
      </c>
      <c r="AP163" s="232" t="str">
        <f>IFERROR(IF(VLOOKUP($C163,'様式２－１'!$A$6:$BG$163,36,FALSE)="","",VLOOKUP($C163,'様式２－１'!$A$6:$BG$163,36,FALSE)),"")</f>
        <v/>
      </c>
      <c r="AQ163" s="233" t="str">
        <f>IFERROR(IF(VLOOKUP($C163,'様式２－１'!$A$6:$BG$163,37,FALSE)="","",VLOOKUP($C163,'様式２－１'!$A$6:$BG$163,37,FALSE)),"")</f>
        <v/>
      </c>
      <c r="AR163" s="232" t="str">
        <f>IFERROR(IF(VLOOKUP($C163,'様式２－１'!$A$6:$BG$163,38,FALSE)="","",VLOOKUP($C163,'様式２－１'!$A$6:$BG$163,38,FALSE)),"")</f>
        <v/>
      </c>
      <c r="AS163" s="233" t="str">
        <f>IFERROR(IF(VLOOKUP($C163,'様式２－１'!$A$6:$BG$163,39,FALSE)="","",VLOOKUP($C163,'様式２－１'!$A$6:$BG$163,39,FALSE)),"")</f>
        <v/>
      </c>
      <c r="AT163" s="232" t="str">
        <f>IFERROR(IF(VLOOKUP($C163,'様式２－１'!$A$6:$BG$163,40,FALSE)="","",VLOOKUP($C163,'様式２－１'!$A$6:$BG$163,40,FALSE)),"")</f>
        <v/>
      </c>
      <c r="AU163" s="233" t="str">
        <f>IFERROR(IF(VLOOKUP($C163,'様式２－１'!$A$6:$BG$163,41,FALSE)="","",VLOOKUP($C163,'様式２－１'!$A$6:$BG$163,41,FALSE)),"")</f>
        <v/>
      </c>
      <c r="AV163" s="232" t="str">
        <f>IFERROR(IF(VLOOKUP($C163,'様式２－１'!$A$6:$BG$163,42,FALSE)="","",VLOOKUP($C163,'様式２－１'!$A$6:$BG$163,42,FALSE)),"")</f>
        <v/>
      </c>
      <c r="AW163" s="233" t="str">
        <f>IFERROR(IF(VLOOKUP($C163,'様式２－１'!$A$6:$BG$163,43,FALSE)="","",VLOOKUP($C163,'様式２－１'!$A$6:$BG$163,43,FALSE)),"")</f>
        <v/>
      </c>
      <c r="AX163" s="232" t="str">
        <f>IFERROR(IF(VLOOKUP($C163,'様式２－１'!$A$6:$BG$163,44,FALSE)="","",VLOOKUP($C163,'様式２－１'!$A$6:$BG$163,44,FALSE)),"")</f>
        <v/>
      </c>
      <c r="AY163" s="233" t="str">
        <f>IFERROR(IF(VLOOKUP($C163,'様式２－１'!$A$6:$BG$163,45,FALSE)="","",VLOOKUP($C163,'様式２－１'!$A$6:$BG$163,45,FALSE)),"")</f>
        <v/>
      </c>
      <c r="AZ163" s="232" t="str">
        <f>IFERROR(IF(VLOOKUP($C163,'様式２－１'!$A$6:$BG$163,46,FALSE)="","",VLOOKUP($C163,'様式２－１'!$A$6:$BG$163,46,FALSE)),"")</f>
        <v/>
      </c>
      <c r="BA163" s="233" t="str">
        <f>IFERROR(IF(VLOOKUP($C163,'様式２－１'!$A$6:$BG$163,47,FALSE)="","",VLOOKUP($C163,'様式２－１'!$A$6:$BG$163,47,FALSE)),"")</f>
        <v/>
      </c>
      <c r="BB163" s="232" t="str">
        <f>IFERROR(IF(VLOOKUP($C163,'様式２－１'!$A$6:$BG$163,48,FALSE)="","",VLOOKUP($C163,'様式２－１'!$A$6:$BG$163,48,FALSE)),"")</f>
        <v/>
      </c>
      <c r="BC163" s="233" t="str">
        <f>IFERROR(IF(VLOOKUP($C163,'様式２－１'!$A$6:$BG$163,49,FALSE)="","",VLOOKUP($C163,'様式２－１'!$A$6:$BG$163,49,FALSE)),"")</f>
        <v/>
      </c>
      <c r="BD163" s="232" t="str">
        <f>IFERROR(IF(VLOOKUP($C163,'様式２－１'!$A$6:$BG$163,50,FALSE)="","",VLOOKUP($C163,'様式２－１'!$A$6:$BG$163,50,FALSE)),"")</f>
        <v/>
      </c>
      <c r="BE163" s="233" t="str">
        <f>IFERROR(IF(VLOOKUP($C163,'様式２－１'!$A$6:$BG$163,51,FALSE)="","",VLOOKUP($C163,'様式２－１'!$A$6:$BG$163,51,FALSE)),"")</f>
        <v/>
      </c>
      <c r="BF163" s="232" t="str">
        <f>IFERROR(IF(VLOOKUP($C163,'様式２－１'!$A$6:$BG$163,52,FALSE)="","",VLOOKUP($C163,'様式２－１'!$A$6:$BG$163,52,FALSE)),"")</f>
        <v/>
      </c>
      <c r="BG163" s="233" t="str">
        <f>IFERROR(IF(VLOOKUP($C163,'様式２－１'!$A$6:$BG$163,53,FALSE)="","",1),"")</f>
        <v/>
      </c>
      <c r="BH163" s="232" t="str">
        <f>IFERROR(IF(VLOOKUP($C163,'様式２－１'!$A$6:$BG$163,54,FALSE)="","",1),"")</f>
        <v/>
      </c>
      <c r="BI163" s="233" t="str">
        <f>IFERROR(IF(VLOOKUP($C163,'様式２－１'!$A$6:$BG$163,55,FALSE)="","",1),"")</f>
        <v/>
      </c>
      <c r="BJ163" s="232" t="str">
        <f>IFERROR(IF(VLOOKUP($C163,'様式２－１'!$A$6:$BG$163,56,FALSE)="","",VLOOKUP($C163,'様式２－１'!$A$6:$BG$163,56,FALSE)),"")</f>
        <v/>
      </c>
      <c r="BK163" s="233" t="str">
        <f>IFERROR(IF(VLOOKUP($C163,'様式２－１'!$A$6:$BG$163,57,FALSE)="","",VLOOKUP($C163,'様式２－１'!$A$6:$BG$163,57,FALSE)),"")</f>
        <v/>
      </c>
      <c r="BL163" s="232" t="str">
        <f>IFERROR(IF(VLOOKUP($C163,'様式２－１'!$A$6:$BG$163,58,FALSE)="","",VLOOKUP($C163,'様式２－１'!$A$6:$BG$163,58,FALSE)),"")</f>
        <v/>
      </c>
      <c r="BM163" s="233" t="str">
        <f>IFERROR(IF(VLOOKUP($C163,'様式２－１'!$A$6:$BG$163,59,FALSE)="","",VLOOKUP($C163,'様式２－１'!$A$6:$BG$163,59,FALSE)),"")</f>
        <v/>
      </c>
      <c r="BN163" s="234" t="str">
        <f>IFERROR(IF(VLOOKUP($C163,'様式４－１'!$A$6:$AE$112,5,FALSE)="","",VLOOKUP($C163,'様式４－１'!$A$6:$AE$112,5,FALSE)),"")</f>
        <v/>
      </c>
      <c r="BO163" s="235" t="str">
        <f>IFERROR(IF(VLOOKUP($C163,'様式４－１'!$A$6:$AE$112,6,FALSE)="","",VLOOKUP($C163,'様式４－１'!$A$6:$AE$112,6,FALSE)),"")</f>
        <v/>
      </c>
      <c r="BP163" s="234" t="str">
        <f>IFERROR(IF(VLOOKUP($C163,'様式４－１'!$A$6:$AE$112,7,FALSE)="","",VLOOKUP($C163,'様式４－１'!$A$6:$AE$112,7,FALSE)),"")</f>
        <v/>
      </c>
      <c r="BQ163" s="235" t="str">
        <f>IFERROR(IF(VLOOKUP($C163,'様式４－１'!$A$6:$AE$112,8,FALSE)="","",VLOOKUP($C163,'様式４－１'!$A$6:$AE$112,8,FALSE)),"")</f>
        <v/>
      </c>
      <c r="BR163" s="234" t="str">
        <f>IFERROR(IF(VLOOKUP($C163,'様式４－１'!$A$6:$AE$112,9,FALSE)="","",VLOOKUP($C163,'様式４－１'!$A$6:$AE$112,9,FALSE)),"")</f>
        <v/>
      </c>
      <c r="BS163" s="235" t="str">
        <f>IFERROR(IF(VLOOKUP($C163,'様式４－１'!$A$6:$AE$112,10,FALSE)="","",VLOOKUP($C163,'様式４－１'!$A$6:$AE$112,10,FALSE)),"")</f>
        <v/>
      </c>
      <c r="BT163" s="234" t="str">
        <f>IFERROR(IF(VLOOKUP($C163,'様式４－１'!$A$6:$AE$112,11,FALSE)="","",VLOOKUP($C163,'様式４－１'!$A$6:$AE$112,11,FALSE)),"")</f>
        <v/>
      </c>
      <c r="BU163" s="235" t="str">
        <f>IFERROR(IF(VLOOKUP($C163,'様式４－１'!$A$6:$AE$112,12,FALSE)="","",VLOOKUP($C163,'様式４－１'!$A$6:$AE$112,12,FALSE)),"")</f>
        <v/>
      </c>
      <c r="BV163" s="232" t="str">
        <f>IFERROR(IF(VLOOKUP($C163,'様式４－１'!$A$6:$AE$112,13,FALSE)="","",VLOOKUP($C163,'様式４－１'!$A$6:$AE$112,13,FALSE)),"")</f>
        <v/>
      </c>
      <c r="BW163" s="233" t="str">
        <f>IFERROR(IF(VLOOKUP($C163,'様式４－１'!$A$6:$AE$112,14,FALSE)="","",VLOOKUP($C163,'様式４－１'!$A$6:$AE$112,14,FALSE)),"")</f>
        <v/>
      </c>
      <c r="BX163" s="232" t="str">
        <f>IFERROR(IF(VLOOKUP($C163,'様式４－１'!$A$6:$AE$112,15,FALSE)="","",VLOOKUP($C163,'様式４－１'!$A$6:$AE$112,15,FALSE)),"")</f>
        <v/>
      </c>
      <c r="BY163" s="233" t="str">
        <f>IFERROR(IF(VLOOKUP($C163,'様式４－１'!$A$6:$AE$112,16,FALSE)="","",VLOOKUP($C163,'様式４－１'!$A$6:$AE$112,16,FALSE)),"")</f>
        <v/>
      </c>
      <c r="BZ163" s="232" t="str">
        <f>IFERROR(IF(VLOOKUP($C163,'様式４－１'!$A$6:$AE$112,17,FALSE)="","",VLOOKUP($C163,'様式４－１'!$A$6:$AE$112,17,FALSE)),"")</f>
        <v/>
      </c>
      <c r="CA163" s="233" t="str">
        <f>IFERROR(IF(VLOOKUP($C163,'様式４－１'!$A$6:$AE$112,18,FALSE)="","",VLOOKUP($C163,'様式４－１'!$A$6:$AE$112,18,FALSE)),"")</f>
        <v/>
      </c>
      <c r="CB163" s="232" t="str">
        <f>IFERROR(IF(VLOOKUP($C163,'様式４－１'!$A$6:$AE$112,19,FALSE)="","",VLOOKUP($C163,'様式４－１'!$A$6:$AE$112,19,FALSE)),"")</f>
        <v/>
      </c>
      <c r="CC163" s="233" t="str">
        <f>IFERROR(IF(VLOOKUP($C163,'様式４－１'!$A$6:$AE$112,20,FALSE)="","",VLOOKUP($C163,'様式４－１'!$A$6:$AE$112,20,FALSE)),"")</f>
        <v/>
      </c>
      <c r="CD163" s="234" t="str">
        <f>IFERROR(IF(VLOOKUP($C163,'様式４－１'!$A$6:$AE$112,21,FALSE)="","",1),"")</f>
        <v/>
      </c>
      <c r="CE163" s="235" t="str">
        <f>IFERROR(IF(VLOOKUP($C163,'様式４－１'!$A$6:$AE$112,22,FALSE)="","",1),"")</f>
        <v/>
      </c>
      <c r="CF163" s="234" t="str">
        <f>IFERROR(IF(VLOOKUP($C163,'様式４－１'!$A$6:$AE$112,23,FALSE)="","",1),"")</f>
        <v/>
      </c>
      <c r="CG163" s="235" t="str">
        <f>IFERROR(IF(VLOOKUP($C163,'様式４－１'!$A$6:$AE$112,24,FALSE)="","",1),"")</f>
        <v/>
      </c>
      <c r="CH163" s="234" t="str">
        <f>IFERROR(IF(VLOOKUP($C163,'様式４－１'!$A$6:$AE$112,25,FALSE)="","",1),"")</f>
        <v/>
      </c>
      <c r="CI163" s="235" t="str">
        <f>IFERROR(IF(VLOOKUP($C163,'様式４－１'!$A$6:$AE$112,26,FALSE)="","",1),"")</f>
        <v/>
      </c>
      <c r="CJ163" s="234" t="str">
        <f>IFERROR(IF(VLOOKUP($C163,'様式４－１'!$A$6:$AE$112,27,FALSE)="","",1),"")</f>
        <v/>
      </c>
      <c r="CK163" s="235" t="str">
        <f>IFERROR(IF(VLOOKUP($C163,'様式４－１'!$A$6:$AE$112,28,FALSE)="","",1),"")</f>
        <v/>
      </c>
      <c r="CL163" s="234" t="str">
        <f>IFERROR(IF(VLOOKUP($C163,'様式４－１'!$A$6:$AE$112,29,FALSE)="","",1),"")</f>
        <v/>
      </c>
      <c r="CM163" s="235" t="str">
        <f>IFERROR(IF(VLOOKUP($C163,'様式４－１'!$A$6:$AE$112,30,FALSE)="","",1),"")</f>
        <v/>
      </c>
      <c r="CN163" s="234" t="str">
        <f>IFERROR(IF(VLOOKUP($C163,'様式４－１'!$A$6:$AE$112,31,FALSE)="","",1),"")</f>
        <v/>
      </c>
      <c r="CO163" s="252" t="str">
        <f>IFERROR(IF(VLOOKUP($C163,'様式４－１'!$A$6:$AE$112,31,FALSE)="","",1),"")</f>
        <v/>
      </c>
      <c r="CP163" s="256" t="str">
        <f>IFERROR(IF(VLOOKUP($C163,'様式４－１'!$A$6:$AE$112,31,FALSE)="","",1),"")</f>
        <v/>
      </c>
      <c r="CQ163" s="252" t="str">
        <f>IFERROR(IF(VLOOKUP($C163,'様式４－１'!$A$6:$AE$112,31,FALSE)="","",1),"")</f>
        <v/>
      </c>
      <c r="CR163" s="260">
        <f>全技術者確認表!E175</f>
        <v>0</v>
      </c>
      <c r="CS163" s="261">
        <f>全技術者確認表!H175</f>
        <v>0</v>
      </c>
      <c r="FS163" s="232"/>
      <c r="FT163" s="233"/>
      <c r="FU163" s="232"/>
      <c r="FV163" s="233"/>
      <c r="FW163" s="232"/>
      <c r="FX163" s="233"/>
      <c r="FY163" s="232"/>
      <c r="FZ163" s="233"/>
      <c r="GA163" s="232"/>
      <c r="GB163" s="233"/>
      <c r="GC163" s="232"/>
      <c r="GD163" s="233"/>
      <c r="GE163" s="232"/>
      <c r="GF163" s="233"/>
      <c r="GG163" s="232"/>
      <c r="GH163" s="233"/>
      <c r="GI163" s="234"/>
      <c r="GJ163" s="235"/>
      <c r="GK163" s="234"/>
      <c r="GL163" s="235"/>
      <c r="GM163" s="234"/>
      <c r="GN163" s="235"/>
      <c r="GO163" s="234"/>
      <c r="GP163" s="235"/>
      <c r="GQ163" s="234"/>
      <c r="GR163" s="235"/>
      <c r="GS163" s="234"/>
      <c r="GT163" s="235"/>
      <c r="GU163" s="234"/>
      <c r="GV163" s="235"/>
      <c r="GW163" s="234"/>
      <c r="GX163" s="235"/>
      <c r="GY163" s="232"/>
      <c r="GZ163" s="233"/>
      <c r="HA163" s="232"/>
      <c r="HB163" s="233"/>
      <c r="HC163" s="232"/>
      <c r="HD163" s="233"/>
      <c r="HE163" s="232"/>
      <c r="HF163" s="233"/>
      <c r="HG163" s="232"/>
      <c r="HH163" s="233"/>
      <c r="HI163" s="232"/>
      <c r="HJ163" s="233"/>
      <c r="HK163" s="232"/>
      <c r="HL163" s="233"/>
      <c r="HM163" s="232"/>
      <c r="HN163" s="233"/>
      <c r="HO163" s="232"/>
      <c r="HP163" s="233"/>
      <c r="HQ163" s="232"/>
      <c r="HR163" s="233"/>
      <c r="HS163" s="232"/>
      <c r="HT163" s="233"/>
      <c r="HU163" s="232"/>
      <c r="HV163" s="233"/>
      <c r="HW163" s="234"/>
      <c r="HX163" s="235"/>
      <c r="HY163" s="234"/>
      <c r="HZ163" s="235"/>
      <c r="IA163" s="234"/>
      <c r="IB163" s="235"/>
      <c r="IC163" s="234"/>
      <c r="ID163" s="235"/>
      <c r="IE163" s="232"/>
      <c r="IF163" s="233"/>
      <c r="IG163" s="232"/>
      <c r="IH163" s="233"/>
      <c r="II163" s="232"/>
      <c r="IJ163" s="233"/>
      <c r="IK163" s="232"/>
      <c r="IL163" s="233"/>
      <c r="IM163" s="234"/>
      <c r="IN163" s="235"/>
      <c r="IO163" s="234"/>
      <c r="IP163" s="235"/>
      <c r="IQ163" s="234"/>
      <c r="IR163" s="235"/>
      <c r="IS163" s="234"/>
      <c r="IT163" s="235"/>
      <c r="IU163" s="234"/>
      <c r="IV163" s="235"/>
      <c r="IW163" s="234"/>
      <c r="IX163" s="252"/>
      <c r="IY163" s="256"/>
      <c r="IZ163" s="252"/>
      <c r="JA163" s="256"/>
      <c r="JB163" s="252"/>
    </row>
    <row r="164" spans="1:262" s="231" customFormat="1" x14ac:dyDescent="0.2">
      <c r="A164" s="231">
        <f>報告書表紙!G$6</f>
        <v>0</v>
      </c>
      <c r="C164" s="231">
        <v>163</v>
      </c>
      <c r="D164" s="231">
        <f>全技術者確認表!B176</f>
        <v>0</v>
      </c>
      <c r="J164" s="232" t="str">
        <f>IFERROR(IF(VLOOKUP($C164,'様式２－１'!$A$6:$BG$163,4,FALSE)="","",1),"")</f>
        <v/>
      </c>
      <c r="K164" s="233" t="str">
        <f>IFERROR(IF(VLOOKUP($C164,'様式２－１'!$A$6:$BG$163,5,FALSE)="","",1),"")</f>
        <v/>
      </c>
      <c r="L164" s="232" t="str">
        <f>IFERROR(IF(VLOOKUP($C164,'様式２－１'!$A$6:$BG$163,6,FALSE)="","",1),"")</f>
        <v/>
      </c>
      <c r="M164" s="233" t="str">
        <f>IFERROR(IF(VLOOKUP($C164,'様式２－１'!$A$6:$BG$163,7,FALSE)="","",1),"")</f>
        <v/>
      </c>
      <c r="N164" s="232" t="str">
        <f>IFERROR(IF(VLOOKUP($C164,'様式２－１'!$A$6:$BG$163,8,FALSE)="","",1),"")</f>
        <v/>
      </c>
      <c r="O164" s="233" t="str">
        <f>IFERROR(IF(VLOOKUP($C164,'様式２－１'!$A$6:$BG$163,9,FALSE)="","",1),"")</f>
        <v/>
      </c>
      <c r="P164" s="232" t="str">
        <f>IFERROR(IF(VLOOKUP($C164,'様式２－１'!$A$6:$BG$163,10,FALSE)="","",1),"")</f>
        <v/>
      </c>
      <c r="Q164" s="233" t="str">
        <f>IFERROR(IF(VLOOKUP($C164,'様式２－１'!$A$6:$BG$163,11,FALSE)="","",1),"")</f>
        <v/>
      </c>
      <c r="R164" s="232" t="str">
        <f>IFERROR(IF(VLOOKUP($C164,'様式２－１'!$A$6:$BG$163,12,FALSE)="","",1),"")</f>
        <v/>
      </c>
      <c r="S164" s="233" t="str">
        <f>IFERROR(IF(VLOOKUP($C164,'様式２－１'!$A$6:$BG$163,13,FALSE)="","",1),"")</f>
        <v/>
      </c>
      <c r="T164" s="232" t="str">
        <f>IFERROR(IF(VLOOKUP($C164,'様式２－１'!$A$6:$BG$163,14,FALSE)="","",1),"")</f>
        <v/>
      </c>
      <c r="U164" s="233" t="str">
        <f>IFERROR(IF(VLOOKUP($C164,'様式２－１'!$A$6:$BG$163,15,FALSE)="","",1),"")</f>
        <v/>
      </c>
      <c r="V164" s="232" t="str">
        <f>IFERROR(IF(VLOOKUP($C164,'様式２－１'!$A$6:$BG$163,16,FALSE)="","",1),"")</f>
        <v/>
      </c>
      <c r="W164" s="233" t="str">
        <f>IFERROR(IF(VLOOKUP($C164,'様式２－１'!$A$6:$BG$163,17,FALSE)="","",1),"")</f>
        <v/>
      </c>
      <c r="X164" s="232" t="str">
        <f>IFERROR(IF(VLOOKUP($C164,'様式２－１'!$A$6:$BG$163,18,FALSE)="","",1),"")</f>
        <v/>
      </c>
      <c r="Y164" s="233" t="str">
        <f>IFERROR(IF(VLOOKUP($C164,'様式２－１'!$A$6:$BG$163,19,FALSE)="","",1),"")</f>
        <v/>
      </c>
      <c r="Z164" s="232" t="str">
        <f>IFERROR(IF(VLOOKUP($C164,'様式２－１'!$A$6:$BG$163,20,FALSE)="","",1),"")</f>
        <v/>
      </c>
      <c r="AA164" s="235" t="str">
        <f>IFERROR(IF(VLOOKUP($C164,'様式２－１'!$A$6:$BG$163,21,FALSE)="","",1),"")</f>
        <v/>
      </c>
      <c r="AB164" s="232" t="str">
        <f>IFERROR(IF(VLOOKUP($C164,'様式２－１'!$A$6:$BG$163,22,FALSE)="","",1),"")</f>
        <v/>
      </c>
      <c r="AC164" s="235" t="str">
        <f>IFERROR(IF(VLOOKUP($C164,'様式２－１'!$A$6:$BG$163,23,FALSE)="","",1),"")</f>
        <v/>
      </c>
      <c r="AD164" s="232" t="str">
        <f>IFERROR(IF(VLOOKUP($C164,'様式２－１'!$A$6:$BG$163,24,FALSE)="","",1),"")</f>
        <v/>
      </c>
      <c r="AE164" s="235" t="str">
        <f>IFERROR(IF(VLOOKUP($C164,'様式２－１'!$A$6:$BG$163,25,FALSE)="","",1),"")</f>
        <v/>
      </c>
      <c r="AF164" s="232" t="str">
        <f>IFERROR(IF(VLOOKUP($C164,'様式２－１'!$A$6:$BG$163,26,FALSE)="","",1),"")</f>
        <v/>
      </c>
      <c r="AG164" s="235" t="str">
        <f>IFERROR(IF(VLOOKUP($C164,'様式２－１'!$A$6:$BG$163,27,FALSE)="","",1),"")</f>
        <v/>
      </c>
      <c r="AH164" s="232" t="str">
        <f>IFERROR(IF(VLOOKUP($C164,'様式２－１'!$A$6:$BG$163,28,FALSE)="","",1),"")</f>
        <v/>
      </c>
      <c r="AI164" s="235" t="str">
        <f>IFERROR(IF(VLOOKUP($C164,'様式２－１'!$A$6:$BG$163,28,FALSE)="","",1),"")</f>
        <v/>
      </c>
      <c r="AJ164" s="232" t="str">
        <f>IFERROR(IF(VLOOKUP($C164,'様式２－１'!$A$6:$BG$163,30,FALSE)="","",1),"")</f>
        <v/>
      </c>
      <c r="AK164" s="235" t="str">
        <f>IFERROR(IF(VLOOKUP($C164,'様式２－１'!$A$6:$BG$163,31,FALSE)="","",1),"")</f>
        <v/>
      </c>
      <c r="AL164" s="232" t="str">
        <f>IFERROR(IF(VLOOKUP($C164,'様式２－１'!$A$6:$BG$163,32,FALSE)="","",1),"")</f>
        <v/>
      </c>
      <c r="AM164" s="235" t="str">
        <f>IFERROR(IF(VLOOKUP($C164,'様式２－１'!$A$6:$BG$163,33,FALSE)="","",1),"")</f>
        <v/>
      </c>
      <c r="AN164" s="232" t="str">
        <f>IFERROR(IF(VLOOKUP($C164,'様式２－１'!$A$6:$BG$163,34,FALSE)="","",1),"")</f>
        <v/>
      </c>
      <c r="AO164" s="235" t="str">
        <f>IFERROR(IF(VLOOKUP($C164,'様式２－１'!$A$6:$BG$163,35,FALSE)="","",1),"")</f>
        <v/>
      </c>
      <c r="AP164" s="232" t="str">
        <f>IFERROR(IF(VLOOKUP($C164,'様式２－１'!$A$6:$BG$163,36,FALSE)="","",VLOOKUP($C164,'様式２－１'!$A$6:$BG$163,36,FALSE)),"")</f>
        <v/>
      </c>
      <c r="AQ164" s="233" t="str">
        <f>IFERROR(IF(VLOOKUP($C164,'様式２－１'!$A$6:$BG$163,37,FALSE)="","",VLOOKUP($C164,'様式２－１'!$A$6:$BG$163,37,FALSE)),"")</f>
        <v/>
      </c>
      <c r="AR164" s="232" t="str">
        <f>IFERROR(IF(VLOOKUP($C164,'様式２－１'!$A$6:$BG$163,38,FALSE)="","",VLOOKUP($C164,'様式２－１'!$A$6:$BG$163,38,FALSE)),"")</f>
        <v/>
      </c>
      <c r="AS164" s="233" t="str">
        <f>IFERROR(IF(VLOOKUP($C164,'様式２－１'!$A$6:$BG$163,39,FALSE)="","",VLOOKUP($C164,'様式２－１'!$A$6:$BG$163,39,FALSE)),"")</f>
        <v/>
      </c>
      <c r="AT164" s="232" t="str">
        <f>IFERROR(IF(VLOOKUP($C164,'様式２－１'!$A$6:$BG$163,40,FALSE)="","",VLOOKUP($C164,'様式２－１'!$A$6:$BG$163,40,FALSE)),"")</f>
        <v/>
      </c>
      <c r="AU164" s="233" t="str">
        <f>IFERROR(IF(VLOOKUP($C164,'様式２－１'!$A$6:$BG$163,41,FALSE)="","",VLOOKUP($C164,'様式２－１'!$A$6:$BG$163,41,FALSE)),"")</f>
        <v/>
      </c>
      <c r="AV164" s="232" t="str">
        <f>IFERROR(IF(VLOOKUP($C164,'様式２－１'!$A$6:$BG$163,42,FALSE)="","",VLOOKUP($C164,'様式２－１'!$A$6:$BG$163,42,FALSE)),"")</f>
        <v/>
      </c>
      <c r="AW164" s="233" t="str">
        <f>IFERROR(IF(VLOOKUP($C164,'様式２－１'!$A$6:$BG$163,43,FALSE)="","",VLOOKUP($C164,'様式２－１'!$A$6:$BG$163,43,FALSE)),"")</f>
        <v/>
      </c>
      <c r="AX164" s="232" t="str">
        <f>IFERROR(IF(VLOOKUP($C164,'様式２－１'!$A$6:$BG$163,44,FALSE)="","",VLOOKUP($C164,'様式２－１'!$A$6:$BG$163,44,FALSE)),"")</f>
        <v/>
      </c>
      <c r="AY164" s="233" t="str">
        <f>IFERROR(IF(VLOOKUP($C164,'様式２－１'!$A$6:$BG$163,45,FALSE)="","",VLOOKUP($C164,'様式２－１'!$A$6:$BG$163,45,FALSE)),"")</f>
        <v/>
      </c>
      <c r="AZ164" s="232" t="str">
        <f>IFERROR(IF(VLOOKUP($C164,'様式２－１'!$A$6:$BG$163,46,FALSE)="","",VLOOKUP($C164,'様式２－１'!$A$6:$BG$163,46,FALSE)),"")</f>
        <v/>
      </c>
      <c r="BA164" s="233" t="str">
        <f>IFERROR(IF(VLOOKUP($C164,'様式２－１'!$A$6:$BG$163,47,FALSE)="","",VLOOKUP($C164,'様式２－１'!$A$6:$BG$163,47,FALSE)),"")</f>
        <v/>
      </c>
      <c r="BB164" s="232" t="str">
        <f>IFERROR(IF(VLOOKUP($C164,'様式２－１'!$A$6:$BG$163,48,FALSE)="","",VLOOKUP($C164,'様式２－１'!$A$6:$BG$163,48,FALSE)),"")</f>
        <v/>
      </c>
      <c r="BC164" s="233" t="str">
        <f>IFERROR(IF(VLOOKUP($C164,'様式２－１'!$A$6:$BG$163,49,FALSE)="","",VLOOKUP($C164,'様式２－１'!$A$6:$BG$163,49,FALSE)),"")</f>
        <v/>
      </c>
      <c r="BD164" s="232" t="str">
        <f>IFERROR(IF(VLOOKUP($C164,'様式２－１'!$A$6:$BG$163,50,FALSE)="","",VLOOKUP($C164,'様式２－１'!$A$6:$BG$163,50,FALSE)),"")</f>
        <v/>
      </c>
      <c r="BE164" s="233" t="str">
        <f>IFERROR(IF(VLOOKUP($C164,'様式２－１'!$A$6:$BG$163,51,FALSE)="","",VLOOKUP($C164,'様式２－１'!$A$6:$BG$163,51,FALSE)),"")</f>
        <v/>
      </c>
      <c r="BF164" s="232" t="str">
        <f>IFERROR(IF(VLOOKUP($C164,'様式２－１'!$A$6:$BG$163,52,FALSE)="","",VLOOKUP($C164,'様式２－１'!$A$6:$BG$163,52,FALSE)),"")</f>
        <v/>
      </c>
      <c r="BG164" s="233" t="str">
        <f>IFERROR(IF(VLOOKUP($C164,'様式２－１'!$A$6:$BG$163,53,FALSE)="","",1),"")</f>
        <v/>
      </c>
      <c r="BH164" s="232" t="str">
        <f>IFERROR(IF(VLOOKUP($C164,'様式２－１'!$A$6:$BG$163,54,FALSE)="","",1),"")</f>
        <v/>
      </c>
      <c r="BI164" s="233" t="str">
        <f>IFERROR(IF(VLOOKUP($C164,'様式２－１'!$A$6:$BG$163,55,FALSE)="","",1),"")</f>
        <v/>
      </c>
      <c r="BJ164" s="232" t="str">
        <f>IFERROR(IF(VLOOKUP($C164,'様式２－１'!$A$6:$BG$163,56,FALSE)="","",VLOOKUP($C164,'様式２－１'!$A$6:$BG$163,56,FALSE)),"")</f>
        <v/>
      </c>
      <c r="BK164" s="233" t="str">
        <f>IFERROR(IF(VLOOKUP($C164,'様式２－１'!$A$6:$BG$163,57,FALSE)="","",VLOOKUP($C164,'様式２－１'!$A$6:$BG$163,57,FALSE)),"")</f>
        <v/>
      </c>
      <c r="BL164" s="232" t="str">
        <f>IFERROR(IF(VLOOKUP($C164,'様式２－１'!$A$6:$BG$163,58,FALSE)="","",VLOOKUP($C164,'様式２－１'!$A$6:$BG$163,58,FALSE)),"")</f>
        <v/>
      </c>
      <c r="BM164" s="233" t="str">
        <f>IFERROR(IF(VLOOKUP($C164,'様式２－１'!$A$6:$BG$163,59,FALSE)="","",VLOOKUP($C164,'様式２－１'!$A$6:$BG$163,59,FALSE)),"")</f>
        <v/>
      </c>
      <c r="BN164" s="234" t="str">
        <f>IFERROR(IF(VLOOKUP($C164,'様式４－１'!$A$6:$AE$112,5,FALSE)="","",VLOOKUP($C164,'様式４－１'!$A$6:$AE$112,5,FALSE)),"")</f>
        <v/>
      </c>
      <c r="BO164" s="235" t="str">
        <f>IFERROR(IF(VLOOKUP($C164,'様式４－１'!$A$6:$AE$112,6,FALSE)="","",VLOOKUP($C164,'様式４－１'!$A$6:$AE$112,6,FALSE)),"")</f>
        <v/>
      </c>
      <c r="BP164" s="234" t="str">
        <f>IFERROR(IF(VLOOKUP($C164,'様式４－１'!$A$6:$AE$112,7,FALSE)="","",VLOOKUP($C164,'様式４－１'!$A$6:$AE$112,7,FALSE)),"")</f>
        <v/>
      </c>
      <c r="BQ164" s="235" t="str">
        <f>IFERROR(IF(VLOOKUP($C164,'様式４－１'!$A$6:$AE$112,8,FALSE)="","",VLOOKUP($C164,'様式４－１'!$A$6:$AE$112,8,FALSE)),"")</f>
        <v/>
      </c>
      <c r="BR164" s="234" t="str">
        <f>IFERROR(IF(VLOOKUP($C164,'様式４－１'!$A$6:$AE$112,9,FALSE)="","",VLOOKUP($C164,'様式４－１'!$A$6:$AE$112,9,FALSE)),"")</f>
        <v/>
      </c>
      <c r="BS164" s="235" t="str">
        <f>IFERROR(IF(VLOOKUP($C164,'様式４－１'!$A$6:$AE$112,10,FALSE)="","",VLOOKUP($C164,'様式４－１'!$A$6:$AE$112,10,FALSE)),"")</f>
        <v/>
      </c>
      <c r="BT164" s="234" t="str">
        <f>IFERROR(IF(VLOOKUP($C164,'様式４－１'!$A$6:$AE$112,11,FALSE)="","",VLOOKUP($C164,'様式４－１'!$A$6:$AE$112,11,FALSE)),"")</f>
        <v/>
      </c>
      <c r="BU164" s="235" t="str">
        <f>IFERROR(IF(VLOOKUP($C164,'様式４－１'!$A$6:$AE$112,12,FALSE)="","",VLOOKUP($C164,'様式４－１'!$A$6:$AE$112,12,FALSE)),"")</f>
        <v/>
      </c>
      <c r="BV164" s="232" t="str">
        <f>IFERROR(IF(VLOOKUP($C164,'様式４－１'!$A$6:$AE$112,13,FALSE)="","",VLOOKUP($C164,'様式４－１'!$A$6:$AE$112,13,FALSE)),"")</f>
        <v/>
      </c>
      <c r="BW164" s="233" t="str">
        <f>IFERROR(IF(VLOOKUP($C164,'様式４－１'!$A$6:$AE$112,14,FALSE)="","",VLOOKUP($C164,'様式４－１'!$A$6:$AE$112,14,FALSE)),"")</f>
        <v/>
      </c>
      <c r="BX164" s="232" t="str">
        <f>IFERROR(IF(VLOOKUP($C164,'様式４－１'!$A$6:$AE$112,15,FALSE)="","",VLOOKUP($C164,'様式４－１'!$A$6:$AE$112,15,FALSE)),"")</f>
        <v/>
      </c>
      <c r="BY164" s="233" t="str">
        <f>IFERROR(IF(VLOOKUP($C164,'様式４－１'!$A$6:$AE$112,16,FALSE)="","",VLOOKUP($C164,'様式４－１'!$A$6:$AE$112,16,FALSE)),"")</f>
        <v/>
      </c>
      <c r="BZ164" s="232" t="str">
        <f>IFERROR(IF(VLOOKUP($C164,'様式４－１'!$A$6:$AE$112,17,FALSE)="","",VLOOKUP($C164,'様式４－１'!$A$6:$AE$112,17,FALSE)),"")</f>
        <v/>
      </c>
      <c r="CA164" s="233" t="str">
        <f>IFERROR(IF(VLOOKUP($C164,'様式４－１'!$A$6:$AE$112,18,FALSE)="","",VLOOKUP($C164,'様式４－１'!$A$6:$AE$112,18,FALSE)),"")</f>
        <v/>
      </c>
      <c r="CB164" s="232" t="str">
        <f>IFERROR(IF(VLOOKUP($C164,'様式４－１'!$A$6:$AE$112,19,FALSE)="","",VLOOKUP($C164,'様式４－１'!$A$6:$AE$112,19,FALSE)),"")</f>
        <v/>
      </c>
      <c r="CC164" s="233" t="str">
        <f>IFERROR(IF(VLOOKUP($C164,'様式４－１'!$A$6:$AE$112,20,FALSE)="","",VLOOKUP($C164,'様式４－１'!$A$6:$AE$112,20,FALSE)),"")</f>
        <v/>
      </c>
      <c r="CD164" s="234" t="str">
        <f>IFERROR(IF(VLOOKUP($C164,'様式４－１'!$A$6:$AE$112,21,FALSE)="","",1),"")</f>
        <v/>
      </c>
      <c r="CE164" s="235" t="str">
        <f>IFERROR(IF(VLOOKUP($C164,'様式４－１'!$A$6:$AE$112,22,FALSE)="","",1),"")</f>
        <v/>
      </c>
      <c r="CF164" s="234" t="str">
        <f>IFERROR(IF(VLOOKUP($C164,'様式４－１'!$A$6:$AE$112,23,FALSE)="","",1),"")</f>
        <v/>
      </c>
      <c r="CG164" s="235" t="str">
        <f>IFERROR(IF(VLOOKUP($C164,'様式４－１'!$A$6:$AE$112,24,FALSE)="","",1),"")</f>
        <v/>
      </c>
      <c r="CH164" s="234" t="str">
        <f>IFERROR(IF(VLOOKUP($C164,'様式４－１'!$A$6:$AE$112,25,FALSE)="","",1),"")</f>
        <v/>
      </c>
      <c r="CI164" s="235" t="str">
        <f>IFERROR(IF(VLOOKUP($C164,'様式４－１'!$A$6:$AE$112,26,FALSE)="","",1),"")</f>
        <v/>
      </c>
      <c r="CJ164" s="234" t="str">
        <f>IFERROR(IF(VLOOKUP($C164,'様式４－１'!$A$6:$AE$112,27,FALSE)="","",1),"")</f>
        <v/>
      </c>
      <c r="CK164" s="235" t="str">
        <f>IFERROR(IF(VLOOKUP($C164,'様式４－１'!$A$6:$AE$112,28,FALSE)="","",1),"")</f>
        <v/>
      </c>
      <c r="CL164" s="234" t="str">
        <f>IFERROR(IF(VLOOKUP($C164,'様式４－１'!$A$6:$AE$112,29,FALSE)="","",1),"")</f>
        <v/>
      </c>
      <c r="CM164" s="235" t="str">
        <f>IFERROR(IF(VLOOKUP($C164,'様式４－１'!$A$6:$AE$112,30,FALSE)="","",1),"")</f>
        <v/>
      </c>
      <c r="CN164" s="234" t="str">
        <f>IFERROR(IF(VLOOKUP($C164,'様式４－１'!$A$6:$AE$112,31,FALSE)="","",1),"")</f>
        <v/>
      </c>
      <c r="CO164" s="252" t="str">
        <f>IFERROR(IF(VLOOKUP($C164,'様式４－１'!$A$6:$AE$112,31,FALSE)="","",1),"")</f>
        <v/>
      </c>
      <c r="CP164" s="256" t="str">
        <f>IFERROR(IF(VLOOKUP($C164,'様式４－１'!$A$6:$AE$112,31,FALSE)="","",1),"")</f>
        <v/>
      </c>
      <c r="CQ164" s="252" t="str">
        <f>IFERROR(IF(VLOOKUP($C164,'様式４－１'!$A$6:$AE$112,31,FALSE)="","",1),"")</f>
        <v/>
      </c>
      <c r="CR164" s="260">
        <f>全技術者確認表!E176</f>
        <v>0</v>
      </c>
      <c r="CS164" s="261">
        <f>全技術者確認表!H176</f>
        <v>0</v>
      </c>
      <c r="FS164" s="232"/>
      <c r="FT164" s="233"/>
      <c r="FU164" s="232"/>
      <c r="FV164" s="233"/>
      <c r="FW164" s="232"/>
      <c r="FX164" s="233"/>
      <c r="FY164" s="232"/>
      <c r="FZ164" s="233"/>
      <c r="GA164" s="232"/>
      <c r="GB164" s="233"/>
      <c r="GC164" s="232"/>
      <c r="GD164" s="233"/>
      <c r="GE164" s="232"/>
      <c r="GF164" s="233"/>
      <c r="GG164" s="232"/>
      <c r="GH164" s="233"/>
      <c r="GI164" s="234"/>
      <c r="GJ164" s="235"/>
      <c r="GK164" s="234"/>
      <c r="GL164" s="235"/>
      <c r="GM164" s="234"/>
      <c r="GN164" s="235"/>
      <c r="GO164" s="234"/>
      <c r="GP164" s="235"/>
      <c r="GQ164" s="234"/>
      <c r="GR164" s="235"/>
      <c r="GS164" s="234"/>
      <c r="GT164" s="235"/>
      <c r="GU164" s="234"/>
      <c r="GV164" s="235"/>
      <c r="GW164" s="234"/>
      <c r="GX164" s="235"/>
      <c r="GY164" s="232"/>
      <c r="GZ164" s="233"/>
      <c r="HA164" s="232"/>
      <c r="HB164" s="233"/>
      <c r="HC164" s="232"/>
      <c r="HD164" s="233"/>
      <c r="HE164" s="232"/>
      <c r="HF164" s="233"/>
      <c r="HG164" s="232"/>
      <c r="HH164" s="233"/>
      <c r="HI164" s="232"/>
      <c r="HJ164" s="233"/>
      <c r="HK164" s="232"/>
      <c r="HL164" s="233"/>
      <c r="HM164" s="232"/>
      <c r="HN164" s="233"/>
      <c r="HO164" s="232"/>
      <c r="HP164" s="233"/>
      <c r="HQ164" s="232"/>
      <c r="HR164" s="233"/>
      <c r="HS164" s="232"/>
      <c r="HT164" s="233"/>
      <c r="HU164" s="232"/>
      <c r="HV164" s="233"/>
      <c r="HW164" s="234"/>
      <c r="HX164" s="235"/>
      <c r="HY164" s="234"/>
      <c r="HZ164" s="235"/>
      <c r="IA164" s="234"/>
      <c r="IB164" s="235"/>
      <c r="IC164" s="234"/>
      <c r="ID164" s="235"/>
      <c r="IE164" s="232"/>
      <c r="IF164" s="233"/>
      <c r="IG164" s="232"/>
      <c r="IH164" s="233"/>
      <c r="II164" s="232"/>
      <c r="IJ164" s="233"/>
      <c r="IK164" s="232"/>
      <c r="IL164" s="233"/>
      <c r="IM164" s="234"/>
      <c r="IN164" s="235"/>
      <c r="IO164" s="234"/>
      <c r="IP164" s="235"/>
      <c r="IQ164" s="234"/>
      <c r="IR164" s="235"/>
      <c r="IS164" s="234"/>
      <c r="IT164" s="235"/>
      <c r="IU164" s="234"/>
      <c r="IV164" s="235"/>
      <c r="IW164" s="234"/>
      <c r="IX164" s="252"/>
      <c r="IY164" s="256"/>
      <c r="IZ164" s="252"/>
      <c r="JA164" s="256"/>
      <c r="JB164" s="252"/>
    </row>
    <row r="165" spans="1:262" s="231" customFormat="1" x14ac:dyDescent="0.2">
      <c r="A165" s="231">
        <f>報告書表紙!G$6</f>
        <v>0</v>
      </c>
      <c r="C165" s="231">
        <v>164</v>
      </c>
      <c r="D165" s="231">
        <f>全技術者確認表!B177</f>
        <v>0</v>
      </c>
      <c r="J165" s="232" t="str">
        <f>IFERROR(IF(VLOOKUP($C165,'様式２－１'!$A$6:$BG$163,4,FALSE)="","",1),"")</f>
        <v/>
      </c>
      <c r="K165" s="233" t="str">
        <f>IFERROR(IF(VLOOKUP($C165,'様式２－１'!$A$6:$BG$163,5,FALSE)="","",1),"")</f>
        <v/>
      </c>
      <c r="L165" s="232" t="str">
        <f>IFERROR(IF(VLOOKUP($C165,'様式２－１'!$A$6:$BG$163,6,FALSE)="","",1),"")</f>
        <v/>
      </c>
      <c r="M165" s="233" t="str">
        <f>IFERROR(IF(VLOOKUP($C165,'様式２－１'!$A$6:$BG$163,7,FALSE)="","",1),"")</f>
        <v/>
      </c>
      <c r="N165" s="232" t="str">
        <f>IFERROR(IF(VLOOKUP($C165,'様式２－１'!$A$6:$BG$163,8,FALSE)="","",1),"")</f>
        <v/>
      </c>
      <c r="O165" s="233" t="str">
        <f>IFERROR(IF(VLOOKUP($C165,'様式２－１'!$A$6:$BG$163,9,FALSE)="","",1),"")</f>
        <v/>
      </c>
      <c r="P165" s="232" t="str">
        <f>IFERROR(IF(VLOOKUP($C165,'様式２－１'!$A$6:$BG$163,10,FALSE)="","",1),"")</f>
        <v/>
      </c>
      <c r="Q165" s="233" t="str">
        <f>IFERROR(IF(VLOOKUP($C165,'様式２－１'!$A$6:$BG$163,11,FALSE)="","",1),"")</f>
        <v/>
      </c>
      <c r="R165" s="232" t="str">
        <f>IFERROR(IF(VLOOKUP($C165,'様式２－１'!$A$6:$BG$163,12,FALSE)="","",1),"")</f>
        <v/>
      </c>
      <c r="S165" s="233" t="str">
        <f>IFERROR(IF(VLOOKUP($C165,'様式２－１'!$A$6:$BG$163,13,FALSE)="","",1),"")</f>
        <v/>
      </c>
      <c r="T165" s="232" t="str">
        <f>IFERROR(IF(VLOOKUP($C165,'様式２－１'!$A$6:$BG$163,14,FALSE)="","",1),"")</f>
        <v/>
      </c>
      <c r="U165" s="233" t="str">
        <f>IFERROR(IF(VLOOKUP($C165,'様式２－１'!$A$6:$BG$163,15,FALSE)="","",1),"")</f>
        <v/>
      </c>
      <c r="V165" s="232" t="str">
        <f>IFERROR(IF(VLOOKUP($C165,'様式２－１'!$A$6:$BG$163,16,FALSE)="","",1),"")</f>
        <v/>
      </c>
      <c r="W165" s="233" t="str">
        <f>IFERROR(IF(VLOOKUP($C165,'様式２－１'!$A$6:$BG$163,17,FALSE)="","",1),"")</f>
        <v/>
      </c>
      <c r="X165" s="232" t="str">
        <f>IFERROR(IF(VLOOKUP($C165,'様式２－１'!$A$6:$BG$163,18,FALSE)="","",1),"")</f>
        <v/>
      </c>
      <c r="Y165" s="233" t="str">
        <f>IFERROR(IF(VLOOKUP($C165,'様式２－１'!$A$6:$BG$163,19,FALSE)="","",1),"")</f>
        <v/>
      </c>
      <c r="Z165" s="232" t="str">
        <f>IFERROR(IF(VLOOKUP($C165,'様式２－１'!$A$6:$BG$163,20,FALSE)="","",1),"")</f>
        <v/>
      </c>
      <c r="AA165" s="235" t="str">
        <f>IFERROR(IF(VLOOKUP($C165,'様式２－１'!$A$6:$BG$163,21,FALSE)="","",1),"")</f>
        <v/>
      </c>
      <c r="AB165" s="232" t="str">
        <f>IFERROR(IF(VLOOKUP($C165,'様式２－１'!$A$6:$BG$163,22,FALSE)="","",1),"")</f>
        <v/>
      </c>
      <c r="AC165" s="235" t="str">
        <f>IFERROR(IF(VLOOKUP($C165,'様式２－１'!$A$6:$BG$163,23,FALSE)="","",1),"")</f>
        <v/>
      </c>
      <c r="AD165" s="232" t="str">
        <f>IFERROR(IF(VLOOKUP($C165,'様式２－１'!$A$6:$BG$163,24,FALSE)="","",1),"")</f>
        <v/>
      </c>
      <c r="AE165" s="235" t="str">
        <f>IFERROR(IF(VLOOKUP($C165,'様式２－１'!$A$6:$BG$163,25,FALSE)="","",1),"")</f>
        <v/>
      </c>
      <c r="AF165" s="232" t="str">
        <f>IFERROR(IF(VLOOKUP($C165,'様式２－１'!$A$6:$BG$163,26,FALSE)="","",1),"")</f>
        <v/>
      </c>
      <c r="AG165" s="235" t="str">
        <f>IFERROR(IF(VLOOKUP($C165,'様式２－１'!$A$6:$BG$163,27,FALSE)="","",1),"")</f>
        <v/>
      </c>
      <c r="AH165" s="232" t="str">
        <f>IFERROR(IF(VLOOKUP($C165,'様式２－１'!$A$6:$BG$163,28,FALSE)="","",1),"")</f>
        <v/>
      </c>
      <c r="AI165" s="235" t="str">
        <f>IFERROR(IF(VLOOKUP($C165,'様式２－１'!$A$6:$BG$163,28,FALSE)="","",1),"")</f>
        <v/>
      </c>
      <c r="AJ165" s="232" t="str">
        <f>IFERROR(IF(VLOOKUP($C165,'様式２－１'!$A$6:$BG$163,30,FALSE)="","",1),"")</f>
        <v/>
      </c>
      <c r="AK165" s="235" t="str">
        <f>IFERROR(IF(VLOOKUP($C165,'様式２－１'!$A$6:$BG$163,31,FALSE)="","",1),"")</f>
        <v/>
      </c>
      <c r="AL165" s="232" t="str">
        <f>IFERROR(IF(VLOOKUP($C165,'様式２－１'!$A$6:$BG$163,32,FALSE)="","",1),"")</f>
        <v/>
      </c>
      <c r="AM165" s="235" t="str">
        <f>IFERROR(IF(VLOOKUP($C165,'様式２－１'!$A$6:$BG$163,33,FALSE)="","",1),"")</f>
        <v/>
      </c>
      <c r="AN165" s="232" t="str">
        <f>IFERROR(IF(VLOOKUP($C165,'様式２－１'!$A$6:$BG$163,34,FALSE)="","",1),"")</f>
        <v/>
      </c>
      <c r="AO165" s="235" t="str">
        <f>IFERROR(IF(VLOOKUP($C165,'様式２－１'!$A$6:$BG$163,35,FALSE)="","",1),"")</f>
        <v/>
      </c>
      <c r="AP165" s="232" t="str">
        <f>IFERROR(IF(VLOOKUP($C165,'様式２－１'!$A$6:$BG$163,36,FALSE)="","",VLOOKUP($C165,'様式２－１'!$A$6:$BG$163,36,FALSE)),"")</f>
        <v/>
      </c>
      <c r="AQ165" s="233" t="str">
        <f>IFERROR(IF(VLOOKUP($C165,'様式２－１'!$A$6:$BG$163,37,FALSE)="","",VLOOKUP($C165,'様式２－１'!$A$6:$BG$163,37,FALSE)),"")</f>
        <v/>
      </c>
      <c r="AR165" s="232" t="str">
        <f>IFERROR(IF(VLOOKUP($C165,'様式２－１'!$A$6:$BG$163,38,FALSE)="","",VLOOKUP($C165,'様式２－１'!$A$6:$BG$163,38,FALSE)),"")</f>
        <v/>
      </c>
      <c r="AS165" s="233" t="str">
        <f>IFERROR(IF(VLOOKUP($C165,'様式２－１'!$A$6:$BG$163,39,FALSE)="","",VLOOKUP($C165,'様式２－１'!$A$6:$BG$163,39,FALSE)),"")</f>
        <v/>
      </c>
      <c r="AT165" s="232" t="str">
        <f>IFERROR(IF(VLOOKUP($C165,'様式２－１'!$A$6:$BG$163,40,FALSE)="","",VLOOKUP($C165,'様式２－１'!$A$6:$BG$163,40,FALSE)),"")</f>
        <v/>
      </c>
      <c r="AU165" s="233" t="str">
        <f>IFERROR(IF(VLOOKUP($C165,'様式２－１'!$A$6:$BG$163,41,FALSE)="","",VLOOKUP($C165,'様式２－１'!$A$6:$BG$163,41,FALSE)),"")</f>
        <v/>
      </c>
      <c r="AV165" s="232" t="str">
        <f>IFERROR(IF(VLOOKUP($C165,'様式２－１'!$A$6:$BG$163,42,FALSE)="","",VLOOKUP($C165,'様式２－１'!$A$6:$BG$163,42,FALSE)),"")</f>
        <v/>
      </c>
      <c r="AW165" s="233" t="str">
        <f>IFERROR(IF(VLOOKUP($C165,'様式２－１'!$A$6:$BG$163,43,FALSE)="","",VLOOKUP($C165,'様式２－１'!$A$6:$BG$163,43,FALSE)),"")</f>
        <v/>
      </c>
      <c r="AX165" s="232" t="str">
        <f>IFERROR(IF(VLOOKUP($C165,'様式２－１'!$A$6:$BG$163,44,FALSE)="","",VLOOKUP($C165,'様式２－１'!$A$6:$BG$163,44,FALSE)),"")</f>
        <v/>
      </c>
      <c r="AY165" s="233" t="str">
        <f>IFERROR(IF(VLOOKUP($C165,'様式２－１'!$A$6:$BG$163,45,FALSE)="","",VLOOKUP($C165,'様式２－１'!$A$6:$BG$163,45,FALSE)),"")</f>
        <v/>
      </c>
      <c r="AZ165" s="232" t="str">
        <f>IFERROR(IF(VLOOKUP($C165,'様式２－１'!$A$6:$BG$163,46,FALSE)="","",VLOOKUP($C165,'様式２－１'!$A$6:$BG$163,46,FALSE)),"")</f>
        <v/>
      </c>
      <c r="BA165" s="233" t="str">
        <f>IFERROR(IF(VLOOKUP($C165,'様式２－１'!$A$6:$BG$163,47,FALSE)="","",VLOOKUP($C165,'様式２－１'!$A$6:$BG$163,47,FALSE)),"")</f>
        <v/>
      </c>
      <c r="BB165" s="232" t="str">
        <f>IFERROR(IF(VLOOKUP($C165,'様式２－１'!$A$6:$BG$163,48,FALSE)="","",VLOOKUP($C165,'様式２－１'!$A$6:$BG$163,48,FALSE)),"")</f>
        <v/>
      </c>
      <c r="BC165" s="233" t="str">
        <f>IFERROR(IF(VLOOKUP($C165,'様式２－１'!$A$6:$BG$163,49,FALSE)="","",VLOOKUP($C165,'様式２－１'!$A$6:$BG$163,49,FALSE)),"")</f>
        <v/>
      </c>
      <c r="BD165" s="232" t="str">
        <f>IFERROR(IF(VLOOKUP($C165,'様式２－１'!$A$6:$BG$163,50,FALSE)="","",VLOOKUP($C165,'様式２－１'!$A$6:$BG$163,50,FALSE)),"")</f>
        <v/>
      </c>
      <c r="BE165" s="233" t="str">
        <f>IFERROR(IF(VLOOKUP($C165,'様式２－１'!$A$6:$BG$163,51,FALSE)="","",VLOOKUP($C165,'様式２－１'!$A$6:$BG$163,51,FALSE)),"")</f>
        <v/>
      </c>
      <c r="BF165" s="232" t="str">
        <f>IFERROR(IF(VLOOKUP($C165,'様式２－１'!$A$6:$BG$163,52,FALSE)="","",VLOOKUP($C165,'様式２－１'!$A$6:$BG$163,52,FALSE)),"")</f>
        <v/>
      </c>
      <c r="BG165" s="233" t="str">
        <f>IFERROR(IF(VLOOKUP($C165,'様式２－１'!$A$6:$BG$163,53,FALSE)="","",1),"")</f>
        <v/>
      </c>
      <c r="BH165" s="232" t="str">
        <f>IFERROR(IF(VLOOKUP($C165,'様式２－１'!$A$6:$BG$163,54,FALSE)="","",1),"")</f>
        <v/>
      </c>
      <c r="BI165" s="233" t="str">
        <f>IFERROR(IF(VLOOKUP($C165,'様式２－１'!$A$6:$BG$163,55,FALSE)="","",1),"")</f>
        <v/>
      </c>
      <c r="BJ165" s="232" t="str">
        <f>IFERROR(IF(VLOOKUP($C165,'様式２－１'!$A$6:$BG$163,56,FALSE)="","",VLOOKUP($C165,'様式２－１'!$A$6:$BG$163,56,FALSE)),"")</f>
        <v/>
      </c>
      <c r="BK165" s="233" t="str">
        <f>IFERROR(IF(VLOOKUP($C165,'様式２－１'!$A$6:$BG$163,57,FALSE)="","",VLOOKUP($C165,'様式２－１'!$A$6:$BG$163,57,FALSE)),"")</f>
        <v/>
      </c>
      <c r="BL165" s="232" t="str">
        <f>IFERROR(IF(VLOOKUP($C165,'様式２－１'!$A$6:$BG$163,58,FALSE)="","",VLOOKUP($C165,'様式２－１'!$A$6:$BG$163,58,FALSE)),"")</f>
        <v/>
      </c>
      <c r="BM165" s="233" t="str">
        <f>IFERROR(IF(VLOOKUP($C165,'様式２－１'!$A$6:$BG$163,59,FALSE)="","",VLOOKUP($C165,'様式２－１'!$A$6:$BG$163,59,FALSE)),"")</f>
        <v/>
      </c>
      <c r="BN165" s="234" t="str">
        <f>IFERROR(IF(VLOOKUP($C165,'様式４－１'!$A$6:$AE$112,5,FALSE)="","",VLOOKUP($C165,'様式４－１'!$A$6:$AE$112,5,FALSE)),"")</f>
        <v/>
      </c>
      <c r="BO165" s="235" t="str">
        <f>IFERROR(IF(VLOOKUP($C165,'様式４－１'!$A$6:$AE$112,6,FALSE)="","",VLOOKUP($C165,'様式４－１'!$A$6:$AE$112,6,FALSE)),"")</f>
        <v/>
      </c>
      <c r="BP165" s="234" t="str">
        <f>IFERROR(IF(VLOOKUP($C165,'様式４－１'!$A$6:$AE$112,7,FALSE)="","",VLOOKUP($C165,'様式４－１'!$A$6:$AE$112,7,FALSE)),"")</f>
        <v/>
      </c>
      <c r="BQ165" s="235" t="str">
        <f>IFERROR(IF(VLOOKUP($C165,'様式４－１'!$A$6:$AE$112,8,FALSE)="","",VLOOKUP($C165,'様式４－１'!$A$6:$AE$112,8,FALSE)),"")</f>
        <v/>
      </c>
      <c r="BR165" s="234" t="str">
        <f>IFERROR(IF(VLOOKUP($C165,'様式４－１'!$A$6:$AE$112,9,FALSE)="","",VLOOKUP($C165,'様式４－１'!$A$6:$AE$112,9,FALSE)),"")</f>
        <v/>
      </c>
      <c r="BS165" s="235" t="str">
        <f>IFERROR(IF(VLOOKUP($C165,'様式４－１'!$A$6:$AE$112,10,FALSE)="","",VLOOKUP($C165,'様式４－１'!$A$6:$AE$112,10,FALSE)),"")</f>
        <v/>
      </c>
      <c r="BT165" s="234" t="str">
        <f>IFERROR(IF(VLOOKUP($C165,'様式４－１'!$A$6:$AE$112,11,FALSE)="","",VLOOKUP($C165,'様式４－１'!$A$6:$AE$112,11,FALSE)),"")</f>
        <v/>
      </c>
      <c r="BU165" s="235" t="str">
        <f>IFERROR(IF(VLOOKUP($C165,'様式４－１'!$A$6:$AE$112,12,FALSE)="","",VLOOKUP($C165,'様式４－１'!$A$6:$AE$112,12,FALSE)),"")</f>
        <v/>
      </c>
      <c r="BV165" s="232" t="str">
        <f>IFERROR(IF(VLOOKUP($C165,'様式４－１'!$A$6:$AE$112,13,FALSE)="","",VLOOKUP($C165,'様式４－１'!$A$6:$AE$112,13,FALSE)),"")</f>
        <v/>
      </c>
      <c r="BW165" s="233" t="str">
        <f>IFERROR(IF(VLOOKUP($C165,'様式４－１'!$A$6:$AE$112,14,FALSE)="","",VLOOKUP($C165,'様式４－１'!$A$6:$AE$112,14,FALSE)),"")</f>
        <v/>
      </c>
      <c r="BX165" s="232" t="str">
        <f>IFERROR(IF(VLOOKUP($C165,'様式４－１'!$A$6:$AE$112,15,FALSE)="","",VLOOKUP($C165,'様式４－１'!$A$6:$AE$112,15,FALSE)),"")</f>
        <v/>
      </c>
      <c r="BY165" s="233" t="str">
        <f>IFERROR(IF(VLOOKUP($C165,'様式４－１'!$A$6:$AE$112,16,FALSE)="","",VLOOKUP($C165,'様式４－１'!$A$6:$AE$112,16,FALSE)),"")</f>
        <v/>
      </c>
      <c r="BZ165" s="232" t="str">
        <f>IFERROR(IF(VLOOKUP($C165,'様式４－１'!$A$6:$AE$112,17,FALSE)="","",VLOOKUP($C165,'様式４－１'!$A$6:$AE$112,17,FALSE)),"")</f>
        <v/>
      </c>
      <c r="CA165" s="233" t="str">
        <f>IFERROR(IF(VLOOKUP($C165,'様式４－１'!$A$6:$AE$112,18,FALSE)="","",VLOOKUP($C165,'様式４－１'!$A$6:$AE$112,18,FALSE)),"")</f>
        <v/>
      </c>
      <c r="CB165" s="232" t="str">
        <f>IFERROR(IF(VLOOKUP($C165,'様式４－１'!$A$6:$AE$112,19,FALSE)="","",VLOOKUP($C165,'様式４－１'!$A$6:$AE$112,19,FALSE)),"")</f>
        <v/>
      </c>
      <c r="CC165" s="233" t="str">
        <f>IFERROR(IF(VLOOKUP($C165,'様式４－１'!$A$6:$AE$112,20,FALSE)="","",VLOOKUP($C165,'様式４－１'!$A$6:$AE$112,20,FALSE)),"")</f>
        <v/>
      </c>
      <c r="CD165" s="234" t="str">
        <f>IFERROR(IF(VLOOKUP($C165,'様式４－１'!$A$6:$AE$112,21,FALSE)="","",1),"")</f>
        <v/>
      </c>
      <c r="CE165" s="235" t="str">
        <f>IFERROR(IF(VLOOKUP($C165,'様式４－１'!$A$6:$AE$112,22,FALSE)="","",1),"")</f>
        <v/>
      </c>
      <c r="CF165" s="234" t="str">
        <f>IFERROR(IF(VLOOKUP($C165,'様式４－１'!$A$6:$AE$112,23,FALSE)="","",1),"")</f>
        <v/>
      </c>
      <c r="CG165" s="235" t="str">
        <f>IFERROR(IF(VLOOKUP($C165,'様式４－１'!$A$6:$AE$112,24,FALSE)="","",1),"")</f>
        <v/>
      </c>
      <c r="CH165" s="234" t="str">
        <f>IFERROR(IF(VLOOKUP($C165,'様式４－１'!$A$6:$AE$112,25,FALSE)="","",1),"")</f>
        <v/>
      </c>
      <c r="CI165" s="235" t="str">
        <f>IFERROR(IF(VLOOKUP($C165,'様式４－１'!$A$6:$AE$112,26,FALSE)="","",1),"")</f>
        <v/>
      </c>
      <c r="CJ165" s="234" t="str">
        <f>IFERROR(IF(VLOOKUP($C165,'様式４－１'!$A$6:$AE$112,27,FALSE)="","",1),"")</f>
        <v/>
      </c>
      <c r="CK165" s="235" t="str">
        <f>IFERROR(IF(VLOOKUP($C165,'様式４－１'!$A$6:$AE$112,28,FALSE)="","",1),"")</f>
        <v/>
      </c>
      <c r="CL165" s="234" t="str">
        <f>IFERROR(IF(VLOOKUP($C165,'様式４－１'!$A$6:$AE$112,29,FALSE)="","",1),"")</f>
        <v/>
      </c>
      <c r="CM165" s="235" t="str">
        <f>IFERROR(IF(VLOOKUP($C165,'様式４－１'!$A$6:$AE$112,30,FALSE)="","",1),"")</f>
        <v/>
      </c>
      <c r="CN165" s="234" t="str">
        <f>IFERROR(IF(VLOOKUP($C165,'様式４－１'!$A$6:$AE$112,31,FALSE)="","",1),"")</f>
        <v/>
      </c>
      <c r="CO165" s="252" t="str">
        <f>IFERROR(IF(VLOOKUP($C165,'様式４－１'!$A$6:$AE$112,31,FALSE)="","",1),"")</f>
        <v/>
      </c>
      <c r="CP165" s="256" t="str">
        <f>IFERROR(IF(VLOOKUP($C165,'様式４－１'!$A$6:$AE$112,31,FALSE)="","",1),"")</f>
        <v/>
      </c>
      <c r="CQ165" s="252" t="str">
        <f>IFERROR(IF(VLOOKUP($C165,'様式４－１'!$A$6:$AE$112,31,FALSE)="","",1),"")</f>
        <v/>
      </c>
      <c r="CR165" s="260">
        <f>全技術者確認表!E177</f>
        <v>0</v>
      </c>
      <c r="CS165" s="261">
        <f>全技術者確認表!H177</f>
        <v>0</v>
      </c>
      <c r="FS165" s="232"/>
      <c r="FT165" s="233"/>
      <c r="FU165" s="232"/>
      <c r="FV165" s="233"/>
      <c r="FW165" s="232"/>
      <c r="FX165" s="233"/>
      <c r="FY165" s="232"/>
      <c r="FZ165" s="233"/>
      <c r="GA165" s="232"/>
      <c r="GB165" s="233"/>
      <c r="GC165" s="232"/>
      <c r="GD165" s="233"/>
      <c r="GE165" s="232"/>
      <c r="GF165" s="233"/>
      <c r="GG165" s="232"/>
      <c r="GH165" s="233"/>
      <c r="GI165" s="234"/>
      <c r="GJ165" s="235"/>
      <c r="GK165" s="234"/>
      <c r="GL165" s="235"/>
      <c r="GM165" s="234"/>
      <c r="GN165" s="235"/>
      <c r="GO165" s="234"/>
      <c r="GP165" s="235"/>
      <c r="GQ165" s="234"/>
      <c r="GR165" s="235"/>
      <c r="GS165" s="234"/>
      <c r="GT165" s="235"/>
      <c r="GU165" s="234"/>
      <c r="GV165" s="235"/>
      <c r="GW165" s="234"/>
      <c r="GX165" s="235"/>
      <c r="GY165" s="232"/>
      <c r="GZ165" s="233"/>
      <c r="HA165" s="232"/>
      <c r="HB165" s="233"/>
      <c r="HC165" s="232"/>
      <c r="HD165" s="233"/>
      <c r="HE165" s="232"/>
      <c r="HF165" s="233"/>
      <c r="HG165" s="232"/>
      <c r="HH165" s="233"/>
      <c r="HI165" s="232"/>
      <c r="HJ165" s="233"/>
      <c r="HK165" s="232"/>
      <c r="HL165" s="233"/>
      <c r="HM165" s="232"/>
      <c r="HN165" s="233"/>
      <c r="HO165" s="232"/>
      <c r="HP165" s="233"/>
      <c r="HQ165" s="232"/>
      <c r="HR165" s="233"/>
      <c r="HS165" s="232"/>
      <c r="HT165" s="233"/>
      <c r="HU165" s="232"/>
      <c r="HV165" s="233"/>
      <c r="HW165" s="234"/>
      <c r="HX165" s="235"/>
      <c r="HY165" s="234"/>
      <c r="HZ165" s="235"/>
      <c r="IA165" s="234"/>
      <c r="IB165" s="235"/>
      <c r="IC165" s="234"/>
      <c r="ID165" s="235"/>
      <c r="IE165" s="232"/>
      <c r="IF165" s="233"/>
      <c r="IG165" s="232"/>
      <c r="IH165" s="233"/>
      <c r="II165" s="232"/>
      <c r="IJ165" s="233"/>
      <c r="IK165" s="232"/>
      <c r="IL165" s="233"/>
      <c r="IM165" s="234"/>
      <c r="IN165" s="235"/>
      <c r="IO165" s="234"/>
      <c r="IP165" s="235"/>
      <c r="IQ165" s="234"/>
      <c r="IR165" s="235"/>
      <c r="IS165" s="234"/>
      <c r="IT165" s="235"/>
      <c r="IU165" s="234"/>
      <c r="IV165" s="235"/>
      <c r="IW165" s="234"/>
      <c r="IX165" s="252"/>
      <c r="IY165" s="256"/>
      <c r="IZ165" s="252"/>
      <c r="JA165" s="256"/>
      <c r="JB165" s="252"/>
    </row>
    <row r="166" spans="1:262" s="241" customFormat="1" x14ac:dyDescent="0.2">
      <c r="A166" s="241">
        <f>報告書表紙!G$6</f>
        <v>0</v>
      </c>
      <c r="C166" s="241">
        <v>165</v>
      </c>
      <c r="D166" s="241">
        <f>全技術者確認表!B178</f>
        <v>0</v>
      </c>
      <c r="J166" s="242" t="str">
        <f>IFERROR(IF(VLOOKUP($C166,'様式２－１'!$A$6:$BG$163,4,FALSE)="","",1),"")</f>
        <v/>
      </c>
      <c r="K166" s="243" t="str">
        <f>IFERROR(IF(VLOOKUP($C166,'様式２－１'!$A$6:$BG$163,5,FALSE)="","",1),"")</f>
        <v/>
      </c>
      <c r="L166" s="242" t="str">
        <f>IFERROR(IF(VLOOKUP($C166,'様式２－１'!$A$6:$BG$163,6,FALSE)="","",1),"")</f>
        <v/>
      </c>
      <c r="M166" s="243" t="str">
        <f>IFERROR(IF(VLOOKUP($C166,'様式２－１'!$A$6:$BG$163,7,FALSE)="","",1),"")</f>
        <v/>
      </c>
      <c r="N166" s="242" t="str">
        <f>IFERROR(IF(VLOOKUP($C166,'様式２－１'!$A$6:$BG$163,8,FALSE)="","",1),"")</f>
        <v/>
      </c>
      <c r="O166" s="243" t="str">
        <f>IFERROR(IF(VLOOKUP($C166,'様式２－１'!$A$6:$BG$163,9,FALSE)="","",1),"")</f>
        <v/>
      </c>
      <c r="P166" s="242" t="str">
        <f>IFERROR(IF(VLOOKUP($C166,'様式２－１'!$A$6:$BG$163,10,FALSE)="","",1),"")</f>
        <v/>
      </c>
      <c r="Q166" s="243" t="str">
        <f>IFERROR(IF(VLOOKUP($C166,'様式２－１'!$A$6:$BG$163,11,FALSE)="","",1),"")</f>
        <v/>
      </c>
      <c r="R166" s="242" t="str">
        <f>IFERROR(IF(VLOOKUP($C166,'様式２－１'!$A$6:$BG$163,12,FALSE)="","",1),"")</f>
        <v/>
      </c>
      <c r="S166" s="243" t="str">
        <f>IFERROR(IF(VLOOKUP($C166,'様式２－１'!$A$6:$BG$163,13,FALSE)="","",1),"")</f>
        <v/>
      </c>
      <c r="T166" s="242" t="str">
        <f>IFERROR(IF(VLOOKUP($C166,'様式２－１'!$A$6:$BG$163,14,FALSE)="","",1),"")</f>
        <v/>
      </c>
      <c r="U166" s="243" t="str">
        <f>IFERROR(IF(VLOOKUP($C166,'様式２－１'!$A$6:$BG$163,15,FALSE)="","",1),"")</f>
        <v/>
      </c>
      <c r="V166" s="242" t="str">
        <f>IFERROR(IF(VLOOKUP($C166,'様式２－１'!$A$6:$BG$163,16,FALSE)="","",1),"")</f>
        <v/>
      </c>
      <c r="W166" s="243" t="str">
        <f>IFERROR(IF(VLOOKUP($C166,'様式２－１'!$A$6:$BG$163,17,FALSE)="","",1),"")</f>
        <v/>
      </c>
      <c r="X166" s="242" t="str">
        <f>IFERROR(IF(VLOOKUP($C166,'様式２－１'!$A$6:$BG$163,18,FALSE)="","",1),"")</f>
        <v/>
      </c>
      <c r="Y166" s="243" t="str">
        <f>IFERROR(IF(VLOOKUP($C166,'様式２－１'!$A$6:$BG$163,19,FALSE)="","",1),"")</f>
        <v/>
      </c>
      <c r="Z166" s="242" t="str">
        <f>IFERROR(IF(VLOOKUP($C166,'様式２－１'!$A$6:$BG$163,20,FALSE)="","",1),"")</f>
        <v/>
      </c>
      <c r="AA166" s="245" t="str">
        <f>IFERROR(IF(VLOOKUP($C166,'様式２－１'!$A$6:$BG$163,21,FALSE)="","",1),"")</f>
        <v/>
      </c>
      <c r="AB166" s="242" t="str">
        <f>IFERROR(IF(VLOOKUP($C166,'様式２－１'!$A$6:$BG$163,22,FALSE)="","",1),"")</f>
        <v/>
      </c>
      <c r="AC166" s="245" t="str">
        <f>IFERROR(IF(VLOOKUP($C166,'様式２－１'!$A$6:$BG$163,23,FALSE)="","",1),"")</f>
        <v/>
      </c>
      <c r="AD166" s="242" t="str">
        <f>IFERROR(IF(VLOOKUP($C166,'様式２－１'!$A$6:$BG$163,24,FALSE)="","",1),"")</f>
        <v/>
      </c>
      <c r="AE166" s="245" t="str">
        <f>IFERROR(IF(VLOOKUP($C166,'様式２－１'!$A$6:$BG$163,25,FALSE)="","",1),"")</f>
        <v/>
      </c>
      <c r="AF166" s="242" t="str">
        <f>IFERROR(IF(VLOOKUP($C166,'様式２－１'!$A$6:$BG$163,26,FALSE)="","",1),"")</f>
        <v/>
      </c>
      <c r="AG166" s="245" t="str">
        <f>IFERROR(IF(VLOOKUP($C166,'様式２－１'!$A$6:$BG$163,27,FALSE)="","",1),"")</f>
        <v/>
      </c>
      <c r="AH166" s="242" t="str">
        <f>IFERROR(IF(VLOOKUP($C166,'様式２－１'!$A$6:$BG$163,28,FALSE)="","",1),"")</f>
        <v/>
      </c>
      <c r="AI166" s="245" t="str">
        <f>IFERROR(IF(VLOOKUP($C166,'様式２－１'!$A$6:$BG$163,28,FALSE)="","",1),"")</f>
        <v/>
      </c>
      <c r="AJ166" s="242" t="str">
        <f>IFERROR(IF(VLOOKUP($C166,'様式２－１'!$A$6:$BG$163,30,FALSE)="","",1),"")</f>
        <v/>
      </c>
      <c r="AK166" s="245" t="str">
        <f>IFERROR(IF(VLOOKUP($C166,'様式２－１'!$A$6:$BG$163,31,FALSE)="","",1),"")</f>
        <v/>
      </c>
      <c r="AL166" s="242" t="str">
        <f>IFERROR(IF(VLOOKUP($C166,'様式２－１'!$A$6:$BG$163,32,FALSE)="","",1),"")</f>
        <v/>
      </c>
      <c r="AM166" s="245" t="str">
        <f>IFERROR(IF(VLOOKUP($C166,'様式２－１'!$A$6:$BG$163,33,FALSE)="","",1),"")</f>
        <v/>
      </c>
      <c r="AN166" s="242" t="str">
        <f>IFERROR(IF(VLOOKUP($C166,'様式２－１'!$A$6:$BG$163,34,FALSE)="","",1),"")</f>
        <v/>
      </c>
      <c r="AO166" s="245" t="str">
        <f>IFERROR(IF(VLOOKUP($C166,'様式２－１'!$A$6:$BG$163,35,FALSE)="","",1),"")</f>
        <v/>
      </c>
      <c r="AP166" s="242" t="str">
        <f>IFERROR(IF(VLOOKUP($C166,'様式２－１'!$A$6:$BG$163,36,FALSE)="","",VLOOKUP($C166,'様式２－１'!$A$6:$BG$163,36,FALSE)),"")</f>
        <v/>
      </c>
      <c r="AQ166" s="243" t="str">
        <f>IFERROR(IF(VLOOKUP($C166,'様式２－１'!$A$6:$BG$163,37,FALSE)="","",VLOOKUP($C166,'様式２－１'!$A$6:$BG$163,37,FALSE)),"")</f>
        <v/>
      </c>
      <c r="AR166" s="242" t="str">
        <f>IFERROR(IF(VLOOKUP($C166,'様式２－１'!$A$6:$BG$163,38,FALSE)="","",VLOOKUP($C166,'様式２－１'!$A$6:$BG$163,38,FALSE)),"")</f>
        <v/>
      </c>
      <c r="AS166" s="243" t="str">
        <f>IFERROR(IF(VLOOKUP($C166,'様式２－１'!$A$6:$BG$163,39,FALSE)="","",VLOOKUP($C166,'様式２－１'!$A$6:$BG$163,39,FALSE)),"")</f>
        <v/>
      </c>
      <c r="AT166" s="242" t="str">
        <f>IFERROR(IF(VLOOKUP($C166,'様式２－１'!$A$6:$BG$163,40,FALSE)="","",VLOOKUP($C166,'様式２－１'!$A$6:$BG$163,40,FALSE)),"")</f>
        <v/>
      </c>
      <c r="AU166" s="243" t="str">
        <f>IFERROR(IF(VLOOKUP($C166,'様式２－１'!$A$6:$BG$163,41,FALSE)="","",VLOOKUP($C166,'様式２－１'!$A$6:$BG$163,41,FALSE)),"")</f>
        <v/>
      </c>
      <c r="AV166" s="242" t="str">
        <f>IFERROR(IF(VLOOKUP($C166,'様式２－１'!$A$6:$BG$163,42,FALSE)="","",VLOOKUP($C166,'様式２－１'!$A$6:$BG$163,42,FALSE)),"")</f>
        <v/>
      </c>
      <c r="AW166" s="243" t="str">
        <f>IFERROR(IF(VLOOKUP($C166,'様式２－１'!$A$6:$BG$163,43,FALSE)="","",VLOOKUP($C166,'様式２－１'!$A$6:$BG$163,43,FALSE)),"")</f>
        <v/>
      </c>
      <c r="AX166" s="242" t="str">
        <f>IFERROR(IF(VLOOKUP($C166,'様式２－１'!$A$6:$BG$163,44,FALSE)="","",VLOOKUP($C166,'様式２－１'!$A$6:$BG$163,44,FALSE)),"")</f>
        <v/>
      </c>
      <c r="AY166" s="243" t="str">
        <f>IFERROR(IF(VLOOKUP($C166,'様式２－１'!$A$6:$BG$163,45,FALSE)="","",VLOOKUP($C166,'様式２－１'!$A$6:$BG$163,45,FALSE)),"")</f>
        <v/>
      </c>
      <c r="AZ166" s="242" t="str">
        <f>IFERROR(IF(VLOOKUP($C166,'様式２－１'!$A$6:$BG$163,46,FALSE)="","",VLOOKUP($C166,'様式２－１'!$A$6:$BG$163,46,FALSE)),"")</f>
        <v/>
      </c>
      <c r="BA166" s="243" t="str">
        <f>IFERROR(IF(VLOOKUP($C166,'様式２－１'!$A$6:$BG$163,47,FALSE)="","",VLOOKUP($C166,'様式２－１'!$A$6:$BG$163,47,FALSE)),"")</f>
        <v/>
      </c>
      <c r="BB166" s="242" t="str">
        <f>IFERROR(IF(VLOOKUP($C166,'様式２－１'!$A$6:$BG$163,48,FALSE)="","",VLOOKUP($C166,'様式２－１'!$A$6:$BG$163,48,FALSE)),"")</f>
        <v/>
      </c>
      <c r="BC166" s="243" t="str">
        <f>IFERROR(IF(VLOOKUP($C166,'様式２－１'!$A$6:$BG$163,49,FALSE)="","",VLOOKUP($C166,'様式２－１'!$A$6:$BG$163,49,FALSE)),"")</f>
        <v/>
      </c>
      <c r="BD166" s="242" t="str">
        <f>IFERROR(IF(VLOOKUP($C166,'様式２－１'!$A$6:$BG$163,50,FALSE)="","",VLOOKUP($C166,'様式２－１'!$A$6:$BG$163,50,FALSE)),"")</f>
        <v/>
      </c>
      <c r="BE166" s="243" t="str">
        <f>IFERROR(IF(VLOOKUP($C166,'様式２－１'!$A$6:$BG$163,51,FALSE)="","",VLOOKUP($C166,'様式２－１'!$A$6:$BG$163,51,FALSE)),"")</f>
        <v/>
      </c>
      <c r="BF166" s="242" t="str">
        <f>IFERROR(IF(VLOOKUP($C166,'様式２－１'!$A$6:$BG$163,52,FALSE)="","",VLOOKUP($C166,'様式２－１'!$A$6:$BG$163,52,FALSE)),"")</f>
        <v/>
      </c>
      <c r="BG166" s="243" t="str">
        <f>IFERROR(IF(VLOOKUP($C166,'様式２－１'!$A$6:$BG$163,53,FALSE)="","",1),"")</f>
        <v/>
      </c>
      <c r="BH166" s="242" t="str">
        <f>IFERROR(IF(VLOOKUP($C166,'様式２－１'!$A$6:$BG$163,54,FALSE)="","",1),"")</f>
        <v/>
      </c>
      <c r="BI166" s="243" t="str">
        <f>IFERROR(IF(VLOOKUP($C166,'様式２－１'!$A$6:$BG$163,55,FALSE)="","",1),"")</f>
        <v/>
      </c>
      <c r="BJ166" s="242" t="str">
        <f>IFERROR(IF(VLOOKUP($C166,'様式２－１'!$A$6:$BG$163,56,FALSE)="","",VLOOKUP($C166,'様式２－１'!$A$6:$BG$163,56,FALSE)),"")</f>
        <v/>
      </c>
      <c r="BK166" s="243" t="str">
        <f>IFERROR(IF(VLOOKUP($C166,'様式２－１'!$A$6:$BG$163,57,FALSE)="","",VLOOKUP($C166,'様式２－１'!$A$6:$BG$163,57,FALSE)),"")</f>
        <v/>
      </c>
      <c r="BL166" s="242" t="str">
        <f>IFERROR(IF(VLOOKUP($C166,'様式２－１'!$A$6:$BG$163,58,FALSE)="","",VLOOKUP($C166,'様式２－１'!$A$6:$BG$163,58,FALSE)),"")</f>
        <v/>
      </c>
      <c r="BM166" s="243" t="str">
        <f>IFERROR(IF(VLOOKUP($C166,'様式２－１'!$A$6:$BG$163,59,FALSE)="","",VLOOKUP($C166,'様式２－１'!$A$6:$BG$163,59,FALSE)),"")</f>
        <v/>
      </c>
      <c r="BN166" s="244" t="str">
        <f>IFERROR(IF(VLOOKUP($C166,'様式４－１'!$A$6:$AE$112,5,FALSE)="","",VLOOKUP($C166,'様式４－１'!$A$6:$AE$112,5,FALSE)),"")</f>
        <v/>
      </c>
      <c r="BO166" s="245" t="str">
        <f>IFERROR(IF(VLOOKUP($C166,'様式４－１'!$A$6:$AE$112,6,FALSE)="","",VLOOKUP($C166,'様式４－１'!$A$6:$AE$112,6,FALSE)),"")</f>
        <v/>
      </c>
      <c r="BP166" s="244" t="str">
        <f>IFERROR(IF(VLOOKUP($C166,'様式４－１'!$A$6:$AE$112,7,FALSE)="","",VLOOKUP($C166,'様式４－１'!$A$6:$AE$112,7,FALSE)),"")</f>
        <v/>
      </c>
      <c r="BQ166" s="245" t="str">
        <f>IFERROR(IF(VLOOKUP($C166,'様式４－１'!$A$6:$AE$112,8,FALSE)="","",VLOOKUP($C166,'様式４－１'!$A$6:$AE$112,8,FALSE)),"")</f>
        <v/>
      </c>
      <c r="BR166" s="244" t="str">
        <f>IFERROR(IF(VLOOKUP($C166,'様式４－１'!$A$6:$AE$112,9,FALSE)="","",VLOOKUP($C166,'様式４－１'!$A$6:$AE$112,9,FALSE)),"")</f>
        <v/>
      </c>
      <c r="BS166" s="245" t="str">
        <f>IFERROR(IF(VLOOKUP($C166,'様式４－１'!$A$6:$AE$112,10,FALSE)="","",VLOOKUP($C166,'様式４－１'!$A$6:$AE$112,10,FALSE)),"")</f>
        <v/>
      </c>
      <c r="BT166" s="244" t="str">
        <f>IFERROR(IF(VLOOKUP($C166,'様式４－１'!$A$6:$AE$112,11,FALSE)="","",VLOOKUP($C166,'様式４－１'!$A$6:$AE$112,11,FALSE)),"")</f>
        <v/>
      </c>
      <c r="BU166" s="245" t="str">
        <f>IFERROR(IF(VLOOKUP($C166,'様式４－１'!$A$6:$AE$112,12,FALSE)="","",VLOOKUP($C166,'様式４－１'!$A$6:$AE$112,12,FALSE)),"")</f>
        <v/>
      </c>
      <c r="BV166" s="242" t="str">
        <f>IFERROR(IF(VLOOKUP($C166,'様式４－１'!$A$6:$AE$112,13,FALSE)="","",VLOOKUP($C166,'様式４－１'!$A$6:$AE$112,13,FALSE)),"")</f>
        <v/>
      </c>
      <c r="BW166" s="243" t="str">
        <f>IFERROR(IF(VLOOKUP($C166,'様式４－１'!$A$6:$AE$112,14,FALSE)="","",VLOOKUP($C166,'様式４－１'!$A$6:$AE$112,14,FALSE)),"")</f>
        <v/>
      </c>
      <c r="BX166" s="242" t="str">
        <f>IFERROR(IF(VLOOKUP($C166,'様式４－１'!$A$6:$AE$112,15,FALSE)="","",VLOOKUP($C166,'様式４－１'!$A$6:$AE$112,15,FALSE)),"")</f>
        <v/>
      </c>
      <c r="BY166" s="243" t="str">
        <f>IFERROR(IF(VLOOKUP($C166,'様式４－１'!$A$6:$AE$112,16,FALSE)="","",VLOOKUP($C166,'様式４－１'!$A$6:$AE$112,16,FALSE)),"")</f>
        <v/>
      </c>
      <c r="BZ166" s="242" t="str">
        <f>IFERROR(IF(VLOOKUP($C166,'様式４－１'!$A$6:$AE$112,17,FALSE)="","",VLOOKUP($C166,'様式４－１'!$A$6:$AE$112,17,FALSE)),"")</f>
        <v/>
      </c>
      <c r="CA166" s="243" t="str">
        <f>IFERROR(IF(VLOOKUP($C166,'様式４－１'!$A$6:$AE$112,18,FALSE)="","",VLOOKUP($C166,'様式４－１'!$A$6:$AE$112,18,FALSE)),"")</f>
        <v/>
      </c>
      <c r="CB166" s="242" t="str">
        <f>IFERROR(IF(VLOOKUP($C166,'様式４－１'!$A$6:$AE$112,19,FALSE)="","",VLOOKUP($C166,'様式４－１'!$A$6:$AE$112,19,FALSE)),"")</f>
        <v/>
      </c>
      <c r="CC166" s="243" t="str">
        <f>IFERROR(IF(VLOOKUP($C166,'様式４－１'!$A$6:$AE$112,20,FALSE)="","",VLOOKUP($C166,'様式４－１'!$A$6:$AE$112,20,FALSE)),"")</f>
        <v/>
      </c>
      <c r="CD166" s="244" t="str">
        <f>IFERROR(IF(VLOOKUP($C166,'様式４－１'!$A$6:$AE$112,21,FALSE)="","",1),"")</f>
        <v/>
      </c>
      <c r="CE166" s="245" t="str">
        <f>IFERROR(IF(VLOOKUP($C166,'様式４－１'!$A$6:$AE$112,22,FALSE)="","",1),"")</f>
        <v/>
      </c>
      <c r="CF166" s="244" t="str">
        <f>IFERROR(IF(VLOOKUP($C166,'様式４－１'!$A$6:$AE$112,23,FALSE)="","",1),"")</f>
        <v/>
      </c>
      <c r="CG166" s="245" t="str">
        <f>IFERROR(IF(VLOOKUP($C166,'様式４－１'!$A$6:$AE$112,24,FALSE)="","",1),"")</f>
        <v/>
      </c>
      <c r="CH166" s="244" t="str">
        <f>IFERROR(IF(VLOOKUP($C166,'様式４－１'!$A$6:$AE$112,25,FALSE)="","",1),"")</f>
        <v/>
      </c>
      <c r="CI166" s="245" t="str">
        <f>IFERROR(IF(VLOOKUP($C166,'様式４－１'!$A$6:$AE$112,26,FALSE)="","",1),"")</f>
        <v/>
      </c>
      <c r="CJ166" s="244" t="str">
        <f>IFERROR(IF(VLOOKUP($C166,'様式４－１'!$A$6:$AE$112,27,FALSE)="","",1),"")</f>
        <v/>
      </c>
      <c r="CK166" s="245" t="str">
        <f>IFERROR(IF(VLOOKUP($C166,'様式４－１'!$A$6:$AE$112,28,FALSE)="","",1),"")</f>
        <v/>
      </c>
      <c r="CL166" s="244" t="str">
        <f>IFERROR(IF(VLOOKUP($C166,'様式４－１'!$A$6:$AE$112,29,FALSE)="","",1),"")</f>
        <v/>
      </c>
      <c r="CM166" s="245" t="str">
        <f>IFERROR(IF(VLOOKUP($C166,'様式４－１'!$A$6:$AE$112,30,FALSE)="","",1),"")</f>
        <v/>
      </c>
      <c r="CN166" s="244" t="str">
        <f>IFERROR(IF(VLOOKUP($C166,'様式４－１'!$A$6:$AE$112,31,FALSE)="","",1),"")</f>
        <v/>
      </c>
      <c r="CO166" s="253" t="str">
        <f>IFERROR(IF(VLOOKUP($C166,'様式４－１'!$A$6:$AE$112,31,FALSE)="","",1),"")</f>
        <v/>
      </c>
      <c r="CP166" s="257" t="str">
        <f>IFERROR(IF(VLOOKUP($C166,'様式４－１'!$A$6:$AE$112,31,FALSE)="","",1),"")</f>
        <v/>
      </c>
      <c r="CQ166" s="253" t="str">
        <f>IFERROR(IF(VLOOKUP($C166,'様式４－１'!$A$6:$AE$112,31,FALSE)="","",1),"")</f>
        <v/>
      </c>
      <c r="CR166" s="262">
        <f>全技術者確認表!E178</f>
        <v>0</v>
      </c>
      <c r="CS166" s="263">
        <f>全技術者確認表!H178</f>
        <v>0</v>
      </c>
      <c r="FS166" s="242"/>
      <c r="FT166" s="243"/>
      <c r="FU166" s="242"/>
      <c r="FV166" s="243"/>
      <c r="FW166" s="242"/>
      <c r="FX166" s="243"/>
      <c r="FY166" s="242"/>
      <c r="FZ166" s="243"/>
      <c r="GA166" s="242"/>
      <c r="GB166" s="243"/>
      <c r="GC166" s="242"/>
      <c r="GD166" s="243"/>
      <c r="GE166" s="242"/>
      <c r="GF166" s="243"/>
      <c r="GG166" s="242"/>
      <c r="GH166" s="243"/>
      <c r="GI166" s="244"/>
      <c r="GJ166" s="245"/>
      <c r="GK166" s="244"/>
      <c r="GL166" s="245"/>
      <c r="GM166" s="244"/>
      <c r="GN166" s="245"/>
      <c r="GO166" s="244"/>
      <c r="GP166" s="245"/>
      <c r="GQ166" s="244"/>
      <c r="GR166" s="245"/>
      <c r="GS166" s="244"/>
      <c r="GT166" s="245"/>
      <c r="GU166" s="244"/>
      <c r="GV166" s="245"/>
      <c r="GW166" s="244"/>
      <c r="GX166" s="245"/>
      <c r="GY166" s="242"/>
      <c r="GZ166" s="243"/>
      <c r="HA166" s="242"/>
      <c r="HB166" s="243"/>
      <c r="HC166" s="242"/>
      <c r="HD166" s="243"/>
      <c r="HE166" s="242"/>
      <c r="HF166" s="243"/>
      <c r="HG166" s="242"/>
      <c r="HH166" s="243"/>
      <c r="HI166" s="242"/>
      <c r="HJ166" s="243"/>
      <c r="HK166" s="242"/>
      <c r="HL166" s="243"/>
      <c r="HM166" s="242"/>
      <c r="HN166" s="243"/>
      <c r="HO166" s="242"/>
      <c r="HP166" s="243"/>
      <c r="HQ166" s="242"/>
      <c r="HR166" s="243"/>
      <c r="HS166" s="242"/>
      <c r="HT166" s="243"/>
      <c r="HU166" s="242"/>
      <c r="HV166" s="243"/>
      <c r="HW166" s="244"/>
      <c r="HX166" s="245"/>
      <c r="HY166" s="244"/>
      <c r="HZ166" s="245"/>
      <c r="IA166" s="244"/>
      <c r="IB166" s="245"/>
      <c r="IC166" s="244"/>
      <c r="ID166" s="245"/>
      <c r="IE166" s="242"/>
      <c r="IF166" s="243"/>
      <c r="IG166" s="242"/>
      <c r="IH166" s="243"/>
      <c r="II166" s="242"/>
      <c r="IJ166" s="243"/>
      <c r="IK166" s="242"/>
      <c r="IL166" s="243"/>
      <c r="IM166" s="244"/>
      <c r="IN166" s="245"/>
      <c r="IO166" s="244"/>
      <c r="IP166" s="245"/>
      <c r="IQ166" s="244"/>
      <c r="IR166" s="245"/>
      <c r="IS166" s="244"/>
      <c r="IT166" s="245"/>
      <c r="IU166" s="244"/>
      <c r="IV166" s="245"/>
      <c r="IW166" s="244"/>
      <c r="IX166" s="253"/>
      <c r="IY166" s="257"/>
      <c r="IZ166" s="253"/>
      <c r="JA166" s="257"/>
      <c r="JB166" s="253"/>
    </row>
    <row r="167" spans="1:262" s="236" customFormat="1" x14ac:dyDescent="0.2">
      <c r="A167" s="236">
        <f>報告書表紙!G$6</f>
        <v>0</v>
      </c>
      <c r="C167" s="236">
        <v>166</v>
      </c>
      <c r="D167" s="236">
        <f>全技術者確認表!B179</f>
        <v>0</v>
      </c>
      <c r="J167" s="237" t="str">
        <f>IFERROR(IF(VLOOKUP($C167,'様式２－１'!$A$6:$BG$163,4,FALSE)="","",1),"")</f>
        <v/>
      </c>
      <c r="K167" s="238" t="str">
        <f>IFERROR(IF(VLOOKUP($C167,'様式２－１'!$A$6:$BG$163,5,FALSE)="","",1),"")</f>
        <v/>
      </c>
      <c r="L167" s="237" t="str">
        <f>IFERROR(IF(VLOOKUP($C167,'様式２－１'!$A$6:$BG$163,6,FALSE)="","",1),"")</f>
        <v/>
      </c>
      <c r="M167" s="238" t="str">
        <f>IFERROR(IF(VLOOKUP($C167,'様式２－１'!$A$6:$BG$163,7,FALSE)="","",1),"")</f>
        <v/>
      </c>
      <c r="N167" s="237" t="str">
        <f>IFERROR(IF(VLOOKUP($C167,'様式２－１'!$A$6:$BG$163,8,FALSE)="","",1),"")</f>
        <v/>
      </c>
      <c r="O167" s="238" t="str">
        <f>IFERROR(IF(VLOOKUP($C167,'様式２－１'!$A$6:$BG$163,9,FALSE)="","",1),"")</f>
        <v/>
      </c>
      <c r="P167" s="237" t="str">
        <f>IFERROR(IF(VLOOKUP($C167,'様式２－１'!$A$6:$BG$163,10,FALSE)="","",1),"")</f>
        <v/>
      </c>
      <c r="Q167" s="238" t="str">
        <f>IFERROR(IF(VLOOKUP($C167,'様式２－１'!$A$6:$BG$163,11,FALSE)="","",1),"")</f>
        <v/>
      </c>
      <c r="R167" s="237" t="str">
        <f>IFERROR(IF(VLOOKUP($C167,'様式２－１'!$A$6:$BG$163,12,FALSE)="","",1),"")</f>
        <v/>
      </c>
      <c r="S167" s="238" t="str">
        <f>IFERROR(IF(VLOOKUP($C167,'様式２－１'!$A$6:$BG$163,13,FALSE)="","",1),"")</f>
        <v/>
      </c>
      <c r="T167" s="237" t="str">
        <f>IFERROR(IF(VLOOKUP($C167,'様式２－１'!$A$6:$BG$163,14,FALSE)="","",1),"")</f>
        <v/>
      </c>
      <c r="U167" s="238" t="str">
        <f>IFERROR(IF(VLOOKUP($C167,'様式２－１'!$A$6:$BG$163,15,FALSE)="","",1),"")</f>
        <v/>
      </c>
      <c r="V167" s="237" t="str">
        <f>IFERROR(IF(VLOOKUP($C167,'様式２－１'!$A$6:$BG$163,16,FALSE)="","",1),"")</f>
        <v/>
      </c>
      <c r="W167" s="238" t="str">
        <f>IFERROR(IF(VLOOKUP($C167,'様式２－１'!$A$6:$BG$163,17,FALSE)="","",1),"")</f>
        <v/>
      </c>
      <c r="X167" s="237" t="str">
        <f>IFERROR(IF(VLOOKUP($C167,'様式２－１'!$A$6:$BG$163,18,FALSE)="","",1),"")</f>
        <v/>
      </c>
      <c r="Y167" s="238" t="str">
        <f>IFERROR(IF(VLOOKUP($C167,'様式２－１'!$A$6:$BG$163,19,FALSE)="","",1),"")</f>
        <v/>
      </c>
      <c r="Z167" s="237" t="str">
        <f>IFERROR(IF(VLOOKUP($C167,'様式２－１'!$A$6:$BG$163,20,FALSE)="","",1),"")</f>
        <v/>
      </c>
      <c r="AA167" s="240" t="str">
        <f>IFERROR(IF(VLOOKUP($C167,'様式２－１'!$A$6:$BG$163,21,FALSE)="","",1),"")</f>
        <v/>
      </c>
      <c r="AB167" s="237" t="str">
        <f>IFERROR(IF(VLOOKUP($C167,'様式２－１'!$A$6:$BG$163,22,FALSE)="","",1),"")</f>
        <v/>
      </c>
      <c r="AC167" s="240" t="str">
        <f>IFERROR(IF(VLOOKUP($C167,'様式２－１'!$A$6:$BG$163,23,FALSE)="","",1),"")</f>
        <v/>
      </c>
      <c r="AD167" s="237" t="str">
        <f>IFERROR(IF(VLOOKUP($C167,'様式２－１'!$A$6:$BG$163,24,FALSE)="","",1),"")</f>
        <v/>
      </c>
      <c r="AE167" s="240" t="str">
        <f>IFERROR(IF(VLOOKUP($C167,'様式２－１'!$A$6:$BG$163,25,FALSE)="","",1),"")</f>
        <v/>
      </c>
      <c r="AF167" s="237" t="str">
        <f>IFERROR(IF(VLOOKUP($C167,'様式２－１'!$A$6:$BG$163,26,FALSE)="","",1),"")</f>
        <v/>
      </c>
      <c r="AG167" s="240" t="str">
        <f>IFERROR(IF(VLOOKUP($C167,'様式２－１'!$A$6:$BG$163,27,FALSE)="","",1),"")</f>
        <v/>
      </c>
      <c r="AH167" s="237" t="str">
        <f>IFERROR(IF(VLOOKUP($C167,'様式２－１'!$A$6:$BG$163,28,FALSE)="","",1),"")</f>
        <v/>
      </c>
      <c r="AI167" s="240" t="str">
        <f>IFERROR(IF(VLOOKUP($C167,'様式２－１'!$A$6:$BG$163,28,FALSE)="","",1),"")</f>
        <v/>
      </c>
      <c r="AJ167" s="237" t="str">
        <f>IFERROR(IF(VLOOKUP($C167,'様式２－１'!$A$6:$BG$163,30,FALSE)="","",1),"")</f>
        <v/>
      </c>
      <c r="AK167" s="240" t="str">
        <f>IFERROR(IF(VLOOKUP($C167,'様式２－１'!$A$6:$BG$163,31,FALSE)="","",1),"")</f>
        <v/>
      </c>
      <c r="AL167" s="237" t="str">
        <f>IFERROR(IF(VLOOKUP($C167,'様式２－１'!$A$6:$BG$163,32,FALSE)="","",1),"")</f>
        <v/>
      </c>
      <c r="AM167" s="240" t="str">
        <f>IFERROR(IF(VLOOKUP($C167,'様式２－１'!$A$6:$BG$163,33,FALSE)="","",1),"")</f>
        <v/>
      </c>
      <c r="AN167" s="237" t="str">
        <f>IFERROR(IF(VLOOKUP($C167,'様式２－１'!$A$6:$BG$163,34,FALSE)="","",1),"")</f>
        <v/>
      </c>
      <c r="AO167" s="240" t="str">
        <f>IFERROR(IF(VLOOKUP($C167,'様式２－１'!$A$6:$BG$163,35,FALSE)="","",1),"")</f>
        <v/>
      </c>
      <c r="AP167" s="237" t="str">
        <f>IFERROR(IF(VLOOKUP($C167,'様式２－１'!$A$6:$BG$163,36,FALSE)="","",VLOOKUP($C167,'様式２－１'!$A$6:$BG$163,36,FALSE)),"")</f>
        <v/>
      </c>
      <c r="AQ167" s="238" t="str">
        <f>IFERROR(IF(VLOOKUP($C167,'様式２－１'!$A$6:$BG$163,37,FALSE)="","",VLOOKUP($C167,'様式２－１'!$A$6:$BG$163,37,FALSE)),"")</f>
        <v/>
      </c>
      <c r="AR167" s="237" t="str">
        <f>IFERROR(IF(VLOOKUP($C167,'様式２－１'!$A$6:$BG$163,38,FALSE)="","",VLOOKUP($C167,'様式２－１'!$A$6:$BG$163,38,FALSE)),"")</f>
        <v/>
      </c>
      <c r="AS167" s="238" t="str">
        <f>IFERROR(IF(VLOOKUP($C167,'様式２－１'!$A$6:$BG$163,39,FALSE)="","",VLOOKUP($C167,'様式２－１'!$A$6:$BG$163,39,FALSE)),"")</f>
        <v/>
      </c>
      <c r="AT167" s="237" t="str">
        <f>IFERROR(IF(VLOOKUP($C167,'様式２－１'!$A$6:$BG$163,40,FALSE)="","",VLOOKUP($C167,'様式２－１'!$A$6:$BG$163,40,FALSE)),"")</f>
        <v/>
      </c>
      <c r="AU167" s="238" t="str">
        <f>IFERROR(IF(VLOOKUP($C167,'様式２－１'!$A$6:$BG$163,41,FALSE)="","",VLOOKUP($C167,'様式２－１'!$A$6:$BG$163,41,FALSE)),"")</f>
        <v/>
      </c>
      <c r="AV167" s="237" t="str">
        <f>IFERROR(IF(VLOOKUP($C167,'様式２－１'!$A$6:$BG$163,42,FALSE)="","",VLOOKUP($C167,'様式２－１'!$A$6:$BG$163,42,FALSE)),"")</f>
        <v/>
      </c>
      <c r="AW167" s="238" t="str">
        <f>IFERROR(IF(VLOOKUP($C167,'様式２－１'!$A$6:$BG$163,43,FALSE)="","",VLOOKUP($C167,'様式２－１'!$A$6:$BG$163,43,FALSE)),"")</f>
        <v/>
      </c>
      <c r="AX167" s="237" t="str">
        <f>IFERROR(IF(VLOOKUP($C167,'様式２－１'!$A$6:$BG$163,44,FALSE)="","",VLOOKUP($C167,'様式２－１'!$A$6:$BG$163,44,FALSE)),"")</f>
        <v/>
      </c>
      <c r="AY167" s="238" t="str">
        <f>IFERROR(IF(VLOOKUP($C167,'様式２－１'!$A$6:$BG$163,45,FALSE)="","",VLOOKUP($C167,'様式２－１'!$A$6:$BG$163,45,FALSE)),"")</f>
        <v/>
      </c>
      <c r="AZ167" s="237" t="str">
        <f>IFERROR(IF(VLOOKUP($C167,'様式２－１'!$A$6:$BG$163,46,FALSE)="","",VLOOKUP($C167,'様式２－１'!$A$6:$BG$163,46,FALSE)),"")</f>
        <v/>
      </c>
      <c r="BA167" s="238" t="str">
        <f>IFERROR(IF(VLOOKUP($C167,'様式２－１'!$A$6:$BG$163,47,FALSE)="","",VLOOKUP($C167,'様式２－１'!$A$6:$BG$163,47,FALSE)),"")</f>
        <v/>
      </c>
      <c r="BB167" s="237" t="str">
        <f>IFERROR(IF(VLOOKUP($C167,'様式２－１'!$A$6:$BG$163,48,FALSE)="","",VLOOKUP($C167,'様式２－１'!$A$6:$BG$163,48,FALSE)),"")</f>
        <v/>
      </c>
      <c r="BC167" s="238" t="str">
        <f>IFERROR(IF(VLOOKUP($C167,'様式２－１'!$A$6:$BG$163,49,FALSE)="","",VLOOKUP($C167,'様式２－１'!$A$6:$BG$163,49,FALSE)),"")</f>
        <v/>
      </c>
      <c r="BD167" s="237" t="str">
        <f>IFERROR(IF(VLOOKUP($C167,'様式２－１'!$A$6:$BG$163,50,FALSE)="","",VLOOKUP($C167,'様式２－１'!$A$6:$BG$163,50,FALSE)),"")</f>
        <v/>
      </c>
      <c r="BE167" s="238" t="str">
        <f>IFERROR(IF(VLOOKUP($C167,'様式２－１'!$A$6:$BG$163,51,FALSE)="","",VLOOKUP($C167,'様式２－１'!$A$6:$BG$163,51,FALSE)),"")</f>
        <v/>
      </c>
      <c r="BF167" s="237" t="str">
        <f>IFERROR(IF(VLOOKUP($C167,'様式２－１'!$A$6:$BG$163,52,FALSE)="","",VLOOKUP($C167,'様式２－１'!$A$6:$BG$163,52,FALSE)),"")</f>
        <v/>
      </c>
      <c r="BG167" s="238" t="str">
        <f>IFERROR(IF(VLOOKUP($C167,'様式２－１'!$A$6:$BG$163,53,FALSE)="","",1),"")</f>
        <v/>
      </c>
      <c r="BH167" s="237" t="str">
        <f>IFERROR(IF(VLOOKUP($C167,'様式２－１'!$A$6:$BG$163,54,FALSE)="","",1),"")</f>
        <v/>
      </c>
      <c r="BI167" s="238" t="str">
        <f>IFERROR(IF(VLOOKUP($C167,'様式２－１'!$A$6:$BG$163,55,FALSE)="","",1),"")</f>
        <v/>
      </c>
      <c r="BJ167" s="237" t="str">
        <f>IFERROR(IF(VLOOKUP($C167,'様式２－１'!$A$6:$BG$163,56,FALSE)="","",VLOOKUP($C167,'様式２－１'!$A$6:$BG$163,56,FALSE)),"")</f>
        <v/>
      </c>
      <c r="BK167" s="238" t="str">
        <f>IFERROR(IF(VLOOKUP($C167,'様式２－１'!$A$6:$BG$163,57,FALSE)="","",VLOOKUP($C167,'様式２－１'!$A$6:$BG$163,57,FALSE)),"")</f>
        <v/>
      </c>
      <c r="BL167" s="237" t="str">
        <f>IFERROR(IF(VLOOKUP($C167,'様式２－１'!$A$6:$BG$163,58,FALSE)="","",VLOOKUP($C167,'様式２－１'!$A$6:$BG$163,58,FALSE)),"")</f>
        <v/>
      </c>
      <c r="BM167" s="238" t="str">
        <f>IFERROR(IF(VLOOKUP($C167,'様式２－１'!$A$6:$BG$163,59,FALSE)="","",VLOOKUP($C167,'様式２－１'!$A$6:$BG$163,59,FALSE)),"")</f>
        <v/>
      </c>
      <c r="BN167" s="239" t="str">
        <f>IFERROR(IF(VLOOKUP($C167,'様式４－１'!$A$6:$AE$112,5,FALSE)="","",VLOOKUP($C167,'様式４－１'!$A$6:$AE$112,5,FALSE)),"")</f>
        <v/>
      </c>
      <c r="BO167" s="240" t="str">
        <f>IFERROR(IF(VLOOKUP($C167,'様式４－１'!$A$6:$AE$112,6,FALSE)="","",VLOOKUP($C167,'様式４－１'!$A$6:$AE$112,6,FALSE)),"")</f>
        <v/>
      </c>
      <c r="BP167" s="239" t="str">
        <f>IFERROR(IF(VLOOKUP($C167,'様式４－１'!$A$6:$AE$112,7,FALSE)="","",VLOOKUP($C167,'様式４－１'!$A$6:$AE$112,7,FALSE)),"")</f>
        <v/>
      </c>
      <c r="BQ167" s="240" t="str">
        <f>IFERROR(IF(VLOOKUP($C167,'様式４－１'!$A$6:$AE$112,8,FALSE)="","",VLOOKUP($C167,'様式４－１'!$A$6:$AE$112,8,FALSE)),"")</f>
        <v/>
      </c>
      <c r="BR167" s="239" t="str">
        <f>IFERROR(IF(VLOOKUP($C167,'様式４－１'!$A$6:$AE$112,9,FALSE)="","",VLOOKUP($C167,'様式４－１'!$A$6:$AE$112,9,FALSE)),"")</f>
        <v/>
      </c>
      <c r="BS167" s="240" t="str">
        <f>IFERROR(IF(VLOOKUP($C167,'様式４－１'!$A$6:$AE$112,10,FALSE)="","",VLOOKUP($C167,'様式４－１'!$A$6:$AE$112,10,FALSE)),"")</f>
        <v/>
      </c>
      <c r="BT167" s="239" t="str">
        <f>IFERROR(IF(VLOOKUP($C167,'様式４－１'!$A$6:$AE$112,11,FALSE)="","",VLOOKUP($C167,'様式４－１'!$A$6:$AE$112,11,FALSE)),"")</f>
        <v/>
      </c>
      <c r="BU167" s="240" t="str">
        <f>IFERROR(IF(VLOOKUP($C167,'様式４－１'!$A$6:$AE$112,12,FALSE)="","",VLOOKUP($C167,'様式４－１'!$A$6:$AE$112,12,FALSE)),"")</f>
        <v/>
      </c>
      <c r="BV167" s="237" t="str">
        <f>IFERROR(IF(VLOOKUP($C167,'様式４－１'!$A$6:$AE$112,13,FALSE)="","",VLOOKUP($C167,'様式４－１'!$A$6:$AE$112,13,FALSE)),"")</f>
        <v/>
      </c>
      <c r="BW167" s="238" t="str">
        <f>IFERROR(IF(VLOOKUP($C167,'様式４－１'!$A$6:$AE$112,14,FALSE)="","",VLOOKUP($C167,'様式４－１'!$A$6:$AE$112,14,FALSE)),"")</f>
        <v/>
      </c>
      <c r="BX167" s="237" t="str">
        <f>IFERROR(IF(VLOOKUP($C167,'様式４－１'!$A$6:$AE$112,15,FALSE)="","",VLOOKUP($C167,'様式４－１'!$A$6:$AE$112,15,FALSE)),"")</f>
        <v/>
      </c>
      <c r="BY167" s="238" t="str">
        <f>IFERROR(IF(VLOOKUP($C167,'様式４－１'!$A$6:$AE$112,16,FALSE)="","",VLOOKUP($C167,'様式４－１'!$A$6:$AE$112,16,FALSE)),"")</f>
        <v/>
      </c>
      <c r="BZ167" s="237" t="str">
        <f>IFERROR(IF(VLOOKUP($C167,'様式４－１'!$A$6:$AE$112,17,FALSE)="","",VLOOKUP($C167,'様式４－１'!$A$6:$AE$112,17,FALSE)),"")</f>
        <v/>
      </c>
      <c r="CA167" s="238" t="str">
        <f>IFERROR(IF(VLOOKUP($C167,'様式４－１'!$A$6:$AE$112,18,FALSE)="","",VLOOKUP($C167,'様式４－１'!$A$6:$AE$112,18,FALSE)),"")</f>
        <v/>
      </c>
      <c r="CB167" s="237" t="str">
        <f>IFERROR(IF(VLOOKUP($C167,'様式４－１'!$A$6:$AE$112,19,FALSE)="","",VLOOKUP($C167,'様式４－１'!$A$6:$AE$112,19,FALSE)),"")</f>
        <v/>
      </c>
      <c r="CC167" s="238" t="str">
        <f>IFERROR(IF(VLOOKUP($C167,'様式４－１'!$A$6:$AE$112,20,FALSE)="","",VLOOKUP($C167,'様式４－１'!$A$6:$AE$112,20,FALSE)),"")</f>
        <v/>
      </c>
      <c r="CD167" s="239" t="str">
        <f>IFERROR(IF(VLOOKUP($C167,'様式４－１'!$A$6:$AE$112,21,FALSE)="","",1),"")</f>
        <v/>
      </c>
      <c r="CE167" s="240" t="str">
        <f>IFERROR(IF(VLOOKUP($C167,'様式４－１'!$A$6:$AE$112,22,FALSE)="","",1),"")</f>
        <v/>
      </c>
      <c r="CF167" s="239" t="str">
        <f>IFERROR(IF(VLOOKUP($C167,'様式４－１'!$A$6:$AE$112,23,FALSE)="","",1),"")</f>
        <v/>
      </c>
      <c r="CG167" s="240" t="str">
        <f>IFERROR(IF(VLOOKUP($C167,'様式４－１'!$A$6:$AE$112,24,FALSE)="","",1),"")</f>
        <v/>
      </c>
      <c r="CH167" s="239" t="str">
        <f>IFERROR(IF(VLOOKUP($C167,'様式４－１'!$A$6:$AE$112,25,FALSE)="","",1),"")</f>
        <v/>
      </c>
      <c r="CI167" s="240" t="str">
        <f>IFERROR(IF(VLOOKUP($C167,'様式４－１'!$A$6:$AE$112,26,FALSE)="","",1),"")</f>
        <v/>
      </c>
      <c r="CJ167" s="239" t="str">
        <f>IFERROR(IF(VLOOKUP($C167,'様式４－１'!$A$6:$AE$112,27,FALSE)="","",1),"")</f>
        <v/>
      </c>
      <c r="CK167" s="240" t="str">
        <f>IFERROR(IF(VLOOKUP($C167,'様式４－１'!$A$6:$AE$112,28,FALSE)="","",1),"")</f>
        <v/>
      </c>
      <c r="CL167" s="239" t="str">
        <f>IFERROR(IF(VLOOKUP($C167,'様式４－１'!$A$6:$AE$112,29,FALSE)="","",1),"")</f>
        <v/>
      </c>
      <c r="CM167" s="240" t="str">
        <f>IFERROR(IF(VLOOKUP($C167,'様式４－１'!$A$6:$AE$112,30,FALSE)="","",1),"")</f>
        <v/>
      </c>
      <c r="CN167" s="239" t="str">
        <f>IFERROR(IF(VLOOKUP($C167,'様式４－１'!$A$6:$AE$112,31,FALSE)="","",1),"")</f>
        <v/>
      </c>
      <c r="CO167" s="254" t="str">
        <f>IFERROR(IF(VLOOKUP($C167,'様式４－１'!$A$6:$AE$112,31,FALSE)="","",1),"")</f>
        <v/>
      </c>
      <c r="CP167" s="258" t="str">
        <f>IFERROR(IF(VLOOKUP($C167,'様式４－１'!$A$6:$AE$112,31,FALSE)="","",1),"")</f>
        <v/>
      </c>
      <c r="CQ167" s="254" t="str">
        <f>IFERROR(IF(VLOOKUP($C167,'様式４－１'!$A$6:$AE$112,31,FALSE)="","",1),"")</f>
        <v/>
      </c>
      <c r="CR167" s="264">
        <f>全技術者確認表!E179</f>
        <v>0</v>
      </c>
      <c r="CS167" s="265">
        <f>全技術者確認表!H179</f>
        <v>0</v>
      </c>
      <c r="FS167" s="237"/>
      <c r="FT167" s="238"/>
      <c r="FU167" s="237"/>
      <c r="FV167" s="238"/>
      <c r="FW167" s="237"/>
      <c r="FX167" s="238"/>
      <c r="FY167" s="237"/>
      <c r="FZ167" s="238"/>
      <c r="GA167" s="237"/>
      <c r="GB167" s="238"/>
      <c r="GC167" s="237"/>
      <c r="GD167" s="238"/>
      <c r="GE167" s="237"/>
      <c r="GF167" s="238"/>
      <c r="GG167" s="237"/>
      <c r="GH167" s="238"/>
      <c r="GI167" s="239"/>
      <c r="GJ167" s="240"/>
      <c r="GK167" s="239"/>
      <c r="GL167" s="240"/>
      <c r="GM167" s="239"/>
      <c r="GN167" s="240"/>
      <c r="GO167" s="239"/>
      <c r="GP167" s="240"/>
      <c r="GQ167" s="239"/>
      <c r="GR167" s="240"/>
      <c r="GS167" s="239"/>
      <c r="GT167" s="240"/>
      <c r="GU167" s="239"/>
      <c r="GV167" s="240"/>
      <c r="GW167" s="239"/>
      <c r="GX167" s="240"/>
      <c r="GY167" s="237"/>
      <c r="GZ167" s="238"/>
      <c r="HA167" s="237"/>
      <c r="HB167" s="238"/>
      <c r="HC167" s="237"/>
      <c r="HD167" s="238"/>
      <c r="HE167" s="237"/>
      <c r="HF167" s="238"/>
      <c r="HG167" s="237"/>
      <c r="HH167" s="238"/>
      <c r="HI167" s="237"/>
      <c r="HJ167" s="238"/>
      <c r="HK167" s="237"/>
      <c r="HL167" s="238"/>
      <c r="HM167" s="237"/>
      <c r="HN167" s="238"/>
      <c r="HO167" s="237"/>
      <c r="HP167" s="238"/>
      <c r="HQ167" s="237"/>
      <c r="HR167" s="238"/>
      <c r="HS167" s="237"/>
      <c r="HT167" s="238"/>
      <c r="HU167" s="237"/>
      <c r="HV167" s="238"/>
      <c r="HW167" s="239"/>
      <c r="HX167" s="240"/>
      <c r="HY167" s="239"/>
      <c r="HZ167" s="240"/>
      <c r="IA167" s="239"/>
      <c r="IB167" s="240"/>
      <c r="IC167" s="239"/>
      <c r="ID167" s="240"/>
      <c r="IE167" s="237"/>
      <c r="IF167" s="238"/>
      <c r="IG167" s="237"/>
      <c r="IH167" s="238"/>
      <c r="II167" s="237"/>
      <c r="IJ167" s="238"/>
      <c r="IK167" s="237"/>
      <c r="IL167" s="238"/>
      <c r="IM167" s="239"/>
      <c r="IN167" s="240"/>
      <c r="IO167" s="239"/>
      <c r="IP167" s="240"/>
      <c r="IQ167" s="239"/>
      <c r="IR167" s="240"/>
      <c r="IS167" s="239"/>
      <c r="IT167" s="240"/>
      <c r="IU167" s="239"/>
      <c r="IV167" s="240"/>
      <c r="IW167" s="239"/>
      <c r="IX167" s="254"/>
      <c r="IY167" s="258"/>
      <c r="IZ167" s="254"/>
      <c r="JA167" s="258"/>
      <c r="JB167" s="254"/>
    </row>
    <row r="168" spans="1:262" s="231" customFormat="1" x14ac:dyDescent="0.2">
      <c r="A168" s="231">
        <f>報告書表紙!G$6</f>
        <v>0</v>
      </c>
      <c r="C168" s="231">
        <v>167</v>
      </c>
      <c r="D168" s="231">
        <f>全技術者確認表!B180</f>
        <v>0</v>
      </c>
      <c r="J168" s="232" t="str">
        <f>IFERROR(IF(VLOOKUP($C168,'様式２－１'!$A$6:$BG$163,4,FALSE)="","",1),"")</f>
        <v/>
      </c>
      <c r="K168" s="233" t="str">
        <f>IFERROR(IF(VLOOKUP($C168,'様式２－１'!$A$6:$BG$163,5,FALSE)="","",1),"")</f>
        <v/>
      </c>
      <c r="L168" s="232" t="str">
        <f>IFERROR(IF(VLOOKUP($C168,'様式２－１'!$A$6:$BG$163,6,FALSE)="","",1),"")</f>
        <v/>
      </c>
      <c r="M168" s="233" t="str">
        <f>IFERROR(IF(VLOOKUP($C168,'様式２－１'!$A$6:$BG$163,7,FALSE)="","",1),"")</f>
        <v/>
      </c>
      <c r="N168" s="232" t="str">
        <f>IFERROR(IF(VLOOKUP($C168,'様式２－１'!$A$6:$BG$163,8,FALSE)="","",1),"")</f>
        <v/>
      </c>
      <c r="O168" s="233" t="str">
        <f>IFERROR(IF(VLOOKUP($C168,'様式２－１'!$A$6:$BG$163,9,FALSE)="","",1),"")</f>
        <v/>
      </c>
      <c r="P168" s="232" t="str">
        <f>IFERROR(IF(VLOOKUP($C168,'様式２－１'!$A$6:$BG$163,10,FALSE)="","",1),"")</f>
        <v/>
      </c>
      <c r="Q168" s="233" t="str">
        <f>IFERROR(IF(VLOOKUP($C168,'様式２－１'!$A$6:$BG$163,11,FALSE)="","",1),"")</f>
        <v/>
      </c>
      <c r="R168" s="232" t="str">
        <f>IFERROR(IF(VLOOKUP($C168,'様式２－１'!$A$6:$BG$163,12,FALSE)="","",1),"")</f>
        <v/>
      </c>
      <c r="S168" s="233" t="str">
        <f>IFERROR(IF(VLOOKUP($C168,'様式２－１'!$A$6:$BG$163,13,FALSE)="","",1),"")</f>
        <v/>
      </c>
      <c r="T168" s="232" t="str">
        <f>IFERROR(IF(VLOOKUP($C168,'様式２－１'!$A$6:$BG$163,14,FALSE)="","",1),"")</f>
        <v/>
      </c>
      <c r="U168" s="233" t="str">
        <f>IFERROR(IF(VLOOKUP($C168,'様式２－１'!$A$6:$BG$163,15,FALSE)="","",1),"")</f>
        <v/>
      </c>
      <c r="V168" s="232" t="str">
        <f>IFERROR(IF(VLOOKUP($C168,'様式２－１'!$A$6:$BG$163,16,FALSE)="","",1),"")</f>
        <v/>
      </c>
      <c r="W168" s="233" t="str">
        <f>IFERROR(IF(VLOOKUP($C168,'様式２－１'!$A$6:$BG$163,17,FALSE)="","",1),"")</f>
        <v/>
      </c>
      <c r="X168" s="232" t="str">
        <f>IFERROR(IF(VLOOKUP($C168,'様式２－１'!$A$6:$BG$163,18,FALSE)="","",1),"")</f>
        <v/>
      </c>
      <c r="Y168" s="233" t="str">
        <f>IFERROR(IF(VLOOKUP($C168,'様式２－１'!$A$6:$BG$163,19,FALSE)="","",1),"")</f>
        <v/>
      </c>
      <c r="Z168" s="232" t="str">
        <f>IFERROR(IF(VLOOKUP($C168,'様式２－１'!$A$6:$BG$163,20,FALSE)="","",1),"")</f>
        <v/>
      </c>
      <c r="AA168" s="235" t="str">
        <f>IFERROR(IF(VLOOKUP($C168,'様式２－１'!$A$6:$BG$163,21,FALSE)="","",1),"")</f>
        <v/>
      </c>
      <c r="AB168" s="232" t="str">
        <f>IFERROR(IF(VLOOKUP($C168,'様式２－１'!$A$6:$BG$163,22,FALSE)="","",1),"")</f>
        <v/>
      </c>
      <c r="AC168" s="235" t="str">
        <f>IFERROR(IF(VLOOKUP($C168,'様式２－１'!$A$6:$BG$163,23,FALSE)="","",1),"")</f>
        <v/>
      </c>
      <c r="AD168" s="232" t="str">
        <f>IFERROR(IF(VLOOKUP($C168,'様式２－１'!$A$6:$BG$163,24,FALSE)="","",1),"")</f>
        <v/>
      </c>
      <c r="AE168" s="235" t="str">
        <f>IFERROR(IF(VLOOKUP($C168,'様式２－１'!$A$6:$BG$163,25,FALSE)="","",1),"")</f>
        <v/>
      </c>
      <c r="AF168" s="232" t="str">
        <f>IFERROR(IF(VLOOKUP($C168,'様式２－１'!$A$6:$BG$163,26,FALSE)="","",1),"")</f>
        <v/>
      </c>
      <c r="AG168" s="235" t="str">
        <f>IFERROR(IF(VLOOKUP($C168,'様式２－１'!$A$6:$BG$163,27,FALSE)="","",1),"")</f>
        <v/>
      </c>
      <c r="AH168" s="232" t="str">
        <f>IFERROR(IF(VLOOKUP($C168,'様式２－１'!$A$6:$BG$163,28,FALSE)="","",1),"")</f>
        <v/>
      </c>
      <c r="AI168" s="235" t="str">
        <f>IFERROR(IF(VLOOKUP($C168,'様式２－１'!$A$6:$BG$163,28,FALSE)="","",1),"")</f>
        <v/>
      </c>
      <c r="AJ168" s="232" t="str">
        <f>IFERROR(IF(VLOOKUP($C168,'様式２－１'!$A$6:$BG$163,30,FALSE)="","",1),"")</f>
        <v/>
      </c>
      <c r="AK168" s="235" t="str">
        <f>IFERROR(IF(VLOOKUP($C168,'様式２－１'!$A$6:$BG$163,31,FALSE)="","",1),"")</f>
        <v/>
      </c>
      <c r="AL168" s="232" t="str">
        <f>IFERROR(IF(VLOOKUP($C168,'様式２－１'!$A$6:$BG$163,32,FALSE)="","",1),"")</f>
        <v/>
      </c>
      <c r="AM168" s="235" t="str">
        <f>IFERROR(IF(VLOOKUP($C168,'様式２－１'!$A$6:$BG$163,33,FALSE)="","",1),"")</f>
        <v/>
      </c>
      <c r="AN168" s="232" t="str">
        <f>IFERROR(IF(VLOOKUP($C168,'様式２－１'!$A$6:$BG$163,34,FALSE)="","",1),"")</f>
        <v/>
      </c>
      <c r="AO168" s="235" t="str">
        <f>IFERROR(IF(VLOOKUP($C168,'様式２－１'!$A$6:$BG$163,35,FALSE)="","",1),"")</f>
        <v/>
      </c>
      <c r="AP168" s="232" t="str">
        <f>IFERROR(IF(VLOOKUP($C168,'様式２－１'!$A$6:$BG$163,36,FALSE)="","",VLOOKUP($C168,'様式２－１'!$A$6:$BG$163,36,FALSE)),"")</f>
        <v/>
      </c>
      <c r="AQ168" s="233" t="str">
        <f>IFERROR(IF(VLOOKUP($C168,'様式２－１'!$A$6:$BG$163,37,FALSE)="","",VLOOKUP($C168,'様式２－１'!$A$6:$BG$163,37,FALSE)),"")</f>
        <v/>
      </c>
      <c r="AR168" s="232" t="str">
        <f>IFERROR(IF(VLOOKUP($C168,'様式２－１'!$A$6:$BG$163,38,FALSE)="","",VLOOKUP($C168,'様式２－１'!$A$6:$BG$163,38,FALSE)),"")</f>
        <v/>
      </c>
      <c r="AS168" s="233" t="str">
        <f>IFERROR(IF(VLOOKUP($C168,'様式２－１'!$A$6:$BG$163,39,FALSE)="","",VLOOKUP($C168,'様式２－１'!$A$6:$BG$163,39,FALSE)),"")</f>
        <v/>
      </c>
      <c r="AT168" s="232" t="str">
        <f>IFERROR(IF(VLOOKUP($C168,'様式２－１'!$A$6:$BG$163,40,FALSE)="","",VLOOKUP($C168,'様式２－１'!$A$6:$BG$163,40,FALSE)),"")</f>
        <v/>
      </c>
      <c r="AU168" s="233" t="str">
        <f>IFERROR(IF(VLOOKUP($C168,'様式２－１'!$A$6:$BG$163,41,FALSE)="","",VLOOKUP($C168,'様式２－１'!$A$6:$BG$163,41,FALSE)),"")</f>
        <v/>
      </c>
      <c r="AV168" s="232" t="str">
        <f>IFERROR(IF(VLOOKUP($C168,'様式２－１'!$A$6:$BG$163,42,FALSE)="","",VLOOKUP($C168,'様式２－１'!$A$6:$BG$163,42,FALSE)),"")</f>
        <v/>
      </c>
      <c r="AW168" s="233" t="str">
        <f>IFERROR(IF(VLOOKUP($C168,'様式２－１'!$A$6:$BG$163,43,FALSE)="","",VLOOKUP($C168,'様式２－１'!$A$6:$BG$163,43,FALSE)),"")</f>
        <v/>
      </c>
      <c r="AX168" s="232" t="str">
        <f>IFERROR(IF(VLOOKUP($C168,'様式２－１'!$A$6:$BG$163,44,FALSE)="","",VLOOKUP($C168,'様式２－１'!$A$6:$BG$163,44,FALSE)),"")</f>
        <v/>
      </c>
      <c r="AY168" s="233" t="str">
        <f>IFERROR(IF(VLOOKUP($C168,'様式２－１'!$A$6:$BG$163,45,FALSE)="","",VLOOKUP($C168,'様式２－１'!$A$6:$BG$163,45,FALSE)),"")</f>
        <v/>
      </c>
      <c r="AZ168" s="232" t="str">
        <f>IFERROR(IF(VLOOKUP($C168,'様式２－１'!$A$6:$BG$163,46,FALSE)="","",VLOOKUP($C168,'様式２－１'!$A$6:$BG$163,46,FALSE)),"")</f>
        <v/>
      </c>
      <c r="BA168" s="233" t="str">
        <f>IFERROR(IF(VLOOKUP($C168,'様式２－１'!$A$6:$BG$163,47,FALSE)="","",VLOOKUP($C168,'様式２－１'!$A$6:$BG$163,47,FALSE)),"")</f>
        <v/>
      </c>
      <c r="BB168" s="232" t="str">
        <f>IFERROR(IF(VLOOKUP($C168,'様式２－１'!$A$6:$BG$163,48,FALSE)="","",VLOOKUP($C168,'様式２－１'!$A$6:$BG$163,48,FALSE)),"")</f>
        <v/>
      </c>
      <c r="BC168" s="233" t="str">
        <f>IFERROR(IF(VLOOKUP($C168,'様式２－１'!$A$6:$BG$163,49,FALSE)="","",VLOOKUP($C168,'様式２－１'!$A$6:$BG$163,49,FALSE)),"")</f>
        <v/>
      </c>
      <c r="BD168" s="232" t="str">
        <f>IFERROR(IF(VLOOKUP($C168,'様式２－１'!$A$6:$BG$163,50,FALSE)="","",VLOOKUP($C168,'様式２－１'!$A$6:$BG$163,50,FALSE)),"")</f>
        <v/>
      </c>
      <c r="BE168" s="233" t="str">
        <f>IFERROR(IF(VLOOKUP($C168,'様式２－１'!$A$6:$BG$163,51,FALSE)="","",VLOOKUP($C168,'様式２－１'!$A$6:$BG$163,51,FALSE)),"")</f>
        <v/>
      </c>
      <c r="BF168" s="232" t="str">
        <f>IFERROR(IF(VLOOKUP($C168,'様式２－１'!$A$6:$BG$163,52,FALSE)="","",VLOOKUP($C168,'様式２－１'!$A$6:$BG$163,52,FALSE)),"")</f>
        <v/>
      </c>
      <c r="BG168" s="233" t="str">
        <f>IFERROR(IF(VLOOKUP($C168,'様式２－１'!$A$6:$BG$163,53,FALSE)="","",1),"")</f>
        <v/>
      </c>
      <c r="BH168" s="232" t="str">
        <f>IFERROR(IF(VLOOKUP($C168,'様式２－１'!$A$6:$BG$163,54,FALSE)="","",1),"")</f>
        <v/>
      </c>
      <c r="BI168" s="233" t="str">
        <f>IFERROR(IF(VLOOKUP($C168,'様式２－１'!$A$6:$BG$163,55,FALSE)="","",1),"")</f>
        <v/>
      </c>
      <c r="BJ168" s="232" t="str">
        <f>IFERROR(IF(VLOOKUP($C168,'様式２－１'!$A$6:$BG$163,56,FALSE)="","",VLOOKUP($C168,'様式２－１'!$A$6:$BG$163,56,FALSE)),"")</f>
        <v/>
      </c>
      <c r="BK168" s="233" t="str">
        <f>IFERROR(IF(VLOOKUP($C168,'様式２－１'!$A$6:$BG$163,57,FALSE)="","",VLOOKUP($C168,'様式２－１'!$A$6:$BG$163,57,FALSE)),"")</f>
        <v/>
      </c>
      <c r="BL168" s="232" t="str">
        <f>IFERROR(IF(VLOOKUP($C168,'様式２－１'!$A$6:$BG$163,58,FALSE)="","",VLOOKUP($C168,'様式２－１'!$A$6:$BG$163,58,FALSE)),"")</f>
        <v/>
      </c>
      <c r="BM168" s="233" t="str">
        <f>IFERROR(IF(VLOOKUP($C168,'様式２－１'!$A$6:$BG$163,59,FALSE)="","",VLOOKUP($C168,'様式２－１'!$A$6:$BG$163,59,FALSE)),"")</f>
        <v/>
      </c>
      <c r="BN168" s="234" t="str">
        <f>IFERROR(IF(VLOOKUP($C168,'様式４－１'!$A$6:$AE$112,5,FALSE)="","",VLOOKUP($C168,'様式４－１'!$A$6:$AE$112,5,FALSE)),"")</f>
        <v/>
      </c>
      <c r="BO168" s="235" t="str">
        <f>IFERROR(IF(VLOOKUP($C168,'様式４－１'!$A$6:$AE$112,6,FALSE)="","",VLOOKUP($C168,'様式４－１'!$A$6:$AE$112,6,FALSE)),"")</f>
        <v/>
      </c>
      <c r="BP168" s="234" t="str">
        <f>IFERROR(IF(VLOOKUP($C168,'様式４－１'!$A$6:$AE$112,7,FALSE)="","",VLOOKUP($C168,'様式４－１'!$A$6:$AE$112,7,FALSE)),"")</f>
        <v/>
      </c>
      <c r="BQ168" s="235" t="str">
        <f>IFERROR(IF(VLOOKUP($C168,'様式４－１'!$A$6:$AE$112,8,FALSE)="","",VLOOKUP($C168,'様式４－１'!$A$6:$AE$112,8,FALSE)),"")</f>
        <v/>
      </c>
      <c r="BR168" s="234" t="str">
        <f>IFERROR(IF(VLOOKUP($C168,'様式４－１'!$A$6:$AE$112,9,FALSE)="","",VLOOKUP($C168,'様式４－１'!$A$6:$AE$112,9,FALSE)),"")</f>
        <v/>
      </c>
      <c r="BS168" s="235" t="str">
        <f>IFERROR(IF(VLOOKUP($C168,'様式４－１'!$A$6:$AE$112,10,FALSE)="","",VLOOKUP($C168,'様式４－１'!$A$6:$AE$112,10,FALSE)),"")</f>
        <v/>
      </c>
      <c r="BT168" s="234" t="str">
        <f>IFERROR(IF(VLOOKUP($C168,'様式４－１'!$A$6:$AE$112,11,FALSE)="","",VLOOKUP($C168,'様式４－１'!$A$6:$AE$112,11,FALSE)),"")</f>
        <v/>
      </c>
      <c r="BU168" s="235" t="str">
        <f>IFERROR(IF(VLOOKUP($C168,'様式４－１'!$A$6:$AE$112,12,FALSE)="","",VLOOKUP($C168,'様式４－１'!$A$6:$AE$112,12,FALSE)),"")</f>
        <v/>
      </c>
      <c r="BV168" s="232" t="str">
        <f>IFERROR(IF(VLOOKUP($C168,'様式４－１'!$A$6:$AE$112,13,FALSE)="","",VLOOKUP($C168,'様式４－１'!$A$6:$AE$112,13,FALSE)),"")</f>
        <v/>
      </c>
      <c r="BW168" s="233" t="str">
        <f>IFERROR(IF(VLOOKUP($C168,'様式４－１'!$A$6:$AE$112,14,FALSE)="","",VLOOKUP($C168,'様式４－１'!$A$6:$AE$112,14,FALSE)),"")</f>
        <v/>
      </c>
      <c r="BX168" s="232" t="str">
        <f>IFERROR(IF(VLOOKUP($C168,'様式４－１'!$A$6:$AE$112,15,FALSE)="","",VLOOKUP($C168,'様式４－１'!$A$6:$AE$112,15,FALSE)),"")</f>
        <v/>
      </c>
      <c r="BY168" s="233" t="str">
        <f>IFERROR(IF(VLOOKUP($C168,'様式４－１'!$A$6:$AE$112,16,FALSE)="","",VLOOKUP($C168,'様式４－１'!$A$6:$AE$112,16,FALSE)),"")</f>
        <v/>
      </c>
      <c r="BZ168" s="232" t="str">
        <f>IFERROR(IF(VLOOKUP($C168,'様式４－１'!$A$6:$AE$112,17,FALSE)="","",VLOOKUP($C168,'様式４－１'!$A$6:$AE$112,17,FALSE)),"")</f>
        <v/>
      </c>
      <c r="CA168" s="233" t="str">
        <f>IFERROR(IF(VLOOKUP($C168,'様式４－１'!$A$6:$AE$112,18,FALSE)="","",VLOOKUP($C168,'様式４－１'!$A$6:$AE$112,18,FALSE)),"")</f>
        <v/>
      </c>
      <c r="CB168" s="232" t="str">
        <f>IFERROR(IF(VLOOKUP($C168,'様式４－１'!$A$6:$AE$112,19,FALSE)="","",VLOOKUP($C168,'様式４－１'!$A$6:$AE$112,19,FALSE)),"")</f>
        <v/>
      </c>
      <c r="CC168" s="233" t="str">
        <f>IFERROR(IF(VLOOKUP($C168,'様式４－１'!$A$6:$AE$112,20,FALSE)="","",VLOOKUP($C168,'様式４－１'!$A$6:$AE$112,20,FALSE)),"")</f>
        <v/>
      </c>
      <c r="CD168" s="234" t="str">
        <f>IFERROR(IF(VLOOKUP($C168,'様式４－１'!$A$6:$AE$112,21,FALSE)="","",1),"")</f>
        <v/>
      </c>
      <c r="CE168" s="235" t="str">
        <f>IFERROR(IF(VLOOKUP($C168,'様式４－１'!$A$6:$AE$112,22,FALSE)="","",1),"")</f>
        <v/>
      </c>
      <c r="CF168" s="234" t="str">
        <f>IFERROR(IF(VLOOKUP($C168,'様式４－１'!$A$6:$AE$112,23,FALSE)="","",1),"")</f>
        <v/>
      </c>
      <c r="CG168" s="235" t="str">
        <f>IFERROR(IF(VLOOKUP($C168,'様式４－１'!$A$6:$AE$112,24,FALSE)="","",1),"")</f>
        <v/>
      </c>
      <c r="CH168" s="234" t="str">
        <f>IFERROR(IF(VLOOKUP($C168,'様式４－１'!$A$6:$AE$112,25,FALSE)="","",1),"")</f>
        <v/>
      </c>
      <c r="CI168" s="235" t="str">
        <f>IFERROR(IF(VLOOKUP($C168,'様式４－１'!$A$6:$AE$112,26,FALSE)="","",1),"")</f>
        <v/>
      </c>
      <c r="CJ168" s="234" t="str">
        <f>IFERROR(IF(VLOOKUP($C168,'様式４－１'!$A$6:$AE$112,27,FALSE)="","",1),"")</f>
        <v/>
      </c>
      <c r="CK168" s="235" t="str">
        <f>IFERROR(IF(VLOOKUP($C168,'様式４－１'!$A$6:$AE$112,28,FALSE)="","",1),"")</f>
        <v/>
      </c>
      <c r="CL168" s="234" t="str">
        <f>IFERROR(IF(VLOOKUP($C168,'様式４－１'!$A$6:$AE$112,29,FALSE)="","",1),"")</f>
        <v/>
      </c>
      <c r="CM168" s="235" t="str">
        <f>IFERROR(IF(VLOOKUP($C168,'様式４－１'!$A$6:$AE$112,30,FALSE)="","",1),"")</f>
        <v/>
      </c>
      <c r="CN168" s="234" t="str">
        <f>IFERROR(IF(VLOOKUP($C168,'様式４－１'!$A$6:$AE$112,31,FALSE)="","",1),"")</f>
        <v/>
      </c>
      <c r="CO168" s="252" t="str">
        <f>IFERROR(IF(VLOOKUP($C168,'様式４－１'!$A$6:$AE$112,31,FALSE)="","",1),"")</f>
        <v/>
      </c>
      <c r="CP168" s="256" t="str">
        <f>IFERROR(IF(VLOOKUP($C168,'様式４－１'!$A$6:$AE$112,31,FALSE)="","",1),"")</f>
        <v/>
      </c>
      <c r="CQ168" s="252" t="str">
        <f>IFERROR(IF(VLOOKUP($C168,'様式４－１'!$A$6:$AE$112,31,FALSE)="","",1),"")</f>
        <v/>
      </c>
      <c r="CR168" s="260">
        <f>全技術者確認表!E180</f>
        <v>0</v>
      </c>
      <c r="CS168" s="261">
        <f>全技術者確認表!H180</f>
        <v>0</v>
      </c>
      <c r="FS168" s="232"/>
      <c r="FT168" s="233"/>
      <c r="FU168" s="232"/>
      <c r="FV168" s="233"/>
      <c r="FW168" s="232"/>
      <c r="FX168" s="233"/>
      <c r="FY168" s="232"/>
      <c r="FZ168" s="233"/>
      <c r="GA168" s="232"/>
      <c r="GB168" s="233"/>
      <c r="GC168" s="232"/>
      <c r="GD168" s="233"/>
      <c r="GE168" s="232"/>
      <c r="GF168" s="233"/>
      <c r="GG168" s="232"/>
      <c r="GH168" s="233"/>
      <c r="GI168" s="234"/>
      <c r="GJ168" s="235"/>
      <c r="GK168" s="234"/>
      <c r="GL168" s="235"/>
      <c r="GM168" s="234"/>
      <c r="GN168" s="235"/>
      <c r="GO168" s="234"/>
      <c r="GP168" s="235"/>
      <c r="GQ168" s="234"/>
      <c r="GR168" s="235"/>
      <c r="GS168" s="234"/>
      <c r="GT168" s="235"/>
      <c r="GU168" s="234"/>
      <c r="GV168" s="235"/>
      <c r="GW168" s="234"/>
      <c r="GX168" s="235"/>
      <c r="GY168" s="232"/>
      <c r="GZ168" s="233"/>
      <c r="HA168" s="232"/>
      <c r="HB168" s="233"/>
      <c r="HC168" s="232"/>
      <c r="HD168" s="233"/>
      <c r="HE168" s="232"/>
      <c r="HF168" s="233"/>
      <c r="HG168" s="232"/>
      <c r="HH168" s="233"/>
      <c r="HI168" s="232"/>
      <c r="HJ168" s="233"/>
      <c r="HK168" s="232"/>
      <c r="HL168" s="233"/>
      <c r="HM168" s="232"/>
      <c r="HN168" s="233"/>
      <c r="HO168" s="232"/>
      <c r="HP168" s="233"/>
      <c r="HQ168" s="232"/>
      <c r="HR168" s="233"/>
      <c r="HS168" s="232"/>
      <c r="HT168" s="233"/>
      <c r="HU168" s="232"/>
      <c r="HV168" s="233"/>
      <c r="HW168" s="234"/>
      <c r="HX168" s="235"/>
      <c r="HY168" s="234"/>
      <c r="HZ168" s="235"/>
      <c r="IA168" s="234"/>
      <c r="IB168" s="235"/>
      <c r="IC168" s="234"/>
      <c r="ID168" s="235"/>
      <c r="IE168" s="232"/>
      <c r="IF168" s="233"/>
      <c r="IG168" s="232"/>
      <c r="IH168" s="233"/>
      <c r="II168" s="232"/>
      <c r="IJ168" s="233"/>
      <c r="IK168" s="232"/>
      <c r="IL168" s="233"/>
      <c r="IM168" s="234"/>
      <c r="IN168" s="235"/>
      <c r="IO168" s="234"/>
      <c r="IP168" s="235"/>
      <c r="IQ168" s="234"/>
      <c r="IR168" s="235"/>
      <c r="IS168" s="234"/>
      <c r="IT168" s="235"/>
      <c r="IU168" s="234"/>
      <c r="IV168" s="235"/>
      <c r="IW168" s="234"/>
      <c r="IX168" s="252"/>
      <c r="IY168" s="256"/>
      <c r="IZ168" s="252"/>
      <c r="JA168" s="256"/>
      <c r="JB168" s="252"/>
    </row>
    <row r="169" spans="1:262" s="231" customFormat="1" x14ac:dyDescent="0.2">
      <c r="A169" s="231">
        <f>報告書表紙!G$6</f>
        <v>0</v>
      </c>
      <c r="C169" s="231">
        <v>168</v>
      </c>
      <c r="D169" s="231">
        <f>全技術者確認表!B181</f>
        <v>0</v>
      </c>
      <c r="J169" s="232" t="str">
        <f>IFERROR(IF(VLOOKUP($C169,'様式２－１'!$A$6:$BG$163,4,FALSE)="","",1),"")</f>
        <v/>
      </c>
      <c r="K169" s="233" t="str">
        <f>IFERROR(IF(VLOOKUP($C169,'様式２－１'!$A$6:$BG$163,5,FALSE)="","",1),"")</f>
        <v/>
      </c>
      <c r="L169" s="232" t="str">
        <f>IFERROR(IF(VLOOKUP($C169,'様式２－１'!$A$6:$BG$163,6,FALSE)="","",1),"")</f>
        <v/>
      </c>
      <c r="M169" s="233" t="str">
        <f>IFERROR(IF(VLOOKUP($C169,'様式２－１'!$A$6:$BG$163,7,FALSE)="","",1),"")</f>
        <v/>
      </c>
      <c r="N169" s="232" t="str">
        <f>IFERROR(IF(VLOOKUP($C169,'様式２－１'!$A$6:$BG$163,8,FALSE)="","",1),"")</f>
        <v/>
      </c>
      <c r="O169" s="233" t="str">
        <f>IFERROR(IF(VLOOKUP($C169,'様式２－１'!$A$6:$BG$163,9,FALSE)="","",1),"")</f>
        <v/>
      </c>
      <c r="P169" s="232" t="str">
        <f>IFERROR(IF(VLOOKUP($C169,'様式２－１'!$A$6:$BG$163,10,FALSE)="","",1),"")</f>
        <v/>
      </c>
      <c r="Q169" s="233" t="str">
        <f>IFERROR(IF(VLOOKUP($C169,'様式２－１'!$A$6:$BG$163,11,FALSE)="","",1),"")</f>
        <v/>
      </c>
      <c r="R169" s="232" t="str">
        <f>IFERROR(IF(VLOOKUP($C169,'様式２－１'!$A$6:$BG$163,12,FALSE)="","",1),"")</f>
        <v/>
      </c>
      <c r="S169" s="233" t="str">
        <f>IFERROR(IF(VLOOKUP($C169,'様式２－１'!$A$6:$BG$163,13,FALSE)="","",1),"")</f>
        <v/>
      </c>
      <c r="T169" s="232" t="str">
        <f>IFERROR(IF(VLOOKUP($C169,'様式２－１'!$A$6:$BG$163,14,FALSE)="","",1),"")</f>
        <v/>
      </c>
      <c r="U169" s="233" t="str">
        <f>IFERROR(IF(VLOOKUP($C169,'様式２－１'!$A$6:$BG$163,15,FALSE)="","",1),"")</f>
        <v/>
      </c>
      <c r="V169" s="232" t="str">
        <f>IFERROR(IF(VLOOKUP($C169,'様式２－１'!$A$6:$BG$163,16,FALSE)="","",1),"")</f>
        <v/>
      </c>
      <c r="W169" s="233" t="str">
        <f>IFERROR(IF(VLOOKUP($C169,'様式２－１'!$A$6:$BG$163,17,FALSE)="","",1),"")</f>
        <v/>
      </c>
      <c r="X169" s="232" t="str">
        <f>IFERROR(IF(VLOOKUP($C169,'様式２－１'!$A$6:$BG$163,18,FALSE)="","",1),"")</f>
        <v/>
      </c>
      <c r="Y169" s="233" t="str">
        <f>IFERROR(IF(VLOOKUP($C169,'様式２－１'!$A$6:$BG$163,19,FALSE)="","",1),"")</f>
        <v/>
      </c>
      <c r="Z169" s="232" t="str">
        <f>IFERROR(IF(VLOOKUP($C169,'様式２－１'!$A$6:$BG$163,20,FALSE)="","",1),"")</f>
        <v/>
      </c>
      <c r="AA169" s="235" t="str">
        <f>IFERROR(IF(VLOOKUP($C169,'様式２－１'!$A$6:$BG$163,21,FALSE)="","",1),"")</f>
        <v/>
      </c>
      <c r="AB169" s="232" t="str">
        <f>IFERROR(IF(VLOOKUP($C169,'様式２－１'!$A$6:$BG$163,22,FALSE)="","",1),"")</f>
        <v/>
      </c>
      <c r="AC169" s="235" t="str">
        <f>IFERROR(IF(VLOOKUP($C169,'様式２－１'!$A$6:$BG$163,23,FALSE)="","",1),"")</f>
        <v/>
      </c>
      <c r="AD169" s="232" t="str">
        <f>IFERROR(IF(VLOOKUP($C169,'様式２－１'!$A$6:$BG$163,24,FALSE)="","",1),"")</f>
        <v/>
      </c>
      <c r="AE169" s="235" t="str">
        <f>IFERROR(IF(VLOOKUP($C169,'様式２－１'!$A$6:$BG$163,25,FALSE)="","",1),"")</f>
        <v/>
      </c>
      <c r="AF169" s="232" t="str">
        <f>IFERROR(IF(VLOOKUP($C169,'様式２－１'!$A$6:$BG$163,26,FALSE)="","",1),"")</f>
        <v/>
      </c>
      <c r="AG169" s="235" t="str">
        <f>IFERROR(IF(VLOOKUP($C169,'様式２－１'!$A$6:$BG$163,27,FALSE)="","",1),"")</f>
        <v/>
      </c>
      <c r="AH169" s="232" t="str">
        <f>IFERROR(IF(VLOOKUP($C169,'様式２－１'!$A$6:$BG$163,28,FALSE)="","",1),"")</f>
        <v/>
      </c>
      <c r="AI169" s="235" t="str">
        <f>IFERROR(IF(VLOOKUP($C169,'様式２－１'!$A$6:$BG$163,28,FALSE)="","",1),"")</f>
        <v/>
      </c>
      <c r="AJ169" s="232" t="str">
        <f>IFERROR(IF(VLOOKUP($C169,'様式２－１'!$A$6:$BG$163,30,FALSE)="","",1),"")</f>
        <v/>
      </c>
      <c r="AK169" s="235" t="str">
        <f>IFERROR(IF(VLOOKUP($C169,'様式２－１'!$A$6:$BG$163,31,FALSE)="","",1),"")</f>
        <v/>
      </c>
      <c r="AL169" s="232" t="str">
        <f>IFERROR(IF(VLOOKUP($C169,'様式２－１'!$A$6:$BG$163,32,FALSE)="","",1),"")</f>
        <v/>
      </c>
      <c r="AM169" s="235" t="str">
        <f>IFERROR(IF(VLOOKUP($C169,'様式２－１'!$A$6:$BG$163,33,FALSE)="","",1),"")</f>
        <v/>
      </c>
      <c r="AN169" s="232" t="str">
        <f>IFERROR(IF(VLOOKUP($C169,'様式２－１'!$A$6:$BG$163,34,FALSE)="","",1),"")</f>
        <v/>
      </c>
      <c r="AO169" s="235" t="str">
        <f>IFERROR(IF(VLOOKUP($C169,'様式２－１'!$A$6:$BG$163,35,FALSE)="","",1),"")</f>
        <v/>
      </c>
      <c r="AP169" s="232" t="str">
        <f>IFERROR(IF(VLOOKUP($C169,'様式２－１'!$A$6:$BG$163,36,FALSE)="","",VLOOKUP($C169,'様式２－１'!$A$6:$BG$163,36,FALSE)),"")</f>
        <v/>
      </c>
      <c r="AQ169" s="233" t="str">
        <f>IFERROR(IF(VLOOKUP($C169,'様式２－１'!$A$6:$BG$163,37,FALSE)="","",VLOOKUP($C169,'様式２－１'!$A$6:$BG$163,37,FALSE)),"")</f>
        <v/>
      </c>
      <c r="AR169" s="232" t="str">
        <f>IFERROR(IF(VLOOKUP($C169,'様式２－１'!$A$6:$BG$163,38,FALSE)="","",VLOOKUP($C169,'様式２－１'!$A$6:$BG$163,38,FALSE)),"")</f>
        <v/>
      </c>
      <c r="AS169" s="233" t="str">
        <f>IFERROR(IF(VLOOKUP($C169,'様式２－１'!$A$6:$BG$163,39,FALSE)="","",VLOOKUP($C169,'様式２－１'!$A$6:$BG$163,39,FALSE)),"")</f>
        <v/>
      </c>
      <c r="AT169" s="232" t="str">
        <f>IFERROR(IF(VLOOKUP($C169,'様式２－１'!$A$6:$BG$163,40,FALSE)="","",VLOOKUP($C169,'様式２－１'!$A$6:$BG$163,40,FALSE)),"")</f>
        <v/>
      </c>
      <c r="AU169" s="233" t="str">
        <f>IFERROR(IF(VLOOKUP($C169,'様式２－１'!$A$6:$BG$163,41,FALSE)="","",VLOOKUP($C169,'様式２－１'!$A$6:$BG$163,41,FALSE)),"")</f>
        <v/>
      </c>
      <c r="AV169" s="232" t="str">
        <f>IFERROR(IF(VLOOKUP($C169,'様式２－１'!$A$6:$BG$163,42,FALSE)="","",VLOOKUP($C169,'様式２－１'!$A$6:$BG$163,42,FALSE)),"")</f>
        <v/>
      </c>
      <c r="AW169" s="233" t="str">
        <f>IFERROR(IF(VLOOKUP($C169,'様式２－１'!$A$6:$BG$163,43,FALSE)="","",VLOOKUP($C169,'様式２－１'!$A$6:$BG$163,43,FALSE)),"")</f>
        <v/>
      </c>
      <c r="AX169" s="232" t="str">
        <f>IFERROR(IF(VLOOKUP($C169,'様式２－１'!$A$6:$BG$163,44,FALSE)="","",VLOOKUP($C169,'様式２－１'!$A$6:$BG$163,44,FALSE)),"")</f>
        <v/>
      </c>
      <c r="AY169" s="233" t="str">
        <f>IFERROR(IF(VLOOKUP($C169,'様式２－１'!$A$6:$BG$163,45,FALSE)="","",VLOOKUP($C169,'様式２－１'!$A$6:$BG$163,45,FALSE)),"")</f>
        <v/>
      </c>
      <c r="AZ169" s="232" t="str">
        <f>IFERROR(IF(VLOOKUP($C169,'様式２－１'!$A$6:$BG$163,46,FALSE)="","",VLOOKUP($C169,'様式２－１'!$A$6:$BG$163,46,FALSE)),"")</f>
        <v/>
      </c>
      <c r="BA169" s="233" t="str">
        <f>IFERROR(IF(VLOOKUP($C169,'様式２－１'!$A$6:$BG$163,47,FALSE)="","",VLOOKUP($C169,'様式２－１'!$A$6:$BG$163,47,FALSE)),"")</f>
        <v/>
      </c>
      <c r="BB169" s="232" t="str">
        <f>IFERROR(IF(VLOOKUP($C169,'様式２－１'!$A$6:$BG$163,48,FALSE)="","",VLOOKUP($C169,'様式２－１'!$A$6:$BG$163,48,FALSE)),"")</f>
        <v/>
      </c>
      <c r="BC169" s="233" t="str">
        <f>IFERROR(IF(VLOOKUP($C169,'様式２－１'!$A$6:$BG$163,49,FALSE)="","",VLOOKUP($C169,'様式２－１'!$A$6:$BG$163,49,FALSE)),"")</f>
        <v/>
      </c>
      <c r="BD169" s="232" t="str">
        <f>IFERROR(IF(VLOOKUP($C169,'様式２－１'!$A$6:$BG$163,50,FALSE)="","",VLOOKUP($C169,'様式２－１'!$A$6:$BG$163,50,FALSE)),"")</f>
        <v/>
      </c>
      <c r="BE169" s="233" t="str">
        <f>IFERROR(IF(VLOOKUP($C169,'様式２－１'!$A$6:$BG$163,51,FALSE)="","",VLOOKUP($C169,'様式２－１'!$A$6:$BG$163,51,FALSE)),"")</f>
        <v/>
      </c>
      <c r="BF169" s="232" t="str">
        <f>IFERROR(IF(VLOOKUP($C169,'様式２－１'!$A$6:$BG$163,52,FALSE)="","",VLOOKUP($C169,'様式２－１'!$A$6:$BG$163,52,FALSE)),"")</f>
        <v/>
      </c>
      <c r="BG169" s="233" t="str">
        <f>IFERROR(IF(VLOOKUP($C169,'様式２－１'!$A$6:$BG$163,53,FALSE)="","",1),"")</f>
        <v/>
      </c>
      <c r="BH169" s="232" t="str">
        <f>IFERROR(IF(VLOOKUP($C169,'様式２－１'!$A$6:$BG$163,54,FALSE)="","",1),"")</f>
        <v/>
      </c>
      <c r="BI169" s="233" t="str">
        <f>IFERROR(IF(VLOOKUP($C169,'様式２－１'!$A$6:$BG$163,55,FALSE)="","",1),"")</f>
        <v/>
      </c>
      <c r="BJ169" s="232" t="str">
        <f>IFERROR(IF(VLOOKUP($C169,'様式２－１'!$A$6:$BG$163,56,FALSE)="","",VLOOKUP($C169,'様式２－１'!$A$6:$BG$163,56,FALSE)),"")</f>
        <v/>
      </c>
      <c r="BK169" s="233" t="str">
        <f>IFERROR(IF(VLOOKUP($C169,'様式２－１'!$A$6:$BG$163,57,FALSE)="","",VLOOKUP($C169,'様式２－１'!$A$6:$BG$163,57,FALSE)),"")</f>
        <v/>
      </c>
      <c r="BL169" s="232" t="str">
        <f>IFERROR(IF(VLOOKUP($C169,'様式２－１'!$A$6:$BG$163,58,FALSE)="","",VLOOKUP($C169,'様式２－１'!$A$6:$BG$163,58,FALSE)),"")</f>
        <v/>
      </c>
      <c r="BM169" s="233" t="str">
        <f>IFERROR(IF(VLOOKUP($C169,'様式２－１'!$A$6:$BG$163,59,FALSE)="","",VLOOKUP($C169,'様式２－１'!$A$6:$BG$163,59,FALSE)),"")</f>
        <v/>
      </c>
      <c r="BN169" s="234" t="str">
        <f>IFERROR(IF(VLOOKUP($C169,'様式４－１'!$A$6:$AE$112,5,FALSE)="","",VLOOKUP($C169,'様式４－１'!$A$6:$AE$112,5,FALSE)),"")</f>
        <v/>
      </c>
      <c r="BO169" s="235" t="str">
        <f>IFERROR(IF(VLOOKUP($C169,'様式４－１'!$A$6:$AE$112,6,FALSE)="","",VLOOKUP($C169,'様式４－１'!$A$6:$AE$112,6,FALSE)),"")</f>
        <v/>
      </c>
      <c r="BP169" s="234" t="str">
        <f>IFERROR(IF(VLOOKUP($C169,'様式４－１'!$A$6:$AE$112,7,FALSE)="","",VLOOKUP($C169,'様式４－１'!$A$6:$AE$112,7,FALSE)),"")</f>
        <v/>
      </c>
      <c r="BQ169" s="235" t="str">
        <f>IFERROR(IF(VLOOKUP($C169,'様式４－１'!$A$6:$AE$112,8,FALSE)="","",VLOOKUP($C169,'様式４－１'!$A$6:$AE$112,8,FALSE)),"")</f>
        <v/>
      </c>
      <c r="BR169" s="234" t="str">
        <f>IFERROR(IF(VLOOKUP($C169,'様式４－１'!$A$6:$AE$112,9,FALSE)="","",VLOOKUP($C169,'様式４－１'!$A$6:$AE$112,9,FALSE)),"")</f>
        <v/>
      </c>
      <c r="BS169" s="235" t="str">
        <f>IFERROR(IF(VLOOKUP($C169,'様式４－１'!$A$6:$AE$112,10,FALSE)="","",VLOOKUP($C169,'様式４－１'!$A$6:$AE$112,10,FALSE)),"")</f>
        <v/>
      </c>
      <c r="BT169" s="234" t="str">
        <f>IFERROR(IF(VLOOKUP($C169,'様式４－１'!$A$6:$AE$112,11,FALSE)="","",VLOOKUP($C169,'様式４－１'!$A$6:$AE$112,11,FALSE)),"")</f>
        <v/>
      </c>
      <c r="BU169" s="235" t="str">
        <f>IFERROR(IF(VLOOKUP($C169,'様式４－１'!$A$6:$AE$112,12,FALSE)="","",VLOOKUP($C169,'様式４－１'!$A$6:$AE$112,12,FALSE)),"")</f>
        <v/>
      </c>
      <c r="BV169" s="232" t="str">
        <f>IFERROR(IF(VLOOKUP($C169,'様式４－１'!$A$6:$AE$112,13,FALSE)="","",VLOOKUP($C169,'様式４－１'!$A$6:$AE$112,13,FALSE)),"")</f>
        <v/>
      </c>
      <c r="BW169" s="233" t="str">
        <f>IFERROR(IF(VLOOKUP($C169,'様式４－１'!$A$6:$AE$112,14,FALSE)="","",VLOOKUP($C169,'様式４－１'!$A$6:$AE$112,14,FALSE)),"")</f>
        <v/>
      </c>
      <c r="BX169" s="232" t="str">
        <f>IFERROR(IF(VLOOKUP($C169,'様式４－１'!$A$6:$AE$112,15,FALSE)="","",VLOOKUP($C169,'様式４－１'!$A$6:$AE$112,15,FALSE)),"")</f>
        <v/>
      </c>
      <c r="BY169" s="233" t="str">
        <f>IFERROR(IF(VLOOKUP($C169,'様式４－１'!$A$6:$AE$112,16,FALSE)="","",VLOOKUP($C169,'様式４－１'!$A$6:$AE$112,16,FALSE)),"")</f>
        <v/>
      </c>
      <c r="BZ169" s="232" t="str">
        <f>IFERROR(IF(VLOOKUP($C169,'様式４－１'!$A$6:$AE$112,17,FALSE)="","",VLOOKUP($C169,'様式４－１'!$A$6:$AE$112,17,FALSE)),"")</f>
        <v/>
      </c>
      <c r="CA169" s="233" t="str">
        <f>IFERROR(IF(VLOOKUP($C169,'様式４－１'!$A$6:$AE$112,18,FALSE)="","",VLOOKUP($C169,'様式４－１'!$A$6:$AE$112,18,FALSE)),"")</f>
        <v/>
      </c>
      <c r="CB169" s="232" t="str">
        <f>IFERROR(IF(VLOOKUP($C169,'様式４－１'!$A$6:$AE$112,19,FALSE)="","",VLOOKUP($C169,'様式４－１'!$A$6:$AE$112,19,FALSE)),"")</f>
        <v/>
      </c>
      <c r="CC169" s="233" t="str">
        <f>IFERROR(IF(VLOOKUP($C169,'様式４－１'!$A$6:$AE$112,20,FALSE)="","",VLOOKUP($C169,'様式４－１'!$A$6:$AE$112,20,FALSE)),"")</f>
        <v/>
      </c>
      <c r="CD169" s="234" t="str">
        <f>IFERROR(IF(VLOOKUP($C169,'様式４－１'!$A$6:$AE$112,21,FALSE)="","",1),"")</f>
        <v/>
      </c>
      <c r="CE169" s="235" t="str">
        <f>IFERROR(IF(VLOOKUP($C169,'様式４－１'!$A$6:$AE$112,22,FALSE)="","",1),"")</f>
        <v/>
      </c>
      <c r="CF169" s="234" t="str">
        <f>IFERROR(IF(VLOOKUP($C169,'様式４－１'!$A$6:$AE$112,23,FALSE)="","",1),"")</f>
        <v/>
      </c>
      <c r="CG169" s="235" t="str">
        <f>IFERROR(IF(VLOOKUP($C169,'様式４－１'!$A$6:$AE$112,24,FALSE)="","",1),"")</f>
        <v/>
      </c>
      <c r="CH169" s="234" t="str">
        <f>IFERROR(IF(VLOOKUP($C169,'様式４－１'!$A$6:$AE$112,25,FALSE)="","",1),"")</f>
        <v/>
      </c>
      <c r="CI169" s="235" t="str">
        <f>IFERROR(IF(VLOOKUP($C169,'様式４－１'!$A$6:$AE$112,26,FALSE)="","",1),"")</f>
        <v/>
      </c>
      <c r="CJ169" s="234" t="str">
        <f>IFERROR(IF(VLOOKUP($C169,'様式４－１'!$A$6:$AE$112,27,FALSE)="","",1),"")</f>
        <v/>
      </c>
      <c r="CK169" s="235" t="str">
        <f>IFERROR(IF(VLOOKUP($C169,'様式４－１'!$A$6:$AE$112,28,FALSE)="","",1),"")</f>
        <v/>
      </c>
      <c r="CL169" s="234" t="str">
        <f>IFERROR(IF(VLOOKUP($C169,'様式４－１'!$A$6:$AE$112,29,FALSE)="","",1),"")</f>
        <v/>
      </c>
      <c r="CM169" s="235" t="str">
        <f>IFERROR(IF(VLOOKUP($C169,'様式４－１'!$A$6:$AE$112,30,FALSE)="","",1),"")</f>
        <v/>
      </c>
      <c r="CN169" s="234" t="str">
        <f>IFERROR(IF(VLOOKUP($C169,'様式４－１'!$A$6:$AE$112,31,FALSE)="","",1),"")</f>
        <v/>
      </c>
      <c r="CO169" s="252" t="str">
        <f>IFERROR(IF(VLOOKUP($C169,'様式４－１'!$A$6:$AE$112,31,FALSE)="","",1),"")</f>
        <v/>
      </c>
      <c r="CP169" s="256" t="str">
        <f>IFERROR(IF(VLOOKUP($C169,'様式４－１'!$A$6:$AE$112,31,FALSE)="","",1),"")</f>
        <v/>
      </c>
      <c r="CQ169" s="252" t="str">
        <f>IFERROR(IF(VLOOKUP($C169,'様式４－１'!$A$6:$AE$112,31,FALSE)="","",1),"")</f>
        <v/>
      </c>
      <c r="CR169" s="260">
        <f>全技術者確認表!E181</f>
        <v>0</v>
      </c>
      <c r="CS169" s="261">
        <f>全技術者確認表!H181</f>
        <v>0</v>
      </c>
      <c r="FS169" s="232"/>
      <c r="FT169" s="233"/>
      <c r="FU169" s="232"/>
      <c r="FV169" s="233"/>
      <c r="FW169" s="232"/>
      <c r="FX169" s="233"/>
      <c r="FY169" s="232"/>
      <c r="FZ169" s="233"/>
      <c r="GA169" s="232"/>
      <c r="GB169" s="233"/>
      <c r="GC169" s="232"/>
      <c r="GD169" s="233"/>
      <c r="GE169" s="232"/>
      <c r="GF169" s="233"/>
      <c r="GG169" s="232"/>
      <c r="GH169" s="233"/>
      <c r="GI169" s="234"/>
      <c r="GJ169" s="235"/>
      <c r="GK169" s="234"/>
      <c r="GL169" s="235"/>
      <c r="GM169" s="234"/>
      <c r="GN169" s="235"/>
      <c r="GO169" s="234"/>
      <c r="GP169" s="235"/>
      <c r="GQ169" s="234"/>
      <c r="GR169" s="235"/>
      <c r="GS169" s="234"/>
      <c r="GT169" s="235"/>
      <c r="GU169" s="234"/>
      <c r="GV169" s="235"/>
      <c r="GW169" s="234"/>
      <c r="GX169" s="235"/>
      <c r="GY169" s="232"/>
      <c r="GZ169" s="233"/>
      <c r="HA169" s="232"/>
      <c r="HB169" s="233"/>
      <c r="HC169" s="232"/>
      <c r="HD169" s="233"/>
      <c r="HE169" s="232"/>
      <c r="HF169" s="233"/>
      <c r="HG169" s="232"/>
      <c r="HH169" s="233"/>
      <c r="HI169" s="232"/>
      <c r="HJ169" s="233"/>
      <c r="HK169" s="232"/>
      <c r="HL169" s="233"/>
      <c r="HM169" s="232"/>
      <c r="HN169" s="233"/>
      <c r="HO169" s="232"/>
      <c r="HP169" s="233"/>
      <c r="HQ169" s="232"/>
      <c r="HR169" s="233"/>
      <c r="HS169" s="232"/>
      <c r="HT169" s="233"/>
      <c r="HU169" s="232"/>
      <c r="HV169" s="233"/>
      <c r="HW169" s="234"/>
      <c r="HX169" s="235"/>
      <c r="HY169" s="234"/>
      <c r="HZ169" s="235"/>
      <c r="IA169" s="234"/>
      <c r="IB169" s="235"/>
      <c r="IC169" s="234"/>
      <c r="ID169" s="235"/>
      <c r="IE169" s="232"/>
      <c r="IF169" s="233"/>
      <c r="IG169" s="232"/>
      <c r="IH169" s="233"/>
      <c r="II169" s="232"/>
      <c r="IJ169" s="233"/>
      <c r="IK169" s="232"/>
      <c r="IL169" s="233"/>
      <c r="IM169" s="234"/>
      <c r="IN169" s="235"/>
      <c r="IO169" s="234"/>
      <c r="IP169" s="235"/>
      <c r="IQ169" s="234"/>
      <c r="IR169" s="235"/>
      <c r="IS169" s="234"/>
      <c r="IT169" s="235"/>
      <c r="IU169" s="234"/>
      <c r="IV169" s="235"/>
      <c r="IW169" s="234"/>
      <c r="IX169" s="252"/>
      <c r="IY169" s="256"/>
      <c r="IZ169" s="252"/>
      <c r="JA169" s="256"/>
      <c r="JB169" s="252"/>
    </row>
    <row r="170" spans="1:262" s="231" customFormat="1" x14ac:dyDescent="0.2">
      <c r="A170" s="231">
        <f>報告書表紙!G$6</f>
        <v>0</v>
      </c>
      <c r="C170" s="231">
        <v>169</v>
      </c>
      <c r="D170" s="231">
        <f>全技術者確認表!B182</f>
        <v>0</v>
      </c>
      <c r="J170" s="232" t="str">
        <f>IFERROR(IF(VLOOKUP($C170,'様式２－１'!$A$6:$BG$163,4,FALSE)="","",1),"")</f>
        <v/>
      </c>
      <c r="K170" s="233" t="str">
        <f>IFERROR(IF(VLOOKUP($C170,'様式２－１'!$A$6:$BG$163,5,FALSE)="","",1),"")</f>
        <v/>
      </c>
      <c r="L170" s="232" t="str">
        <f>IFERROR(IF(VLOOKUP($C170,'様式２－１'!$A$6:$BG$163,6,FALSE)="","",1),"")</f>
        <v/>
      </c>
      <c r="M170" s="233" t="str">
        <f>IFERROR(IF(VLOOKUP($C170,'様式２－１'!$A$6:$BG$163,7,FALSE)="","",1),"")</f>
        <v/>
      </c>
      <c r="N170" s="232" t="str">
        <f>IFERROR(IF(VLOOKUP($C170,'様式２－１'!$A$6:$BG$163,8,FALSE)="","",1),"")</f>
        <v/>
      </c>
      <c r="O170" s="233" t="str">
        <f>IFERROR(IF(VLOOKUP($C170,'様式２－１'!$A$6:$BG$163,9,FALSE)="","",1),"")</f>
        <v/>
      </c>
      <c r="P170" s="232" t="str">
        <f>IFERROR(IF(VLOOKUP($C170,'様式２－１'!$A$6:$BG$163,10,FALSE)="","",1),"")</f>
        <v/>
      </c>
      <c r="Q170" s="233" t="str">
        <f>IFERROR(IF(VLOOKUP($C170,'様式２－１'!$A$6:$BG$163,11,FALSE)="","",1),"")</f>
        <v/>
      </c>
      <c r="R170" s="232" t="str">
        <f>IFERROR(IF(VLOOKUP($C170,'様式２－１'!$A$6:$BG$163,12,FALSE)="","",1),"")</f>
        <v/>
      </c>
      <c r="S170" s="233" t="str">
        <f>IFERROR(IF(VLOOKUP($C170,'様式２－１'!$A$6:$BG$163,13,FALSE)="","",1),"")</f>
        <v/>
      </c>
      <c r="T170" s="232" t="str">
        <f>IFERROR(IF(VLOOKUP($C170,'様式２－１'!$A$6:$BG$163,14,FALSE)="","",1),"")</f>
        <v/>
      </c>
      <c r="U170" s="233" t="str">
        <f>IFERROR(IF(VLOOKUP($C170,'様式２－１'!$A$6:$BG$163,15,FALSE)="","",1),"")</f>
        <v/>
      </c>
      <c r="V170" s="232" t="str">
        <f>IFERROR(IF(VLOOKUP($C170,'様式２－１'!$A$6:$BG$163,16,FALSE)="","",1),"")</f>
        <v/>
      </c>
      <c r="W170" s="233" t="str">
        <f>IFERROR(IF(VLOOKUP($C170,'様式２－１'!$A$6:$BG$163,17,FALSE)="","",1),"")</f>
        <v/>
      </c>
      <c r="X170" s="232" t="str">
        <f>IFERROR(IF(VLOOKUP($C170,'様式２－１'!$A$6:$BG$163,18,FALSE)="","",1),"")</f>
        <v/>
      </c>
      <c r="Y170" s="233" t="str">
        <f>IFERROR(IF(VLOOKUP($C170,'様式２－１'!$A$6:$BG$163,19,FALSE)="","",1),"")</f>
        <v/>
      </c>
      <c r="Z170" s="232" t="str">
        <f>IFERROR(IF(VLOOKUP($C170,'様式２－１'!$A$6:$BG$163,20,FALSE)="","",1),"")</f>
        <v/>
      </c>
      <c r="AA170" s="235" t="str">
        <f>IFERROR(IF(VLOOKUP($C170,'様式２－１'!$A$6:$BG$163,21,FALSE)="","",1),"")</f>
        <v/>
      </c>
      <c r="AB170" s="232" t="str">
        <f>IFERROR(IF(VLOOKUP($C170,'様式２－１'!$A$6:$BG$163,22,FALSE)="","",1),"")</f>
        <v/>
      </c>
      <c r="AC170" s="235" t="str">
        <f>IFERROR(IF(VLOOKUP($C170,'様式２－１'!$A$6:$BG$163,23,FALSE)="","",1),"")</f>
        <v/>
      </c>
      <c r="AD170" s="232" t="str">
        <f>IFERROR(IF(VLOOKUP($C170,'様式２－１'!$A$6:$BG$163,24,FALSE)="","",1),"")</f>
        <v/>
      </c>
      <c r="AE170" s="235" t="str">
        <f>IFERROR(IF(VLOOKUP($C170,'様式２－１'!$A$6:$BG$163,25,FALSE)="","",1),"")</f>
        <v/>
      </c>
      <c r="AF170" s="232" t="str">
        <f>IFERROR(IF(VLOOKUP($C170,'様式２－１'!$A$6:$BG$163,26,FALSE)="","",1),"")</f>
        <v/>
      </c>
      <c r="AG170" s="235" t="str">
        <f>IFERROR(IF(VLOOKUP($C170,'様式２－１'!$A$6:$BG$163,27,FALSE)="","",1),"")</f>
        <v/>
      </c>
      <c r="AH170" s="232" t="str">
        <f>IFERROR(IF(VLOOKUP($C170,'様式２－１'!$A$6:$BG$163,28,FALSE)="","",1),"")</f>
        <v/>
      </c>
      <c r="AI170" s="235" t="str">
        <f>IFERROR(IF(VLOOKUP($C170,'様式２－１'!$A$6:$BG$163,28,FALSE)="","",1),"")</f>
        <v/>
      </c>
      <c r="AJ170" s="232" t="str">
        <f>IFERROR(IF(VLOOKUP($C170,'様式２－１'!$A$6:$BG$163,30,FALSE)="","",1),"")</f>
        <v/>
      </c>
      <c r="AK170" s="235" t="str">
        <f>IFERROR(IF(VLOOKUP($C170,'様式２－１'!$A$6:$BG$163,31,FALSE)="","",1),"")</f>
        <v/>
      </c>
      <c r="AL170" s="232" t="str">
        <f>IFERROR(IF(VLOOKUP($C170,'様式２－１'!$A$6:$BG$163,32,FALSE)="","",1),"")</f>
        <v/>
      </c>
      <c r="AM170" s="235" t="str">
        <f>IFERROR(IF(VLOOKUP($C170,'様式２－１'!$A$6:$BG$163,33,FALSE)="","",1),"")</f>
        <v/>
      </c>
      <c r="AN170" s="232" t="str">
        <f>IFERROR(IF(VLOOKUP($C170,'様式２－１'!$A$6:$BG$163,34,FALSE)="","",1),"")</f>
        <v/>
      </c>
      <c r="AO170" s="235" t="str">
        <f>IFERROR(IF(VLOOKUP($C170,'様式２－１'!$A$6:$BG$163,35,FALSE)="","",1),"")</f>
        <v/>
      </c>
      <c r="AP170" s="232" t="str">
        <f>IFERROR(IF(VLOOKUP($C170,'様式２－１'!$A$6:$BG$163,36,FALSE)="","",VLOOKUP($C170,'様式２－１'!$A$6:$BG$163,36,FALSE)),"")</f>
        <v/>
      </c>
      <c r="AQ170" s="233" t="str">
        <f>IFERROR(IF(VLOOKUP($C170,'様式２－１'!$A$6:$BG$163,37,FALSE)="","",VLOOKUP($C170,'様式２－１'!$A$6:$BG$163,37,FALSE)),"")</f>
        <v/>
      </c>
      <c r="AR170" s="232" t="str">
        <f>IFERROR(IF(VLOOKUP($C170,'様式２－１'!$A$6:$BG$163,38,FALSE)="","",VLOOKUP($C170,'様式２－１'!$A$6:$BG$163,38,FALSE)),"")</f>
        <v/>
      </c>
      <c r="AS170" s="233" t="str">
        <f>IFERROR(IF(VLOOKUP($C170,'様式２－１'!$A$6:$BG$163,39,FALSE)="","",VLOOKUP($C170,'様式２－１'!$A$6:$BG$163,39,FALSE)),"")</f>
        <v/>
      </c>
      <c r="AT170" s="232" t="str">
        <f>IFERROR(IF(VLOOKUP($C170,'様式２－１'!$A$6:$BG$163,40,FALSE)="","",VLOOKUP($C170,'様式２－１'!$A$6:$BG$163,40,FALSE)),"")</f>
        <v/>
      </c>
      <c r="AU170" s="233" t="str">
        <f>IFERROR(IF(VLOOKUP($C170,'様式２－１'!$A$6:$BG$163,41,FALSE)="","",VLOOKUP($C170,'様式２－１'!$A$6:$BG$163,41,FALSE)),"")</f>
        <v/>
      </c>
      <c r="AV170" s="232" t="str">
        <f>IFERROR(IF(VLOOKUP($C170,'様式２－１'!$A$6:$BG$163,42,FALSE)="","",VLOOKUP($C170,'様式２－１'!$A$6:$BG$163,42,FALSE)),"")</f>
        <v/>
      </c>
      <c r="AW170" s="233" t="str">
        <f>IFERROR(IF(VLOOKUP($C170,'様式２－１'!$A$6:$BG$163,43,FALSE)="","",VLOOKUP($C170,'様式２－１'!$A$6:$BG$163,43,FALSE)),"")</f>
        <v/>
      </c>
      <c r="AX170" s="232" t="str">
        <f>IFERROR(IF(VLOOKUP($C170,'様式２－１'!$A$6:$BG$163,44,FALSE)="","",VLOOKUP($C170,'様式２－１'!$A$6:$BG$163,44,FALSE)),"")</f>
        <v/>
      </c>
      <c r="AY170" s="233" t="str">
        <f>IFERROR(IF(VLOOKUP($C170,'様式２－１'!$A$6:$BG$163,45,FALSE)="","",VLOOKUP($C170,'様式２－１'!$A$6:$BG$163,45,FALSE)),"")</f>
        <v/>
      </c>
      <c r="AZ170" s="232" t="str">
        <f>IFERROR(IF(VLOOKUP($C170,'様式２－１'!$A$6:$BG$163,46,FALSE)="","",VLOOKUP($C170,'様式２－１'!$A$6:$BG$163,46,FALSE)),"")</f>
        <v/>
      </c>
      <c r="BA170" s="233" t="str">
        <f>IFERROR(IF(VLOOKUP($C170,'様式２－１'!$A$6:$BG$163,47,FALSE)="","",VLOOKUP($C170,'様式２－１'!$A$6:$BG$163,47,FALSE)),"")</f>
        <v/>
      </c>
      <c r="BB170" s="232" t="str">
        <f>IFERROR(IF(VLOOKUP($C170,'様式２－１'!$A$6:$BG$163,48,FALSE)="","",VLOOKUP($C170,'様式２－１'!$A$6:$BG$163,48,FALSE)),"")</f>
        <v/>
      </c>
      <c r="BC170" s="233" t="str">
        <f>IFERROR(IF(VLOOKUP($C170,'様式２－１'!$A$6:$BG$163,49,FALSE)="","",VLOOKUP($C170,'様式２－１'!$A$6:$BG$163,49,FALSE)),"")</f>
        <v/>
      </c>
      <c r="BD170" s="232" t="str">
        <f>IFERROR(IF(VLOOKUP($C170,'様式２－１'!$A$6:$BG$163,50,FALSE)="","",VLOOKUP($C170,'様式２－１'!$A$6:$BG$163,50,FALSE)),"")</f>
        <v/>
      </c>
      <c r="BE170" s="233" t="str">
        <f>IFERROR(IF(VLOOKUP($C170,'様式２－１'!$A$6:$BG$163,51,FALSE)="","",VLOOKUP($C170,'様式２－１'!$A$6:$BG$163,51,FALSE)),"")</f>
        <v/>
      </c>
      <c r="BF170" s="232" t="str">
        <f>IFERROR(IF(VLOOKUP($C170,'様式２－１'!$A$6:$BG$163,52,FALSE)="","",VLOOKUP($C170,'様式２－１'!$A$6:$BG$163,52,FALSE)),"")</f>
        <v/>
      </c>
      <c r="BG170" s="233" t="str">
        <f>IFERROR(IF(VLOOKUP($C170,'様式２－１'!$A$6:$BG$163,53,FALSE)="","",1),"")</f>
        <v/>
      </c>
      <c r="BH170" s="232" t="str">
        <f>IFERROR(IF(VLOOKUP($C170,'様式２－１'!$A$6:$BG$163,54,FALSE)="","",1),"")</f>
        <v/>
      </c>
      <c r="BI170" s="233" t="str">
        <f>IFERROR(IF(VLOOKUP($C170,'様式２－１'!$A$6:$BG$163,55,FALSE)="","",1),"")</f>
        <v/>
      </c>
      <c r="BJ170" s="232" t="str">
        <f>IFERROR(IF(VLOOKUP($C170,'様式２－１'!$A$6:$BG$163,56,FALSE)="","",VLOOKUP($C170,'様式２－１'!$A$6:$BG$163,56,FALSE)),"")</f>
        <v/>
      </c>
      <c r="BK170" s="233" t="str">
        <f>IFERROR(IF(VLOOKUP($C170,'様式２－１'!$A$6:$BG$163,57,FALSE)="","",VLOOKUP($C170,'様式２－１'!$A$6:$BG$163,57,FALSE)),"")</f>
        <v/>
      </c>
      <c r="BL170" s="232" t="str">
        <f>IFERROR(IF(VLOOKUP($C170,'様式２－１'!$A$6:$BG$163,58,FALSE)="","",VLOOKUP($C170,'様式２－１'!$A$6:$BG$163,58,FALSE)),"")</f>
        <v/>
      </c>
      <c r="BM170" s="233" t="str">
        <f>IFERROR(IF(VLOOKUP($C170,'様式２－１'!$A$6:$BG$163,59,FALSE)="","",VLOOKUP($C170,'様式２－１'!$A$6:$BG$163,59,FALSE)),"")</f>
        <v/>
      </c>
      <c r="BN170" s="234" t="str">
        <f>IFERROR(IF(VLOOKUP($C170,'様式４－１'!$A$6:$AE$112,5,FALSE)="","",VLOOKUP($C170,'様式４－１'!$A$6:$AE$112,5,FALSE)),"")</f>
        <v/>
      </c>
      <c r="BO170" s="235" t="str">
        <f>IFERROR(IF(VLOOKUP($C170,'様式４－１'!$A$6:$AE$112,6,FALSE)="","",VLOOKUP($C170,'様式４－１'!$A$6:$AE$112,6,FALSE)),"")</f>
        <v/>
      </c>
      <c r="BP170" s="234" t="str">
        <f>IFERROR(IF(VLOOKUP($C170,'様式４－１'!$A$6:$AE$112,7,FALSE)="","",VLOOKUP($C170,'様式４－１'!$A$6:$AE$112,7,FALSE)),"")</f>
        <v/>
      </c>
      <c r="BQ170" s="235" t="str">
        <f>IFERROR(IF(VLOOKUP($C170,'様式４－１'!$A$6:$AE$112,8,FALSE)="","",VLOOKUP($C170,'様式４－１'!$A$6:$AE$112,8,FALSE)),"")</f>
        <v/>
      </c>
      <c r="BR170" s="234" t="str">
        <f>IFERROR(IF(VLOOKUP($C170,'様式４－１'!$A$6:$AE$112,9,FALSE)="","",VLOOKUP($C170,'様式４－１'!$A$6:$AE$112,9,FALSE)),"")</f>
        <v/>
      </c>
      <c r="BS170" s="235" t="str">
        <f>IFERROR(IF(VLOOKUP($C170,'様式４－１'!$A$6:$AE$112,10,FALSE)="","",VLOOKUP($C170,'様式４－１'!$A$6:$AE$112,10,FALSE)),"")</f>
        <v/>
      </c>
      <c r="BT170" s="234" t="str">
        <f>IFERROR(IF(VLOOKUP($C170,'様式４－１'!$A$6:$AE$112,11,FALSE)="","",VLOOKUP($C170,'様式４－１'!$A$6:$AE$112,11,FALSE)),"")</f>
        <v/>
      </c>
      <c r="BU170" s="235" t="str">
        <f>IFERROR(IF(VLOOKUP($C170,'様式４－１'!$A$6:$AE$112,12,FALSE)="","",VLOOKUP($C170,'様式４－１'!$A$6:$AE$112,12,FALSE)),"")</f>
        <v/>
      </c>
      <c r="BV170" s="232" t="str">
        <f>IFERROR(IF(VLOOKUP($C170,'様式４－１'!$A$6:$AE$112,13,FALSE)="","",VLOOKUP($C170,'様式４－１'!$A$6:$AE$112,13,FALSE)),"")</f>
        <v/>
      </c>
      <c r="BW170" s="233" t="str">
        <f>IFERROR(IF(VLOOKUP($C170,'様式４－１'!$A$6:$AE$112,14,FALSE)="","",VLOOKUP($C170,'様式４－１'!$A$6:$AE$112,14,FALSE)),"")</f>
        <v/>
      </c>
      <c r="BX170" s="232" t="str">
        <f>IFERROR(IF(VLOOKUP($C170,'様式４－１'!$A$6:$AE$112,15,FALSE)="","",VLOOKUP($C170,'様式４－１'!$A$6:$AE$112,15,FALSE)),"")</f>
        <v/>
      </c>
      <c r="BY170" s="233" t="str">
        <f>IFERROR(IF(VLOOKUP($C170,'様式４－１'!$A$6:$AE$112,16,FALSE)="","",VLOOKUP($C170,'様式４－１'!$A$6:$AE$112,16,FALSE)),"")</f>
        <v/>
      </c>
      <c r="BZ170" s="232" t="str">
        <f>IFERROR(IF(VLOOKUP($C170,'様式４－１'!$A$6:$AE$112,17,FALSE)="","",VLOOKUP($C170,'様式４－１'!$A$6:$AE$112,17,FALSE)),"")</f>
        <v/>
      </c>
      <c r="CA170" s="233" t="str">
        <f>IFERROR(IF(VLOOKUP($C170,'様式４－１'!$A$6:$AE$112,18,FALSE)="","",VLOOKUP($C170,'様式４－１'!$A$6:$AE$112,18,FALSE)),"")</f>
        <v/>
      </c>
      <c r="CB170" s="232" t="str">
        <f>IFERROR(IF(VLOOKUP($C170,'様式４－１'!$A$6:$AE$112,19,FALSE)="","",VLOOKUP($C170,'様式４－１'!$A$6:$AE$112,19,FALSE)),"")</f>
        <v/>
      </c>
      <c r="CC170" s="233" t="str">
        <f>IFERROR(IF(VLOOKUP($C170,'様式４－１'!$A$6:$AE$112,20,FALSE)="","",VLOOKUP($C170,'様式４－１'!$A$6:$AE$112,20,FALSE)),"")</f>
        <v/>
      </c>
      <c r="CD170" s="234" t="str">
        <f>IFERROR(IF(VLOOKUP($C170,'様式４－１'!$A$6:$AE$112,21,FALSE)="","",1),"")</f>
        <v/>
      </c>
      <c r="CE170" s="235" t="str">
        <f>IFERROR(IF(VLOOKUP($C170,'様式４－１'!$A$6:$AE$112,22,FALSE)="","",1),"")</f>
        <v/>
      </c>
      <c r="CF170" s="234" t="str">
        <f>IFERROR(IF(VLOOKUP($C170,'様式４－１'!$A$6:$AE$112,23,FALSE)="","",1),"")</f>
        <v/>
      </c>
      <c r="CG170" s="235" t="str">
        <f>IFERROR(IF(VLOOKUP($C170,'様式４－１'!$A$6:$AE$112,24,FALSE)="","",1),"")</f>
        <v/>
      </c>
      <c r="CH170" s="234" t="str">
        <f>IFERROR(IF(VLOOKUP($C170,'様式４－１'!$A$6:$AE$112,25,FALSE)="","",1),"")</f>
        <v/>
      </c>
      <c r="CI170" s="235" t="str">
        <f>IFERROR(IF(VLOOKUP($C170,'様式４－１'!$A$6:$AE$112,26,FALSE)="","",1),"")</f>
        <v/>
      </c>
      <c r="CJ170" s="234" t="str">
        <f>IFERROR(IF(VLOOKUP($C170,'様式４－１'!$A$6:$AE$112,27,FALSE)="","",1),"")</f>
        <v/>
      </c>
      <c r="CK170" s="235" t="str">
        <f>IFERROR(IF(VLOOKUP($C170,'様式４－１'!$A$6:$AE$112,28,FALSE)="","",1),"")</f>
        <v/>
      </c>
      <c r="CL170" s="234" t="str">
        <f>IFERROR(IF(VLOOKUP($C170,'様式４－１'!$A$6:$AE$112,29,FALSE)="","",1),"")</f>
        <v/>
      </c>
      <c r="CM170" s="235" t="str">
        <f>IFERROR(IF(VLOOKUP($C170,'様式４－１'!$A$6:$AE$112,30,FALSE)="","",1),"")</f>
        <v/>
      </c>
      <c r="CN170" s="234" t="str">
        <f>IFERROR(IF(VLOOKUP($C170,'様式４－１'!$A$6:$AE$112,31,FALSE)="","",1),"")</f>
        <v/>
      </c>
      <c r="CO170" s="252" t="str">
        <f>IFERROR(IF(VLOOKUP($C170,'様式４－１'!$A$6:$AE$112,31,FALSE)="","",1),"")</f>
        <v/>
      </c>
      <c r="CP170" s="256" t="str">
        <f>IFERROR(IF(VLOOKUP($C170,'様式４－１'!$A$6:$AE$112,31,FALSE)="","",1),"")</f>
        <v/>
      </c>
      <c r="CQ170" s="252" t="str">
        <f>IFERROR(IF(VLOOKUP($C170,'様式４－１'!$A$6:$AE$112,31,FALSE)="","",1),"")</f>
        <v/>
      </c>
      <c r="CR170" s="260">
        <f>全技術者確認表!E182</f>
        <v>0</v>
      </c>
      <c r="CS170" s="261">
        <f>全技術者確認表!H182</f>
        <v>0</v>
      </c>
      <c r="FS170" s="232"/>
      <c r="FT170" s="233"/>
      <c r="FU170" s="232"/>
      <c r="FV170" s="233"/>
      <c r="FW170" s="232"/>
      <c r="FX170" s="233"/>
      <c r="FY170" s="232"/>
      <c r="FZ170" s="233"/>
      <c r="GA170" s="232"/>
      <c r="GB170" s="233"/>
      <c r="GC170" s="232"/>
      <c r="GD170" s="233"/>
      <c r="GE170" s="232"/>
      <c r="GF170" s="233"/>
      <c r="GG170" s="232"/>
      <c r="GH170" s="233"/>
      <c r="GI170" s="234"/>
      <c r="GJ170" s="235"/>
      <c r="GK170" s="234"/>
      <c r="GL170" s="235"/>
      <c r="GM170" s="234"/>
      <c r="GN170" s="235"/>
      <c r="GO170" s="234"/>
      <c r="GP170" s="235"/>
      <c r="GQ170" s="234"/>
      <c r="GR170" s="235"/>
      <c r="GS170" s="234"/>
      <c r="GT170" s="235"/>
      <c r="GU170" s="234"/>
      <c r="GV170" s="235"/>
      <c r="GW170" s="234"/>
      <c r="GX170" s="235"/>
      <c r="GY170" s="232"/>
      <c r="GZ170" s="233"/>
      <c r="HA170" s="232"/>
      <c r="HB170" s="233"/>
      <c r="HC170" s="232"/>
      <c r="HD170" s="233"/>
      <c r="HE170" s="232"/>
      <c r="HF170" s="233"/>
      <c r="HG170" s="232"/>
      <c r="HH170" s="233"/>
      <c r="HI170" s="232"/>
      <c r="HJ170" s="233"/>
      <c r="HK170" s="232"/>
      <c r="HL170" s="233"/>
      <c r="HM170" s="232"/>
      <c r="HN170" s="233"/>
      <c r="HO170" s="232"/>
      <c r="HP170" s="233"/>
      <c r="HQ170" s="232"/>
      <c r="HR170" s="233"/>
      <c r="HS170" s="232"/>
      <c r="HT170" s="233"/>
      <c r="HU170" s="232"/>
      <c r="HV170" s="233"/>
      <c r="HW170" s="234"/>
      <c r="HX170" s="235"/>
      <c r="HY170" s="234"/>
      <c r="HZ170" s="235"/>
      <c r="IA170" s="234"/>
      <c r="IB170" s="235"/>
      <c r="IC170" s="234"/>
      <c r="ID170" s="235"/>
      <c r="IE170" s="232"/>
      <c r="IF170" s="233"/>
      <c r="IG170" s="232"/>
      <c r="IH170" s="233"/>
      <c r="II170" s="232"/>
      <c r="IJ170" s="233"/>
      <c r="IK170" s="232"/>
      <c r="IL170" s="233"/>
      <c r="IM170" s="234"/>
      <c r="IN170" s="235"/>
      <c r="IO170" s="234"/>
      <c r="IP170" s="235"/>
      <c r="IQ170" s="234"/>
      <c r="IR170" s="235"/>
      <c r="IS170" s="234"/>
      <c r="IT170" s="235"/>
      <c r="IU170" s="234"/>
      <c r="IV170" s="235"/>
      <c r="IW170" s="234"/>
      <c r="IX170" s="252"/>
      <c r="IY170" s="256"/>
      <c r="IZ170" s="252"/>
      <c r="JA170" s="256"/>
      <c r="JB170" s="252"/>
    </row>
    <row r="171" spans="1:262" s="241" customFormat="1" x14ac:dyDescent="0.2">
      <c r="A171" s="241">
        <f>報告書表紙!G$6</f>
        <v>0</v>
      </c>
      <c r="C171" s="241">
        <v>170</v>
      </c>
      <c r="D171" s="241">
        <f>全技術者確認表!B183</f>
        <v>0</v>
      </c>
      <c r="J171" s="242" t="str">
        <f>IFERROR(IF(VLOOKUP($C171,'様式２－１'!$A$6:$BG$163,4,FALSE)="","",1),"")</f>
        <v/>
      </c>
      <c r="K171" s="243" t="str">
        <f>IFERROR(IF(VLOOKUP($C171,'様式２－１'!$A$6:$BG$163,5,FALSE)="","",1),"")</f>
        <v/>
      </c>
      <c r="L171" s="242" t="str">
        <f>IFERROR(IF(VLOOKUP($C171,'様式２－１'!$A$6:$BG$163,6,FALSE)="","",1),"")</f>
        <v/>
      </c>
      <c r="M171" s="243" t="str">
        <f>IFERROR(IF(VLOOKUP($C171,'様式２－１'!$A$6:$BG$163,7,FALSE)="","",1),"")</f>
        <v/>
      </c>
      <c r="N171" s="242" t="str">
        <f>IFERROR(IF(VLOOKUP($C171,'様式２－１'!$A$6:$BG$163,8,FALSE)="","",1),"")</f>
        <v/>
      </c>
      <c r="O171" s="243" t="str">
        <f>IFERROR(IF(VLOOKUP($C171,'様式２－１'!$A$6:$BG$163,9,FALSE)="","",1),"")</f>
        <v/>
      </c>
      <c r="P171" s="242" t="str">
        <f>IFERROR(IF(VLOOKUP($C171,'様式２－１'!$A$6:$BG$163,10,FALSE)="","",1),"")</f>
        <v/>
      </c>
      <c r="Q171" s="243" t="str">
        <f>IFERROR(IF(VLOOKUP($C171,'様式２－１'!$A$6:$BG$163,11,FALSE)="","",1),"")</f>
        <v/>
      </c>
      <c r="R171" s="242" t="str">
        <f>IFERROR(IF(VLOOKUP($C171,'様式２－１'!$A$6:$BG$163,12,FALSE)="","",1),"")</f>
        <v/>
      </c>
      <c r="S171" s="243" t="str">
        <f>IFERROR(IF(VLOOKUP($C171,'様式２－１'!$A$6:$BG$163,13,FALSE)="","",1),"")</f>
        <v/>
      </c>
      <c r="T171" s="242" t="str">
        <f>IFERROR(IF(VLOOKUP($C171,'様式２－１'!$A$6:$BG$163,14,FALSE)="","",1),"")</f>
        <v/>
      </c>
      <c r="U171" s="243" t="str">
        <f>IFERROR(IF(VLOOKUP($C171,'様式２－１'!$A$6:$BG$163,15,FALSE)="","",1),"")</f>
        <v/>
      </c>
      <c r="V171" s="242" t="str">
        <f>IFERROR(IF(VLOOKUP($C171,'様式２－１'!$A$6:$BG$163,16,FALSE)="","",1),"")</f>
        <v/>
      </c>
      <c r="W171" s="243" t="str">
        <f>IFERROR(IF(VLOOKUP($C171,'様式２－１'!$A$6:$BG$163,17,FALSE)="","",1),"")</f>
        <v/>
      </c>
      <c r="X171" s="242" t="str">
        <f>IFERROR(IF(VLOOKUP($C171,'様式２－１'!$A$6:$BG$163,18,FALSE)="","",1),"")</f>
        <v/>
      </c>
      <c r="Y171" s="243" t="str">
        <f>IFERROR(IF(VLOOKUP($C171,'様式２－１'!$A$6:$BG$163,19,FALSE)="","",1),"")</f>
        <v/>
      </c>
      <c r="Z171" s="242" t="str">
        <f>IFERROR(IF(VLOOKUP($C171,'様式２－１'!$A$6:$BG$163,20,FALSE)="","",1),"")</f>
        <v/>
      </c>
      <c r="AA171" s="245" t="str">
        <f>IFERROR(IF(VLOOKUP($C171,'様式２－１'!$A$6:$BG$163,21,FALSE)="","",1),"")</f>
        <v/>
      </c>
      <c r="AB171" s="242" t="str">
        <f>IFERROR(IF(VLOOKUP($C171,'様式２－１'!$A$6:$BG$163,22,FALSE)="","",1),"")</f>
        <v/>
      </c>
      <c r="AC171" s="245" t="str">
        <f>IFERROR(IF(VLOOKUP($C171,'様式２－１'!$A$6:$BG$163,23,FALSE)="","",1),"")</f>
        <v/>
      </c>
      <c r="AD171" s="242" t="str">
        <f>IFERROR(IF(VLOOKUP($C171,'様式２－１'!$A$6:$BG$163,24,FALSE)="","",1),"")</f>
        <v/>
      </c>
      <c r="AE171" s="245" t="str">
        <f>IFERROR(IF(VLOOKUP($C171,'様式２－１'!$A$6:$BG$163,25,FALSE)="","",1),"")</f>
        <v/>
      </c>
      <c r="AF171" s="242" t="str">
        <f>IFERROR(IF(VLOOKUP($C171,'様式２－１'!$A$6:$BG$163,26,FALSE)="","",1),"")</f>
        <v/>
      </c>
      <c r="AG171" s="245" t="str">
        <f>IFERROR(IF(VLOOKUP($C171,'様式２－１'!$A$6:$BG$163,27,FALSE)="","",1),"")</f>
        <v/>
      </c>
      <c r="AH171" s="242" t="str">
        <f>IFERROR(IF(VLOOKUP($C171,'様式２－１'!$A$6:$BG$163,28,FALSE)="","",1),"")</f>
        <v/>
      </c>
      <c r="AI171" s="245" t="str">
        <f>IFERROR(IF(VLOOKUP($C171,'様式２－１'!$A$6:$BG$163,28,FALSE)="","",1),"")</f>
        <v/>
      </c>
      <c r="AJ171" s="242" t="str">
        <f>IFERROR(IF(VLOOKUP($C171,'様式２－１'!$A$6:$BG$163,30,FALSE)="","",1),"")</f>
        <v/>
      </c>
      <c r="AK171" s="245" t="str">
        <f>IFERROR(IF(VLOOKUP($C171,'様式２－１'!$A$6:$BG$163,31,FALSE)="","",1),"")</f>
        <v/>
      </c>
      <c r="AL171" s="242" t="str">
        <f>IFERROR(IF(VLOOKUP($C171,'様式２－１'!$A$6:$BG$163,32,FALSE)="","",1),"")</f>
        <v/>
      </c>
      <c r="AM171" s="245" t="str">
        <f>IFERROR(IF(VLOOKUP($C171,'様式２－１'!$A$6:$BG$163,33,FALSE)="","",1),"")</f>
        <v/>
      </c>
      <c r="AN171" s="242" t="str">
        <f>IFERROR(IF(VLOOKUP($C171,'様式２－１'!$A$6:$BG$163,34,FALSE)="","",1),"")</f>
        <v/>
      </c>
      <c r="AO171" s="245" t="str">
        <f>IFERROR(IF(VLOOKUP($C171,'様式２－１'!$A$6:$BG$163,35,FALSE)="","",1),"")</f>
        <v/>
      </c>
      <c r="AP171" s="242" t="str">
        <f>IFERROR(IF(VLOOKUP($C171,'様式２－１'!$A$6:$BG$163,36,FALSE)="","",VLOOKUP($C171,'様式２－１'!$A$6:$BG$163,36,FALSE)),"")</f>
        <v/>
      </c>
      <c r="AQ171" s="243" t="str">
        <f>IFERROR(IF(VLOOKUP($C171,'様式２－１'!$A$6:$BG$163,37,FALSE)="","",VLOOKUP($C171,'様式２－１'!$A$6:$BG$163,37,FALSE)),"")</f>
        <v/>
      </c>
      <c r="AR171" s="242" t="str">
        <f>IFERROR(IF(VLOOKUP($C171,'様式２－１'!$A$6:$BG$163,38,FALSE)="","",VLOOKUP($C171,'様式２－１'!$A$6:$BG$163,38,FALSE)),"")</f>
        <v/>
      </c>
      <c r="AS171" s="243" t="str">
        <f>IFERROR(IF(VLOOKUP($C171,'様式２－１'!$A$6:$BG$163,39,FALSE)="","",VLOOKUP($C171,'様式２－１'!$A$6:$BG$163,39,FALSE)),"")</f>
        <v/>
      </c>
      <c r="AT171" s="242" t="str">
        <f>IFERROR(IF(VLOOKUP($C171,'様式２－１'!$A$6:$BG$163,40,FALSE)="","",VLOOKUP($C171,'様式２－１'!$A$6:$BG$163,40,FALSE)),"")</f>
        <v/>
      </c>
      <c r="AU171" s="243" t="str">
        <f>IFERROR(IF(VLOOKUP($C171,'様式２－１'!$A$6:$BG$163,41,FALSE)="","",VLOOKUP($C171,'様式２－１'!$A$6:$BG$163,41,FALSE)),"")</f>
        <v/>
      </c>
      <c r="AV171" s="242" t="str">
        <f>IFERROR(IF(VLOOKUP($C171,'様式２－１'!$A$6:$BG$163,42,FALSE)="","",VLOOKUP($C171,'様式２－１'!$A$6:$BG$163,42,FALSE)),"")</f>
        <v/>
      </c>
      <c r="AW171" s="243" t="str">
        <f>IFERROR(IF(VLOOKUP($C171,'様式２－１'!$A$6:$BG$163,43,FALSE)="","",VLOOKUP($C171,'様式２－１'!$A$6:$BG$163,43,FALSE)),"")</f>
        <v/>
      </c>
      <c r="AX171" s="242" t="str">
        <f>IFERROR(IF(VLOOKUP($C171,'様式２－１'!$A$6:$BG$163,44,FALSE)="","",VLOOKUP($C171,'様式２－１'!$A$6:$BG$163,44,FALSE)),"")</f>
        <v/>
      </c>
      <c r="AY171" s="243" t="str">
        <f>IFERROR(IF(VLOOKUP($C171,'様式２－１'!$A$6:$BG$163,45,FALSE)="","",VLOOKUP($C171,'様式２－１'!$A$6:$BG$163,45,FALSE)),"")</f>
        <v/>
      </c>
      <c r="AZ171" s="242" t="str">
        <f>IFERROR(IF(VLOOKUP($C171,'様式２－１'!$A$6:$BG$163,46,FALSE)="","",VLOOKUP($C171,'様式２－１'!$A$6:$BG$163,46,FALSE)),"")</f>
        <v/>
      </c>
      <c r="BA171" s="243" t="str">
        <f>IFERROR(IF(VLOOKUP($C171,'様式２－１'!$A$6:$BG$163,47,FALSE)="","",VLOOKUP($C171,'様式２－１'!$A$6:$BG$163,47,FALSE)),"")</f>
        <v/>
      </c>
      <c r="BB171" s="242" t="str">
        <f>IFERROR(IF(VLOOKUP($C171,'様式２－１'!$A$6:$BG$163,48,FALSE)="","",VLOOKUP($C171,'様式２－１'!$A$6:$BG$163,48,FALSE)),"")</f>
        <v/>
      </c>
      <c r="BC171" s="243" t="str">
        <f>IFERROR(IF(VLOOKUP($C171,'様式２－１'!$A$6:$BG$163,49,FALSE)="","",VLOOKUP($C171,'様式２－１'!$A$6:$BG$163,49,FALSE)),"")</f>
        <v/>
      </c>
      <c r="BD171" s="242" t="str">
        <f>IFERROR(IF(VLOOKUP($C171,'様式２－１'!$A$6:$BG$163,50,FALSE)="","",VLOOKUP($C171,'様式２－１'!$A$6:$BG$163,50,FALSE)),"")</f>
        <v/>
      </c>
      <c r="BE171" s="243" t="str">
        <f>IFERROR(IF(VLOOKUP($C171,'様式２－１'!$A$6:$BG$163,51,FALSE)="","",VLOOKUP($C171,'様式２－１'!$A$6:$BG$163,51,FALSE)),"")</f>
        <v/>
      </c>
      <c r="BF171" s="242" t="str">
        <f>IFERROR(IF(VLOOKUP($C171,'様式２－１'!$A$6:$BG$163,52,FALSE)="","",VLOOKUP($C171,'様式２－１'!$A$6:$BG$163,52,FALSE)),"")</f>
        <v/>
      </c>
      <c r="BG171" s="243" t="str">
        <f>IFERROR(IF(VLOOKUP($C171,'様式２－１'!$A$6:$BG$163,53,FALSE)="","",1),"")</f>
        <v/>
      </c>
      <c r="BH171" s="242" t="str">
        <f>IFERROR(IF(VLOOKUP($C171,'様式２－１'!$A$6:$BG$163,54,FALSE)="","",1),"")</f>
        <v/>
      </c>
      <c r="BI171" s="243" t="str">
        <f>IFERROR(IF(VLOOKUP($C171,'様式２－１'!$A$6:$BG$163,55,FALSE)="","",1),"")</f>
        <v/>
      </c>
      <c r="BJ171" s="242" t="str">
        <f>IFERROR(IF(VLOOKUP($C171,'様式２－１'!$A$6:$BG$163,56,FALSE)="","",VLOOKUP($C171,'様式２－１'!$A$6:$BG$163,56,FALSE)),"")</f>
        <v/>
      </c>
      <c r="BK171" s="243" t="str">
        <f>IFERROR(IF(VLOOKUP($C171,'様式２－１'!$A$6:$BG$163,57,FALSE)="","",VLOOKUP($C171,'様式２－１'!$A$6:$BG$163,57,FALSE)),"")</f>
        <v/>
      </c>
      <c r="BL171" s="242" t="str">
        <f>IFERROR(IF(VLOOKUP($C171,'様式２－１'!$A$6:$BG$163,58,FALSE)="","",VLOOKUP($C171,'様式２－１'!$A$6:$BG$163,58,FALSE)),"")</f>
        <v/>
      </c>
      <c r="BM171" s="243" t="str">
        <f>IFERROR(IF(VLOOKUP($C171,'様式２－１'!$A$6:$BG$163,59,FALSE)="","",VLOOKUP($C171,'様式２－１'!$A$6:$BG$163,59,FALSE)),"")</f>
        <v/>
      </c>
      <c r="BN171" s="244" t="str">
        <f>IFERROR(IF(VLOOKUP($C171,'様式４－１'!$A$6:$AE$112,5,FALSE)="","",VLOOKUP($C171,'様式４－１'!$A$6:$AE$112,5,FALSE)),"")</f>
        <v/>
      </c>
      <c r="BO171" s="245" t="str">
        <f>IFERROR(IF(VLOOKUP($C171,'様式４－１'!$A$6:$AE$112,6,FALSE)="","",VLOOKUP($C171,'様式４－１'!$A$6:$AE$112,6,FALSE)),"")</f>
        <v/>
      </c>
      <c r="BP171" s="244" t="str">
        <f>IFERROR(IF(VLOOKUP($C171,'様式４－１'!$A$6:$AE$112,7,FALSE)="","",VLOOKUP($C171,'様式４－１'!$A$6:$AE$112,7,FALSE)),"")</f>
        <v/>
      </c>
      <c r="BQ171" s="245" t="str">
        <f>IFERROR(IF(VLOOKUP($C171,'様式４－１'!$A$6:$AE$112,8,FALSE)="","",VLOOKUP($C171,'様式４－１'!$A$6:$AE$112,8,FALSE)),"")</f>
        <v/>
      </c>
      <c r="BR171" s="244" t="str">
        <f>IFERROR(IF(VLOOKUP($C171,'様式４－１'!$A$6:$AE$112,9,FALSE)="","",VLOOKUP($C171,'様式４－１'!$A$6:$AE$112,9,FALSE)),"")</f>
        <v/>
      </c>
      <c r="BS171" s="245" t="str">
        <f>IFERROR(IF(VLOOKUP($C171,'様式４－１'!$A$6:$AE$112,10,FALSE)="","",VLOOKUP($C171,'様式４－１'!$A$6:$AE$112,10,FALSE)),"")</f>
        <v/>
      </c>
      <c r="BT171" s="244" t="str">
        <f>IFERROR(IF(VLOOKUP($C171,'様式４－１'!$A$6:$AE$112,11,FALSE)="","",VLOOKUP($C171,'様式４－１'!$A$6:$AE$112,11,FALSE)),"")</f>
        <v/>
      </c>
      <c r="BU171" s="245" t="str">
        <f>IFERROR(IF(VLOOKUP($C171,'様式４－１'!$A$6:$AE$112,12,FALSE)="","",VLOOKUP($C171,'様式４－１'!$A$6:$AE$112,12,FALSE)),"")</f>
        <v/>
      </c>
      <c r="BV171" s="242" t="str">
        <f>IFERROR(IF(VLOOKUP($C171,'様式４－１'!$A$6:$AE$112,13,FALSE)="","",VLOOKUP($C171,'様式４－１'!$A$6:$AE$112,13,FALSE)),"")</f>
        <v/>
      </c>
      <c r="BW171" s="243" t="str">
        <f>IFERROR(IF(VLOOKUP($C171,'様式４－１'!$A$6:$AE$112,14,FALSE)="","",VLOOKUP($C171,'様式４－１'!$A$6:$AE$112,14,FALSE)),"")</f>
        <v/>
      </c>
      <c r="BX171" s="242" t="str">
        <f>IFERROR(IF(VLOOKUP($C171,'様式４－１'!$A$6:$AE$112,15,FALSE)="","",VLOOKUP($C171,'様式４－１'!$A$6:$AE$112,15,FALSE)),"")</f>
        <v/>
      </c>
      <c r="BY171" s="243" t="str">
        <f>IFERROR(IF(VLOOKUP($C171,'様式４－１'!$A$6:$AE$112,16,FALSE)="","",VLOOKUP($C171,'様式４－１'!$A$6:$AE$112,16,FALSE)),"")</f>
        <v/>
      </c>
      <c r="BZ171" s="242" t="str">
        <f>IFERROR(IF(VLOOKUP($C171,'様式４－１'!$A$6:$AE$112,17,FALSE)="","",VLOOKUP($C171,'様式４－１'!$A$6:$AE$112,17,FALSE)),"")</f>
        <v/>
      </c>
      <c r="CA171" s="243" t="str">
        <f>IFERROR(IF(VLOOKUP($C171,'様式４－１'!$A$6:$AE$112,18,FALSE)="","",VLOOKUP($C171,'様式４－１'!$A$6:$AE$112,18,FALSE)),"")</f>
        <v/>
      </c>
      <c r="CB171" s="242" t="str">
        <f>IFERROR(IF(VLOOKUP($C171,'様式４－１'!$A$6:$AE$112,19,FALSE)="","",VLOOKUP($C171,'様式４－１'!$A$6:$AE$112,19,FALSE)),"")</f>
        <v/>
      </c>
      <c r="CC171" s="243" t="str">
        <f>IFERROR(IF(VLOOKUP($C171,'様式４－１'!$A$6:$AE$112,20,FALSE)="","",VLOOKUP($C171,'様式４－１'!$A$6:$AE$112,20,FALSE)),"")</f>
        <v/>
      </c>
      <c r="CD171" s="244" t="str">
        <f>IFERROR(IF(VLOOKUP($C171,'様式４－１'!$A$6:$AE$112,21,FALSE)="","",1),"")</f>
        <v/>
      </c>
      <c r="CE171" s="245" t="str">
        <f>IFERROR(IF(VLOOKUP($C171,'様式４－１'!$A$6:$AE$112,22,FALSE)="","",1),"")</f>
        <v/>
      </c>
      <c r="CF171" s="244" t="str">
        <f>IFERROR(IF(VLOOKUP($C171,'様式４－１'!$A$6:$AE$112,23,FALSE)="","",1),"")</f>
        <v/>
      </c>
      <c r="CG171" s="245" t="str">
        <f>IFERROR(IF(VLOOKUP($C171,'様式４－１'!$A$6:$AE$112,24,FALSE)="","",1),"")</f>
        <v/>
      </c>
      <c r="CH171" s="244" t="str">
        <f>IFERROR(IF(VLOOKUP($C171,'様式４－１'!$A$6:$AE$112,25,FALSE)="","",1),"")</f>
        <v/>
      </c>
      <c r="CI171" s="245" t="str">
        <f>IFERROR(IF(VLOOKUP($C171,'様式４－１'!$A$6:$AE$112,26,FALSE)="","",1),"")</f>
        <v/>
      </c>
      <c r="CJ171" s="244" t="str">
        <f>IFERROR(IF(VLOOKUP($C171,'様式４－１'!$A$6:$AE$112,27,FALSE)="","",1),"")</f>
        <v/>
      </c>
      <c r="CK171" s="245" t="str">
        <f>IFERROR(IF(VLOOKUP($C171,'様式４－１'!$A$6:$AE$112,28,FALSE)="","",1),"")</f>
        <v/>
      </c>
      <c r="CL171" s="244" t="str">
        <f>IFERROR(IF(VLOOKUP($C171,'様式４－１'!$A$6:$AE$112,29,FALSE)="","",1),"")</f>
        <v/>
      </c>
      <c r="CM171" s="245" t="str">
        <f>IFERROR(IF(VLOOKUP($C171,'様式４－１'!$A$6:$AE$112,30,FALSE)="","",1),"")</f>
        <v/>
      </c>
      <c r="CN171" s="244" t="str">
        <f>IFERROR(IF(VLOOKUP($C171,'様式４－１'!$A$6:$AE$112,31,FALSE)="","",1),"")</f>
        <v/>
      </c>
      <c r="CO171" s="253" t="str">
        <f>IFERROR(IF(VLOOKUP($C171,'様式４－１'!$A$6:$AE$112,31,FALSE)="","",1),"")</f>
        <v/>
      </c>
      <c r="CP171" s="257" t="str">
        <f>IFERROR(IF(VLOOKUP($C171,'様式４－１'!$A$6:$AE$112,31,FALSE)="","",1),"")</f>
        <v/>
      </c>
      <c r="CQ171" s="253" t="str">
        <f>IFERROR(IF(VLOOKUP($C171,'様式４－１'!$A$6:$AE$112,31,FALSE)="","",1),"")</f>
        <v/>
      </c>
      <c r="CR171" s="262">
        <f>全技術者確認表!E183</f>
        <v>0</v>
      </c>
      <c r="CS171" s="263">
        <f>全技術者確認表!H183</f>
        <v>0</v>
      </c>
      <c r="FS171" s="242"/>
      <c r="FT171" s="243"/>
      <c r="FU171" s="242"/>
      <c r="FV171" s="243"/>
      <c r="FW171" s="242"/>
      <c r="FX171" s="243"/>
      <c r="FY171" s="242"/>
      <c r="FZ171" s="243"/>
      <c r="GA171" s="242"/>
      <c r="GB171" s="243"/>
      <c r="GC171" s="242"/>
      <c r="GD171" s="243"/>
      <c r="GE171" s="242"/>
      <c r="GF171" s="243"/>
      <c r="GG171" s="242"/>
      <c r="GH171" s="243"/>
      <c r="GI171" s="244"/>
      <c r="GJ171" s="245"/>
      <c r="GK171" s="244"/>
      <c r="GL171" s="245"/>
      <c r="GM171" s="244"/>
      <c r="GN171" s="245"/>
      <c r="GO171" s="244"/>
      <c r="GP171" s="245"/>
      <c r="GQ171" s="244"/>
      <c r="GR171" s="245"/>
      <c r="GS171" s="244"/>
      <c r="GT171" s="245"/>
      <c r="GU171" s="244"/>
      <c r="GV171" s="245"/>
      <c r="GW171" s="244"/>
      <c r="GX171" s="245"/>
      <c r="GY171" s="242"/>
      <c r="GZ171" s="243"/>
      <c r="HA171" s="242"/>
      <c r="HB171" s="243"/>
      <c r="HC171" s="242"/>
      <c r="HD171" s="243"/>
      <c r="HE171" s="242"/>
      <c r="HF171" s="243"/>
      <c r="HG171" s="242"/>
      <c r="HH171" s="243"/>
      <c r="HI171" s="242"/>
      <c r="HJ171" s="243"/>
      <c r="HK171" s="242"/>
      <c r="HL171" s="243"/>
      <c r="HM171" s="242"/>
      <c r="HN171" s="243"/>
      <c r="HO171" s="242"/>
      <c r="HP171" s="243"/>
      <c r="HQ171" s="242"/>
      <c r="HR171" s="243"/>
      <c r="HS171" s="242"/>
      <c r="HT171" s="243"/>
      <c r="HU171" s="242"/>
      <c r="HV171" s="243"/>
      <c r="HW171" s="244"/>
      <c r="HX171" s="245"/>
      <c r="HY171" s="244"/>
      <c r="HZ171" s="245"/>
      <c r="IA171" s="244"/>
      <c r="IB171" s="245"/>
      <c r="IC171" s="244"/>
      <c r="ID171" s="245"/>
      <c r="IE171" s="242"/>
      <c r="IF171" s="243"/>
      <c r="IG171" s="242"/>
      <c r="IH171" s="243"/>
      <c r="II171" s="242"/>
      <c r="IJ171" s="243"/>
      <c r="IK171" s="242"/>
      <c r="IL171" s="243"/>
      <c r="IM171" s="244"/>
      <c r="IN171" s="245"/>
      <c r="IO171" s="244"/>
      <c r="IP171" s="245"/>
      <c r="IQ171" s="244"/>
      <c r="IR171" s="245"/>
      <c r="IS171" s="244"/>
      <c r="IT171" s="245"/>
      <c r="IU171" s="244"/>
      <c r="IV171" s="245"/>
      <c r="IW171" s="244"/>
      <c r="IX171" s="253"/>
      <c r="IY171" s="257"/>
      <c r="IZ171" s="253"/>
      <c r="JA171" s="257"/>
      <c r="JB171" s="253"/>
    </row>
    <row r="172" spans="1:262" s="236" customFormat="1" x14ac:dyDescent="0.2">
      <c r="A172" s="236">
        <f>報告書表紙!G$6</f>
        <v>0</v>
      </c>
      <c r="C172" s="236">
        <v>171</v>
      </c>
      <c r="D172" s="236">
        <f>全技術者確認表!B184</f>
        <v>0</v>
      </c>
      <c r="J172" s="237" t="str">
        <f>IFERROR(IF(VLOOKUP($C172,'様式２－１'!$A$6:$BG$163,4,FALSE)="","",1),"")</f>
        <v/>
      </c>
      <c r="K172" s="238" t="str">
        <f>IFERROR(IF(VLOOKUP($C172,'様式２－１'!$A$6:$BG$163,5,FALSE)="","",1),"")</f>
        <v/>
      </c>
      <c r="L172" s="237" t="str">
        <f>IFERROR(IF(VLOOKUP($C172,'様式２－１'!$A$6:$BG$163,6,FALSE)="","",1),"")</f>
        <v/>
      </c>
      <c r="M172" s="238" t="str">
        <f>IFERROR(IF(VLOOKUP($C172,'様式２－１'!$A$6:$BG$163,7,FALSE)="","",1),"")</f>
        <v/>
      </c>
      <c r="N172" s="237" t="str">
        <f>IFERROR(IF(VLOOKUP($C172,'様式２－１'!$A$6:$BG$163,8,FALSE)="","",1),"")</f>
        <v/>
      </c>
      <c r="O172" s="238" t="str">
        <f>IFERROR(IF(VLOOKUP($C172,'様式２－１'!$A$6:$BG$163,9,FALSE)="","",1),"")</f>
        <v/>
      </c>
      <c r="P172" s="237" t="str">
        <f>IFERROR(IF(VLOOKUP($C172,'様式２－１'!$A$6:$BG$163,10,FALSE)="","",1),"")</f>
        <v/>
      </c>
      <c r="Q172" s="238" t="str">
        <f>IFERROR(IF(VLOOKUP($C172,'様式２－１'!$A$6:$BG$163,11,FALSE)="","",1),"")</f>
        <v/>
      </c>
      <c r="R172" s="237" t="str">
        <f>IFERROR(IF(VLOOKUP($C172,'様式２－１'!$A$6:$BG$163,12,FALSE)="","",1),"")</f>
        <v/>
      </c>
      <c r="S172" s="238" t="str">
        <f>IFERROR(IF(VLOOKUP($C172,'様式２－１'!$A$6:$BG$163,13,FALSE)="","",1),"")</f>
        <v/>
      </c>
      <c r="T172" s="237" t="str">
        <f>IFERROR(IF(VLOOKUP($C172,'様式２－１'!$A$6:$BG$163,14,FALSE)="","",1),"")</f>
        <v/>
      </c>
      <c r="U172" s="238" t="str">
        <f>IFERROR(IF(VLOOKUP($C172,'様式２－１'!$A$6:$BG$163,15,FALSE)="","",1),"")</f>
        <v/>
      </c>
      <c r="V172" s="237" t="str">
        <f>IFERROR(IF(VLOOKUP($C172,'様式２－１'!$A$6:$BG$163,16,FALSE)="","",1),"")</f>
        <v/>
      </c>
      <c r="W172" s="238" t="str">
        <f>IFERROR(IF(VLOOKUP($C172,'様式２－１'!$A$6:$BG$163,17,FALSE)="","",1),"")</f>
        <v/>
      </c>
      <c r="X172" s="237" t="str">
        <f>IFERROR(IF(VLOOKUP($C172,'様式２－１'!$A$6:$BG$163,18,FALSE)="","",1),"")</f>
        <v/>
      </c>
      <c r="Y172" s="238" t="str">
        <f>IFERROR(IF(VLOOKUP($C172,'様式２－１'!$A$6:$BG$163,19,FALSE)="","",1),"")</f>
        <v/>
      </c>
      <c r="Z172" s="237" t="str">
        <f>IFERROR(IF(VLOOKUP($C172,'様式２－１'!$A$6:$BG$163,20,FALSE)="","",1),"")</f>
        <v/>
      </c>
      <c r="AA172" s="240" t="str">
        <f>IFERROR(IF(VLOOKUP($C172,'様式２－１'!$A$6:$BG$163,21,FALSE)="","",1),"")</f>
        <v/>
      </c>
      <c r="AB172" s="237" t="str">
        <f>IFERROR(IF(VLOOKUP($C172,'様式２－１'!$A$6:$BG$163,22,FALSE)="","",1),"")</f>
        <v/>
      </c>
      <c r="AC172" s="240" t="str">
        <f>IFERROR(IF(VLOOKUP($C172,'様式２－１'!$A$6:$BG$163,23,FALSE)="","",1),"")</f>
        <v/>
      </c>
      <c r="AD172" s="237" t="str">
        <f>IFERROR(IF(VLOOKUP($C172,'様式２－１'!$A$6:$BG$163,24,FALSE)="","",1),"")</f>
        <v/>
      </c>
      <c r="AE172" s="240" t="str">
        <f>IFERROR(IF(VLOOKUP($C172,'様式２－１'!$A$6:$BG$163,25,FALSE)="","",1),"")</f>
        <v/>
      </c>
      <c r="AF172" s="237" t="str">
        <f>IFERROR(IF(VLOOKUP($C172,'様式２－１'!$A$6:$BG$163,26,FALSE)="","",1),"")</f>
        <v/>
      </c>
      <c r="AG172" s="240" t="str">
        <f>IFERROR(IF(VLOOKUP($C172,'様式２－１'!$A$6:$BG$163,27,FALSE)="","",1),"")</f>
        <v/>
      </c>
      <c r="AH172" s="237" t="str">
        <f>IFERROR(IF(VLOOKUP($C172,'様式２－１'!$A$6:$BG$163,28,FALSE)="","",1),"")</f>
        <v/>
      </c>
      <c r="AI172" s="240" t="str">
        <f>IFERROR(IF(VLOOKUP($C172,'様式２－１'!$A$6:$BG$163,28,FALSE)="","",1),"")</f>
        <v/>
      </c>
      <c r="AJ172" s="237" t="str">
        <f>IFERROR(IF(VLOOKUP($C172,'様式２－１'!$A$6:$BG$163,30,FALSE)="","",1),"")</f>
        <v/>
      </c>
      <c r="AK172" s="240" t="str">
        <f>IFERROR(IF(VLOOKUP($C172,'様式２－１'!$A$6:$BG$163,31,FALSE)="","",1),"")</f>
        <v/>
      </c>
      <c r="AL172" s="237" t="str">
        <f>IFERROR(IF(VLOOKUP($C172,'様式２－１'!$A$6:$BG$163,32,FALSE)="","",1),"")</f>
        <v/>
      </c>
      <c r="AM172" s="240" t="str">
        <f>IFERROR(IF(VLOOKUP($C172,'様式２－１'!$A$6:$BG$163,33,FALSE)="","",1),"")</f>
        <v/>
      </c>
      <c r="AN172" s="237" t="str">
        <f>IFERROR(IF(VLOOKUP($C172,'様式２－１'!$A$6:$BG$163,34,FALSE)="","",1),"")</f>
        <v/>
      </c>
      <c r="AO172" s="240" t="str">
        <f>IFERROR(IF(VLOOKUP($C172,'様式２－１'!$A$6:$BG$163,35,FALSE)="","",1),"")</f>
        <v/>
      </c>
      <c r="AP172" s="237" t="str">
        <f>IFERROR(IF(VLOOKUP($C172,'様式２－１'!$A$6:$BG$163,36,FALSE)="","",VLOOKUP($C172,'様式２－１'!$A$6:$BG$163,36,FALSE)),"")</f>
        <v/>
      </c>
      <c r="AQ172" s="238" t="str">
        <f>IFERROR(IF(VLOOKUP($C172,'様式２－１'!$A$6:$BG$163,37,FALSE)="","",VLOOKUP($C172,'様式２－１'!$A$6:$BG$163,37,FALSE)),"")</f>
        <v/>
      </c>
      <c r="AR172" s="237" t="str">
        <f>IFERROR(IF(VLOOKUP($C172,'様式２－１'!$A$6:$BG$163,38,FALSE)="","",VLOOKUP($C172,'様式２－１'!$A$6:$BG$163,38,FALSE)),"")</f>
        <v/>
      </c>
      <c r="AS172" s="238" t="str">
        <f>IFERROR(IF(VLOOKUP($C172,'様式２－１'!$A$6:$BG$163,39,FALSE)="","",VLOOKUP($C172,'様式２－１'!$A$6:$BG$163,39,FALSE)),"")</f>
        <v/>
      </c>
      <c r="AT172" s="237" t="str">
        <f>IFERROR(IF(VLOOKUP($C172,'様式２－１'!$A$6:$BG$163,40,FALSE)="","",VLOOKUP($C172,'様式２－１'!$A$6:$BG$163,40,FALSE)),"")</f>
        <v/>
      </c>
      <c r="AU172" s="238" t="str">
        <f>IFERROR(IF(VLOOKUP($C172,'様式２－１'!$A$6:$BG$163,41,FALSE)="","",VLOOKUP($C172,'様式２－１'!$A$6:$BG$163,41,FALSE)),"")</f>
        <v/>
      </c>
      <c r="AV172" s="237" t="str">
        <f>IFERROR(IF(VLOOKUP($C172,'様式２－１'!$A$6:$BG$163,42,FALSE)="","",VLOOKUP($C172,'様式２－１'!$A$6:$BG$163,42,FALSE)),"")</f>
        <v/>
      </c>
      <c r="AW172" s="238" t="str">
        <f>IFERROR(IF(VLOOKUP($C172,'様式２－１'!$A$6:$BG$163,43,FALSE)="","",VLOOKUP($C172,'様式２－１'!$A$6:$BG$163,43,FALSE)),"")</f>
        <v/>
      </c>
      <c r="AX172" s="237" t="str">
        <f>IFERROR(IF(VLOOKUP($C172,'様式２－１'!$A$6:$BG$163,44,FALSE)="","",VLOOKUP($C172,'様式２－１'!$A$6:$BG$163,44,FALSE)),"")</f>
        <v/>
      </c>
      <c r="AY172" s="238" t="str">
        <f>IFERROR(IF(VLOOKUP($C172,'様式２－１'!$A$6:$BG$163,45,FALSE)="","",VLOOKUP($C172,'様式２－１'!$A$6:$BG$163,45,FALSE)),"")</f>
        <v/>
      </c>
      <c r="AZ172" s="237" t="str">
        <f>IFERROR(IF(VLOOKUP($C172,'様式２－１'!$A$6:$BG$163,46,FALSE)="","",VLOOKUP($C172,'様式２－１'!$A$6:$BG$163,46,FALSE)),"")</f>
        <v/>
      </c>
      <c r="BA172" s="238" t="str">
        <f>IFERROR(IF(VLOOKUP($C172,'様式２－１'!$A$6:$BG$163,47,FALSE)="","",VLOOKUP($C172,'様式２－１'!$A$6:$BG$163,47,FALSE)),"")</f>
        <v/>
      </c>
      <c r="BB172" s="237" t="str">
        <f>IFERROR(IF(VLOOKUP($C172,'様式２－１'!$A$6:$BG$163,48,FALSE)="","",VLOOKUP($C172,'様式２－１'!$A$6:$BG$163,48,FALSE)),"")</f>
        <v/>
      </c>
      <c r="BC172" s="238" t="str">
        <f>IFERROR(IF(VLOOKUP($C172,'様式２－１'!$A$6:$BG$163,49,FALSE)="","",VLOOKUP($C172,'様式２－１'!$A$6:$BG$163,49,FALSE)),"")</f>
        <v/>
      </c>
      <c r="BD172" s="237" t="str">
        <f>IFERROR(IF(VLOOKUP($C172,'様式２－１'!$A$6:$BG$163,50,FALSE)="","",VLOOKUP($C172,'様式２－１'!$A$6:$BG$163,50,FALSE)),"")</f>
        <v/>
      </c>
      <c r="BE172" s="238" t="str">
        <f>IFERROR(IF(VLOOKUP($C172,'様式２－１'!$A$6:$BG$163,51,FALSE)="","",VLOOKUP($C172,'様式２－１'!$A$6:$BG$163,51,FALSE)),"")</f>
        <v/>
      </c>
      <c r="BF172" s="237" t="str">
        <f>IFERROR(IF(VLOOKUP($C172,'様式２－１'!$A$6:$BG$163,52,FALSE)="","",VLOOKUP($C172,'様式２－１'!$A$6:$BG$163,52,FALSE)),"")</f>
        <v/>
      </c>
      <c r="BG172" s="238" t="str">
        <f>IFERROR(IF(VLOOKUP($C172,'様式２－１'!$A$6:$BG$163,53,FALSE)="","",1),"")</f>
        <v/>
      </c>
      <c r="BH172" s="237" t="str">
        <f>IFERROR(IF(VLOOKUP($C172,'様式２－１'!$A$6:$BG$163,54,FALSE)="","",1),"")</f>
        <v/>
      </c>
      <c r="BI172" s="238" t="str">
        <f>IFERROR(IF(VLOOKUP($C172,'様式２－１'!$A$6:$BG$163,55,FALSE)="","",1),"")</f>
        <v/>
      </c>
      <c r="BJ172" s="237" t="str">
        <f>IFERROR(IF(VLOOKUP($C172,'様式２－１'!$A$6:$BG$163,56,FALSE)="","",VLOOKUP($C172,'様式２－１'!$A$6:$BG$163,56,FALSE)),"")</f>
        <v/>
      </c>
      <c r="BK172" s="238" t="str">
        <f>IFERROR(IF(VLOOKUP($C172,'様式２－１'!$A$6:$BG$163,57,FALSE)="","",VLOOKUP($C172,'様式２－１'!$A$6:$BG$163,57,FALSE)),"")</f>
        <v/>
      </c>
      <c r="BL172" s="237" t="str">
        <f>IFERROR(IF(VLOOKUP($C172,'様式２－１'!$A$6:$BG$163,58,FALSE)="","",VLOOKUP($C172,'様式２－１'!$A$6:$BG$163,58,FALSE)),"")</f>
        <v/>
      </c>
      <c r="BM172" s="238" t="str">
        <f>IFERROR(IF(VLOOKUP($C172,'様式２－１'!$A$6:$BG$163,59,FALSE)="","",VLOOKUP($C172,'様式２－１'!$A$6:$BG$163,59,FALSE)),"")</f>
        <v/>
      </c>
      <c r="BN172" s="239" t="str">
        <f>IFERROR(IF(VLOOKUP($C172,'様式４－１'!$A$6:$AE$112,5,FALSE)="","",VLOOKUP($C172,'様式４－１'!$A$6:$AE$112,5,FALSE)),"")</f>
        <v/>
      </c>
      <c r="BO172" s="240" t="str">
        <f>IFERROR(IF(VLOOKUP($C172,'様式４－１'!$A$6:$AE$112,6,FALSE)="","",VLOOKUP($C172,'様式４－１'!$A$6:$AE$112,6,FALSE)),"")</f>
        <v/>
      </c>
      <c r="BP172" s="239" t="str">
        <f>IFERROR(IF(VLOOKUP($C172,'様式４－１'!$A$6:$AE$112,7,FALSE)="","",VLOOKUP($C172,'様式４－１'!$A$6:$AE$112,7,FALSE)),"")</f>
        <v/>
      </c>
      <c r="BQ172" s="240" t="str">
        <f>IFERROR(IF(VLOOKUP($C172,'様式４－１'!$A$6:$AE$112,8,FALSE)="","",VLOOKUP($C172,'様式４－１'!$A$6:$AE$112,8,FALSE)),"")</f>
        <v/>
      </c>
      <c r="BR172" s="239" t="str">
        <f>IFERROR(IF(VLOOKUP($C172,'様式４－１'!$A$6:$AE$112,9,FALSE)="","",VLOOKUP($C172,'様式４－１'!$A$6:$AE$112,9,FALSE)),"")</f>
        <v/>
      </c>
      <c r="BS172" s="240" t="str">
        <f>IFERROR(IF(VLOOKUP($C172,'様式４－１'!$A$6:$AE$112,10,FALSE)="","",VLOOKUP($C172,'様式４－１'!$A$6:$AE$112,10,FALSE)),"")</f>
        <v/>
      </c>
      <c r="BT172" s="239" t="str">
        <f>IFERROR(IF(VLOOKUP($C172,'様式４－１'!$A$6:$AE$112,11,FALSE)="","",VLOOKUP($C172,'様式４－１'!$A$6:$AE$112,11,FALSE)),"")</f>
        <v/>
      </c>
      <c r="BU172" s="240" t="str">
        <f>IFERROR(IF(VLOOKUP($C172,'様式４－１'!$A$6:$AE$112,12,FALSE)="","",VLOOKUP($C172,'様式４－１'!$A$6:$AE$112,12,FALSE)),"")</f>
        <v/>
      </c>
      <c r="BV172" s="237" t="str">
        <f>IFERROR(IF(VLOOKUP($C172,'様式４－１'!$A$6:$AE$112,13,FALSE)="","",VLOOKUP($C172,'様式４－１'!$A$6:$AE$112,13,FALSE)),"")</f>
        <v/>
      </c>
      <c r="BW172" s="238" t="str">
        <f>IFERROR(IF(VLOOKUP($C172,'様式４－１'!$A$6:$AE$112,14,FALSE)="","",VLOOKUP($C172,'様式４－１'!$A$6:$AE$112,14,FALSE)),"")</f>
        <v/>
      </c>
      <c r="BX172" s="237" t="str">
        <f>IFERROR(IF(VLOOKUP($C172,'様式４－１'!$A$6:$AE$112,15,FALSE)="","",VLOOKUP($C172,'様式４－１'!$A$6:$AE$112,15,FALSE)),"")</f>
        <v/>
      </c>
      <c r="BY172" s="238" t="str">
        <f>IFERROR(IF(VLOOKUP($C172,'様式４－１'!$A$6:$AE$112,16,FALSE)="","",VLOOKUP($C172,'様式４－１'!$A$6:$AE$112,16,FALSE)),"")</f>
        <v/>
      </c>
      <c r="BZ172" s="237" t="str">
        <f>IFERROR(IF(VLOOKUP($C172,'様式４－１'!$A$6:$AE$112,17,FALSE)="","",VLOOKUP($C172,'様式４－１'!$A$6:$AE$112,17,FALSE)),"")</f>
        <v/>
      </c>
      <c r="CA172" s="238" t="str">
        <f>IFERROR(IF(VLOOKUP($C172,'様式４－１'!$A$6:$AE$112,18,FALSE)="","",VLOOKUP($C172,'様式４－１'!$A$6:$AE$112,18,FALSE)),"")</f>
        <v/>
      </c>
      <c r="CB172" s="237" t="str">
        <f>IFERROR(IF(VLOOKUP($C172,'様式４－１'!$A$6:$AE$112,19,FALSE)="","",VLOOKUP($C172,'様式４－１'!$A$6:$AE$112,19,FALSE)),"")</f>
        <v/>
      </c>
      <c r="CC172" s="238" t="str">
        <f>IFERROR(IF(VLOOKUP($C172,'様式４－１'!$A$6:$AE$112,20,FALSE)="","",VLOOKUP($C172,'様式４－１'!$A$6:$AE$112,20,FALSE)),"")</f>
        <v/>
      </c>
      <c r="CD172" s="239" t="str">
        <f>IFERROR(IF(VLOOKUP($C172,'様式４－１'!$A$6:$AE$112,21,FALSE)="","",1),"")</f>
        <v/>
      </c>
      <c r="CE172" s="240" t="str">
        <f>IFERROR(IF(VLOOKUP($C172,'様式４－１'!$A$6:$AE$112,22,FALSE)="","",1),"")</f>
        <v/>
      </c>
      <c r="CF172" s="239" t="str">
        <f>IFERROR(IF(VLOOKUP($C172,'様式４－１'!$A$6:$AE$112,23,FALSE)="","",1),"")</f>
        <v/>
      </c>
      <c r="CG172" s="240" t="str">
        <f>IFERROR(IF(VLOOKUP($C172,'様式４－１'!$A$6:$AE$112,24,FALSE)="","",1),"")</f>
        <v/>
      </c>
      <c r="CH172" s="239" t="str">
        <f>IFERROR(IF(VLOOKUP($C172,'様式４－１'!$A$6:$AE$112,25,FALSE)="","",1),"")</f>
        <v/>
      </c>
      <c r="CI172" s="240" t="str">
        <f>IFERROR(IF(VLOOKUP($C172,'様式４－１'!$A$6:$AE$112,26,FALSE)="","",1),"")</f>
        <v/>
      </c>
      <c r="CJ172" s="239" t="str">
        <f>IFERROR(IF(VLOOKUP($C172,'様式４－１'!$A$6:$AE$112,27,FALSE)="","",1),"")</f>
        <v/>
      </c>
      <c r="CK172" s="240" t="str">
        <f>IFERROR(IF(VLOOKUP($C172,'様式４－１'!$A$6:$AE$112,28,FALSE)="","",1),"")</f>
        <v/>
      </c>
      <c r="CL172" s="239" t="str">
        <f>IFERROR(IF(VLOOKUP($C172,'様式４－１'!$A$6:$AE$112,29,FALSE)="","",1),"")</f>
        <v/>
      </c>
      <c r="CM172" s="240" t="str">
        <f>IFERROR(IF(VLOOKUP($C172,'様式４－１'!$A$6:$AE$112,30,FALSE)="","",1),"")</f>
        <v/>
      </c>
      <c r="CN172" s="239" t="str">
        <f>IFERROR(IF(VLOOKUP($C172,'様式４－１'!$A$6:$AE$112,31,FALSE)="","",1),"")</f>
        <v/>
      </c>
      <c r="CO172" s="254" t="str">
        <f>IFERROR(IF(VLOOKUP($C172,'様式４－１'!$A$6:$AE$112,31,FALSE)="","",1),"")</f>
        <v/>
      </c>
      <c r="CP172" s="258" t="str">
        <f>IFERROR(IF(VLOOKUP($C172,'様式４－１'!$A$6:$AE$112,31,FALSE)="","",1),"")</f>
        <v/>
      </c>
      <c r="CQ172" s="254" t="str">
        <f>IFERROR(IF(VLOOKUP($C172,'様式４－１'!$A$6:$AE$112,31,FALSE)="","",1),"")</f>
        <v/>
      </c>
      <c r="CR172" s="264">
        <f>全技術者確認表!E184</f>
        <v>0</v>
      </c>
      <c r="CS172" s="265">
        <f>全技術者確認表!H184</f>
        <v>0</v>
      </c>
      <c r="FS172" s="237"/>
      <c r="FT172" s="238"/>
      <c r="FU172" s="237"/>
      <c r="FV172" s="238"/>
      <c r="FW172" s="237"/>
      <c r="FX172" s="238"/>
      <c r="FY172" s="237"/>
      <c r="FZ172" s="238"/>
      <c r="GA172" s="237"/>
      <c r="GB172" s="238"/>
      <c r="GC172" s="237"/>
      <c r="GD172" s="238"/>
      <c r="GE172" s="237"/>
      <c r="GF172" s="238"/>
      <c r="GG172" s="237"/>
      <c r="GH172" s="238"/>
      <c r="GI172" s="239"/>
      <c r="GJ172" s="240"/>
      <c r="GK172" s="239"/>
      <c r="GL172" s="240"/>
      <c r="GM172" s="239"/>
      <c r="GN172" s="240"/>
      <c r="GO172" s="239"/>
      <c r="GP172" s="240"/>
      <c r="GQ172" s="239"/>
      <c r="GR172" s="240"/>
      <c r="GS172" s="239"/>
      <c r="GT172" s="240"/>
      <c r="GU172" s="239"/>
      <c r="GV172" s="240"/>
      <c r="GW172" s="239"/>
      <c r="GX172" s="240"/>
      <c r="GY172" s="237"/>
      <c r="GZ172" s="238"/>
      <c r="HA172" s="237"/>
      <c r="HB172" s="238"/>
      <c r="HC172" s="237"/>
      <c r="HD172" s="238"/>
      <c r="HE172" s="237"/>
      <c r="HF172" s="238"/>
      <c r="HG172" s="237"/>
      <c r="HH172" s="238"/>
      <c r="HI172" s="237"/>
      <c r="HJ172" s="238"/>
      <c r="HK172" s="237"/>
      <c r="HL172" s="238"/>
      <c r="HM172" s="237"/>
      <c r="HN172" s="238"/>
      <c r="HO172" s="237"/>
      <c r="HP172" s="238"/>
      <c r="HQ172" s="237"/>
      <c r="HR172" s="238"/>
      <c r="HS172" s="237"/>
      <c r="HT172" s="238"/>
      <c r="HU172" s="237"/>
      <c r="HV172" s="238"/>
      <c r="HW172" s="239"/>
      <c r="HX172" s="240"/>
      <c r="HY172" s="239"/>
      <c r="HZ172" s="240"/>
      <c r="IA172" s="239"/>
      <c r="IB172" s="240"/>
      <c r="IC172" s="239"/>
      <c r="ID172" s="240"/>
      <c r="IE172" s="237"/>
      <c r="IF172" s="238"/>
      <c r="IG172" s="237"/>
      <c r="IH172" s="238"/>
      <c r="II172" s="237"/>
      <c r="IJ172" s="238"/>
      <c r="IK172" s="237"/>
      <c r="IL172" s="238"/>
      <c r="IM172" s="239"/>
      <c r="IN172" s="240"/>
      <c r="IO172" s="239"/>
      <c r="IP172" s="240"/>
      <c r="IQ172" s="239"/>
      <c r="IR172" s="240"/>
      <c r="IS172" s="239"/>
      <c r="IT172" s="240"/>
      <c r="IU172" s="239"/>
      <c r="IV172" s="240"/>
      <c r="IW172" s="239"/>
      <c r="IX172" s="254"/>
      <c r="IY172" s="258"/>
      <c r="IZ172" s="254"/>
      <c r="JA172" s="258"/>
      <c r="JB172" s="254"/>
    </row>
    <row r="173" spans="1:262" s="231" customFormat="1" x14ac:dyDescent="0.2">
      <c r="A173" s="231">
        <f>報告書表紙!G$6</f>
        <v>0</v>
      </c>
      <c r="C173" s="231">
        <v>172</v>
      </c>
      <c r="D173" s="231">
        <f>全技術者確認表!B185</f>
        <v>0</v>
      </c>
      <c r="J173" s="232" t="str">
        <f>IFERROR(IF(VLOOKUP($C173,'様式２－１'!$A$6:$BG$163,4,FALSE)="","",1),"")</f>
        <v/>
      </c>
      <c r="K173" s="233" t="str">
        <f>IFERROR(IF(VLOOKUP($C173,'様式２－１'!$A$6:$BG$163,5,FALSE)="","",1),"")</f>
        <v/>
      </c>
      <c r="L173" s="232" t="str">
        <f>IFERROR(IF(VLOOKUP($C173,'様式２－１'!$A$6:$BG$163,6,FALSE)="","",1),"")</f>
        <v/>
      </c>
      <c r="M173" s="233" t="str">
        <f>IFERROR(IF(VLOOKUP($C173,'様式２－１'!$A$6:$BG$163,7,FALSE)="","",1),"")</f>
        <v/>
      </c>
      <c r="N173" s="232" t="str">
        <f>IFERROR(IF(VLOOKUP($C173,'様式２－１'!$A$6:$BG$163,8,FALSE)="","",1),"")</f>
        <v/>
      </c>
      <c r="O173" s="233" t="str">
        <f>IFERROR(IF(VLOOKUP($C173,'様式２－１'!$A$6:$BG$163,9,FALSE)="","",1),"")</f>
        <v/>
      </c>
      <c r="P173" s="232" t="str">
        <f>IFERROR(IF(VLOOKUP($C173,'様式２－１'!$A$6:$BG$163,10,FALSE)="","",1),"")</f>
        <v/>
      </c>
      <c r="Q173" s="233" t="str">
        <f>IFERROR(IF(VLOOKUP($C173,'様式２－１'!$A$6:$BG$163,11,FALSE)="","",1),"")</f>
        <v/>
      </c>
      <c r="R173" s="232" t="str">
        <f>IFERROR(IF(VLOOKUP($C173,'様式２－１'!$A$6:$BG$163,12,FALSE)="","",1),"")</f>
        <v/>
      </c>
      <c r="S173" s="233" t="str">
        <f>IFERROR(IF(VLOOKUP($C173,'様式２－１'!$A$6:$BG$163,13,FALSE)="","",1),"")</f>
        <v/>
      </c>
      <c r="T173" s="232" t="str">
        <f>IFERROR(IF(VLOOKUP($C173,'様式２－１'!$A$6:$BG$163,14,FALSE)="","",1),"")</f>
        <v/>
      </c>
      <c r="U173" s="233" t="str">
        <f>IFERROR(IF(VLOOKUP($C173,'様式２－１'!$A$6:$BG$163,15,FALSE)="","",1),"")</f>
        <v/>
      </c>
      <c r="V173" s="232" t="str">
        <f>IFERROR(IF(VLOOKUP($C173,'様式２－１'!$A$6:$BG$163,16,FALSE)="","",1),"")</f>
        <v/>
      </c>
      <c r="W173" s="233" t="str">
        <f>IFERROR(IF(VLOOKUP($C173,'様式２－１'!$A$6:$BG$163,17,FALSE)="","",1),"")</f>
        <v/>
      </c>
      <c r="X173" s="232" t="str">
        <f>IFERROR(IF(VLOOKUP($C173,'様式２－１'!$A$6:$BG$163,18,FALSE)="","",1),"")</f>
        <v/>
      </c>
      <c r="Y173" s="233" t="str">
        <f>IFERROR(IF(VLOOKUP($C173,'様式２－１'!$A$6:$BG$163,19,FALSE)="","",1),"")</f>
        <v/>
      </c>
      <c r="Z173" s="232" t="str">
        <f>IFERROR(IF(VLOOKUP($C173,'様式２－１'!$A$6:$BG$163,20,FALSE)="","",1),"")</f>
        <v/>
      </c>
      <c r="AA173" s="235" t="str">
        <f>IFERROR(IF(VLOOKUP($C173,'様式２－１'!$A$6:$BG$163,21,FALSE)="","",1),"")</f>
        <v/>
      </c>
      <c r="AB173" s="232" t="str">
        <f>IFERROR(IF(VLOOKUP($C173,'様式２－１'!$A$6:$BG$163,22,FALSE)="","",1),"")</f>
        <v/>
      </c>
      <c r="AC173" s="235" t="str">
        <f>IFERROR(IF(VLOOKUP($C173,'様式２－１'!$A$6:$BG$163,23,FALSE)="","",1),"")</f>
        <v/>
      </c>
      <c r="AD173" s="232" t="str">
        <f>IFERROR(IF(VLOOKUP($C173,'様式２－１'!$A$6:$BG$163,24,FALSE)="","",1),"")</f>
        <v/>
      </c>
      <c r="AE173" s="235" t="str">
        <f>IFERROR(IF(VLOOKUP($C173,'様式２－１'!$A$6:$BG$163,25,FALSE)="","",1),"")</f>
        <v/>
      </c>
      <c r="AF173" s="232" t="str">
        <f>IFERROR(IF(VLOOKUP($C173,'様式２－１'!$A$6:$BG$163,26,FALSE)="","",1),"")</f>
        <v/>
      </c>
      <c r="AG173" s="235" t="str">
        <f>IFERROR(IF(VLOOKUP($C173,'様式２－１'!$A$6:$BG$163,27,FALSE)="","",1),"")</f>
        <v/>
      </c>
      <c r="AH173" s="232" t="str">
        <f>IFERROR(IF(VLOOKUP($C173,'様式２－１'!$A$6:$BG$163,28,FALSE)="","",1),"")</f>
        <v/>
      </c>
      <c r="AI173" s="235" t="str">
        <f>IFERROR(IF(VLOOKUP($C173,'様式２－１'!$A$6:$BG$163,28,FALSE)="","",1),"")</f>
        <v/>
      </c>
      <c r="AJ173" s="232" t="str">
        <f>IFERROR(IF(VLOOKUP($C173,'様式２－１'!$A$6:$BG$163,30,FALSE)="","",1),"")</f>
        <v/>
      </c>
      <c r="AK173" s="235" t="str">
        <f>IFERROR(IF(VLOOKUP($C173,'様式２－１'!$A$6:$BG$163,31,FALSE)="","",1),"")</f>
        <v/>
      </c>
      <c r="AL173" s="232" t="str">
        <f>IFERROR(IF(VLOOKUP($C173,'様式２－１'!$A$6:$BG$163,32,FALSE)="","",1),"")</f>
        <v/>
      </c>
      <c r="AM173" s="235" t="str">
        <f>IFERROR(IF(VLOOKUP($C173,'様式２－１'!$A$6:$BG$163,33,FALSE)="","",1),"")</f>
        <v/>
      </c>
      <c r="AN173" s="232" t="str">
        <f>IFERROR(IF(VLOOKUP($C173,'様式２－１'!$A$6:$BG$163,34,FALSE)="","",1),"")</f>
        <v/>
      </c>
      <c r="AO173" s="235" t="str">
        <f>IFERROR(IF(VLOOKUP($C173,'様式２－１'!$A$6:$BG$163,35,FALSE)="","",1),"")</f>
        <v/>
      </c>
      <c r="AP173" s="232" t="str">
        <f>IFERROR(IF(VLOOKUP($C173,'様式２－１'!$A$6:$BG$163,36,FALSE)="","",VLOOKUP($C173,'様式２－１'!$A$6:$BG$163,36,FALSE)),"")</f>
        <v/>
      </c>
      <c r="AQ173" s="233" t="str">
        <f>IFERROR(IF(VLOOKUP($C173,'様式２－１'!$A$6:$BG$163,37,FALSE)="","",VLOOKUP($C173,'様式２－１'!$A$6:$BG$163,37,FALSE)),"")</f>
        <v/>
      </c>
      <c r="AR173" s="232" t="str">
        <f>IFERROR(IF(VLOOKUP($C173,'様式２－１'!$A$6:$BG$163,38,FALSE)="","",VLOOKUP($C173,'様式２－１'!$A$6:$BG$163,38,FALSE)),"")</f>
        <v/>
      </c>
      <c r="AS173" s="233" t="str">
        <f>IFERROR(IF(VLOOKUP($C173,'様式２－１'!$A$6:$BG$163,39,FALSE)="","",VLOOKUP($C173,'様式２－１'!$A$6:$BG$163,39,FALSE)),"")</f>
        <v/>
      </c>
      <c r="AT173" s="232" t="str">
        <f>IFERROR(IF(VLOOKUP($C173,'様式２－１'!$A$6:$BG$163,40,FALSE)="","",VLOOKUP($C173,'様式２－１'!$A$6:$BG$163,40,FALSE)),"")</f>
        <v/>
      </c>
      <c r="AU173" s="233" t="str">
        <f>IFERROR(IF(VLOOKUP($C173,'様式２－１'!$A$6:$BG$163,41,FALSE)="","",VLOOKUP($C173,'様式２－１'!$A$6:$BG$163,41,FALSE)),"")</f>
        <v/>
      </c>
      <c r="AV173" s="232" t="str">
        <f>IFERROR(IF(VLOOKUP($C173,'様式２－１'!$A$6:$BG$163,42,FALSE)="","",VLOOKUP($C173,'様式２－１'!$A$6:$BG$163,42,FALSE)),"")</f>
        <v/>
      </c>
      <c r="AW173" s="233" t="str">
        <f>IFERROR(IF(VLOOKUP($C173,'様式２－１'!$A$6:$BG$163,43,FALSE)="","",VLOOKUP($C173,'様式２－１'!$A$6:$BG$163,43,FALSE)),"")</f>
        <v/>
      </c>
      <c r="AX173" s="232" t="str">
        <f>IFERROR(IF(VLOOKUP($C173,'様式２－１'!$A$6:$BG$163,44,FALSE)="","",VLOOKUP($C173,'様式２－１'!$A$6:$BG$163,44,FALSE)),"")</f>
        <v/>
      </c>
      <c r="AY173" s="233" t="str">
        <f>IFERROR(IF(VLOOKUP($C173,'様式２－１'!$A$6:$BG$163,45,FALSE)="","",VLOOKUP($C173,'様式２－１'!$A$6:$BG$163,45,FALSE)),"")</f>
        <v/>
      </c>
      <c r="AZ173" s="232" t="str">
        <f>IFERROR(IF(VLOOKUP($C173,'様式２－１'!$A$6:$BG$163,46,FALSE)="","",VLOOKUP($C173,'様式２－１'!$A$6:$BG$163,46,FALSE)),"")</f>
        <v/>
      </c>
      <c r="BA173" s="233" t="str">
        <f>IFERROR(IF(VLOOKUP($C173,'様式２－１'!$A$6:$BG$163,47,FALSE)="","",VLOOKUP($C173,'様式２－１'!$A$6:$BG$163,47,FALSE)),"")</f>
        <v/>
      </c>
      <c r="BB173" s="232" t="str">
        <f>IFERROR(IF(VLOOKUP($C173,'様式２－１'!$A$6:$BG$163,48,FALSE)="","",VLOOKUP($C173,'様式２－１'!$A$6:$BG$163,48,FALSE)),"")</f>
        <v/>
      </c>
      <c r="BC173" s="233" t="str">
        <f>IFERROR(IF(VLOOKUP($C173,'様式２－１'!$A$6:$BG$163,49,FALSE)="","",VLOOKUP($C173,'様式２－１'!$A$6:$BG$163,49,FALSE)),"")</f>
        <v/>
      </c>
      <c r="BD173" s="232" t="str">
        <f>IFERROR(IF(VLOOKUP($C173,'様式２－１'!$A$6:$BG$163,50,FALSE)="","",VLOOKUP($C173,'様式２－１'!$A$6:$BG$163,50,FALSE)),"")</f>
        <v/>
      </c>
      <c r="BE173" s="233" t="str">
        <f>IFERROR(IF(VLOOKUP($C173,'様式２－１'!$A$6:$BG$163,51,FALSE)="","",VLOOKUP($C173,'様式２－１'!$A$6:$BG$163,51,FALSE)),"")</f>
        <v/>
      </c>
      <c r="BF173" s="232" t="str">
        <f>IFERROR(IF(VLOOKUP($C173,'様式２－１'!$A$6:$BG$163,52,FALSE)="","",VLOOKUP($C173,'様式２－１'!$A$6:$BG$163,52,FALSE)),"")</f>
        <v/>
      </c>
      <c r="BG173" s="233" t="str">
        <f>IFERROR(IF(VLOOKUP($C173,'様式２－１'!$A$6:$BG$163,53,FALSE)="","",1),"")</f>
        <v/>
      </c>
      <c r="BH173" s="232" t="str">
        <f>IFERROR(IF(VLOOKUP($C173,'様式２－１'!$A$6:$BG$163,54,FALSE)="","",1),"")</f>
        <v/>
      </c>
      <c r="BI173" s="233" t="str">
        <f>IFERROR(IF(VLOOKUP($C173,'様式２－１'!$A$6:$BG$163,55,FALSE)="","",1),"")</f>
        <v/>
      </c>
      <c r="BJ173" s="232" t="str">
        <f>IFERROR(IF(VLOOKUP($C173,'様式２－１'!$A$6:$BG$163,56,FALSE)="","",VLOOKUP($C173,'様式２－１'!$A$6:$BG$163,56,FALSE)),"")</f>
        <v/>
      </c>
      <c r="BK173" s="233" t="str">
        <f>IFERROR(IF(VLOOKUP($C173,'様式２－１'!$A$6:$BG$163,57,FALSE)="","",VLOOKUP($C173,'様式２－１'!$A$6:$BG$163,57,FALSE)),"")</f>
        <v/>
      </c>
      <c r="BL173" s="232" t="str">
        <f>IFERROR(IF(VLOOKUP($C173,'様式２－１'!$A$6:$BG$163,58,FALSE)="","",VLOOKUP($C173,'様式２－１'!$A$6:$BG$163,58,FALSE)),"")</f>
        <v/>
      </c>
      <c r="BM173" s="233" t="str">
        <f>IFERROR(IF(VLOOKUP($C173,'様式２－１'!$A$6:$BG$163,59,FALSE)="","",VLOOKUP($C173,'様式２－１'!$A$6:$BG$163,59,FALSE)),"")</f>
        <v/>
      </c>
      <c r="BN173" s="234" t="str">
        <f>IFERROR(IF(VLOOKUP($C173,'様式４－１'!$A$6:$AE$112,5,FALSE)="","",VLOOKUP($C173,'様式４－１'!$A$6:$AE$112,5,FALSE)),"")</f>
        <v/>
      </c>
      <c r="BO173" s="235" t="str">
        <f>IFERROR(IF(VLOOKUP($C173,'様式４－１'!$A$6:$AE$112,6,FALSE)="","",VLOOKUP($C173,'様式４－１'!$A$6:$AE$112,6,FALSE)),"")</f>
        <v/>
      </c>
      <c r="BP173" s="234" t="str">
        <f>IFERROR(IF(VLOOKUP($C173,'様式４－１'!$A$6:$AE$112,7,FALSE)="","",VLOOKUP($C173,'様式４－１'!$A$6:$AE$112,7,FALSE)),"")</f>
        <v/>
      </c>
      <c r="BQ173" s="235" t="str">
        <f>IFERROR(IF(VLOOKUP($C173,'様式４－１'!$A$6:$AE$112,8,FALSE)="","",VLOOKUP($C173,'様式４－１'!$A$6:$AE$112,8,FALSE)),"")</f>
        <v/>
      </c>
      <c r="BR173" s="234" t="str">
        <f>IFERROR(IF(VLOOKUP($C173,'様式４－１'!$A$6:$AE$112,9,FALSE)="","",VLOOKUP($C173,'様式４－１'!$A$6:$AE$112,9,FALSE)),"")</f>
        <v/>
      </c>
      <c r="BS173" s="235" t="str">
        <f>IFERROR(IF(VLOOKUP($C173,'様式４－１'!$A$6:$AE$112,10,FALSE)="","",VLOOKUP($C173,'様式４－１'!$A$6:$AE$112,10,FALSE)),"")</f>
        <v/>
      </c>
      <c r="BT173" s="234" t="str">
        <f>IFERROR(IF(VLOOKUP($C173,'様式４－１'!$A$6:$AE$112,11,FALSE)="","",VLOOKUP($C173,'様式４－１'!$A$6:$AE$112,11,FALSE)),"")</f>
        <v/>
      </c>
      <c r="BU173" s="235" t="str">
        <f>IFERROR(IF(VLOOKUP($C173,'様式４－１'!$A$6:$AE$112,12,FALSE)="","",VLOOKUP($C173,'様式４－１'!$A$6:$AE$112,12,FALSE)),"")</f>
        <v/>
      </c>
      <c r="BV173" s="232" t="str">
        <f>IFERROR(IF(VLOOKUP($C173,'様式４－１'!$A$6:$AE$112,13,FALSE)="","",VLOOKUP($C173,'様式４－１'!$A$6:$AE$112,13,FALSE)),"")</f>
        <v/>
      </c>
      <c r="BW173" s="233" t="str">
        <f>IFERROR(IF(VLOOKUP($C173,'様式４－１'!$A$6:$AE$112,14,FALSE)="","",VLOOKUP($C173,'様式４－１'!$A$6:$AE$112,14,FALSE)),"")</f>
        <v/>
      </c>
      <c r="BX173" s="232" t="str">
        <f>IFERROR(IF(VLOOKUP($C173,'様式４－１'!$A$6:$AE$112,15,FALSE)="","",VLOOKUP($C173,'様式４－１'!$A$6:$AE$112,15,FALSE)),"")</f>
        <v/>
      </c>
      <c r="BY173" s="233" t="str">
        <f>IFERROR(IF(VLOOKUP($C173,'様式４－１'!$A$6:$AE$112,16,FALSE)="","",VLOOKUP($C173,'様式４－１'!$A$6:$AE$112,16,FALSE)),"")</f>
        <v/>
      </c>
      <c r="BZ173" s="232" t="str">
        <f>IFERROR(IF(VLOOKUP($C173,'様式４－１'!$A$6:$AE$112,17,FALSE)="","",VLOOKUP($C173,'様式４－１'!$A$6:$AE$112,17,FALSE)),"")</f>
        <v/>
      </c>
      <c r="CA173" s="233" t="str">
        <f>IFERROR(IF(VLOOKUP($C173,'様式４－１'!$A$6:$AE$112,18,FALSE)="","",VLOOKUP($C173,'様式４－１'!$A$6:$AE$112,18,FALSE)),"")</f>
        <v/>
      </c>
      <c r="CB173" s="232" t="str">
        <f>IFERROR(IF(VLOOKUP($C173,'様式４－１'!$A$6:$AE$112,19,FALSE)="","",VLOOKUP($C173,'様式４－１'!$A$6:$AE$112,19,FALSE)),"")</f>
        <v/>
      </c>
      <c r="CC173" s="233" t="str">
        <f>IFERROR(IF(VLOOKUP($C173,'様式４－１'!$A$6:$AE$112,20,FALSE)="","",VLOOKUP($C173,'様式４－１'!$A$6:$AE$112,20,FALSE)),"")</f>
        <v/>
      </c>
      <c r="CD173" s="234" t="str">
        <f>IFERROR(IF(VLOOKUP($C173,'様式４－１'!$A$6:$AE$112,21,FALSE)="","",1),"")</f>
        <v/>
      </c>
      <c r="CE173" s="235" t="str">
        <f>IFERROR(IF(VLOOKUP($C173,'様式４－１'!$A$6:$AE$112,22,FALSE)="","",1),"")</f>
        <v/>
      </c>
      <c r="CF173" s="234" t="str">
        <f>IFERROR(IF(VLOOKUP($C173,'様式４－１'!$A$6:$AE$112,23,FALSE)="","",1),"")</f>
        <v/>
      </c>
      <c r="CG173" s="235" t="str">
        <f>IFERROR(IF(VLOOKUP($C173,'様式４－１'!$A$6:$AE$112,24,FALSE)="","",1),"")</f>
        <v/>
      </c>
      <c r="CH173" s="234" t="str">
        <f>IFERROR(IF(VLOOKUP($C173,'様式４－１'!$A$6:$AE$112,25,FALSE)="","",1),"")</f>
        <v/>
      </c>
      <c r="CI173" s="235" t="str">
        <f>IFERROR(IF(VLOOKUP($C173,'様式４－１'!$A$6:$AE$112,26,FALSE)="","",1),"")</f>
        <v/>
      </c>
      <c r="CJ173" s="234" t="str">
        <f>IFERROR(IF(VLOOKUP($C173,'様式４－１'!$A$6:$AE$112,27,FALSE)="","",1),"")</f>
        <v/>
      </c>
      <c r="CK173" s="235" t="str">
        <f>IFERROR(IF(VLOOKUP($C173,'様式４－１'!$A$6:$AE$112,28,FALSE)="","",1),"")</f>
        <v/>
      </c>
      <c r="CL173" s="234" t="str">
        <f>IFERROR(IF(VLOOKUP($C173,'様式４－１'!$A$6:$AE$112,29,FALSE)="","",1),"")</f>
        <v/>
      </c>
      <c r="CM173" s="235" t="str">
        <f>IFERROR(IF(VLOOKUP($C173,'様式４－１'!$A$6:$AE$112,30,FALSE)="","",1),"")</f>
        <v/>
      </c>
      <c r="CN173" s="234" t="str">
        <f>IFERROR(IF(VLOOKUP($C173,'様式４－１'!$A$6:$AE$112,31,FALSE)="","",1),"")</f>
        <v/>
      </c>
      <c r="CO173" s="252" t="str">
        <f>IFERROR(IF(VLOOKUP($C173,'様式４－１'!$A$6:$AE$112,31,FALSE)="","",1),"")</f>
        <v/>
      </c>
      <c r="CP173" s="256" t="str">
        <f>IFERROR(IF(VLOOKUP($C173,'様式４－１'!$A$6:$AE$112,31,FALSE)="","",1),"")</f>
        <v/>
      </c>
      <c r="CQ173" s="252" t="str">
        <f>IFERROR(IF(VLOOKUP($C173,'様式４－１'!$A$6:$AE$112,31,FALSE)="","",1),"")</f>
        <v/>
      </c>
      <c r="CR173" s="260">
        <f>全技術者確認表!E185</f>
        <v>0</v>
      </c>
      <c r="CS173" s="261">
        <f>全技術者確認表!H185</f>
        <v>0</v>
      </c>
      <c r="FS173" s="232"/>
      <c r="FT173" s="233"/>
      <c r="FU173" s="232"/>
      <c r="FV173" s="233"/>
      <c r="FW173" s="232"/>
      <c r="FX173" s="233"/>
      <c r="FY173" s="232"/>
      <c r="FZ173" s="233"/>
      <c r="GA173" s="232"/>
      <c r="GB173" s="233"/>
      <c r="GC173" s="232"/>
      <c r="GD173" s="233"/>
      <c r="GE173" s="232"/>
      <c r="GF173" s="233"/>
      <c r="GG173" s="232"/>
      <c r="GH173" s="233"/>
      <c r="GI173" s="234"/>
      <c r="GJ173" s="235"/>
      <c r="GK173" s="234"/>
      <c r="GL173" s="235"/>
      <c r="GM173" s="234"/>
      <c r="GN173" s="235"/>
      <c r="GO173" s="234"/>
      <c r="GP173" s="235"/>
      <c r="GQ173" s="234"/>
      <c r="GR173" s="235"/>
      <c r="GS173" s="234"/>
      <c r="GT173" s="235"/>
      <c r="GU173" s="234"/>
      <c r="GV173" s="235"/>
      <c r="GW173" s="234"/>
      <c r="GX173" s="235"/>
      <c r="GY173" s="232"/>
      <c r="GZ173" s="233"/>
      <c r="HA173" s="232"/>
      <c r="HB173" s="233"/>
      <c r="HC173" s="232"/>
      <c r="HD173" s="233"/>
      <c r="HE173" s="232"/>
      <c r="HF173" s="233"/>
      <c r="HG173" s="232"/>
      <c r="HH173" s="233"/>
      <c r="HI173" s="232"/>
      <c r="HJ173" s="233"/>
      <c r="HK173" s="232"/>
      <c r="HL173" s="233"/>
      <c r="HM173" s="232"/>
      <c r="HN173" s="233"/>
      <c r="HO173" s="232"/>
      <c r="HP173" s="233"/>
      <c r="HQ173" s="232"/>
      <c r="HR173" s="233"/>
      <c r="HS173" s="232"/>
      <c r="HT173" s="233"/>
      <c r="HU173" s="232"/>
      <c r="HV173" s="233"/>
      <c r="HW173" s="234"/>
      <c r="HX173" s="235"/>
      <c r="HY173" s="234"/>
      <c r="HZ173" s="235"/>
      <c r="IA173" s="234"/>
      <c r="IB173" s="235"/>
      <c r="IC173" s="234"/>
      <c r="ID173" s="235"/>
      <c r="IE173" s="232"/>
      <c r="IF173" s="233"/>
      <c r="IG173" s="232"/>
      <c r="IH173" s="233"/>
      <c r="II173" s="232"/>
      <c r="IJ173" s="233"/>
      <c r="IK173" s="232"/>
      <c r="IL173" s="233"/>
      <c r="IM173" s="234"/>
      <c r="IN173" s="235"/>
      <c r="IO173" s="234"/>
      <c r="IP173" s="235"/>
      <c r="IQ173" s="234"/>
      <c r="IR173" s="235"/>
      <c r="IS173" s="234"/>
      <c r="IT173" s="235"/>
      <c r="IU173" s="234"/>
      <c r="IV173" s="235"/>
      <c r="IW173" s="234"/>
      <c r="IX173" s="252"/>
      <c r="IY173" s="256"/>
      <c r="IZ173" s="252"/>
      <c r="JA173" s="256"/>
      <c r="JB173" s="252"/>
    </row>
    <row r="174" spans="1:262" s="231" customFormat="1" x14ac:dyDescent="0.2">
      <c r="A174" s="231">
        <f>報告書表紙!G$6</f>
        <v>0</v>
      </c>
      <c r="C174" s="231">
        <v>173</v>
      </c>
      <c r="D174" s="231">
        <f>全技術者確認表!B186</f>
        <v>0</v>
      </c>
      <c r="J174" s="232" t="str">
        <f>IFERROR(IF(VLOOKUP($C174,'様式２－１'!$A$6:$BG$163,4,FALSE)="","",1),"")</f>
        <v/>
      </c>
      <c r="K174" s="233" t="str">
        <f>IFERROR(IF(VLOOKUP($C174,'様式２－１'!$A$6:$BG$163,5,FALSE)="","",1),"")</f>
        <v/>
      </c>
      <c r="L174" s="232" t="str">
        <f>IFERROR(IF(VLOOKUP($C174,'様式２－１'!$A$6:$BG$163,6,FALSE)="","",1),"")</f>
        <v/>
      </c>
      <c r="M174" s="233" t="str">
        <f>IFERROR(IF(VLOOKUP($C174,'様式２－１'!$A$6:$BG$163,7,FALSE)="","",1),"")</f>
        <v/>
      </c>
      <c r="N174" s="232" t="str">
        <f>IFERROR(IF(VLOOKUP($C174,'様式２－１'!$A$6:$BG$163,8,FALSE)="","",1),"")</f>
        <v/>
      </c>
      <c r="O174" s="233" t="str">
        <f>IFERROR(IF(VLOOKUP($C174,'様式２－１'!$A$6:$BG$163,9,FALSE)="","",1),"")</f>
        <v/>
      </c>
      <c r="P174" s="232" t="str">
        <f>IFERROR(IF(VLOOKUP($C174,'様式２－１'!$A$6:$BG$163,10,FALSE)="","",1),"")</f>
        <v/>
      </c>
      <c r="Q174" s="233" t="str">
        <f>IFERROR(IF(VLOOKUP($C174,'様式２－１'!$A$6:$BG$163,11,FALSE)="","",1),"")</f>
        <v/>
      </c>
      <c r="R174" s="232" t="str">
        <f>IFERROR(IF(VLOOKUP($C174,'様式２－１'!$A$6:$BG$163,12,FALSE)="","",1),"")</f>
        <v/>
      </c>
      <c r="S174" s="233" t="str">
        <f>IFERROR(IF(VLOOKUP($C174,'様式２－１'!$A$6:$BG$163,13,FALSE)="","",1),"")</f>
        <v/>
      </c>
      <c r="T174" s="232" t="str">
        <f>IFERROR(IF(VLOOKUP($C174,'様式２－１'!$A$6:$BG$163,14,FALSE)="","",1),"")</f>
        <v/>
      </c>
      <c r="U174" s="233" t="str">
        <f>IFERROR(IF(VLOOKUP($C174,'様式２－１'!$A$6:$BG$163,15,FALSE)="","",1),"")</f>
        <v/>
      </c>
      <c r="V174" s="232" t="str">
        <f>IFERROR(IF(VLOOKUP($C174,'様式２－１'!$A$6:$BG$163,16,FALSE)="","",1),"")</f>
        <v/>
      </c>
      <c r="W174" s="233" t="str">
        <f>IFERROR(IF(VLOOKUP($C174,'様式２－１'!$A$6:$BG$163,17,FALSE)="","",1),"")</f>
        <v/>
      </c>
      <c r="X174" s="232" t="str">
        <f>IFERROR(IF(VLOOKUP($C174,'様式２－１'!$A$6:$BG$163,18,FALSE)="","",1),"")</f>
        <v/>
      </c>
      <c r="Y174" s="233" t="str">
        <f>IFERROR(IF(VLOOKUP($C174,'様式２－１'!$A$6:$BG$163,19,FALSE)="","",1),"")</f>
        <v/>
      </c>
      <c r="Z174" s="232" t="str">
        <f>IFERROR(IF(VLOOKUP($C174,'様式２－１'!$A$6:$BG$163,20,FALSE)="","",1),"")</f>
        <v/>
      </c>
      <c r="AA174" s="235" t="str">
        <f>IFERROR(IF(VLOOKUP($C174,'様式２－１'!$A$6:$BG$163,21,FALSE)="","",1),"")</f>
        <v/>
      </c>
      <c r="AB174" s="232" t="str">
        <f>IFERROR(IF(VLOOKUP($C174,'様式２－１'!$A$6:$BG$163,22,FALSE)="","",1),"")</f>
        <v/>
      </c>
      <c r="AC174" s="235" t="str">
        <f>IFERROR(IF(VLOOKUP($C174,'様式２－１'!$A$6:$BG$163,23,FALSE)="","",1),"")</f>
        <v/>
      </c>
      <c r="AD174" s="232" t="str">
        <f>IFERROR(IF(VLOOKUP($C174,'様式２－１'!$A$6:$BG$163,24,FALSE)="","",1),"")</f>
        <v/>
      </c>
      <c r="AE174" s="235" t="str">
        <f>IFERROR(IF(VLOOKUP($C174,'様式２－１'!$A$6:$BG$163,25,FALSE)="","",1),"")</f>
        <v/>
      </c>
      <c r="AF174" s="232" t="str">
        <f>IFERROR(IF(VLOOKUP($C174,'様式２－１'!$A$6:$BG$163,26,FALSE)="","",1),"")</f>
        <v/>
      </c>
      <c r="AG174" s="235" t="str">
        <f>IFERROR(IF(VLOOKUP($C174,'様式２－１'!$A$6:$BG$163,27,FALSE)="","",1),"")</f>
        <v/>
      </c>
      <c r="AH174" s="232" t="str">
        <f>IFERROR(IF(VLOOKUP($C174,'様式２－１'!$A$6:$BG$163,28,FALSE)="","",1),"")</f>
        <v/>
      </c>
      <c r="AI174" s="235" t="str">
        <f>IFERROR(IF(VLOOKUP($C174,'様式２－１'!$A$6:$BG$163,28,FALSE)="","",1),"")</f>
        <v/>
      </c>
      <c r="AJ174" s="232" t="str">
        <f>IFERROR(IF(VLOOKUP($C174,'様式２－１'!$A$6:$BG$163,30,FALSE)="","",1),"")</f>
        <v/>
      </c>
      <c r="AK174" s="235" t="str">
        <f>IFERROR(IF(VLOOKUP($C174,'様式２－１'!$A$6:$BG$163,31,FALSE)="","",1),"")</f>
        <v/>
      </c>
      <c r="AL174" s="232" t="str">
        <f>IFERROR(IF(VLOOKUP($C174,'様式２－１'!$A$6:$BG$163,32,FALSE)="","",1),"")</f>
        <v/>
      </c>
      <c r="AM174" s="235" t="str">
        <f>IFERROR(IF(VLOOKUP($C174,'様式２－１'!$A$6:$BG$163,33,FALSE)="","",1),"")</f>
        <v/>
      </c>
      <c r="AN174" s="232" t="str">
        <f>IFERROR(IF(VLOOKUP($C174,'様式２－１'!$A$6:$BG$163,34,FALSE)="","",1),"")</f>
        <v/>
      </c>
      <c r="AO174" s="235" t="str">
        <f>IFERROR(IF(VLOOKUP($C174,'様式２－１'!$A$6:$BG$163,35,FALSE)="","",1),"")</f>
        <v/>
      </c>
      <c r="AP174" s="232" t="str">
        <f>IFERROR(IF(VLOOKUP($C174,'様式２－１'!$A$6:$BG$163,36,FALSE)="","",VLOOKUP($C174,'様式２－１'!$A$6:$BG$163,36,FALSE)),"")</f>
        <v/>
      </c>
      <c r="AQ174" s="233" t="str">
        <f>IFERROR(IF(VLOOKUP($C174,'様式２－１'!$A$6:$BG$163,37,FALSE)="","",VLOOKUP($C174,'様式２－１'!$A$6:$BG$163,37,FALSE)),"")</f>
        <v/>
      </c>
      <c r="AR174" s="232" t="str">
        <f>IFERROR(IF(VLOOKUP($C174,'様式２－１'!$A$6:$BG$163,38,FALSE)="","",VLOOKUP($C174,'様式２－１'!$A$6:$BG$163,38,FALSE)),"")</f>
        <v/>
      </c>
      <c r="AS174" s="233" t="str">
        <f>IFERROR(IF(VLOOKUP($C174,'様式２－１'!$A$6:$BG$163,39,FALSE)="","",VLOOKUP($C174,'様式２－１'!$A$6:$BG$163,39,FALSE)),"")</f>
        <v/>
      </c>
      <c r="AT174" s="232" t="str">
        <f>IFERROR(IF(VLOOKUP($C174,'様式２－１'!$A$6:$BG$163,40,FALSE)="","",VLOOKUP($C174,'様式２－１'!$A$6:$BG$163,40,FALSE)),"")</f>
        <v/>
      </c>
      <c r="AU174" s="233" t="str">
        <f>IFERROR(IF(VLOOKUP($C174,'様式２－１'!$A$6:$BG$163,41,FALSE)="","",VLOOKUP($C174,'様式２－１'!$A$6:$BG$163,41,FALSE)),"")</f>
        <v/>
      </c>
      <c r="AV174" s="232" t="str">
        <f>IFERROR(IF(VLOOKUP($C174,'様式２－１'!$A$6:$BG$163,42,FALSE)="","",VLOOKUP($C174,'様式２－１'!$A$6:$BG$163,42,FALSE)),"")</f>
        <v/>
      </c>
      <c r="AW174" s="233" t="str">
        <f>IFERROR(IF(VLOOKUP($C174,'様式２－１'!$A$6:$BG$163,43,FALSE)="","",VLOOKUP($C174,'様式２－１'!$A$6:$BG$163,43,FALSE)),"")</f>
        <v/>
      </c>
      <c r="AX174" s="232" t="str">
        <f>IFERROR(IF(VLOOKUP($C174,'様式２－１'!$A$6:$BG$163,44,FALSE)="","",VLOOKUP($C174,'様式２－１'!$A$6:$BG$163,44,FALSE)),"")</f>
        <v/>
      </c>
      <c r="AY174" s="233" t="str">
        <f>IFERROR(IF(VLOOKUP($C174,'様式２－１'!$A$6:$BG$163,45,FALSE)="","",VLOOKUP($C174,'様式２－１'!$A$6:$BG$163,45,FALSE)),"")</f>
        <v/>
      </c>
      <c r="AZ174" s="232" t="str">
        <f>IFERROR(IF(VLOOKUP($C174,'様式２－１'!$A$6:$BG$163,46,FALSE)="","",VLOOKUP($C174,'様式２－１'!$A$6:$BG$163,46,FALSE)),"")</f>
        <v/>
      </c>
      <c r="BA174" s="233" t="str">
        <f>IFERROR(IF(VLOOKUP($C174,'様式２－１'!$A$6:$BG$163,47,FALSE)="","",VLOOKUP($C174,'様式２－１'!$A$6:$BG$163,47,FALSE)),"")</f>
        <v/>
      </c>
      <c r="BB174" s="232" t="str">
        <f>IFERROR(IF(VLOOKUP($C174,'様式２－１'!$A$6:$BG$163,48,FALSE)="","",VLOOKUP($C174,'様式２－１'!$A$6:$BG$163,48,FALSE)),"")</f>
        <v/>
      </c>
      <c r="BC174" s="233" t="str">
        <f>IFERROR(IF(VLOOKUP($C174,'様式２－１'!$A$6:$BG$163,49,FALSE)="","",VLOOKUP($C174,'様式２－１'!$A$6:$BG$163,49,FALSE)),"")</f>
        <v/>
      </c>
      <c r="BD174" s="232" t="str">
        <f>IFERROR(IF(VLOOKUP($C174,'様式２－１'!$A$6:$BG$163,50,FALSE)="","",VLOOKUP($C174,'様式２－１'!$A$6:$BG$163,50,FALSE)),"")</f>
        <v/>
      </c>
      <c r="BE174" s="233" t="str">
        <f>IFERROR(IF(VLOOKUP($C174,'様式２－１'!$A$6:$BG$163,51,FALSE)="","",VLOOKUP($C174,'様式２－１'!$A$6:$BG$163,51,FALSE)),"")</f>
        <v/>
      </c>
      <c r="BF174" s="232" t="str">
        <f>IFERROR(IF(VLOOKUP($C174,'様式２－１'!$A$6:$BG$163,52,FALSE)="","",VLOOKUP($C174,'様式２－１'!$A$6:$BG$163,52,FALSE)),"")</f>
        <v/>
      </c>
      <c r="BG174" s="233" t="str">
        <f>IFERROR(IF(VLOOKUP($C174,'様式２－１'!$A$6:$BG$163,53,FALSE)="","",1),"")</f>
        <v/>
      </c>
      <c r="BH174" s="232" t="str">
        <f>IFERROR(IF(VLOOKUP($C174,'様式２－１'!$A$6:$BG$163,54,FALSE)="","",1),"")</f>
        <v/>
      </c>
      <c r="BI174" s="233" t="str">
        <f>IFERROR(IF(VLOOKUP($C174,'様式２－１'!$A$6:$BG$163,55,FALSE)="","",1),"")</f>
        <v/>
      </c>
      <c r="BJ174" s="232" t="str">
        <f>IFERROR(IF(VLOOKUP($C174,'様式２－１'!$A$6:$BG$163,56,FALSE)="","",VLOOKUP($C174,'様式２－１'!$A$6:$BG$163,56,FALSE)),"")</f>
        <v/>
      </c>
      <c r="BK174" s="233" t="str">
        <f>IFERROR(IF(VLOOKUP($C174,'様式２－１'!$A$6:$BG$163,57,FALSE)="","",VLOOKUP($C174,'様式２－１'!$A$6:$BG$163,57,FALSE)),"")</f>
        <v/>
      </c>
      <c r="BL174" s="232" t="str">
        <f>IFERROR(IF(VLOOKUP($C174,'様式２－１'!$A$6:$BG$163,58,FALSE)="","",VLOOKUP($C174,'様式２－１'!$A$6:$BG$163,58,FALSE)),"")</f>
        <v/>
      </c>
      <c r="BM174" s="233" t="str">
        <f>IFERROR(IF(VLOOKUP($C174,'様式２－１'!$A$6:$BG$163,59,FALSE)="","",VLOOKUP($C174,'様式２－１'!$A$6:$BG$163,59,FALSE)),"")</f>
        <v/>
      </c>
      <c r="BN174" s="234" t="str">
        <f>IFERROR(IF(VLOOKUP($C174,'様式４－１'!$A$6:$AE$112,5,FALSE)="","",VLOOKUP($C174,'様式４－１'!$A$6:$AE$112,5,FALSE)),"")</f>
        <v/>
      </c>
      <c r="BO174" s="235" t="str">
        <f>IFERROR(IF(VLOOKUP($C174,'様式４－１'!$A$6:$AE$112,6,FALSE)="","",VLOOKUP($C174,'様式４－１'!$A$6:$AE$112,6,FALSE)),"")</f>
        <v/>
      </c>
      <c r="BP174" s="234" t="str">
        <f>IFERROR(IF(VLOOKUP($C174,'様式４－１'!$A$6:$AE$112,7,FALSE)="","",VLOOKUP($C174,'様式４－１'!$A$6:$AE$112,7,FALSE)),"")</f>
        <v/>
      </c>
      <c r="BQ174" s="235" t="str">
        <f>IFERROR(IF(VLOOKUP($C174,'様式４－１'!$A$6:$AE$112,8,FALSE)="","",VLOOKUP($C174,'様式４－１'!$A$6:$AE$112,8,FALSE)),"")</f>
        <v/>
      </c>
      <c r="BR174" s="234" t="str">
        <f>IFERROR(IF(VLOOKUP($C174,'様式４－１'!$A$6:$AE$112,9,FALSE)="","",VLOOKUP($C174,'様式４－１'!$A$6:$AE$112,9,FALSE)),"")</f>
        <v/>
      </c>
      <c r="BS174" s="235" t="str">
        <f>IFERROR(IF(VLOOKUP($C174,'様式４－１'!$A$6:$AE$112,10,FALSE)="","",VLOOKUP($C174,'様式４－１'!$A$6:$AE$112,10,FALSE)),"")</f>
        <v/>
      </c>
      <c r="BT174" s="234" t="str">
        <f>IFERROR(IF(VLOOKUP($C174,'様式４－１'!$A$6:$AE$112,11,FALSE)="","",VLOOKUP($C174,'様式４－１'!$A$6:$AE$112,11,FALSE)),"")</f>
        <v/>
      </c>
      <c r="BU174" s="235" t="str">
        <f>IFERROR(IF(VLOOKUP($C174,'様式４－１'!$A$6:$AE$112,12,FALSE)="","",VLOOKUP($C174,'様式４－１'!$A$6:$AE$112,12,FALSE)),"")</f>
        <v/>
      </c>
      <c r="BV174" s="232" t="str">
        <f>IFERROR(IF(VLOOKUP($C174,'様式４－１'!$A$6:$AE$112,13,FALSE)="","",VLOOKUP($C174,'様式４－１'!$A$6:$AE$112,13,FALSE)),"")</f>
        <v/>
      </c>
      <c r="BW174" s="233" t="str">
        <f>IFERROR(IF(VLOOKUP($C174,'様式４－１'!$A$6:$AE$112,14,FALSE)="","",VLOOKUP($C174,'様式４－１'!$A$6:$AE$112,14,FALSE)),"")</f>
        <v/>
      </c>
      <c r="BX174" s="232" t="str">
        <f>IFERROR(IF(VLOOKUP($C174,'様式４－１'!$A$6:$AE$112,15,FALSE)="","",VLOOKUP($C174,'様式４－１'!$A$6:$AE$112,15,FALSE)),"")</f>
        <v/>
      </c>
      <c r="BY174" s="233" t="str">
        <f>IFERROR(IF(VLOOKUP($C174,'様式４－１'!$A$6:$AE$112,16,FALSE)="","",VLOOKUP($C174,'様式４－１'!$A$6:$AE$112,16,FALSE)),"")</f>
        <v/>
      </c>
      <c r="BZ174" s="232" t="str">
        <f>IFERROR(IF(VLOOKUP($C174,'様式４－１'!$A$6:$AE$112,17,FALSE)="","",VLOOKUP($C174,'様式４－１'!$A$6:$AE$112,17,FALSE)),"")</f>
        <v/>
      </c>
      <c r="CA174" s="233" t="str">
        <f>IFERROR(IF(VLOOKUP($C174,'様式４－１'!$A$6:$AE$112,18,FALSE)="","",VLOOKUP($C174,'様式４－１'!$A$6:$AE$112,18,FALSE)),"")</f>
        <v/>
      </c>
      <c r="CB174" s="232" t="str">
        <f>IFERROR(IF(VLOOKUP($C174,'様式４－１'!$A$6:$AE$112,19,FALSE)="","",VLOOKUP($C174,'様式４－１'!$A$6:$AE$112,19,FALSE)),"")</f>
        <v/>
      </c>
      <c r="CC174" s="233" t="str">
        <f>IFERROR(IF(VLOOKUP($C174,'様式４－１'!$A$6:$AE$112,20,FALSE)="","",VLOOKUP($C174,'様式４－１'!$A$6:$AE$112,20,FALSE)),"")</f>
        <v/>
      </c>
      <c r="CD174" s="234" t="str">
        <f>IFERROR(IF(VLOOKUP($C174,'様式４－１'!$A$6:$AE$112,21,FALSE)="","",1),"")</f>
        <v/>
      </c>
      <c r="CE174" s="235" t="str">
        <f>IFERROR(IF(VLOOKUP($C174,'様式４－１'!$A$6:$AE$112,22,FALSE)="","",1),"")</f>
        <v/>
      </c>
      <c r="CF174" s="234" t="str">
        <f>IFERROR(IF(VLOOKUP($C174,'様式４－１'!$A$6:$AE$112,23,FALSE)="","",1),"")</f>
        <v/>
      </c>
      <c r="CG174" s="235" t="str">
        <f>IFERROR(IF(VLOOKUP($C174,'様式４－１'!$A$6:$AE$112,24,FALSE)="","",1),"")</f>
        <v/>
      </c>
      <c r="CH174" s="234" t="str">
        <f>IFERROR(IF(VLOOKUP($C174,'様式４－１'!$A$6:$AE$112,25,FALSE)="","",1),"")</f>
        <v/>
      </c>
      <c r="CI174" s="235" t="str">
        <f>IFERROR(IF(VLOOKUP($C174,'様式４－１'!$A$6:$AE$112,26,FALSE)="","",1),"")</f>
        <v/>
      </c>
      <c r="CJ174" s="234" t="str">
        <f>IFERROR(IF(VLOOKUP($C174,'様式４－１'!$A$6:$AE$112,27,FALSE)="","",1),"")</f>
        <v/>
      </c>
      <c r="CK174" s="235" t="str">
        <f>IFERROR(IF(VLOOKUP($C174,'様式４－１'!$A$6:$AE$112,28,FALSE)="","",1),"")</f>
        <v/>
      </c>
      <c r="CL174" s="234" t="str">
        <f>IFERROR(IF(VLOOKUP($C174,'様式４－１'!$A$6:$AE$112,29,FALSE)="","",1),"")</f>
        <v/>
      </c>
      <c r="CM174" s="235" t="str">
        <f>IFERROR(IF(VLOOKUP($C174,'様式４－１'!$A$6:$AE$112,30,FALSE)="","",1),"")</f>
        <v/>
      </c>
      <c r="CN174" s="234" t="str">
        <f>IFERROR(IF(VLOOKUP($C174,'様式４－１'!$A$6:$AE$112,31,FALSE)="","",1),"")</f>
        <v/>
      </c>
      <c r="CO174" s="252" t="str">
        <f>IFERROR(IF(VLOOKUP($C174,'様式４－１'!$A$6:$AE$112,31,FALSE)="","",1),"")</f>
        <v/>
      </c>
      <c r="CP174" s="256" t="str">
        <f>IFERROR(IF(VLOOKUP($C174,'様式４－１'!$A$6:$AE$112,31,FALSE)="","",1),"")</f>
        <v/>
      </c>
      <c r="CQ174" s="252" t="str">
        <f>IFERROR(IF(VLOOKUP($C174,'様式４－１'!$A$6:$AE$112,31,FALSE)="","",1),"")</f>
        <v/>
      </c>
      <c r="CR174" s="260">
        <f>全技術者確認表!E186</f>
        <v>0</v>
      </c>
      <c r="CS174" s="261">
        <f>全技術者確認表!H186</f>
        <v>0</v>
      </c>
      <c r="FS174" s="232"/>
      <c r="FT174" s="233"/>
      <c r="FU174" s="232"/>
      <c r="FV174" s="233"/>
      <c r="FW174" s="232"/>
      <c r="FX174" s="233"/>
      <c r="FY174" s="232"/>
      <c r="FZ174" s="233"/>
      <c r="GA174" s="232"/>
      <c r="GB174" s="233"/>
      <c r="GC174" s="232"/>
      <c r="GD174" s="233"/>
      <c r="GE174" s="232"/>
      <c r="GF174" s="233"/>
      <c r="GG174" s="232"/>
      <c r="GH174" s="233"/>
      <c r="GI174" s="234"/>
      <c r="GJ174" s="235"/>
      <c r="GK174" s="234"/>
      <c r="GL174" s="235"/>
      <c r="GM174" s="234"/>
      <c r="GN174" s="235"/>
      <c r="GO174" s="234"/>
      <c r="GP174" s="235"/>
      <c r="GQ174" s="234"/>
      <c r="GR174" s="235"/>
      <c r="GS174" s="234"/>
      <c r="GT174" s="235"/>
      <c r="GU174" s="234"/>
      <c r="GV174" s="235"/>
      <c r="GW174" s="234"/>
      <c r="GX174" s="235"/>
      <c r="GY174" s="232"/>
      <c r="GZ174" s="233"/>
      <c r="HA174" s="232"/>
      <c r="HB174" s="233"/>
      <c r="HC174" s="232"/>
      <c r="HD174" s="233"/>
      <c r="HE174" s="232"/>
      <c r="HF174" s="233"/>
      <c r="HG174" s="232"/>
      <c r="HH174" s="233"/>
      <c r="HI174" s="232"/>
      <c r="HJ174" s="233"/>
      <c r="HK174" s="232"/>
      <c r="HL174" s="233"/>
      <c r="HM174" s="232"/>
      <c r="HN174" s="233"/>
      <c r="HO174" s="232"/>
      <c r="HP174" s="233"/>
      <c r="HQ174" s="232"/>
      <c r="HR174" s="233"/>
      <c r="HS174" s="232"/>
      <c r="HT174" s="233"/>
      <c r="HU174" s="232"/>
      <c r="HV174" s="233"/>
      <c r="HW174" s="234"/>
      <c r="HX174" s="235"/>
      <c r="HY174" s="234"/>
      <c r="HZ174" s="235"/>
      <c r="IA174" s="234"/>
      <c r="IB174" s="235"/>
      <c r="IC174" s="234"/>
      <c r="ID174" s="235"/>
      <c r="IE174" s="232"/>
      <c r="IF174" s="233"/>
      <c r="IG174" s="232"/>
      <c r="IH174" s="233"/>
      <c r="II174" s="232"/>
      <c r="IJ174" s="233"/>
      <c r="IK174" s="232"/>
      <c r="IL174" s="233"/>
      <c r="IM174" s="234"/>
      <c r="IN174" s="235"/>
      <c r="IO174" s="234"/>
      <c r="IP174" s="235"/>
      <c r="IQ174" s="234"/>
      <c r="IR174" s="235"/>
      <c r="IS174" s="234"/>
      <c r="IT174" s="235"/>
      <c r="IU174" s="234"/>
      <c r="IV174" s="235"/>
      <c r="IW174" s="234"/>
      <c r="IX174" s="252"/>
      <c r="IY174" s="256"/>
      <c r="IZ174" s="252"/>
      <c r="JA174" s="256"/>
      <c r="JB174" s="252"/>
    </row>
    <row r="175" spans="1:262" s="231" customFormat="1" x14ac:dyDescent="0.2">
      <c r="A175" s="231">
        <f>報告書表紙!G$6</f>
        <v>0</v>
      </c>
      <c r="C175" s="231">
        <v>174</v>
      </c>
      <c r="D175" s="231">
        <f>全技術者確認表!B187</f>
        <v>0</v>
      </c>
      <c r="J175" s="232" t="str">
        <f>IFERROR(IF(VLOOKUP($C175,'様式２－１'!$A$6:$BG$163,4,FALSE)="","",1),"")</f>
        <v/>
      </c>
      <c r="K175" s="233" t="str">
        <f>IFERROR(IF(VLOOKUP($C175,'様式２－１'!$A$6:$BG$163,5,FALSE)="","",1),"")</f>
        <v/>
      </c>
      <c r="L175" s="232" t="str">
        <f>IFERROR(IF(VLOOKUP($C175,'様式２－１'!$A$6:$BG$163,6,FALSE)="","",1),"")</f>
        <v/>
      </c>
      <c r="M175" s="233" t="str">
        <f>IFERROR(IF(VLOOKUP($C175,'様式２－１'!$A$6:$BG$163,7,FALSE)="","",1),"")</f>
        <v/>
      </c>
      <c r="N175" s="232" t="str">
        <f>IFERROR(IF(VLOOKUP($C175,'様式２－１'!$A$6:$BG$163,8,FALSE)="","",1),"")</f>
        <v/>
      </c>
      <c r="O175" s="233" t="str">
        <f>IFERROR(IF(VLOOKUP($C175,'様式２－１'!$A$6:$BG$163,9,FALSE)="","",1),"")</f>
        <v/>
      </c>
      <c r="P175" s="232" t="str">
        <f>IFERROR(IF(VLOOKUP($C175,'様式２－１'!$A$6:$BG$163,10,FALSE)="","",1),"")</f>
        <v/>
      </c>
      <c r="Q175" s="233" t="str">
        <f>IFERROR(IF(VLOOKUP($C175,'様式２－１'!$A$6:$BG$163,11,FALSE)="","",1),"")</f>
        <v/>
      </c>
      <c r="R175" s="232" t="str">
        <f>IFERROR(IF(VLOOKUP($C175,'様式２－１'!$A$6:$BG$163,12,FALSE)="","",1),"")</f>
        <v/>
      </c>
      <c r="S175" s="233" t="str">
        <f>IFERROR(IF(VLOOKUP($C175,'様式２－１'!$A$6:$BG$163,13,FALSE)="","",1),"")</f>
        <v/>
      </c>
      <c r="T175" s="232" t="str">
        <f>IFERROR(IF(VLOOKUP($C175,'様式２－１'!$A$6:$BG$163,14,FALSE)="","",1),"")</f>
        <v/>
      </c>
      <c r="U175" s="233" t="str">
        <f>IFERROR(IF(VLOOKUP($C175,'様式２－１'!$A$6:$BG$163,15,FALSE)="","",1),"")</f>
        <v/>
      </c>
      <c r="V175" s="232" t="str">
        <f>IFERROR(IF(VLOOKUP($C175,'様式２－１'!$A$6:$BG$163,16,FALSE)="","",1),"")</f>
        <v/>
      </c>
      <c r="W175" s="233" t="str">
        <f>IFERROR(IF(VLOOKUP($C175,'様式２－１'!$A$6:$BG$163,17,FALSE)="","",1),"")</f>
        <v/>
      </c>
      <c r="X175" s="232" t="str">
        <f>IFERROR(IF(VLOOKUP($C175,'様式２－１'!$A$6:$BG$163,18,FALSE)="","",1),"")</f>
        <v/>
      </c>
      <c r="Y175" s="233" t="str">
        <f>IFERROR(IF(VLOOKUP($C175,'様式２－１'!$A$6:$BG$163,19,FALSE)="","",1),"")</f>
        <v/>
      </c>
      <c r="Z175" s="232" t="str">
        <f>IFERROR(IF(VLOOKUP($C175,'様式２－１'!$A$6:$BG$163,20,FALSE)="","",1),"")</f>
        <v/>
      </c>
      <c r="AA175" s="235" t="str">
        <f>IFERROR(IF(VLOOKUP($C175,'様式２－１'!$A$6:$BG$163,21,FALSE)="","",1),"")</f>
        <v/>
      </c>
      <c r="AB175" s="232" t="str">
        <f>IFERROR(IF(VLOOKUP($C175,'様式２－１'!$A$6:$BG$163,22,FALSE)="","",1),"")</f>
        <v/>
      </c>
      <c r="AC175" s="235" t="str">
        <f>IFERROR(IF(VLOOKUP($C175,'様式２－１'!$A$6:$BG$163,23,FALSE)="","",1),"")</f>
        <v/>
      </c>
      <c r="AD175" s="232" t="str">
        <f>IFERROR(IF(VLOOKUP($C175,'様式２－１'!$A$6:$BG$163,24,FALSE)="","",1),"")</f>
        <v/>
      </c>
      <c r="AE175" s="235" t="str">
        <f>IFERROR(IF(VLOOKUP($C175,'様式２－１'!$A$6:$BG$163,25,FALSE)="","",1),"")</f>
        <v/>
      </c>
      <c r="AF175" s="232" t="str">
        <f>IFERROR(IF(VLOOKUP($C175,'様式２－１'!$A$6:$BG$163,26,FALSE)="","",1),"")</f>
        <v/>
      </c>
      <c r="AG175" s="235" t="str">
        <f>IFERROR(IF(VLOOKUP($C175,'様式２－１'!$A$6:$BG$163,27,FALSE)="","",1),"")</f>
        <v/>
      </c>
      <c r="AH175" s="232" t="str">
        <f>IFERROR(IF(VLOOKUP($C175,'様式２－１'!$A$6:$BG$163,28,FALSE)="","",1),"")</f>
        <v/>
      </c>
      <c r="AI175" s="235" t="str">
        <f>IFERROR(IF(VLOOKUP($C175,'様式２－１'!$A$6:$BG$163,28,FALSE)="","",1),"")</f>
        <v/>
      </c>
      <c r="AJ175" s="232" t="str">
        <f>IFERROR(IF(VLOOKUP($C175,'様式２－１'!$A$6:$BG$163,30,FALSE)="","",1),"")</f>
        <v/>
      </c>
      <c r="AK175" s="235" t="str">
        <f>IFERROR(IF(VLOOKUP($C175,'様式２－１'!$A$6:$BG$163,31,FALSE)="","",1),"")</f>
        <v/>
      </c>
      <c r="AL175" s="232" t="str">
        <f>IFERROR(IF(VLOOKUP($C175,'様式２－１'!$A$6:$BG$163,32,FALSE)="","",1),"")</f>
        <v/>
      </c>
      <c r="AM175" s="235" t="str">
        <f>IFERROR(IF(VLOOKUP($C175,'様式２－１'!$A$6:$BG$163,33,FALSE)="","",1),"")</f>
        <v/>
      </c>
      <c r="AN175" s="232" t="str">
        <f>IFERROR(IF(VLOOKUP($C175,'様式２－１'!$A$6:$BG$163,34,FALSE)="","",1),"")</f>
        <v/>
      </c>
      <c r="AO175" s="235" t="str">
        <f>IFERROR(IF(VLOOKUP($C175,'様式２－１'!$A$6:$BG$163,35,FALSE)="","",1),"")</f>
        <v/>
      </c>
      <c r="AP175" s="232" t="str">
        <f>IFERROR(IF(VLOOKUP($C175,'様式２－１'!$A$6:$BG$163,36,FALSE)="","",VLOOKUP($C175,'様式２－１'!$A$6:$BG$163,36,FALSE)),"")</f>
        <v/>
      </c>
      <c r="AQ175" s="233" t="str">
        <f>IFERROR(IF(VLOOKUP($C175,'様式２－１'!$A$6:$BG$163,37,FALSE)="","",VLOOKUP($C175,'様式２－１'!$A$6:$BG$163,37,FALSE)),"")</f>
        <v/>
      </c>
      <c r="AR175" s="232" t="str">
        <f>IFERROR(IF(VLOOKUP($C175,'様式２－１'!$A$6:$BG$163,38,FALSE)="","",VLOOKUP($C175,'様式２－１'!$A$6:$BG$163,38,FALSE)),"")</f>
        <v/>
      </c>
      <c r="AS175" s="233" t="str">
        <f>IFERROR(IF(VLOOKUP($C175,'様式２－１'!$A$6:$BG$163,39,FALSE)="","",VLOOKUP($C175,'様式２－１'!$A$6:$BG$163,39,FALSE)),"")</f>
        <v/>
      </c>
      <c r="AT175" s="232" t="str">
        <f>IFERROR(IF(VLOOKUP($C175,'様式２－１'!$A$6:$BG$163,40,FALSE)="","",VLOOKUP($C175,'様式２－１'!$A$6:$BG$163,40,FALSE)),"")</f>
        <v/>
      </c>
      <c r="AU175" s="233" t="str">
        <f>IFERROR(IF(VLOOKUP($C175,'様式２－１'!$A$6:$BG$163,41,FALSE)="","",VLOOKUP($C175,'様式２－１'!$A$6:$BG$163,41,FALSE)),"")</f>
        <v/>
      </c>
      <c r="AV175" s="232" t="str">
        <f>IFERROR(IF(VLOOKUP($C175,'様式２－１'!$A$6:$BG$163,42,FALSE)="","",VLOOKUP($C175,'様式２－１'!$A$6:$BG$163,42,FALSE)),"")</f>
        <v/>
      </c>
      <c r="AW175" s="233" t="str">
        <f>IFERROR(IF(VLOOKUP($C175,'様式２－１'!$A$6:$BG$163,43,FALSE)="","",VLOOKUP($C175,'様式２－１'!$A$6:$BG$163,43,FALSE)),"")</f>
        <v/>
      </c>
      <c r="AX175" s="232" t="str">
        <f>IFERROR(IF(VLOOKUP($C175,'様式２－１'!$A$6:$BG$163,44,FALSE)="","",VLOOKUP($C175,'様式２－１'!$A$6:$BG$163,44,FALSE)),"")</f>
        <v/>
      </c>
      <c r="AY175" s="233" t="str">
        <f>IFERROR(IF(VLOOKUP($C175,'様式２－１'!$A$6:$BG$163,45,FALSE)="","",VLOOKUP($C175,'様式２－１'!$A$6:$BG$163,45,FALSE)),"")</f>
        <v/>
      </c>
      <c r="AZ175" s="232" t="str">
        <f>IFERROR(IF(VLOOKUP($C175,'様式２－１'!$A$6:$BG$163,46,FALSE)="","",VLOOKUP($C175,'様式２－１'!$A$6:$BG$163,46,FALSE)),"")</f>
        <v/>
      </c>
      <c r="BA175" s="233" t="str">
        <f>IFERROR(IF(VLOOKUP($C175,'様式２－１'!$A$6:$BG$163,47,FALSE)="","",VLOOKUP($C175,'様式２－１'!$A$6:$BG$163,47,FALSE)),"")</f>
        <v/>
      </c>
      <c r="BB175" s="232" t="str">
        <f>IFERROR(IF(VLOOKUP($C175,'様式２－１'!$A$6:$BG$163,48,FALSE)="","",VLOOKUP($C175,'様式２－１'!$A$6:$BG$163,48,FALSE)),"")</f>
        <v/>
      </c>
      <c r="BC175" s="233" t="str">
        <f>IFERROR(IF(VLOOKUP($C175,'様式２－１'!$A$6:$BG$163,49,FALSE)="","",VLOOKUP($C175,'様式２－１'!$A$6:$BG$163,49,FALSE)),"")</f>
        <v/>
      </c>
      <c r="BD175" s="232" t="str">
        <f>IFERROR(IF(VLOOKUP($C175,'様式２－１'!$A$6:$BG$163,50,FALSE)="","",VLOOKUP($C175,'様式２－１'!$A$6:$BG$163,50,FALSE)),"")</f>
        <v/>
      </c>
      <c r="BE175" s="233" t="str">
        <f>IFERROR(IF(VLOOKUP($C175,'様式２－１'!$A$6:$BG$163,51,FALSE)="","",VLOOKUP($C175,'様式２－１'!$A$6:$BG$163,51,FALSE)),"")</f>
        <v/>
      </c>
      <c r="BF175" s="232" t="str">
        <f>IFERROR(IF(VLOOKUP($C175,'様式２－１'!$A$6:$BG$163,52,FALSE)="","",VLOOKUP($C175,'様式２－１'!$A$6:$BG$163,52,FALSE)),"")</f>
        <v/>
      </c>
      <c r="BG175" s="233" t="str">
        <f>IFERROR(IF(VLOOKUP($C175,'様式２－１'!$A$6:$BG$163,53,FALSE)="","",1),"")</f>
        <v/>
      </c>
      <c r="BH175" s="232" t="str">
        <f>IFERROR(IF(VLOOKUP($C175,'様式２－１'!$A$6:$BG$163,54,FALSE)="","",1),"")</f>
        <v/>
      </c>
      <c r="BI175" s="233" t="str">
        <f>IFERROR(IF(VLOOKUP($C175,'様式２－１'!$A$6:$BG$163,55,FALSE)="","",1),"")</f>
        <v/>
      </c>
      <c r="BJ175" s="232" t="str">
        <f>IFERROR(IF(VLOOKUP($C175,'様式２－１'!$A$6:$BG$163,56,FALSE)="","",VLOOKUP($C175,'様式２－１'!$A$6:$BG$163,56,FALSE)),"")</f>
        <v/>
      </c>
      <c r="BK175" s="233" t="str">
        <f>IFERROR(IF(VLOOKUP($C175,'様式２－１'!$A$6:$BG$163,57,FALSE)="","",VLOOKUP($C175,'様式２－１'!$A$6:$BG$163,57,FALSE)),"")</f>
        <v/>
      </c>
      <c r="BL175" s="232" t="str">
        <f>IFERROR(IF(VLOOKUP($C175,'様式２－１'!$A$6:$BG$163,58,FALSE)="","",VLOOKUP($C175,'様式２－１'!$A$6:$BG$163,58,FALSE)),"")</f>
        <v/>
      </c>
      <c r="BM175" s="233" t="str">
        <f>IFERROR(IF(VLOOKUP($C175,'様式２－１'!$A$6:$BG$163,59,FALSE)="","",VLOOKUP($C175,'様式２－１'!$A$6:$BG$163,59,FALSE)),"")</f>
        <v/>
      </c>
      <c r="BN175" s="234" t="str">
        <f>IFERROR(IF(VLOOKUP($C175,'様式４－１'!$A$6:$AE$112,5,FALSE)="","",VLOOKUP($C175,'様式４－１'!$A$6:$AE$112,5,FALSE)),"")</f>
        <v/>
      </c>
      <c r="BO175" s="235" t="str">
        <f>IFERROR(IF(VLOOKUP($C175,'様式４－１'!$A$6:$AE$112,6,FALSE)="","",VLOOKUP($C175,'様式４－１'!$A$6:$AE$112,6,FALSE)),"")</f>
        <v/>
      </c>
      <c r="BP175" s="234" t="str">
        <f>IFERROR(IF(VLOOKUP($C175,'様式４－１'!$A$6:$AE$112,7,FALSE)="","",VLOOKUP($C175,'様式４－１'!$A$6:$AE$112,7,FALSE)),"")</f>
        <v/>
      </c>
      <c r="BQ175" s="235" t="str">
        <f>IFERROR(IF(VLOOKUP($C175,'様式４－１'!$A$6:$AE$112,8,FALSE)="","",VLOOKUP($C175,'様式４－１'!$A$6:$AE$112,8,FALSE)),"")</f>
        <v/>
      </c>
      <c r="BR175" s="234" t="str">
        <f>IFERROR(IF(VLOOKUP($C175,'様式４－１'!$A$6:$AE$112,9,FALSE)="","",VLOOKUP($C175,'様式４－１'!$A$6:$AE$112,9,FALSE)),"")</f>
        <v/>
      </c>
      <c r="BS175" s="235" t="str">
        <f>IFERROR(IF(VLOOKUP($C175,'様式４－１'!$A$6:$AE$112,10,FALSE)="","",VLOOKUP($C175,'様式４－１'!$A$6:$AE$112,10,FALSE)),"")</f>
        <v/>
      </c>
      <c r="BT175" s="234" t="str">
        <f>IFERROR(IF(VLOOKUP($C175,'様式４－１'!$A$6:$AE$112,11,FALSE)="","",VLOOKUP($C175,'様式４－１'!$A$6:$AE$112,11,FALSE)),"")</f>
        <v/>
      </c>
      <c r="BU175" s="235" t="str">
        <f>IFERROR(IF(VLOOKUP($C175,'様式４－１'!$A$6:$AE$112,12,FALSE)="","",VLOOKUP($C175,'様式４－１'!$A$6:$AE$112,12,FALSE)),"")</f>
        <v/>
      </c>
      <c r="BV175" s="232" t="str">
        <f>IFERROR(IF(VLOOKUP($C175,'様式４－１'!$A$6:$AE$112,13,FALSE)="","",VLOOKUP($C175,'様式４－１'!$A$6:$AE$112,13,FALSE)),"")</f>
        <v/>
      </c>
      <c r="BW175" s="233" t="str">
        <f>IFERROR(IF(VLOOKUP($C175,'様式４－１'!$A$6:$AE$112,14,FALSE)="","",VLOOKUP($C175,'様式４－１'!$A$6:$AE$112,14,FALSE)),"")</f>
        <v/>
      </c>
      <c r="BX175" s="232" t="str">
        <f>IFERROR(IF(VLOOKUP($C175,'様式４－１'!$A$6:$AE$112,15,FALSE)="","",VLOOKUP($C175,'様式４－１'!$A$6:$AE$112,15,FALSE)),"")</f>
        <v/>
      </c>
      <c r="BY175" s="233" t="str">
        <f>IFERROR(IF(VLOOKUP($C175,'様式４－１'!$A$6:$AE$112,16,FALSE)="","",VLOOKUP($C175,'様式４－１'!$A$6:$AE$112,16,FALSE)),"")</f>
        <v/>
      </c>
      <c r="BZ175" s="232" t="str">
        <f>IFERROR(IF(VLOOKUP($C175,'様式４－１'!$A$6:$AE$112,17,FALSE)="","",VLOOKUP($C175,'様式４－１'!$A$6:$AE$112,17,FALSE)),"")</f>
        <v/>
      </c>
      <c r="CA175" s="233" t="str">
        <f>IFERROR(IF(VLOOKUP($C175,'様式４－１'!$A$6:$AE$112,18,FALSE)="","",VLOOKUP($C175,'様式４－１'!$A$6:$AE$112,18,FALSE)),"")</f>
        <v/>
      </c>
      <c r="CB175" s="232" t="str">
        <f>IFERROR(IF(VLOOKUP($C175,'様式４－１'!$A$6:$AE$112,19,FALSE)="","",VLOOKUP($C175,'様式４－１'!$A$6:$AE$112,19,FALSE)),"")</f>
        <v/>
      </c>
      <c r="CC175" s="233" t="str">
        <f>IFERROR(IF(VLOOKUP($C175,'様式４－１'!$A$6:$AE$112,20,FALSE)="","",VLOOKUP($C175,'様式４－１'!$A$6:$AE$112,20,FALSE)),"")</f>
        <v/>
      </c>
      <c r="CD175" s="234" t="str">
        <f>IFERROR(IF(VLOOKUP($C175,'様式４－１'!$A$6:$AE$112,21,FALSE)="","",1),"")</f>
        <v/>
      </c>
      <c r="CE175" s="235" t="str">
        <f>IFERROR(IF(VLOOKUP($C175,'様式４－１'!$A$6:$AE$112,22,FALSE)="","",1),"")</f>
        <v/>
      </c>
      <c r="CF175" s="234" t="str">
        <f>IFERROR(IF(VLOOKUP($C175,'様式４－１'!$A$6:$AE$112,23,FALSE)="","",1),"")</f>
        <v/>
      </c>
      <c r="CG175" s="235" t="str">
        <f>IFERROR(IF(VLOOKUP($C175,'様式４－１'!$A$6:$AE$112,24,FALSE)="","",1),"")</f>
        <v/>
      </c>
      <c r="CH175" s="234" t="str">
        <f>IFERROR(IF(VLOOKUP($C175,'様式４－１'!$A$6:$AE$112,25,FALSE)="","",1),"")</f>
        <v/>
      </c>
      <c r="CI175" s="235" t="str">
        <f>IFERROR(IF(VLOOKUP($C175,'様式４－１'!$A$6:$AE$112,26,FALSE)="","",1),"")</f>
        <v/>
      </c>
      <c r="CJ175" s="234" t="str">
        <f>IFERROR(IF(VLOOKUP($C175,'様式４－１'!$A$6:$AE$112,27,FALSE)="","",1),"")</f>
        <v/>
      </c>
      <c r="CK175" s="235" t="str">
        <f>IFERROR(IF(VLOOKUP($C175,'様式４－１'!$A$6:$AE$112,28,FALSE)="","",1),"")</f>
        <v/>
      </c>
      <c r="CL175" s="234" t="str">
        <f>IFERROR(IF(VLOOKUP($C175,'様式４－１'!$A$6:$AE$112,29,FALSE)="","",1),"")</f>
        <v/>
      </c>
      <c r="CM175" s="235" t="str">
        <f>IFERROR(IF(VLOOKUP($C175,'様式４－１'!$A$6:$AE$112,30,FALSE)="","",1),"")</f>
        <v/>
      </c>
      <c r="CN175" s="234" t="str">
        <f>IFERROR(IF(VLOOKUP($C175,'様式４－１'!$A$6:$AE$112,31,FALSE)="","",1),"")</f>
        <v/>
      </c>
      <c r="CO175" s="252" t="str">
        <f>IFERROR(IF(VLOOKUP($C175,'様式４－１'!$A$6:$AE$112,31,FALSE)="","",1),"")</f>
        <v/>
      </c>
      <c r="CP175" s="256" t="str">
        <f>IFERROR(IF(VLOOKUP($C175,'様式４－１'!$A$6:$AE$112,31,FALSE)="","",1),"")</f>
        <v/>
      </c>
      <c r="CQ175" s="252" t="str">
        <f>IFERROR(IF(VLOOKUP($C175,'様式４－１'!$A$6:$AE$112,31,FALSE)="","",1),"")</f>
        <v/>
      </c>
      <c r="CR175" s="260">
        <f>全技術者確認表!E187</f>
        <v>0</v>
      </c>
      <c r="CS175" s="261">
        <f>全技術者確認表!H187</f>
        <v>0</v>
      </c>
      <c r="FS175" s="232"/>
      <c r="FT175" s="233"/>
      <c r="FU175" s="232"/>
      <c r="FV175" s="233"/>
      <c r="FW175" s="232"/>
      <c r="FX175" s="233"/>
      <c r="FY175" s="232"/>
      <c r="FZ175" s="233"/>
      <c r="GA175" s="232"/>
      <c r="GB175" s="233"/>
      <c r="GC175" s="232"/>
      <c r="GD175" s="233"/>
      <c r="GE175" s="232"/>
      <c r="GF175" s="233"/>
      <c r="GG175" s="232"/>
      <c r="GH175" s="233"/>
      <c r="GI175" s="234"/>
      <c r="GJ175" s="235"/>
      <c r="GK175" s="234"/>
      <c r="GL175" s="235"/>
      <c r="GM175" s="234"/>
      <c r="GN175" s="235"/>
      <c r="GO175" s="234"/>
      <c r="GP175" s="235"/>
      <c r="GQ175" s="234"/>
      <c r="GR175" s="235"/>
      <c r="GS175" s="234"/>
      <c r="GT175" s="235"/>
      <c r="GU175" s="234"/>
      <c r="GV175" s="235"/>
      <c r="GW175" s="234"/>
      <c r="GX175" s="235"/>
      <c r="GY175" s="232"/>
      <c r="GZ175" s="233"/>
      <c r="HA175" s="232"/>
      <c r="HB175" s="233"/>
      <c r="HC175" s="232"/>
      <c r="HD175" s="233"/>
      <c r="HE175" s="232"/>
      <c r="HF175" s="233"/>
      <c r="HG175" s="232"/>
      <c r="HH175" s="233"/>
      <c r="HI175" s="232"/>
      <c r="HJ175" s="233"/>
      <c r="HK175" s="232"/>
      <c r="HL175" s="233"/>
      <c r="HM175" s="232"/>
      <c r="HN175" s="233"/>
      <c r="HO175" s="232"/>
      <c r="HP175" s="233"/>
      <c r="HQ175" s="232"/>
      <c r="HR175" s="233"/>
      <c r="HS175" s="232"/>
      <c r="HT175" s="233"/>
      <c r="HU175" s="232"/>
      <c r="HV175" s="233"/>
      <c r="HW175" s="234"/>
      <c r="HX175" s="235"/>
      <c r="HY175" s="234"/>
      <c r="HZ175" s="235"/>
      <c r="IA175" s="234"/>
      <c r="IB175" s="235"/>
      <c r="IC175" s="234"/>
      <c r="ID175" s="235"/>
      <c r="IE175" s="232"/>
      <c r="IF175" s="233"/>
      <c r="IG175" s="232"/>
      <c r="IH175" s="233"/>
      <c r="II175" s="232"/>
      <c r="IJ175" s="233"/>
      <c r="IK175" s="232"/>
      <c r="IL175" s="233"/>
      <c r="IM175" s="234"/>
      <c r="IN175" s="235"/>
      <c r="IO175" s="234"/>
      <c r="IP175" s="235"/>
      <c r="IQ175" s="234"/>
      <c r="IR175" s="235"/>
      <c r="IS175" s="234"/>
      <c r="IT175" s="235"/>
      <c r="IU175" s="234"/>
      <c r="IV175" s="235"/>
      <c r="IW175" s="234"/>
      <c r="IX175" s="252"/>
      <c r="IY175" s="256"/>
      <c r="IZ175" s="252"/>
      <c r="JA175" s="256"/>
      <c r="JB175" s="252"/>
    </row>
    <row r="176" spans="1:262" s="241" customFormat="1" x14ac:dyDescent="0.2">
      <c r="A176" s="241">
        <f>報告書表紙!G$6</f>
        <v>0</v>
      </c>
      <c r="C176" s="241">
        <v>175</v>
      </c>
      <c r="D176" s="241">
        <f>全技術者確認表!B188</f>
        <v>0</v>
      </c>
      <c r="J176" s="242" t="str">
        <f>IFERROR(IF(VLOOKUP($C176,'様式２－１'!$A$6:$BG$163,4,FALSE)="","",1),"")</f>
        <v/>
      </c>
      <c r="K176" s="243" t="str">
        <f>IFERROR(IF(VLOOKUP($C176,'様式２－１'!$A$6:$BG$163,5,FALSE)="","",1),"")</f>
        <v/>
      </c>
      <c r="L176" s="242" t="str">
        <f>IFERROR(IF(VLOOKUP($C176,'様式２－１'!$A$6:$BG$163,6,FALSE)="","",1),"")</f>
        <v/>
      </c>
      <c r="M176" s="243" t="str">
        <f>IFERROR(IF(VLOOKUP($C176,'様式２－１'!$A$6:$BG$163,7,FALSE)="","",1),"")</f>
        <v/>
      </c>
      <c r="N176" s="242" t="str">
        <f>IFERROR(IF(VLOOKUP($C176,'様式２－１'!$A$6:$BG$163,8,FALSE)="","",1),"")</f>
        <v/>
      </c>
      <c r="O176" s="243" t="str">
        <f>IFERROR(IF(VLOOKUP($C176,'様式２－１'!$A$6:$BG$163,9,FALSE)="","",1),"")</f>
        <v/>
      </c>
      <c r="P176" s="242" t="str">
        <f>IFERROR(IF(VLOOKUP($C176,'様式２－１'!$A$6:$BG$163,10,FALSE)="","",1),"")</f>
        <v/>
      </c>
      <c r="Q176" s="243" t="str">
        <f>IFERROR(IF(VLOOKUP($C176,'様式２－１'!$A$6:$BG$163,11,FALSE)="","",1),"")</f>
        <v/>
      </c>
      <c r="R176" s="242" t="str">
        <f>IFERROR(IF(VLOOKUP($C176,'様式２－１'!$A$6:$BG$163,12,FALSE)="","",1),"")</f>
        <v/>
      </c>
      <c r="S176" s="243" t="str">
        <f>IFERROR(IF(VLOOKUP($C176,'様式２－１'!$A$6:$BG$163,13,FALSE)="","",1),"")</f>
        <v/>
      </c>
      <c r="T176" s="242" t="str">
        <f>IFERROR(IF(VLOOKUP($C176,'様式２－１'!$A$6:$BG$163,14,FALSE)="","",1),"")</f>
        <v/>
      </c>
      <c r="U176" s="243" t="str">
        <f>IFERROR(IF(VLOOKUP($C176,'様式２－１'!$A$6:$BG$163,15,FALSE)="","",1),"")</f>
        <v/>
      </c>
      <c r="V176" s="242" t="str">
        <f>IFERROR(IF(VLOOKUP($C176,'様式２－１'!$A$6:$BG$163,16,FALSE)="","",1),"")</f>
        <v/>
      </c>
      <c r="W176" s="243" t="str">
        <f>IFERROR(IF(VLOOKUP($C176,'様式２－１'!$A$6:$BG$163,17,FALSE)="","",1),"")</f>
        <v/>
      </c>
      <c r="X176" s="242" t="str">
        <f>IFERROR(IF(VLOOKUP($C176,'様式２－１'!$A$6:$BG$163,18,FALSE)="","",1),"")</f>
        <v/>
      </c>
      <c r="Y176" s="243" t="str">
        <f>IFERROR(IF(VLOOKUP($C176,'様式２－１'!$A$6:$BG$163,19,FALSE)="","",1),"")</f>
        <v/>
      </c>
      <c r="Z176" s="242" t="str">
        <f>IFERROR(IF(VLOOKUP($C176,'様式２－１'!$A$6:$BG$163,20,FALSE)="","",1),"")</f>
        <v/>
      </c>
      <c r="AA176" s="245" t="str">
        <f>IFERROR(IF(VLOOKUP($C176,'様式２－１'!$A$6:$BG$163,21,FALSE)="","",1),"")</f>
        <v/>
      </c>
      <c r="AB176" s="242" t="str">
        <f>IFERROR(IF(VLOOKUP($C176,'様式２－１'!$A$6:$BG$163,22,FALSE)="","",1),"")</f>
        <v/>
      </c>
      <c r="AC176" s="245" t="str">
        <f>IFERROR(IF(VLOOKUP($C176,'様式２－１'!$A$6:$BG$163,23,FALSE)="","",1),"")</f>
        <v/>
      </c>
      <c r="AD176" s="242" t="str">
        <f>IFERROR(IF(VLOOKUP($C176,'様式２－１'!$A$6:$BG$163,24,FALSE)="","",1),"")</f>
        <v/>
      </c>
      <c r="AE176" s="245" t="str">
        <f>IFERROR(IF(VLOOKUP($C176,'様式２－１'!$A$6:$BG$163,25,FALSE)="","",1),"")</f>
        <v/>
      </c>
      <c r="AF176" s="242" t="str">
        <f>IFERROR(IF(VLOOKUP($C176,'様式２－１'!$A$6:$BG$163,26,FALSE)="","",1),"")</f>
        <v/>
      </c>
      <c r="AG176" s="245" t="str">
        <f>IFERROR(IF(VLOOKUP($C176,'様式２－１'!$A$6:$BG$163,27,FALSE)="","",1),"")</f>
        <v/>
      </c>
      <c r="AH176" s="242" t="str">
        <f>IFERROR(IF(VLOOKUP($C176,'様式２－１'!$A$6:$BG$163,28,FALSE)="","",1),"")</f>
        <v/>
      </c>
      <c r="AI176" s="245" t="str">
        <f>IFERROR(IF(VLOOKUP($C176,'様式２－１'!$A$6:$BG$163,28,FALSE)="","",1),"")</f>
        <v/>
      </c>
      <c r="AJ176" s="242" t="str">
        <f>IFERROR(IF(VLOOKUP($C176,'様式２－１'!$A$6:$BG$163,30,FALSE)="","",1),"")</f>
        <v/>
      </c>
      <c r="AK176" s="245" t="str">
        <f>IFERROR(IF(VLOOKUP($C176,'様式２－１'!$A$6:$BG$163,31,FALSE)="","",1),"")</f>
        <v/>
      </c>
      <c r="AL176" s="242" t="str">
        <f>IFERROR(IF(VLOOKUP($C176,'様式２－１'!$A$6:$BG$163,32,FALSE)="","",1),"")</f>
        <v/>
      </c>
      <c r="AM176" s="245" t="str">
        <f>IFERROR(IF(VLOOKUP($C176,'様式２－１'!$A$6:$BG$163,33,FALSE)="","",1),"")</f>
        <v/>
      </c>
      <c r="AN176" s="242" t="str">
        <f>IFERROR(IF(VLOOKUP($C176,'様式２－１'!$A$6:$BG$163,34,FALSE)="","",1),"")</f>
        <v/>
      </c>
      <c r="AO176" s="245" t="str">
        <f>IFERROR(IF(VLOOKUP($C176,'様式２－１'!$A$6:$BG$163,35,FALSE)="","",1),"")</f>
        <v/>
      </c>
      <c r="AP176" s="242" t="str">
        <f>IFERROR(IF(VLOOKUP($C176,'様式２－１'!$A$6:$BG$163,36,FALSE)="","",VLOOKUP($C176,'様式２－１'!$A$6:$BG$163,36,FALSE)),"")</f>
        <v/>
      </c>
      <c r="AQ176" s="243" t="str">
        <f>IFERROR(IF(VLOOKUP($C176,'様式２－１'!$A$6:$BG$163,37,FALSE)="","",VLOOKUP($C176,'様式２－１'!$A$6:$BG$163,37,FALSE)),"")</f>
        <v/>
      </c>
      <c r="AR176" s="242" t="str">
        <f>IFERROR(IF(VLOOKUP($C176,'様式２－１'!$A$6:$BG$163,38,FALSE)="","",VLOOKUP($C176,'様式２－１'!$A$6:$BG$163,38,FALSE)),"")</f>
        <v/>
      </c>
      <c r="AS176" s="243" t="str">
        <f>IFERROR(IF(VLOOKUP($C176,'様式２－１'!$A$6:$BG$163,39,FALSE)="","",VLOOKUP($C176,'様式２－１'!$A$6:$BG$163,39,FALSE)),"")</f>
        <v/>
      </c>
      <c r="AT176" s="242" t="str">
        <f>IFERROR(IF(VLOOKUP($C176,'様式２－１'!$A$6:$BG$163,40,FALSE)="","",VLOOKUP($C176,'様式２－１'!$A$6:$BG$163,40,FALSE)),"")</f>
        <v/>
      </c>
      <c r="AU176" s="243" t="str">
        <f>IFERROR(IF(VLOOKUP($C176,'様式２－１'!$A$6:$BG$163,41,FALSE)="","",VLOOKUP($C176,'様式２－１'!$A$6:$BG$163,41,FALSE)),"")</f>
        <v/>
      </c>
      <c r="AV176" s="242" t="str">
        <f>IFERROR(IF(VLOOKUP($C176,'様式２－１'!$A$6:$BG$163,42,FALSE)="","",VLOOKUP($C176,'様式２－１'!$A$6:$BG$163,42,FALSE)),"")</f>
        <v/>
      </c>
      <c r="AW176" s="243" t="str">
        <f>IFERROR(IF(VLOOKUP($C176,'様式２－１'!$A$6:$BG$163,43,FALSE)="","",VLOOKUP($C176,'様式２－１'!$A$6:$BG$163,43,FALSE)),"")</f>
        <v/>
      </c>
      <c r="AX176" s="242" t="str">
        <f>IFERROR(IF(VLOOKUP($C176,'様式２－１'!$A$6:$BG$163,44,FALSE)="","",VLOOKUP($C176,'様式２－１'!$A$6:$BG$163,44,FALSE)),"")</f>
        <v/>
      </c>
      <c r="AY176" s="243" t="str">
        <f>IFERROR(IF(VLOOKUP($C176,'様式２－１'!$A$6:$BG$163,45,FALSE)="","",VLOOKUP($C176,'様式２－１'!$A$6:$BG$163,45,FALSE)),"")</f>
        <v/>
      </c>
      <c r="AZ176" s="242" t="str">
        <f>IFERROR(IF(VLOOKUP($C176,'様式２－１'!$A$6:$BG$163,46,FALSE)="","",VLOOKUP($C176,'様式２－１'!$A$6:$BG$163,46,FALSE)),"")</f>
        <v/>
      </c>
      <c r="BA176" s="243" t="str">
        <f>IFERROR(IF(VLOOKUP($C176,'様式２－１'!$A$6:$BG$163,47,FALSE)="","",VLOOKUP($C176,'様式２－１'!$A$6:$BG$163,47,FALSE)),"")</f>
        <v/>
      </c>
      <c r="BB176" s="242" t="str">
        <f>IFERROR(IF(VLOOKUP($C176,'様式２－１'!$A$6:$BG$163,48,FALSE)="","",VLOOKUP($C176,'様式２－１'!$A$6:$BG$163,48,FALSE)),"")</f>
        <v/>
      </c>
      <c r="BC176" s="243" t="str">
        <f>IFERROR(IF(VLOOKUP($C176,'様式２－１'!$A$6:$BG$163,49,FALSE)="","",VLOOKUP($C176,'様式２－１'!$A$6:$BG$163,49,FALSE)),"")</f>
        <v/>
      </c>
      <c r="BD176" s="242" t="str">
        <f>IFERROR(IF(VLOOKUP($C176,'様式２－１'!$A$6:$BG$163,50,FALSE)="","",VLOOKUP($C176,'様式２－１'!$A$6:$BG$163,50,FALSE)),"")</f>
        <v/>
      </c>
      <c r="BE176" s="243" t="str">
        <f>IFERROR(IF(VLOOKUP($C176,'様式２－１'!$A$6:$BG$163,51,FALSE)="","",VLOOKUP($C176,'様式２－１'!$A$6:$BG$163,51,FALSE)),"")</f>
        <v/>
      </c>
      <c r="BF176" s="242" t="str">
        <f>IFERROR(IF(VLOOKUP($C176,'様式２－１'!$A$6:$BG$163,52,FALSE)="","",VLOOKUP($C176,'様式２－１'!$A$6:$BG$163,52,FALSE)),"")</f>
        <v/>
      </c>
      <c r="BG176" s="243" t="str">
        <f>IFERROR(IF(VLOOKUP($C176,'様式２－１'!$A$6:$BG$163,53,FALSE)="","",1),"")</f>
        <v/>
      </c>
      <c r="BH176" s="242" t="str">
        <f>IFERROR(IF(VLOOKUP($C176,'様式２－１'!$A$6:$BG$163,54,FALSE)="","",1),"")</f>
        <v/>
      </c>
      <c r="BI176" s="243" t="str">
        <f>IFERROR(IF(VLOOKUP($C176,'様式２－１'!$A$6:$BG$163,55,FALSE)="","",1),"")</f>
        <v/>
      </c>
      <c r="BJ176" s="242" t="str">
        <f>IFERROR(IF(VLOOKUP($C176,'様式２－１'!$A$6:$BG$163,56,FALSE)="","",VLOOKUP($C176,'様式２－１'!$A$6:$BG$163,56,FALSE)),"")</f>
        <v/>
      </c>
      <c r="BK176" s="243" t="str">
        <f>IFERROR(IF(VLOOKUP($C176,'様式２－１'!$A$6:$BG$163,57,FALSE)="","",VLOOKUP($C176,'様式２－１'!$A$6:$BG$163,57,FALSE)),"")</f>
        <v/>
      </c>
      <c r="BL176" s="242" t="str">
        <f>IFERROR(IF(VLOOKUP($C176,'様式２－１'!$A$6:$BG$163,58,FALSE)="","",VLOOKUP($C176,'様式２－１'!$A$6:$BG$163,58,FALSE)),"")</f>
        <v/>
      </c>
      <c r="BM176" s="243" t="str">
        <f>IFERROR(IF(VLOOKUP($C176,'様式２－１'!$A$6:$BG$163,59,FALSE)="","",VLOOKUP($C176,'様式２－１'!$A$6:$BG$163,59,FALSE)),"")</f>
        <v/>
      </c>
      <c r="BN176" s="244" t="str">
        <f>IFERROR(IF(VLOOKUP($C176,'様式４－１'!$A$6:$AE$112,5,FALSE)="","",VLOOKUP($C176,'様式４－１'!$A$6:$AE$112,5,FALSE)),"")</f>
        <v/>
      </c>
      <c r="BO176" s="245" t="str">
        <f>IFERROR(IF(VLOOKUP($C176,'様式４－１'!$A$6:$AE$112,6,FALSE)="","",VLOOKUP($C176,'様式４－１'!$A$6:$AE$112,6,FALSE)),"")</f>
        <v/>
      </c>
      <c r="BP176" s="244" t="str">
        <f>IFERROR(IF(VLOOKUP($C176,'様式４－１'!$A$6:$AE$112,7,FALSE)="","",VLOOKUP($C176,'様式４－１'!$A$6:$AE$112,7,FALSE)),"")</f>
        <v/>
      </c>
      <c r="BQ176" s="245" t="str">
        <f>IFERROR(IF(VLOOKUP($C176,'様式４－１'!$A$6:$AE$112,8,FALSE)="","",VLOOKUP($C176,'様式４－１'!$A$6:$AE$112,8,FALSE)),"")</f>
        <v/>
      </c>
      <c r="BR176" s="244" t="str">
        <f>IFERROR(IF(VLOOKUP($C176,'様式４－１'!$A$6:$AE$112,9,FALSE)="","",VLOOKUP($C176,'様式４－１'!$A$6:$AE$112,9,FALSE)),"")</f>
        <v/>
      </c>
      <c r="BS176" s="245" t="str">
        <f>IFERROR(IF(VLOOKUP($C176,'様式４－１'!$A$6:$AE$112,10,FALSE)="","",VLOOKUP($C176,'様式４－１'!$A$6:$AE$112,10,FALSE)),"")</f>
        <v/>
      </c>
      <c r="BT176" s="244" t="str">
        <f>IFERROR(IF(VLOOKUP($C176,'様式４－１'!$A$6:$AE$112,11,FALSE)="","",VLOOKUP($C176,'様式４－１'!$A$6:$AE$112,11,FALSE)),"")</f>
        <v/>
      </c>
      <c r="BU176" s="245" t="str">
        <f>IFERROR(IF(VLOOKUP($C176,'様式４－１'!$A$6:$AE$112,12,FALSE)="","",VLOOKUP($C176,'様式４－１'!$A$6:$AE$112,12,FALSE)),"")</f>
        <v/>
      </c>
      <c r="BV176" s="242" t="str">
        <f>IFERROR(IF(VLOOKUP($C176,'様式４－１'!$A$6:$AE$112,13,FALSE)="","",VLOOKUP($C176,'様式４－１'!$A$6:$AE$112,13,FALSE)),"")</f>
        <v/>
      </c>
      <c r="BW176" s="243" t="str">
        <f>IFERROR(IF(VLOOKUP($C176,'様式４－１'!$A$6:$AE$112,14,FALSE)="","",VLOOKUP($C176,'様式４－１'!$A$6:$AE$112,14,FALSE)),"")</f>
        <v/>
      </c>
      <c r="BX176" s="242" t="str">
        <f>IFERROR(IF(VLOOKUP($C176,'様式４－１'!$A$6:$AE$112,15,FALSE)="","",VLOOKUP($C176,'様式４－１'!$A$6:$AE$112,15,FALSE)),"")</f>
        <v/>
      </c>
      <c r="BY176" s="243" t="str">
        <f>IFERROR(IF(VLOOKUP($C176,'様式４－１'!$A$6:$AE$112,16,FALSE)="","",VLOOKUP($C176,'様式４－１'!$A$6:$AE$112,16,FALSE)),"")</f>
        <v/>
      </c>
      <c r="BZ176" s="242" t="str">
        <f>IFERROR(IF(VLOOKUP($C176,'様式４－１'!$A$6:$AE$112,17,FALSE)="","",VLOOKUP($C176,'様式４－１'!$A$6:$AE$112,17,FALSE)),"")</f>
        <v/>
      </c>
      <c r="CA176" s="243" t="str">
        <f>IFERROR(IF(VLOOKUP($C176,'様式４－１'!$A$6:$AE$112,18,FALSE)="","",VLOOKUP($C176,'様式４－１'!$A$6:$AE$112,18,FALSE)),"")</f>
        <v/>
      </c>
      <c r="CB176" s="242" t="str">
        <f>IFERROR(IF(VLOOKUP($C176,'様式４－１'!$A$6:$AE$112,19,FALSE)="","",VLOOKUP($C176,'様式４－１'!$A$6:$AE$112,19,FALSE)),"")</f>
        <v/>
      </c>
      <c r="CC176" s="243" t="str">
        <f>IFERROR(IF(VLOOKUP($C176,'様式４－１'!$A$6:$AE$112,20,FALSE)="","",VLOOKUP($C176,'様式４－１'!$A$6:$AE$112,20,FALSE)),"")</f>
        <v/>
      </c>
      <c r="CD176" s="244" t="str">
        <f>IFERROR(IF(VLOOKUP($C176,'様式４－１'!$A$6:$AE$112,21,FALSE)="","",1),"")</f>
        <v/>
      </c>
      <c r="CE176" s="245" t="str">
        <f>IFERROR(IF(VLOOKUP($C176,'様式４－１'!$A$6:$AE$112,22,FALSE)="","",1),"")</f>
        <v/>
      </c>
      <c r="CF176" s="244" t="str">
        <f>IFERROR(IF(VLOOKUP($C176,'様式４－１'!$A$6:$AE$112,23,FALSE)="","",1),"")</f>
        <v/>
      </c>
      <c r="CG176" s="245" t="str">
        <f>IFERROR(IF(VLOOKUP($C176,'様式４－１'!$A$6:$AE$112,24,FALSE)="","",1),"")</f>
        <v/>
      </c>
      <c r="CH176" s="244" t="str">
        <f>IFERROR(IF(VLOOKUP($C176,'様式４－１'!$A$6:$AE$112,25,FALSE)="","",1),"")</f>
        <v/>
      </c>
      <c r="CI176" s="245" t="str">
        <f>IFERROR(IF(VLOOKUP($C176,'様式４－１'!$A$6:$AE$112,26,FALSE)="","",1),"")</f>
        <v/>
      </c>
      <c r="CJ176" s="244" t="str">
        <f>IFERROR(IF(VLOOKUP($C176,'様式４－１'!$A$6:$AE$112,27,FALSE)="","",1),"")</f>
        <v/>
      </c>
      <c r="CK176" s="245" t="str">
        <f>IFERROR(IF(VLOOKUP($C176,'様式４－１'!$A$6:$AE$112,28,FALSE)="","",1),"")</f>
        <v/>
      </c>
      <c r="CL176" s="244" t="str">
        <f>IFERROR(IF(VLOOKUP($C176,'様式４－１'!$A$6:$AE$112,29,FALSE)="","",1),"")</f>
        <v/>
      </c>
      <c r="CM176" s="245" t="str">
        <f>IFERROR(IF(VLOOKUP($C176,'様式４－１'!$A$6:$AE$112,30,FALSE)="","",1),"")</f>
        <v/>
      </c>
      <c r="CN176" s="244" t="str">
        <f>IFERROR(IF(VLOOKUP($C176,'様式４－１'!$A$6:$AE$112,31,FALSE)="","",1),"")</f>
        <v/>
      </c>
      <c r="CO176" s="253" t="str">
        <f>IFERROR(IF(VLOOKUP($C176,'様式４－１'!$A$6:$AE$112,31,FALSE)="","",1),"")</f>
        <v/>
      </c>
      <c r="CP176" s="257" t="str">
        <f>IFERROR(IF(VLOOKUP($C176,'様式４－１'!$A$6:$AE$112,31,FALSE)="","",1),"")</f>
        <v/>
      </c>
      <c r="CQ176" s="253" t="str">
        <f>IFERROR(IF(VLOOKUP($C176,'様式４－１'!$A$6:$AE$112,31,FALSE)="","",1),"")</f>
        <v/>
      </c>
      <c r="CR176" s="262">
        <f>全技術者確認表!E188</f>
        <v>0</v>
      </c>
      <c r="CS176" s="263">
        <f>全技術者確認表!H188</f>
        <v>0</v>
      </c>
      <c r="FS176" s="242"/>
      <c r="FT176" s="243"/>
      <c r="FU176" s="242"/>
      <c r="FV176" s="243"/>
      <c r="FW176" s="242"/>
      <c r="FX176" s="243"/>
      <c r="FY176" s="242"/>
      <c r="FZ176" s="243"/>
      <c r="GA176" s="242"/>
      <c r="GB176" s="243"/>
      <c r="GC176" s="242"/>
      <c r="GD176" s="243"/>
      <c r="GE176" s="242"/>
      <c r="GF176" s="243"/>
      <c r="GG176" s="242"/>
      <c r="GH176" s="243"/>
      <c r="GI176" s="244"/>
      <c r="GJ176" s="245"/>
      <c r="GK176" s="244"/>
      <c r="GL176" s="245"/>
      <c r="GM176" s="244"/>
      <c r="GN176" s="245"/>
      <c r="GO176" s="244"/>
      <c r="GP176" s="245"/>
      <c r="GQ176" s="244"/>
      <c r="GR176" s="245"/>
      <c r="GS176" s="244"/>
      <c r="GT176" s="245"/>
      <c r="GU176" s="244"/>
      <c r="GV176" s="245"/>
      <c r="GW176" s="244"/>
      <c r="GX176" s="245"/>
      <c r="GY176" s="242"/>
      <c r="GZ176" s="243"/>
      <c r="HA176" s="242"/>
      <c r="HB176" s="243"/>
      <c r="HC176" s="242"/>
      <c r="HD176" s="243"/>
      <c r="HE176" s="242"/>
      <c r="HF176" s="243"/>
      <c r="HG176" s="242"/>
      <c r="HH176" s="243"/>
      <c r="HI176" s="242"/>
      <c r="HJ176" s="243"/>
      <c r="HK176" s="242"/>
      <c r="HL176" s="243"/>
      <c r="HM176" s="242"/>
      <c r="HN176" s="243"/>
      <c r="HO176" s="242"/>
      <c r="HP176" s="243"/>
      <c r="HQ176" s="242"/>
      <c r="HR176" s="243"/>
      <c r="HS176" s="242"/>
      <c r="HT176" s="243"/>
      <c r="HU176" s="242"/>
      <c r="HV176" s="243"/>
      <c r="HW176" s="244"/>
      <c r="HX176" s="245"/>
      <c r="HY176" s="244"/>
      <c r="HZ176" s="245"/>
      <c r="IA176" s="244"/>
      <c r="IB176" s="245"/>
      <c r="IC176" s="244"/>
      <c r="ID176" s="245"/>
      <c r="IE176" s="242"/>
      <c r="IF176" s="243"/>
      <c r="IG176" s="242"/>
      <c r="IH176" s="243"/>
      <c r="II176" s="242"/>
      <c r="IJ176" s="243"/>
      <c r="IK176" s="242"/>
      <c r="IL176" s="243"/>
      <c r="IM176" s="244"/>
      <c r="IN176" s="245"/>
      <c r="IO176" s="244"/>
      <c r="IP176" s="245"/>
      <c r="IQ176" s="244"/>
      <c r="IR176" s="245"/>
      <c r="IS176" s="244"/>
      <c r="IT176" s="245"/>
      <c r="IU176" s="244"/>
      <c r="IV176" s="245"/>
      <c r="IW176" s="244"/>
      <c r="IX176" s="253"/>
      <c r="IY176" s="257"/>
      <c r="IZ176" s="253"/>
      <c r="JA176" s="257"/>
      <c r="JB176" s="253"/>
    </row>
    <row r="177" spans="1:262" s="236" customFormat="1" x14ac:dyDescent="0.2">
      <c r="A177" s="236">
        <f>報告書表紙!G$6</f>
        <v>0</v>
      </c>
      <c r="C177" s="236">
        <v>176</v>
      </c>
      <c r="D177" s="236">
        <f>全技術者確認表!B189</f>
        <v>0</v>
      </c>
      <c r="J177" s="237" t="str">
        <f>IFERROR(IF(VLOOKUP($C177,'様式２－１'!$A$6:$BG$163,4,FALSE)="","",1),"")</f>
        <v/>
      </c>
      <c r="K177" s="238" t="str">
        <f>IFERROR(IF(VLOOKUP($C177,'様式２－１'!$A$6:$BG$163,5,FALSE)="","",1),"")</f>
        <v/>
      </c>
      <c r="L177" s="237" t="str">
        <f>IFERROR(IF(VLOOKUP($C177,'様式２－１'!$A$6:$BG$163,6,FALSE)="","",1),"")</f>
        <v/>
      </c>
      <c r="M177" s="238" t="str">
        <f>IFERROR(IF(VLOOKUP($C177,'様式２－１'!$A$6:$BG$163,7,FALSE)="","",1),"")</f>
        <v/>
      </c>
      <c r="N177" s="237" t="str">
        <f>IFERROR(IF(VLOOKUP($C177,'様式２－１'!$A$6:$BG$163,8,FALSE)="","",1),"")</f>
        <v/>
      </c>
      <c r="O177" s="238" t="str">
        <f>IFERROR(IF(VLOOKUP($C177,'様式２－１'!$A$6:$BG$163,9,FALSE)="","",1),"")</f>
        <v/>
      </c>
      <c r="P177" s="237" t="str">
        <f>IFERROR(IF(VLOOKUP($C177,'様式２－１'!$A$6:$BG$163,10,FALSE)="","",1),"")</f>
        <v/>
      </c>
      <c r="Q177" s="238" t="str">
        <f>IFERROR(IF(VLOOKUP($C177,'様式２－１'!$A$6:$BG$163,11,FALSE)="","",1),"")</f>
        <v/>
      </c>
      <c r="R177" s="237" t="str">
        <f>IFERROR(IF(VLOOKUP($C177,'様式２－１'!$A$6:$BG$163,12,FALSE)="","",1),"")</f>
        <v/>
      </c>
      <c r="S177" s="238" t="str">
        <f>IFERROR(IF(VLOOKUP($C177,'様式２－１'!$A$6:$BG$163,13,FALSE)="","",1),"")</f>
        <v/>
      </c>
      <c r="T177" s="237" t="str">
        <f>IFERROR(IF(VLOOKUP($C177,'様式２－１'!$A$6:$BG$163,14,FALSE)="","",1),"")</f>
        <v/>
      </c>
      <c r="U177" s="238" t="str">
        <f>IFERROR(IF(VLOOKUP($C177,'様式２－１'!$A$6:$BG$163,15,FALSE)="","",1),"")</f>
        <v/>
      </c>
      <c r="V177" s="237" t="str">
        <f>IFERROR(IF(VLOOKUP($C177,'様式２－１'!$A$6:$BG$163,16,FALSE)="","",1),"")</f>
        <v/>
      </c>
      <c r="W177" s="238" t="str">
        <f>IFERROR(IF(VLOOKUP($C177,'様式２－１'!$A$6:$BG$163,17,FALSE)="","",1),"")</f>
        <v/>
      </c>
      <c r="X177" s="237" t="str">
        <f>IFERROR(IF(VLOOKUP($C177,'様式２－１'!$A$6:$BG$163,18,FALSE)="","",1),"")</f>
        <v/>
      </c>
      <c r="Y177" s="238" t="str">
        <f>IFERROR(IF(VLOOKUP($C177,'様式２－１'!$A$6:$BG$163,19,FALSE)="","",1),"")</f>
        <v/>
      </c>
      <c r="Z177" s="237" t="str">
        <f>IFERROR(IF(VLOOKUP($C177,'様式２－１'!$A$6:$BG$163,20,FALSE)="","",1),"")</f>
        <v/>
      </c>
      <c r="AA177" s="240" t="str">
        <f>IFERROR(IF(VLOOKUP($C177,'様式２－１'!$A$6:$BG$163,21,FALSE)="","",1),"")</f>
        <v/>
      </c>
      <c r="AB177" s="237" t="str">
        <f>IFERROR(IF(VLOOKUP($C177,'様式２－１'!$A$6:$BG$163,22,FALSE)="","",1),"")</f>
        <v/>
      </c>
      <c r="AC177" s="240" t="str">
        <f>IFERROR(IF(VLOOKUP($C177,'様式２－１'!$A$6:$BG$163,23,FALSE)="","",1),"")</f>
        <v/>
      </c>
      <c r="AD177" s="237" t="str">
        <f>IFERROR(IF(VLOOKUP($C177,'様式２－１'!$A$6:$BG$163,24,FALSE)="","",1),"")</f>
        <v/>
      </c>
      <c r="AE177" s="240" t="str">
        <f>IFERROR(IF(VLOOKUP($C177,'様式２－１'!$A$6:$BG$163,25,FALSE)="","",1),"")</f>
        <v/>
      </c>
      <c r="AF177" s="237" t="str">
        <f>IFERROR(IF(VLOOKUP($C177,'様式２－１'!$A$6:$BG$163,26,FALSE)="","",1),"")</f>
        <v/>
      </c>
      <c r="AG177" s="240" t="str">
        <f>IFERROR(IF(VLOOKUP($C177,'様式２－１'!$A$6:$BG$163,27,FALSE)="","",1),"")</f>
        <v/>
      </c>
      <c r="AH177" s="237" t="str">
        <f>IFERROR(IF(VLOOKUP($C177,'様式２－１'!$A$6:$BG$163,28,FALSE)="","",1),"")</f>
        <v/>
      </c>
      <c r="AI177" s="240" t="str">
        <f>IFERROR(IF(VLOOKUP($C177,'様式２－１'!$A$6:$BG$163,28,FALSE)="","",1),"")</f>
        <v/>
      </c>
      <c r="AJ177" s="237" t="str">
        <f>IFERROR(IF(VLOOKUP($C177,'様式２－１'!$A$6:$BG$163,30,FALSE)="","",1),"")</f>
        <v/>
      </c>
      <c r="AK177" s="240" t="str">
        <f>IFERROR(IF(VLOOKUP($C177,'様式２－１'!$A$6:$BG$163,31,FALSE)="","",1),"")</f>
        <v/>
      </c>
      <c r="AL177" s="237" t="str">
        <f>IFERROR(IF(VLOOKUP($C177,'様式２－１'!$A$6:$BG$163,32,FALSE)="","",1),"")</f>
        <v/>
      </c>
      <c r="AM177" s="240" t="str">
        <f>IFERROR(IF(VLOOKUP($C177,'様式２－１'!$A$6:$BG$163,33,FALSE)="","",1),"")</f>
        <v/>
      </c>
      <c r="AN177" s="237" t="str">
        <f>IFERROR(IF(VLOOKUP($C177,'様式２－１'!$A$6:$BG$163,34,FALSE)="","",1),"")</f>
        <v/>
      </c>
      <c r="AO177" s="240" t="str">
        <f>IFERROR(IF(VLOOKUP($C177,'様式２－１'!$A$6:$BG$163,35,FALSE)="","",1),"")</f>
        <v/>
      </c>
      <c r="AP177" s="237" t="str">
        <f>IFERROR(IF(VLOOKUP($C177,'様式２－１'!$A$6:$BG$163,36,FALSE)="","",VLOOKUP($C177,'様式２－１'!$A$6:$BG$163,36,FALSE)),"")</f>
        <v/>
      </c>
      <c r="AQ177" s="238" t="str">
        <f>IFERROR(IF(VLOOKUP($C177,'様式２－１'!$A$6:$BG$163,37,FALSE)="","",VLOOKUP($C177,'様式２－１'!$A$6:$BG$163,37,FALSE)),"")</f>
        <v/>
      </c>
      <c r="AR177" s="237" t="str">
        <f>IFERROR(IF(VLOOKUP($C177,'様式２－１'!$A$6:$BG$163,38,FALSE)="","",VLOOKUP($C177,'様式２－１'!$A$6:$BG$163,38,FALSE)),"")</f>
        <v/>
      </c>
      <c r="AS177" s="238" t="str">
        <f>IFERROR(IF(VLOOKUP($C177,'様式２－１'!$A$6:$BG$163,39,FALSE)="","",VLOOKUP($C177,'様式２－１'!$A$6:$BG$163,39,FALSE)),"")</f>
        <v/>
      </c>
      <c r="AT177" s="237" t="str">
        <f>IFERROR(IF(VLOOKUP($C177,'様式２－１'!$A$6:$BG$163,40,FALSE)="","",VLOOKUP($C177,'様式２－１'!$A$6:$BG$163,40,FALSE)),"")</f>
        <v/>
      </c>
      <c r="AU177" s="238" t="str">
        <f>IFERROR(IF(VLOOKUP($C177,'様式２－１'!$A$6:$BG$163,41,FALSE)="","",VLOOKUP($C177,'様式２－１'!$A$6:$BG$163,41,FALSE)),"")</f>
        <v/>
      </c>
      <c r="AV177" s="237" t="str">
        <f>IFERROR(IF(VLOOKUP($C177,'様式２－１'!$A$6:$BG$163,42,FALSE)="","",VLOOKUP($C177,'様式２－１'!$A$6:$BG$163,42,FALSE)),"")</f>
        <v/>
      </c>
      <c r="AW177" s="238" t="str">
        <f>IFERROR(IF(VLOOKUP($C177,'様式２－１'!$A$6:$BG$163,43,FALSE)="","",VLOOKUP($C177,'様式２－１'!$A$6:$BG$163,43,FALSE)),"")</f>
        <v/>
      </c>
      <c r="AX177" s="237" t="str">
        <f>IFERROR(IF(VLOOKUP($C177,'様式２－１'!$A$6:$BG$163,44,FALSE)="","",VLOOKUP($C177,'様式２－１'!$A$6:$BG$163,44,FALSE)),"")</f>
        <v/>
      </c>
      <c r="AY177" s="238" t="str">
        <f>IFERROR(IF(VLOOKUP($C177,'様式２－１'!$A$6:$BG$163,45,FALSE)="","",VLOOKUP($C177,'様式２－１'!$A$6:$BG$163,45,FALSE)),"")</f>
        <v/>
      </c>
      <c r="AZ177" s="237" t="str">
        <f>IFERROR(IF(VLOOKUP($C177,'様式２－１'!$A$6:$BG$163,46,FALSE)="","",VLOOKUP($C177,'様式２－１'!$A$6:$BG$163,46,FALSE)),"")</f>
        <v/>
      </c>
      <c r="BA177" s="238" t="str">
        <f>IFERROR(IF(VLOOKUP($C177,'様式２－１'!$A$6:$BG$163,47,FALSE)="","",VLOOKUP($C177,'様式２－１'!$A$6:$BG$163,47,FALSE)),"")</f>
        <v/>
      </c>
      <c r="BB177" s="237" t="str">
        <f>IFERROR(IF(VLOOKUP($C177,'様式２－１'!$A$6:$BG$163,48,FALSE)="","",VLOOKUP($C177,'様式２－１'!$A$6:$BG$163,48,FALSE)),"")</f>
        <v/>
      </c>
      <c r="BC177" s="238" t="str">
        <f>IFERROR(IF(VLOOKUP($C177,'様式２－１'!$A$6:$BG$163,49,FALSE)="","",VLOOKUP($C177,'様式２－１'!$A$6:$BG$163,49,FALSE)),"")</f>
        <v/>
      </c>
      <c r="BD177" s="237" t="str">
        <f>IFERROR(IF(VLOOKUP($C177,'様式２－１'!$A$6:$BG$163,50,FALSE)="","",VLOOKUP($C177,'様式２－１'!$A$6:$BG$163,50,FALSE)),"")</f>
        <v/>
      </c>
      <c r="BE177" s="238" t="str">
        <f>IFERROR(IF(VLOOKUP($C177,'様式２－１'!$A$6:$BG$163,51,FALSE)="","",VLOOKUP($C177,'様式２－１'!$A$6:$BG$163,51,FALSE)),"")</f>
        <v/>
      </c>
      <c r="BF177" s="237" t="str">
        <f>IFERROR(IF(VLOOKUP($C177,'様式２－１'!$A$6:$BG$163,52,FALSE)="","",VLOOKUP($C177,'様式２－１'!$A$6:$BG$163,52,FALSE)),"")</f>
        <v/>
      </c>
      <c r="BG177" s="238" t="str">
        <f>IFERROR(IF(VLOOKUP($C177,'様式２－１'!$A$6:$BG$163,53,FALSE)="","",1),"")</f>
        <v/>
      </c>
      <c r="BH177" s="237" t="str">
        <f>IFERROR(IF(VLOOKUP($C177,'様式２－１'!$A$6:$BG$163,54,FALSE)="","",1),"")</f>
        <v/>
      </c>
      <c r="BI177" s="238" t="str">
        <f>IFERROR(IF(VLOOKUP($C177,'様式２－１'!$A$6:$BG$163,55,FALSE)="","",1),"")</f>
        <v/>
      </c>
      <c r="BJ177" s="237" t="str">
        <f>IFERROR(IF(VLOOKUP($C177,'様式２－１'!$A$6:$BG$163,56,FALSE)="","",VLOOKUP($C177,'様式２－１'!$A$6:$BG$163,56,FALSE)),"")</f>
        <v/>
      </c>
      <c r="BK177" s="238" t="str">
        <f>IFERROR(IF(VLOOKUP($C177,'様式２－１'!$A$6:$BG$163,57,FALSE)="","",VLOOKUP($C177,'様式２－１'!$A$6:$BG$163,57,FALSE)),"")</f>
        <v/>
      </c>
      <c r="BL177" s="237" t="str">
        <f>IFERROR(IF(VLOOKUP($C177,'様式２－１'!$A$6:$BG$163,58,FALSE)="","",VLOOKUP($C177,'様式２－１'!$A$6:$BG$163,58,FALSE)),"")</f>
        <v/>
      </c>
      <c r="BM177" s="238" t="str">
        <f>IFERROR(IF(VLOOKUP($C177,'様式２－１'!$A$6:$BG$163,59,FALSE)="","",VLOOKUP($C177,'様式２－１'!$A$6:$BG$163,59,FALSE)),"")</f>
        <v/>
      </c>
      <c r="BN177" s="239" t="str">
        <f>IFERROR(IF(VLOOKUP($C177,'様式４－１'!$A$6:$AE$112,5,FALSE)="","",VLOOKUP($C177,'様式４－１'!$A$6:$AE$112,5,FALSE)),"")</f>
        <v/>
      </c>
      <c r="BO177" s="240" t="str">
        <f>IFERROR(IF(VLOOKUP($C177,'様式４－１'!$A$6:$AE$112,6,FALSE)="","",VLOOKUP($C177,'様式４－１'!$A$6:$AE$112,6,FALSE)),"")</f>
        <v/>
      </c>
      <c r="BP177" s="239" t="str">
        <f>IFERROR(IF(VLOOKUP($C177,'様式４－１'!$A$6:$AE$112,7,FALSE)="","",VLOOKUP($C177,'様式４－１'!$A$6:$AE$112,7,FALSE)),"")</f>
        <v/>
      </c>
      <c r="BQ177" s="240" t="str">
        <f>IFERROR(IF(VLOOKUP($C177,'様式４－１'!$A$6:$AE$112,8,FALSE)="","",VLOOKUP($C177,'様式４－１'!$A$6:$AE$112,8,FALSE)),"")</f>
        <v/>
      </c>
      <c r="BR177" s="239" t="str">
        <f>IFERROR(IF(VLOOKUP($C177,'様式４－１'!$A$6:$AE$112,9,FALSE)="","",VLOOKUP($C177,'様式４－１'!$A$6:$AE$112,9,FALSE)),"")</f>
        <v/>
      </c>
      <c r="BS177" s="240" t="str">
        <f>IFERROR(IF(VLOOKUP($C177,'様式４－１'!$A$6:$AE$112,10,FALSE)="","",VLOOKUP($C177,'様式４－１'!$A$6:$AE$112,10,FALSE)),"")</f>
        <v/>
      </c>
      <c r="BT177" s="239" t="str">
        <f>IFERROR(IF(VLOOKUP($C177,'様式４－１'!$A$6:$AE$112,11,FALSE)="","",VLOOKUP($C177,'様式４－１'!$A$6:$AE$112,11,FALSE)),"")</f>
        <v/>
      </c>
      <c r="BU177" s="240" t="str">
        <f>IFERROR(IF(VLOOKUP($C177,'様式４－１'!$A$6:$AE$112,12,FALSE)="","",VLOOKUP($C177,'様式４－１'!$A$6:$AE$112,12,FALSE)),"")</f>
        <v/>
      </c>
      <c r="BV177" s="237" t="str">
        <f>IFERROR(IF(VLOOKUP($C177,'様式４－１'!$A$6:$AE$112,13,FALSE)="","",VLOOKUP($C177,'様式４－１'!$A$6:$AE$112,13,FALSE)),"")</f>
        <v/>
      </c>
      <c r="BW177" s="238" t="str">
        <f>IFERROR(IF(VLOOKUP($C177,'様式４－１'!$A$6:$AE$112,14,FALSE)="","",VLOOKUP($C177,'様式４－１'!$A$6:$AE$112,14,FALSE)),"")</f>
        <v/>
      </c>
      <c r="BX177" s="237" t="str">
        <f>IFERROR(IF(VLOOKUP($C177,'様式４－１'!$A$6:$AE$112,15,FALSE)="","",VLOOKUP($C177,'様式４－１'!$A$6:$AE$112,15,FALSE)),"")</f>
        <v/>
      </c>
      <c r="BY177" s="238" t="str">
        <f>IFERROR(IF(VLOOKUP($C177,'様式４－１'!$A$6:$AE$112,16,FALSE)="","",VLOOKUP($C177,'様式４－１'!$A$6:$AE$112,16,FALSE)),"")</f>
        <v/>
      </c>
      <c r="BZ177" s="237" t="str">
        <f>IFERROR(IF(VLOOKUP($C177,'様式４－１'!$A$6:$AE$112,17,FALSE)="","",VLOOKUP($C177,'様式４－１'!$A$6:$AE$112,17,FALSE)),"")</f>
        <v/>
      </c>
      <c r="CA177" s="238" t="str">
        <f>IFERROR(IF(VLOOKUP($C177,'様式４－１'!$A$6:$AE$112,18,FALSE)="","",VLOOKUP($C177,'様式４－１'!$A$6:$AE$112,18,FALSE)),"")</f>
        <v/>
      </c>
      <c r="CB177" s="237" t="str">
        <f>IFERROR(IF(VLOOKUP($C177,'様式４－１'!$A$6:$AE$112,19,FALSE)="","",VLOOKUP($C177,'様式４－１'!$A$6:$AE$112,19,FALSE)),"")</f>
        <v/>
      </c>
      <c r="CC177" s="238" t="str">
        <f>IFERROR(IF(VLOOKUP($C177,'様式４－１'!$A$6:$AE$112,20,FALSE)="","",VLOOKUP($C177,'様式４－１'!$A$6:$AE$112,20,FALSE)),"")</f>
        <v/>
      </c>
      <c r="CD177" s="239" t="str">
        <f>IFERROR(IF(VLOOKUP($C177,'様式４－１'!$A$6:$AE$112,21,FALSE)="","",1),"")</f>
        <v/>
      </c>
      <c r="CE177" s="240" t="str">
        <f>IFERROR(IF(VLOOKUP($C177,'様式４－１'!$A$6:$AE$112,22,FALSE)="","",1),"")</f>
        <v/>
      </c>
      <c r="CF177" s="239" t="str">
        <f>IFERROR(IF(VLOOKUP($C177,'様式４－１'!$A$6:$AE$112,23,FALSE)="","",1),"")</f>
        <v/>
      </c>
      <c r="CG177" s="240" t="str">
        <f>IFERROR(IF(VLOOKUP($C177,'様式４－１'!$A$6:$AE$112,24,FALSE)="","",1),"")</f>
        <v/>
      </c>
      <c r="CH177" s="239" t="str">
        <f>IFERROR(IF(VLOOKUP($C177,'様式４－１'!$A$6:$AE$112,25,FALSE)="","",1),"")</f>
        <v/>
      </c>
      <c r="CI177" s="240" t="str">
        <f>IFERROR(IF(VLOOKUP($C177,'様式４－１'!$A$6:$AE$112,26,FALSE)="","",1),"")</f>
        <v/>
      </c>
      <c r="CJ177" s="239" t="str">
        <f>IFERROR(IF(VLOOKUP($C177,'様式４－１'!$A$6:$AE$112,27,FALSE)="","",1),"")</f>
        <v/>
      </c>
      <c r="CK177" s="240" t="str">
        <f>IFERROR(IF(VLOOKUP($C177,'様式４－１'!$A$6:$AE$112,28,FALSE)="","",1),"")</f>
        <v/>
      </c>
      <c r="CL177" s="239" t="str">
        <f>IFERROR(IF(VLOOKUP($C177,'様式４－１'!$A$6:$AE$112,29,FALSE)="","",1),"")</f>
        <v/>
      </c>
      <c r="CM177" s="240" t="str">
        <f>IFERROR(IF(VLOOKUP($C177,'様式４－１'!$A$6:$AE$112,30,FALSE)="","",1),"")</f>
        <v/>
      </c>
      <c r="CN177" s="239" t="str">
        <f>IFERROR(IF(VLOOKUP($C177,'様式４－１'!$A$6:$AE$112,31,FALSE)="","",1),"")</f>
        <v/>
      </c>
      <c r="CO177" s="254" t="str">
        <f>IFERROR(IF(VLOOKUP($C177,'様式４－１'!$A$6:$AE$112,31,FALSE)="","",1),"")</f>
        <v/>
      </c>
      <c r="CP177" s="258" t="str">
        <f>IFERROR(IF(VLOOKUP($C177,'様式４－１'!$A$6:$AE$112,31,FALSE)="","",1),"")</f>
        <v/>
      </c>
      <c r="CQ177" s="254" t="str">
        <f>IFERROR(IF(VLOOKUP($C177,'様式４－１'!$A$6:$AE$112,31,FALSE)="","",1),"")</f>
        <v/>
      </c>
      <c r="CR177" s="264">
        <f>全技術者確認表!E189</f>
        <v>0</v>
      </c>
      <c r="CS177" s="265">
        <f>全技術者確認表!H189</f>
        <v>0</v>
      </c>
      <c r="FS177" s="237"/>
      <c r="FT177" s="238"/>
      <c r="FU177" s="237"/>
      <c r="FV177" s="238"/>
      <c r="FW177" s="237"/>
      <c r="FX177" s="238"/>
      <c r="FY177" s="237"/>
      <c r="FZ177" s="238"/>
      <c r="GA177" s="237"/>
      <c r="GB177" s="238"/>
      <c r="GC177" s="237"/>
      <c r="GD177" s="238"/>
      <c r="GE177" s="237"/>
      <c r="GF177" s="238"/>
      <c r="GG177" s="237"/>
      <c r="GH177" s="238"/>
      <c r="GI177" s="239"/>
      <c r="GJ177" s="240"/>
      <c r="GK177" s="239"/>
      <c r="GL177" s="240"/>
      <c r="GM177" s="239"/>
      <c r="GN177" s="240"/>
      <c r="GO177" s="239"/>
      <c r="GP177" s="240"/>
      <c r="GQ177" s="239"/>
      <c r="GR177" s="240"/>
      <c r="GS177" s="239"/>
      <c r="GT177" s="240"/>
      <c r="GU177" s="239"/>
      <c r="GV177" s="240"/>
      <c r="GW177" s="239"/>
      <c r="GX177" s="240"/>
      <c r="GY177" s="237"/>
      <c r="GZ177" s="238"/>
      <c r="HA177" s="237"/>
      <c r="HB177" s="238"/>
      <c r="HC177" s="237"/>
      <c r="HD177" s="238"/>
      <c r="HE177" s="237"/>
      <c r="HF177" s="238"/>
      <c r="HG177" s="237"/>
      <c r="HH177" s="238"/>
      <c r="HI177" s="237"/>
      <c r="HJ177" s="238"/>
      <c r="HK177" s="237"/>
      <c r="HL177" s="238"/>
      <c r="HM177" s="237"/>
      <c r="HN177" s="238"/>
      <c r="HO177" s="237"/>
      <c r="HP177" s="238"/>
      <c r="HQ177" s="237"/>
      <c r="HR177" s="238"/>
      <c r="HS177" s="237"/>
      <c r="HT177" s="238"/>
      <c r="HU177" s="237"/>
      <c r="HV177" s="238"/>
      <c r="HW177" s="239"/>
      <c r="HX177" s="240"/>
      <c r="HY177" s="239"/>
      <c r="HZ177" s="240"/>
      <c r="IA177" s="239"/>
      <c r="IB177" s="240"/>
      <c r="IC177" s="239"/>
      <c r="ID177" s="240"/>
      <c r="IE177" s="237"/>
      <c r="IF177" s="238"/>
      <c r="IG177" s="237"/>
      <c r="IH177" s="238"/>
      <c r="II177" s="237"/>
      <c r="IJ177" s="238"/>
      <c r="IK177" s="237"/>
      <c r="IL177" s="238"/>
      <c r="IM177" s="239"/>
      <c r="IN177" s="240"/>
      <c r="IO177" s="239"/>
      <c r="IP177" s="240"/>
      <c r="IQ177" s="239"/>
      <c r="IR177" s="240"/>
      <c r="IS177" s="239"/>
      <c r="IT177" s="240"/>
      <c r="IU177" s="239"/>
      <c r="IV177" s="240"/>
      <c r="IW177" s="239"/>
      <c r="IX177" s="254"/>
      <c r="IY177" s="258"/>
      <c r="IZ177" s="254"/>
      <c r="JA177" s="258"/>
      <c r="JB177" s="254"/>
    </row>
    <row r="178" spans="1:262" s="231" customFormat="1" x14ac:dyDescent="0.2">
      <c r="A178" s="231">
        <f>報告書表紙!G$6</f>
        <v>0</v>
      </c>
      <c r="C178" s="231">
        <v>177</v>
      </c>
      <c r="D178" s="231">
        <f>全技術者確認表!B190</f>
        <v>0</v>
      </c>
      <c r="J178" s="232" t="str">
        <f>IFERROR(IF(VLOOKUP($C178,'様式２－１'!$A$6:$BG$163,4,FALSE)="","",1),"")</f>
        <v/>
      </c>
      <c r="K178" s="233" t="str">
        <f>IFERROR(IF(VLOOKUP($C178,'様式２－１'!$A$6:$BG$163,5,FALSE)="","",1),"")</f>
        <v/>
      </c>
      <c r="L178" s="232" t="str">
        <f>IFERROR(IF(VLOOKUP($C178,'様式２－１'!$A$6:$BG$163,6,FALSE)="","",1),"")</f>
        <v/>
      </c>
      <c r="M178" s="233" t="str">
        <f>IFERROR(IF(VLOOKUP($C178,'様式２－１'!$A$6:$BG$163,7,FALSE)="","",1),"")</f>
        <v/>
      </c>
      <c r="N178" s="232" t="str">
        <f>IFERROR(IF(VLOOKUP($C178,'様式２－１'!$A$6:$BG$163,8,FALSE)="","",1),"")</f>
        <v/>
      </c>
      <c r="O178" s="233" t="str">
        <f>IFERROR(IF(VLOOKUP($C178,'様式２－１'!$A$6:$BG$163,9,FALSE)="","",1),"")</f>
        <v/>
      </c>
      <c r="P178" s="232" t="str">
        <f>IFERROR(IF(VLOOKUP($C178,'様式２－１'!$A$6:$BG$163,10,FALSE)="","",1),"")</f>
        <v/>
      </c>
      <c r="Q178" s="233" t="str">
        <f>IFERROR(IF(VLOOKUP($C178,'様式２－１'!$A$6:$BG$163,11,FALSE)="","",1),"")</f>
        <v/>
      </c>
      <c r="R178" s="232" t="str">
        <f>IFERROR(IF(VLOOKUP($C178,'様式２－１'!$A$6:$BG$163,12,FALSE)="","",1),"")</f>
        <v/>
      </c>
      <c r="S178" s="233" t="str">
        <f>IFERROR(IF(VLOOKUP($C178,'様式２－１'!$A$6:$BG$163,13,FALSE)="","",1),"")</f>
        <v/>
      </c>
      <c r="T178" s="232" t="str">
        <f>IFERROR(IF(VLOOKUP($C178,'様式２－１'!$A$6:$BG$163,14,FALSE)="","",1),"")</f>
        <v/>
      </c>
      <c r="U178" s="233" t="str">
        <f>IFERROR(IF(VLOOKUP($C178,'様式２－１'!$A$6:$BG$163,15,FALSE)="","",1),"")</f>
        <v/>
      </c>
      <c r="V178" s="232" t="str">
        <f>IFERROR(IF(VLOOKUP($C178,'様式２－１'!$A$6:$BG$163,16,FALSE)="","",1),"")</f>
        <v/>
      </c>
      <c r="W178" s="233" t="str">
        <f>IFERROR(IF(VLOOKUP($C178,'様式２－１'!$A$6:$BG$163,17,FALSE)="","",1),"")</f>
        <v/>
      </c>
      <c r="X178" s="232" t="str">
        <f>IFERROR(IF(VLOOKUP($C178,'様式２－１'!$A$6:$BG$163,18,FALSE)="","",1),"")</f>
        <v/>
      </c>
      <c r="Y178" s="233" t="str">
        <f>IFERROR(IF(VLOOKUP($C178,'様式２－１'!$A$6:$BG$163,19,FALSE)="","",1),"")</f>
        <v/>
      </c>
      <c r="Z178" s="232" t="str">
        <f>IFERROR(IF(VLOOKUP($C178,'様式２－１'!$A$6:$BG$163,20,FALSE)="","",1),"")</f>
        <v/>
      </c>
      <c r="AA178" s="235" t="str">
        <f>IFERROR(IF(VLOOKUP($C178,'様式２－１'!$A$6:$BG$163,21,FALSE)="","",1),"")</f>
        <v/>
      </c>
      <c r="AB178" s="232" t="str">
        <f>IFERROR(IF(VLOOKUP($C178,'様式２－１'!$A$6:$BG$163,22,FALSE)="","",1),"")</f>
        <v/>
      </c>
      <c r="AC178" s="235" t="str">
        <f>IFERROR(IF(VLOOKUP($C178,'様式２－１'!$A$6:$BG$163,23,FALSE)="","",1),"")</f>
        <v/>
      </c>
      <c r="AD178" s="232" t="str">
        <f>IFERROR(IF(VLOOKUP($C178,'様式２－１'!$A$6:$BG$163,24,FALSE)="","",1),"")</f>
        <v/>
      </c>
      <c r="AE178" s="235" t="str">
        <f>IFERROR(IF(VLOOKUP($C178,'様式２－１'!$A$6:$BG$163,25,FALSE)="","",1),"")</f>
        <v/>
      </c>
      <c r="AF178" s="232" t="str">
        <f>IFERROR(IF(VLOOKUP($C178,'様式２－１'!$A$6:$BG$163,26,FALSE)="","",1),"")</f>
        <v/>
      </c>
      <c r="AG178" s="235" t="str">
        <f>IFERROR(IF(VLOOKUP($C178,'様式２－１'!$A$6:$BG$163,27,FALSE)="","",1),"")</f>
        <v/>
      </c>
      <c r="AH178" s="232" t="str">
        <f>IFERROR(IF(VLOOKUP($C178,'様式２－１'!$A$6:$BG$163,28,FALSE)="","",1),"")</f>
        <v/>
      </c>
      <c r="AI178" s="235" t="str">
        <f>IFERROR(IF(VLOOKUP($C178,'様式２－１'!$A$6:$BG$163,28,FALSE)="","",1),"")</f>
        <v/>
      </c>
      <c r="AJ178" s="232" t="str">
        <f>IFERROR(IF(VLOOKUP($C178,'様式２－１'!$A$6:$BG$163,30,FALSE)="","",1),"")</f>
        <v/>
      </c>
      <c r="AK178" s="235" t="str">
        <f>IFERROR(IF(VLOOKUP($C178,'様式２－１'!$A$6:$BG$163,31,FALSE)="","",1),"")</f>
        <v/>
      </c>
      <c r="AL178" s="232" t="str">
        <f>IFERROR(IF(VLOOKUP($C178,'様式２－１'!$A$6:$BG$163,32,FALSE)="","",1),"")</f>
        <v/>
      </c>
      <c r="AM178" s="235" t="str">
        <f>IFERROR(IF(VLOOKUP($C178,'様式２－１'!$A$6:$BG$163,33,FALSE)="","",1),"")</f>
        <v/>
      </c>
      <c r="AN178" s="232" t="str">
        <f>IFERROR(IF(VLOOKUP($C178,'様式２－１'!$A$6:$BG$163,34,FALSE)="","",1),"")</f>
        <v/>
      </c>
      <c r="AO178" s="235" t="str">
        <f>IFERROR(IF(VLOOKUP($C178,'様式２－１'!$A$6:$BG$163,35,FALSE)="","",1),"")</f>
        <v/>
      </c>
      <c r="AP178" s="232" t="str">
        <f>IFERROR(IF(VLOOKUP($C178,'様式２－１'!$A$6:$BG$163,36,FALSE)="","",VLOOKUP($C178,'様式２－１'!$A$6:$BG$163,36,FALSE)),"")</f>
        <v/>
      </c>
      <c r="AQ178" s="233" t="str">
        <f>IFERROR(IF(VLOOKUP($C178,'様式２－１'!$A$6:$BG$163,37,FALSE)="","",VLOOKUP($C178,'様式２－１'!$A$6:$BG$163,37,FALSE)),"")</f>
        <v/>
      </c>
      <c r="AR178" s="232" t="str">
        <f>IFERROR(IF(VLOOKUP($C178,'様式２－１'!$A$6:$BG$163,38,FALSE)="","",VLOOKUP($C178,'様式２－１'!$A$6:$BG$163,38,FALSE)),"")</f>
        <v/>
      </c>
      <c r="AS178" s="233" t="str">
        <f>IFERROR(IF(VLOOKUP($C178,'様式２－１'!$A$6:$BG$163,39,FALSE)="","",VLOOKUP($C178,'様式２－１'!$A$6:$BG$163,39,FALSE)),"")</f>
        <v/>
      </c>
      <c r="AT178" s="232" t="str">
        <f>IFERROR(IF(VLOOKUP($C178,'様式２－１'!$A$6:$BG$163,40,FALSE)="","",VLOOKUP($C178,'様式２－１'!$A$6:$BG$163,40,FALSE)),"")</f>
        <v/>
      </c>
      <c r="AU178" s="233" t="str">
        <f>IFERROR(IF(VLOOKUP($C178,'様式２－１'!$A$6:$BG$163,41,FALSE)="","",VLOOKUP($C178,'様式２－１'!$A$6:$BG$163,41,FALSE)),"")</f>
        <v/>
      </c>
      <c r="AV178" s="232" t="str">
        <f>IFERROR(IF(VLOOKUP($C178,'様式２－１'!$A$6:$BG$163,42,FALSE)="","",VLOOKUP($C178,'様式２－１'!$A$6:$BG$163,42,FALSE)),"")</f>
        <v/>
      </c>
      <c r="AW178" s="233" t="str">
        <f>IFERROR(IF(VLOOKUP($C178,'様式２－１'!$A$6:$BG$163,43,FALSE)="","",VLOOKUP($C178,'様式２－１'!$A$6:$BG$163,43,FALSE)),"")</f>
        <v/>
      </c>
      <c r="AX178" s="232" t="str">
        <f>IFERROR(IF(VLOOKUP($C178,'様式２－１'!$A$6:$BG$163,44,FALSE)="","",VLOOKUP($C178,'様式２－１'!$A$6:$BG$163,44,FALSE)),"")</f>
        <v/>
      </c>
      <c r="AY178" s="233" t="str">
        <f>IFERROR(IF(VLOOKUP($C178,'様式２－１'!$A$6:$BG$163,45,FALSE)="","",VLOOKUP($C178,'様式２－１'!$A$6:$BG$163,45,FALSE)),"")</f>
        <v/>
      </c>
      <c r="AZ178" s="232" t="str">
        <f>IFERROR(IF(VLOOKUP($C178,'様式２－１'!$A$6:$BG$163,46,FALSE)="","",VLOOKUP($C178,'様式２－１'!$A$6:$BG$163,46,FALSE)),"")</f>
        <v/>
      </c>
      <c r="BA178" s="233" t="str">
        <f>IFERROR(IF(VLOOKUP($C178,'様式２－１'!$A$6:$BG$163,47,FALSE)="","",VLOOKUP($C178,'様式２－１'!$A$6:$BG$163,47,FALSE)),"")</f>
        <v/>
      </c>
      <c r="BB178" s="232" t="str">
        <f>IFERROR(IF(VLOOKUP($C178,'様式２－１'!$A$6:$BG$163,48,FALSE)="","",VLOOKUP($C178,'様式２－１'!$A$6:$BG$163,48,FALSE)),"")</f>
        <v/>
      </c>
      <c r="BC178" s="233" t="str">
        <f>IFERROR(IF(VLOOKUP($C178,'様式２－１'!$A$6:$BG$163,49,FALSE)="","",VLOOKUP($C178,'様式２－１'!$A$6:$BG$163,49,FALSE)),"")</f>
        <v/>
      </c>
      <c r="BD178" s="232" t="str">
        <f>IFERROR(IF(VLOOKUP($C178,'様式２－１'!$A$6:$BG$163,50,FALSE)="","",VLOOKUP($C178,'様式２－１'!$A$6:$BG$163,50,FALSE)),"")</f>
        <v/>
      </c>
      <c r="BE178" s="233" t="str">
        <f>IFERROR(IF(VLOOKUP($C178,'様式２－１'!$A$6:$BG$163,51,FALSE)="","",VLOOKUP($C178,'様式２－１'!$A$6:$BG$163,51,FALSE)),"")</f>
        <v/>
      </c>
      <c r="BF178" s="232" t="str">
        <f>IFERROR(IF(VLOOKUP($C178,'様式２－１'!$A$6:$BG$163,52,FALSE)="","",VLOOKUP($C178,'様式２－１'!$A$6:$BG$163,52,FALSE)),"")</f>
        <v/>
      </c>
      <c r="BG178" s="233" t="str">
        <f>IFERROR(IF(VLOOKUP($C178,'様式２－１'!$A$6:$BG$163,53,FALSE)="","",1),"")</f>
        <v/>
      </c>
      <c r="BH178" s="232" t="str">
        <f>IFERROR(IF(VLOOKUP($C178,'様式２－１'!$A$6:$BG$163,54,FALSE)="","",1),"")</f>
        <v/>
      </c>
      <c r="BI178" s="233" t="str">
        <f>IFERROR(IF(VLOOKUP($C178,'様式２－１'!$A$6:$BG$163,55,FALSE)="","",1),"")</f>
        <v/>
      </c>
      <c r="BJ178" s="232" t="str">
        <f>IFERROR(IF(VLOOKUP($C178,'様式２－１'!$A$6:$BG$163,56,FALSE)="","",VLOOKUP($C178,'様式２－１'!$A$6:$BG$163,56,FALSE)),"")</f>
        <v/>
      </c>
      <c r="BK178" s="233" t="str">
        <f>IFERROR(IF(VLOOKUP($C178,'様式２－１'!$A$6:$BG$163,57,FALSE)="","",VLOOKUP($C178,'様式２－１'!$A$6:$BG$163,57,FALSE)),"")</f>
        <v/>
      </c>
      <c r="BL178" s="232" t="str">
        <f>IFERROR(IF(VLOOKUP($C178,'様式２－１'!$A$6:$BG$163,58,FALSE)="","",VLOOKUP($C178,'様式２－１'!$A$6:$BG$163,58,FALSE)),"")</f>
        <v/>
      </c>
      <c r="BM178" s="233" t="str">
        <f>IFERROR(IF(VLOOKUP($C178,'様式２－１'!$A$6:$BG$163,59,FALSE)="","",VLOOKUP($C178,'様式２－１'!$A$6:$BG$163,59,FALSE)),"")</f>
        <v/>
      </c>
      <c r="BN178" s="234" t="str">
        <f>IFERROR(IF(VLOOKUP($C178,'様式４－１'!$A$6:$AE$112,5,FALSE)="","",VLOOKUP($C178,'様式４－１'!$A$6:$AE$112,5,FALSE)),"")</f>
        <v/>
      </c>
      <c r="BO178" s="235" t="str">
        <f>IFERROR(IF(VLOOKUP($C178,'様式４－１'!$A$6:$AE$112,6,FALSE)="","",VLOOKUP($C178,'様式４－１'!$A$6:$AE$112,6,FALSE)),"")</f>
        <v/>
      </c>
      <c r="BP178" s="234" t="str">
        <f>IFERROR(IF(VLOOKUP($C178,'様式４－１'!$A$6:$AE$112,7,FALSE)="","",VLOOKUP($C178,'様式４－１'!$A$6:$AE$112,7,FALSE)),"")</f>
        <v/>
      </c>
      <c r="BQ178" s="235" t="str">
        <f>IFERROR(IF(VLOOKUP($C178,'様式４－１'!$A$6:$AE$112,8,FALSE)="","",VLOOKUP($C178,'様式４－１'!$A$6:$AE$112,8,FALSE)),"")</f>
        <v/>
      </c>
      <c r="BR178" s="234" t="str">
        <f>IFERROR(IF(VLOOKUP($C178,'様式４－１'!$A$6:$AE$112,9,FALSE)="","",VLOOKUP($C178,'様式４－１'!$A$6:$AE$112,9,FALSE)),"")</f>
        <v/>
      </c>
      <c r="BS178" s="235" t="str">
        <f>IFERROR(IF(VLOOKUP($C178,'様式４－１'!$A$6:$AE$112,10,FALSE)="","",VLOOKUP($C178,'様式４－１'!$A$6:$AE$112,10,FALSE)),"")</f>
        <v/>
      </c>
      <c r="BT178" s="234" t="str">
        <f>IFERROR(IF(VLOOKUP($C178,'様式４－１'!$A$6:$AE$112,11,FALSE)="","",VLOOKUP($C178,'様式４－１'!$A$6:$AE$112,11,FALSE)),"")</f>
        <v/>
      </c>
      <c r="BU178" s="235" t="str">
        <f>IFERROR(IF(VLOOKUP($C178,'様式４－１'!$A$6:$AE$112,12,FALSE)="","",VLOOKUP($C178,'様式４－１'!$A$6:$AE$112,12,FALSE)),"")</f>
        <v/>
      </c>
      <c r="BV178" s="232" t="str">
        <f>IFERROR(IF(VLOOKUP($C178,'様式４－１'!$A$6:$AE$112,13,FALSE)="","",VLOOKUP($C178,'様式４－１'!$A$6:$AE$112,13,FALSE)),"")</f>
        <v/>
      </c>
      <c r="BW178" s="233" t="str">
        <f>IFERROR(IF(VLOOKUP($C178,'様式４－１'!$A$6:$AE$112,14,FALSE)="","",VLOOKUP($C178,'様式４－１'!$A$6:$AE$112,14,FALSE)),"")</f>
        <v/>
      </c>
      <c r="BX178" s="232" t="str">
        <f>IFERROR(IF(VLOOKUP($C178,'様式４－１'!$A$6:$AE$112,15,FALSE)="","",VLOOKUP($C178,'様式４－１'!$A$6:$AE$112,15,FALSE)),"")</f>
        <v/>
      </c>
      <c r="BY178" s="233" t="str">
        <f>IFERROR(IF(VLOOKUP($C178,'様式４－１'!$A$6:$AE$112,16,FALSE)="","",VLOOKUP($C178,'様式４－１'!$A$6:$AE$112,16,FALSE)),"")</f>
        <v/>
      </c>
      <c r="BZ178" s="232" t="str">
        <f>IFERROR(IF(VLOOKUP($C178,'様式４－１'!$A$6:$AE$112,17,FALSE)="","",VLOOKUP($C178,'様式４－１'!$A$6:$AE$112,17,FALSE)),"")</f>
        <v/>
      </c>
      <c r="CA178" s="233" t="str">
        <f>IFERROR(IF(VLOOKUP($C178,'様式４－１'!$A$6:$AE$112,18,FALSE)="","",VLOOKUP($C178,'様式４－１'!$A$6:$AE$112,18,FALSE)),"")</f>
        <v/>
      </c>
      <c r="CB178" s="232" t="str">
        <f>IFERROR(IF(VLOOKUP($C178,'様式４－１'!$A$6:$AE$112,19,FALSE)="","",VLOOKUP($C178,'様式４－１'!$A$6:$AE$112,19,FALSE)),"")</f>
        <v/>
      </c>
      <c r="CC178" s="233" t="str">
        <f>IFERROR(IF(VLOOKUP($C178,'様式４－１'!$A$6:$AE$112,20,FALSE)="","",VLOOKUP($C178,'様式４－１'!$A$6:$AE$112,20,FALSE)),"")</f>
        <v/>
      </c>
      <c r="CD178" s="234" t="str">
        <f>IFERROR(IF(VLOOKUP($C178,'様式４－１'!$A$6:$AE$112,21,FALSE)="","",1),"")</f>
        <v/>
      </c>
      <c r="CE178" s="235" t="str">
        <f>IFERROR(IF(VLOOKUP($C178,'様式４－１'!$A$6:$AE$112,22,FALSE)="","",1),"")</f>
        <v/>
      </c>
      <c r="CF178" s="234" t="str">
        <f>IFERROR(IF(VLOOKUP($C178,'様式４－１'!$A$6:$AE$112,23,FALSE)="","",1),"")</f>
        <v/>
      </c>
      <c r="CG178" s="235" t="str">
        <f>IFERROR(IF(VLOOKUP($C178,'様式４－１'!$A$6:$AE$112,24,FALSE)="","",1),"")</f>
        <v/>
      </c>
      <c r="CH178" s="234" t="str">
        <f>IFERROR(IF(VLOOKUP($C178,'様式４－１'!$A$6:$AE$112,25,FALSE)="","",1),"")</f>
        <v/>
      </c>
      <c r="CI178" s="235" t="str">
        <f>IFERROR(IF(VLOOKUP($C178,'様式４－１'!$A$6:$AE$112,26,FALSE)="","",1),"")</f>
        <v/>
      </c>
      <c r="CJ178" s="234" t="str">
        <f>IFERROR(IF(VLOOKUP($C178,'様式４－１'!$A$6:$AE$112,27,FALSE)="","",1),"")</f>
        <v/>
      </c>
      <c r="CK178" s="235" t="str">
        <f>IFERROR(IF(VLOOKUP($C178,'様式４－１'!$A$6:$AE$112,28,FALSE)="","",1),"")</f>
        <v/>
      </c>
      <c r="CL178" s="234" t="str">
        <f>IFERROR(IF(VLOOKUP($C178,'様式４－１'!$A$6:$AE$112,29,FALSE)="","",1),"")</f>
        <v/>
      </c>
      <c r="CM178" s="235" t="str">
        <f>IFERROR(IF(VLOOKUP($C178,'様式４－１'!$A$6:$AE$112,30,FALSE)="","",1),"")</f>
        <v/>
      </c>
      <c r="CN178" s="234" t="str">
        <f>IFERROR(IF(VLOOKUP($C178,'様式４－１'!$A$6:$AE$112,31,FALSE)="","",1),"")</f>
        <v/>
      </c>
      <c r="CO178" s="252" t="str">
        <f>IFERROR(IF(VLOOKUP($C178,'様式４－１'!$A$6:$AE$112,31,FALSE)="","",1),"")</f>
        <v/>
      </c>
      <c r="CP178" s="256" t="str">
        <f>IFERROR(IF(VLOOKUP($C178,'様式４－１'!$A$6:$AE$112,31,FALSE)="","",1),"")</f>
        <v/>
      </c>
      <c r="CQ178" s="252" t="str">
        <f>IFERROR(IF(VLOOKUP($C178,'様式４－１'!$A$6:$AE$112,31,FALSE)="","",1),"")</f>
        <v/>
      </c>
      <c r="CR178" s="260">
        <f>全技術者確認表!E190</f>
        <v>0</v>
      </c>
      <c r="CS178" s="261">
        <f>全技術者確認表!H190</f>
        <v>0</v>
      </c>
      <c r="FS178" s="232"/>
      <c r="FT178" s="233"/>
      <c r="FU178" s="232"/>
      <c r="FV178" s="233"/>
      <c r="FW178" s="232"/>
      <c r="FX178" s="233"/>
      <c r="FY178" s="232"/>
      <c r="FZ178" s="233"/>
      <c r="GA178" s="232"/>
      <c r="GB178" s="233"/>
      <c r="GC178" s="232"/>
      <c r="GD178" s="233"/>
      <c r="GE178" s="232"/>
      <c r="GF178" s="233"/>
      <c r="GG178" s="232"/>
      <c r="GH178" s="233"/>
      <c r="GI178" s="234"/>
      <c r="GJ178" s="235"/>
      <c r="GK178" s="234"/>
      <c r="GL178" s="235"/>
      <c r="GM178" s="234"/>
      <c r="GN178" s="235"/>
      <c r="GO178" s="234"/>
      <c r="GP178" s="235"/>
      <c r="GQ178" s="234"/>
      <c r="GR178" s="235"/>
      <c r="GS178" s="234"/>
      <c r="GT178" s="235"/>
      <c r="GU178" s="234"/>
      <c r="GV178" s="235"/>
      <c r="GW178" s="234"/>
      <c r="GX178" s="235"/>
      <c r="GY178" s="232"/>
      <c r="GZ178" s="233"/>
      <c r="HA178" s="232"/>
      <c r="HB178" s="233"/>
      <c r="HC178" s="232"/>
      <c r="HD178" s="233"/>
      <c r="HE178" s="232"/>
      <c r="HF178" s="233"/>
      <c r="HG178" s="232"/>
      <c r="HH178" s="233"/>
      <c r="HI178" s="232"/>
      <c r="HJ178" s="233"/>
      <c r="HK178" s="232"/>
      <c r="HL178" s="233"/>
      <c r="HM178" s="232"/>
      <c r="HN178" s="233"/>
      <c r="HO178" s="232"/>
      <c r="HP178" s="233"/>
      <c r="HQ178" s="232"/>
      <c r="HR178" s="233"/>
      <c r="HS178" s="232"/>
      <c r="HT178" s="233"/>
      <c r="HU178" s="232"/>
      <c r="HV178" s="233"/>
      <c r="HW178" s="234"/>
      <c r="HX178" s="235"/>
      <c r="HY178" s="234"/>
      <c r="HZ178" s="235"/>
      <c r="IA178" s="234"/>
      <c r="IB178" s="235"/>
      <c r="IC178" s="234"/>
      <c r="ID178" s="235"/>
      <c r="IE178" s="232"/>
      <c r="IF178" s="233"/>
      <c r="IG178" s="232"/>
      <c r="IH178" s="233"/>
      <c r="II178" s="232"/>
      <c r="IJ178" s="233"/>
      <c r="IK178" s="232"/>
      <c r="IL178" s="233"/>
      <c r="IM178" s="234"/>
      <c r="IN178" s="235"/>
      <c r="IO178" s="234"/>
      <c r="IP178" s="235"/>
      <c r="IQ178" s="234"/>
      <c r="IR178" s="235"/>
      <c r="IS178" s="234"/>
      <c r="IT178" s="235"/>
      <c r="IU178" s="234"/>
      <c r="IV178" s="235"/>
      <c r="IW178" s="234"/>
      <c r="IX178" s="252"/>
      <c r="IY178" s="256"/>
      <c r="IZ178" s="252"/>
      <c r="JA178" s="256"/>
      <c r="JB178" s="252"/>
    </row>
    <row r="179" spans="1:262" s="231" customFormat="1" x14ac:dyDescent="0.2">
      <c r="A179" s="231">
        <f>報告書表紙!G$6</f>
        <v>0</v>
      </c>
      <c r="C179" s="231">
        <v>178</v>
      </c>
      <c r="D179" s="231">
        <f>全技術者確認表!B191</f>
        <v>0</v>
      </c>
      <c r="J179" s="232" t="str">
        <f>IFERROR(IF(VLOOKUP($C179,'様式２－１'!$A$6:$BG$163,4,FALSE)="","",1),"")</f>
        <v/>
      </c>
      <c r="K179" s="233" t="str">
        <f>IFERROR(IF(VLOOKUP($C179,'様式２－１'!$A$6:$BG$163,5,FALSE)="","",1),"")</f>
        <v/>
      </c>
      <c r="L179" s="232" t="str">
        <f>IFERROR(IF(VLOOKUP($C179,'様式２－１'!$A$6:$BG$163,6,FALSE)="","",1),"")</f>
        <v/>
      </c>
      <c r="M179" s="233" t="str">
        <f>IFERROR(IF(VLOOKUP($C179,'様式２－１'!$A$6:$BG$163,7,FALSE)="","",1),"")</f>
        <v/>
      </c>
      <c r="N179" s="232" t="str">
        <f>IFERROR(IF(VLOOKUP($C179,'様式２－１'!$A$6:$BG$163,8,FALSE)="","",1),"")</f>
        <v/>
      </c>
      <c r="O179" s="233" t="str">
        <f>IFERROR(IF(VLOOKUP($C179,'様式２－１'!$A$6:$BG$163,9,FALSE)="","",1),"")</f>
        <v/>
      </c>
      <c r="P179" s="232" t="str">
        <f>IFERROR(IF(VLOOKUP($C179,'様式２－１'!$A$6:$BG$163,10,FALSE)="","",1),"")</f>
        <v/>
      </c>
      <c r="Q179" s="233" t="str">
        <f>IFERROR(IF(VLOOKUP($C179,'様式２－１'!$A$6:$BG$163,11,FALSE)="","",1),"")</f>
        <v/>
      </c>
      <c r="R179" s="232" t="str">
        <f>IFERROR(IF(VLOOKUP($C179,'様式２－１'!$A$6:$BG$163,12,FALSE)="","",1),"")</f>
        <v/>
      </c>
      <c r="S179" s="233" t="str">
        <f>IFERROR(IF(VLOOKUP($C179,'様式２－１'!$A$6:$BG$163,13,FALSE)="","",1),"")</f>
        <v/>
      </c>
      <c r="T179" s="232" t="str">
        <f>IFERROR(IF(VLOOKUP($C179,'様式２－１'!$A$6:$BG$163,14,FALSE)="","",1),"")</f>
        <v/>
      </c>
      <c r="U179" s="233" t="str">
        <f>IFERROR(IF(VLOOKUP($C179,'様式２－１'!$A$6:$BG$163,15,FALSE)="","",1),"")</f>
        <v/>
      </c>
      <c r="V179" s="232" t="str">
        <f>IFERROR(IF(VLOOKUP($C179,'様式２－１'!$A$6:$BG$163,16,FALSE)="","",1),"")</f>
        <v/>
      </c>
      <c r="W179" s="233" t="str">
        <f>IFERROR(IF(VLOOKUP($C179,'様式２－１'!$A$6:$BG$163,17,FALSE)="","",1),"")</f>
        <v/>
      </c>
      <c r="X179" s="232" t="str">
        <f>IFERROR(IF(VLOOKUP($C179,'様式２－１'!$A$6:$BG$163,18,FALSE)="","",1),"")</f>
        <v/>
      </c>
      <c r="Y179" s="233" t="str">
        <f>IFERROR(IF(VLOOKUP($C179,'様式２－１'!$A$6:$BG$163,19,FALSE)="","",1),"")</f>
        <v/>
      </c>
      <c r="Z179" s="232" t="str">
        <f>IFERROR(IF(VLOOKUP($C179,'様式２－１'!$A$6:$BG$163,20,FALSE)="","",1),"")</f>
        <v/>
      </c>
      <c r="AA179" s="235" t="str">
        <f>IFERROR(IF(VLOOKUP($C179,'様式２－１'!$A$6:$BG$163,21,FALSE)="","",1),"")</f>
        <v/>
      </c>
      <c r="AB179" s="232" t="str">
        <f>IFERROR(IF(VLOOKUP($C179,'様式２－１'!$A$6:$BG$163,22,FALSE)="","",1),"")</f>
        <v/>
      </c>
      <c r="AC179" s="235" t="str">
        <f>IFERROR(IF(VLOOKUP($C179,'様式２－１'!$A$6:$BG$163,23,FALSE)="","",1),"")</f>
        <v/>
      </c>
      <c r="AD179" s="232" t="str">
        <f>IFERROR(IF(VLOOKUP($C179,'様式２－１'!$A$6:$BG$163,24,FALSE)="","",1),"")</f>
        <v/>
      </c>
      <c r="AE179" s="235" t="str">
        <f>IFERROR(IF(VLOOKUP($C179,'様式２－１'!$A$6:$BG$163,25,FALSE)="","",1),"")</f>
        <v/>
      </c>
      <c r="AF179" s="232" t="str">
        <f>IFERROR(IF(VLOOKUP($C179,'様式２－１'!$A$6:$BG$163,26,FALSE)="","",1),"")</f>
        <v/>
      </c>
      <c r="AG179" s="235" t="str">
        <f>IFERROR(IF(VLOOKUP($C179,'様式２－１'!$A$6:$BG$163,27,FALSE)="","",1),"")</f>
        <v/>
      </c>
      <c r="AH179" s="232" t="str">
        <f>IFERROR(IF(VLOOKUP($C179,'様式２－１'!$A$6:$BG$163,28,FALSE)="","",1),"")</f>
        <v/>
      </c>
      <c r="AI179" s="235" t="str">
        <f>IFERROR(IF(VLOOKUP($C179,'様式２－１'!$A$6:$BG$163,28,FALSE)="","",1),"")</f>
        <v/>
      </c>
      <c r="AJ179" s="232" t="str">
        <f>IFERROR(IF(VLOOKUP($C179,'様式２－１'!$A$6:$BG$163,30,FALSE)="","",1),"")</f>
        <v/>
      </c>
      <c r="AK179" s="235" t="str">
        <f>IFERROR(IF(VLOOKUP($C179,'様式２－１'!$A$6:$BG$163,31,FALSE)="","",1),"")</f>
        <v/>
      </c>
      <c r="AL179" s="232" t="str">
        <f>IFERROR(IF(VLOOKUP($C179,'様式２－１'!$A$6:$BG$163,32,FALSE)="","",1),"")</f>
        <v/>
      </c>
      <c r="AM179" s="235" t="str">
        <f>IFERROR(IF(VLOOKUP($C179,'様式２－１'!$A$6:$BG$163,33,FALSE)="","",1),"")</f>
        <v/>
      </c>
      <c r="AN179" s="232" t="str">
        <f>IFERROR(IF(VLOOKUP($C179,'様式２－１'!$A$6:$BG$163,34,FALSE)="","",1),"")</f>
        <v/>
      </c>
      <c r="AO179" s="235" t="str">
        <f>IFERROR(IF(VLOOKUP($C179,'様式２－１'!$A$6:$BG$163,35,FALSE)="","",1),"")</f>
        <v/>
      </c>
      <c r="AP179" s="232" t="str">
        <f>IFERROR(IF(VLOOKUP($C179,'様式２－１'!$A$6:$BG$163,36,FALSE)="","",VLOOKUP($C179,'様式２－１'!$A$6:$BG$163,36,FALSE)),"")</f>
        <v/>
      </c>
      <c r="AQ179" s="233" t="str">
        <f>IFERROR(IF(VLOOKUP($C179,'様式２－１'!$A$6:$BG$163,37,FALSE)="","",VLOOKUP($C179,'様式２－１'!$A$6:$BG$163,37,FALSE)),"")</f>
        <v/>
      </c>
      <c r="AR179" s="232" t="str">
        <f>IFERROR(IF(VLOOKUP($C179,'様式２－１'!$A$6:$BG$163,38,FALSE)="","",VLOOKUP($C179,'様式２－１'!$A$6:$BG$163,38,FALSE)),"")</f>
        <v/>
      </c>
      <c r="AS179" s="233" t="str">
        <f>IFERROR(IF(VLOOKUP($C179,'様式２－１'!$A$6:$BG$163,39,FALSE)="","",VLOOKUP($C179,'様式２－１'!$A$6:$BG$163,39,FALSE)),"")</f>
        <v/>
      </c>
      <c r="AT179" s="232" t="str">
        <f>IFERROR(IF(VLOOKUP($C179,'様式２－１'!$A$6:$BG$163,40,FALSE)="","",VLOOKUP($C179,'様式２－１'!$A$6:$BG$163,40,FALSE)),"")</f>
        <v/>
      </c>
      <c r="AU179" s="233" t="str">
        <f>IFERROR(IF(VLOOKUP($C179,'様式２－１'!$A$6:$BG$163,41,FALSE)="","",VLOOKUP($C179,'様式２－１'!$A$6:$BG$163,41,FALSE)),"")</f>
        <v/>
      </c>
      <c r="AV179" s="232" t="str">
        <f>IFERROR(IF(VLOOKUP($C179,'様式２－１'!$A$6:$BG$163,42,FALSE)="","",VLOOKUP($C179,'様式２－１'!$A$6:$BG$163,42,FALSE)),"")</f>
        <v/>
      </c>
      <c r="AW179" s="233" t="str">
        <f>IFERROR(IF(VLOOKUP($C179,'様式２－１'!$A$6:$BG$163,43,FALSE)="","",VLOOKUP($C179,'様式２－１'!$A$6:$BG$163,43,FALSE)),"")</f>
        <v/>
      </c>
      <c r="AX179" s="232" t="str">
        <f>IFERROR(IF(VLOOKUP($C179,'様式２－１'!$A$6:$BG$163,44,FALSE)="","",VLOOKUP($C179,'様式２－１'!$A$6:$BG$163,44,FALSE)),"")</f>
        <v/>
      </c>
      <c r="AY179" s="233" t="str">
        <f>IFERROR(IF(VLOOKUP($C179,'様式２－１'!$A$6:$BG$163,45,FALSE)="","",VLOOKUP($C179,'様式２－１'!$A$6:$BG$163,45,FALSE)),"")</f>
        <v/>
      </c>
      <c r="AZ179" s="232" t="str">
        <f>IFERROR(IF(VLOOKUP($C179,'様式２－１'!$A$6:$BG$163,46,FALSE)="","",VLOOKUP($C179,'様式２－１'!$A$6:$BG$163,46,FALSE)),"")</f>
        <v/>
      </c>
      <c r="BA179" s="233" t="str">
        <f>IFERROR(IF(VLOOKUP($C179,'様式２－１'!$A$6:$BG$163,47,FALSE)="","",VLOOKUP($C179,'様式２－１'!$A$6:$BG$163,47,FALSE)),"")</f>
        <v/>
      </c>
      <c r="BB179" s="232" t="str">
        <f>IFERROR(IF(VLOOKUP($C179,'様式２－１'!$A$6:$BG$163,48,FALSE)="","",VLOOKUP($C179,'様式２－１'!$A$6:$BG$163,48,FALSE)),"")</f>
        <v/>
      </c>
      <c r="BC179" s="233" t="str">
        <f>IFERROR(IF(VLOOKUP($C179,'様式２－１'!$A$6:$BG$163,49,FALSE)="","",VLOOKUP($C179,'様式２－１'!$A$6:$BG$163,49,FALSE)),"")</f>
        <v/>
      </c>
      <c r="BD179" s="232" t="str">
        <f>IFERROR(IF(VLOOKUP($C179,'様式２－１'!$A$6:$BG$163,50,FALSE)="","",VLOOKUP($C179,'様式２－１'!$A$6:$BG$163,50,FALSE)),"")</f>
        <v/>
      </c>
      <c r="BE179" s="233" t="str">
        <f>IFERROR(IF(VLOOKUP($C179,'様式２－１'!$A$6:$BG$163,51,FALSE)="","",VLOOKUP($C179,'様式２－１'!$A$6:$BG$163,51,FALSE)),"")</f>
        <v/>
      </c>
      <c r="BF179" s="232" t="str">
        <f>IFERROR(IF(VLOOKUP($C179,'様式２－１'!$A$6:$BG$163,52,FALSE)="","",VLOOKUP($C179,'様式２－１'!$A$6:$BG$163,52,FALSE)),"")</f>
        <v/>
      </c>
      <c r="BG179" s="233" t="str">
        <f>IFERROR(IF(VLOOKUP($C179,'様式２－１'!$A$6:$BG$163,53,FALSE)="","",1),"")</f>
        <v/>
      </c>
      <c r="BH179" s="232" t="str">
        <f>IFERROR(IF(VLOOKUP($C179,'様式２－１'!$A$6:$BG$163,54,FALSE)="","",1),"")</f>
        <v/>
      </c>
      <c r="BI179" s="233" t="str">
        <f>IFERROR(IF(VLOOKUP($C179,'様式２－１'!$A$6:$BG$163,55,FALSE)="","",1),"")</f>
        <v/>
      </c>
      <c r="BJ179" s="232" t="str">
        <f>IFERROR(IF(VLOOKUP($C179,'様式２－１'!$A$6:$BG$163,56,FALSE)="","",VLOOKUP($C179,'様式２－１'!$A$6:$BG$163,56,FALSE)),"")</f>
        <v/>
      </c>
      <c r="BK179" s="233" t="str">
        <f>IFERROR(IF(VLOOKUP($C179,'様式２－１'!$A$6:$BG$163,57,FALSE)="","",VLOOKUP($C179,'様式２－１'!$A$6:$BG$163,57,FALSE)),"")</f>
        <v/>
      </c>
      <c r="BL179" s="232" t="str">
        <f>IFERROR(IF(VLOOKUP($C179,'様式２－１'!$A$6:$BG$163,58,FALSE)="","",VLOOKUP($C179,'様式２－１'!$A$6:$BG$163,58,FALSE)),"")</f>
        <v/>
      </c>
      <c r="BM179" s="233" t="str">
        <f>IFERROR(IF(VLOOKUP($C179,'様式２－１'!$A$6:$BG$163,59,FALSE)="","",VLOOKUP($C179,'様式２－１'!$A$6:$BG$163,59,FALSE)),"")</f>
        <v/>
      </c>
      <c r="BN179" s="234" t="str">
        <f>IFERROR(IF(VLOOKUP($C179,'様式４－１'!$A$6:$AE$112,5,FALSE)="","",VLOOKUP($C179,'様式４－１'!$A$6:$AE$112,5,FALSE)),"")</f>
        <v/>
      </c>
      <c r="BO179" s="235" t="str">
        <f>IFERROR(IF(VLOOKUP($C179,'様式４－１'!$A$6:$AE$112,6,FALSE)="","",VLOOKUP($C179,'様式４－１'!$A$6:$AE$112,6,FALSE)),"")</f>
        <v/>
      </c>
      <c r="BP179" s="234" t="str">
        <f>IFERROR(IF(VLOOKUP($C179,'様式４－１'!$A$6:$AE$112,7,FALSE)="","",VLOOKUP($C179,'様式４－１'!$A$6:$AE$112,7,FALSE)),"")</f>
        <v/>
      </c>
      <c r="BQ179" s="235" t="str">
        <f>IFERROR(IF(VLOOKUP($C179,'様式４－１'!$A$6:$AE$112,8,FALSE)="","",VLOOKUP($C179,'様式４－１'!$A$6:$AE$112,8,FALSE)),"")</f>
        <v/>
      </c>
      <c r="BR179" s="234" t="str">
        <f>IFERROR(IF(VLOOKUP($C179,'様式４－１'!$A$6:$AE$112,9,FALSE)="","",VLOOKUP($C179,'様式４－１'!$A$6:$AE$112,9,FALSE)),"")</f>
        <v/>
      </c>
      <c r="BS179" s="235" t="str">
        <f>IFERROR(IF(VLOOKUP($C179,'様式４－１'!$A$6:$AE$112,10,FALSE)="","",VLOOKUP($C179,'様式４－１'!$A$6:$AE$112,10,FALSE)),"")</f>
        <v/>
      </c>
      <c r="BT179" s="234" t="str">
        <f>IFERROR(IF(VLOOKUP($C179,'様式４－１'!$A$6:$AE$112,11,FALSE)="","",VLOOKUP($C179,'様式４－１'!$A$6:$AE$112,11,FALSE)),"")</f>
        <v/>
      </c>
      <c r="BU179" s="235" t="str">
        <f>IFERROR(IF(VLOOKUP($C179,'様式４－１'!$A$6:$AE$112,12,FALSE)="","",VLOOKUP($C179,'様式４－１'!$A$6:$AE$112,12,FALSE)),"")</f>
        <v/>
      </c>
      <c r="BV179" s="232" t="str">
        <f>IFERROR(IF(VLOOKUP($C179,'様式４－１'!$A$6:$AE$112,13,FALSE)="","",VLOOKUP($C179,'様式４－１'!$A$6:$AE$112,13,FALSE)),"")</f>
        <v/>
      </c>
      <c r="BW179" s="233" t="str">
        <f>IFERROR(IF(VLOOKUP($C179,'様式４－１'!$A$6:$AE$112,14,FALSE)="","",VLOOKUP($C179,'様式４－１'!$A$6:$AE$112,14,FALSE)),"")</f>
        <v/>
      </c>
      <c r="BX179" s="232" t="str">
        <f>IFERROR(IF(VLOOKUP($C179,'様式４－１'!$A$6:$AE$112,15,FALSE)="","",VLOOKUP($C179,'様式４－１'!$A$6:$AE$112,15,FALSE)),"")</f>
        <v/>
      </c>
      <c r="BY179" s="233" t="str">
        <f>IFERROR(IF(VLOOKUP($C179,'様式４－１'!$A$6:$AE$112,16,FALSE)="","",VLOOKUP($C179,'様式４－１'!$A$6:$AE$112,16,FALSE)),"")</f>
        <v/>
      </c>
      <c r="BZ179" s="232" t="str">
        <f>IFERROR(IF(VLOOKUP($C179,'様式４－１'!$A$6:$AE$112,17,FALSE)="","",VLOOKUP($C179,'様式４－１'!$A$6:$AE$112,17,FALSE)),"")</f>
        <v/>
      </c>
      <c r="CA179" s="233" t="str">
        <f>IFERROR(IF(VLOOKUP($C179,'様式４－１'!$A$6:$AE$112,18,FALSE)="","",VLOOKUP($C179,'様式４－１'!$A$6:$AE$112,18,FALSE)),"")</f>
        <v/>
      </c>
      <c r="CB179" s="232" t="str">
        <f>IFERROR(IF(VLOOKUP($C179,'様式４－１'!$A$6:$AE$112,19,FALSE)="","",VLOOKUP($C179,'様式４－１'!$A$6:$AE$112,19,FALSE)),"")</f>
        <v/>
      </c>
      <c r="CC179" s="233" t="str">
        <f>IFERROR(IF(VLOOKUP($C179,'様式４－１'!$A$6:$AE$112,20,FALSE)="","",VLOOKUP($C179,'様式４－１'!$A$6:$AE$112,20,FALSE)),"")</f>
        <v/>
      </c>
      <c r="CD179" s="234" t="str">
        <f>IFERROR(IF(VLOOKUP($C179,'様式４－１'!$A$6:$AE$112,21,FALSE)="","",1),"")</f>
        <v/>
      </c>
      <c r="CE179" s="235" t="str">
        <f>IFERROR(IF(VLOOKUP($C179,'様式４－１'!$A$6:$AE$112,22,FALSE)="","",1),"")</f>
        <v/>
      </c>
      <c r="CF179" s="234" t="str">
        <f>IFERROR(IF(VLOOKUP($C179,'様式４－１'!$A$6:$AE$112,23,FALSE)="","",1),"")</f>
        <v/>
      </c>
      <c r="CG179" s="235" t="str">
        <f>IFERROR(IF(VLOOKUP($C179,'様式４－１'!$A$6:$AE$112,24,FALSE)="","",1),"")</f>
        <v/>
      </c>
      <c r="CH179" s="234" t="str">
        <f>IFERROR(IF(VLOOKUP($C179,'様式４－１'!$A$6:$AE$112,25,FALSE)="","",1),"")</f>
        <v/>
      </c>
      <c r="CI179" s="235" t="str">
        <f>IFERROR(IF(VLOOKUP($C179,'様式４－１'!$A$6:$AE$112,26,FALSE)="","",1),"")</f>
        <v/>
      </c>
      <c r="CJ179" s="234" t="str">
        <f>IFERROR(IF(VLOOKUP($C179,'様式４－１'!$A$6:$AE$112,27,FALSE)="","",1),"")</f>
        <v/>
      </c>
      <c r="CK179" s="235" t="str">
        <f>IFERROR(IF(VLOOKUP($C179,'様式４－１'!$A$6:$AE$112,28,FALSE)="","",1),"")</f>
        <v/>
      </c>
      <c r="CL179" s="234" t="str">
        <f>IFERROR(IF(VLOOKUP($C179,'様式４－１'!$A$6:$AE$112,29,FALSE)="","",1),"")</f>
        <v/>
      </c>
      <c r="CM179" s="235" t="str">
        <f>IFERROR(IF(VLOOKUP($C179,'様式４－１'!$A$6:$AE$112,30,FALSE)="","",1),"")</f>
        <v/>
      </c>
      <c r="CN179" s="234" t="str">
        <f>IFERROR(IF(VLOOKUP($C179,'様式４－１'!$A$6:$AE$112,31,FALSE)="","",1),"")</f>
        <v/>
      </c>
      <c r="CO179" s="252" t="str">
        <f>IFERROR(IF(VLOOKUP($C179,'様式４－１'!$A$6:$AE$112,31,FALSE)="","",1),"")</f>
        <v/>
      </c>
      <c r="CP179" s="256" t="str">
        <f>IFERROR(IF(VLOOKUP($C179,'様式４－１'!$A$6:$AE$112,31,FALSE)="","",1),"")</f>
        <v/>
      </c>
      <c r="CQ179" s="252" t="str">
        <f>IFERROR(IF(VLOOKUP($C179,'様式４－１'!$A$6:$AE$112,31,FALSE)="","",1),"")</f>
        <v/>
      </c>
      <c r="CR179" s="260">
        <f>全技術者確認表!E191</f>
        <v>0</v>
      </c>
      <c r="CS179" s="261">
        <f>全技術者確認表!H191</f>
        <v>0</v>
      </c>
      <c r="FS179" s="232"/>
      <c r="FT179" s="233"/>
      <c r="FU179" s="232"/>
      <c r="FV179" s="233"/>
      <c r="FW179" s="232"/>
      <c r="FX179" s="233"/>
      <c r="FY179" s="232"/>
      <c r="FZ179" s="233"/>
      <c r="GA179" s="232"/>
      <c r="GB179" s="233"/>
      <c r="GC179" s="232"/>
      <c r="GD179" s="233"/>
      <c r="GE179" s="232"/>
      <c r="GF179" s="233"/>
      <c r="GG179" s="232"/>
      <c r="GH179" s="233"/>
      <c r="GI179" s="234"/>
      <c r="GJ179" s="235"/>
      <c r="GK179" s="234"/>
      <c r="GL179" s="235"/>
      <c r="GM179" s="234"/>
      <c r="GN179" s="235"/>
      <c r="GO179" s="234"/>
      <c r="GP179" s="235"/>
      <c r="GQ179" s="234"/>
      <c r="GR179" s="235"/>
      <c r="GS179" s="234"/>
      <c r="GT179" s="235"/>
      <c r="GU179" s="234"/>
      <c r="GV179" s="235"/>
      <c r="GW179" s="234"/>
      <c r="GX179" s="235"/>
      <c r="GY179" s="232"/>
      <c r="GZ179" s="233"/>
      <c r="HA179" s="232"/>
      <c r="HB179" s="233"/>
      <c r="HC179" s="232"/>
      <c r="HD179" s="233"/>
      <c r="HE179" s="232"/>
      <c r="HF179" s="233"/>
      <c r="HG179" s="232"/>
      <c r="HH179" s="233"/>
      <c r="HI179" s="232"/>
      <c r="HJ179" s="233"/>
      <c r="HK179" s="232"/>
      <c r="HL179" s="233"/>
      <c r="HM179" s="232"/>
      <c r="HN179" s="233"/>
      <c r="HO179" s="232"/>
      <c r="HP179" s="233"/>
      <c r="HQ179" s="232"/>
      <c r="HR179" s="233"/>
      <c r="HS179" s="232"/>
      <c r="HT179" s="233"/>
      <c r="HU179" s="232"/>
      <c r="HV179" s="233"/>
      <c r="HW179" s="234"/>
      <c r="HX179" s="235"/>
      <c r="HY179" s="234"/>
      <c r="HZ179" s="235"/>
      <c r="IA179" s="234"/>
      <c r="IB179" s="235"/>
      <c r="IC179" s="234"/>
      <c r="ID179" s="235"/>
      <c r="IE179" s="232"/>
      <c r="IF179" s="233"/>
      <c r="IG179" s="232"/>
      <c r="IH179" s="233"/>
      <c r="II179" s="232"/>
      <c r="IJ179" s="233"/>
      <c r="IK179" s="232"/>
      <c r="IL179" s="233"/>
      <c r="IM179" s="234"/>
      <c r="IN179" s="235"/>
      <c r="IO179" s="234"/>
      <c r="IP179" s="235"/>
      <c r="IQ179" s="234"/>
      <c r="IR179" s="235"/>
      <c r="IS179" s="234"/>
      <c r="IT179" s="235"/>
      <c r="IU179" s="234"/>
      <c r="IV179" s="235"/>
      <c r="IW179" s="234"/>
      <c r="IX179" s="252"/>
      <c r="IY179" s="256"/>
      <c r="IZ179" s="252"/>
      <c r="JA179" s="256"/>
      <c r="JB179" s="252"/>
    </row>
    <row r="180" spans="1:262" s="231" customFormat="1" x14ac:dyDescent="0.2">
      <c r="A180" s="231">
        <f>報告書表紙!G$6</f>
        <v>0</v>
      </c>
      <c r="C180" s="231">
        <v>179</v>
      </c>
      <c r="D180" s="231">
        <f>全技術者確認表!B192</f>
        <v>0</v>
      </c>
      <c r="J180" s="232" t="str">
        <f>IFERROR(IF(VLOOKUP($C180,'様式２－１'!$A$6:$BG$163,4,FALSE)="","",1),"")</f>
        <v/>
      </c>
      <c r="K180" s="233" t="str">
        <f>IFERROR(IF(VLOOKUP($C180,'様式２－１'!$A$6:$BG$163,5,FALSE)="","",1),"")</f>
        <v/>
      </c>
      <c r="L180" s="232" t="str">
        <f>IFERROR(IF(VLOOKUP($C180,'様式２－１'!$A$6:$BG$163,6,FALSE)="","",1),"")</f>
        <v/>
      </c>
      <c r="M180" s="233" t="str">
        <f>IFERROR(IF(VLOOKUP($C180,'様式２－１'!$A$6:$BG$163,7,FALSE)="","",1),"")</f>
        <v/>
      </c>
      <c r="N180" s="232" t="str">
        <f>IFERROR(IF(VLOOKUP($C180,'様式２－１'!$A$6:$BG$163,8,FALSE)="","",1),"")</f>
        <v/>
      </c>
      <c r="O180" s="233" t="str">
        <f>IFERROR(IF(VLOOKUP($C180,'様式２－１'!$A$6:$BG$163,9,FALSE)="","",1),"")</f>
        <v/>
      </c>
      <c r="P180" s="232" t="str">
        <f>IFERROR(IF(VLOOKUP($C180,'様式２－１'!$A$6:$BG$163,10,FALSE)="","",1),"")</f>
        <v/>
      </c>
      <c r="Q180" s="233" t="str">
        <f>IFERROR(IF(VLOOKUP($C180,'様式２－１'!$A$6:$BG$163,11,FALSE)="","",1),"")</f>
        <v/>
      </c>
      <c r="R180" s="232" t="str">
        <f>IFERROR(IF(VLOOKUP($C180,'様式２－１'!$A$6:$BG$163,12,FALSE)="","",1),"")</f>
        <v/>
      </c>
      <c r="S180" s="233" t="str">
        <f>IFERROR(IF(VLOOKUP($C180,'様式２－１'!$A$6:$BG$163,13,FALSE)="","",1),"")</f>
        <v/>
      </c>
      <c r="T180" s="232" t="str">
        <f>IFERROR(IF(VLOOKUP($C180,'様式２－１'!$A$6:$BG$163,14,FALSE)="","",1),"")</f>
        <v/>
      </c>
      <c r="U180" s="233" t="str">
        <f>IFERROR(IF(VLOOKUP($C180,'様式２－１'!$A$6:$BG$163,15,FALSE)="","",1),"")</f>
        <v/>
      </c>
      <c r="V180" s="232" t="str">
        <f>IFERROR(IF(VLOOKUP($C180,'様式２－１'!$A$6:$BG$163,16,FALSE)="","",1),"")</f>
        <v/>
      </c>
      <c r="W180" s="233" t="str">
        <f>IFERROR(IF(VLOOKUP($C180,'様式２－１'!$A$6:$BG$163,17,FALSE)="","",1),"")</f>
        <v/>
      </c>
      <c r="X180" s="232" t="str">
        <f>IFERROR(IF(VLOOKUP($C180,'様式２－１'!$A$6:$BG$163,18,FALSE)="","",1),"")</f>
        <v/>
      </c>
      <c r="Y180" s="233" t="str">
        <f>IFERROR(IF(VLOOKUP($C180,'様式２－１'!$A$6:$BG$163,19,FALSE)="","",1),"")</f>
        <v/>
      </c>
      <c r="Z180" s="232" t="str">
        <f>IFERROR(IF(VLOOKUP($C180,'様式２－１'!$A$6:$BG$163,20,FALSE)="","",1),"")</f>
        <v/>
      </c>
      <c r="AA180" s="235" t="str">
        <f>IFERROR(IF(VLOOKUP($C180,'様式２－１'!$A$6:$BG$163,21,FALSE)="","",1),"")</f>
        <v/>
      </c>
      <c r="AB180" s="232" t="str">
        <f>IFERROR(IF(VLOOKUP($C180,'様式２－１'!$A$6:$BG$163,22,FALSE)="","",1),"")</f>
        <v/>
      </c>
      <c r="AC180" s="235" t="str">
        <f>IFERROR(IF(VLOOKUP($C180,'様式２－１'!$A$6:$BG$163,23,FALSE)="","",1),"")</f>
        <v/>
      </c>
      <c r="AD180" s="232" t="str">
        <f>IFERROR(IF(VLOOKUP($C180,'様式２－１'!$A$6:$BG$163,24,FALSE)="","",1),"")</f>
        <v/>
      </c>
      <c r="AE180" s="235" t="str">
        <f>IFERROR(IF(VLOOKUP($C180,'様式２－１'!$A$6:$BG$163,25,FALSE)="","",1),"")</f>
        <v/>
      </c>
      <c r="AF180" s="232" t="str">
        <f>IFERROR(IF(VLOOKUP($C180,'様式２－１'!$A$6:$BG$163,26,FALSE)="","",1),"")</f>
        <v/>
      </c>
      <c r="AG180" s="235" t="str">
        <f>IFERROR(IF(VLOOKUP($C180,'様式２－１'!$A$6:$BG$163,27,FALSE)="","",1),"")</f>
        <v/>
      </c>
      <c r="AH180" s="232" t="str">
        <f>IFERROR(IF(VLOOKUP($C180,'様式２－１'!$A$6:$BG$163,28,FALSE)="","",1),"")</f>
        <v/>
      </c>
      <c r="AI180" s="235" t="str">
        <f>IFERROR(IF(VLOOKUP($C180,'様式２－１'!$A$6:$BG$163,28,FALSE)="","",1),"")</f>
        <v/>
      </c>
      <c r="AJ180" s="232" t="str">
        <f>IFERROR(IF(VLOOKUP($C180,'様式２－１'!$A$6:$BG$163,30,FALSE)="","",1),"")</f>
        <v/>
      </c>
      <c r="AK180" s="235" t="str">
        <f>IFERROR(IF(VLOOKUP($C180,'様式２－１'!$A$6:$BG$163,31,FALSE)="","",1),"")</f>
        <v/>
      </c>
      <c r="AL180" s="232" t="str">
        <f>IFERROR(IF(VLOOKUP($C180,'様式２－１'!$A$6:$BG$163,32,FALSE)="","",1),"")</f>
        <v/>
      </c>
      <c r="AM180" s="235" t="str">
        <f>IFERROR(IF(VLOOKUP($C180,'様式２－１'!$A$6:$BG$163,33,FALSE)="","",1),"")</f>
        <v/>
      </c>
      <c r="AN180" s="232" t="str">
        <f>IFERROR(IF(VLOOKUP($C180,'様式２－１'!$A$6:$BG$163,34,FALSE)="","",1),"")</f>
        <v/>
      </c>
      <c r="AO180" s="235" t="str">
        <f>IFERROR(IF(VLOOKUP($C180,'様式２－１'!$A$6:$BG$163,35,FALSE)="","",1),"")</f>
        <v/>
      </c>
      <c r="AP180" s="232" t="str">
        <f>IFERROR(IF(VLOOKUP($C180,'様式２－１'!$A$6:$BG$163,36,FALSE)="","",VLOOKUP($C180,'様式２－１'!$A$6:$BG$163,36,FALSE)),"")</f>
        <v/>
      </c>
      <c r="AQ180" s="233" t="str">
        <f>IFERROR(IF(VLOOKUP($C180,'様式２－１'!$A$6:$BG$163,37,FALSE)="","",VLOOKUP($C180,'様式２－１'!$A$6:$BG$163,37,FALSE)),"")</f>
        <v/>
      </c>
      <c r="AR180" s="232" t="str">
        <f>IFERROR(IF(VLOOKUP($C180,'様式２－１'!$A$6:$BG$163,38,FALSE)="","",VLOOKUP($C180,'様式２－１'!$A$6:$BG$163,38,FALSE)),"")</f>
        <v/>
      </c>
      <c r="AS180" s="233" t="str">
        <f>IFERROR(IF(VLOOKUP($C180,'様式２－１'!$A$6:$BG$163,39,FALSE)="","",VLOOKUP($C180,'様式２－１'!$A$6:$BG$163,39,FALSE)),"")</f>
        <v/>
      </c>
      <c r="AT180" s="232" t="str">
        <f>IFERROR(IF(VLOOKUP($C180,'様式２－１'!$A$6:$BG$163,40,FALSE)="","",VLOOKUP($C180,'様式２－１'!$A$6:$BG$163,40,FALSE)),"")</f>
        <v/>
      </c>
      <c r="AU180" s="233" t="str">
        <f>IFERROR(IF(VLOOKUP($C180,'様式２－１'!$A$6:$BG$163,41,FALSE)="","",VLOOKUP($C180,'様式２－１'!$A$6:$BG$163,41,FALSE)),"")</f>
        <v/>
      </c>
      <c r="AV180" s="232" t="str">
        <f>IFERROR(IF(VLOOKUP($C180,'様式２－１'!$A$6:$BG$163,42,FALSE)="","",VLOOKUP($C180,'様式２－１'!$A$6:$BG$163,42,FALSE)),"")</f>
        <v/>
      </c>
      <c r="AW180" s="233" t="str">
        <f>IFERROR(IF(VLOOKUP($C180,'様式２－１'!$A$6:$BG$163,43,FALSE)="","",VLOOKUP($C180,'様式２－１'!$A$6:$BG$163,43,FALSE)),"")</f>
        <v/>
      </c>
      <c r="AX180" s="232" t="str">
        <f>IFERROR(IF(VLOOKUP($C180,'様式２－１'!$A$6:$BG$163,44,FALSE)="","",VLOOKUP($C180,'様式２－１'!$A$6:$BG$163,44,FALSE)),"")</f>
        <v/>
      </c>
      <c r="AY180" s="233" t="str">
        <f>IFERROR(IF(VLOOKUP($C180,'様式２－１'!$A$6:$BG$163,45,FALSE)="","",VLOOKUP($C180,'様式２－１'!$A$6:$BG$163,45,FALSE)),"")</f>
        <v/>
      </c>
      <c r="AZ180" s="232" t="str">
        <f>IFERROR(IF(VLOOKUP($C180,'様式２－１'!$A$6:$BG$163,46,FALSE)="","",VLOOKUP($C180,'様式２－１'!$A$6:$BG$163,46,FALSE)),"")</f>
        <v/>
      </c>
      <c r="BA180" s="233" t="str">
        <f>IFERROR(IF(VLOOKUP($C180,'様式２－１'!$A$6:$BG$163,47,FALSE)="","",VLOOKUP($C180,'様式２－１'!$A$6:$BG$163,47,FALSE)),"")</f>
        <v/>
      </c>
      <c r="BB180" s="232" t="str">
        <f>IFERROR(IF(VLOOKUP($C180,'様式２－１'!$A$6:$BG$163,48,FALSE)="","",VLOOKUP($C180,'様式２－１'!$A$6:$BG$163,48,FALSE)),"")</f>
        <v/>
      </c>
      <c r="BC180" s="233" t="str">
        <f>IFERROR(IF(VLOOKUP($C180,'様式２－１'!$A$6:$BG$163,49,FALSE)="","",VLOOKUP($C180,'様式２－１'!$A$6:$BG$163,49,FALSE)),"")</f>
        <v/>
      </c>
      <c r="BD180" s="232" t="str">
        <f>IFERROR(IF(VLOOKUP($C180,'様式２－１'!$A$6:$BG$163,50,FALSE)="","",VLOOKUP($C180,'様式２－１'!$A$6:$BG$163,50,FALSE)),"")</f>
        <v/>
      </c>
      <c r="BE180" s="233" t="str">
        <f>IFERROR(IF(VLOOKUP($C180,'様式２－１'!$A$6:$BG$163,51,FALSE)="","",VLOOKUP($C180,'様式２－１'!$A$6:$BG$163,51,FALSE)),"")</f>
        <v/>
      </c>
      <c r="BF180" s="232" t="str">
        <f>IFERROR(IF(VLOOKUP($C180,'様式２－１'!$A$6:$BG$163,52,FALSE)="","",VLOOKUP($C180,'様式２－１'!$A$6:$BG$163,52,FALSE)),"")</f>
        <v/>
      </c>
      <c r="BG180" s="233" t="str">
        <f>IFERROR(IF(VLOOKUP($C180,'様式２－１'!$A$6:$BG$163,53,FALSE)="","",1),"")</f>
        <v/>
      </c>
      <c r="BH180" s="232" t="str">
        <f>IFERROR(IF(VLOOKUP($C180,'様式２－１'!$A$6:$BG$163,54,FALSE)="","",1),"")</f>
        <v/>
      </c>
      <c r="BI180" s="233" t="str">
        <f>IFERROR(IF(VLOOKUP($C180,'様式２－１'!$A$6:$BG$163,55,FALSE)="","",1),"")</f>
        <v/>
      </c>
      <c r="BJ180" s="232" t="str">
        <f>IFERROR(IF(VLOOKUP($C180,'様式２－１'!$A$6:$BG$163,56,FALSE)="","",VLOOKUP($C180,'様式２－１'!$A$6:$BG$163,56,FALSE)),"")</f>
        <v/>
      </c>
      <c r="BK180" s="233" t="str">
        <f>IFERROR(IF(VLOOKUP($C180,'様式２－１'!$A$6:$BG$163,57,FALSE)="","",VLOOKUP($C180,'様式２－１'!$A$6:$BG$163,57,FALSE)),"")</f>
        <v/>
      </c>
      <c r="BL180" s="232" t="str">
        <f>IFERROR(IF(VLOOKUP($C180,'様式２－１'!$A$6:$BG$163,58,FALSE)="","",VLOOKUP($C180,'様式２－１'!$A$6:$BG$163,58,FALSE)),"")</f>
        <v/>
      </c>
      <c r="BM180" s="233" t="str">
        <f>IFERROR(IF(VLOOKUP($C180,'様式２－１'!$A$6:$BG$163,59,FALSE)="","",VLOOKUP($C180,'様式２－１'!$A$6:$BG$163,59,FALSE)),"")</f>
        <v/>
      </c>
      <c r="BN180" s="234" t="str">
        <f>IFERROR(IF(VLOOKUP($C180,'様式４－１'!$A$6:$AE$112,5,FALSE)="","",VLOOKUP($C180,'様式４－１'!$A$6:$AE$112,5,FALSE)),"")</f>
        <v/>
      </c>
      <c r="BO180" s="235" t="str">
        <f>IFERROR(IF(VLOOKUP($C180,'様式４－１'!$A$6:$AE$112,6,FALSE)="","",VLOOKUP($C180,'様式４－１'!$A$6:$AE$112,6,FALSE)),"")</f>
        <v/>
      </c>
      <c r="BP180" s="234" t="str">
        <f>IFERROR(IF(VLOOKUP($C180,'様式４－１'!$A$6:$AE$112,7,FALSE)="","",VLOOKUP($C180,'様式４－１'!$A$6:$AE$112,7,FALSE)),"")</f>
        <v/>
      </c>
      <c r="BQ180" s="235" t="str">
        <f>IFERROR(IF(VLOOKUP($C180,'様式４－１'!$A$6:$AE$112,8,FALSE)="","",VLOOKUP($C180,'様式４－１'!$A$6:$AE$112,8,FALSE)),"")</f>
        <v/>
      </c>
      <c r="BR180" s="234" t="str">
        <f>IFERROR(IF(VLOOKUP($C180,'様式４－１'!$A$6:$AE$112,9,FALSE)="","",VLOOKUP($C180,'様式４－１'!$A$6:$AE$112,9,FALSE)),"")</f>
        <v/>
      </c>
      <c r="BS180" s="235" t="str">
        <f>IFERROR(IF(VLOOKUP($C180,'様式４－１'!$A$6:$AE$112,10,FALSE)="","",VLOOKUP($C180,'様式４－１'!$A$6:$AE$112,10,FALSE)),"")</f>
        <v/>
      </c>
      <c r="BT180" s="234" t="str">
        <f>IFERROR(IF(VLOOKUP($C180,'様式４－１'!$A$6:$AE$112,11,FALSE)="","",VLOOKUP($C180,'様式４－１'!$A$6:$AE$112,11,FALSE)),"")</f>
        <v/>
      </c>
      <c r="BU180" s="235" t="str">
        <f>IFERROR(IF(VLOOKUP($C180,'様式４－１'!$A$6:$AE$112,12,FALSE)="","",VLOOKUP($C180,'様式４－１'!$A$6:$AE$112,12,FALSE)),"")</f>
        <v/>
      </c>
      <c r="BV180" s="232" t="str">
        <f>IFERROR(IF(VLOOKUP($C180,'様式４－１'!$A$6:$AE$112,13,FALSE)="","",VLOOKUP($C180,'様式４－１'!$A$6:$AE$112,13,FALSE)),"")</f>
        <v/>
      </c>
      <c r="BW180" s="233" t="str">
        <f>IFERROR(IF(VLOOKUP($C180,'様式４－１'!$A$6:$AE$112,14,FALSE)="","",VLOOKUP($C180,'様式４－１'!$A$6:$AE$112,14,FALSE)),"")</f>
        <v/>
      </c>
      <c r="BX180" s="232" t="str">
        <f>IFERROR(IF(VLOOKUP($C180,'様式４－１'!$A$6:$AE$112,15,FALSE)="","",VLOOKUP($C180,'様式４－１'!$A$6:$AE$112,15,FALSE)),"")</f>
        <v/>
      </c>
      <c r="BY180" s="233" t="str">
        <f>IFERROR(IF(VLOOKUP($C180,'様式４－１'!$A$6:$AE$112,16,FALSE)="","",VLOOKUP($C180,'様式４－１'!$A$6:$AE$112,16,FALSE)),"")</f>
        <v/>
      </c>
      <c r="BZ180" s="232" t="str">
        <f>IFERROR(IF(VLOOKUP($C180,'様式４－１'!$A$6:$AE$112,17,FALSE)="","",VLOOKUP($C180,'様式４－１'!$A$6:$AE$112,17,FALSE)),"")</f>
        <v/>
      </c>
      <c r="CA180" s="233" t="str">
        <f>IFERROR(IF(VLOOKUP($C180,'様式４－１'!$A$6:$AE$112,18,FALSE)="","",VLOOKUP($C180,'様式４－１'!$A$6:$AE$112,18,FALSE)),"")</f>
        <v/>
      </c>
      <c r="CB180" s="232" t="str">
        <f>IFERROR(IF(VLOOKUP($C180,'様式４－１'!$A$6:$AE$112,19,FALSE)="","",VLOOKUP($C180,'様式４－１'!$A$6:$AE$112,19,FALSE)),"")</f>
        <v/>
      </c>
      <c r="CC180" s="233" t="str">
        <f>IFERROR(IF(VLOOKUP($C180,'様式４－１'!$A$6:$AE$112,20,FALSE)="","",VLOOKUP($C180,'様式４－１'!$A$6:$AE$112,20,FALSE)),"")</f>
        <v/>
      </c>
      <c r="CD180" s="234" t="str">
        <f>IFERROR(IF(VLOOKUP($C180,'様式４－１'!$A$6:$AE$112,21,FALSE)="","",1),"")</f>
        <v/>
      </c>
      <c r="CE180" s="235" t="str">
        <f>IFERROR(IF(VLOOKUP($C180,'様式４－１'!$A$6:$AE$112,22,FALSE)="","",1),"")</f>
        <v/>
      </c>
      <c r="CF180" s="234" t="str">
        <f>IFERROR(IF(VLOOKUP($C180,'様式４－１'!$A$6:$AE$112,23,FALSE)="","",1),"")</f>
        <v/>
      </c>
      <c r="CG180" s="235" t="str">
        <f>IFERROR(IF(VLOOKUP($C180,'様式４－１'!$A$6:$AE$112,24,FALSE)="","",1),"")</f>
        <v/>
      </c>
      <c r="CH180" s="234" t="str">
        <f>IFERROR(IF(VLOOKUP($C180,'様式４－１'!$A$6:$AE$112,25,FALSE)="","",1),"")</f>
        <v/>
      </c>
      <c r="CI180" s="235" t="str">
        <f>IFERROR(IF(VLOOKUP($C180,'様式４－１'!$A$6:$AE$112,26,FALSE)="","",1),"")</f>
        <v/>
      </c>
      <c r="CJ180" s="234" t="str">
        <f>IFERROR(IF(VLOOKUP($C180,'様式４－１'!$A$6:$AE$112,27,FALSE)="","",1),"")</f>
        <v/>
      </c>
      <c r="CK180" s="235" t="str">
        <f>IFERROR(IF(VLOOKUP($C180,'様式４－１'!$A$6:$AE$112,28,FALSE)="","",1),"")</f>
        <v/>
      </c>
      <c r="CL180" s="234" t="str">
        <f>IFERROR(IF(VLOOKUP($C180,'様式４－１'!$A$6:$AE$112,29,FALSE)="","",1),"")</f>
        <v/>
      </c>
      <c r="CM180" s="235" t="str">
        <f>IFERROR(IF(VLOOKUP($C180,'様式４－１'!$A$6:$AE$112,30,FALSE)="","",1),"")</f>
        <v/>
      </c>
      <c r="CN180" s="234" t="str">
        <f>IFERROR(IF(VLOOKUP($C180,'様式４－１'!$A$6:$AE$112,31,FALSE)="","",1),"")</f>
        <v/>
      </c>
      <c r="CO180" s="252" t="str">
        <f>IFERROR(IF(VLOOKUP($C180,'様式４－１'!$A$6:$AE$112,31,FALSE)="","",1),"")</f>
        <v/>
      </c>
      <c r="CP180" s="256" t="str">
        <f>IFERROR(IF(VLOOKUP($C180,'様式４－１'!$A$6:$AE$112,31,FALSE)="","",1),"")</f>
        <v/>
      </c>
      <c r="CQ180" s="252" t="str">
        <f>IFERROR(IF(VLOOKUP($C180,'様式４－１'!$A$6:$AE$112,31,FALSE)="","",1),"")</f>
        <v/>
      </c>
      <c r="CR180" s="260">
        <f>全技術者確認表!E192</f>
        <v>0</v>
      </c>
      <c r="CS180" s="261">
        <f>全技術者確認表!H192</f>
        <v>0</v>
      </c>
      <c r="FS180" s="232"/>
      <c r="FT180" s="233"/>
      <c r="FU180" s="232"/>
      <c r="FV180" s="233"/>
      <c r="FW180" s="232"/>
      <c r="FX180" s="233"/>
      <c r="FY180" s="232"/>
      <c r="FZ180" s="233"/>
      <c r="GA180" s="232"/>
      <c r="GB180" s="233"/>
      <c r="GC180" s="232"/>
      <c r="GD180" s="233"/>
      <c r="GE180" s="232"/>
      <c r="GF180" s="233"/>
      <c r="GG180" s="232"/>
      <c r="GH180" s="233"/>
      <c r="GI180" s="234"/>
      <c r="GJ180" s="235"/>
      <c r="GK180" s="234"/>
      <c r="GL180" s="235"/>
      <c r="GM180" s="234"/>
      <c r="GN180" s="235"/>
      <c r="GO180" s="234"/>
      <c r="GP180" s="235"/>
      <c r="GQ180" s="234"/>
      <c r="GR180" s="235"/>
      <c r="GS180" s="234"/>
      <c r="GT180" s="235"/>
      <c r="GU180" s="234"/>
      <c r="GV180" s="235"/>
      <c r="GW180" s="234"/>
      <c r="GX180" s="235"/>
      <c r="GY180" s="232"/>
      <c r="GZ180" s="233"/>
      <c r="HA180" s="232"/>
      <c r="HB180" s="233"/>
      <c r="HC180" s="232"/>
      <c r="HD180" s="233"/>
      <c r="HE180" s="232"/>
      <c r="HF180" s="233"/>
      <c r="HG180" s="232"/>
      <c r="HH180" s="233"/>
      <c r="HI180" s="232"/>
      <c r="HJ180" s="233"/>
      <c r="HK180" s="232"/>
      <c r="HL180" s="233"/>
      <c r="HM180" s="232"/>
      <c r="HN180" s="233"/>
      <c r="HO180" s="232"/>
      <c r="HP180" s="233"/>
      <c r="HQ180" s="232"/>
      <c r="HR180" s="233"/>
      <c r="HS180" s="232"/>
      <c r="HT180" s="233"/>
      <c r="HU180" s="232"/>
      <c r="HV180" s="233"/>
      <c r="HW180" s="234"/>
      <c r="HX180" s="235"/>
      <c r="HY180" s="234"/>
      <c r="HZ180" s="235"/>
      <c r="IA180" s="234"/>
      <c r="IB180" s="235"/>
      <c r="IC180" s="234"/>
      <c r="ID180" s="235"/>
      <c r="IE180" s="232"/>
      <c r="IF180" s="233"/>
      <c r="IG180" s="232"/>
      <c r="IH180" s="233"/>
      <c r="II180" s="232"/>
      <c r="IJ180" s="233"/>
      <c r="IK180" s="232"/>
      <c r="IL180" s="233"/>
      <c r="IM180" s="234"/>
      <c r="IN180" s="235"/>
      <c r="IO180" s="234"/>
      <c r="IP180" s="235"/>
      <c r="IQ180" s="234"/>
      <c r="IR180" s="235"/>
      <c r="IS180" s="234"/>
      <c r="IT180" s="235"/>
      <c r="IU180" s="234"/>
      <c r="IV180" s="235"/>
      <c r="IW180" s="234"/>
      <c r="IX180" s="252"/>
      <c r="IY180" s="256"/>
      <c r="IZ180" s="252"/>
      <c r="JA180" s="256"/>
      <c r="JB180" s="252"/>
    </row>
    <row r="181" spans="1:262" s="241" customFormat="1" x14ac:dyDescent="0.2">
      <c r="A181" s="241">
        <f>報告書表紙!G$6</f>
        <v>0</v>
      </c>
      <c r="C181" s="241">
        <v>180</v>
      </c>
      <c r="D181" s="241">
        <f>全技術者確認表!B193</f>
        <v>0</v>
      </c>
      <c r="J181" s="242" t="str">
        <f>IFERROR(IF(VLOOKUP($C181,'様式２－１'!$A$6:$BG$163,4,FALSE)="","",1),"")</f>
        <v/>
      </c>
      <c r="K181" s="243" t="str">
        <f>IFERROR(IF(VLOOKUP($C181,'様式２－１'!$A$6:$BG$163,5,FALSE)="","",1),"")</f>
        <v/>
      </c>
      <c r="L181" s="242" t="str">
        <f>IFERROR(IF(VLOOKUP($C181,'様式２－１'!$A$6:$BG$163,6,FALSE)="","",1),"")</f>
        <v/>
      </c>
      <c r="M181" s="243" t="str">
        <f>IFERROR(IF(VLOOKUP($C181,'様式２－１'!$A$6:$BG$163,7,FALSE)="","",1),"")</f>
        <v/>
      </c>
      <c r="N181" s="242" t="str">
        <f>IFERROR(IF(VLOOKUP($C181,'様式２－１'!$A$6:$BG$163,8,FALSE)="","",1),"")</f>
        <v/>
      </c>
      <c r="O181" s="243" t="str">
        <f>IFERROR(IF(VLOOKUP($C181,'様式２－１'!$A$6:$BG$163,9,FALSE)="","",1),"")</f>
        <v/>
      </c>
      <c r="P181" s="242" t="str">
        <f>IFERROR(IF(VLOOKUP($C181,'様式２－１'!$A$6:$BG$163,10,FALSE)="","",1),"")</f>
        <v/>
      </c>
      <c r="Q181" s="243" t="str">
        <f>IFERROR(IF(VLOOKUP($C181,'様式２－１'!$A$6:$BG$163,11,FALSE)="","",1),"")</f>
        <v/>
      </c>
      <c r="R181" s="242" t="str">
        <f>IFERROR(IF(VLOOKUP($C181,'様式２－１'!$A$6:$BG$163,12,FALSE)="","",1),"")</f>
        <v/>
      </c>
      <c r="S181" s="243" t="str">
        <f>IFERROR(IF(VLOOKUP($C181,'様式２－１'!$A$6:$BG$163,13,FALSE)="","",1),"")</f>
        <v/>
      </c>
      <c r="T181" s="242" t="str">
        <f>IFERROR(IF(VLOOKUP($C181,'様式２－１'!$A$6:$BG$163,14,FALSE)="","",1),"")</f>
        <v/>
      </c>
      <c r="U181" s="243" t="str">
        <f>IFERROR(IF(VLOOKUP($C181,'様式２－１'!$A$6:$BG$163,15,FALSE)="","",1),"")</f>
        <v/>
      </c>
      <c r="V181" s="242" t="str">
        <f>IFERROR(IF(VLOOKUP($C181,'様式２－１'!$A$6:$BG$163,16,FALSE)="","",1),"")</f>
        <v/>
      </c>
      <c r="W181" s="243" t="str">
        <f>IFERROR(IF(VLOOKUP($C181,'様式２－１'!$A$6:$BG$163,17,FALSE)="","",1),"")</f>
        <v/>
      </c>
      <c r="X181" s="242" t="str">
        <f>IFERROR(IF(VLOOKUP($C181,'様式２－１'!$A$6:$BG$163,18,FALSE)="","",1),"")</f>
        <v/>
      </c>
      <c r="Y181" s="243" t="str">
        <f>IFERROR(IF(VLOOKUP($C181,'様式２－１'!$A$6:$BG$163,19,FALSE)="","",1),"")</f>
        <v/>
      </c>
      <c r="Z181" s="242" t="str">
        <f>IFERROR(IF(VLOOKUP($C181,'様式２－１'!$A$6:$BG$163,20,FALSE)="","",1),"")</f>
        <v/>
      </c>
      <c r="AA181" s="245" t="str">
        <f>IFERROR(IF(VLOOKUP($C181,'様式２－１'!$A$6:$BG$163,21,FALSE)="","",1),"")</f>
        <v/>
      </c>
      <c r="AB181" s="242" t="str">
        <f>IFERROR(IF(VLOOKUP($C181,'様式２－１'!$A$6:$BG$163,22,FALSE)="","",1),"")</f>
        <v/>
      </c>
      <c r="AC181" s="245" t="str">
        <f>IFERROR(IF(VLOOKUP($C181,'様式２－１'!$A$6:$BG$163,23,FALSE)="","",1),"")</f>
        <v/>
      </c>
      <c r="AD181" s="242" t="str">
        <f>IFERROR(IF(VLOOKUP($C181,'様式２－１'!$A$6:$BG$163,24,FALSE)="","",1),"")</f>
        <v/>
      </c>
      <c r="AE181" s="245" t="str">
        <f>IFERROR(IF(VLOOKUP($C181,'様式２－１'!$A$6:$BG$163,25,FALSE)="","",1),"")</f>
        <v/>
      </c>
      <c r="AF181" s="242" t="str">
        <f>IFERROR(IF(VLOOKUP($C181,'様式２－１'!$A$6:$BG$163,26,FALSE)="","",1),"")</f>
        <v/>
      </c>
      <c r="AG181" s="245" t="str">
        <f>IFERROR(IF(VLOOKUP($C181,'様式２－１'!$A$6:$BG$163,27,FALSE)="","",1),"")</f>
        <v/>
      </c>
      <c r="AH181" s="242" t="str">
        <f>IFERROR(IF(VLOOKUP($C181,'様式２－１'!$A$6:$BG$163,28,FALSE)="","",1),"")</f>
        <v/>
      </c>
      <c r="AI181" s="245" t="str">
        <f>IFERROR(IF(VLOOKUP($C181,'様式２－１'!$A$6:$BG$163,28,FALSE)="","",1),"")</f>
        <v/>
      </c>
      <c r="AJ181" s="242" t="str">
        <f>IFERROR(IF(VLOOKUP($C181,'様式２－１'!$A$6:$BG$163,30,FALSE)="","",1),"")</f>
        <v/>
      </c>
      <c r="AK181" s="245" t="str">
        <f>IFERROR(IF(VLOOKUP($C181,'様式２－１'!$A$6:$BG$163,31,FALSE)="","",1),"")</f>
        <v/>
      </c>
      <c r="AL181" s="242" t="str">
        <f>IFERROR(IF(VLOOKUP($C181,'様式２－１'!$A$6:$BG$163,32,FALSE)="","",1),"")</f>
        <v/>
      </c>
      <c r="AM181" s="245" t="str">
        <f>IFERROR(IF(VLOOKUP($C181,'様式２－１'!$A$6:$BG$163,33,FALSE)="","",1),"")</f>
        <v/>
      </c>
      <c r="AN181" s="242" t="str">
        <f>IFERROR(IF(VLOOKUP($C181,'様式２－１'!$A$6:$BG$163,34,FALSE)="","",1),"")</f>
        <v/>
      </c>
      <c r="AO181" s="245" t="str">
        <f>IFERROR(IF(VLOOKUP($C181,'様式２－１'!$A$6:$BG$163,35,FALSE)="","",1),"")</f>
        <v/>
      </c>
      <c r="AP181" s="242" t="str">
        <f>IFERROR(IF(VLOOKUP($C181,'様式２－１'!$A$6:$BG$163,36,FALSE)="","",VLOOKUP($C181,'様式２－１'!$A$6:$BG$163,36,FALSE)),"")</f>
        <v/>
      </c>
      <c r="AQ181" s="243" t="str">
        <f>IFERROR(IF(VLOOKUP($C181,'様式２－１'!$A$6:$BG$163,37,FALSE)="","",VLOOKUP($C181,'様式２－１'!$A$6:$BG$163,37,FALSE)),"")</f>
        <v/>
      </c>
      <c r="AR181" s="242" t="str">
        <f>IFERROR(IF(VLOOKUP($C181,'様式２－１'!$A$6:$BG$163,38,FALSE)="","",VLOOKUP($C181,'様式２－１'!$A$6:$BG$163,38,FALSE)),"")</f>
        <v/>
      </c>
      <c r="AS181" s="243" t="str">
        <f>IFERROR(IF(VLOOKUP($C181,'様式２－１'!$A$6:$BG$163,39,FALSE)="","",VLOOKUP($C181,'様式２－１'!$A$6:$BG$163,39,FALSE)),"")</f>
        <v/>
      </c>
      <c r="AT181" s="242" t="str">
        <f>IFERROR(IF(VLOOKUP($C181,'様式２－１'!$A$6:$BG$163,40,FALSE)="","",VLOOKUP($C181,'様式２－１'!$A$6:$BG$163,40,FALSE)),"")</f>
        <v/>
      </c>
      <c r="AU181" s="243" t="str">
        <f>IFERROR(IF(VLOOKUP($C181,'様式２－１'!$A$6:$BG$163,41,FALSE)="","",VLOOKUP($C181,'様式２－１'!$A$6:$BG$163,41,FALSE)),"")</f>
        <v/>
      </c>
      <c r="AV181" s="242" t="str">
        <f>IFERROR(IF(VLOOKUP($C181,'様式２－１'!$A$6:$BG$163,42,FALSE)="","",VLOOKUP($C181,'様式２－１'!$A$6:$BG$163,42,FALSE)),"")</f>
        <v/>
      </c>
      <c r="AW181" s="243" t="str">
        <f>IFERROR(IF(VLOOKUP($C181,'様式２－１'!$A$6:$BG$163,43,FALSE)="","",VLOOKUP($C181,'様式２－１'!$A$6:$BG$163,43,FALSE)),"")</f>
        <v/>
      </c>
      <c r="AX181" s="242" t="str">
        <f>IFERROR(IF(VLOOKUP($C181,'様式２－１'!$A$6:$BG$163,44,FALSE)="","",VLOOKUP($C181,'様式２－１'!$A$6:$BG$163,44,FALSE)),"")</f>
        <v/>
      </c>
      <c r="AY181" s="243" t="str">
        <f>IFERROR(IF(VLOOKUP($C181,'様式２－１'!$A$6:$BG$163,45,FALSE)="","",VLOOKUP($C181,'様式２－１'!$A$6:$BG$163,45,FALSE)),"")</f>
        <v/>
      </c>
      <c r="AZ181" s="242" t="str">
        <f>IFERROR(IF(VLOOKUP($C181,'様式２－１'!$A$6:$BG$163,46,FALSE)="","",VLOOKUP($C181,'様式２－１'!$A$6:$BG$163,46,FALSE)),"")</f>
        <v/>
      </c>
      <c r="BA181" s="243" t="str">
        <f>IFERROR(IF(VLOOKUP($C181,'様式２－１'!$A$6:$BG$163,47,FALSE)="","",VLOOKUP($C181,'様式２－１'!$A$6:$BG$163,47,FALSE)),"")</f>
        <v/>
      </c>
      <c r="BB181" s="242" t="str">
        <f>IFERROR(IF(VLOOKUP($C181,'様式２－１'!$A$6:$BG$163,48,FALSE)="","",VLOOKUP($C181,'様式２－１'!$A$6:$BG$163,48,FALSE)),"")</f>
        <v/>
      </c>
      <c r="BC181" s="243" t="str">
        <f>IFERROR(IF(VLOOKUP($C181,'様式２－１'!$A$6:$BG$163,49,FALSE)="","",VLOOKUP($C181,'様式２－１'!$A$6:$BG$163,49,FALSE)),"")</f>
        <v/>
      </c>
      <c r="BD181" s="242" t="str">
        <f>IFERROR(IF(VLOOKUP($C181,'様式２－１'!$A$6:$BG$163,50,FALSE)="","",VLOOKUP($C181,'様式２－１'!$A$6:$BG$163,50,FALSE)),"")</f>
        <v/>
      </c>
      <c r="BE181" s="243" t="str">
        <f>IFERROR(IF(VLOOKUP($C181,'様式２－１'!$A$6:$BG$163,51,FALSE)="","",VLOOKUP($C181,'様式２－１'!$A$6:$BG$163,51,FALSE)),"")</f>
        <v/>
      </c>
      <c r="BF181" s="242" t="str">
        <f>IFERROR(IF(VLOOKUP($C181,'様式２－１'!$A$6:$BG$163,52,FALSE)="","",VLOOKUP($C181,'様式２－１'!$A$6:$BG$163,52,FALSE)),"")</f>
        <v/>
      </c>
      <c r="BG181" s="243" t="str">
        <f>IFERROR(IF(VLOOKUP($C181,'様式２－１'!$A$6:$BG$163,53,FALSE)="","",1),"")</f>
        <v/>
      </c>
      <c r="BH181" s="242" t="str">
        <f>IFERROR(IF(VLOOKUP($C181,'様式２－１'!$A$6:$BG$163,54,FALSE)="","",1),"")</f>
        <v/>
      </c>
      <c r="BI181" s="243" t="str">
        <f>IFERROR(IF(VLOOKUP($C181,'様式２－１'!$A$6:$BG$163,55,FALSE)="","",1),"")</f>
        <v/>
      </c>
      <c r="BJ181" s="242" t="str">
        <f>IFERROR(IF(VLOOKUP($C181,'様式２－１'!$A$6:$BG$163,56,FALSE)="","",VLOOKUP($C181,'様式２－１'!$A$6:$BG$163,56,FALSE)),"")</f>
        <v/>
      </c>
      <c r="BK181" s="243" t="str">
        <f>IFERROR(IF(VLOOKUP($C181,'様式２－１'!$A$6:$BG$163,57,FALSE)="","",VLOOKUP($C181,'様式２－１'!$A$6:$BG$163,57,FALSE)),"")</f>
        <v/>
      </c>
      <c r="BL181" s="242" t="str">
        <f>IFERROR(IF(VLOOKUP($C181,'様式２－１'!$A$6:$BG$163,58,FALSE)="","",VLOOKUP($C181,'様式２－１'!$A$6:$BG$163,58,FALSE)),"")</f>
        <v/>
      </c>
      <c r="BM181" s="243" t="str">
        <f>IFERROR(IF(VLOOKUP($C181,'様式２－１'!$A$6:$BG$163,59,FALSE)="","",VLOOKUP($C181,'様式２－１'!$A$6:$BG$163,59,FALSE)),"")</f>
        <v/>
      </c>
      <c r="BN181" s="244" t="str">
        <f>IFERROR(IF(VLOOKUP($C181,'様式４－１'!$A$6:$AE$112,5,FALSE)="","",VLOOKUP($C181,'様式４－１'!$A$6:$AE$112,5,FALSE)),"")</f>
        <v/>
      </c>
      <c r="BO181" s="245" t="str">
        <f>IFERROR(IF(VLOOKUP($C181,'様式４－１'!$A$6:$AE$112,6,FALSE)="","",VLOOKUP($C181,'様式４－１'!$A$6:$AE$112,6,FALSE)),"")</f>
        <v/>
      </c>
      <c r="BP181" s="244" t="str">
        <f>IFERROR(IF(VLOOKUP($C181,'様式４－１'!$A$6:$AE$112,7,FALSE)="","",VLOOKUP($C181,'様式４－１'!$A$6:$AE$112,7,FALSE)),"")</f>
        <v/>
      </c>
      <c r="BQ181" s="245" t="str">
        <f>IFERROR(IF(VLOOKUP($C181,'様式４－１'!$A$6:$AE$112,8,FALSE)="","",VLOOKUP($C181,'様式４－１'!$A$6:$AE$112,8,FALSE)),"")</f>
        <v/>
      </c>
      <c r="BR181" s="244" t="str">
        <f>IFERROR(IF(VLOOKUP($C181,'様式４－１'!$A$6:$AE$112,9,FALSE)="","",VLOOKUP($C181,'様式４－１'!$A$6:$AE$112,9,FALSE)),"")</f>
        <v/>
      </c>
      <c r="BS181" s="245" t="str">
        <f>IFERROR(IF(VLOOKUP($C181,'様式４－１'!$A$6:$AE$112,10,FALSE)="","",VLOOKUP($C181,'様式４－１'!$A$6:$AE$112,10,FALSE)),"")</f>
        <v/>
      </c>
      <c r="BT181" s="244" t="str">
        <f>IFERROR(IF(VLOOKUP($C181,'様式４－１'!$A$6:$AE$112,11,FALSE)="","",VLOOKUP($C181,'様式４－１'!$A$6:$AE$112,11,FALSE)),"")</f>
        <v/>
      </c>
      <c r="BU181" s="245" t="str">
        <f>IFERROR(IF(VLOOKUP($C181,'様式４－１'!$A$6:$AE$112,12,FALSE)="","",VLOOKUP($C181,'様式４－１'!$A$6:$AE$112,12,FALSE)),"")</f>
        <v/>
      </c>
      <c r="BV181" s="242" t="str">
        <f>IFERROR(IF(VLOOKUP($C181,'様式４－１'!$A$6:$AE$112,13,FALSE)="","",VLOOKUP($C181,'様式４－１'!$A$6:$AE$112,13,FALSE)),"")</f>
        <v/>
      </c>
      <c r="BW181" s="243" t="str">
        <f>IFERROR(IF(VLOOKUP($C181,'様式４－１'!$A$6:$AE$112,14,FALSE)="","",VLOOKUP($C181,'様式４－１'!$A$6:$AE$112,14,FALSE)),"")</f>
        <v/>
      </c>
      <c r="BX181" s="242" t="str">
        <f>IFERROR(IF(VLOOKUP($C181,'様式４－１'!$A$6:$AE$112,15,FALSE)="","",VLOOKUP($C181,'様式４－１'!$A$6:$AE$112,15,FALSE)),"")</f>
        <v/>
      </c>
      <c r="BY181" s="243" t="str">
        <f>IFERROR(IF(VLOOKUP($C181,'様式４－１'!$A$6:$AE$112,16,FALSE)="","",VLOOKUP($C181,'様式４－１'!$A$6:$AE$112,16,FALSE)),"")</f>
        <v/>
      </c>
      <c r="BZ181" s="242" t="str">
        <f>IFERROR(IF(VLOOKUP($C181,'様式４－１'!$A$6:$AE$112,17,FALSE)="","",VLOOKUP($C181,'様式４－１'!$A$6:$AE$112,17,FALSE)),"")</f>
        <v/>
      </c>
      <c r="CA181" s="243" t="str">
        <f>IFERROR(IF(VLOOKUP($C181,'様式４－１'!$A$6:$AE$112,18,FALSE)="","",VLOOKUP($C181,'様式４－１'!$A$6:$AE$112,18,FALSE)),"")</f>
        <v/>
      </c>
      <c r="CB181" s="242" t="str">
        <f>IFERROR(IF(VLOOKUP($C181,'様式４－１'!$A$6:$AE$112,19,FALSE)="","",VLOOKUP($C181,'様式４－１'!$A$6:$AE$112,19,FALSE)),"")</f>
        <v/>
      </c>
      <c r="CC181" s="243" t="str">
        <f>IFERROR(IF(VLOOKUP($C181,'様式４－１'!$A$6:$AE$112,20,FALSE)="","",VLOOKUP($C181,'様式４－１'!$A$6:$AE$112,20,FALSE)),"")</f>
        <v/>
      </c>
      <c r="CD181" s="244" t="str">
        <f>IFERROR(IF(VLOOKUP($C181,'様式４－１'!$A$6:$AE$112,21,FALSE)="","",1),"")</f>
        <v/>
      </c>
      <c r="CE181" s="245" t="str">
        <f>IFERROR(IF(VLOOKUP($C181,'様式４－１'!$A$6:$AE$112,22,FALSE)="","",1),"")</f>
        <v/>
      </c>
      <c r="CF181" s="244" t="str">
        <f>IFERROR(IF(VLOOKUP($C181,'様式４－１'!$A$6:$AE$112,23,FALSE)="","",1),"")</f>
        <v/>
      </c>
      <c r="CG181" s="245" t="str">
        <f>IFERROR(IF(VLOOKUP($C181,'様式４－１'!$A$6:$AE$112,24,FALSE)="","",1),"")</f>
        <v/>
      </c>
      <c r="CH181" s="244" t="str">
        <f>IFERROR(IF(VLOOKUP($C181,'様式４－１'!$A$6:$AE$112,25,FALSE)="","",1),"")</f>
        <v/>
      </c>
      <c r="CI181" s="245" t="str">
        <f>IFERROR(IF(VLOOKUP($C181,'様式４－１'!$A$6:$AE$112,26,FALSE)="","",1),"")</f>
        <v/>
      </c>
      <c r="CJ181" s="244" t="str">
        <f>IFERROR(IF(VLOOKUP($C181,'様式４－１'!$A$6:$AE$112,27,FALSE)="","",1),"")</f>
        <v/>
      </c>
      <c r="CK181" s="245" t="str">
        <f>IFERROR(IF(VLOOKUP($C181,'様式４－１'!$A$6:$AE$112,28,FALSE)="","",1),"")</f>
        <v/>
      </c>
      <c r="CL181" s="244" t="str">
        <f>IFERROR(IF(VLOOKUP($C181,'様式４－１'!$A$6:$AE$112,29,FALSE)="","",1),"")</f>
        <v/>
      </c>
      <c r="CM181" s="245" t="str">
        <f>IFERROR(IF(VLOOKUP($C181,'様式４－１'!$A$6:$AE$112,30,FALSE)="","",1),"")</f>
        <v/>
      </c>
      <c r="CN181" s="244" t="str">
        <f>IFERROR(IF(VLOOKUP($C181,'様式４－１'!$A$6:$AE$112,31,FALSE)="","",1),"")</f>
        <v/>
      </c>
      <c r="CO181" s="253" t="str">
        <f>IFERROR(IF(VLOOKUP($C181,'様式４－１'!$A$6:$AE$112,31,FALSE)="","",1),"")</f>
        <v/>
      </c>
      <c r="CP181" s="257" t="str">
        <f>IFERROR(IF(VLOOKUP($C181,'様式４－１'!$A$6:$AE$112,31,FALSE)="","",1),"")</f>
        <v/>
      </c>
      <c r="CQ181" s="253" t="str">
        <f>IFERROR(IF(VLOOKUP($C181,'様式４－１'!$A$6:$AE$112,31,FALSE)="","",1),"")</f>
        <v/>
      </c>
      <c r="CR181" s="262">
        <f>全技術者確認表!E193</f>
        <v>0</v>
      </c>
      <c r="CS181" s="263">
        <f>全技術者確認表!H193</f>
        <v>0</v>
      </c>
      <c r="FS181" s="242"/>
      <c r="FT181" s="243"/>
      <c r="FU181" s="242"/>
      <c r="FV181" s="243"/>
      <c r="FW181" s="242"/>
      <c r="FX181" s="243"/>
      <c r="FY181" s="242"/>
      <c r="FZ181" s="243"/>
      <c r="GA181" s="242"/>
      <c r="GB181" s="243"/>
      <c r="GC181" s="242"/>
      <c r="GD181" s="243"/>
      <c r="GE181" s="242"/>
      <c r="GF181" s="243"/>
      <c r="GG181" s="242"/>
      <c r="GH181" s="243"/>
      <c r="GI181" s="244"/>
      <c r="GJ181" s="245"/>
      <c r="GK181" s="244"/>
      <c r="GL181" s="245"/>
      <c r="GM181" s="244"/>
      <c r="GN181" s="245"/>
      <c r="GO181" s="244"/>
      <c r="GP181" s="245"/>
      <c r="GQ181" s="244"/>
      <c r="GR181" s="245"/>
      <c r="GS181" s="244"/>
      <c r="GT181" s="245"/>
      <c r="GU181" s="244"/>
      <c r="GV181" s="245"/>
      <c r="GW181" s="244"/>
      <c r="GX181" s="245"/>
      <c r="GY181" s="242"/>
      <c r="GZ181" s="243"/>
      <c r="HA181" s="242"/>
      <c r="HB181" s="243"/>
      <c r="HC181" s="242"/>
      <c r="HD181" s="243"/>
      <c r="HE181" s="242"/>
      <c r="HF181" s="243"/>
      <c r="HG181" s="242"/>
      <c r="HH181" s="243"/>
      <c r="HI181" s="242"/>
      <c r="HJ181" s="243"/>
      <c r="HK181" s="242"/>
      <c r="HL181" s="243"/>
      <c r="HM181" s="242"/>
      <c r="HN181" s="243"/>
      <c r="HO181" s="242"/>
      <c r="HP181" s="243"/>
      <c r="HQ181" s="242"/>
      <c r="HR181" s="243"/>
      <c r="HS181" s="242"/>
      <c r="HT181" s="243"/>
      <c r="HU181" s="242"/>
      <c r="HV181" s="243"/>
      <c r="HW181" s="244"/>
      <c r="HX181" s="245"/>
      <c r="HY181" s="244"/>
      <c r="HZ181" s="245"/>
      <c r="IA181" s="244"/>
      <c r="IB181" s="245"/>
      <c r="IC181" s="244"/>
      <c r="ID181" s="245"/>
      <c r="IE181" s="242"/>
      <c r="IF181" s="243"/>
      <c r="IG181" s="242"/>
      <c r="IH181" s="243"/>
      <c r="II181" s="242"/>
      <c r="IJ181" s="243"/>
      <c r="IK181" s="242"/>
      <c r="IL181" s="243"/>
      <c r="IM181" s="244"/>
      <c r="IN181" s="245"/>
      <c r="IO181" s="244"/>
      <c r="IP181" s="245"/>
      <c r="IQ181" s="244"/>
      <c r="IR181" s="245"/>
      <c r="IS181" s="244"/>
      <c r="IT181" s="245"/>
      <c r="IU181" s="244"/>
      <c r="IV181" s="245"/>
      <c r="IW181" s="244"/>
      <c r="IX181" s="253"/>
      <c r="IY181" s="257"/>
      <c r="IZ181" s="253"/>
      <c r="JA181" s="257"/>
      <c r="JB181" s="253"/>
    </row>
    <row r="182" spans="1:262" s="236" customFormat="1" x14ac:dyDescent="0.2">
      <c r="A182" s="236">
        <f>報告書表紙!G$6</f>
        <v>0</v>
      </c>
      <c r="C182" s="236">
        <v>181</v>
      </c>
      <c r="D182" s="236">
        <f>全技術者確認表!B194</f>
        <v>0</v>
      </c>
      <c r="J182" s="237" t="str">
        <f>IFERROR(IF(VLOOKUP($C182,'様式２－１'!$A$6:$BG$163,4,FALSE)="","",1),"")</f>
        <v/>
      </c>
      <c r="K182" s="238" t="str">
        <f>IFERROR(IF(VLOOKUP($C182,'様式２－１'!$A$6:$BG$163,5,FALSE)="","",1),"")</f>
        <v/>
      </c>
      <c r="L182" s="237" t="str">
        <f>IFERROR(IF(VLOOKUP($C182,'様式２－１'!$A$6:$BG$163,6,FALSE)="","",1),"")</f>
        <v/>
      </c>
      <c r="M182" s="238" t="str">
        <f>IFERROR(IF(VLOOKUP($C182,'様式２－１'!$A$6:$BG$163,7,FALSE)="","",1),"")</f>
        <v/>
      </c>
      <c r="N182" s="237" t="str">
        <f>IFERROR(IF(VLOOKUP($C182,'様式２－１'!$A$6:$BG$163,8,FALSE)="","",1),"")</f>
        <v/>
      </c>
      <c r="O182" s="238" t="str">
        <f>IFERROR(IF(VLOOKUP($C182,'様式２－１'!$A$6:$BG$163,9,FALSE)="","",1),"")</f>
        <v/>
      </c>
      <c r="P182" s="237" t="str">
        <f>IFERROR(IF(VLOOKUP($C182,'様式２－１'!$A$6:$BG$163,10,FALSE)="","",1),"")</f>
        <v/>
      </c>
      <c r="Q182" s="238" t="str">
        <f>IFERROR(IF(VLOOKUP($C182,'様式２－１'!$A$6:$BG$163,11,FALSE)="","",1),"")</f>
        <v/>
      </c>
      <c r="R182" s="237" t="str">
        <f>IFERROR(IF(VLOOKUP($C182,'様式２－１'!$A$6:$BG$163,12,FALSE)="","",1),"")</f>
        <v/>
      </c>
      <c r="S182" s="238" t="str">
        <f>IFERROR(IF(VLOOKUP($C182,'様式２－１'!$A$6:$BG$163,13,FALSE)="","",1),"")</f>
        <v/>
      </c>
      <c r="T182" s="237" t="str">
        <f>IFERROR(IF(VLOOKUP($C182,'様式２－１'!$A$6:$BG$163,14,FALSE)="","",1),"")</f>
        <v/>
      </c>
      <c r="U182" s="238" t="str">
        <f>IFERROR(IF(VLOOKUP($C182,'様式２－１'!$A$6:$BG$163,15,FALSE)="","",1),"")</f>
        <v/>
      </c>
      <c r="V182" s="237" t="str">
        <f>IFERROR(IF(VLOOKUP($C182,'様式２－１'!$A$6:$BG$163,16,FALSE)="","",1),"")</f>
        <v/>
      </c>
      <c r="W182" s="238" t="str">
        <f>IFERROR(IF(VLOOKUP($C182,'様式２－１'!$A$6:$BG$163,17,FALSE)="","",1),"")</f>
        <v/>
      </c>
      <c r="X182" s="237" t="str">
        <f>IFERROR(IF(VLOOKUP($C182,'様式２－１'!$A$6:$BG$163,18,FALSE)="","",1),"")</f>
        <v/>
      </c>
      <c r="Y182" s="238" t="str">
        <f>IFERROR(IF(VLOOKUP($C182,'様式２－１'!$A$6:$BG$163,19,FALSE)="","",1),"")</f>
        <v/>
      </c>
      <c r="Z182" s="237" t="str">
        <f>IFERROR(IF(VLOOKUP($C182,'様式２－１'!$A$6:$BG$163,20,FALSE)="","",1),"")</f>
        <v/>
      </c>
      <c r="AA182" s="240" t="str">
        <f>IFERROR(IF(VLOOKUP($C182,'様式２－１'!$A$6:$BG$163,21,FALSE)="","",1),"")</f>
        <v/>
      </c>
      <c r="AB182" s="237" t="str">
        <f>IFERROR(IF(VLOOKUP($C182,'様式２－１'!$A$6:$BG$163,22,FALSE)="","",1),"")</f>
        <v/>
      </c>
      <c r="AC182" s="240" t="str">
        <f>IFERROR(IF(VLOOKUP($C182,'様式２－１'!$A$6:$BG$163,23,FALSE)="","",1),"")</f>
        <v/>
      </c>
      <c r="AD182" s="237" t="str">
        <f>IFERROR(IF(VLOOKUP($C182,'様式２－１'!$A$6:$BG$163,24,FALSE)="","",1),"")</f>
        <v/>
      </c>
      <c r="AE182" s="240" t="str">
        <f>IFERROR(IF(VLOOKUP($C182,'様式２－１'!$A$6:$BG$163,25,FALSE)="","",1),"")</f>
        <v/>
      </c>
      <c r="AF182" s="237" t="str">
        <f>IFERROR(IF(VLOOKUP($C182,'様式２－１'!$A$6:$BG$163,26,FALSE)="","",1),"")</f>
        <v/>
      </c>
      <c r="AG182" s="240" t="str">
        <f>IFERROR(IF(VLOOKUP($C182,'様式２－１'!$A$6:$BG$163,27,FALSE)="","",1),"")</f>
        <v/>
      </c>
      <c r="AH182" s="237" t="str">
        <f>IFERROR(IF(VLOOKUP($C182,'様式２－１'!$A$6:$BG$163,28,FALSE)="","",1),"")</f>
        <v/>
      </c>
      <c r="AI182" s="240" t="str">
        <f>IFERROR(IF(VLOOKUP($C182,'様式２－１'!$A$6:$BG$163,28,FALSE)="","",1),"")</f>
        <v/>
      </c>
      <c r="AJ182" s="237" t="str">
        <f>IFERROR(IF(VLOOKUP($C182,'様式２－１'!$A$6:$BG$163,30,FALSE)="","",1),"")</f>
        <v/>
      </c>
      <c r="AK182" s="240" t="str">
        <f>IFERROR(IF(VLOOKUP($C182,'様式２－１'!$A$6:$BG$163,31,FALSE)="","",1),"")</f>
        <v/>
      </c>
      <c r="AL182" s="237" t="str">
        <f>IFERROR(IF(VLOOKUP($C182,'様式２－１'!$A$6:$BG$163,32,FALSE)="","",1),"")</f>
        <v/>
      </c>
      <c r="AM182" s="240" t="str">
        <f>IFERROR(IF(VLOOKUP($C182,'様式２－１'!$A$6:$BG$163,33,FALSE)="","",1),"")</f>
        <v/>
      </c>
      <c r="AN182" s="237" t="str">
        <f>IFERROR(IF(VLOOKUP($C182,'様式２－１'!$A$6:$BG$163,34,FALSE)="","",1),"")</f>
        <v/>
      </c>
      <c r="AO182" s="240" t="str">
        <f>IFERROR(IF(VLOOKUP($C182,'様式２－１'!$A$6:$BG$163,35,FALSE)="","",1),"")</f>
        <v/>
      </c>
      <c r="AP182" s="237" t="str">
        <f>IFERROR(IF(VLOOKUP($C182,'様式２－１'!$A$6:$BG$163,36,FALSE)="","",VLOOKUP($C182,'様式２－１'!$A$6:$BG$163,36,FALSE)),"")</f>
        <v/>
      </c>
      <c r="AQ182" s="238" t="str">
        <f>IFERROR(IF(VLOOKUP($C182,'様式２－１'!$A$6:$BG$163,37,FALSE)="","",VLOOKUP($C182,'様式２－１'!$A$6:$BG$163,37,FALSE)),"")</f>
        <v/>
      </c>
      <c r="AR182" s="237" t="str">
        <f>IFERROR(IF(VLOOKUP($C182,'様式２－１'!$A$6:$BG$163,38,FALSE)="","",VLOOKUP($C182,'様式２－１'!$A$6:$BG$163,38,FALSE)),"")</f>
        <v/>
      </c>
      <c r="AS182" s="238" t="str">
        <f>IFERROR(IF(VLOOKUP($C182,'様式２－１'!$A$6:$BG$163,39,FALSE)="","",VLOOKUP($C182,'様式２－１'!$A$6:$BG$163,39,FALSE)),"")</f>
        <v/>
      </c>
      <c r="AT182" s="237" t="str">
        <f>IFERROR(IF(VLOOKUP($C182,'様式２－１'!$A$6:$BG$163,40,FALSE)="","",VLOOKUP($C182,'様式２－１'!$A$6:$BG$163,40,FALSE)),"")</f>
        <v/>
      </c>
      <c r="AU182" s="238" t="str">
        <f>IFERROR(IF(VLOOKUP($C182,'様式２－１'!$A$6:$BG$163,41,FALSE)="","",VLOOKUP($C182,'様式２－１'!$A$6:$BG$163,41,FALSE)),"")</f>
        <v/>
      </c>
      <c r="AV182" s="237" t="str">
        <f>IFERROR(IF(VLOOKUP($C182,'様式２－１'!$A$6:$BG$163,42,FALSE)="","",VLOOKUP($C182,'様式２－１'!$A$6:$BG$163,42,FALSE)),"")</f>
        <v/>
      </c>
      <c r="AW182" s="238" t="str">
        <f>IFERROR(IF(VLOOKUP($C182,'様式２－１'!$A$6:$BG$163,43,FALSE)="","",VLOOKUP($C182,'様式２－１'!$A$6:$BG$163,43,FALSE)),"")</f>
        <v/>
      </c>
      <c r="AX182" s="237" t="str">
        <f>IFERROR(IF(VLOOKUP($C182,'様式２－１'!$A$6:$BG$163,44,FALSE)="","",VLOOKUP($C182,'様式２－１'!$A$6:$BG$163,44,FALSE)),"")</f>
        <v/>
      </c>
      <c r="AY182" s="238" t="str">
        <f>IFERROR(IF(VLOOKUP($C182,'様式２－１'!$A$6:$BG$163,45,FALSE)="","",VLOOKUP($C182,'様式２－１'!$A$6:$BG$163,45,FALSE)),"")</f>
        <v/>
      </c>
      <c r="AZ182" s="237" t="str">
        <f>IFERROR(IF(VLOOKUP($C182,'様式２－１'!$A$6:$BG$163,46,FALSE)="","",VLOOKUP($C182,'様式２－１'!$A$6:$BG$163,46,FALSE)),"")</f>
        <v/>
      </c>
      <c r="BA182" s="238" t="str">
        <f>IFERROR(IF(VLOOKUP($C182,'様式２－１'!$A$6:$BG$163,47,FALSE)="","",VLOOKUP($C182,'様式２－１'!$A$6:$BG$163,47,FALSE)),"")</f>
        <v/>
      </c>
      <c r="BB182" s="237" t="str">
        <f>IFERROR(IF(VLOOKUP($C182,'様式２－１'!$A$6:$BG$163,48,FALSE)="","",VLOOKUP($C182,'様式２－１'!$A$6:$BG$163,48,FALSE)),"")</f>
        <v/>
      </c>
      <c r="BC182" s="238" t="str">
        <f>IFERROR(IF(VLOOKUP($C182,'様式２－１'!$A$6:$BG$163,49,FALSE)="","",VLOOKUP($C182,'様式２－１'!$A$6:$BG$163,49,FALSE)),"")</f>
        <v/>
      </c>
      <c r="BD182" s="237" t="str">
        <f>IFERROR(IF(VLOOKUP($C182,'様式２－１'!$A$6:$BG$163,50,FALSE)="","",VLOOKUP($C182,'様式２－１'!$A$6:$BG$163,50,FALSE)),"")</f>
        <v/>
      </c>
      <c r="BE182" s="238" t="str">
        <f>IFERROR(IF(VLOOKUP($C182,'様式２－１'!$A$6:$BG$163,51,FALSE)="","",VLOOKUP($C182,'様式２－１'!$A$6:$BG$163,51,FALSE)),"")</f>
        <v/>
      </c>
      <c r="BF182" s="237" t="str">
        <f>IFERROR(IF(VLOOKUP($C182,'様式２－１'!$A$6:$BG$163,52,FALSE)="","",VLOOKUP($C182,'様式２－１'!$A$6:$BG$163,52,FALSE)),"")</f>
        <v/>
      </c>
      <c r="BG182" s="238" t="str">
        <f>IFERROR(IF(VLOOKUP($C182,'様式２－１'!$A$6:$BG$163,53,FALSE)="","",1),"")</f>
        <v/>
      </c>
      <c r="BH182" s="237" t="str">
        <f>IFERROR(IF(VLOOKUP($C182,'様式２－１'!$A$6:$BG$163,54,FALSE)="","",1),"")</f>
        <v/>
      </c>
      <c r="BI182" s="238" t="str">
        <f>IFERROR(IF(VLOOKUP($C182,'様式２－１'!$A$6:$BG$163,55,FALSE)="","",1),"")</f>
        <v/>
      </c>
      <c r="BJ182" s="237" t="str">
        <f>IFERROR(IF(VLOOKUP($C182,'様式２－１'!$A$6:$BG$163,56,FALSE)="","",VLOOKUP($C182,'様式２－１'!$A$6:$BG$163,56,FALSE)),"")</f>
        <v/>
      </c>
      <c r="BK182" s="238" t="str">
        <f>IFERROR(IF(VLOOKUP($C182,'様式２－１'!$A$6:$BG$163,57,FALSE)="","",VLOOKUP($C182,'様式２－１'!$A$6:$BG$163,57,FALSE)),"")</f>
        <v/>
      </c>
      <c r="BL182" s="237" t="str">
        <f>IFERROR(IF(VLOOKUP($C182,'様式２－１'!$A$6:$BG$163,58,FALSE)="","",VLOOKUP($C182,'様式２－１'!$A$6:$BG$163,58,FALSE)),"")</f>
        <v/>
      </c>
      <c r="BM182" s="238" t="str">
        <f>IFERROR(IF(VLOOKUP($C182,'様式２－１'!$A$6:$BG$163,59,FALSE)="","",VLOOKUP($C182,'様式２－１'!$A$6:$BG$163,59,FALSE)),"")</f>
        <v/>
      </c>
      <c r="BN182" s="239" t="str">
        <f>IFERROR(IF(VLOOKUP($C182,'様式４－１'!$A$6:$AE$112,5,FALSE)="","",VLOOKUP($C182,'様式４－１'!$A$6:$AE$112,5,FALSE)),"")</f>
        <v/>
      </c>
      <c r="BO182" s="240" t="str">
        <f>IFERROR(IF(VLOOKUP($C182,'様式４－１'!$A$6:$AE$112,6,FALSE)="","",VLOOKUP($C182,'様式４－１'!$A$6:$AE$112,6,FALSE)),"")</f>
        <v/>
      </c>
      <c r="BP182" s="239" t="str">
        <f>IFERROR(IF(VLOOKUP($C182,'様式４－１'!$A$6:$AE$112,7,FALSE)="","",VLOOKUP($C182,'様式４－１'!$A$6:$AE$112,7,FALSE)),"")</f>
        <v/>
      </c>
      <c r="BQ182" s="240" t="str">
        <f>IFERROR(IF(VLOOKUP($C182,'様式４－１'!$A$6:$AE$112,8,FALSE)="","",VLOOKUP($C182,'様式４－１'!$A$6:$AE$112,8,FALSE)),"")</f>
        <v/>
      </c>
      <c r="BR182" s="239" t="str">
        <f>IFERROR(IF(VLOOKUP($C182,'様式４－１'!$A$6:$AE$112,9,FALSE)="","",VLOOKUP($C182,'様式４－１'!$A$6:$AE$112,9,FALSE)),"")</f>
        <v/>
      </c>
      <c r="BS182" s="240" t="str">
        <f>IFERROR(IF(VLOOKUP($C182,'様式４－１'!$A$6:$AE$112,10,FALSE)="","",VLOOKUP($C182,'様式４－１'!$A$6:$AE$112,10,FALSE)),"")</f>
        <v/>
      </c>
      <c r="BT182" s="239" t="str">
        <f>IFERROR(IF(VLOOKUP($C182,'様式４－１'!$A$6:$AE$112,11,FALSE)="","",VLOOKUP($C182,'様式４－１'!$A$6:$AE$112,11,FALSE)),"")</f>
        <v/>
      </c>
      <c r="BU182" s="240" t="str">
        <f>IFERROR(IF(VLOOKUP($C182,'様式４－１'!$A$6:$AE$112,12,FALSE)="","",VLOOKUP($C182,'様式４－１'!$A$6:$AE$112,12,FALSE)),"")</f>
        <v/>
      </c>
      <c r="BV182" s="237" t="str">
        <f>IFERROR(IF(VLOOKUP($C182,'様式４－１'!$A$6:$AE$112,13,FALSE)="","",VLOOKUP($C182,'様式４－１'!$A$6:$AE$112,13,FALSE)),"")</f>
        <v/>
      </c>
      <c r="BW182" s="238" t="str">
        <f>IFERROR(IF(VLOOKUP($C182,'様式４－１'!$A$6:$AE$112,14,FALSE)="","",VLOOKUP($C182,'様式４－１'!$A$6:$AE$112,14,FALSE)),"")</f>
        <v/>
      </c>
      <c r="BX182" s="237" t="str">
        <f>IFERROR(IF(VLOOKUP($C182,'様式４－１'!$A$6:$AE$112,15,FALSE)="","",VLOOKUP($C182,'様式４－１'!$A$6:$AE$112,15,FALSE)),"")</f>
        <v/>
      </c>
      <c r="BY182" s="238" t="str">
        <f>IFERROR(IF(VLOOKUP($C182,'様式４－１'!$A$6:$AE$112,16,FALSE)="","",VLOOKUP($C182,'様式４－１'!$A$6:$AE$112,16,FALSE)),"")</f>
        <v/>
      </c>
      <c r="BZ182" s="237" t="str">
        <f>IFERROR(IF(VLOOKUP($C182,'様式４－１'!$A$6:$AE$112,17,FALSE)="","",VLOOKUP($C182,'様式４－１'!$A$6:$AE$112,17,FALSE)),"")</f>
        <v/>
      </c>
      <c r="CA182" s="238" t="str">
        <f>IFERROR(IF(VLOOKUP($C182,'様式４－１'!$A$6:$AE$112,18,FALSE)="","",VLOOKUP($C182,'様式４－１'!$A$6:$AE$112,18,FALSE)),"")</f>
        <v/>
      </c>
      <c r="CB182" s="237" t="str">
        <f>IFERROR(IF(VLOOKUP($C182,'様式４－１'!$A$6:$AE$112,19,FALSE)="","",VLOOKUP($C182,'様式４－１'!$A$6:$AE$112,19,FALSE)),"")</f>
        <v/>
      </c>
      <c r="CC182" s="238" t="str">
        <f>IFERROR(IF(VLOOKUP($C182,'様式４－１'!$A$6:$AE$112,20,FALSE)="","",VLOOKUP($C182,'様式４－１'!$A$6:$AE$112,20,FALSE)),"")</f>
        <v/>
      </c>
      <c r="CD182" s="239" t="str">
        <f>IFERROR(IF(VLOOKUP($C182,'様式４－１'!$A$6:$AE$112,21,FALSE)="","",1),"")</f>
        <v/>
      </c>
      <c r="CE182" s="240" t="str">
        <f>IFERROR(IF(VLOOKUP($C182,'様式４－１'!$A$6:$AE$112,22,FALSE)="","",1),"")</f>
        <v/>
      </c>
      <c r="CF182" s="239" t="str">
        <f>IFERROR(IF(VLOOKUP($C182,'様式４－１'!$A$6:$AE$112,23,FALSE)="","",1),"")</f>
        <v/>
      </c>
      <c r="CG182" s="240" t="str">
        <f>IFERROR(IF(VLOOKUP($C182,'様式４－１'!$A$6:$AE$112,24,FALSE)="","",1),"")</f>
        <v/>
      </c>
      <c r="CH182" s="239" t="str">
        <f>IFERROR(IF(VLOOKUP($C182,'様式４－１'!$A$6:$AE$112,25,FALSE)="","",1),"")</f>
        <v/>
      </c>
      <c r="CI182" s="240" t="str">
        <f>IFERROR(IF(VLOOKUP($C182,'様式４－１'!$A$6:$AE$112,26,FALSE)="","",1),"")</f>
        <v/>
      </c>
      <c r="CJ182" s="239" t="str">
        <f>IFERROR(IF(VLOOKUP($C182,'様式４－１'!$A$6:$AE$112,27,FALSE)="","",1),"")</f>
        <v/>
      </c>
      <c r="CK182" s="240" t="str">
        <f>IFERROR(IF(VLOOKUP($C182,'様式４－１'!$A$6:$AE$112,28,FALSE)="","",1),"")</f>
        <v/>
      </c>
      <c r="CL182" s="239" t="str">
        <f>IFERROR(IF(VLOOKUP($C182,'様式４－１'!$A$6:$AE$112,29,FALSE)="","",1),"")</f>
        <v/>
      </c>
      <c r="CM182" s="240" t="str">
        <f>IFERROR(IF(VLOOKUP($C182,'様式４－１'!$A$6:$AE$112,30,FALSE)="","",1),"")</f>
        <v/>
      </c>
      <c r="CN182" s="239" t="str">
        <f>IFERROR(IF(VLOOKUP($C182,'様式４－１'!$A$6:$AE$112,31,FALSE)="","",1),"")</f>
        <v/>
      </c>
      <c r="CO182" s="254" t="str">
        <f>IFERROR(IF(VLOOKUP($C182,'様式４－１'!$A$6:$AE$112,31,FALSE)="","",1),"")</f>
        <v/>
      </c>
      <c r="CP182" s="258" t="str">
        <f>IFERROR(IF(VLOOKUP($C182,'様式４－１'!$A$6:$AE$112,31,FALSE)="","",1),"")</f>
        <v/>
      </c>
      <c r="CQ182" s="254" t="str">
        <f>IFERROR(IF(VLOOKUP($C182,'様式４－１'!$A$6:$AE$112,31,FALSE)="","",1),"")</f>
        <v/>
      </c>
      <c r="CR182" s="264">
        <f>全技術者確認表!E194</f>
        <v>0</v>
      </c>
      <c r="CS182" s="265">
        <f>全技術者確認表!H194</f>
        <v>0</v>
      </c>
      <c r="FS182" s="237"/>
      <c r="FT182" s="238"/>
      <c r="FU182" s="237"/>
      <c r="FV182" s="238"/>
      <c r="FW182" s="237"/>
      <c r="FX182" s="238"/>
      <c r="FY182" s="237"/>
      <c r="FZ182" s="238"/>
      <c r="GA182" s="237"/>
      <c r="GB182" s="238"/>
      <c r="GC182" s="237"/>
      <c r="GD182" s="238"/>
      <c r="GE182" s="237"/>
      <c r="GF182" s="238"/>
      <c r="GG182" s="237"/>
      <c r="GH182" s="238"/>
      <c r="GI182" s="239"/>
      <c r="GJ182" s="240"/>
      <c r="GK182" s="239"/>
      <c r="GL182" s="240"/>
      <c r="GM182" s="239"/>
      <c r="GN182" s="240"/>
      <c r="GO182" s="239"/>
      <c r="GP182" s="240"/>
      <c r="GQ182" s="239"/>
      <c r="GR182" s="240"/>
      <c r="GS182" s="239"/>
      <c r="GT182" s="240"/>
      <c r="GU182" s="239"/>
      <c r="GV182" s="240"/>
      <c r="GW182" s="239"/>
      <c r="GX182" s="240"/>
      <c r="GY182" s="237"/>
      <c r="GZ182" s="238"/>
      <c r="HA182" s="237"/>
      <c r="HB182" s="238"/>
      <c r="HC182" s="237"/>
      <c r="HD182" s="238"/>
      <c r="HE182" s="237"/>
      <c r="HF182" s="238"/>
      <c r="HG182" s="237"/>
      <c r="HH182" s="238"/>
      <c r="HI182" s="237"/>
      <c r="HJ182" s="238"/>
      <c r="HK182" s="237"/>
      <c r="HL182" s="238"/>
      <c r="HM182" s="237"/>
      <c r="HN182" s="238"/>
      <c r="HO182" s="237"/>
      <c r="HP182" s="238"/>
      <c r="HQ182" s="237"/>
      <c r="HR182" s="238"/>
      <c r="HS182" s="237"/>
      <c r="HT182" s="238"/>
      <c r="HU182" s="237"/>
      <c r="HV182" s="238"/>
      <c r="HW182" s="239"/>
      <c r="HX182" s="240"/>
      <c r="HY182" s="239"/>
      <c r="HZ182" s="240"/>
      <c r="IA182" s="239"/>
      <c r="IB182" s="240"/>
      <c r="IC182" s="239"/>
      <c r="ID182" s="240"/>
      <c r="IE182" s="237"/>
      <c r="IF182" s="238"/>
      <c r="IG182" s="237"/>
      <c r="IH182" s="238"/>
      <c r="II182" s="237"/>
      <c r="IJ182" s="238"/>
      <c r="IK182" s="237"/>
      <c r="IL182" s="238"/>
      <c r="IM182" s="239"/>
      <c r="IN182" s="240"/>
      <c r="IO182" s="239"/>
      <c r="IP182" s="240"/>
      <c r="IQ182" s="239"/>
      <c r="IR182" s="240"/>
      <c r="IS182" s="239"/>
      <c r="IT182" s="240"/>
      <c r="IU182" s="239"/>
      <c r="IV182" s="240"/>
      <c r="IW182" s="239"/>
      <c r="IX182" s="254"/>
      <c r="IY182" s="258"/>
      <c r="IZ182" s="254"/>
      <c r="JA182" s="258"/>
      <c r="JB182" s="254"/>
    </row>
    <row r="183" spans="1:262" s="231" customFormat="1" x14ac:dyDescent="0.2">
      <c r="A183" s="231">
        <f>報告書表紙!G$6</f>
        <v>0</v>
      </c>
      <c r="C183" s="231">
        <v>182</v>
      </c>
      <c r="D183" s="231">
        <f>全技術者確認表!B195</f>
        <v>0</v>
      </c>
      <c r="J183" s="232" t="str">
        <f>IFERROR(IF(VLOOKUP($C183,'様式２－１'!$A$6:$BG$163,4,FALSE)="","",1),"")</f>
        <v/>
      </c>
      <c r="K183" s="233" t="str">
        <f>IFERROR(IF(VLOOKUP($C183,'様式２－１'!$A$6:$BG$163,5,FALSE)="","",1),"")</f>
        <v/>
      </c>
      <c r="L183" s="232" t="str">
        <f>IFERROR(IF(VLOOKUP($C183,'様式２－１'!$A$6:$BG$163,6,FALSE)="","",1),"")</f>
        <v/>
      </c>
      <c r="M183" s="233" t="str">
        <f>IFERROR(IF(VLOOKUP($C183,'様式２－１'!$A$6:$BG$163,7,FALSE)="","",1),"")</f>
        <v/>
      </c>
      <c r="N183" s="232" t="str">
        <f>IFERROR(IF(VLOOKUP($C183,'様式２－１'!$A$6:$BG$163,8,FALSE)="","",1),"")</f>
        <v/>
      </c>
      <c r="O183" s="233" t="str">
        <f>IFERROR(IF(VLOOKUP($C183,'様式２－１'!$A$6:$BG$163,9,FALSE)="","",1),"")</f>
        <v/>
      </c>
      <c r="P183" s="232" t="str">
        <f>IFERROR(IF(VLOOKUP($C183,'様式２－１'!$A$6:$BG$163,10,FALSE)="","",1),"")</f>
        <v/>
      </c>
      <c r="Q183" s="233" t="str">
        <f>IFERROR(IF(VLOOKUP($C183,'様式２－１'!$A$6:$BG$163,11,FALSE)="","",1),"")</f>
        <v/>
      </c>
      <c r="R183" s="232" t="str">
        <f>IFERROR(IF(VLOOKUP($C183,'様式２－１'!$A$6:$BG$163,12,FALSE)="","",1),"")</f>
        <v/>
      </c>
      <c r="S183" s="233" t="str">
        <f>IFERROR(IF(VLOOKUP($C183,'様式２－１'!$A$6:$BG$163,13,FALSE)="","",1),"")</f>
        <v/>
      </c>
      <c r="T183" s="232" t="str">
        <f>IFERROR(IF(VLOOKUP($C183,'様式２－１'!$A$6:$BG$163,14,FALSE)="","",1),"")</f>
        <v/>
      </c>
      <c r="U183" s="233" t="str">
        <f>IFERROR(IF(VLOOKUP($C183,'様式２－１'!$A$6:$BG$163,15,FALSE)="","",1),"")</f>
        <v/>
      </c>
      <c r="V183" s="232" t="str">
        <f>IFERROR(IF(VLOOKUP($C183,'様式２－１'!$A$6:$BG$163,16,FALSE)="","",1),"")</f>
        <v/>
      </c>
      <c r="W183" s="233" t="str">
        <f>IFERROR(IF(VLOOKUP($C183,'様式２－１'!$A$6:$BG$163,17,FALSE)="","",1),"")</f>
        <v/>
      </c>
      <c r="X183" s="232" t="str">
        <f>IFERROR(IF(VLOOKUP($C183,'様式２－１'!$A$6:$BG$163,18,FALSE)="","",1),"")</f>
        <v/>
      </c>
      <c r="Y183" s="233" t="str">
        <f>IFERROR(IF(VLOOKUP($C183,'様式２－１'!$A$6:$BG$163,19,FALSE)="","",1),"")</f>
        <v/>
      </c>
      <c r="Z183" s="232" t="str">
        <f>IFERROR(IF(VLOOKUP($C183,'様式２－１'!$A$6:$BG$163,20,FALSE)="","",1),"")</f>
        <v/>
      </c>
      <c r="AA183" s="235" t="str">
        <f>IFERROR(IF(VLOOKUP($C183,'様式２－１'!$A$6:$BG$163,21,FALSE)="","",1),"")</f>
        <v/>
      </c>
      <c r="AB183" s="232" t="str">
        <f>IFERROR(IF(VLOOKUP($C183,'様式２－１'!$A$6:$BG$163,22,FALSE)="","",1),"")</f>
        <v/>
      </c>
      <c r="AC183" s="235" t="str">
        <f>IFERROR(IF(VLOOKUP($C183,'様式２－１'!$A$6:$BG$163,23,FALSE)="","",1),"")</f>
        <v/>
      </c>
      <c r="AD183" s="232" t="str">
        <f>IFERROR(IF(VLOOKUP($C183,'様式２－１'!$A$6:$BG$163,24,FALSE)="","",1),"")</f>
        <v/>
      </c>
      <c r="AE183" s="235" t="str">
        <f>IFERROR(IF(VLOOKUP($C183,'様式２－１'!$A$6:$BG$163,25,FALSE)="","",1),"")</f>
        <v/>
      </c>
      <c r="AF183" s="232" t="str">
        <f>IFERROR(IF(VLOOKUP($C183,'様式２－１'!$A$6:$BG$163,26,FALSE)="","",1),"")</f>
        <v/>
      </c>
      <c r="AG183" s="235" t="str">
        <f>IFERROR(IF(VLOOKUP($C183,'様式２－１'!$A$6:$BG$163,27,FALSE)="","",1),"")</f>
        <v/>
      </c>
      <c r="AH183" s="232" t="str">
        <f>IFERROR(IF(VLOOKUP($C183,'様式２－１'!$A$6:$BG$163,28,FALSE)="","",1),"")</f>
        <v/>
      </c>
      <c r="AI183" s="235" t="str">
        <f>IFERROR(IF(VLOOKUP($C183,'様式２－１'!$A$6:$BG$163,28,FALSE)="","",1),"")</f>
        <v/>
      </c>
      <c r="AJ183" s="232" t="str">
        <f>IFERROR(IF(VLOOKUP($C183,'様式２－１'!$A$6:$BG$163,30,FALSE)="","",1),"")</f>
        <v/>
      </c>
      <c r="AK183" s="235" t="str">
        <f>IFERROR(IF(VLOOKUP($C183,'様式２－１'!$A$6:$BG$163,31,FALSE)="","",1),"")</f>
        <v/>
      </c>
      <c r="AL183" s="232" t="str">
        <f>IFERROR(IF(VLOOKUP($C183,'様式２－１'!$A$6:$BG$163,32,FALSE)="","",1),"")</f>
        <v/>
      </c>
      <c r="AM183" s="235" t="str">
        <f>IFERROR(IF(VLOOKUP($C183,'様式２－１'!$A$6:$BG$163,33,FALSE)="","",1),"")</f>
        <v/>
      </c>
      <c r="AN183" s="232" t="str">
        <f>IFERROR(IF(VLOOKUP($C183,'様式２－１'!$A$6:$BG$163,34,FALSE)="","",1),"")</f>
        <v/>
      </c>
      <c r="AO183" s="235" t="str">
        <f>IFERROR(IF(VLOOKUP($C183,'様式２－１'!$A$6:$BG$163,35,FALSE)="","",1),"")</f>
        <v/>
      </c>
      <c r="AP183" s="232" t="str">
        <f>IFERROR(IF(VLOOKUP($C183,'様式２－１'!$A$6:$BG$163,36,FALSE)="","",VLOOKUP($C183,'様式２－１'!$A$6:$BG$163,36,FALSE)),"")</f>
        <v/>
      </c>
      <c r="AQ183" s="233" t="str">
        <f>IFERROR(IF(VLOOKUP($C183,'様式２－１'!$A$6:$BG$163,37,FALSE)="","",VLOOKUP($C183,'様式２－１'!$A$6:$BG$163,37,FALSE)),"")</f>
        <v/>
      </c>
      <c r="AR183" s="232" t="str">
        <f>IFERROR(IF(VLOOKUP($C183,'様式２－１'!$A$6:$BG$163,38,FALSE)="","",VLOOKUP($C183,'様式２－１'!$A$6:$BG$163,38,FALSE)),"")</f>
        <v/>
      </c>
      <c r="AS183" s="233" t="str">
        <f>IFERROR(IF(VLOOKUP($C183,'様式２－１'!$A$6:$BG$163,39,FALSE)="","",VLOOKUP($C183,'様式２－１'!$A$6:$BG$163,39,FALSE)),"")</f>
        <v/>
      </c>
      <c r="AT183" s="232" t="str">
        <f>IFERROR(IF(VLOOKUP($C183,'様式２－１'!$A$6:$BG$163,40,FALSE)="","",VLOOKUP($C183,'様式２－１'!$A$6:$BG$163,40,FALSE)),"")</f>
        <v/>
      </c>
      <c r="AU183" s="233" t="str">
        <f>IFERROR(IF(VLOOKUP($C183,'様式２－１'!$A$6:$BG$163,41,FALSE)="","",VLOOKUP($C183,'様式２－１'!$A$6:$BG$163,41,FALSE)),"")</f>
        <v/>
      </c>
      <c r="AV183" s="232" t="str">
        <f>IFERROR(IF(VLOOKUP($C183,'様式２－１'!$A$6:$BG$163,42,FALSE)="","",VLOOKUP($C183,'様式２－１'!$A$6:$BG$163,42,FALSE)),"")</f>
        <v/>
      </c>
      <c r="AW183" s="233" t="str">
        <f>IFERROR(IF(VLOOKUP($C183,'様式２－１'!$A$6:$BG$163,43,FALSE)="","",VLOOKUP($C183,'様式２－１'!$A$6:$BG$163,43,FALSE)),"")</f>
        <v/>
      </c>
      <c r="AX183" s="232" t="str">
        <f>IFERROR(IF(VLOOKUP($C183,'様式２－１'!$A$6:$BG$163,44,FALSE)="","",VLOOKUP($C183,'様式２－１'!$A$6:$BG$163,44,FALSE)),"")</f>
        <v/>
      </c>
      <c r="AY183" s="233" t="str">
        <f>IFERROR(IF(VLOOKUP($C183,'様式２－１'!$A$6:$BG$163,45,FALSE)="","",VLOOKUP($C183,'様式２－１'!$A$6:$BG$163,45,FALSE)),"")</f>
        <v/>
      </c>
      <c r="AZ183" s="232" t="str">
        <f>IFERROR(IF(VLOOKUP($C183,'様式２－１'!$A$6:$BG$163,46,FALSE)="","",VLOOKUP($C183,'様式２－１'!$A$6:$BG$163,46,FALSE)),"")</f>
        <v/>
      </c>
      <c r="BA183" s="233" t="str">
        <f>IFERROR(IF(VLOOKUP($C183,'様式２－１'!$A$6:$BG$163,47,FALSE)="","",VLOOKUP($C183,'様式２－１'!$A$6:$BG$163,47,FALSE)),"")</f>
        <v/>
      </c>
      <c r="BB183" s="232" t="str">
        <f>IFERROR(IF(VLOOKUP($C183,'様式２－１'!$A$6:$BG$163,48,FALSE)="","",VLOOKUP($C183,'様式２－１'!$A$6:$BG$163,48,FALSE)),"")</f>
        <v/>
      </c>
      <c r="BC183" s="233" t="str">
        <f>IFERROR(IF(VLOOKUP($C183,'様式２－１'!$A$6:$BG$163,49,FALSE)="","",VLOOKUP($C183,'様式２－１'!$A$6:$BG$163,49,FALSE)),"")</f>
        <v/>
      </c>
      <c r="BD183" s="232" t="str">
        <f>IFERROR(IF(VLOOKUP($C183,'様式２－１'!$A$6:$BG$163,50,FALSE)="","",VLOOKUP($C183,'様式２－１'!$A$6:$BG$163,50,FALSE)),"")</f>
        <v/>
      </c>
      <c r="BE183" s="233" t="str">
        <f>IFERROR(IF(VLOOKUP($C183,'様式２－１'!$A$6:$BG$163,51,FALSE)="","",VLOOKUP($C183,'様式２－１'!$A$6:$BG$163,51,FALSE)),"")</f>
        <v/>
      </c>
      <c r="BF183" s="232" t="str">
        <f>IFERROR(IF(VLOOKUP($C183,'様式２－１'!$A$6:$BG$163,52,FALSE)="","",VLOOKUP($C183,'様式２－１'!$A$6:$BG$163,52,FALSE)),"")</f>
        <v/>
      </c>
      <c r="BG183" s="233" t="str">
        <f>IFERROR(IF(VLOOKUP($C183,'様式２－１'!$A$6:$BG$163,53,FALSE)="","",1),"")</f>
        <v/>
      </c>
      <c r="BH183" s="232" t="str">
        <f>IFERROR(IF(VLOOKUP($C183,'様式２－１'!$A$6:$BG$163,54,FALSE)="","",1),"")</f>
        <v/>
      </c>
      <c r="BI183" s="233" t="str">
        <f>IFERROR(IF(VLOOKUP($C183,'様式２－１'!$A$6:$BG$163,55,FALSE)="","",1),"")</f>
        <v/>
      </c>
      <c r="BJ183" s="232" t="str">
        <f>IFERROR(IF(VLOOKUP($C183,'様式２－１'!$A$6:$BG$163,56,FALSE)="","",VLOOKUP($C183,'様式２－１'!$A$6:$BG$163,56,FALSE)),"")</f>
        <v/>
      </c>
      <c r="BK183" s="233" t="str">
        <f>IFERROR(IF(VLOOKUP($C183,'様式２－１'!$A$6:$BG$163,57,FALSE)="","",VLOOKUP($C183,'様式２－１'!$A$6:$BG$163,57,FALSE)),"")</f>
        <v/>
      </c>
      <c r="BL183" s="232" t="str">
        <f>IFERROR(IF(VLOOKUP($C183,'様式２－１'!$A$6:$BG$163,58,FALSE)="","",VLOOKUP($C183,'様式２－１'!$A$6:$BG$163,58,FALSE)),"")</f>
        <v/>
      </c>
      <c r="BM183" s="233" t="str">
        <f>IFERROR(IF(VLOOKUP($C183,'様式２－１'!$A$6:$BG$163,59,FALSE)="","",VLOOKUP($C183,'様式２－１'!$A$6:$BG$163,59,FALSE)),"")</f>
        <v/>
      </c>
      <c r="BN183" s="234" t="str">
        <f>IFERROR(IF(VLOOKUP($C183,'様式４－１'!$A$6:$AE$112,5,FALSE)="","",VLOOKUP($C183,'様式４－１'!$A$6:$AE$112,5,FALSE)),"")</f>
        <v/>
      </c>
      <c r="BO183" s="235" t="str">
        <f>IFERROR(IF(VLOOKUP($C183,'様式４－１'!$A$6:$AE$112,6,FALSE)="","",VLOOKUP($C183,'様式４－１'!$A$6:$AE$112,6,FALSE)),"")</f>
        <v/>
      </c>
      <c r="BP183" s="234" t="str">
        <f>IFERROR(IF(VLOOKUP($C183,'様式４－１'!$A$6:$AE$112,7,FALSE)="","",VLOOKUP($C183,'様式４－１'!$A$6:$AE$112,7,FALSE)),"")</f>
        <v/>
      </c>
      <c r="BQ183" s="235" t="str">
        <f>IFERROR(IF(VLOOKUP($C183,'様式４－１'!$A$6:$AE$112,8,FALSE)="","",VLOOKUP($C183,'様式４－１'!$A$6:$AE$112,8,FALSE)),"")</f>
        <v/>
      </c>
      <c r="BR183" s="234" t="str">
        <f>IFERROR(IF(VLOOKUP($C183,'様式４－１'!$A$6:$AE$112,9,FALSE)="","",VLOOKUP($C183,'様式４－１'!$A$6:$AE$112,9,FALSE)),"")</f>
        <v/>
      </c>
      <c r="BS183" s="235" t="str">
        <f>IFERROR(IF(VLOOKUP($C183,'様式４－１'!$A$6:$AE$112,10,FALSE)="","",VLOOKUP($C183,'様式４－１'!$A$6:$AE$112,10,FALSE)),"")</f>
        <v/>
      </c>
      <c r="BT183" s="234" t="str">
        <f>IFERROR(IF(VLOOKUP($C183,'様式４－１'!$A$6:$AE$112,11,FALSE)="","",VLOOKUP($C183,'様式４－１'!$A$6:$AE$112,11,FALSE)),"")</f>
        <v/>
      </c>
      <c r="BU183" s="235" t="str">
        <f>IFERROR(IF(VLOOKUP($C183,'様式４－１'!$A$6:$AE$112,12,FALSE)="","",VLOOKUP($C183,'様式４－１'!$A$6:$AE$112,12,FALSE)),"")</f>
        <v/>
      </c>
      <c r="BV183" s="232" t="str">
        <f>IFERROR(IF(VLOOKUP($C183,'様式４－１'!$A$6:$AE$112,13,FALSE)="","",VLOOKUP($C183,'様式４－１'!$A$6:$AE$112,13,FALSE)),"")</f>
        <v/>
      </c>
      <c r="BW183" s="233" t="str">
        <f>IFERROR(IF(VLOOKUP($C183,'様式４－１'!$A$6:$AE$112,14,FALSE)="","",VLOOKUP($C183,'様式４－１'!$A$6:$AE$112,14,FALSE)),"")</f>
        <v/>
      </c>
      <c r="BX183" s="232" t="str">
        <f>IFERROR(IF(VLOOKUP($C183,'様式４－１'!$A$6:$AE$112,15,FALSE)="","",VLOOKUP($C183,'様式４－１'!$A$6:$AE$112,15,FALSE)),"")</f>
        <v/>
      </c>
      <c r="BY183" s="233" t="str">
        <f>IFERROR(IF(VLOOKUP($C183,'様式４－１'!$A$6:$AE$112,16,FALSE)="","",VLOOKUP($C183,'様式４－１'!$A$6:$AE$112,16,FALSE)),"")</f>
        <v/>
      </c>
      <c r="BZ183" s="232" t="str">
        <f>IFERROR(IF(VLOOKUP($C183,'様式４－１'!$A$6:$AE$112,17,FALSE)="","",VLOOKUP($C183,'様式４－１'!$A$6:$AE$112,17,FALSE)),"")</f>
        <v/>
      </c>
      <c r="CA183" s="233" t="str">
        <f>IFERROR(IF(VLOOKUP($C183,'様式４－１'!$A$6:$AE$112,18,FALSE)="","",VLOOKUP($C183,'様式４－１'!$A$6:$AE$112,18,FALSE)),"")</f>
        <v/>
      </c>
      <c r="CB183" s="232" t="str">
        <f>IFERROR(IF(VLOOKUP($C183,'様式４－１'!$A$6:$AE$112,19,FALSE)="","",VLOOKUP($C183,'様式４－１'!$A$6:$AE$112,19,FALSE)),"")</f>
        <v/>
      </c>
      <c r="CC183" s="233" t="str">
        <f>IFERROR(IF(VLOOKUP($C183,'様式４－１'!$A$6:$AE$112,20,FALSE)="","",VLOOKUP($C183,'様式４－１'!$A$6:$AE$112,20,FALSE)),"")</f>
        <v/>
      </c>
      <c r="CD183" s="234" t="str">
        <f>IFERROR(IF(VLOOKUP($C183,'様式４－１'!$A$6:$AE$112,21,FALSE)="","",1),"")</f>
        <v/>
      </c>
      <c r="CE183" s="235" t="str">
        <f>IFERROR(IF(VLOOKUP($C183,'様式４－１'!$A$6:$AE$112,22,FALSE)="","",1),"")</f>
        <v/>
      </c>
      <c r="CF183" s="234" t="str">
        <f>IFERROR(IF(VLOOKUP($C183,'様式４－１'!$A$6:$AE$112,23,FALSE)="","",1),"")</f>
        <v/>
      </c>
      <c r="CG183" s="235" t="str">
        <f>IFERROR(IF(VLOOKUP($C183,'様式４－１'!$A$6:$AE$112,24,FALSE)="","",1),"")</f>
        <v/>
      </c>
      <c r="CH183" s="234" t="str">
        <f>IFERROR(IF(VLOOKUP($C183,'様式４－１'!$A$6:$AE$112,25,FALSE)="","",1),"")</f>
        <v/>
      </c>
      <c r="CI183" s="235" t="str">
        <f>IFERROR(IF(VLOOKUP($C183,'様式４－１'!$A$6:$AE$112,26,FALSE)="","",1),"")</f>
        <v/>
      </c>
      <c r="CJ183" s="234" t="str">
        <f>IFERROR(IF(VLOOKUP($C183,'様式４－１'!$A$6:$AE$112,27,FALSE)="","",1),"")</f>
        <v/>
      </c>
      <c r="CK183" s="235" t="str">
        <f>IFERROR(IF(VLOOKUP($C183,'様式４－１'!$A$6:$AE$112,28,FALSE)="","",1),"")</f>
        <v/>
      </c>
      <c r="CL183" s="234" t="str">
        <f>IFERROR(IF(VLOOKUP($C183,'様式４－１'!$A$6:$AE$112,29,FALSE)="","",1),"")</f>
        <v/>
      </c>
      <c r="CM183" s="235" t="str">
        <f>IFERROR(IF(VLOOKUP($C183,'様式４－１'!$A$6:$AE$112,30,FALSE)="","",1),"")</f>
        <v/>
      </c>
      <c r="CN183" s="234" t="str">
        <f>IFERROR(IF(VLOOKUP($C183,'様式４－１'!$A$6:$AE$112,31,FALSE)="","",1),"")</f>
        <v/>
      </c>
      <c r="CO183" s="252" t="str">
        <f>IFERROR(IF(VLOOKUP($C183,'様式４－１'!$A$6:$AE$112,31,FALSE)="","",1),"")</f>
        <v/>
      </c>
      <c r="CP183" s="256" t="str">
        <f>IFERROR(IF(VLOOKUP($C183,'様式４－１'!$A$6:$AE$112,31,FALSE)="","",1),"")</f>
        <v/>
      </c>
      <c r="CQ183" s="252" t="str">
        <f>IFERROR(IF(VLOOKUP($C183,'様式４－１'!$A$6:$AE$112,31,FALSE)="","",1),"")</f>
        <v/>
      </c>
      <c r="CR183" s="260">
        <f>全技術者確認表!E195</f>
        <v>0</v>
      </c>
      <c r="CS183" s="261">
        <f>全技術者確認表!H195</f>
        <v>0</v>
      </c>
      <c r="FS183" s="232"/>
      <c r="FT183" s="233"/>
      <c r="FU183" s="232"/>
      <c r="FV183" s="233"/>
      <c r="FW183" s="232"/>
      <c r="FX183" s="233"/>
      <c r="FY183" s="232"/>
      <c r="FZ183" s="233"/>
      <c r="GA183" s="232"/>
      <c r="GB183" s="233"/>
      <c r="GC183" s="232"/>
      <c r="GD183" s="233"/>
      <c r="GE183" s="232"/>
      <c r="GF183" s="233"/>
      <c r="GG183" s="232"/>
      <c r="GH183" s="233"/>
      <c r="GI183" s="234"/>
      <c r="GJ183" s="235"/>
      <c r="GK183" s="234"/>
      <c r="GL183" s="235"/>
      <c r="GM183" s="234"/>
      <c r="GN183" s="235"/>
      <c r="GO183" s="234"/>
      <c r="GP183" s="235"/>
      <c r="GQ183" s="234"/>
      <c r="GR183" s="235"/>
      <c r="GS183" s="234"/>
      <c r="GT183" s="235"/>
      <c r="GU183" s="234"/>
      <c r="GV183" s="235"/>
      <c r="GW183" s="234"/>
      <c r="GX183" s="235"/>
      <c r="GY183" s="232"/>
      <c r="GZ183" s="233"/>
      <c r="HA183" s="232"/>
      <c r="HB183" s="233"/>
      <c r="HC183" s="232"/>
      <c r="HD183" s="233"/>
      <c r="HE183" s="232"/>
      <c r="HF183" s="233"/>
      <c r="HG183" s="232"/>
      <c r="HH183" s="233"/>
      <c r="HI183" s="232"/>
      <c r="HJ183" s="233"/>
      <c r="HK183" s="232"/>
      <c r="HL183" s="233"/>
      <c r="HM183" s="232"/>
      <c r="HN183" s="233"/>
      <c r="HO183" s="232"/>
      <c r="HP183" s="233"/>
      <c r="HQ183" s="232"/>
      <c r="HR183" s="233"/>
      <c r="HS183" s="232"/>
      <c r="HT183" s="233"/>
      <c r="HU183" s="232"/>
      <c r="HV183" s="233"/>
      <c r="HW183" s="234"/>
      <c r="HX183" s="235"/>
      <c r="HY183" s="234"/>
      <c r="HZ183" s="235"/>
      <c r="IA183" s="234"/>
      <c r="IB183" s="235"/>
      <c r="IC183" s="234"/>
      <c r="ID183" s="235"/>
      <c r="IE183" s="232"/>
      <c r="IF183" s="233"/>
      <c r="IG183" s="232"/>
      <c r="IH183" s="233"/>
      <c r="II183" s="232"/>
      <c r="IJ183" s="233"/>
      <c r="IK183" s="232"/>
      <c r="IL183" s="233"/>
      <c r="IM183" s="234"/>
      <c r="IN183" s="235"/>
      <c r="IO183" s="234"/>
      <c r="IP183" s="235"/>
      <c r="IQ183" s="234"/>
      <c r="IR183" s="235"/>
      <c r="IS183" s="234"/>
      <c r="IT183" s="235"/>
      <c r="IU183" s="234"/>
      <c r="IV183" s="235"/>
      <c r="IW183" s="234"/>
      <c r="IX183" s="252"/>
      <c r="IY183" s="256"/>
      <c r="IZ183" s="252"/>
      <c r="JA183" s="256"/>
      <c r="JB183" s="252"/>
    </row>
    <row r="184" spans="1:262" s="231" customFormat="1" x14ac:dyDescent="0.2">
      <c r="A184" s="231">
        <f>報告書表紙!G$6</f>
        <v>0</v>
      </c>
      <c r="C184" s="231">
        <v>183</v>
      </c>
      <c r="D184" s="231">
        <f>全技術者確認表!B196</f>
        <v>0</v>
      </c>
      <c r="J184" s="232" t="str">
        <f>IFERROR(IF(VLOOKUP($C184,'様式２－１'!$A$6:$BG$163,4,FALSE)="","",1),"")</f>
        <v/>
      </c>
      <c r="K184" s="233" t="str">
        <f>IFERROR(IF(VLOOKUP($C184,'様式２－１'!$A$6:$BG$163,5,FALSE)="","",1),"")</f>
        <v/>
      </c>
      <c r="L184" s="232" t="str">
        <f>IFERROR(IF(VLOOKUP($C184,'様式２－１'!$A$6:$BG$163,6,FALSE)="","",1),"")</f>
        <v/>
      </c>
      <c r="M184" s="233" t="str">
        <f>IFERROR(IF(VLOOKUP($C184,'様式２－１'!$A$6:$BG$163,7,FALSE)="","",1),"")</f>
        <v/>
      </c>
      <c r="N184" s="232" t="str">
        <f>IFERROR(IF(VLOOKUP($C184,'様式２－１'!$A$6:$BG$163,8,FALSE)="","",1),"")</f>
        <v/>
      </c>
      <c r="O184" s="233" t="str">
        <f>IFERROR(IF(VLOOKUP($C184,'様式２－１'!$A$6:$BG$163,9,FALSE)="","",1),"")</f>
        <v/>
      </c>
      <c r="P184" s="232" t="str">
        <f>IFERROR(IF(VLOOKUP($C184,'様式２－１'!$A$6:$BG$163,10,FALSE)="","",1),"")</f>
        <v/>
      </c>
      <c r="Q184" s="233" t="str">
        <f>IFERROR(IF(VLOOKUP($C184,'様式２－１'!$A$6:$BG$163,11,FALSE)="","",1),"")</f>
        <v/>
      </c>
      <c r="R184" s="232" t="str">
        <f>IFERROR(IF(VLOOKUP($C184,'様式２－１'!$A$6:$BG$163,12,FALSE)="","",1),"")</f>
        <v/>
      </c>
      <c r="S184" s="233" t="str">
        <f>IFERROR(IF(VLOOKUP($C184,'様式２－１'!$A$6:$BG$163,13,FALSE)="","",1),"")</f>
        <v/>
      </c>
      <c r="T184" s="232" t="str">
        <f>IFERROR(IF(VLOOKUP($C184,'様式２－１'!$A$6:$BG$163,14,FALSE)="","",1),"")</f>
        <v/>
      </c>
      <c r="U184" s="233" t="str">
        <f>IFERROR(IF(VLOOKUP($C184,'様式２－１'!$A$6:$BG$163,15,FALSE)="","",1),"")</f>
        <v/>
      </c>
      <c r="V184" s="232" t="str">
        <f>IFERROR(IF(VLOOKUP($C184,'様式２－１'!$A$6:$BG$163,16,FALSE)="","",1),"")</f>
        <v/>
      </c>
      <c r="W184" s="233" t="str">
        <f>IFERROR(IF(VLOOKUP($C184,'様式２－１'!$A$6:$BG$163,17,FALSE)="","",1),"")</f>
        <v/>
      </c>
      <c r="X184" s="232" t="str">
        <f>IFERROR(IF(VLOOKUP($C184,'様式２－１'!$A$6:$BG$163,18,FALSE)="","",1),"")</f>
        <v/>
      </c>
      <c r="Y184" s="233" t="str">
        <f>IFERROR(IF(VLOOKUP($C184,'様式２－１'!$A$6:$BG$163,19,FALSE)="","",1),"")</f>
        <v/>
      </c>
      <c r="Z184" s="232" t="str">
        <f>IFERROR(IF(VLOOKUP($C184,'様式２－１'!$A$6:$BG$163,20,FALSE)="","",1),"")</f>
        <v/>
      </c>
      <c r="AA184" s="235" t="str">
        <f>IFERROR(IF(VLOOKUP($C184,'様式２－１'!$A$6:$BG$163,21,FALSE)="","",1),"")</f>
        <v/>
      </c>
      <c r="AB184" s="232" t="str">
        <f>IFERROR(IF(VLOOKUP($C184,'様式２－１'!$A$6:$BG$163,22,FALSE)="","",1),"")</f>
        <v/>
      </c>
      <c r="AC184" s="235" t="str">
        <f>IFERROR(IF(VLOOKUP($C184,'様式２－１'!$A$6:$BG$163,23,FALSE)="","",1),"")</f>
        <v/>
      </c>
      <c r="AD184" s="232" t="str">
        <f>IFERROR(IF(VLOOKUP($C184,'様式２－１'!$A$6:$BG$163,24,FALSE)="","",1),"")</f>
        <v/>
      </c>
      <c r="AE184" s="235" t="str">
        <f>IFERROR(IF(VLOOKUP($C184,'様式２－１'!$A$6:$BG$163,25,FALSE)="","",1),"")</f>
        <v/>
      </c>
      <c r="AF184" s="232" t="str">
        <f>IFERROR(IF(VLOOKUP($C184,'様式２－１'!$A$6:$BG$163,26,FALSE)="","",1),"")</f>
        <v/>
      </c>
      <c r="AG184" s="235" t="str">
        <f>IFERROR(IF(VLOOKUP($C184,'様式２－１'!$A$6:$BG$163,27,FALSE)="","",1),"")</f>
        <v/>
      </c>
      <c r="AH184" s="232" t="str">
        <f>IFERROR(IF(VLOOKUP($C184,'様式２－１'!$A$6:$BG$163,28,FALSE)="","",1),"")</f>
        <v/>
      </c>
      <c r="AI184" s="235" t="str">
        <f>IFERROR(IF(VLOOKUP($C184,'様式２－１'!$A$6:$BG$163,28,FALSE)="","",1),"")</f>
        <v/>
      </c>
      <c r="AJ184" s="232" t="str">
        <f>IFERROR(IF(VLOOKUP($C184,'様式２－１'!$A$6:$BG$163,30,FALSE)="","",1),"")</f>
        <v/>
      </c>
      <c r="AK184" s="235" t="str">
        <f>IFERROR(IF(VLOOKUP($C184,'様式２－１'!$A$6:$BG$163,31,FALSE)="","",1),"")</f>
        <v/>
      </c>
      <c r="AL184" s="232" t="str">
        <f>IFERROR(IF(VLOOKUP($C184,'様式２－１'!$A$6:$BG$163,32,FALSE)="","",1),"")</f>
        <v/>
      </c>
      <c r="AM184" s="235" t="str">
        <f>IFERROR(IF(VLOOKUP($C184,'様式２－１'!$A$6:$BG$163,33,FALSE)="","",1),"")</f>
        <v/>
      </c>
      <c r="AN184" s="232" t="str">
        <f>IFERROR(IF(VLOOKUP($C184,'様式２－１'!$A$6:$BG$163,34,FALSE)="","",1),"")</f>
        <v/>
      </c>
      <c r="AO184" s="235" t="str">
        <f>IFERROR(IF(VLOOKUP($C184,'様式２－１'!$A$6:$BG$163,35,FALSE)="","",1),"")</f>
        <v/>
      </c>
      <c r="AP184" s="232" t="str">
        <f>IFERROR(IF(VLOOKUP($C184,'様式２－１'!$A$6:$BG$163,36,FALSE)="","",VLOOKUP($C184,'様式２－１'!$A$6:$BG$163,36,FALSE)),"")</f>
        <v/>
      </c>
      <c r="AQ184" s="233" t="str">
        <f>IFERROR(IF(VLOOKUP($C184,'様式２－１'!$A$6:$BG$163,37,FALSE)="","",VLOOKUP($C184,'様式２－１'!$A$6:$BG$163,37,FALSE)),"")</f>
        <v/>
      </c>
      <c r="AR184" s="232" t="str">
        <f>IFERROR(IF(VLOOKUP($C184,'様式２－１'!$A$6:$BG$163,38,FALSE)="","",VLOOKUP($C184,'様式２－１'!$A$6:$BG$163,38,FALSE)),"")</f>
        <v/>
      </c>
      <c r="AS184" s="233" t="str">
        <f>IFERROR(IF(VLOOKUP($C184,'様式２－１'!$A$6:$BG$163,39,FALSE)="","",VLOOKUP($C184,'様式２－１'!$A$6:$BG$163,39,FALSE)),"")</f>
        <v/>
      </c>
      <c r="AT184" s="232" t="str">
        <f>IFERROR(IF(VLOOKUP($C184,'様式２－１'!$A$6:$BG$163,40,FALSE)="","",VLOOKUP($C184,'様式２－１'!$A$6:$BG$163,40,FALSE)),"")</f>
        <v/>
      </c>
      <c r="AU184" s="233" t="str">
        <f>IFERROR(IF(VLOOKUP($C184,'様式２－１'!$A$6:$BG$163,41,FALSE)="","",VLOOKUP($C184,'様式２－１'!$A$6:$BG$163,41,FALSE)),"")</f>
        <v/>
      </c>
      <c r="AV184" s="232" t="str">
        <f>IFERROR(IF(VLOOKUP($C184,'様式２－１'!$A$6:$BG$163,42,FALSE)="","",VLOOKUP($C184,'様式２－１'!$A$6:$BG$163,42,FALSE)),"")</f>
        <v/>
      </c>
      <c r="AW184" s="233" t="str">
        <f>IFERROR(IF(VLOOKUP($C184,'様式２－１'!$A$6:$BG$163,43,FALSE)="","",VLOOKUP($C184,'様式２－１'!$A$6:$BG$163,43,FALSE)),"")</f>
        <v/>
      </c>
      <c r="AX184" s="232" t="str">
        <f>IFERROR(IF(VLOOKUP($C184,'様式２－１'!$A$6:$BG$163,44,FALSE)="","",VLOOKUP($C184,'様式２－１'!$A$6:$BG$163,44,FALSE)),"")</f>
        <v/>
      </c>
      <c r="AY184" s="233" t="str">
        <f>IFERROR(IF(VLOOKUP($C184,'様式２－１'!$A$6:$BG$163,45,FALSE)="","",VLOOKUP($C184,'様式２－１'!$A$6:$BG$163,45,FALSE)),"")</f>
        <v/>
      </c>
      <c r="AZ184" s="232" t="str">
        <f>IFERROR(IF(VLOOKUP($C184,'様式２－１'!$A$6:$BG$163,46,FALSE)="","",VLOOKUP($C184,'様式２－１'!$A$6:$BG$163,46,FALSE)),"")</f>
        <v/>
      </c>
      <c r="BA184" s="233" t="str">
        <f>IFERROR(IF(VLOOKUP($C184,'様式２－１'!$A$6:$BG$163,47,FALSE)="","",VLOOKUP($C184,'様式２－１'!$A$6:$BG$163,47,FALSE)),"")</f>
        <v/>
      </c>
      <c r="BB184" s="232" t="str">
        <f>IFERROR(IF(VLOOKUP($C184,'様式２－１'!$A$6:$BG$163,48,FALSE)="","",VLOOKUP($C184,'様式２－１'!$A$6:$BG$163,48,FALSE)),"")</f>
        <v/>
      </c>
      <c r="BC184" s="233" t="str">
        <f>IFERROR(IF(VLOOKUP($C184,'様式２－１'!$A$6:$BG$163,49,FALSE)="","",VLOOKUP($C184,'様式２－１'!$A$6:$BG$163,49,FALSE)),"")</f>
        <v/>
      </c>
      <c r="BD184" s="232" t="str">
        <f>IFERROR(IF(VLOOKUP($C184,'様式２－１'!$A$6:$BG$163,50,FALSE)="","",VLOOKUP($C184,'様式２－１'!$A$6:$BG$163,50,FALSE)),"")</f>
        <v/>
      </c>
      <c r="BE184" s="233" t="str">
        <f>IFERROR(IF(VLOOKUP($C184,'様式２－１'!$A$6:$BG$163,51,FALSE)="","",VLOOKUP($C184,'様式２－１'!$A$6:$BG$163,51,FALSE)),"")</f>
        <v/>
      </c>
      <c r="BF184" s="232" t="str">
        <f>IFERROR(IF(VLOOKUP($C184,'様式２－１'!$A$6:$BG$163,52,FALSE)="","",VLOOKUP($C184,'様式２－１'!$A$6:$BG$163,52,FALSE)),"")</f>
        <v/>
      </c>
      <c r="BG184" s="233" t="str">
        <f>IFERROR(IF(VLOOKUP($C184,'様式２－１'!$A$6:$BG$163,53,FALSE)="","",1),"")</f>
        <v/>
      </c>
      <c r="BH184" s="232" t="str">
        <f>IFERROR(IF(VLOOKUP($C184,'様式２－１'!$A$6:$BG$163,54,FALSE)="","",1),"")</f>
        <v/>
      </c>
      <c r="BI184" s="233" t="str">
        <f>IFERROR(IF(VLOOKUP($C184,'様式２－１'!$A$6:$BG$163,55,FALSE)="","",1),"")</f>
        <v/>
      </c>
      <c r="BJ184" s="232" t="str">
        <f>IFERROR(IF(VLOOKUP($C184,'様式２－１'!$A$6:$BG$163,56,FALSE)="","",VLOOKUP($C184,'様式２－１'!$A$6:$BG$163,56,FALSE)),"")</f>
        <v/>
      </c>
      <c r="BK184" s="233" t="str">
        <f>IFERROR(IF(VLOOKUP($C184,'様式２－１'!$A$6:$BG$163,57,FALSE)="","",VLOOKUP($C184,'様式２－１'!$A$6:$BG$163,57,FALSE)),"")</f>
        <v/>
      </c>
      <c r="BL184" s="232" t="str">
        <f>IFERROR(IF(VLOOKUP($C184,'様式２－１'!$A$6:$BG$163,58,FALSE)="","",VLOOKUP($C184,'様式２－１'!$A$6:$BG$163,58,FALSE)),"")</f>
        <v/>
      </c>
      <c r="BM184" s="233" t="str">
        <f>IFERROR(IF(VLOOKUP($C184,'様式２－１'!$A$6:$BG$163,59,FALSE)="","",VLOOKUP($C184,'様式２－１'!$A$6:$BG$163,59,FALSE)),"")</f>
        <v/>
      </c>
      <c r="BN184" s="234" t="str">
        <f>IFERROR(IF(VLOOKUP($C184,'様式４－１'!$A$6:$AE$112,5,FALSE)="","",VLOOKUP($C184,'様式４－１'!$A$6:$AE$112,5,FALSE)),"")</f>
        <v/>
      </c>
      <c r="BO184" s="235" t="str">
        <f>IFERROR(IF(VLOOKUP($C184,'様式４－１'!$A$6:$AE$112,6,FALSE)="","",VLOOKUP($C184,'様式４－１'!$A$6:$AE$112,6,FALSE)),"")</f>
        <v/>
      </c>
      <c r="BP184" s="234" t="str">
        <f>IFERROR(IF(VLOOKUP($C184,'様式４－１'!$A$6:$AE$112,7,FALSE)="","",VLOOKUP($C184,'様式４－１'!$A$6:$AE$112,7,FALSE)),"")</f>
        <v/>
      </c>
      <c r="BQ184" s="235" t="str">
        <f>IFERROR(IF(VLOOKUP($C184,'様式４－１'!$A$6:$AE$112,8,FALSE)="","",VLOOKUP($C184,'様式４－１'!$A$6:$AE$112,8,FALSE)),"")</f>
        <v/>
      </c>
      <c r="BR184" s="234" t="str">
        <f>IFERROR(IF(VLOOKUP($C184,'様式４－１'!$A$6:$AE$112,9,FALSE)="","",VLOOKUP($C184,'様式４－１'!$A$6:$AE$112,9,FALSE)),"")</f>
        <v/>
      </c>
      <c r="BS184" s="235" t="str">
        <f>IFERROR(IF(VLOOKUP($C184,'様式４－１'!$A$6:$AE$112,10,FALSE)="","",VLOOKUP($C184,'様式４－１'!$A$6:$AE$112,10,FALSE)),"")</f>
        <v/>
      </c>
      <c r="BT184" s="234" t="str">
        <f>IFERROR(IF(VLOOKUP($C184,'様式４－１'!$A$6:$AE$112,11,FALSE)="","",VLOOKUP($C184,'様式４－１'!$A$6:$AE$112,11,FALSE)),"")</f>
        <v/>
      </c>
      <c r="BU184" s="235" t="str">
        <f>IFERROR(IF(VLOOKUP($C184,'様式４－１'!$A$6:$AE$112,12,FALSE)="","",VLOOKUP($C184,'様式４－１'!$A$6:$AE$112,12,FALSE)),"")</f>
        <v/>
      </c>
      <c r="BV184" s="232" t="str">
        <f>IFERROR(IF(VLOOKUP($C184,'様式４－１'!$A$6:$AE$112,13,FALSE)="","",VLOOKUP($C184,'様式４－１'!$A$6:$AE$112,13,FALSE)),"")</f>
        <v/>
      </c>
      <c r="BW184" s="233" t="str">
        <f>IFERROR(IF(VLOOKUP($C184,'様式４－１'!$A$6:$AE$112,14,FALSE)="","",VLOOKUP($C184,'様式４－１'!$A$6:$AE$112,14,FALSE)),"")</f>
        <v/>
      </c>
      <c r="BX184" s="232" t="str">
        <f>IFERROR(IF(VLOOKUP($C184,'様式４－１'!$A$6:$AE$112,15,FALSE)="","",VLOOKUP($C184,'様式４－１'!$A$6:$AE$112,15,FALSE)),"")</f>
        <v/>
      </c>
      <c r="BY184" s="233" t="str">
        <f>IFERROR(IF(VLOOKUP($C184,'様式４－１'!$A$6:$AE$112,16,FALSE)="","",VLOOKUP($C184,'様式４－１'!$A$6:$AE$112,16,FALSE)),"")</f>
        <v/>
      </c>
      <c r="BZ184" s="232" t="str">
        <f>IFERROR(IF(VLOOKUP($C184,'様式４－１'!$A$6:$AE$112,17,FALSE)="","",VLOOKUP($C184,'様式４－１'!$A$6:$AE$112,17,FALSE)),"")</f>
        <v/>
      </c>
      <c r="CA184" s="233" t="str">
        <f>IFERROR(IF(VLOOKUP($C184,'様式４－１'!$A$6:$AE$112,18,FALSE)="","",VLOOKUP($C184,'様式４－１'!$A$6:$AE$112,18,FALSE)),"")</f>
        <v/>
      </c>
      <c r="CB184" s="232" t="str">
        <f>IFERROR(IF(VLOOKUP($C184,'様式４－１'!$A$6:$AE$112,19,FALSE)="","",VLOOKUP($C184,'様式４－１'!$A$6:$AE$112,19,FALSE)),"")</f>
        <v/>
      </c>
      <c r="CC184" s="233" t="str">
        <f>IFERROR(IF(VLOOKUP($C184,'様式４－１'!$A$6:$AE$112,20,FALSE)="","",VLOOKUP($C184,'様式４－１'!$A$6:$AE$112,20,FALSE)),"")</f>
        <v/>
      </c>
      <c r="CD184" s="234" t="str">
        <f>IFERROR(IF(VLOOKUP($C184,'様式４－１'!$A$6:$AE$112,21,FALSE)="","",1),"")</f>
        <v/>
      </c>
      <c r="CE184" s="235" t="str">
        <f>IFERROR(IF(VLOOKUP($C184,'様式４－１'!$A$6:$AE$112,22,FALSE)="","",1),"")</f>
        <v/>
      </c>
      <c r="CF184" s="234" t="str">
        <f>IFERROR(IF(VLOOKUP($C184,'様式４－１'!$A$6:$AE$112,23,FALSE)="","",1),"")</f>
        <v/>
      </c>
      <c r="CG184" s="235" t="str">
        <f>IFERROR(IF(VLOOKUP($C184,'様式４－１'!$A$6:$AE$112,24,FALSE)="","",1),"")</f>
        <v/>
      </c>
      <c r="CH184" s="234" t="str">
        <f>IFERROR(IF(VLOOKUP($C184,'様式４－１'!$A$6:$AE$112,25,FALSE)="","",1),"")</f>
        <v/>
      </c>
      <c r="CI184" s="235" t="str">
        <f>IFERROR(IF(VLOOKUP($C184,'様式４－１'!$A$6:$AE$112,26,FALSE)="","",1),"")</f>
        <v/>
      </c>
      <c r="CJ184" s="234" t="str">
        <f>IFERROR(IF(VLOOKUP($C184,'様式４－１'!$A$6:$AE$112,27,FALSE)="","",1),"")</f>
        <v/>
      </c>
      <c r="CK184" s="235" t="str">
        <f>IFERROR(IF(VLOOKUP($C184,'様式４－１'!$A$6:$AE$112,28,FALSE)="","",1),"")</f>
        <v/>
      </c>
      <c r="CL184" s="234" t="str">
        <f>IFERROR(IF(VLOOKUP($C184,'様式４－１'!$A$6:$AE$112,29,FALSE)="","",1),"")</f>
        <v/>
      </c>
      <c r="CM184" s="235" t="str">
        <f>IFERROR(IF(VLOOKUP($C184,'様式４－１'!$A$6:$AE$112,30,FALSE)="","",1),"")</f>
        <v/>
      </c>
      <c r="CN184" s="234" t="str">
        <f>IFERROR(IF(VLOOKUP($C184,'様式４－１'!$A$6:$AE$112,31,FALSE)="","",1),"")</f>
        <v/>
      </c>
      <c r="CO184" s="252" t="str">
        <f>IFERROR(IF(VLOOKUP($C184,'様式４－１'!$A$6:$AE$112,31,FALSE)="","",1),"")</f>
        <v/>
      </c>
      <c r="CP184" s="256" t="str">
        <f>IFERROR(IF(VLOOKUP($C184,'様式４－１'!$A$6:$AE$112,31,FALSE)="","",1),"")</f>
        <v/>
      </c>
      <c r="CQ184" s="252" t="str">
        <f>IFERROR(IF(VLOOKUP($C184,'様式４－１'!$A$6:$AE$112,31,FALSE)="","",1),"")</f>
        <v/>
      </c>
      <c r="CR184" s="260">
        <f>全技術者確認表!E196</f>
        <v>0</v>
      </c>
      <c r="CS184" s="261">
        <f>全技術者確認表!H196</f>
        <v>0</v>
      </c>
      <c r="FS184" s="232"/>
      <c r="FT184" s="233"/>
      <c r="FU184" s="232"/>
      <c r="FV184" s="233"/>
      <c r="FW184" s="232"/>
      <c r="FX184" s="233"/>
      <c r="FY184" s="232"/>
      <c r="FZ184" s="233"/>
      <c r="GA184" s="232"/>
      <c r="GB184" s="233"/>
      <c r="GC184" s="232"/>
      <c r="GD184" s="233"/>
      <c r="GE184" s="232"/>
      <c r="GF184" s="233"/>
      <c r="GG184" s="232"/>
      <c r="GH184" s="233"/>
      <c r="GI184" s="234"/>
      <c r="GJ184" s="235"/>
      <c r="GK184" s="234"/>
      <c r="GL184" s="235"/>
      <c r="GM184" s="234"/>
      <c r="GN184" s="235"/>
      <c r="GO184" s="234"/>
      <c r="GP184" s="235"/>
      <c r="GQ184" s="234"/>
      <c r="GR184" s="235"/>
      <c r="GS184" s="234"/>
      <c r="GT184" s="235"/>
      <c r="GU184" s="234"/>
      <c r="GV184" s="235"/>
      <c r="GW184" s="234"/>
      <c r="GX184" s="235"/>
      <c r="GY184" s="232"/>
      <c r="GZ184" s="233"/>
      <c r="HA184" s="232"/>
      <c r="HB184" s="233"/>
      <c r="HC184" s="232"/>
      <c r="HD184" s="233"/>
      <c r="HE184" s="232"/>
      <c r="HF184" s="233"/>
      <c r="HG184" s="232"/>
      <c r="HH184" s="233"/>
      <c r="HI184" s="232"/>
      <c r="HJ184" s="233"/>
      <c r="HK184" s="232"/>
      <c r="HL184" s="233"/>
      <c r="HM184" s="232"/>
      <c r="HN184" s="233"/>
      <c r="HO184" s="232"/>
      <c r="HP184" s="233"/>
      <c r="HQ184" s="232"/>
      <c r="HR184" s="233"/>
      <c r="HS184" s="232"/>
      <c r="HT184" s="233"/>
      <c r="HU184" s="232"/>
      <c r="HV184" s="233"/>
      <c r="HW184" s="234"/>
      <c r="HX184" s="235"/>
      <c r="HY184" s="234"/>
      <c r="HZ184" s="235"/>
      <c r="IA184" s="234"/>
      <c r="IB184" s="235"/>
      <c r="IC184" s="234"/>
      <c r="ID184" s="235"/>
      <c r="IE184" s="232"/>
      <c r="IF184" s="233"/>
      <c r="IG184" s="232"/>
      <c r="IH184" s="233"/>
      <c r="II184" s="232"/>
      <c r="IJ184" s="233"/>
      <c r="IK184" s="232"/>
      <c r="IL184" s="233"/>
      <c r="IM184" s="234"/>
      <c r="IN184" s="235"/>
      <c r="IO184" s="234"/>
      <c r="IP184" s="235"/>
      <c r="IQ184" s="234"/>
      <c r="IR184" s="235"/>
      <c r="IS184" s="234"/>
      <c r="IT184" s="235"/>
      <c r="IU184" s="234"/>
      <c r="IV184" s="235"/>
      <c r="IW184" s="234"/>
      <c r="IX184" s="252"/>
      <c r="IY184" s="256"/>
      <c r="IZ184" s="252"/>
      <c r="JA184" s="256"/>
      <c r="JB184" s="252"/>
    </row>
    <row r="185" spans="1:262" s="231" customFormat="1" x14ac:dyDescent="0.2">
      <c r="A185" s="231">
        <f>報告書表紙!G$6</f>
        <v>0</v>
      </c>
      <c r="C185" s="231">
        <v>184</v>
      </c>
      <c r="D185" s="231">
        <f>全技術者確認表!B197</f>
        <v>0</v>
      </c>
      <c r="J185" s="232" t="str">
        <f>IFERROR(IF(VLOOKUP($C185,'様式２－１'!$A$6:$BG$163,4,FALSE)="","",1),"")</f>
        <v/>
      </c>
      <c r="K185" s="233" t="str">
        <f>IFERROR(IF(VLOOKUP($C185,'様式２－１'!$A$6:$BG$163,5,FALSE)="","",1),"")</f>
        <v/>
      </c>
      <c r="L185" s="232" t="str">
        <f>IFERROR(IF(VLOOKUP($C185,'様式２－１'!$A$6:$BG$163,6,FALSE)="","",1),"")</f>
        <v/>
      </c>
      <c r="M185" s="233" t="str">
        <f>IFERROR(IF(VLOOKUP($C185,'様式２－１'!$A$6:$BG$163,7,FALSE)="","",1),"")</f>
        <v/>
      </c>
      <c r="N185" s="232" t="str">
        <f>IFERROR(IF(VLOOKUP($C185,'様式２－１'!$A$6:$BG$163,8,FALSE)="","",1),"")</f>
        <v/>
      </c>
      <c r="O185" s="233" t="str">
        <f>IFERROR(IF(VLOOKUP($C185,'様式２－１'!$A$6:$BG$163,9,FALSE)="","",1),"")</f>
        <v/>
      </c>
      <c r="P185" s="232" t="str">
        <f>IFERROR(IF(VLOOKUP($C185,'様式２－１'!$A$6:$BG$163,10,FALSE)="","",1),"")</f>
        <v/>
      </c>
      <c r="Q185" s="233" t="str">
        <f>IFERROR(IF(VLOOKUP($C185,'様式２－１'!$A$6:$BG$163,11,FALSE)="","",1),"")</f>
        <v/>
      </c>
      <c r="R185" s="232" t="str">
        <f>IFERROR(IF(VLOOKUP($C185,'様式２－１'!$A$6:$BG$163,12,FALSE)="","",1),"")</f>
        <v/>
      </c>
      <c r="S185" s="233" t="str">
        <f>IFERROR(IF(VLOOKUP($C185,'様式２－１'!$A$6:$BG$163,13,FALSE)="","",1),"")</f>
        <v/>
      </c>
      <c r="T185" s="232" t="str">
        <f>IFERROR(IF(VLOOKUP($C185,'様式２－１'!$A$6:$BG$163,14,FALSE)="","",1),"")</f>
        <v/>
      </c>
      <c r="U185" s="233" t="str">
        <f>IFERROR(IF(VLOOKUP($C185,'様式２－１'!$A$6:$BG$163,15,FALSE)="","",1),"")</f>
        <v/>
      </c>
      <c r="V185" s="232" t="str">
        <f>IFERROR(IF(VLOOKUP($C185,'様式２－１'!$A$6:$BG$163,16,FALSE)="","",1),"")</f>
        <v/>
      </c>
      <c r="W185" s="233" t="str">
        <f>IFERROR(IF(VLOOKUP($C185,'様式２－１'!$A$6:$BG$163,17,FALSE)="","",1),"")</f>
        <v/>
      </c>
      <c r="X185" s="232" t="str">
        <f>IFERROR(IF(VLOOKUP($C185,'様式２－１'!$A$6:$BG$163,18,FALSE)="","",1),"")</f>
        <v/>
      </c>
      <c r="Y185" s="233" t="str">
        <f>IFERROR(IF(VLOOKUP($C185,'様式２－１'!$A$6:$BG$163,19,FALSE)="","",1),"")</f>
        <v/>
      </c>
      <c r="Z185" s="232" t="str">
        <f>IFERROR(IF(VLOOKUP($C185,'様式２－１'!$A$6:$BG$163,20,FALSE)="","",1),"")</f>
        <v/>
      </c>
      <c r="AA185" s="235" t="str">
        <f>IFERROR(IF(VLOOKUP($C185,'様式２－１'!$A$6:$BG$163,21,FALSE)="","",1),"")</f>
        <v/>
      </c>
      <c r="AB185" s="232" t="str">
        <f>IFERROR(IF(VLOOKUP($C185,'様式２－１'!$A$6:$BG$163,22,FALSE)="","",1),"")</f>
        <v/>
      </c>
      <c r="AC185" s="235" t="str">
        <f>IFERROR(IF(VLOOKUP($C185,'様式２－１'!$A$6:$BG$163,23,FALSE)="","",1),"")</f>
        <v/>
      </c>
      <c r="AD185" s="232" t="str">
        <f>IFERROR(IF(VLOOKUP($C185,'様式２－１'!$A$6:$BG$163,24,FALSE)="","",1),"")</f>
        <v/>
      </c>
      <c r="AE185" s="235" t="str">
        <f>IFERROR(IF(VLOOKUP($C185,'様式２－１'!$A$6:$BG$163,25,FALSE)="","",1),"")</f>
        <v/>
      </c>
      <c r="AF185" s="232" t="str">
        <f>IFERROR(IF(VLOOKUP($C185,'様式２－１'!$A$6:$BG$163,26,FALSE)="","",1),"")</f>
        <v/>
      </c>
      <c r="AG185" s="235" t="str">
        <f>IFERROR(IF(VLOOKUP($C185,'様式２－１'!$A$6:$BG$163,27,FALSE)="","",1),"")</f>
        <v/>
      </c>
      <c r="AH185" s="232" t="str">
        <f>IFERROR(IF(VLOOKUP($C185,'様式２－１'!$A$6:$BG$163,28,FALSE)="","",1),"")</f>
        <v/>
      </c>
      <c r="AI185" s="235" t="str">
        <f>IFERROR(IF(VLOOKUP($C185,'様式２－１'!$A$6:$BG$163,28,FALSE)="","",1),"")</f>
        <v/>
      </c>
      <c r="AJ185" s="232" t="str">
        <f>IFERROR(IF(VLOOKUP($C185,'様式２－１'!$A$6:$BG$163,30,FALSE)="","",1),"")</f>
        <v/>
      </c>
      <c r="AK185" s="235" t="str">
        <f>IFERROR(IF(VLOOKUP($C185,'様式２－１'!$A$6:$BG$163,31,FALSE)="","",1),"")</f>
        <v/>
      </c>
      <c r="AL185" s="232" t="str">
        <f>IFERROR(IF(VLOOKUP($C185,'様式２－１'!$A$6:$BG$163,32,FALSE)="","",1),"")</f>
        <v/>
      </c>
      <c r="AM185" s="235" t="str">
        <f>IFERROR(IF(VLOOKUP($C185,'様式２－１'!$A$6:$BG$163,33,FALSE)="","",1),"")</f>
        <v/>
      </c>
      <c r="AN185" s="232" t="str">
        <f>IFERROR(IF(VLOOKUP($C185,'様式２－１'!$A$6:$BG$163,34,FALSE)="","",1),"")</f>
        <v/>
      </c>
      <c r="AO185" s="235" t="str">
        <f>IFERROR(IF(VLOOKUP($C185,'様式２－１'!$A$6:$BG$163,35,FALSE)="","",1),"")</f>
        <v/>
      </c>
      <c r="AP185" s="232" t="str">
        <f>IFERROR(IF(VLOOKUP($C185,'様式２－１'!$A$6:$BG$163,36,FALSE)="","",VLOOKUP($C185,'様式２－１'!$A$6:$BG$163,36,FALSE)),"")</f>
        <v/>
      </c>
      <c r="AQ185" s="233" t="str">
        <f>IFERROR(IF(VLOOKUP($C185,'様式２－１'!$A$6:$BG$163,37,FALSE)="","",VLOOKUP($C185,'様式２－１'!$A$6:$BG$163,37,FALSE)),"")</f>
        <v/>
      </c>
      <c r="AR185" s="232" t="str">
        <f>IFERROR(IF(VLOOKUP($C185,'様式２－１'!$A$6:$BG$163,38,FALSE)="","",VLOOKUP($C185,'様式２－１'!$A$6:$BG$163,38,FALSE)),"")</f>
        <v/>
      </c>
      <c r="AS185" s="233" t="str">
        <f>IFERROR(IF(VLOOKUP($C185,'様式２－１'!$A$6:$BG$163,39,FALSE)="","",VLOOKUP($C185,'様式２－１'!$A$6:$BG$163,39,FALSE)),"")</f>
        <v/>
      </c>
      <c r="AT185" s="232" t="str">
        <f>IFERROR(IF(VLOOKUP($C185,'様式２－１'!$A$6:$BG$163,40,FALSE)="","",VLOOKUP($C185,'様式２－１'!$A$6:$BG$163,40,FALSE)),"")</f>
        <v/>
      </c>
      <c r="AU185" s="233" t="str">
        <f>IFERROR(IF(VLOOKUP($C185,'様式２－１'!$A$6:$BG$163,41,FALSE)="","",VLOOKUP($C185,'様式２－１'!$A$6:$BG$163,41,FALSE)),"")</f>
        <v/>
      </c>
      <c r="AV185" s="232" t="str">
        <f>IFERROR(IF(VLOOKUP($C185,'様式２－１'!$A$6:$BG$163,42,FALSE)="","",VLOOKUP($C185,'様式２－１'!$A$6:$BG$163,42,FALSE)),"")</f>
        <v/>
      </c>
      <c r="AW185" s="233" t="str">
        <f>IFERROR(IF(VLOOKUP($C185,'様式２－１'!$A$6:$BG$163,43,FALSE)="","",VLOOKUP($C185,'様式２－１'!$A$6:$BG$163,43,FALSE)),"")</f>
        <v/>
      </c>
      <c r="AX185" s="232" t="str">
        <f>IFERROR(IF(VLOOKUP($C185,'様式２－１'!$A$6:$BG$163,44,FALSE)="","",VLOOKUP($C185,'様式２－１'!$A$6:$BG$163,44,FALSE)),"")</f>
        <v/>
      </c>
      <c r="AY185" s="233" t="str">
        <f>IFERROR(IF(VLOOKUP($C185,'様式２－１'!$A$6:$BG$163,45,FALSE)="","",VLOOKUP($C185,'様式２－１'!$A$6:$BG$163,45,FALSE)),"")</f>
        <v/>
      </c>
      <c r="AZ185" s="232" t="str">
        <f>IFERROR(IF(VLOOKUP($C185,'様式２－１'!$A$6:$BG$163,46,FALSE)="","",VLOOKUP($C185,'様式２－１'!$A$6:$BG$163,46,FALSE)),"")</f>
        <v/>
      </c>
      <c r="BA185" s="233" t="str">
        <f>IFERROR(IF(VLOOKUP($C185,'様式２－１'!$A$6:$BG$163,47,FALSE)="","",VLOOKUP($C185,'様式２－１'!$A$6:$BG$163,47,FALSE)),"")</f>
        <v/>
      </c>
      <c r="BB185" s="232" t="str">
        <f>IFERROR(IF(VLOOKUP($C185,'様式２－１'!$A$6:$BG$163,48,FALSE)="","",VLOOKUP($C185,'様式２－１'!$A$6:$BG$163,48,FALSE)),"")</f>
        <v/>
      </c>
      <c r="BC185" s="233" t="str">
        <f>IFERROR(IF(VLOOKUP($C185,'様式２－１'!$A$6:$BG$163,49,FALSE)="","",VLOOKUP($C185,'様式２－１'!$A$6:$BG$163,49,FALSE)),"")</f>
        <v/>
      </c>
      <c r="BD185" s="232" t="str">
        <f>IFERROR(IF(VLOOKUP($C185,'様式２－１'!$A$6:$BG$163,50,FALSE)="","",VLOOKUP($C185,'様式２－１'!$A$6:$BG$163,50,FALSE)),"")</f>
        <v/>
      </c>
      <c r="BE185" s="233" t="str">
        <f>IFERROR(IF(VLOOKUP($C185,'様式２－１'!$A$6:$BG$163,51,FALSE)="","",VLOOKUP($C185,'様式２－１'!$A$6:$BG$163,51,FALSE)),"")</f>
        <v/>
      </c>
      <c r="BF185" s="232" t="str">
        <f>IFERROR(IF(VLOOKUP($C185,'様式２－１'!$A$6:$BG$163,52,FALSE)="","",VLOOKUP($C185,'様式２－１'!$A$6:$BG$163,52,FALSE)),"")</f>
        <v/>
      </c>
      <c r="BG185" s="233" t="str">
        <f>IFERROR(IF(VLOOKUP($C185,'様式２－１'!$A$6:$BG$163,53,FALSE)="","",1),"")</f>
        <v/>
      </c>
      <c r="BH185" s="232" t="str">
        <f>IFERROR(IF(VLOOKUP($C185,'様式２－１'!$A$6:$BG$163,54,FALSE)="","",1),"")</f>
        <v/>
      </c>
      <c r="BI185" s="233" t="str">
        <f>IFERROR(IF(VLOOKUP($C185,'様式２－１'!$A$6:$BG$163,55,FALSE)="","",1),"")</f>
        <v/>
      </c>
      <c r="BJ185" s="232" t="str">
        <f>IFERROR(IF(VLOOKUP($C185,'様式２－１'!$A$6:$BG$163,56,FALSE)="","",VLOOKUP($C185,'様式２－１'!$A$6:$BG$163,56,FALSE)),"")</f>
        <v/>
      </c>
      <c r="BK185" s="233" t="str">
        <f>IFERROR(IF(VLOOKUP($C185,'様式２－１'!$A$6:$BG$163,57,FALSE)="","",VLOOKUP($C185,'様式２－１'!$A$6:$BG$163,57,FALSE)),"")</f>
        <v/>
      </c>
      <c r="BL185" s="232" t="str">
        <f>IFERROR(IF(VLOOKUP($C185,'様式２－１'!$A$6:$BG$163,58,FALSE)="","",VLOOKUP($C185,'様式２－１'!$A$6:$BG$163,58,FALSE)),"")</f>
        <v/>
      </c>
      <c r="BM185" s="233" t="str">
        <f>IFERROR(IF(VLOOKUP($C185,'様式２－１'!$A$6:$BG$163,59,FALSE)="","",VLOOKUP($C185,'様式２－１'!$A$6:$BG$163,59,FALSE)),"")</f>
        <v/>
      </c>
      <c r="BN185" s="234" t="str">
        <f>IFERROR(IF(VLOOKUP($C185,'様式４－１'!$A$6:$AE$112,5,FALSE)="","",VLOOKUP($C185,'様式４－１'!$A$6:$AE$112,5,FALSE)),"")</f>
        <v/>
      </c>
      <c r="BO185" s="235" t="str">
        <f>IFERROR(IF(VLOOKUP($C185,'様式４－１'!$A$6:$AE$112,6,FALSE)="","",VLOOKUP($C185,'様式４－１'!$A$6:$AE$112,6,FALSE)),"")</f>
        <v/>
      </c>
      <c r="BP185" s="234" t="str">
        <f>IFERROR(IF(VLOOKUP($C185,'様式４－１'!$A$6:$AE$112,7,FALSE)="","",VLOOKUP($C185,'様式４－１'!$A$6:$AE$112,7,FALSE)),"")</f>
        <v/>
      </c>
      <c r="BQ185" s="235" t="str">
        <f>IFERROR(IF(VLOOKUP($C185,'様式４－１'!$A$6:$AE$112,8,FALSE)="","",VLOOKUP($C185,'様式４－１'!$A$6:$AE$112,8,FALSE)),"")</f>
        <v/>
      </c>
      <c r="BR185" s="234" t="str">
        <f>IFERROR(IF(VLOOKUP($C185,'様式４－１'!$A$6:$AE$112,9,FALSE)="","",VLOOKUP($C185,'様式４－１'!$A$6:$AE$112,9,FALSE)),"")</f>
        <v/>
      </c>
      <c r="BS185" s="235" t="str">
        <f>IFERROR(IF(VLOOKUP($C185,'様式４－１'!$A$6:$AE$112,10,FALSE)="","",VLOOKUP($C185,'様式４－１'!$A$6:$AE$112,10,FALSE)),"")</f>
        <v/>
      </c>
      <c r="BT185" s="234" t="str">
        <f>IFERROR(IF(VLOOKUP($C185,'様式４－１'!$A$6:$AE$112,11,FALSE)="","",VLOOKUP($C185,'様式４－１'!$A$6:$AE$112,11,FALSE)),"")</f>
        <v/>
      </c>
      <c r="BU185" s="235" t="str">
        <f>IFERROR(IF(VLOOKUP($C185,'様式４－１'!$A$6:$AE$112,12,FALSE)="","",VLOOKUP($C185,'様式４－１'!$A$6:$AE$112,12,FALSE)),"")</f>
        <v/>
      </c>
      <c r="BV185" s="232" t="str">
        <f>IFERROR(IF(VLOOKUP($C185,'様式４－１'!$A$6:$AE$112,13,FALSE)="","",VLOOKUP($C185,'様式４－１'!$A$6:$AE$112,13,FALSE)),"")</f>
        <v/>
      </c>
      <c r="BW185" s="233" t="str">
        <f>IFERROR(IF(VLOOKUP($C185,'様式４－１'!$A$6:$AE$112,14,FALSE)="","",VLOOKUP($C185,'様式４－１'!$A$6:$AE$112,14,FALSE)),"")</f>
        <v/>
      </c>
      <c r="BX185" s="232" t="str">
        <f>IFERROR(IF(VLOOKUP($C185,'様式４－１'!$A$6:$AE$112,15,FALSE)="","",VLOOKUP($C185,'様式４－１'!$A$6:$AE$112,15,FALSE)),"")</f>
        <v/>
      </c>
      <c r="BY185" s="233" t="str">
        <f>IFERROR(IF(VLOOKUP($C185,'様式４－１'!$A$6:$AE$112,16,FALSE)="","",VLOOKUP($C185,'様式４－１'!$A$6:$AE$112,16,FALSE)),"")</f>
        <v/>
      </c>
      <c r="BZ185" s="232" t="str">
        <f>IFERROR(IF(VLOOKUP($C185,'様式４－１'!$A$6:$AE$112,17,FALSE)="","",VLOOKUP($C185,'様式４－１'!$A$6:$AE$112,17,FALSE)),"")</f>
        <v/>
      </c>
      <c r="CA185" s="233" t="str">
        <f>IFERROR(IF(VLOOKUP($C185,'様式４－１'!$A$6:$AE$112,18,FALSE)="","",VLOOKUP($C185,'様式４－１'!$A$6:$AE$112,18,FALSE)),"")</f>
        <v/>
      </c>
      <c r="CB185" s="232" t="str">
        <f>IFERROR(IF(VLOOKUP($C185,'様式４－１'!$A$6:$AE$112,19,FALSE)="","",VLOOKUP($C185,'様式４－１'!$A$6:$AE$112,19,FALSE)),"")</f>
        <v/>
      </c>
      <c r="CC185" s="233" t="str">
        <f>IFERROR(IF(VLOOKUP($C185,'様式４－１'!$A$6:$AE$112,20,FALSE)="","",VLOOKUP($C185,'様式４－１'!$A$6:$AE$112,20,FALSE)),"")</f>
        <v/>
      </c>
      <c r="CD185" s="234" t="str">
        <f>IFERROR(IF(VLOOKUP($C185,'様式４－１'!$A$6:$AE$112,21,FALSE)="","",1),"")</f>
        <v/>
      </c>
      <c r="CE185" s="235" t="str">
        <f>IFERROR(IF(VLOOKUP($C185,'様式４－１'!$A$6:$AE$112,22,FALSE)="","",1),"")</f>
        <v/>
      </c>
      <c r="CF185" s="234" t="str">
        <f>IFERROR(IF(VLOOKUP($C185,'様式４－１'!$A$6:$AE$112,23,FALSE)="","",1),"")</f>
        <v/>
      </c>
      <c r="CG185" s="235" t="str">
        <f>IFERROR(IF(VLOOKUP($C185,'様式４－１'!$A$6:$AE$112,24,FALSE)="","",1),"")</f>
        <v/>
      </c>
      <c r="CH185" s="234" t="str">
        <f>IFERROR(IF(VLOOKUP($C185,'様式４－１'!$A$6:$AE$112,25,FALSE)="","",1),"")</f>
        <v/>
      </c>
      <c r="CI185" s="235" t="str">
        <f>IFERROR(IF(VLOOKUP($C185,'様式４－１'!$A$6:$AE$112,26,FALSE)="","",1),"")</f>
        <v/>
      </c>
      <c r="CJ185" s="234" t="str">
        <f>IFERROR(IF(VLOOKUP($C185,'様式４－１'!$A$6:$AE$112,27,FALSE)="","",1),"")</f>
        <v/>
      </c>
      <c r="CK185" s="235" t="str">
        <f>IFERROR(IF(VLOOKUP($C185,'様式４－１'!$A$6:$AE$112,28,FALSE)="","",1),"")</f>
        <v/>
      </c>
      <c r="CL185" s="234" t="str">
        <f>IFERROR(IF(VLOOKUP($C185,'様式４－１'!$A$6:$AE$112,29,FALSE)="","",1),"")</f>
        <v/>
      </c>
      <c r="CM185" s="235" t="str">
        <f>IFERROR(IF(VLOOKUP($C185,'様式４－１'!$A$6:$AE$112,30,FALSE)="","",1),"")</f>
        <v/>
      </c>
      <c r="CN185" s="234" t="str">
        <f>IFERROR(IF(VLOOKUP($C185,'様式４－１'!$A$6:$AE$112,31,FALSE)="","",1),"")</f>
        <v/>
      </c>
      <c r="CO185" s="252" t="str">
        <f>IFERROR(IF(VLOOKUP($C185,'様式４－１'!$A$6:$AE$112,31,FALSE)="","",1),"")</f>
        <v/>
      </c>
      <c r="CP185" s="256" t="str">
        <f>IFERROR(IF(VLOOKUP($C185,'様式４－１'!$A$6:$AE$112,31,FALSE)="","",1),"")</f>
        <v/>
      </c>
      <c r="CQ185" s="252" t="str">
        <f>IFERROR(IF(VLOOKUP($C185,'様式４－１'!$A$6:$AE$112,31,FALSE)="","",1),"")</f>
        <v/>
      </c>
      <c r="CR185" s="260">
        <f>全技術者確認表!E197</f>
        <v>0</v>
      </c>
      <c r="CS185" s="261">
        <f>全技術者確認表!H197</f>
        <v>0</v>
      </c>
      <c r="FS185" s="232"/>
      <c r="FT185" s="233"/>
      <c r="FU185" s="232"/>
      <c r="FV185" s="233"/>
      <c r="FW185" s="232"/>
      <c r="FX185" s="233"/>
      <c r="FY185" s="232"/>
      <c r="FZ185" s="233"/>
      <c r="GA185" s="232"/>
      <c r="GB185" s="233"/>
      <c r="GC185" s="232"/>
      <c r="GD185" s="233"/>
      <c r="GE185" s="232"/>
      <c r="GF185" s="233"/>
      <c r="GG185" s="232"/>
      <c r="GH185" s="233"/>
      <c r="GI185" s="234"/>
      <c r="GJ185" s="235"/>
      <c r="GK185" s="234"/>
      <c r="GL185" s="235"/>
      <c r="GM185" s="234"/>
      <c r="GN185" s="235"/>
      <c r="GO185" s="234"/>
      <c r="GP185" s="235"/>
      <c r="GQ185" s="234"/>
      <c r="GR185" s="235"/>
      <c r="GS185" s="234"/>
      <c r="GT185" s="235"/>
      <c r="GU185" s="234"/>
      <c r="GV185" s="235"/>
      <c r="GW185" s="234"/>
      <c r="GX185" s="235"/>
      <c r="GY185" s="232"/>
      <c r="GZ185" s="233"/>
      <c r="HA185" s="232"/>
      <c r="HB185" s="233"/>
      <c r="HC185" s="232"/>
      <c r="HD185" s="233"/>
      <c r="HE185" s="232"/>
      <c r="HF185" s="233"/>
      <c r="HG185" s="232"/>
      <c r="HH185" s="233"/>
      <c r="HI185" s="232"/>
      <c r="HJ185" s="233"/>
      <c r="HK185" s="232"/>
      <c r="HL185" s="233"/>
      <c r="HM185" s="232"/>
      <c r="HN185" s="233"/>
      <c r="HO185" s="232"/>
      <c r="HP185" s="233"/>
      <c r="HQ185" s="232"/>
      <c r="HR185" s="233"/>
      <c r="HS185" s="232"/>
      <c r="HT185" s="233"/>
      <c r="HU185" s="232"/>
      <c r="HV185" s="233"/>
      <c r="HW185" s="234"/>
      <c r="HX185" s="235"/>
      <c r="HY185" s="234"/>
      <c r="HZ185" s="235"/>
      <c r="IA185" s="234"/>
      <c r="IB185" s="235"/>
      <c r="IC185" s="234"/>
      <c r="ID185" s="235"/>
      <c r="IE185" s="232"/>
      <c r="IF185" s="233"/>
      <c r="IG185" s="232"/>
      <c r="IH185" s="233"/>
      <c r="II185" s="232"/>
      <c r="IJ185" s="233"/>
      <c r="IK185" s="232"/>
      <c r="IL185" s="233"/>
      <c r="IM185" s="234"/>
      <c r="IN185" s="235"/>
      <c r="IO185" s="234"/>
      <c r="IP185" s="235"/>
      <c r="IQ185" s="234"/>
      <c r="IR185" s="235"/>
      <c r="IS185" s="234"/>
      <c r="IT185" s="235"/>
      <c r="IU185" s="234"/>
      <c r="IV185" s="235"/>
      <c r="IW185" s="234"/>
      <c r="IX185" s="252"/>
      <c r="IY185" s="256"/>
      <c r="IZ185" s="252"/>
      <c r="JA185" s="256"/>
      <c r="JB185" s="252"/>
    </row>
    <row r="186" spans="1:262" s="241" customFormat="1" x14ac:dyDescent="0.2">
      <c r="A186" s="241">
        <f>報告書表紙!G$6</f>
        <v>0</v>
      </c>
      <c r="C186" s="241">
        <v>185</v>
      </c>
      <c r="D186" s="241">
        <f>全技術者確認表!B198</f>
        <v>0</v>
      </c>
      <c r="J186" s="242" t="str">
        <f>IFERROR(IF(VLOOKUP($C186,'様式２－１'!$A$6:$BG$163,4,FALSE)="","",1),"")</f>
        <v/>
      </c>
      <c r="K186" s="243" t="str">
        <f>IFERROR(IF(VLOOKUP($C186,'様式２－１'!$A$6:$BG$163,5,FALSE)="","",1),"")</f>
        <v/>
      </c>
      <c r="L186" s="242" t="str">
        <f>IFERROR(IF(VLOOKUP($C186,'様式２－１'!$A$6:$BG$163,6,FALSE)="","",1),"")</f>
        <v/>
      </c>
      <c r="M186" s="243" t="str">
        <f>IFERROR(IF(VLOOKUP($C186,'様式２－１'!$A$6:$BG$163,7,FALSE)="","",1),"")</f>
        <v/>
      </c>
      <c r="N186" s="242" t="str">
        <f>IFERROR(IF(VLOOKUP($C186,'様式２－１'!$A$6:$BG$163,8,FALSE)="","",1),"")</f>
        <v/>
      </c>
      <c r="O186" s="243" t="str">
        <f>IFERROR(IF(VLOOKUP($C186,'様式２－１'!$A$6:$BG$163,9,FALSE)="","",1),"")</f>
        <v/>
      </c>
      <c r="P186" s="242" t="str">
        <f>IFERROR(IF(VLOOKUP($C186,'様式２－１'!$A$6:$BG$163,10,FALSE)="","",1),"")</f>
        <v/>
      </c>
      <c r="Q186" s="243" t="str">
        <f>IFERROR(IF(VLOOKUP($C186,'様式２－１'!$A$6:$BG$163,11,FALSE)="","",1),"")</f>
        <v/>
      </c>
      <c r="R186" s="242" t="str">
        <f>IFERROR(IF(VLOOKUP($C186,'様式２－１'!$A$6:$BG$163,12,FALSE)="","",1),"")</f>
        <v/>
      </c>
      <c r="S186" s="243" t="str">
        <f>IFERROR(IF(VLOOKUP($C186,'様式２－１'!$A$6:$BG$163,13,FALSE)="","",1),"")</f>
        <v/>
      </c>
      <c r="T186" s="242" t="str">
        <f>IFERROR(IF(VLOOKUP($C186,'様式２－１'!$A$6:$BG$163,14,FALSE)="","",1),"")</f>
        <v/>
      </c>
      <c r="U186" s="243" t="str">
        <f>IFERROR(IF(VLOOKUP($C186,'様式２－１'!$A$6:$BG$163,15,FALSE)="","",1),"")</f>
        <v/>
      </c>
      <c r="V186" s="242" t="str">
        <f>IFERROR(IF(VLOOKUP($C186,'様式２－１'!$A$6:$BG$163,16,FALSE)="","",1),"")</f>
        <v/>
      </c>
      <c r="W186" s="243" t="str">
        <f>IFERROR(IF(VLOOKUP($C186,'様式２－１'!$A$6:$BG$163,17,FALSE)="","",1),"")</f>
        <v/>
      </c>
      <c r="X186" s="242" t="str">
        <f>IFERROR(IF(VLOOKUP($C186,'様式２－１'!$A$6:$BG$163,18,FALSE)="","",1),"")</f>
        <v/>
      </c>
      <c r="Y186" s="243" t="str">
        <f>IFERROR(IF(VLOOKUP($C186,'様式２－１'!$A$6:$BG$163,19,FALSE)="","",1),"")</f>
        <v/>
      </c>
      <c r="Z186" s="242" t="str">
        <f>IFERROR(IF(VLOOKUP($C186,'様式２－１'!$A$6:$BG$163,20,FALSE)="","",1),"")</f>
        <v/>
      </c>
      <c r="AA186" s="245" t="str">
        <f>IFERROR(IF(VLOOKUP($C186,'様式２－１'!$A$6:$BG$163,21,FALSE)="","",1),"")</f>
        <v/>
      </c>
      <c r="AB186" s="242" t="str">
        <f>IFERROR(IF(VLOOKUP($C186,'様式２－１'!$A$6:$BG$163,22,FALSE)="","",1),"")</f>
        <v/>
      </c>
      <c r="AC186" s="245" t="str">
        <f>IFERROR(IF(VLOOKUP($C186,'様式２－１'!$A$6:$BG$163,23,FALSE)="","",1),"")</f>
        <v/>
      </c>
      <c r="AD186" s="242" t="str">
        <f>IFERROR(IF(VLOOKUP($C186,'様式２－１'!$A$6:$BG$163,24,FALSE)="","",1),"")</f>
        <v/>
      </c>
      <c r="AE186" s="245" t="str">
        <f>IFERROR(IF(VLOOKUP($C186,'様式２－１'!$A$6:$BG$163,25,FALSE)="","",1),"")</f>
        <v/>
      </c>
      <c r="AF186" s="242" t="str">
        <f>IFERROR(IF(VLOOKUP($C186,'様式２－１'!$A$6:$BG$163,26,FALSE)="","",1),"")</f>
        <v/>
      </c>
      <c r="AG186" s="245" t="str">
        <f>IFERROR(IF(VLOOKUP($C186,'様式２－１'!$A$6:$BG$163,27,FALSE)="","",1),"")</f>
        <v/>
      </c>
      <c r="AH186" s="242" t="str">
        <f>IFERROR(IF(VLOOKUP($C186,'様式２－１'!$A$6:$BG$163,28,FALSE)="","",1),"")</f>
        <v/>
      </c>
      <c r="AI186" s="245" t="str">
        <f>IFERROR(IF(VLOOKUP($C186,'様式２－１'!$A$6:$BG$163,28,FALSE)="","",1),"")</f>
        <v/>
      </c>
      <c r="AJ186" s="242" t="str">
        <f>IFERROR(IF(VLOOKUP($C186,'様式２－１'!$A$6:$BG$163,30,FALSE)="","",1),"")</f>
        <v/>
      </c>
      <c r="AK186" s="245" t="str">
        <f>IFERROR(IF(VLOOKUP($C186,'様式２－１'!$A$6:$BG$163,31,FALSE)="","",1),"")</f>
        <v/>
      </c>
      <c r="AL186" s="242" t="str">
        <f>IFERROR(IF(VLOOKUP($C186,'様式２－１'!$A$6:$BG$163,32,FALSE)="","",1),"")</f>
        <v/>
      </c>
      <c r="AM186" s="245" t="str">
        <f>IFERROR(IF(VLOOKUP($C186,'様式２－１'!$A$6:$BG$163,33,FALSE)="","",1),"")</f>
        <v/>
      </c>
      <c r="AN186" s="242" t="str">
        <f>IFERROR(IF(VLOOKUP($C186,'様式２－１'!$A$6:$BG$163,34,FALSE)="","",1),"")</f>
        <v/>
      </c>
      <c r="AO186" s="245" t="str">
        <f>IFERROR(IF(VLOOKUP($C186,'様式２－１'!$A$6:$BG$163,35,FALSE)="","",1),"")</f>
        <v/>
      </c>
      <c r="AP186" s="242" t="str">
        <f>IFERROR(IF(VLOOKUP($C186,'様式２－１'!$A$6:$BG$163,36,FALSE)="","",VLOOKUP($C186,'様式２－１'!$A$6:$BG$163,36,FALSE)),"")</f>
        <v/>
      </c>
      <c r="AQ186" s="243" t="str">
        <f>IFERROR(IF(VLOOKUP($C186,'様式２－１'!$A$6:$BG$163,37,FALSE)="","",VLOOKUP($C186,'様式２－１'!$A$6:$BG$163,37,FALSE)),"")</f>
        <v/>
      </c>
      <c r="AR186" s="242" t="str">
        <f>IFERROR(IF(VLOOKUP($C186,'様式２－１'!$A$6:$BG$163,38,FALSE)="","",VLOOKUP($C186,'様式２－１'!$A$6:$BG$163,38,FALSE)),"")</f>
        <v/>
      </c>
      <c r="AS186" s="243" t="str">
        <f>IFERROR(IF(VLOOKUP($C186,'様式２－１'!$A$6:$BG$163,39,FALSE)="","",VLOOKUP($C186,'様式２－１'!$A$6:$BG$163,39,FALSE)),"")</f>
        <v/>
      </c>
      <c r="AT186" s="242" t="str">
        <f>IFERROR(IF(VLOOKUP($C186,'様式２－１'!$A$6:$BG$163,40,FALSE)="","",VLOOKUP($C186,'様式２－１'!$A$6:$BG$163,40,FALSE)),"")</f>
        <v/>
      </c>
      <c r="AU186" s="243" t="str">
        <f>IFERROR(IF(VLOOKUP($C186,'様式２－１'!$A$6:$BG$163,41,FALSE)="","",VLOOKUP($C186,'様式２－１'!$A$6:$BG$163,41,FALSE)),"")</f>
        <v/>
      </c>
      <c r="AV186" s="242" t="str">
        <f>IFERROR(IF(VLOOKUP($C186,'様式２－１'!$A$6:$BG$163,42,FALSE)="","",VLOOKUP($C186,'様式２－１'!$A$6:$BG$163,42,FALSE)),"")</f>
        <v/>
      </c>
      <c r="AW186" s="243" t="str">
        <f>IFERROR(IF(VLOOKUP($C186,'様式２－１'!$A$6:$BG$163,43,FALSE)="","",VLOOKUP($C186,'様式２－１'!$A$6:$BG$163,43,FALSE)),"")</f>
        <v/>
      </c>
      <c r="AX186" s="242" t="str">
        <f>IFERROR(IF(VLOOKUP($C186,'様式２－１'!$A$6:$BG$163,44,FALSE)="","",VLOOKUP($C186,'様式２－１'!$A$6:$BG$163,44,FALSE)),"")</f>
        <v/>
      </c>
      <c r="AY186" s="243" t="str">
        <f>IFERROR(IF(VLOOKUP($C186,'様式２－１'!$A$6:$BG$163,45,FALSE)="","",VLOOKUP($C186,'様式２－１'!$A$6:$BG$163,45,FALSE)),"")</f>
        <v/>
      </c>
      <c r="AZ186" s="242" t="str">
        <f>IFERROR(IF(VLOOKUP($C186,'様式２－１'!$A$6:$BG$163,46,FALSE)="","",VLOOKUP($C186,'様式２－１'!$A$6:$BG$163,46,FALSE)),"")</f>
        <v/>
      </c>
      <c r="BA186" s="243" t="str">
        <f>IFERROR(IF(VLOOKUP($C186,'様式２－１'!$A$6:$BG$163,47,FALSE)="","",VLOOKUP($C186,'様式２－１'!$A$6:$BG$163,47,FALSE)),"")</f>
        <v/>
      </c>
      <c r="BB186" s="242" t="str">
        <f>IFERROR(IF(VLOOKUP($C186,'様式２－１'!$A$6:$BG$163,48,FALSE)="","",VLOOKUP($C186,'様式２－１'!$A$6:$BG$163,48,FALSE)),"")</f>
        <v/>
      </c>
      <c r="BC186" s="243" t="str">
        <f>IFERROR(IF(VLOOKUP($C186,'様式２－１'!$A$6:$BG$163,49,FALSE)="","",VLOOKUP($C186,'様式２－１'!$A$6:$BG$163,49,FALSE)),"")</f>
        <v/>
      </c>
      <c r="BD186" s="242" t="str">
        <f>IFERROR(IF(VLOOKUP($C186,'様式２－１'!$A$6:$BG$163,50,FALSE)="","",VLOOKUP($C186,'様式２－１'!$A$6:$BG$163,50,FALSE)),"")</f>
        <v/>
      </c>
      <c r="BE186" s="243" t="str">
        <f>IFERROR(IF(VLOOKUP($C186,'様式２－１'!$A$6:$BG$163,51,FALSE)="","",VLOOKUP($C186,'様式２－１'!$A$6:$BG$163,51,FALSE)),"")</f>
        <v/>
      </c>
      <c r="BF186" s="242" t="str">
        <f>IFERROR(IF(VLOOKUP($C186,'様式２－１'!$A$6:$BG$163,52,FALSE)="","",VLOOKUP($C186,'様式２－１'!$A$6:$BG$163,52,FALSE)),"")</f>
        <v/>
      </c>
      <c r="BG186" s="243" t="str">
        <f>IFERROR(IF(VLOOKUP($C186,'様式２－１'!$A$6:$BG$163,53,FALSE)="","",1),"")</f>
        <v/>
      </c>
      <c r="BH186" s="242" t="str">
        <f>IFERROR(IF(VLOOKUP($C186,'様式２－１'!$A$6:$BG$163,54,FALSE)="","",1),"")</f>
        <v/>
      </c>
      <c r="BI186" s="243" t="str">
        <f>IFERROR(IF(VLOOKUP($C186,'様式２－１'!$A$6:$BG$163,55,FALSE)="","",1),"")</f>
        <v/>
      </c>
      <c r="BJ186" s="242" t="str">
        <f>IFERROR(IF(VLOOKUP($C186,'様式２－１'!$A$6:$BG$163,56,FALSE)="","",VLOOKUP($C186,'様式２－１'!$A$6:$BG$163,56,FALSE)),"")</f>
        <v/>
      </c>
      <c r="BK186" s="243" t="str">
        <f>IFERROR(IF(VLOOKUP($C186,'様式２－１'!$A$6:$BG$163,57,FALSE)="","",VLOOKUP($C186,'様式２－１'!$A$6:$BG$163,57,FALSE)),"")</f>
        <v/>
      </c>
      <c r="BL186" s="242" t="str">
        <f>IFERROR(IF(VLOOKUP($C186,'様式２－１'!$A$6:$BG$163,58,FALSE)="","",VLOOKUP($C186,'様式２－１'!$A$6:$BG$163,58,FALSE)),"")</f>
        <v/>
      </c>
      <c r="BM186" s="243" t="str">
        <f>IFERROR(IF(VLOOKUP($C186,'様式２－１'!$A$6:$BG$163,59,FALSE)="","",VLOOKUP($C186,'様式２－１'!$A$6:$BG$163,59,FALSE)),"")</f>
        <v/>
      </c>
      <c r="BN186" s="244" t="str">
        <f>IFERROR(IF(VLOOKUP($C186,'様式４－１'!$A$6:$AE$112,5,FALSE)="","",VLOOKUP($C186,'様式４－１'!$A$6:$AE$112,5,FALSE)),"")</f>
        <v/>
      </c>
      <c r="BO186" s="245" t="str">
        <f>IFERROR(IF(VLOOKUP($C186,'様式４－１'!$A$6:$AE$112,6,FALSE)="","",VLOOKUP($C186,'様式４－１'!$A$6:$AE$112,6,FALSE)),"")</f>
        <v/>
      </c>
      <c r="BP186" s="244" t="str">
        <f>IFERROR(IF(VLOOKUP($C186,'様式４－１'!$A$6:$AE$112,7,FALSE)="","",VLOOKUP($C186,'様式４－１'!$A$6:$AE$112,7,FALSE)),"")</f>
        <v/>
      </c>
      <c r="BQ186" s="245" t="str">
        <f>IFERROR(IF(VLOOKUP($C186,'様式４－１'!$A$6:$AE$112,8,FALSE)="","",VLOOKUP($C186,'様式４－１'!$A$6:$AE$112,8,FALSE)),"")</f>
        <v/>
      </c>
      <c r="BR186" s="244" t="str">
        <f>IFERROR(IF(VLOOKUP($C186,'様式４－１'!$A$6:$AE$112,9,FALSE)="","",VLOOKUP($C186,'様式４－１'!$A$6:$AE$112,9,FALSE)),"")</f>
        <v/>
      </c>
      <c r="BS186" s="245" t="str">
        <f>IFERROR(IF(VLOOKUP($C186,'様式４－１'!$A$6:$AE$112,10,FALSE)="","",VLOOKUP($C186,'様式４－１'!$A$6:$AE$112,10,FALSE)),"")</f>
        <v/>
      </c>
      <c r="BT186" s="244" t="str">
        <f>IFERROR(IF(VLOOKUP($C186,'様式４－１'!$A$6:$AE$112,11,FALSE)="","",VLOOKUP($C186,'様式４－１'!$A$6:$AE$112,11,FALSE)),"")</f>
        <v/>
      </c>
      <c r="BU186" s="245" t="str">
        <f>IFERROR(IF(VLOOKUP($C186,'様式４－１'!$A$6:$AE$112,12,FALSE)="","",VLOOKUP($C186,'様式４－１'!$A$6:$AE$112,12,FALSE)),"")</f>
        <v/>
      </c>
      <c r="BV186" s="242" t="str">
        <f>IFERROR(IF(VLOOKUP($C186,'様式４－１'!$A$6:$AE$112,13,FALSE)="","",VLOOKUP($C186,'様式４－１'!$A$6:$AE$112,13,FALSE)),"")</f>
        <v/>
      </c>
      <c r="BW186" s="243" t="str">
        <f>IFERROR(IF(VLOOKUP($C186,'様式４－１'!$A$6:$AE$112,14,FALSE)="","",VLOOKUP($C186,'様式４－１'!$A$6:$AE$112,14,FALSE)),"")</f>
        <v/>
      </c>
      <c r="BX186" s="242" t="str">
        <f>IFERROR(IF(VLOOKUP($C186,'様式４－１'!$A$6:$AE$112,15,FALSE)="","",VLOOKUP($C186,'様式４－１'!$A$6:$AE$112,15,FALSE)),"")</f>
        <v/>
      </c>
      <c r="BY186" s="243" t="str">
        <f>IFERROR(IF(VLOOKUP($C186,'様式４－１'!$A$6:$AE$112,16,FALSE)="","",VLOOKUP($C186,'様式４－１'!$A$6:$AE$112,16,FALSE)),"")</f>
        <v/>
      </c>
      <c r="BZ186" s="242" t="str">
        <f>IFERROR(IF(VLOOKUP($C186,'様式４－１'!$A$6:$AE$112,17,FALSE)="","",VLOOKUP($C186,'様式４－１'!$A$6:$AE$112,17,FALSE)),"")</f>
        <v/>
      </c>
      <c r="CA186" s="243" t="str">
        <f>IFERROR(IF(VLOOKUP($C186,'様式４－１'!$A$6:$AE$112,18,FALSE)="","",VLOOKUP($C186,'様式４－１'!$A$6:$AE$112,18,FALSE)),"")</f>
        <v/>
      </c>
      <c r="CB186" s="242" t="str">
        <f>IFERROR(IF(VLOOKUP($C186,'様式４－１'!$A$6:$AE$112,19,FALSE)="","",VLOOKUP($C186,'様式４－１'!$A$6:$AE$112,19,FALSE)),"")</f>
        <v/>
      </c>
      <c r="CC186" s="243" t="str">
        <f>IFERROR(IF(VLOOKUP($C186,'様式４－１'!$A$6:$AE$112,20,FALSE)="","",VLOOKUP($C186,'様式４－１'!$A$6:$AE$112,20,FALSE)),"")</f>
        <v/>
      </c>
      <c r="CD186" s="244" t="str">
        <f>IFERROR(IF(VLOOKUP($C186,'様式４－１'!$A$6:$AE$112,21,FALSE)="","",1),"")</f>
        <v/>
      </c>
      <c r="CE186" s="245" t="str">
        <f>IFERROR(IF(VLOOKUP($C186,'様式４－１'!$A$6:$AE$112,22,FALSE)="","",1),"")</f>
        <v/>
      </c>
      <c r="CF186" s="244" t="str">
        <f>IFERROR(IF(VLOOKUP($C186,'様式４－１'!$A$6:$AE$112,23,FALSE)="","",1),"")</f>
        <v/>
      </c>
      <c r="CG186" s="245" t="str">
        <f>IFERROR(IF(VLOOKUP($C186,'様式４－１'!$A$6:$AE$112,24,FALSE)="","",1),"")</f>
        <v/>
      </c>
      <c r="CH186" s="244" t="str">
        <f>IFERROR(IF(VLOOKUP($C186,'様式４－１'!$A$6:$AE$112,25,FALSE)="","",1),"")</f>
        <v/>
      </c>
      <c r="CI186" s="245" t="str">
        <f>IFERROR(IF(VLOOKUP($C186,'様式４－１'!$A$6:$AE$112,26,FALSE)="","",1),"")</f>
        <v/>
      </c>
      <c r="CJ186" s="244" t="str">
        <f>IFERROR(IF(VLOOKUP($C186,'様式４－１'!$A$6:$AE$112,27,FALSE)="","",1),"")</f>
        <v/>
      </c>
      <c r="CK186" s="245" t="str">
        <f>IFERROR(IF(VLOOKUP($C186,'様式４－１'!$A$6:$AE$112,28,FALSE)="","",1),"")</f>
        <v/>
      </c>
      <c r="CL186" s="244" t="str">
        <f>IFERROR(IF(VLOOKUP($C186,'様式４－１'!$A$6:$AE$112,29,FALSE)="","",1),"")</f>
        <v/>
      </c>
      <c r="CM186" s="245" t="str">
        <f>IFERROR(IF(VLOOKUP($C186,'様式４－１'!$A$6:$AE$112,30,FALSE)="","",1),"")</f>
        <v/>
      </c>
      <c r="CN186" s="244" t="str">
        <f>IFERROR(IF(VLOOKUP($C186,'様式４－１'!$A$6:$AE$112,31,FALSE)="","",1),"")</f>
        <v/>
      </c>
      <c r="CO186" s="253" t="str">
        <f>IFERROR(IF(VLOOKUP($C186,'様式４－１'!$A$6:$AE$112,31,FALSE)="","",1),"")</f>
        <v/>
      </c>
      <c r="CP186" s="257" t="str">
        <f>IFERROR(IF(VLOOKUP($C186,'様式４－１'!$A$6:$AE$112,31,FALSE)="","",1),"")</f>
        <v/>
      </c>
      <c r="CQ186" s="253" t="str">
        <f>IFERROR(IF(VLOOKUP($C186,'様式４－１'!$A$6:$AE$112,31,FALSE)="","",1),"")</f>
        <v/>
      </c>
      <c r="CR186" s="262">
        <f>全技術者確認表!E198</f>
        <v>0</v>
      </c>
      <c r="CS186" s="263">
        <f>全技術者確認表!H198</f>
        <v>0</v>
      </c>
      <c r="FS186" s="242"/>
      <c r="FT186" s="243"/>
      <c r="FU186" s="242"/>
      <c r="FV186" s="243"/>
      <c r="FW186" s="242"/>
      <c r="FX186" s="243"/>
      <c r="FY186" s="242"/>
      <c r="FZ186" s="243"/>
      <c r="GA186" s="242"/>
      <c r="GB186" s="243"/>
      <c r="GC186" s="242"/>
      <c r="GD186" s="243"/>
      <c r="GE186" s="242"/>
      <c r="GF186" s="243"/>
      <c r="GG186" s="242"/>
      <c r="GH186" s="243"/>
      <c r="GI186" s="244"/>
      <c r="GJ186" s="245"/>
      <c r="GK186" s="244"/>
      <c r="GL186" s="245"/>
      <c r="GM186" s="244"/>
      <c r="GN186" s="245"/>
      <c r="GO186" s="244"/>
      <c r="GP186" s="245"/>
      <c r="GQ186" s="244"/>
      <c r="GR186" s="245"/>
      <c r="GS186" s="244"/>
      <c r="GT186" s="245"/>
      <c r="GU186" s="244"/>
      <c r="GV186" s="245"/>
      <c r="GW186" s="244"/>
      <c r="GX186" s="245"/>
      <c r="GY186" s="242"/>
      <c r="GZ186" s="243"/>
      <c r="HA186" s="242"/>
      <c r="HB186" s="243"/>
      <c r="HC186" s="242"/>
      <c r="HD186" s="243"/>
      <c r="HE186" s="242"/>
      <c r="HF186" s="243"/>
      <c r="HG186" s="242"/>
      <c r="HH186" s="243"/>
      <c r="HI186" s="242"/>
      <c r="HJ186" s="243"/>
      <c r="HK186" s="242"/>
      <c r="HL186" s="243"/>
      <c r="HM186" s="242"/>
      <c r="HN186" s="243"/>
      <c r="HO186" s="242"/>
      <c r="HP186" s="243"/>
      <c r="HQ186" s="242"/>
      <c r="HR186" s="243"/>
      <c r="HS186" s="242"/>
      <c r="HT186" s="243"/>
      <c r="HU186" s="242"/>
      <c r="HV186" s="243"/>
      <c r="HW186" s="244"/>
      <c r="HX186" s="245"/>
      <c r="HY186" s="244"/>
      <c r="HZ186" s="245"/>
      <c r="IA186" s="244"/>
      <c r="IB186" s="245"/>
      <c r="IC186" s="244"/>
      <c r="ID186" s="245"/>
      <c r="IE186" s="242"/>
      <c r="IF186" s="243"/>
      <c r="IG186" s="242"/>
      <c r="IH186" s="243"/>
      <c r="II186" s="242"/>
      <c r="IJ186" s="243"/>
      <c r="IK186" s="242"/>
      <c r="IL186" s="243"/>
      <c r="IM186" s="244"/>
      <c r="IN186" s="245"/>
      <c r="IO186" s="244"/>
      <c r="IP186" s="245"/>
      <c r="IQ186" s="244"/>
      <c r="IR186" s="245"/>
      <c r="IS186" s="244"/>
      <c r="IT186" s="245"/>
      <c r="IU186" s="244"/>
      <c r="IV186" s="245"/>
      <c r="IW186" s="244"/>
      <c r="IX186" s="253"/>
      <c r="IY186" s="257"/>
      <c r="IZ186" s="253"/>
      <c r="JA186" s="257"/>
      <c r="JB186" s="253"/>
    </row>
    <row r="187" spans="1:262" s="236" customFormat="1" x14ac:dyDescent="0.2">
      <c r="A187" s="236">
        <f>報告書表紙!G$6</f>
        <v>0</v>
      </c>
      <c r="C187" s="236">
        <v>186</v>
      </c>
      <c r="D187" s="236">
        <f>全技術者確認表!B199</f>
        <v>0</v>
      </c>
      <c r="J187" s="237" t="str">
        <f>IFERROR(IF(VLOOKUP($C187,'様式２－１'!$A$6:$BG$163,4,FALSE)="","",1),"")</f>
        <v/>
      </c>
      <c r="K187" s="238" t="str">
        <f>IFERROR(IF(VLOOKUP($C187,'様式２－１'!$A$6:$BG$163,5,FALSE)="","",1),"")</f>
        <v/>
      </c>
      <c r="L187" s="237" t="str">
        <f>IFERROR(IF(VLOOKUP($C187,'様式２－１'!$A$6:$BG$163,6,FALSE)="","",1),"")</f>
        <v/>
      </c>
      <c r="M187" s="238" t="str">
        <f>IFERROR(IF(VLOOKUP($C187,'様式２－１'!$A$6:$BG$163,7,FALSE)="","",1),"")</f>
        <v/>
      </c>
      <c r="N187" s="237" t="str">
        <f>IFERROR(IF(VLOOKUP($C187,'様式２－１'!$A$6:$BG$163,8,FALSE)="","",1),"")</f>
        <v/>
      </c>
      <c r="O187" s="238" t="str">
        <f>IFERROR(IF(VLOOKUP($C187,'様式２－１'!$A$6:$BG$163,9,FALSE)="","",1),"")</f>
        <v/>
      </c>
      <c r="P187" s="237" t="str">
        <f>IFERROR(IF(VLOOKUP($C187,'様式２－１'!$A$6:$BG$163,10,FALSE)="","",1),"")</f>
        <v/>
      </c>
      <c r="Q187" s="238" t="str">
        <f>IFERROR(IF(VLOOKUP($C187,'様式２－１'!$A$6:$BG$163,11,FALSE)="","",1),"")</f>
        <v/>
      </c>
      <c r="R187" s="237" t="str">
        <f>IFERROR(IF(VLOOKUP($C187,'様式２－１'!$A$6:$BG$163,12,FALSE)="","",1),"")</f>
        <v/>
      </c>
      <c r="S187" s="238" t="str">
        <f>IFERROR(IF(VLOOKUP($C187,'様式２－１'!$A$6:$BG$163,13,FALSE)="","",1),"")</f>
        <v/>
      </c>
      <c r="T187" s="237" t="str">
        <f>IFERROR(IF(VLOOKUP($C187,'様式２－１'!$A$6:$BG$163,14,FALSE)="","",1),"")</f>
        <v/>
      </c>
      <c r="U187" s="238" t="str">
        <f>IFERROR(IF(VLOOKUP($C187,'様式２－１'!$A$6:$BG$163,15,FALSE)="","",1),"")</f>
        <v/>
      </c>
      <c r="V187" s="237" t="str">
        <f>IFERROR(IF(VLOOKUP($C187,'様式２－１'!$A$6:$BG$163,16,FALSE)="","",1),"")</f>
        <v/>
      </c>
      <c r="W187" s="238" t="str">
        <f>IFERROR(IF(VLOOKUP($C187,'様式２－１'!$A$6:$BG$163,17,FALSE)="","",1),"")</f>
        <v/>
      </c>
      <c r="X187" s="237" t="str">
        <f>IFERROR(IF(VLOOKUP($C187,'様式２－１'!$A$6:$BG$163,18,FALSE)="","",1),"")</f>
        <v/>
      </c>
      <c r="Y187" s="238" t="str">
        <f>IFERROR(IF(VLOOKUP($C187,'様式２－１'!$A$6:$BG$163,19,FALSE)="","",1),"")</f>
        <v/>
      </c>
      <c r="Z187" s="237" t="str">
        <f>IFERROR(IF(VLOOKUP($C187,'様式２－１'!$A$6:$BG$163,20,FALSE)="","",1),"")</f>
        <v/>
      </c>
      <c r="AA187" s="240" t="str">
        <f>IFERROR(IF(VLOOKUP($C187,'様式２－１'!$A$6:$BG$163,21,FALSE)="","",1),"")</f>
        <v/>
      </c>
      <c r="AB187" s="237" t="str">
        <f>IFERROR(IF(VLOOKUP($C187,'様式２－１'!$A$6:$BG$163,22,FALSE)="","",1),"")</f>
        <v/>
      </c>
      <c r="AC187" s="240" t="str">
        <f>IFERROR(IF(VLOOKUP($C187,'様式２－１'!$A$6:$BG$163,23,FALSE)="","",1),"")</f>
        <v/>
      </c>
      <c r="AD187" s="237" t="str">
        <f>IFERROR(IF(VLOOKUP($C187,'様式２－１'!$A$6:$BG$163,24,FALSE)="","",1),"")</f>
        <v/>
      </c>
      <c r="AE187" s="240" t="str">
        <f>IFERROR(IF(VLOOKUP($C187,'様式２－１'!$A$6:$BG$163,25,FALSE)="","",1),"")</f>
        <v/>
      </c>
      <c r="AF187" s="237" t="str">
        <f>IFERROR(IF(VLOOKUP($C187,'様式２－１'!$A$6:$BG$163,26,FALSE)="","",1),"")</f>
        <v/>
      </c>
      <c r="AG187" s="240" t="str">
        <f>IFERROR(IF(VLOOKUP($C187,'様式２－１'!$A$6:$BG$163,27,FALSE)="","",1),"")</f>
        <v/>
      </c>
      <c r="AH187" s="237" t="str">
        <f>IFERROR(IF(VLOOKUP($C187,'様式２－１'!$A$6:$BG$163,28,FALSE)="","",1),"")</f>
        <v/>
      </c>
      <c r="AI187" s="240" t="str">
        <f>IFERROR(IF(VLOOKUP($C187,'様式２－１'!$A$6:$BG$163,28,FALSE)="","",1),"")</f>
        <v/>
      </c>
      <c r="AJ187" s="237" t="str">
        <f>IFERROR(IF(VLOOKUP($C187,'様式２－１'!$A$6:$BG$163,30,FALSE)="","",1),"")</f>
        <v/>
      </c>
      <c r="AK187" s="240" t="str">
        <f>IFERROR(IF(VLOOKUP($C187,'様式２－１'!$A$6:$BG$163,31,FALSE)="","",1),"")</f>
        <v/>
      </c>
      <c r="AL187" s="237" t="str">
        <f>IFERROR(IF(VLOOKUP($C187,'様式２－１'!$A$6:$BG$163,32,FALSE)="","",1),"")</f>
        <v/>
      </c>
      <c r="AM187" s="240" t="str">
        <f>IFERROR(IF(VLOOKUP($C187,'様式２－１'!$A$6:$BG$163,33,FALSE)="","",1),"")</f>
        <v/>
      </c>
      <c r="AN187" s="237" t="str">
        <f>IFERROR(IF(VLOOKUP($C187,'様式２－１'!$A$6:$BG$163,34,FALSE)="","",1),"")</f>
        <v/>
      </c>
      <c r="AO187" s="240" t="str">
        <f>IFERROR(IF(VLOOKUP($C187,'様式２－１'!$A$6:$BG$163,35,FALSE)="","",1),"")</f>
        <v/>
      </c>
      <c r="AP187" s="237" t="str">
        <f>IFERROR(IF(VLOOKUP($C187,'様式２－１'!$A$6:$BG$163,36,FALSE)="","",VLOOKUP($C187,'様式２－１'!$A$6:$BG$163,36,FALSE)),"")</f>
        <v/>
      </c>
      <c r="AQ187" s="238" t="str">
        <f>IFERROR(IF(VLOOKUP($C187,'様式２－１'!$A$6:$BG$163,37,FALSE)="","",VLOOKUP($C187,'様式２－１'!$A$6:$BG$163,37,FALSE)),"")</f>
        <v/>
      </c>
      <c r="AR187" s="237" t="str">
        <f>IFERROR(IF(VLOOKUP($C187,'様式２－１'!$A$6:$BG$163,38,FALSE)="","",VLOOKUP($C187,'様式２－１'!$A$6:$BG$163,38,FALSE)),"")</f>
        <v/>
      </c>
      <c r="AS187" s="238" t="str">
        <f>IFERROR(IF(VLOOKUP($C187,'様式２－１'!$A$6:$BG$163,39,FALSE)="","",VLOOKUP($C187,'様式２－１'!$A$6:$BG$163,39,FALSE)),"")</f>
        <v/>
      </c>
      <c r="AT187" s="237" t="str">
        <f>IFERROR(IF(VLOOKUP($C187,'様式２－１'!$A$6:$BG$163,40,FALSE)="","",VLOOKUP($C187,'様式２－１'!$A$6:$BG$163,40,FALSE)),"")</f>
        <v/>
      </c>
      <c r="AU187" s="238" t="str">
        <f>IFERROR(IF(VLOOKUP($C187,'様式２－１'!$A$6:$BG$163,41,FALSE)="","",VLOOKUP($C187,'様式２－１'!$A$6:$BG$163,41,FALSE)),"")</f>
        <v/>
      </c>
      <c r="AV187" s="237" t="str">
        <f>IFERROR(IF(VLOOKUP($C187,'様式２－１'!$A$6:$BG$163,42,FALSE)="","",VLOOKUP($C187,'様式２－１'!$A$6:$BG$163,42,FALSE)),"")</f>
        <v/>
      </c>
      <c r="AW187" s="238" t="str">
        <f>IFERROR(IF(VLOOKUP($C187,'様式２－１'!$A$6:$BG$163,43,FALSE)="","",VLOOKUP($C187,'様式２－１'!$A$6:$BG$163,43,FALSE)),"")</f>
        <v/>
      </c>
      <c r="AX187" s="237" t="str">
        <f>IFERROR(IF(VLOOKUP($C187,'様式２－１'!$A$6:$BG$163,44,FALSE)="","",VLOOKUP($C187,'様式２－１'!$A$6:$BG$163,44,FALSE)),"")</f>
        <v/>
      </c>
      <c r="AY187" s="238" t="str">
        <f>IFERROR(IF(VLOOKUP($C187,'様式２－１'!$A$6:$BG$163,45,FALSE)="","",VLOOKUP($C187,'様式２－１'!$A$6:$BG$163,45,FALSE)),"")</f>
        <v/>
      </c>
      <c r="AZ187" s="237" t="str">
        <f>IFERROR(IF(VLOOKUP($C187,'様式２－１'!$A$6:$BG$163,46,FALSE)="","",VLOOKUP($C187,'様式２－１'!$A$6:$BG$163,46,FALSE)),"")</f>
        <v/>
      </c>
      <c r="BA187" s="238" t="str">
        <f>IFERROR(IF(VLOOKUP($C187,'様式２－１'!$A$6:$BG$163,47,FALSE)="","",VLOOKUP($C187,'様式２－１'!$A$6:$BG$163,47,FALSE)),"")</f>
        <v/>
      </c>
      <c r="BB187" s="237" t="str">
        <f>IFERROR(IF(VLOOKUP($C187,'様式２－１'!$A$6:$BG$163,48,FALSE)="","",VLOOKUP($C187,'様式２－１'!$A$6:$BG$163,48,FALSE)),"")</f>
        <v/>
      </c>
      <c r="BC187" s="238" t="str">
        <f>IFERROR(IF(VLOOKUP($C187,'様式２－１'!$A$6:$BG$163,49,FALSE)="","",VLOOKUP($C187,'様式２－１'!$A$6:$BG$163,49,FALSE)),"")</f>
        <v/>
      </c>
      <c r="BD187" s="237" t="str">
        <f>IFERROR(IF(VLOOKUP($C187,'様式２－１'!$A$6:$BG$163,50,FALSE)="","",VLOOKUP($C187,'様式２－１'!$A$6:$BG$163,50,FALSE)),"")</f>
        <v/>
      </c>
      <c r="BE187" s="238" t="str">
        <f>IFERROR(IF(VLOOKUP($C187,'様式２－１'!$A$6:$BG$163,51,FALSE)="","",VLOOKUP($C187,'様式２－１'!$A$6:$BG$163,51,FALSE)),"")</f>
        <v/>
      </c>
      <c r="BF187" s="237" t="str">
        <f>IFERROR(IF(VLOOKUP($C187,'様式２－１'!$A$6:$BG$163,52,FALSE)="","",VLOOKUP($C187,'様式２－１'!$A$6:$BG$163,52,FALSE)),"")</f>
        <v/>
      </c>
      <c r="BG187" s="238" t="str">
        <f>IFERROR(IF(VLOOKUP($C187,'様式２－１'!$A$6:$BG$163,53,FALSE)="","",1),"")</f>
        <v/>
      </c>
      <c r="BH187" s="237" t="str">
        <f>IFERROR(IF(VLOOKUP($C187,'様式２－１'!$A$6:$BG$163,54,FALSE)="","",1),"")</f>
        <v/>
      </c>
      <c r="BI187" s="238" t="str">
        <f>IFERROR(IF(VLOOKUP($C187,'様式２－１'!$A$6:$BG$163,55,FALSE)="","",1),"")</f>
        <v/>
      </c>
      <c r="BJ187" s="237" t="str">
        <f>IFERROR(IF(VLOOKUP($C187,'様式２－１'!$A$6:$BG$163,56,FALSE)="","",VLOOKUP($C187,'様式２－１'!$A$6:$BG$163,56,FALSE)),"")</f>
        <v/>
      </c>
      <c r="BK187" s="238" t="str">
        <f>IFERROR(IF(VLOOKUP($C187,'様式２－１'!$A$6:$BG$163,57,FALSE)="","",VLOOKUP($C187,'様式２－１'!$A$6:$BG$163,57,FALSE)),"")</f>
        <v/>
      </c>
      <c r="BL187" s="237" t="str">
        <f>IFERROR(IF(VLOOKUP($C187,'様式２－１'!$A$6:$BG$163,58,FALSE)="","",VLOOKUP($C187,'様式２－１'!$A$6:$BG$163,58,FALSE)),"")</f>
        <v/>
      </c>
      <c r="BM187" s="238" t="str">
        <f>IFERROR(IF(VLOOKUP($C187,'様式２－１'!$A$6:$BG$163,59,FALSE)="","",VLOOKUP($C187,'様式２－１'!$A$6:$BG$163,59,FALSE)),"")</f>
        <v/>
      </c>
      <c r="BN187" s="239" t="str">
        <f>IFERROR(IF(VLOOKUP($C187,'様式４－１'!$A$6:$AE$112,5,FALSE)="","",VLOOKUP($C187,'様式４－１'!$A$6:$AE$112,5,FALSE)),"")</f>
        <v/>
      </c>
      <c r="BO187" s="240" t="str">
        <f>IFERROR(IF(VLOOKUP($C187,'様式４－１'!$A$6:$AE$112,6,FALSE)="","",VLOOKUP($C187,'様式４－１'!$A$6:$AE$112,6,FALSE)),"")</f>
        <v/>
      </c>
      <c r="BP187" s="239" t="str">
        <f>IFERROR(IF(VLOOKUP($C187,'様式４－１'!$A$6:$AE$112,7,FALSE)="","",VLOOKUP($C187,'様式４－１'!$A$6:$AE$112,7,FALSE)),"")</f>
        <v/>
      </c>
      <c r="BQ187" s="240" t="str">
        <f>IFERROR(IF(VLOOKUP($C187,'様式４－１'!$A$6:$AE$112,8,FALSE)="","",VLOOKUP($C187,'様式４－１'!$A$6:$AE$112,8,FALSE)),"")</f>
        <v/>
      </c>
      <c r="BR187" s="239" t="str">
        <f>IFERROR(IF(VLOOKUP($C187,'様式４－１'!$A$6:$AE$112,9,FALSE)="","",VLOOKUP($C187,'様式４－１'!$A$6:$AE$112,9,FALSE)),"")</f>
        <v/>
      </c>
      <c r="BS187" s="240" t="str">
        <f>IFERROR(IF(VLOOKUP($C187,'様式４－１'!$A$6:$AE$112,10,FALSE)="","",VLOOKUP($C187,'様式４－１'!$A$6:$AE$112,10,FALSE)),"")</f>
        <v/>
      </c>
      <c r="BT187" s="239" t="str">
        <f>IFERROR(IF(VLOOKUP($C187,'様式４－１'!$A$6:$AE$112,11,FALSE)="","",VLOOKUP($C187,'様式４－１'!$A$6:$AE$112,11,FALSE)),"")</f>
        <v/>
      </c>
      <c r="BU187" s="240" t="str">
        <f>IFERROR(IF(VLOOKUP($C187,'様式４－１'!$A$6:$AE$112,12,FALSE)="","",VLOOKUP($C187,'様式４－１'!$A$6:$AE$112,12,FALSE)),"")</f>
        <v/>
      </c>
      <c r="BV187" s="237" t="str">
        <f>IFERROR(IF(VLOOKUP($C187,'様式４－１'!$A$6:$AE$112,13,FALSE)="","",VLOOKUP($C187,'様式４－１'!$A$6:$AE$112,13,FALSE)),"")</f>
        <v/>
      </c>
      <c r="BW187" s="238" t="str">
        <f>IFERROR(IF(VLOOKUP($C187,'様式４－１'!$A$6:$AE$112,14,FALSE)="","",VLOOKUP($C187,'様式４－１'!$A$6:$AE$112,14,FALSE)),"")</f>
        <v/>
      </c>
      <c r="BX187" s="237" t="str">
        <f>IFERROR(IF(VLOOKUP($C187,'様式４－１'!$A$6:$AE$112,15,FALSE)="","",VLOOKUP($C187,'様式４－１'!$A$6:$AE$112,15,FALSE)),"")</f>
        <v/>
      </c>
      <c r="BY187" s="238" t="str">
        <f>IFERROR(IF(VLOOKUP($C187,'様式４－１'!$A$6:$AE$112,16,FALSE)="","",VLOOKUP($C187,'様式４－１'!$A$6:$AE$112,16,FALSE)),"")</f>
        <v/>
      </c>
      <c r="BZ187" s="237" t="str">
        <f>IFERROR(IF(VLOOKUP($C187,'様式４－１'!$A$6:$AE$112,17,FALSE)="","",VLOOKUP($C187,'様式４－１'!$A$6:$AE$112,17,FALSE)),"")</f>
        <v/>
      </c>
      <c r="CA187" s="238" t="str">
        <f>IFERROR(IF(VLOOKUP($C187,'様式４－１'!$A$6:$AE$112,18,FALSE)="","",VLOOKUP($C187,'様式４－１'!$A$6:$AE$112,18,FALSE)),"")</f>
        <v/>
      </c>
      <c r="CB187" s="237" t="str">
        <f>IFERROR(IF(VLOOKUP($C187,'様式４－１'!$A$6:$AE$112,19,FALSE)="","",VLOOKUP($C187,'様式４－１'!$A$6:$AE$112,19,FALSE)),"")</f>
        <v/>
      </c>
      <c r="CC187" s="238" t="str">
        <f>IFERROR(IF(VLOOKUP($C187,'様式４－１'!$A$6:$AE$112,20,FALSE)="","",VLOOKUP($C187,'様式４－１'!$A$6:$AE$112,20,FALSE)),"")</f>
        <v/>
      </c>
      <c r="CD187" s="239" t="str">
        <f>IFERROR(IF(VLOOKUP($C187,'様式４－１'!$A$6:$AE$112,21,FALSE)="","",1),"")</f>
        <v/>
      </c>
      <c r="CE187" s="240" t="str">
        <f>IFERROR(IF(VLOOKUP($C187,'様式４－１'!$A$6:$AE$112,22,FALSE)="","",1),"")</f>
        <v/>
      </c>
      <c r="CF187" s="239" t="str">
        <f>IFERROR(IF(VLOOKUP($C187,'様式４－１'!$A$6:$AE$112,23,FALSE)="","",1),"")</f>
        <v/>
      </c>
      <c r="CG187" s="240" t="str">
        <f>IFERROR(IF(VLOOKUP($C187,'様式４－１'!$A$6:$AE$112,24,FALSE)="","",1),"")</f>
        <v/>
      </c>
      <c r="CH187" s="239" t="str">
        <f>IFERROR(IF(VLOOKUP($C187,'様式４－１'!$A$6:$AE$112,25,FALSE)="","",1),"")</f>
        <v/>
      </c>
      <c r="CI187" s="240" t="str">
        <f>IFERROR(IF(VLOOKUP($C187,'様式４－１'!$A$6:$AE$112,26,FALSE)="","",1),"")</f>
        <v/>
      </c>
      <c r="CJ187" s="239" t="str">
        <f>IFERROR(IF(VLOOKUP($C187,'様式４－１'!$A$6:$AE$112,27,FALSE)="","",1),"")</f>
        <v/>
      </c>
      <c r="CK187" s="240" t="str">
        <f>IFERROR(IF(VLOOKUP($C187,'様式４－１'!$A$6:$AE$112,28,FALSE)="","",1),"")</f>
        <v/>
      </c>
      <c r="CL187" s="239" t="str">
        <f>IFERROR(IF(VLOOKUP($C187,'様式４－１'!$A$6:$AE$112,29,FALSE)="","",1),"")</f>
        <v/>
      </c>
      <c r="CM187" s="240" t="str">
        <f>IFERROR(IF(VLOOKUP($C187,'様式４－１'!$A$6:$AE$112,30,FALSE)="","",1),"")</f>
        <v/>
      </c>
      <c r="CN187" s="239" t="str">
        <f>IFERROR(IF(VLOOKUP($C187,'様式４－１'!$A$6:$AE$112,31,FALSE)="","",1),"")</f>
        <v/>
      </c>
      <c r="CO187" s="254" t="str">
        <f>IFERROR(IF(VLOOKUP($C187,'様式４－１'!$A$6:$AE$112,31,FALSE)="","",1),"")</f>
        <v/>
      </c>
      <c r="CP187" s="258" t="str">
        <f>IFERROR(IF(VLOOKUP($C187,'様式４－１'!$A$6:$AE$112,31,FALSE)="","",1),"")</f>
        <v/>
      </c>
      <c r="CQ187" s="254" t="str">
        <f>IFERROR(IF(VLOOKUP($C187,'様式４－１'!$A$6:$AE$112,31,FALSE)="","",1),"")</f>
        <v/>
      </c>
      <c r="CR187" s="264">
        <f>全技術者確認表!E199</f>
        <v>0</v>
      </c>
      <c r="CS187" s="265">
        <f>全技術者確認表!H199</f>
        <v>0</v>
      </c>
      <c r="FS187" s="237"/>
      <c r="FT187" s="238"/>
      <c r="FU187" s="237"/>
      <c r="FV187" s="238"/>
      <c r="FW187" s="237"/>
      <c r="FX187" s="238"/>
      <c r="FY187" s="237"/>
      <c r="FZ187" s="238"/>
      <c r="GA187" s="237"/>
      <c r="GB187" s="238"/>
      <c r="GC187" s="237"/>
      <c r="GD187" s="238"/>
      <c r="GE187" s="237"/>
      <c r="GF187" s="238"/>
      <c r="GG187" s="237"/>
      <c r="GH187" s="238"/>
      <c r="GI187" s="239"/>
      <c r="GJ187" s="240"/>
      <c r="GK187" s="239"/>
      <c r="GL187" s="240"/>
      <c r="GM187" s="239"/>
      <c r="GN187" s="240"/>
      <c r="GO187" s="239"/>
      <c r="GP187" s="240"/>
      <c r="GQ187" s="239"/>
      <c r="GR187" s="240"/>
      <c r="GS187" s="239"/>
      <c r="GT187" s="240"/>
      <c r="GU187" s="239"/>
      <c r="GV187" s="240"/>
      <c r="GW187" s="239"/>
      <c r="GX187" s="240"/>
      <c r="GY187" s="237"/>
      <c r="GZ187" s="238"/>
      <c r="HA187" s="237"/>
      <c r="HB187" s="238"/>
      <c r="HC187" s="237"/>
      <c r="HD187" s="238"/>
      <c r="HE187" s="237"/>
      <c r="HF187" s="238"/>
      <c r="HG187" s="237"/>
      <c r="HH187" s="238"/>
      <c r="HI187" s="237"/>
      <c r="HJ187" s="238"/>
      <c r="HK187" s="237"/>
      <c r="HL187" s="238"/>
      <c r="HM187" s="237"/>
      <c r="HN187" s="238"/>
      <c r="HO187" s="237"/>
      <c r="HP187" s="238"/>
      <c r="HQ187" s="237"/>
      <c r="HR187" s="238"/>
      <c r="HS187" s="237"/>
      <c r="HT187" s="238"/>
      <c r="HU187" s="237"/>
      <c r="HV187" s="238"/>
      <c r="HW187" s="239"/>
      <c r="HX187" s="240"/>
      <c r="HY187" s="239"/>
      <c r="HZ187" s="240"/>
      <c r="IA187" s="239"/>
      <c r="IB187" s="240"/>
      <c r="IC187" s="239"/>
      <c r="ID187" s="240"/>
      <c r="IE187" s="237"/>
      <c r="IF187" s="238"/>
      <c r="IG187" s="237"/>
      <c r="IH187" s="238"/>
      <c r="II187" s="237"/>
      <c r="IJ187" s="238"/>
      <c r="IK187" s="237"/>
      <c r="IL187" s="238"/>
      <c r="IM187" s="239"/>
      <c r="IN187" s="240"/>
      <c r="IO187" s="239"/>
      <c r="IP187" s="240"/>
      <c r="IQ187" s="239"/>
      <c r="IR187" s="240"/>
      <c r="IS187" s="239"/>
      <c r="IT187" s="240"/>
      <c r="IU187" s="239"/>
      <c r="IV187" s="240"/>
      <c r="IW187" s="239"/>
      <c r="IX187" s="254"/>
      <c r="IY187" s="258"/>
      <c r="IZ187" s="254"/>
      <c r="JA187" s="258"/>
      <c r="JB187" s="254"/>
    </row>
    <row r="188" spans="1:262" s="231" customFormat="1" x14ac:dyDescent="0.2">
      <c r="A188" s="231">
        <f>報告書表紙!G$6</f>
        <v>0</v>
      </c>
      <c r="C188" s="231">
        <v>187</v>
      </c>
      <c r="D188" s="231">
        <f>全技術者確認表!B200</f>
        <v>0</v>
      </c>
      <c r="J188" s="232" t="str">
        <f>IFERROR(IF(VLOOKUP($C188,'様式２－１'!$A$6:$BG$163,4,FALSE)="","",1),"")</f>
        <v/>
      </c>
      <c r="K188" s="233" t="str">
        <f>IFERROR(IF(VLOOKUP($C188,'様式２－１'!$A$6:$BG$163,5,FALSE)="","",1),"")</f>
        <v/>
      </c>
      <c r="L188" s="232" t="str">
        <f>IFERROR(IF(VLOOKUP($C188,'様式２－１'!$A$6:$BG$163,6,FALSE)="","",1),"")</f>
        <v/>
      </c>
      <c r="M188" s="233" t="str">
        <f>IFERROR(IF(VLOOKUP($C188,'様式２－１'!$A$6:$BG$163,7,FALSE)="","",1),"")</f>
        <v/>
      </c>
      <c r="N188" s="232" t="str">
        <f>IFERROR(IF(VLOOKUP($C188,'様式２－１'!$A$6:$BG$163,8,FALSE)="","",1),"")</f>
        <v/>
      </c>
      <c r="O188" s="233" t="str">
        <f>IFERROR(IF(VLOOKUP($C188,'様式２－１'!$A$6:$BG$163,9,FALSE)="","",1),"")</f>
        <v/>
      </c>
      <c r="P188" s="232" t="str">
        <f>IFERROR(IF(VLOOKUP($C188,'様式２－１'!$A$6:$BG$163,10,FALSE)="","",1),"")</f>
        <v/>
      </c>
      <c r="Q188" s="233" t="str">
        <f>IFERROR(IF(VLOOKUP($C188,'様式２－１'!$A$6:$BG$163,11,FALSE)="","",1),"")</f>
        <v/>
      </c>
      <c r="R188" s="232" t="str">
        <f>IFERROR(IF(VLOOKUP($C188,'様式２－１'!$A$6:$BG$163,12,FALSE)="","",1),"")</f>
        <v/>
      </c>
      <c r="S188" s="233" t="str">
        <f>IFERROR(IF(VLOOKUP($C188,'様式２－１'!$A$6:$BG$163,13,FALSE)="","",1),"")</f>
        <v/>
      </c>
      <c r="T188" s="232" t="str">
        <f>IFERROR(IF(VLOOKUP($C188,'様式２－１'!$A$6:$BG$163,14,FALSE)="","",1),"")</f>
        <v/>
      </c>
      <c r="U188" s="233" t="str">
        <f>IFERROR(IF(VLOOKUP($C188,'様式２－１'!$A$6:$BG$163,15,FALSE)="","",1),"")</f>
        <v/>
      </c>
      <c r="V188" s="232" t="str">
        <f>IFERROR(IF(VLOOKUP($C188,'様式２－１'!$A$6:$BG$163,16,FALSE)="","",1),"")</f>
        <v/>
      </c>
      <c r="W188" s="233" t="str">
        <f>IFERROR(IF(VLOOKUP($C188,'様式２－１'!$A$6:$BG$163,17,FALSE)="","",1),"")</f>
        <v/>
      </c>
      <c r="X188" s="232" t="str">
        <f>IFERROR(IF(VLOOKUP($C188,'様式２－１'!$A$6:$BG$163,18,FALSE)="","",1),"")</f>
        <v/>
      </c>
      <c r="Y188" s="233" t="str">
        <f>IFERROR(IF(VLOOKUP($C188,'様式２－１'!$A$6:$BG$163,19,FALSE)="","",1),"")</f>
        <v/>
      </c>
      <c r="Z188" s="232" t="str">
        <f>IFERROR(IF(VLOOKUP($C188,'様式２－１'!$A$6:$BG$163,20,FALSE)="","",1),"")</f>
        <v/>
      </c>
      <c r="AA188" s="235" t="str">
        <f>IFERROR(IF(VLOOKUP($C188,'様式２－１'!$A$6:$BG$163,21,FALSE)="","",1),"")</f>
        <v/>
      </c>
      <c r="AB188" s="232" t="str">
        <f>IFERROR(IF(VLOOKUP($C188,'様式２－１'!$A$6:$BG$163,22,FALSE)="","",1),"")</f>
        <v/>
      </c>
      <c r="AC188" s="235" t="str">
        <f>IFERROR(IF(VLOOKUP($C188,'様式２－１'!$A$6:$BG$163,23,FALSE)="","",1),"")</f>
        <v/>
      </c>
      <c r="AD188" s="232" t="str">
        <f>IFERROR(IF(VLOOKUP($C188,'様式２－１'!$A$6:$BG$163,24,FALSE)="","",1),"")</f>
        <v/>
      </c>
      <c r="AE188" s="235" t="str">
        <f>IFERROR(IF(VLOOKUP($C188,'様式２－１'!$A$6:$BG$163,25,FALSE)="","",1),"")</f>
        <v/>
      </c>
      <c r="AF188" s="232" t="str">
        <f>IFERROR(IF(VLOOKUP($C188,'様式２－１'!$A$6:$BG$163,26,FALSE)="","",1),"")</f>
        <v/>
      </c>
      <c r="AG188" s="235" t="str">
        <f>IFERROR(IF(VLOOKUP($C188,'様式２－１'!$A$6:$BG$163,27,FALSE)="","",1),"")</f>
        <v/>
      </c>
      <c r="AH188" s="232" t="str">
        <f>IFERROR(IF(VLOOKUP($C188,'様式２－１'!$A$6:$BG$163,28,FALSE)="","",1),"")</f>
        <v/>
      </c>
      <c r="AI188" s="235" t="str">
        <f>IFERROR(IF(VLOOKUP($C188,'様式２－１'!$A$6:$BG$163,28,FALSE)="","",1),"")</f>
        <v/>
      </c>
      <c r="AJ188" s="232" t="str">
        <f>IFERROR(IF(VLOOKUP($C188,'様式２－１'!$A$6:$BG$163,30,FALSE)="","",1),"")</f>
        <v/>
      </c>
      <c r="AK188" s="235" t="str">
        <f>IFERROR(IF(VLOOKUP($C188,'様式２－１'!$A$6:$BG$163,31,FALSE)="","",1),"")</f>
        <v/>
      </c>
      <c r="AL188" s="232" t="str">
        <f>IFERROR(IF(VLOOKUP($C188,'様式２－１'!$A$6:$BG$163,32,FALSE)="","",1),"")</f>
        <v/>
      </c>
      <c r="AM188" s="235" t="str">
        <f>IFERROR(IF(VLOOKUP($C188,'様式２－１'!$A$6:$BG$163,33,FALSE)="","",1),"")</f>
        <v/>
      </c>
      <c r="AN188" s="232" t="str">
        <f>IFERROR(IF(VLOOKUP($C188,'様式２－１'!$A$6:$BG$163,34,FALSE)="","",1),"")</f>
        <v/>
      </c>
      <c r="AO188" s="235" t="str">
        <f>IFERROR(IF(VLOOKUP($C188,'様式２－１'!$A$6:$BG$163,35,FALSE)="","",1),"")</f>
        <v/>
      </c>
      <c r="AP188" s="232" t="str">
        <f>IFERROR(IF(VLOOKUP($C188,'様式２－１'!$A$6:$BG$163,36,FALSE)="","",VLOOKUP($C188,'様式２－１'!$A$6:$BG$163,36,FALSE)),"")</f>
        <v/>
      </c>
      <c r="AQ188" s="233" t="str">
        <f>IFERROR(IF(VLOOKUP($C188,'様式２－１'!$A$6:$BG$163,37,FALSE)="","",VLOOKUP($C188,'様式２－１'!$A$6:$BG$163,37,FALSE)),"")</f>
        <v/>
      </c>
      <c r="AR188" s="232" t="str">
        <f>IFERROR(IF(VLOOKUP($C188,'様式２－１'!$A$6:$BG$163,38,FALSE)="","",VLOOKUP($C188,'様式２－１'!$A$6:$BG$163,38,FALSE)),"")</f>
        <v/>
      </c>
      <c r="AS188" s="233" t="str">
        <f>IFERROR(IF(VLOOKUP($C188,'様式２－１'!$A$6:$BG$163,39,FALSE)="","",VLOOKUP($C188,'様式２－１'!$A$6:$BG$163,39,FALSE)),"")</f>
        <v/>
      </c>
      <c r="AT188" s="232" t="str">
        <f>IFERROR(IF(VLOOKUP($C188,'様式２－１'!$A$6:$BG$163,40,FALSE)="","",VLOOKUP($C188,'様式２－１'!$A$6:$BG$163,40,FALSE)),"")</f>
        <v/>
      </c>
      <c r="AU188" s="233" t="str">
        <f>IFERROR(IF(VLOOKUP($C188,'様式２－１'!$A$6:$BG$163,41,FALSE)="","",VLOOKUP($C188,'様式２－１'!$A$6:$BG$163,41,FALSE)),"")</f>
        <v/>
      </c>
      <c r="AV188" s="232" t="str">
        <f>IFERROR(IF(VLOOKUP($C188,'様式２－１'!$A$6:$BG$163,42,FALSE)="","",VLOOKUP($C188,'様式２－１'!$A$6:$BG$163,42,FALSE)),"")</f>
        <v/>
      </c>
      <c r="AW188" s="233" t="str">
        <f>IFERROR(IF(VLOOKUP($C188,'様式２－１'!$A$6:$BG$163,43,FALSE)="","",VLOOKUP($C188,'様式２－１'!$A$6:$BG$163,43,FALSE)),"")</f>
        <v/>
      </c>
      <c r="AX188" s="232" t="str">
        <f>IFERROR(IF(VLOOKUP($C188,'様式２－１'!$A$6:$BG$163,44,FALSE)="","",VLOOKUP($C188,'様式２－１'!$A$6:$BG$163,44,FALSE)),"")</f>
        <v/>
      </c>
      <c r="AY188" s="233" t="str">
        <f>IFERROR(IF(VLOOKUP($C188,'様式２－１'!$A$6:$BG$163,45,FALSE)="","",VLOOKUP($C188,'様式２－１'!$A$6:$BG$163,45,FALSE)),"")</f>
        <v/>
      </c>
      <c r="AZ188" s="232" t="str">
        <f>IFERROR(IF(VLOOKUP($C188,'様式２－１'!$A$6:$BG$163,46,FALSE)="","",VLOOKUP($C188,'様式２－１'!$A$6:$BG$163,46,FALSE)),"")</f>
        <v/>
      </c>
      <c r="BA188" s="233" t="str">
        <f>IFERROR(IF(VLOOKUP($C188,'様式２－１'!$A$6:$BG$163,47,FALSE)="","",VLOOKUP($C188,'様式２－１'!$A$6:$BG$163,47,FALSE)),"")</f>
        <v/>
      </c>
      <c r="BB188" s="232" t="str">
        <f>IFERROR(IF(VLOOKUP($C188,'様式２－１'!$A$6:$BG$163,48,FALSE)="","",VLOOKUP($C188,'様式２－１'!$A$6:$BG$163,48,FALSE)),"")</f>
        <v/>
      </c>
      <c r="BC188" s="233" t="str">
        <f>IFERROR(IF(VLOOKUP($C188,'様式２－１'!$A$6:$BG$163,49,FALSE)="","",VLOOKUP($C188,'様式２－１'!$A$6:$BG$163,49,FALSE)),"")</f>
        <v/>
      </c>
      <c r="BD188" s="232" t="str">
        <f>IFERROR(IF(VLOOKUP($C188,'様式２－１'!$A$6:$BG$163,50,FALSE)="","",VLOOKUP($C188,'様式２－１'!$A$6:$BG$163,50,FALSE)),"")</f>
        <v/>
      </c>
      <c r="BE188" s="233" t="str">
        <f>IFERROR(IF(VLOOKUP($C188,'様式２－１'!$A$6:$BG$163,51,FALSE)="","",VLOOKUP($C188,'様式２－１'!$A$6:$BG$163,51,FALSE)),"")</f>
        <v/>
      </c>
      <c r="BF188" s="232" t="str">
        <f>IFERROR(IF(VLOOKUP($C188,'様式２－１'!$A$6:$BG$163,52,FALSE)="","",VLOOKUP($C188,'様式２－１'!$A$6:$BG$163,52,FALSE)),"")</f>
        <v/>
      </c>
      <c r="BG188" s="233" t="str">
        <f>IFERROR(IF(VLOOKUP($C188,'様式２－１'!$A$6:$BG$163,53,FALSE)="","",1),"")</f>
        <v/>
      </c>
      <c r="BH188" s="232" t="str">
        <f>IFERROR(IF(VLOOKUP($C188,'様式２－１'!$A$6:$BG$163,54,FALSE)="","",1),"")</f>
        <v/>
      </c>
      <c r="BI188" s="233" t="str">
        <f>IFERROR(IF(VLOOKUP($C188,'様式２－１'!$A$6:$BG$163,55,FALSE)="","",1),"")</f>
        <v/>
      </c>
      <c r="BJ188" s="232" t="str">
        <f>IFERROR(IF(VLOOKUP($C188,'様式２－１'!$A$6:$BG$163,56,FALSE)="","",VLOOKUP($C188,'様式２－１'!$A$6:$BG$163,56,FALSE)),"")</f>
        <v/>
      </c>
      <c r="BK188" s="233" t="str">
        <f>IFERROR(IF(VLOOKUP($C188,'様式２－１'!$A$6:$BG$163,57,FALSE)="","",VLOOKUP($C188,'様式２－１'!$A$6:$BG$163,57,FALSE)),"")</f>
        <v/>
      </c>
      <c r="BL188" s="232" t="str">
        <f>IFERROR(IF(VLOOKUP($C188,'様式２－１'!$A$6:$BG$163,58,FALSE)="","",VLOOKUP($C188,'様式２－１'!$A$6:$BG$163,58,FALSE)),"")</f>
        <v/>
      </c>
      <c r="BM188" s="233" t="str">
        <f>IFERROR(IF(VLOOKUP($C188,'様式２－１'!$A$6:$BG$163,59,FALSE)="","",VLOOKUP($C188,'様式２－１'!$A$6:$BG$163,59,FALSE)),"")</f>
        <v/>
      </c>
      <c r="BN188" s="234" t="str">
        <f>IFERROR(IF(VLOOKUP($C188,'様式４－１'!$A$6:$AE$112,5,FALSE)="","",VLOOKUP($C188,'様式４－１'!$A$6:$AE$112,5,FALSE)),"")</f>
        <v/>
      </c>
      <c r="BO188" s="235" t="str">
        <f>IFERROR(IF(VLOOKUP($C188,'様式４－１'!$A$6:$AE$112,6,FALSE)="","",VLOOKUP($C188,'様式４－１'!$A$6:$AE$112,6,FALSE)),"")</f>
        <v/>
      </c>
      <c r="BP188" s="234" t="str">
        <f>IFERROR(IF(VLOOKUP($C188,'様式４－１'!$A$6:$AE$112,7,FALSE)="","",VLOOKUP($C188,'様式４－１'!$A$6:$AE$112,7,FALSE)),"")</f>
        <v/>
      </c>
      <c r="BQ188" s="235" t="str">
        <f>IFERROR(IF(VLOOKUP($C188,'様式４－１'!$A$6:$AE$112,8,FALSE)="","",VLOOKUP($C188,'様式４－１'!$A$6:$AE$112,8,FALSE)),"")</f>
        <v/>
      </c>
      <c r="BR188" s="234" t="str">
        <f>IFERROR(IF(VLOOKUP($C188,'様式４－１'!$A$6:$AE$112,9,FALSE)="","",VLOOKUP($C188,'様式４－１'!$A$6:$AE$112,9,FALSE)),"")</f>
        <v/>
      </c>
      <c r="BS188" s="235" t="str">
        <f>IFERROR(IF(VLOOKUP($C188,'様式４－１'!$A$6:$AE$112,10,FALSE)="","",VLOOKUP($C188,'様式４－１'!$A$6:$AE$112,10,FALSE)),"")</f>
        <v/>
      </c>
      <c r="BT188" s="234" t="str">
        <f>IFERROR(IF(VLOOKUP($C188,'様式４－１'!$A$6:$AE$112,11,FALSE)="","",VLOOKUP($C188,'様式４－１'!$A$6:$AE$112,11,FALSE)),"")</f>
        <v/>
      </c>
      <c r="BU188" s="235" t="str">
        <f>IFERROR(IF(VLOOKUP($C188,'様式４－１'!$A$6:$AE$112,12,FALSE)="","",VLOOKUP($C188,'様式４－１'!$A$6:$AE$112,12,FALSE)),"")</f>
        <v/>
      </c>
      <c r="BV188" s="232" t="str">
        <f>IFERROR(IF(VLOOKUP($C188,'様式４－１'!$A$6:$AE$112,13,FALSE)="","",VLOOKUP($C188,'様式４－１'!$A$6:$AE$112,13,FALSE)),"")</f>
        <v/>
      </c>
      <c r="BW188" s="233" t="str">
        <f>IFERROR(IF(VLOOKUP($C188,'様式４－１'!$A$6:$AE$112,14,FALSE)="","",VLOOKUP($C188,'様式４－１'!$A$6:$AE$112,14,FALSE)),"")</f>
        <v/>
      </c>
      <c r="BX188" s="232" t="str">
        <f>IFERROR(IF(VLOOKUP($C188,'様式４－１'!$A$6:$AE$112,15,FALSE)="","",VLOOKUP($C188,'様式４－１'!$A$6:$AE$112,15,FALSE)),"")</f>
        <v/>
      </c>
      <c r="BY188" s="233" t="str">
        <f>IFERROR(IF(VLOOKUP($C188,'様式４－１'!$A$6:$AE$112,16,FALSE)="","",VLOOKUP($C188,'様式４－１'!$A$6:$AE$112,16,FALSE)),"")</f>
        <v/>
      </c>
      <c r="BZ188" s="232" t="str">
        <f>IFERROR(IF(VLOOKUP($C188,'様式４－１'!$A$6:$AE$112,17,FALSE)="","",VLOOKUP($C188,'様式４－１'!$A$6:$AE$112,17,FALSE)),"")</f>
        <v/>
      </c>
      <c r="CA188" s="233" t="str">
        <f>IFERROR(IF(VLOOKUP($C188,'様式４－１'!$A$6:$AE$112,18,FALSE)="","",VLOOKUP($C188,'様式４－１'!$A$6:$AE$112,18,FALSE)),"")</f>
        <v/>
      </c>
      <c r="CB188" s="232" t="str">
        <f>IFERROR(IF(VLOOKUP($C188,'様式４－１'!$A$6:$AE$112,19,FALSE)="","",VLOOKUP($C188,'様式４－１'!$A$6:$AE$112,19,FALSE)),"")</f>
        <v/>
      </c>
      <c r="CC188" s="233" t="str">
        <f>IFERROR(IF(VLOOKUP($C188,'様式４－１'!$A$6:$AE$112,20,FALSE)="","",VLOOKUP($C188,'様式４－１'!$A$6:$AE$112,20,FALSE)),"")</f>
        <v/>
      </c>
      <c r="CD188" s="234" t="str">
        <f>IFERROR(IF(VLOOKUP($C188,'様式４－１'!$A$6:$AE$112,21,FALSE)="","",1),"")</f>
        <v/>
      </c>
      <c r="CE188" s="235" t="str">
        <f>IFERROR(IF(VLOOKUP($C188,'様式４－１'!$A$6:$AE$112,22,FALSE)="","",1),"")</f>
        <v/>
      </c>
      <c r="CF188" s="234" t="str">
        <f>IFERROR(IF(VLOOKUP($C188,'様式４－１'!$A$6:$AE$112,23,FALSE)="","",1),"")</f>
        <v/>
      </c>
      <c r="CG188" s="235" t="str">
        <f>IFERROR(IF(VLOOKUP($C188,'様式４－１'!$A$6:$AE$112,24,FALSE)="","",1),"")</f>
        <v/>
      </c>
      <c r="CH188" s="234" t="str">
        <f>IFERROR(IF(VLOOKUP($C188,'様式４－１'!$A$6:$AE$112,25,FALSE)="","",1),"")</f>
        <v/>
      </c>
      <c r="CI188" s="235" t="str">
        <f>IFERROR(IF(VLOOKUP($C188,'様式４－１'!$A$6:$AE$112,26,FALSE)="","",1),"")</f>
        <v/>
      </c>
      <c r="CJ188" s="234" t="str">
        <f>IFERROR(IF(VLOOKUP($C188,'様式４－１'!$A$6:$AE$112,27,FALSE)="","",1),"")</f>
        <v/>
      </c>
      <c r="CK188" s="235" t="str">
        <f>IFERROR(IF(VLOOKUP($C188,'様式４－１'!$A$6:$AE$112,28,FALSE)="","",1),"")</f>
        <v/>
      </c>
      <c r="CL188" s="234" t="str">
        <f>IFERROR(IF(VLOOKUP($C188,'様式４－１'!$A$6:$AE$112,29,FALSE)="","",1),"")</f>
        <v/>
      </c>
      <c r="CM188" s="235" t="str">
        <f>IFERROR(IF(VLOOKUP($C188,'様式４－１'!$A$6:$AE$112,30,FALSE)="","",1),"")</f>
        <v/>
      </c>
      <c r="CN188" s="234" t="str">
        <f>IFERROR(IF(VLOOKUP($C188,'様式４－１'!$A$6:$AE$112,31,FALSE)="","",1),"")</f>
        <v/>
      </c>
      <c r="CO188" s="252" t="str">
        <f>IFERROR(IF(VLOOKUP($C188,'様式４－１'!$A$6:$AE$112,31,FALSE)="","",1),"")</f>
        <v/>
      </c>
      <c r="CP188" s="256" t="str">
        <f>IFERROR(IF(VLOOKUP($C188,'様式４－１'!$A$6:$AE$112,31,FALSE)="","",1),"")</f>
        <v/>
      </c>
      <c r="CQ188" s="252" t="str">
        <f>IFERROR(IF(VLOOKUP($C188,'様式４－１'!$A$6:$AE$112,31,FALSE)="","",1),"")</f>
        <v/>
      </c>
      <c r="CR188" s="260">
        <f>全技術者確認表!E200</f>
        <v>0</v>
      </c>
      <c r="CS188" s="261">
        <f>全技術者確認表!H200</f>
        <v>0</v>
      </c>
      <c r="FS188" s="232"/>
      <c r="FT188" s="233"/>
      <c r="FU188" s="232"/>
      <c r="FV188" s="233"/>
      <c r="FW188" s="232"/>
      <c r="FX188" s="233"/>
      <c r="FY188" s="232"/>
      <c r="FZ188" s="233"/>
      <c r="GA188" s="232"/>
      <c r="GB188" s="233"/>
      <c r="GC188" s="232"/>
      <c r="GD188" s="233"/>
      <c r="GE188" s="232"/>
      <c r="GF188" s="233"/>
      <c r="GG188" s="232"/>
      <c r="GH188" s="233"/>
      <c r="GI188" s="234"/>
      <c r="GJ188" s="235"/>
      <c r="GK188" s="234"/>
      <c r="GL188" s="235"/>
      <c r="GM188" s="234"/>
      <c r="GN188" s="235"/>
      <c r="GO188" s="234"/>
      <c r="GP188" s="235"/>
      <c r="GQ188" s="234"/>
      <c r="GR188" s="235"/>
      <c r="GS188" s="234"/>
      <c r="GT188" s="235"/>
      <c r="GU188" s="234"/>
      <c r="GV188" s="235"/>
      <c r="GW188" s="234"/>
      <c r="GX188" s="235"/>
      <c r="GY188" s="232"/>
      <c r="GZ188" s="233"/>
      <c r="HA188" s="232"/>
      <c r="HB188" s="233"/>
      <c r="HC188" s="232"/>
      <c r="HD188" s="233"/>
      <c r="HE188" s="232"/>
      <c r="HF188" s="233"/>
      <c r="HG188" s="232"/>
      <c r="HH188" s="233"/>
      <c r="HI188" s="232"/>
      <c r="HJ188" s="233"/>
      <c r="HK188" s="232"/>
      <c r="HL188" s="233"/>
      <c r="HM188" s="232"/>
      <c r="HN188" s="233"/>
      <c r="HO188" s="232"/>
      <c r="HP188" s="233"/>
      <c r="HQ188" s="232"/>
      <c r="HR188" s="233"/>
      <c r="HS188" s="232"/>
      <c r="HT188" s="233"/>
      <c r="HU188" s="232"/>
      <c r="HV188" s="233"/>
      <c r="HW188" s="234"/>
      <c r="HX188" s="235"/>
      <c r="HY188" s="234"/>
      <c r="HZ188" s="235"/>
      <c r="IA188" s="234"/>
      <c r="IB188" s="235"/>
      <c r="IC188" s="234"/>
      <c r="ID188" s="235"/>
      <c r="IE188" s="232"/>
      <c r="IF188" s="233"/>
      <c r="IG188" s="232"/>
      <c r="IH188" s="233"/>
      <c r="II188" s="232"/>
      <c r="IJ188" s="233"/>
      <c r="IK188" s="232"/>
      <c r="IL188" s="233"/>
      <c r="IM188" s="234"/>
      <c r="IN188" s="235"/>
      <c r="IO188" s="234"/>
      <c r="IP188" s="235"/>
      <c r="IQ188" s="234"/>
      <c r="IR188" s="235"/>
      <c r="IS188" s="234"/>
      <c r="IT188" s="235"/>
      <c r="IU188" s="234"/>
      <c r="IV188" s="235"/>
      <c r="IW188" s="234"/>
      <c r="IX188" s="252"/>
      <c r="IY188" s="256"/>
      <c r="IZ188" s="252"/>
      <c r="JA188" s="256"/>
      <c r="JB188" s="252"/>
    </row>
    <row r="189" spans="1:262" s="231" customFormat="1" x14ac:dyDescent="0.2">
      <c r="A189" s="231">
        <f>報告書表紙!G$6</f>
        <v>0</v>
      </c>
      <c r="C189" s="231">
        <v>188</v>
      </c>
      <c r="D189" s="231">
        <f>全技術者確認表!B201</f>
        <v>0</v>
      </c>
      <c r="J189" s="232" t="str">
        <f>IFERROR(IF(VLOOKUP($C189,'様式２－１'!$A$6:$BG$163,4,FALSE)="","",1),"")</f>
        <v/>
      </c>
      <c r="K189" s="233" t="str">
        <f>IFERROR(IF(VLOOKUP($C189,'様式２－１'!$A$6:$BG$163,5,FALSE)="","",1),"")</f>
        <v/>
      </c>
      <c r="L189" s="232" t="str">
        <f>IFERROR(IF(VLOOKUP($C189,'様式２－１'!$A$6:$BG$163,6,FALSE)="","",1),"")</f>
        <v/>
      </c>
      <c r="M189" s="233" t="str">
        <f>IFERROR(IF(VLOOKUP($C189,'様式２－１'!$A$6:$BG$163,7,FALSE)="","",1),"")</f>
        <v/>
      </c>
      <c r="N189" s="232" t="str">
        <f>IFERROR(IF(VLOOKUP($C189,'様式２－１'!$A$6:$BG$163,8,FALSE)="","",1),"")</f>
        <v/>
      </c>
      <c r="O189" s="233" t="str">
        <f>IFERROR(IF(VLOOKUP($C189,'様式２－１'!$A$6:$BG$163,9,FALSE)="","",1),"")</f>
        <v/>
      </c>
      <c r="P189" s="232" t="str">
        <f>IFERROR(IF(VLOOKUP($C189,'様式２－１'!$A$6:$BG$163,10,FALSE)="","",1),"")</f>
        <v/>
      </c>
      <c r="Q189" s="233" t="str">
        <f>IFERROR(IF(VLOOKUP($C189,'様式２－１'!$A$6:$BG$163,11,FALSE)="","",1),"")</f>
        <v/>
      </c>
      <c r="R189" s="232" t="str">
        <f>IFERROR(IF(VLOOKUP($C189,'様式２－１'!$A$6:$BG$163,12,FALSE)="","",1),"")</f>
        <v/>
      </c>
      <c r="S189" s="233" t="str">
        <f>IFERROR(IF(VLOOKUP($C189,'様式２－１'!$A$6:$BG$163,13,FALSE)="","",1),"")</f>
        <v/>
      </c>
      <c r="T189" s="232" t="str">
        <f>IFERROR(IF(VLOOKUP($C189,'様式２－１'!$A$6:$BG$163,14,FALSE)="","",1),"")</f>
        <v/>
      </c>
      <c r="U189" s="233" t="str">
        <f>IFERROR(IF(VLOOKUP($C189,'様式２－１'!$A$6:$BG$163,15,FALSE)="","",1),"")</f>
        <v/>
      </c>
      <c r="V189" s="232" t="str">
        <f>IFERROR(IF(VLOOKUP($C189,'様式２－１'!$A$6:$BG$163,16,FALSE)="","",1),"")</f>
        <v/>
      </c>
      <c r="W189" s="233" t="str">
        <f>IFERROR(IF(VLOOKUP($C189,'様式２－１'!$A$6:$BG$163,17,FALSE)="","",1),"")</f>
        <v/>
      </c>
      <c r="X189" s="232" t="str">
        <f>IFERROR(IF(VLOOKUP($C189,'様式２－１'!$A$6:$BG$163,18,FALSE)="","",1),"")</f>
        <v/>
      </c>
      <c r="Y189" s="233" t="str">
        <f>IFERROR(IF(VLOOKUP($C189,'様式２－１'!$A$6:$BG$163,19,FALSE)="","",1),"")</f>
        <v/>
      </c>
      <c r="Z189" s="232" t="str">
        <f>IFERROR(IF(VLOOKUP($C189,'様式２－１'!$A$6:$BG$163,20,FALSE)="","",1),"")</f>
        <v/>
      </c>
      <c r="AA189" s="235" t="str">
        <f>IFERROR(IF(VLOOKUP($C189,'様式２－１'!$A$6:$BG$163,21,FALSE)="","",1),"")</f>
        <v/>
      </c>
      <c r="AB189" s="232" t="str">
        <f>IFERROR(IF(VLOOKUP($C189,'様式２－１'!$A$6:$BG$163,22,FALSE)="","",1),"")</f>
        <v/>
      </c>
      <c r="AC189" s="235" t="str">
        <f>IFERROR(IF(VLOOKUP($C189,'様式２－１'!$A$6:$BG$163,23,FALSE)="","",1),"")</f>
        <v/>
      </c>
      <c r="AD189" s="232" t="str">
        <f>IFERROR(IF(VLOOKUP($C189,'様式２－１'!$A$6:$BG$163,24,FALSE)="","",1),"")</f>
        <v/>
      </c>
      <c r="AE189" s="235" t="str">
        <f>IFERROR(IF(VLOOKUP($C189,'様式２－１'!$A$6:$BG$163,25,FALSE)="","",1),"")</f>
        <v/>
      </c>
      <c r="AF189" s="232" t="str">
        <f>IFERROR(IF(VLOOKUP($C189,'様式２－１'!$A$6:$BG$163,26,FALSE)="","",1),"")</f>
        <v/>
      </c>
      <c r="AG189" s="235" t="str">
        <f>IFERROR(IF(VLOOKUP($C189,'様式２－１'!$A$6:$BG$163,27,FALSE)="","",1),"")</f>
        <v/>
      </c>
      <c r="AH189" s="232" t="str">
        <f>IFERROR(IF(VLOOKUP($C189,'様式２－１'!$A$6:$BG$163,28,FALSE)="","",1),"")</f>
        <v/>
      </c>
      <c r="AI189" s="235" t="str">
        <f>IFERROR(IF(VLOOKUP($C189,'様式２－１'!$A$6:$BG$163,28,FALSE)="","",1),"")</f>
        <v/>
      </c>
      <c r="AJ189" s="232" t="str">
        <f>IFERROR(IF(VLOOKUP($C189,'様式２－１'!$A$6:$BG$163,30,FALSE)="","",1),"")</f>
        <v/>
      </c>
      <c r="AK189" s="235" t="str">
        <f>IFERROR(IF(VLOOKUP($C189,'様式２－１'!$A$6:$BG$163,31,FALSE)="","",1),"")</f>
        <v/>
      </c>
      <c r="AL189" s="232" t="str">
        <f>IFERROR(IF(VLOOKUP($C189,'様式２－１'!$A$6:$BG$163,32,FALSE)="","",1),"")</f>
        <v/>
      </c>
      <c r="AM189" s="235" t="str">
        <f>IFERROR(IF(VLOOKUP($C189,'様式２－１'!$A$6:$BG$163,33,FALSE)="","",1),"")</f>
        <v/>
      </c>
      <c r="AN189" s="232" t="str">
        <f>IFERROR(IF(VLOOKUP($C189,'様式２－１'!$A$6:$BG$163,34,FALSE)="","",1),"")</f>
        <v/>
      </c>
      <c r="AO189" s="235" t="str">
        <f>IFERROR(IF(VLOOKUP($C189,'様式２－１'!$A$6:$BG$163,35,FALSE)="","",1),"")</f>
        <v/>
      </c>
      <c r="AP189" s="232" t="str">
        <f>IFERROR(IF(VLOOKUP($C189,'様式２－１'!$A$6:$BG$163,36,FALSE)="","",VLOOKUP($C189,'様式２－１'!$A$6:$BG$163,36,FALSE)),"")</f>
        <v/>
      </c>
      <c r="AQ189" s="233" t="str">
        <f>IFERROR(IF(VLOOKUP($C189,'様式２－１'!$A$6:$BG$163,37,FALSE)="","",VLOOKUP($C189,'様式２－１'!$A$6:$BG$163,37,FALSE)),"")</f>
        <v/>
      </c>
      <c r="AR189" s="232" t="str">
        <f>IFERROR(IF(VLOOKUP($C189,'様式２－１'!$A$6:$BG$163,38,FALSE)="","",VLOOKUP($C189,'様式２－１'!$A$6:$BG$163,38,FALSE)),"")</f>
        <v/>
      </c>
      <c r="AS189" s="233" t="str">
        <f>IFERROR(IF(VLOOKUP($C189,'様式２－１'!$A$6:$BG$163,39,FALSE)="","",VLOOKUP($C189,'様式２－１'!$A$6:$BG$163,39,FALSE)),"")</f>
        <v/>
      </c>
      <c r="AT189" s="232" t="str">
        <f>IFERROR(IF(VLOOKUP($C189,'様式２－１'!$A$6:$BG$163,40,FALSE)="","",VLOOKUP($C189,'様式２－１'!$A$6:$BG$163,40,FALSE)),"")</f>
        <v/>
      </c>
      <c r="AU189" s="233" t="str">
        <f>IFERROR(IF(VLOOKUP($C189,'様式２－１'!$A$6:$BG$163,41,FALSE)="","",VLOOKUP($C189,'様式２－１'!$A$6:$BG$163,41,FALSE)),"")</f>
        <v/>
      </c>
      <c r="AV189" s="232" t="str">
        <f>IFERROR(IF(VLOOKUP($C189,'様式２－１'!$A$6:$BG$163,42,FALSE)="","",VLOOKUP($C189,'様式２－１'!$A$6:$BG$163,42,FALSE)),"")</f>
        <v/>
      </c>
      <c r="AW189" s="233" t="str">
        <f>IFERROR(IF(VLOOKUP($C189,'様式２－１'!$A$6:$BG$163,43,FALSE)="","",VLOOKUP($C189,'様式２－１'!$A$6:$BG$163,43,FALSE)),"")</f>
        <v/>
      </c>
      <c r="AX189" s="232" t="str">
        <f>IFERROR(IF(VLOOKUP($C189,'様式２－１'!$A$6:$BG$163,44,FALSE)="","",VLOOKUP($C189,'様式２－１'!$A$6:$BG$163,44,FALSE)),"")</f>
        <v/>
      </c>
      <c r="AY189" s="233" t="str">
        <f>IFERROR(IF(VLOOKUP($C189,'様式２－１'!$A$6:$BG$163,45,FALSE)="","",VLOOKUP($C189,'様式２－１'!$A$6:$BG$163,45,FALSE)),"")</f>
        <v/>
      </c>
      <c r="AZ189" s="232" t="str">
        <f>IFERROR(IF(VLOOKUP($C189,'様式２－１'!$A$6:$BG$163,46,FALSE)="","",VLOOKUP($C189,'様式２－１'!$A$6:$BG$163,46,FALSE)),"")</f>
        <v/>
      </c>
      <c r="BA189" s="233" t="str">
        <f>IFERROR(IF(VLOOKUP($C189,'様式２－１'!$A$6:$BG$163,47,FALSE)="","",VLOOKUP($C189,'様式２－１'!$A$6:$BG$163,47,FALSE)),"")</f>
        <v/>
      </c>
      <c r="BB189" s="232" t="str">
        <f>IFERROR(IF(VLOOKUP($C189,'様式２－１'!$A$6:$BG$163,48,FALSE)="","",VLOOKUP($C189,'様式２－１'!$A$6:$BG$163,48,FALSE)),"")</f>
        <v/>
      </c>
      <c r="BC189" s="233" t="str">
        <f>IFERROR(IF(VLOOKUP($C189,'様式２－１'!$A$6:$BG$163,49,FALSE)="","",VLOOKUP($C189,'様式２－１'!$A$6:$BG$163,49,FALSE)),"")</f>
        <v/>
      </c>
      <c r="BD189" s="232" t="str">
        <f>IFERROR(IF(VLOOKUP($C189,'様式２－１'!$A$6:$BG$163,50,FALSE)="","",VLOOKUP($C189,'様式２－１'!$A$6:$BG$163,50,FALSE)),"")</f>
        <v/>
      </c>
      <c r="BE189" s="233" t="str">
        <f>IFERROR(IF(VLOOKUP($C189,'様式２－１'!$A$6:$BG$163,51,FALSE)="","",VLOOKUP($C189,'様式２－１'!$A$6:$BG$163,51,FALSE)),"")</f>
        <v/>
      </c>
      <c r="BF189" s="232" t="str">
        <f>IFERROR(IF(VLOOKUP($C189,'様式２－１'!$A$6:$BG$163,52,FALSE)="","",VLOOKUP($C189,'様式２－１'!$A$6:$BG$163,52,FALSE)),"")</f>
        <v/>
      </c>
      <c r="BG189" s="233" t="str">
        <f>IFERROR(IF(VLOOKUP($C189,'様式２－１'!$A$6:$BG$163,53,FALSE)="","",1),"")</f>
        <v/>
      </c>
      <c r="BH189" s="232" t="str">
        <f>IFERROR(IF(VLOOKUP($C189,'様式２－１'!$A$6:$BG$163,54,FALSE)="","",1),"")</f>
        <v/>
      </c>
      <c r="BI189" s="233" t="str">
        <f>IFERROR(IF(VLOOKUP($C189,'様式２－１'!$A$6:$BG$163,55,FALSE)="","",1),"")</f>
        <v/>
      </c>
      <c r="BJ189" s="232" t="str">
        <f>IFERROR(IF(VLOOKUP($C189,'様式２－１'!$A$6:$BG$163,56,FALSE)="","",VLOOKUP($C189,'様式２－１'!$A$6:$BG$163,56,FALSE)),"")</f>
        <v/>
      </c>
      <c r="BK189" s="233" t="str">
        <f>IFERROR(IF(VLOOKUP($C189,'様式２－１'!$A$6:$BG$163,57,FALSE)="","",VLOOKUP($C189,'様式２－１'!$A$6:$BG$163,57,FALSE)),"")</f>
        <v/>
      </c>
      <c r="BL189" s="232" t="str">
        <f>IFERROR(IF(VLOOKUP($C189,'様式２－１'!$A$6:$BG$163,58,FALSE)="","",VLOOKUP($C189,'様式２－１'!$A$6:$BG$163,58,FALSE)),"")</f>
        <v/>
      </c>
      <c r="BM189" s="233" t="str">
        <f>IFERROR(IF(VLOOKUP($C189,'様式２－１'!$A$6:$BG$163,59,FALSE)="","",VLOOKUP($C189,'様式２－１'!$A$6:$BG$163,59,FALSE)),"")</f>
        <v/>
      </c>
      <c r="BN189" s="234" t="str">
        <f>IFERROR(IF(VLOOKUP($C189,'様式４－１'!$A$6:$AE$112,5,FALSE)="","",VLOOKUP($C189,'様式４－１'!$A$6:$AE$112,5,FALSE)),"")</f>
        <v/>
      </c>
      <c r="BO189" s="235" t="str">
        <f>IFERROR(IF(VLOOKUP($C189,'様式４－１'!$A$6:$AE$112,6,FALSE)="","",VLOOKUP($C189,'様式４－１'!$A$6:$AE$112,6,FALSE)),"")</f>
        <v/>
      </c>
      <c r="BP189" s="234" t="str">
        <f>IFERROR(IF(VLOOKUP($C189,'様式４－１'!$A$6:$AE$112,7,FALSE)="","",VLOOKUP($C189,'様式４－１'!$A$6:$AE$112,7,FALSE)),"")</f>
        <v/>
      </c>
      <c r="BQ189" s="235" t="str">
        <f>IFERROR(IF(VLOOKUP($C189,'様式４－１'!$A$6:$AE$112,8,FALSE)="","",VLOOKUP($C189,'様式４－１'!$A$6:$AE$112,8,FALSE)),"")</f>
        <v/>
      </c>
      <c r="BR189" s="234" t="str">
        <f>IFERROR(IF(VLOOKUP($C189,'様式４－１'!$A$6:$AE$112,9,FALSE)="","",VLOOKUP($C189,'様式４－１'!$A$6:$AE$112,9,FALSE)),"")</f>
        <v/>
      </c>
      <c r="BS189" s="235" t="str">
        <f>IFERROR(IF(VLOOKUP($C189,'様式４－１'!$A$6:$AE$112,10,FALSE)="","",VLOOKUP($C189,'様式４－１'!$A$6:$AE$112,10,FALSE)),"")</f>
        <v/>
      </c>
      <c r="BT189" s="234" t="str">
        <f>IFERROR(IF(VLOOKUP($C189,'様式４－１'!$A$6:$AE$112,11,FALSE)="","",VLOOKUP($C189,'様式４－１'!$A$6:$AE$112,11,FALSE)),"")</f>
        <v/>
      </c>
      <c r="BU189" s="235" t="str">
        <f>IFERROR(IF(VLOOKUP($C189,'様式４－１'!$A$6:$AE$112,12,FALSE)="","",VLOOKUP($C189,'様式４－１'!$A$6:$AE$112,12,FALSE)),"")</f>
        <v/>
      </c>
      <c r="BV189" s="232" t="str">
        <f>IFERROR(IF(VLOOKUP($C189,'様式４－１'!$A$6:$AE$112,13,FALSE)="","",VLOOKUP($C189,'様式４－１'!$A$6:$AE$112,13,FALSE)),"")</f>
        <v/>
      </c>
      <c r="BW189" s="233" t="str">
        <f>IFERROR(IF(VLOOKUP($C189,'様式４－１'!$A$6:$AE$112,14,FALSE)="","",VLOOKUP($C189,'様式４－１'!$A$6:$AE$112,14,FALSE)),"")</f>
        <v/>
      </c>
      <c r="BX189" s="232" t="str">
        <f>IFERROR(IF(VLOOKUP($C189,'様式４－１'!$A$6:$AE$112,15,FALSE)="","",VLOOKUP($C189,'様式４－１'!$A$6:$AE$112,15,FALSE)),"")</f>
        <v/>
      </c>
      <c r="BY189" s="233" t="str">
        <f>IFERROR(IF(VLOOKUP($C189,'様式４－１'!$A$6:$AE$112,16,FALSE)="","",VLOOKUP($C189,'様式４－１'!$A$6:$AE$112,16,FALSE)),"")</f>
        <v/>
      </c>
      <c r="BZ189" s="232" t="str">
        <f>IFERROR(IF(VLOOKUP($C189,'様式４－１'!$A$6:$AE$112,17,FALSE)="","",VLOOKUP($C189,'様式４－１'!$A$6:$AE$112,17,FALSE)),"")</f>
        <v/>
      </c>
      <c r="CA189" s="233" t="str">
        <f>IFERROR(IF(VLOOKUP($C189,'様式４－１'!$A$6:$AE$112,18,FALSE)="","",VLOOKUP($C189,'様式４－１'!$A$6:$AE$112,18,FALSE)),"")</f>
        <v/>
      </c>
      <c r="CB189" s="232" t="str">
        <f>IFERROR(IF(VLOOKUP($C189,'様式４－１'!$A$6:$AE$112,19,FALSE)="","",VLOOKUP($C189,'様式４－１'!$A$6:$AE$112,19,FALSE)),"")</f>
        <v/>
      </c>
      <c r="CC189" s="233" t="str">
        <f>IFERROR(IF(VLOOKUP($C189,'様式４－１'!$A$6:$AE$112,20,FALSE)="","",VLOOKUP($C189,'様式４－１'!$A$6:$AE$112,20,FALSE)),"")</f>
        <v/>
      </c>
      <c r="CD189" s="234" t="str">
        <f>IFERROR(IF(VLOOKUP($C189,'様式４－１'!$A$6:$AE$112,21,FALSE)="","",1),"")</f>
        <v/>
      </c>
      <c r="CE189" s="235" t="str">
        <f>IFERROR(IF(VLOOKUP($C189,'様式４－１'!$A$6:$AE$112,22,FALSE)="","",1),"")</f>
        <v/>
      </c>
      <c r="CF189" s="234" t="str">
        <f>IFERROR(IF(VLOOKUP($C189,'様式４－１'!$A$6:$AE$112,23,FALSE)="","",1),"")</f>
        <v/>
      </c>
      <c r="CG189" s="235" t="str">
        <f>IFERROR(IF(VLOOKUP($C189,'様式４－１'!$A$6:$AE$112,24,FALSE)="","",1),"")</f>
        <v/>
      </c>
      <c r="CH189" s="234" t="str">
        <f>IFERROR(IF(VLOOKUP($C189,'様式４－１'!$A$6:$AE$112,25,FALSE)="","",1),"")</f>
        <v/>
      </c>
      <c r="CI189" s="235" t="str">
        <f>IFERROR(IF(VLOOKUP($C189,'様式４－１'!$A$6:$AE$112,26,FALSE)="","",1),"")</f>
        <v/>
      </c>
      <c r="CJ189" s="234" t="str">
        <f>IFERROR(IF(VLOOKUP($C189,'様式４－１'!$A$6:$AE$112,27,FALSE)="","",1),"")</f>
        <v/>
      </c>
      <c r="CK189" s="235" t="str">
        <f>IFERROR(IF(VLOOKUP($C189,'様式４－１'!$A$6:$AE$112,28,FALSE)="","",1),"")</f>
        <v/>
      </c>
      <c r="CL189" s="234" t="str">
        <f>IFERROR(IF(VLOOKUP($C189,'様式４－１'!$A$6:$AE$112,29,FALSE)="","",1),"")</f>
        <v/>
      </c>
      <c r="CM189" s="235" t="str">
        <f>IFERROR(IF(VLOOKUP($C189,'様式４－１'!$A$6:$AE$112,30,FALSE)="","",1),"")</f>
        <v/>
      </c>
      <c r="CN189" s="234" t="str">
        <f>IFERROR(IF(VLOOKUP($C189,'様式４－１'!$A$6:$AE$112,31,FALSE)="","",1),"")</f>
        <v/>
      </c>
      <c r="CO189" s="252" t="str">
        <f>IFERROR(IF(VLOOKUP($C189,'様式４－１'!$A$6:$AE$112,31,FALSE)="","",1),"")</f>
        <v/>
      </c>
      <c r="CP189" s="256" t="str">
        <f>IFERROR(IF(VLOOKUP($C189,'様式４－１'!$A$6:$AE$112,31,FALSE)="","",1),"")</f>
        <v/>
      </c>
      <c r="CQ189" s="252" t="str">
        <f>IFERROR(IF(VLOOKUP($C189,'様式４－１'!$A$6:$AE$112,31,FALSE)="","",1),"")</f>
        <v/>
      </c>
      <c r="CR189" s="260">
        <f>全技術者確認表!E201</f>
        <v>0</v>
      </c>
      <c r="CS189" s="261">
        <f>全技術者確認表!H201</f>
        <v>0</v>
      </c>
      <c r="FS189" s="232"/>
      <c r="FT189" s="233"/>
      <c r="FU189" s="232"/>
      <c r="FV189" s="233"/>
      <c r="FW189" s="232"/>
      <c r="FX189" s="233"/>
      <c r="FY189" s="232"/>
      <c r="FZ189" s="233"/>
      <c r="GA189" s="232"/>
      <c r="GB189" s="233"/>
      <c r="GC189" s="232"/>
      <c r="GD189" s="233"/>
      <c r="GE189" s="232"/>
      <c r="GF189" s="233"/>
      <c r="GG189" s="232"/>
      <c r="GH189" s="233"/>
      <c r="GI189" s="234"/>
      <c r="GJ189" s="235"/>
      <c r="GK189" s="234"/>
      <c r="GL189" s="235"/>
      <c r="GM189" s="234"/>
      <c r="GN189" s="235"/>
      <c r="GO189" s="234"/>
      <c r="GP189" s="235"/>
      <c r="GQ189" s="234"/>
      <c r="GR189" s="235"/>
      <c r="GS189" s="234"/>
      <c r="GT189" s="235"/>
      <c r="GU189" s="234"/>
      <c r="GV189" s="235"/>
      <c r="GW189" s="234"/>
      <c r="GX189" s="235"/>
      <c r="GY189" s="232"/>
      <c r="GZ189" s="233"/>
      <c r="HA189" s="232"/>
      <c r="HB189" s="233"/>
      <c r="HC189" s="232"/>
      <c r="HD189" s="233"/>
      <c r="HE189" s="232"/>
      <c r="HF189" s="233"/>
      <c r="HG189" s="232"/>
      <c r="HH189" s="233"/>
      <c r="HI189" s="232"/>
      <c r="HJ189" s="233"/>
      <c r="HK189" s="232"/>
      <c r="HL189" s="233"/>
      <c r="HM189" s="232"/>
      <c r="HN189" s="233"/>
      <c r="HO189" s="232"/>
      <c r="HP189" s="233"/>
      <c r="HQ189" s="232"/>
      <c r="HR189" s="233"/>
      <c r="HS189" s="232"/>
      <c r="HT189" s="233"/>
      <c r="HU189" s="232"/>
      <c r="HV189" s="233"/>
      <c r="HW189" s="234"/>
      <c r="HX189" s="235"/>
      <c r="HY189" s="234"/>
      <c r="HZ189" s="235"/>
      <c r="IA189" s="234"/>
      <c r="IB189" s="235"/>
      <c r="IC189" s="234"/>
      <c r="ID189" s="235"/>
      <c r="IE189" s="232"/>
      <c r="IF189" s="233"/>
      <c r="IG189" s="232"/>
      <c r="IH189" s="233"/>
      <c r="II189" s="232"/>
      <c r="IJ189" s="233"/>
      <c r="IK189" s="232"/>
      <c r="IL189" s="233"/>
      <c r="IM189" s="234"/>
      <c r="IN189" s="235"/>
      <c r="IO189" s="234"/>
      <c r="IP189" s="235"/>
      <c r="IQ189" s="234"/>
      <c r="IR189" s="235"/>
      <c r="IS189" s="234"/>
      <c r="IT189" s="235"/>
      <c r="IU189" s="234"/>
      <c r="IV189" s="235"/>
      <c r="IW189" s="234"/>
      <c r="IX189" s="252"/>
      <c r="IY189" s="256"/>
      <c r="IZ189" s="252"/>
      <c r="JA189" s="256"/>
      <c r="JB189" s="252"/>
    </row>
    <row r="190" spans="1:262" s="231" customFormat="1" x14ac:dyDescent="0.2">
      <c r="A190" s="231">
        <f>報告書表紙!G$6</f>
        <v>0</v>
      </c>
      <c r="C190" s="231">
        <v>189</v>
      </c>
      <c r="D190" s="231">
        <f>全技術者確認表!B202</f>
        <v>0</v>
      </c>
      <c r="J190" s="232" t="str">
        <f>IFERROR(IF(VLOOKUP($C190,'様式２－１'!$A$6:$BG$163,4,FALSE)="","",1),"")</f>
        <v/>
      </c>
      <c r="K190" s="233" t="str">
        <f>IFERROR(IF(VLOOKUP($C190,'様式２－１'!$A$6:$BG$163,5,FALSE)="","",1),"")</f>
        <v/>
      </c>
      <c r="L190" s="232" t="str">
        <f>IFERROR(IF(VLOOKUP($C190,'様式２－１'!$A$6:$BG$163,6,FALSE)="","",1),"")</f>
        <v/>
      </c>
      <c r="M190" s="233" t="str">
        <f>IFERROR(IF(VLOOKUP($C190,'様式２－１'!$A$6:$BG$163,7,FALSE)="","",1),"")</f>
        <v/>
      </c>
      <c r="N190" s="232" t="str">
        <f>IFERROR(IF(VLOOKUP($C190,'様式２－１'!$A$6:$BG$163,8,FALSE)="","",1),"")</f>
        <v/>
      </c>
      <c r="O190" s="233" t="str">
        <f>IFERROR(IF(VLOOKUP($C190,'様式２－１'!$A$6:$BG$163,9,FALSE)="","",1),"")</f>
        <v/>
      </c>
      <c r="P190" s="232" t="str">
        <f>IFERROR(IF(VLOOKUP($C190,'様式２－１'!$A$6:$BG$163,10,FALSE)="","",1),"")</f>
        <v/>
      </c>
      <c r="Q190" s="233" t="str">
        <f>IFERROR(IF(VLOOKUP($C190,'様式２－１'!$A$6:$BG$163,11,FALSE)="","",1),"")</f>
        <v/>
      </c>
      <c r="R190" s="232" t="str">
        <f>IFERROR(IF(VLOOKUP($C190,'様式２－１'!$A$6:$BG$163,12,FALSE)="","",1),"")</f>
        <v/>
      </c>
      <c r="S190" s="233" t="str">
        <f>IFERROR(IF(VLOOKUP($C190,'様式２－１'!$A$6:$BG$163,13,FALSE)="","",1),"")</f>
        <v/>
      </c>
      <c r="T190" s="232" t="str">
        <f>IFERROR(IF(VLOOKUP($C190,'様式２－１'!$A$6:$BG$163,14,FALSE)="","",1),"")</f>
        <v/>
      </c>
      <c r="U190" s="233" t="str">
        <f>IFERROR(IF(VLOOKUP($C190,'様式２－１'!$A$6:$BG$163,15,FALSE)="","",1),"")</f>
        <v/>
      </c>
      <c r="V190" s="232" t="str">
        <f>IFERROR(IF(VLOOKUP($C190,'様式２－１'!$A$6:$BG$163,16,FALSE)="","",1),"")</f>
        <v/>
      </c>
      <c r="W190" s="233" t="str">
        <f>IFERROR(IF(VLOOKUP($C190,'様式２－１'!$A$6:$BG$163,17,FALSE)="","",1),"")</f>
        <v/>
      </c>
      <c r="X190" s="232" t="str">
        <f>IFERROR(IF(VLOOKUP($C190,'様式２－１'!$A$6:$BG$163,18,FALSE)="","",1),"")</f>
        <v/>
      </c>
      <c r="Y190" s="233" t="str">
        <f>IFERROR(IF(VLOOKUP($C190,'様式２－１'!$A$6:$BG$163,19,FALSE)="","",1),"")</f>
        <v/>
      </c>
      <c r="Z190" s="232" t="str">
        <f>IFERROR(IF(VLOOKUP($C190,'様式２－１'!$A$6:$BG$163,20,FALSE)="","",1),"")</f>
        <v/>
      </c>
      <c r="AA190" s="235" t="str">
        <f>IFERROR(IF(VLOOKUP($C190,'様式２－１'!$A$6:$BG$163,21,FALSE)="","",1),"")</f>
        <v/>
      </c>
      <c r="AB190" s="232" t="str">
        <f>IFERROR(IF(VLOOKUP($C190,'様式２－１'!$A$6:$BG$163,22,FALSE)="","",1),"")</f>
        <v/>
      </c>
      <c r="AC190" s="235" t="str">
        <f>IFERROR(IF(VLOOKUP($C190,'様式２－１'!$A$6:$BG$163,23,FALSE)="","",1),"")</f>
        <v/>
      </c>
      <c r="AD190" s="232" t="str">
        <f>IFERROR(IF(VLOOKUP($C190,'様式２－１'!$A$6:$BG$163,24,FALSE)="","",1),"")</f>
        <v/>
      </c>
      <c r="AE190" s="235" t="str">
        <f>IFERROR(IF(VLOOKUP($C190,'様式２－１'!$A$6:$BG$163,25,FALSE)="","",1),"")</f>
        <v/>
      </c>
      <c r="AF190" s="232" t="str">
        <f>IFERROR(IF(VLOOKUP($C190,'様式２－１'!$A$6:$BG$163,26,FALSE)="","",1),"")</f>
        <v/>
      </c>
      <c r="AG190" s="235" t="str">
        <f>IFERROR(IF(VLOOKUP($C190,'様式２－１'!$A$6:$BG$163,27,FALSE)="","",1),"")</f>
        <v/>
      </c>
      <c r="AH190" s="232" t="str">
        <f>IFERROR(IF(VLOOKUP($C190,'様式２－１'!$A$6:$BG$163,28,FALSE)="","",1),"")</f>
        <v/>
      </c>
      <c r="AI190" s="235" t="str">
        <f>IFERROR(IF(VLOOKUP($C190,'様式２－１'!$A$6:$BG$163,28,FALSE)="","",1),"")</f>
        <v/>
      </c>
      <c r="AJ190" s="232" t="str">
        <f>IFERROR(IF(VLOOKUP($C190,'様式２－１'!$A$6:$BG$163,30,FALSE)="","",1),"")</f>
        <v/>
      </c>
      <c r="AK190" s="235" t="str">
        <f>IFERROR(IF(VLOOKUP($C190,'様式２－１'!$A$6:$BG$163,31,FALSE)="","",1),"")</f>
        <v/>
      </c>
      <c r="AL190" s="232" t="str">
        <f>IFERROR(IF(VLOOKUP($C190,'様式２－１'!$A$6:$BG$163,32,FALSE)="","",1),"")</f>
        <v/>
      </c>
      <c r="AM190" s="235" t="str">
        <f>IFERROR(IF(VLOOKUP($C190,'様式２－１'!$A$6:$BG$163,33,FALSE)="","",1),"")</f>
        <v/>
      </c>
      <c r="AN190" s="232" t="str">
        <f>IFERROR(IF(VLOOKUP($C190,'様式２－１'!$A$6:$BG$163,34,FALSE)="","",1),"")</f>
        <v/>
      </c>
      <c r="AO190" s="235" t="str">
        <f>IFERROR(IF(VLOOKUP($C190,'様式２－１'!$A$6:$BG$163,35,FALSE)="","",1),"")</f>
        <v/>
      </c>
      <c r="AP190" s="232" t="str">
        <f>IFERROR(IF(VLOOKUP($C190,'様式２－１'!$A$6:$BG$163,36,FALSE)="","",VLOOKUP($C190,'様式２－１'!$A$6:$BG$163,36,FALSE)),"")</f>
        <v/>
      </c>
      <c r="AQ190" s="233" t="str">
        <f>IFERROR(IF(VLOOKUP($C190,'様式２－１'!$A$6:$BG$163,37,FALSE)="","",VLOOKUP($C190,'様式２－１'!$A$6:$BG$163,37,FALSE)),"")</f>
        <v/>
      </c>
      <c r="AR190" s="232" t="str">
        <f>IFERROR(IF(VLOOKUP($C190,'様式２－１'!$A$6:$BG$163,38,FALSE)="","",VLOOKUP($C190,'様式２－１'!$A$6:$BG$163,38,FALSE)),"")</f>
        <v/>
      </c>
      <c r="AS190" s="233" t="str">
        <f>IFERROR(IF(VLOOKUP($C190,'様式２－１'!$A$6:$BG$163,39,FALSE)="","",VLOOKUP($C190,'様式２－１'!$A$6:$BG$163,39,FALSE)),"")</f>
        <v/>
      </c>
      <c r="AT190" s="232" t="str">
        <f>IFERROR(IF(VLOOKUP($C190,'様式２－１'!$A$6:$BG$163,40,FALSE)="","",VLOOKUP($C190,'様式２－１'!$A$6:$BG$163,40,FALSE)),"")</f>
        <v/>
      </c>
      <c r="AU190" s="233" t="str">
        <f>IFERROR(IF(VLOOKUP($C190,'様式２－１'!$A$6:$BG$163,41,FALSE)="","",VLOOKUP($C190,'様式２－１'!$A$6:$BG$163,41,FALSE)),"")</f>
        <v/>
      </c>
      <c r="AV190" s="232" t="str">
        <f>IFERROR(IF(VLOOKUP($C190,'様式２－１'!$A$6:$BG$163,42,FALSE)="","",VLOOKUP($C190,'様式２－１'!$A$6:$BG$163,42,FALSE)),"")</f>
        <v/>
      </c>
      <c r="AW190" s="233" t="str">
        <f>IFERROR(IF(VLOOKUP($C190,'様式２－１'!$A$6:$BG$163,43,FALSE)="","",VLOOKUP($C190,'様式２－１'!$A$6:$BG$163,43,FALSE)),"")</f>
        <v/>
      </c>
      <c r="AX190" s="232" t="str">
        <f>IFERROR(IF(VLOOKUP($C190,'様式２－１'!$A$6:$BG$163,44,FALSE)="","",VLOOKUP($C190,'様式２－１'!$A$6:$BG$163,44,FALSE)),"")</f>
        <v/>
      </c>
      <c r="AY190" s="233" t="str">
        <f>IFERROR(IF(VLOOKUP($C190,'様式２－１'!$A$6:$BG$163,45,FALSE)="","",VLOOKUP($C190,'様式２－１'!$A$6:$BG$163,45,FALSE)),"")</f>
        <v/>
      </c>
      <c r="AZ190" s="232" t="str">
        <f>IFERROR(IF(VLOOKUP($C190,'様式２－１'!$A$6:$BG$163,46,FALSE)="","",VLOOKUP($C190,'様式２－１'!$A$6:$BG$163,46,FALSE)),"")</f>
        <v/>
      </c>
      <c r="BA190" s="233" t="str">
        <f>IFERROR(IF(VLOOKUP($C190,'様式２－１'!$A$6:$BG$163,47,FALSE)="","",VLOOKUP($C190,'様式２－１'!$A$6:$BG$163,47,FALSE)),"")</f>
        <v/>
      </c>
      <c r="BB190" s="232" t="str">
        <f>IFERROR(IF(VLOOKUP($C190,'様式２－１'!$A$6:$BG$163,48,FALSE)="","",VLOOKUP($C190,'様式２－１'!$A$6:$BG$163,48,FALSE)),"")</f>
        <v/>
      </c>
      <c r="BC190" s="233" t="str">
        <f>IFERROR(IF(VLOOKUP($C190,'様式２－１'!$A$6:$BG$163,49,FALSE)="","",VLOOKUP($C190,'様式２－１'!$A$6:$BG$163,49,FALSE)),"")</f>
        <v/>
      </c>
      <c r="BD190" s="232" t="str">
        <f>IFERROR(IF(VLOOKUP($C190,'様式２－１'!$A$6:$BG$163,50,FALSE)="","",VLOOKUP($C190,'様式２－１'!$A$6:$BG$163,50,FALSE)),"")</f>
        <v/>
      </c>
      <c r="BE190" s="233" t="str">
        <f>IFERROR(IF(VLOOKUP($C190,'様式２－１'!$A$6:$BG$163,51,FALSE)="","",VLOOKUP($C190,'様式２－１'!$A$6:$BG$163,51,FALSE)),"")</f>
        <v/>
      </c>
      <c r="BF190" s="232" t="str">
        <f>IFERROR(IF(VLOOKUP($C190,'様式２－１'!$A$6:$BG$163,52,FALSE)="","",VLOOKUP($C190,'様式２－１'!$A$6:$BG$163,52,FALSE)),"")</f>
        <v/>
      </c>
      <c r="BG190" s="233" t="str">
        <f>IFERROR(IF(VLOOKUP($C190,'様式２－１'!$A$6:$BG$163,53,FALSE)="","",1),"")</f>
        <v/>
      </c>
      <c r="BH190" s="232" t="str">
        <f>IFERROR(IF(VLOOKUP($C190,'様式２－１'!$A$6:$BG$163,54,FALSE)="","",1),"")</f>
        <v/>
      </c>
      <c r="BI190" s="233" t="str">
        <f>IFERROR(IF(VLOOKUP($C190,'様式２－１'!$A$6:$BG$163,55,FALSE)="","",1),"")</f>
        <v/>
      </c>
      <c r="BJ190" s="232" t="str">
        <f>IFERROR(IF(VLOOKUP($C190,'様式２－１'!$A$6:$BG$163,56,FALSE)="","",VLOOKUP($C190,'様式２－１'!$A$6:$BG$163,56,FALSE)),"")</f>
        <v/>
      </c>
      <c r="BK190" s="233" t="str">
        <f>IFERROR(IF(VLOOKUP($C190,'様式２－１'!$A$6:$BG$163,57,FALSE)="","",VLOOKUP($C190,'様式２－１'!$A$6:$BG$163,57,FALSE)),"")</f>
        <v/>
      </c>
      <c r="BL190" s="232" t="str">
        <f>IFERROR(IF(VLOOKUP($C190,'様式２－１'!$A$6:$BG$163,58,FALSE)="","",VLOOKUP($C190,'様式２－１'!$A$6:$BG$163,58,FALSE)),"")</f>
        <v/>
      </c>
      <c r="BM190" s="233" t="str">
        <f>IFERROR(IF(VLOOKUP($C190,'様式２－１'!$A$6:$BG$163,59,FALSE)="","",VLOOKUP($C190,'様式２－１'!$A$6:$BG$163,59,FALSE)),"")</f>
        <v/>
      </c>
      <c r="BN190" s="234" t="str">
        <f>IFERROR(IF(VLOOKUP($C190,'様式４－１'!$A$6:$AE$112,5,FALSE)="","",VLOOKUP($C190,'様式４－１'!$A$6:$AE$112,5,FALSE)),"")</f>
        <v/>
      </c>
      <c r="BO190" s="235" t="str">
        <f>IFERROR(IF(VLOOKUP($C190,'様式４－１'!$A$6:$AE$112,6,FALSE)="","",VLOOKUP($C190,'様式４－１'!$A$6:$AE$112,6,FALSE)),"")</f>
        <v/>
      </c>
      <c r="BP190" s="234" t="str">
        <f>IFERROR(IF(VLOOKUP($C190,'様式４－１'!$A$6:$AE$112,7,FALSE)="","",VLOOKUP($C190,'様式４－１'!$A$6:$AE$112,7,FALSE)),"")</f>
        <v/>
      </c>
      <c r="BQ190" s="235" t="str">
        <f>IFERROR(IF(VLOOKUP($C190,'様式４－１'!$A$6:$AE$112,8,FALSE)="","",VLOOKUP($C190,'様式４－１'!$A$6:$AE$112,8,FALSE)),"")</f>
        <v/>
      </c>
      <c r="BR190" s="234" t="str">
        <f>IFERROR(IF(VLOOKUP($C190,'様式４－１'!$A$6:$AE$112,9,FALSE)="","",VLOOKUP($C190,'様式４－１'!$A$6:$AE$112,9,FALSE)),"")</f>
        <v/>
      </c>
      <c r="BS190" s="235" t="str">
        <f>IFERROR(IF(VLOOKUP($C190,'様式４－１'!$A$6:$AE$112,10,FALSE)="","",VLOOKUP($C190,'様式４－１'!$A$6:$AE$112,10,FALSE)),"")</f>
        <v/>
      </c>
      <c r="BT190" s="234" t="str">
        <f>IFERROR(IF(VLOOKUP($C190,'様式４－１'!$A$6:$AE$112,11,FALSE)="","",VLOOKUP($C190,'様式４－１'!$A$6:$AE$112,11,FALSE)),"")</f>
        <v/>
      </c>
      <c r="BU190" s="235" t="str">
        <f>IFERROR(IF(VLOOKUP($C190,'様式４－１'!$A$6:$AE$112,12,FALSE)="","",VLOOKUP($C190,'様式４－１'!$A$6:$AE$112,12,FALSE)),"")</f>
        <v/>
      </c>
      <c r="BV190" s="232" t="str">
        <f>IFERROR(IF(VLOOKUP($C190,'様式４－１'!$A$6:$AE$112,13,FALSE)="","",VLOOKUP($C190,'様式４－１'!$A$6:$AE$112,13,FALSE)),"")</f>
        <v/>
      </c>
      <c r="BW190" s="233" t="str">
        <f>IFERROR(IF(VLOOKUP($C190,'様式４－１'!$A$6:$AE$112,14,FALSE)="","",VLOOKUP($C190,'様式４－１'!$A$6:$AE$112,14,FALSE)),"")</f>
        <v/>
      </c>
      <c r="BX190" s="232" t="str">
        <f>IFERROR(IF(VLOOKUP($C190,'様式４－１'!$A$6:$AE$112,15,FALSE)="","",VLOOKUP($C190,'様式４－１'!$A$6:$AE$112,15,FALSE)),"")</f>
        <v/>
      </c>
      <c r="BY190" s="233" t="str">
        <f>IFERROR(IF(VLOOKUP($C190,'様式４－１'!$A$6:$AE$112,16,FALSE)="","",VLOOKUP($C190,'様式４－１'!$A$6:$AE$112,16,FALSE)),"")</f>
        <v/>
      </c>
      <c r="BZ190" s="232" t="str">
        <f>IFERROR(IF(VLOOKUP($C190,'様式４－１'!$A$6:$AE$112,17,FALSE)="","",VLOOKUP($C190,'様式４－１'!$A$6:$AE$112,17,FALSE)),"")</f>
        <v/>
      </c>
      <c r="CA190" s="233" t="str">
        <f>IFERROR(IF(VLOOKUP($C190,'様式４－１'!$A$6:$AE$112,18,FALSE)="","",VLOOKUP($C190,'様式４－１'!$A$6:$AE$112,18,FALSE)),"")</f>
        <v/>
      </c>
      <c r="CB190" s="232" t="str">
        <f>IFERROR(IF(VLOOKUP($C190,'様式４－１'!$A$6:$AE$112,19,FALSE)="","",VLOOKUP($C190,'様式４－１'!$A$6:$AE$112,19,FALSE)),"")</f>
        <v/>
      </c>
      <c r="CC190" s="233" t="str">
        <f>IFERROR(IF(VLOOKUP($C190,'様式４－１'!$A$6:$AE$112,20,FALSE)="","",VLOOKUP($C190,'様式４－１'!$A$6:$AE$112,20,FALSE)),"")</f>
        <v/>
      </c>
      <c r="CD190" s="234" t="str">
        <f>IFERROR(IF(VLOOKUP($C190,'様式４－１'!$A$6:$AE$112,21,FALSE)="","",1),"")</f>
        <v/>
      </c>
      <c r="CE190" s="235" t="str">
        <f>IFERROR(IF(VLOOKUP($C190,'様式４－１'!$A$6:$AE$112,22,FALSE)="","",1),"")</f>
        <v/>
      </c>
      <c r="CF190" s="234" t="str">
        <f>IFERROR(IF(VLOOKUP($C190,'様式４－１'!$A$6:$AE$112,23,FALSE)="","",1),"")</f>
        <v/>
      </c>
      <c r="CG190" s="235" t="str">
        <f>IFERROR(IF(VLOOKUP($C190,'様式４－１'!$A$6:$AE$112,24,FALSE)="","",1),"")</f>
        <v/>
      </c>
      <c r="CH190" s="234" t="str">
        <f>IFERROR(IF(VLOOKUP($C190,'様式４－１'!$A$6:$AE$112,25,FALSE)="","",1),"")</f>
        <v/>
      </c>
      <c r="CI190" s="235" t="str">
        <f>IFERROR(IF(VLOOKUP($C190,'様式４－１'!$A$6:$AE$112,26,FALSE)="","",1),"")</f>
        <v/>
      </c>
      <c r="CJ190" s="234" t="str">
        <f>IFERROR(IF(VLOOKUP($C190,'様式４－１'!$A$6:$AE$112,27,FALSE)="","",1),"")</f>
        <v/>
      </c>
      <c r="CK190" s="235" t="str">
        <f>IFERROR(IF(VLOOKUP($C190,'様式４－１'!$A$6:$AE$112,28,FALSE)="","",1),"")</f>
        <v/>
      </c>
      <c r="CL190" s="234" t="str">
        <f>IFERROR(IF(VLOOKUP($C190,'様式４－１'!$A$6:$AE$112,29,FALSE)="","",1),"")</f>
        <v/>
      </c>
      <c r="CM190" s="235" t="str">
        <f>IFERROR(IF(VLOOKUP($C190,'様式４－１'!$A$6:$AE$112,30,FALSE)="","",1),"")</f>
        <v/>
      </c>
      <c r="CN190" s="234" t="str">
        <f>IFERROR(IF(VLOOKUP($C190,'様式４－１'!$A$6:$AE$112,31,FALSE)="","",1),"")</f>
        <v/>
      </c>
      <c r="CO190" s="252" t="str">
        <f>IFERROR(IF(VLOOKUP($C190,'様式４－１'!$A$6:$AE$112,31,FALSE)="","",1),"")</f>
        <v/>
      </c>
      <c r="CP190" s="256" t="str">
        <f>IFERROR(IF(VLOOKUP($C190,'様式４－１'!$A$6:$AE$112,31,FALSE)="","",1),"")</f>
        <v/>
      </c>
      <c r="CQ190" s="252" t="str">
        <f>IFERROR(IF(VLOOKUP($C190,'様式４－１'!$A$6:$AE$112,31,FALSE)="","",1),"")</f>
        <v/>
      </c>
      <c r="CR190" s="260">
        <f>全技術者確認表!E202</f>
        <v>0</v>
      </c>
      <c r="CS190" s="261">
        <f>全技術者確認表!H202</f>
        <v>0</v>
      </c>
      <c r="FS190" s="232"/>
      <c r="FT190" s="233"/>
      <c r="FU190" s="232"/>
      <c r="FV190" s="233"/>
      <c r="FW190" s="232"/>
      <c r="FX190" s="233"/>
      <c r="FY190" s="232"/>
      <c r="FZ190" s="233"/>
      <c r="GA190" s="232"/>
      <c r="GB190" s="233"/>
      <c r="GC190" s="232"/>
      <c r="GD190" s="233"/>
      <c r="GE190" s="232"/>
      <c r="GF190" s="233"/>
      <c r="GG190" s="232"/>
      <c r="GH190" s="233"/>
      <c r="GI190" s="234"/>
      <c r="GJ190" s="235"/>
      <c r="GK190" s="234"/>
      <c r="GL190" s="235"/>
      <c r="GM190" s="234"/>
      <c r="GN190" s="235"/>
      <c r="GO190" s="234"/>
      <c r="GP190" s="235"/>
      <c r="GQ190" s="234"/>
      <c r="GR190" s="235"/>
      <c r="GS190" s="234"/>
      <c r="GT190" s="235"/>
      <c r="GU190" s="234"/>
      <c r="GV190" s="235"/>
      <c r="GW190" s="234"/>
      <c r="GX190" s="235"/>
      <c r="GY190" s="232"/>
      <c r="GZ190" s="233"/>
      <c r="HA190" s="232"/>
      <c r="HB190" s="233"/>
      <c r="HC190" s="232"/>
      <c r="HD190" s="233"/>
      <c r="HE190" s="232"/>
      <c r="HF190" s="233"/>
      <c r="HG190" s="232"/>
      <c r="HH190" s="233"/>
      <c r="HI190" s="232"/>
      <c r="HJ190" s="233"/>
      <c r="HK190" s="232"/>
      <c r="HL190" s="233"/>
      <c r="HM190" s="232"/>
      <c r="HN190" s="233"/>
      <c r="HO190" s="232"/>
      <c r="HP190" s="233"/>
      <c r="HQ190" s="232"/>
      <c r="HR190" s="233"/>
      <c r="HS190" s="232"/>
      <c r="HT190" s="233"/>
      <c r="HU190" s="232"/>
      <c r="HV190" s="233"/>
      <c r="HW190" s="234"/>
      <c r="HX190" s="235"/>
      <c r="HY190" s="234"/>
      <c r="HZ190" s="235"/>
      <c r="IA190" s="234"/>
      <c r="IB190" s="235"/>
      <c r="IC190" s="234"/>
      <c r="ID190" s="235"/>
      <c r="IE190" s="232"/>
      <c r="IF190" s="233"/>
      <c r="IG190" s="232"/>
      <c r="IH190" s="233"/>
      <c r="II190" s="232"/>
      <c r="IJ190" s="233"/>
      <c r="IK190" s="232"/>
      <c r="IL190" s="233"/>
      <c r="IM190" s="234"/>
      <c r="IN190" s="235"/>
      <c r="IO190" s="234"/>
      <c r="IP190" s="235"/>
      <c r="IQ190" s="234"/>
      <c r="IR190" s="235"/>
      <c r="IS190" s="234"/>
      <c r="IT190" s="235"/>
      <c r="IU190" s="234"/>
      <c r="IV190" s="235"/>
      <c r="IW190" s="234"/>
      <c r="IX190" s="252"/>
      <c r="IY190" s="256"/>
      <c r="IZ190" s="252"/>
      <c r="JA190" s="256"/>
      <c r="JB190" s="252"/>
    </row>
    <row r="191" spans="1:262" s="241" customFormat="1" x14ac:dyDescent="0.2">
      <c r="A191" s="241">
        <f>報告書表紙!G$6</f>
        <v>0</v>
      </c>
      <c r="C191" s="241">
        <v>190</v>
      </c>
      <c r="D191" s="241">
        <f>全技術者確認表!B203</f>
        <v>0</v>
      </c>
      <c r="J191" s="242" t="str">
        <f>IFERROR(IF(VLOOKUP($C191,'様式２－１'!$A$6:$BG$163,4,FALSE)="","",1),"")</f>
        <v/>
      </c>
      <c r="K191" s="243" t="str">
        <f>IFERROR(IF(VLOOKUP($C191,'様式２－１'!$A$6:$BG$163,5,FALSE)="","",1),"")</f>
        <v/>
      </c>
      <c r="L191" s="242" t="str">
        <f>IFERROR(IF(VLOOKUP($C191,'様式２－１'!$A$6:$BG$163,6,FALSE)="","",1),"")</f>
        <v/>
      </c>
      <c r="M191" s="243" t="str">
        <f>IFERROR(IF(VLOOKUP($C191,'様式２－１'!$A$6:$BG$163,7,FALSE)="","",1),"")</f>
        <v/>
      </c>
      <c r="N191" s="242" t="str">
        <f>IFERROR(IF(VLOOKUP($C191,'様式２－１'!$A$6:$BG$163,8,FALSE)="","",1),"")</f>
        <v/>
      </c>
      <c r="O191" s="243" t="str">
        <f>IFERROR(IF(VLOOKUP($C191,'様式２－１'!$A$6:$BG$163,9,FALSE)="","",1),"")</f>
        <v/>
      </c>
      <c r="P191" s="242" t="str">
        <f>IFERROR(IF(VLOOKUP($C191,'様式２－１'!$A$6:$BG$163,10,FALSE)="","",1),"")</f>
        <v/>
      </c>
      <c r="Q191" s="243" t="str">
        <f>IFERROR(IF(VLOOKUP($C191,'様式２－１'!$A$6:$BG$163,11,FALSE)="","",1),"")</f>
        <v/>
      </c>
      <c r="R191" s="242" t="str">
        <f>IFERROR(IF(VLOOKUP($C191,'様式２－１'!$A$6:$BG$163,12,FALSE)="","",1),"")</f>
        <v/>
      </c>
      <c r="S191" s="243" t="str">
        <f>IFERROR(IF(VLOOKUP($C191,'様式２－１'!$A$6:$BG$163,13,FALSE)="","",1),"")</f>
        <v/>
      </c>
      <c r="T191" s="242" t="str">
        <f>IFERROR(IF(VLOOKUP($C191,'様式２－１'!$A$6:$BG$163,14,FALSE)="","",1),"")</f>
        <v/>
      </c>
      <c r="U191" s="243" t="str">
        <f>IFERROR(IF(VLOOKUP($C191,'様式２－１'!$A$6:$BG$163,15,FALSE)="","",1),"")</f>
        <v/>
      </c>
      <c r="V191" s="242" t="str">
        <f>IFERROR(IF(VLOOKUP($C191,'様式２－１'!$A$6:$BG$163,16,FALSE)="","",1),"")</f>
        <v/>
      </c>
      <c r="W191" s="243" t="str">
        <f>IFERROR(IF(VLOOKUP($C191,'様式２－１'!$A$6:$BG$163,17,FALSE)="","",1),"")</f>
        <v/>
      </c>
      <c r="X191" s="242" t="str">
        <f>IFERROR(IF(VLOOKUP($C191,'様式２－１'!$A$6:$BG$163,18,FALSE)="","",1),"")</f>
        <v/>
      </c>
      <c r="Y191" s="243" t="str">
        <f>IFERROR(IF(VLOOKUP($C191,'様式２－１'!$A$6:$BG$163,19,FALSE)="","",1),"")</f>
        <v/>
      </c>
      <c r="Z191" s="242" t="str">
        <f>IFERROR(IF(VLOOKUP($C191,'様式２－１'!$A$6:$BG$163,20,FALSE)="","",1),"")</f>
        <v/>
      </c>
      <c r="AA191" s="245" t="str">
        <f>IFERROR(IF(VLOOKUP($C191,'様式２－１'!$A$6:$BG$163,21,FALSE)="","",1),"")</f>
        <v/>
      </c>
      <c r="AB191" s="242" t="str">
        <f>IFERROR(IF(VLOOKUP($C191,'様式２－１'!$A$6:$BG$163,22,FALSE)="","",1),"")</f>
        <v/>
      </c>
      <c r="AC191" s="245" t="str">
        <f>IFERROR(IF(VLOOKUP($C191,'様式２－１'!$A$6:$BG$163,23,FALSE)="","",1),"")</f>
        <v/>
      </c>
      <c r="AD191" s="242" t="str">
        <f>IFERROR(IF(VLOOKUP($C191,'様式２－１'!$A$6:$BG$163,24,FALSE)="","",1),"")</f>
        <v/>
      </c>
      <c r="AE191" s="245" t="str">
        <f>IFERROR(IF(VLOOKUP($C191,'様式２－１'!$A$6:$BG$163,25,FALSE)="","",1),"")</f>
        <v/>
      </c>
      <c r="AF191" s="242" t="str">
        <f>IFERROR(IF(VLOOKUP($C191,'様式２－１'!$A$6:$BG$163,26,FALSE)="","",1),"")</f>
        <v/>
      </c>
      <c r="AG191" s="245" t="str">
        <f>IFERROR(IF(VLOOKUP($C191,'様式２－１'!$A$6:$BG$163,27,FALSE)="","",1),"")</f>
        <v/>
      </c>
      <c r="AH191" s="242" t="str">
        <f>IFERROR(IF(VLOOKUP($C191,'様式２－１'!$A$6:$BG$163,28,FALSE)="","",1),"")</f>
        <v/>
      </c>
      <c r="AI191" s="245" t="str">
        <f>IFERROR(IF(VLOOKUP($C191,'様式２－１'!$A$6:$BG$163,28,FALSE)="","",1),"")</f>
        <v/>
      </c>
      <c r="AJ191" s="242" t="str">
        <f>IFERROR(IF(VLOOKUP($C191,'様式２－１'!$A$6:$BG$163,30,FALSE)="","",1),"")</f>
        <v/>
      </c>
      <c r="AK191" s="245" t="str">
        <f>IFERROR(IF(VLOOKUP($C191,'様式２－１'!$A$6:$BG$163,31,FALSE)="","",1),"")</f>
        <v/>
      </c>
      <c r="AL191" s="242" t="str">
        <f>IFERROR(IF(VLOOKUP($C191,'様式２－１'!$A$6:$BG$163,32,FALSE)="","",1),"")</f>
        <v/>
      </c>
      <c r="AM191" s="245" t="str">
        <f>IFERROR(IF(VLOOKUP($C191,'様式２－１'!$A$6:$BG$163,33,FALSE)="","",1),"")</f>
        <v/>
      </c>
      <c r="AN191" s="242" t="str">
        <f>IFERROR(IF(VLOOKUP($C191,'様式２－１'!$A$6:$BG$163,34,FALSE)="","",1),"")</f>
        <v/>
      </c>
      <c r="AO191" s="245" t="str">
        <f>IFERROR(IF(VLOOKUP($C191,'様式２－１'!$A$6:$BG$163,35,FALSE)="","",1),"")</f>
        <v/>
      </c>
      <c r="AP191" s="242" t="str">
        <f>IFERROR(IF(VLOOKUP($C191,'様式２－１'!$A$6:$BG$163,36,FALSE)="","",VLOOKUP($C191,'様式２－１'!$A$6:$BG$163,36,FALSE)),"")</f>
        <v/>
      </c>
      <c r="AQ191" s="243" t="str">
        <f>IFERROR(IF(VLOOKUP($C191,'様式２－１'!$A$6:$BG$163,37,FALSE)="","",VLOOKUP($C191,'様式２－１'!$A$6:$BG$163,37,FALSE)),"")</f>
        <v/>
      </c>
      <c r="AR191" s="242" t="str">
        <f>IFERROR(IF(VLOOKUP($C191,'様式２－１'!$A$6:$BG$163,38,FALSE)="","",VLOOKUP($C191,'様式２－１'!$A$6:$BG$163,38,FALSE)),"")</f>
        <v/>
      </c>
      <c r="AS191" s="243" t="str">
        <f>IFERROR(IF(VLOOKUP($C191,'様式２－１'!$A$6:$BG$163,39,FALSE)="","",VLOOKUP($C191,'様式２－１'!$A$6:$BG$163,39,FALSE)),"")</f>
        <v/>
      </c>
      <c r="AT191" s="242" t="str">
        <f>IFERROR(IF(VLOOKUP($C191,'様式２－１'!$A$6:$BG$163,40,FALSE)="","",VLOOKUP($C191,'様式２－１'!$A$6:$BG$163,40,FALSE)),"")</f>
        <v/>
      </c>
      <c r="AU191" s="243" t="str">
        <f>IFERROR(IF(VLOOKUP($C191,'様式２－１'!$A$6:$BG$163,41,FALSE)="","",VLOOKUP($C191,'様式２－１'!$A$6:$BG$163,41,FALSE)),"")</f>
        <v/>
      </c>
      <c r="AV191" s="242" t="str">
        <f>IFERROR(IF(VLOOKUP($C191,'様式２－１'!$A$6:$BG$163,42,FALSE)="","",VLOOKUP($C191,'様式２－１'!$A$6:$BG$163,42,FALSE)),"")</f>
        <v/>
      </c>
      <c r="AW191" s="243" t="str">
        <f>IFERROR(IF(VLOOKUP($C191,'様式２－１'!$A$6:$BG$163,43,FALSE)="","",VLOOKUP($C191,'様式２－１'!$A$6:$BG$163,43,FALSE)),"")</f>
        <v/>
      </c>
      <c r="AX191" s="242" t="str">
        <f>IFERROR(IF(VLOOKUP($C191,'様式２－１'!$A$6:$BG$163,44,FALSE)="","",VLOOKUP($C191,'様式２－１'!$A$6:$BG$163,44,FALSE)),"")</f>
        <v/>
      </c>
      <c r="AY191" s="243" t="str">
        <f>IFERROR(IF(VLOOKUP($C191,'様式２－１'!$A$6:$BG$163,45,FALSE)="","",VLOOKUP($C191,'様式２－１'!$A$6:$BG$163,45,FALSE)),"")</f>
        <v/>
      </c>
      <c r="AZ191" s="242" t="str">
        <f>IFERROR(IF(VLOOKUP($C191,'様式２－１'!$A$6:$BG$163,46,FALSE)="","",VLOOKUP($C191,'様式２－１'!$A$6:$BG$163,46,FALSE)),"")</f>
        <v/>
      </c>
      <c r="BA191" s="243" t="str">
        <f>IFERROR(IF(VLOOKUP($C191,'様式２－１'!$A$6:$BG$163,47,FALSE)="","",VLOOKUP($C191,'様式２－１'!$A$6:$BG$163,47,FALSE)),"")</f>
        <v/>
      </c>
      <c r="BB191" s="242" t="str">
        <f>IFERROR(IF(VLOOKUP($C191,'様式２－１'!$A$6:$BG$163,48,FALSE)="","",VLOOKUP($C191,'様式２－１'!$A$6:$BG$163,48,FALSE)),"")</f>
        <v/>
      </c>
      <c r="BC191" s="243" t="str">
        <f>IFERROR(IF(VLOOKUP($C191,'様式２－１'!$A$6:$BG$163,49,FALSE)="","",VLOOKUP($C191,'様式２－１'!$A$6:$BG$163,49,FALSE)),"")</f>
        <v/>
      </c>
      <c r="BD191" s="242" t="str">
        <f>IFERROR(IF(VLOOKUP($C191,'様式２－１'!$A$6:$BG$163,50,FALSE)="","",VLOOKUP($C191,'様式２－１'!$A$6:$BG$163,50,FALSE)),"")</f>
        <v/>
      </c>
      <c r="BE191" s="243" t="str">
        <f>IFERROR(IF(VLOOKUP($C191,'様式２－１'!$A$6:$BG$163,51,FALSE)="","",VLOOKUP($C191,'様式２－１'!$A$6:$BG$163,51,FALSE)),"")</f>
        <v/>
      </c>
      <c r="BF191" s="242" t="str">
        <f>IFERROR(IF(VLOOKUP($C191,'様式２－１'!$A$6:$BG$163,52,FALSE)="","",VLOOKUP($C191,'様式２－１'!$A$6:$BG$163,52,FALSE)),"")</f>
        <v/>
      </c>
      <c r="BG191" s="243" t="str">
        <f>IFERROR(IF(VLOOKUP($C191,'様式２－１'!$A$6:$BG$163,53,FALSE)="","",1),"")</f>
        <v/>
      </c>
      <c r="BH191" s="242" t="str">
        <f>IFERROR(IF(VLOOKUP($C191,'様式２－１'!$A$6:$BG$163,54,FALSE)="","",1),"")</f>
        <v/>
      </c>
      <c r="BI191" s="243" t="str">
        <f>IFERROR(IF(VLOOKUP($C191,'様式２－１'!$A$6:$BG$163,55,FALSE)="","",1),"")</f>
        <v/>
      </c>
      <c r="BJ191" s="242" t="str">
        <f>IFERROR(IF(VLOOKUP($C191,'様式２－１'!$A$6:$BG$163,56,FALSE)="","",VLOOKUP($C191,'様式２－１'!$A$6:$BG$163,56,FALSE)),"")</f>
        <v/>
      </c>
      <c r="BK191" s="243" t="str">
        <f>IFERROR(IF(VLOOKUP($C191,'様式２－１'!$A$6:$BG$163,57,FALSE)="","",VLOOKUP($C191,'様式２－１'!$A$6:$BG$163,57,FALSE)),"")</f>
        <v/>
      </c>
      <c r="BL191" s="242" t="str">
        <f>IFERROR(IF(VLOOKUP($C191,'様式２－１'!$A$6:$BG$163,58,FALSE)="","",VLOOKUP($C191,'様式２－１'!$A$6:$BG$163,58,FALSE)),"")</f>
        <v/>
      </c>
      <c r="BM191" s="243" t="str">
        <f>IFERROR(IF(VLOOKUP($C191,'様式２－１'!$A$6:$BG$163,59,FALSE)="","",VLOOKUP($C191,'様式２－１'!$A$6:$BG$163,59,FALSE)),"")</f>
        <v/>
      </c>
      <c r="BN191" s="244" t="str">
        <f>IFERROR(IF(VLOOKUP($C191,'様式４－１'!$A$6:$AE$112,5,FALSE)="","",VLOOKUP($C191,'様式４－１'!$A$6:$AE$112,5,FALSE)),"")</f>
        <v/>
      </c>
      <c r="BO191" s="245" t="str">
        <f>IFERROR(IF(VLOOKUP($C191,'様式４－１'!$A$6:$AE$112,6,FALSE)="","",VLOOKUP($C191,'様式４－１'!$A$6:$AE$112,6,FALSE)),"")</f>
        <v/>
      </c>
      <c r="BP191" s="244" t="str">
        <f>IFERROR(IF(VLOOKUP($C191,'様式４－１'!$A$6:$AE$112,7,FALSE)="","",VLOOKUP($C191,'様式４－１'!$A$6:$AE$112,7,FALSE)),"")</f>
        <v/>
      </c>
      <c r="BQ191" s="245" t="str">
        <f>IFERROR(IF(VLOOKUP($C191,'様式４－１'!$A$6:$AE$112,8,FALSE)="","",VLOOKUP($C191,'様式４－１'!$A$6:$AE$112,8,FALSE)),"")</f>
        <v/>
      </c>
      <c r="BR191" s="244" t="str">
        <f>IFERROR(IF(VLOOKUP($C191,'様式４－１'!$A$6:$AE$112,9,FALSE)="","",VLOOKUP($C191,'様式４－１'!$A$6:$AE$112,9,FALSE)),"")</f>
        <v/>
      </c>
      <c r="BS191" s="245" t="str">
        <f>IFERROR(IF(VLOOKUP($C191,'様式４－１'!$A$6:$AE$112,10,FALSE)="","",VLOOKUP($C191,'様式４－１'!$A$6:$AE$112,10,FALSE)),"")</f>
        <v/>
      </c>
      <c r="BT191" s="244" t="str">
        <f>IFERROR(IF(VLOOKUP($C191,'様式４－１'!$A$6:$AE$112,11,FALSE)="","",VLOOKUP($C191,'様式４－１'!$A$6:$AE$112,11,FALSE)),"")</f>
        <v/>
      </c>
      <c r="BU191" s="245" t="str">
        <f>IFERROR(IF(VLOOKUP($C191,'様式４－１'!$A$6:$AE$112,12,FALSE)="","",VLOOKUP($C191,'様式４－１'!$A$6:$AE$112,12,FALSE)),"")</f>
        <v/>
      </c>
      <c r="BV191" s="242" t="str">
        <f>IFERROR(IF(VLOOKUP($C191,'様式４－１'!$A$6:$AE$112,13,FALSE)="","",VLOOKUP($C191,'様式４－１'!$A$6:$AE$112,13,FALSE)),"")</f>
        <v/>
      </c>
      <c r="BW191" s="243" t="str">
        <f>IFERROR(IF(VLOOKUP($C191,'様式４－１'!$A$6:$AE$112,14,FALSE)="","",VLOOKUP($C191,'様式４－１'!$A$6:$AE$112,14,FALSE)),"")</f>
        <v/>
      </c>
      <c r="BX191" s="242" t="str">
        <f>IFERROR(IF(VLOOKUP($C191,'様式４－１'!$A$6:$AE$112,15,FALSE)="","",VLOOKUP($C191,'様式４－１'!$A$6:$AE$112,15,FALSE)),"")</f>
        <v/>
      </c>
      <c r="BY191" s="243" t="str">
        <f>IFERROR(IF(VLOOKUP($C191,'様式４－１'!$A$6:$AE$112,16,FALSE)="","",VLOOKUP($C191,'様式４－１'!$A$6:$AE$112,16,FALSE)),"")</f>
        <v/>
      </c>
      <c r="BZ191" s="242" t="str">
        <f>IFERROR(IF(VLOOKUP($C191,'様式４－１'!$A$6:$AE$112,17,FALSE)="","",VLOOKUP($C191,'様式４－１'!$A$6:$AE$112,17,FALSE)),"")</f>
        <v/>
      </c>
      <c r="CA191" s="243" t="str">
        <f>IFERROR(IF(VLOOKUP($C191,'様式４－１'!$A$6:$AE$112,18,FALSE)="","",VLOOKUP($C191,'様式４－１'!$A$6:$AE$112,18,FALSE)),"")</f>
        <v/>
      </c>
      <c r="CB191" s="242" t="str">
        <f>IFERROR(IF(VLOOKUP($C191,'様式４－１'!$A$6:$AE$112,19,FALSE)="","",VLOOKUP($C191,'様式４－１'!$A$6:$AE$112,19,FALSE)),"")</f>
        <v/>
      </c>
      <c r="CC191" s="243" t="str">
        <f>IFERROR(IF(VLOOKUP($C191,'様式４－１'!$A$6:$AE$112,20,FALSE)="","",VLOOKUP($C191,'様式４－１'!$A$6:$AE$112,20,FALSE)),"")</f>
        <v/>
      </c>
      <c r="CD191" s="244" t="str">
        <f>IFERROR(IF(VLOOKUP($C191,'様式４－１'!$A$6:$AE$112,21,FALSE)="","",1),"")</f>
        <v/>
      </c>
      <c r="CE191" s="245" t="str">
        <f>IFERROR(IF(VLOOKUP($C191,'様式４－１'!$A$6:$AE$112,22,FALSE)="","",1),"")</f>
        <v/>
      </c>
      <c r="CF191" s="244" t="str">
        <f>IFERROR(IF(VLOOKUP($C191,'様式４－１'!$A$6:$AE$112,23,FALSE)="","",1),"")</f>
        <v/>
      </c>
      <c r="CG191" s="245" t="str">
        <f>IFERROR(IF(VLOOKUP($C191,'様式４－１'!$A$6:$AE$112,24,FALSE)="","",1),"")</f>
        <v/>
      </c>
      <c r="CH191" s="244" t="str">
        <f>IFERROR(IF(VLOOKUP($C191,'様式４－１'!$A$6:$AE$112,25,FALSE)="","",1),"")</f>
        <v/>
      </c>
      <c r="CI191" s="245" t="str">
        <f>IFERROR(IF(VLOOKUP($C191,'様式４－１'!$A$6:$AE$112,26,FALSE)="","",1),"")</f>
        <v/>
      </c>
      <c r="CJ191" s="244" t="str">
        <f>IFERROR(IF(VLOOKUP($C191,'様式４－１'!$A$6:$AE$112,27,FALSE)="","",1),"")</f>
        <v/>
      </c>
      <c r="CK191" s="245" t="str">
        <f>IFERROR(IF(VLOOKUP($C191,'様式４－１'!$A$6:$AE$112,28,FALSE)="","",1),"")</f>
        <v/>
      </c>
      <c r="CL191" s="244" t="str">
        <f>IFERROR(IF(VLOOKUP($C191,'様式４－１'!$A$6:$AE$112,29,FALSE)="","",1),"")</f>
        <v/>
      </c>
      <c r="CM191" s="245" t="str">
        <f>IFERROR(IF(VLOOKUP($C191,'様式４－１'!$A$6:$AE$112,30,FALSE)="","",1),"")</f>
        <v/>
      </c>
      <c r="CN191" s="244" t="str">
        <f>IFERROR(IF(VLOOKUP($C191,'様式４－１'!$A$6:$AE$112,31,FALSE)="","",1),"")</f>
        <v/>
      </c>
      <c r="CO191" s="253" t="str">
        <f>IFERROR(IF(VLOOKUP($C191,'様式４－１'!$A$6:$AE$112,31,FALSE)="","",1),"")</f>
        <v/>
      </c>
      <c r="CP191" s="257" t="str">
        <f>IFERROR(IF(VLOOKUP($C191,'様式４－１'!$A$6:$AE$112,31,FALSE)="","",1),"")</f>
        <v/>
      </c>
      <c r="CQ191" s="253" t="str">
        <f>IFERROR(IF(VLOOKUP($C191,'様式４－１'!$A$6:$AE$112,31,FALSE)="","",1),"")</f>
        <v/>
      </c>
      <c r="CR191" s="262">
        <f>全技術者確認表!E203</f>
        <v>0</v>
      </c>
      <c r="CS191" s="263">
        <f>全技術者確認表!H203</f>
        <v>0</v>
      </c>
      <c r="FS191" s="242"/>
      <c r="FT191" s="243"/>
      <c r="FU191" s="242"/>
      <c r="FV191" s="243"/>
      <c r="FW191" s="242"/>
      <c r="FX191" s="243"/>
      <c r="FY191" s="242"/>
      <c r="FZ191" s="243"/>
      <c r="GA191" s="242"/>
      <c r="GB191" s="243"/>
      <c r="GC191" s="242"/>
      <c r="GD191" s="243"/>
      <c r="GE191" s="242"/>
      <c r="GF191" s="243"/>
      <c r="GG191" s="242"/>
      <c r="GH191" s="243"/>
      <c r="GI191" s="244"/>
      <c r="GJ191" s="245"/>
      <c r="GK191" s="244"/>
      <c r="GL191" s="245"/>
      <c r="GM191" s="244"/>
      <c r="GN191" s="245"/>
      <c r="GO191" s="244"/>
      <c r="GP191" s="245"/>
      <c r="GQ191" s="244"/>
      <c r="GR191" s="245"/>
      <c r="GS191" s="244"/>
      <c r="GT191" s="245"/>
      <c r="GU191" s="244"/>
      <c r="GV191" s="245"/>
      <c r="GW191" s="244"/>
      <c r="GX191" s="245"/>
      <c r="GY191" s="242"/>
      <c r="GZ191" s="243"/>
      <c r="HA191" s="242"/>
      <c r="HB191" s="243"/>
      <c r="HC191" s="242"/>
      <c r="HD191" s="243"/>
      <c r="HE191" s="242"/>
      <c r="HF191" s="243"/>
      <c r="HG191" s="242"/>
      <c r="HH191" s="243"/>
      <c r="HI191" s="242"/>
      <c r="HJ191" s="243"/>
      <c r="HK191" s="242"/>
      <c r="HL191" s="243"/>
      <c r="HM191" s="242"/>
      <c r="HN191" s="243"/>
      <c r="HO191" s="242"/>
      <c r="HP191" s="243"/>
      <c r="HQ191" s="242"/>
      <c r="HR191" s="243"/>
      <c r="HS191" s="242"/>
      <c r="HT191" s="243"/>
      <c r="HU191" s="242"/>
      <c r="HV191" s="243"/>
      <c r="HW191" s="244"/>
      <c r="HX191" s="245"/>
      <c r="HY191" s="244"/>
      <c r="HZ191" s="245"/>
      <c r="IA191" s="244"/>
      <c r="IB191" s="245"/>
      <c r="IC191" s="244"/>
      <c r="ID191" s="245"/>
      <c r="IE191" s="242"/>
      <c r="IF191" s="243"/>
      <c r="IG191" s="242"/>
      <c r="IH191" s="243"/>
      <c r="II191" s="242"/>
      <c r="IJ191" s="243"/>
      <c r="IK191" s="242"/>
      <c r="IL191" s="243"/>
      <c r="IM191" s="244"/>
      <c r="IN191" s="245"/>
      <c r="IO191" s="244"/>
      <c r="IP191" s="245"/>
      <c r="IQ191" s="244"/>
      <c r="IR191" s="245"/>
      <c r="IS191" s="244"/>
      <c r="IT191" s="245"/>
      <c r="IU191" s="244"/>
      <c r="IV191" s="245"/>
      <c r="IW191" s="244"/>
      <c r="IX191" s="253"/>
      <c r="IY191" s="257"/>
      <c r="IZ191" s="253"/>
      <c r="JA191" s="257"/>
      <c r="JB191" s="253"/>
    </row>
    <row r="192" spans="1:262" s="236" customFormat="1" x14ac:dyDescent="0.2">
      <c r="A192" s="236">
        <f>報告書表紙!G$6</f>
        <v>0</v>
      </c>
      <c r="C192" s="236">
        <v>191</v>
      </c>
      <c r="D192" s="236">
        <f>全技術者確認表!B204</f>
        <v>0</v>
      </c>
      <c r="J192" s="237" t="str">
        <f>IFERROR(IF(VLOOKUP($C192,'様式２－１'!$A$6:$BG$163,4,FALSE)="","",1),"")</f>
        <v/>
      </c>
      <c r="K192" s="238" t="str">
        <f>IFERROR(IF(VLOOKUP($C192,'様式２－１'!$A$6:$BG$163,5,FALSE)="","",1),"")</f>
        <v/>
      </c>
      <c r="L192" s="237" t="str">
        <f>IFERROR(IF(VLOOKUP($C192,'様式２－１'!$A$6:$BG$163,6,FALSE)="","",1),"")</f>
        <v/>
      </c>
      <c r="M192" s="238" t="str">
        <f>IFERROR(IF(VLOOKUP($C192,'様式２－１'!$A$6:$BG$163,7,FALSE)="","",1),"")</f>
        <v/>
      </c>
      <c r="N192" s="237" t="str">
        <f>IFERROR(IF(VLOOKUP($C192,'様式２－１'!$A$6:$BG$163,8,FALSE)="","",1),"")</f>
        <v/>
      </c>
      <c r="O192" s="238" t="str">
        <f>IFERROR(IF(VLOOKUP($C192,'様式２－１'!$A$6:$BG$163,9,FALSE)="","",1),"")</f>
        <v/>
      </c>
      <c r="P192" s="237" t="str">
        <f>IFERROR(IF(VLOOKUP($C192,'様式２－１'!$A$6:$BG$163,10,FALSE)="","",1),"")</f>
        <v/>
      </c>
      <c r="Q192" s="238" t="str">
        <f>IFERROR(IF(VLOOKUP($C192,'様式２－１'!$A$6:$BG$163,11,FALSE)="","",1),"")</f>
        <v/>
      </c>
      <c r="R192" s="237" t="str">
        <f>IFERROR(IF(VLOOKUP($C192,'様式２－１'!$A$6:$BG$163,12,FALSE)="","",1),"")</f>
        <v/>
      </c>
      <c r="S192" s="238" t="str">
        <f>IFERROR(IF(VLOOKUP($C192,'様式２－１'!$A$6:$BG$163,13,FALSE)="","",1),"")</f>
        <v/>
      </c>
      <c r="T192" s="237" t="str">
        <f>IFERROR(IF(VLOOKUP($C192,'様式２－１'!$A$6:$BG$163,14,FALSE)="","",1),"")</f>
        <v/>
      </c>
      <c r="U192" s="238" t="str">
        <f>IFERROR(IF(VLOOKUP($C192,'様式２－１'!$A$6:$BG$163,15,FALSE)="","",1),"")</f>
        <v/>
      </c>
      <c r="V192" s="237" t="str">
        <f>IFERROR(IF(VLOOKUP($C192,'様式２－１'!$A$6:$BG$163,16,FALSE)="","",1),"")</f>
        <v/>
      </c>
      <c r="W192" s="238" t="str">
        <f>IFERROR(IF(VLOOKUP($C192,'様式２－１'!$A$6:$BG$163,17,FALSE)="","",1),"")</f>
        <v/>
      </c>
      <c r="X192" s="237" t="str">
        <f>IFERROR(IF(VLOOKUP($C192,'様式２－１'!$A$6:$BG$163,18,FALSE)="","",1),"")</f>
        <v/>
      </c>
      <c r="Y192" s="238" t="str">
        <f>IFERROR(IF(VLOOKUP($C192,'様式２－１'!$A$6:$BG$163,19,FALSE)="","",1),"")</f>
        <v/>
      </c>
      <c r="Z192" s="237" t="str">
        <f>IFERROR(IF(VLOOKUP($C192,'様式２－１'!$A$6:$BG$163,20,FALSE)="","",1),"")</f>
        <v/>
      </c>
      <c r="AA192" s="240" t="str">
        <f>IFERROR(IF(VLOOKUP($C192,'様式２－１'!$A$6:$BG$163,21,FALSE)="","",1),"")</f>
        <v/>
      </c>
      <c r="AB192" s="237" t="str">
        <f>IFERROR(IF(VLOOKUP($C192,'様式２－１'!$A$6:$BG$163,22,FALSE)="","",1),"")</f>
        <v/>
      </c>
      <c r="AC192" s="240" t="str">
        <f>IFERROR(IF(VLOOKUP($C192,'様式２－１'!$A$6:$BG$163,23,FALSE)="","",1),"")</f>
        <v/>
      </c>
      <c r="AD192" s="237" t="str">
        <f>IFERROR(IF(VLOOKUP($C192,'様式２－１'!$A$6:$BG$163,24,FALSE)="","",1),"")</f>
        <v/>
      </c>
      <c r="AE192" s="240" t="str">
        <f>IFERROR(IF(VLOOKUP($C192,'様式２－１'!$A$6:$BG$163,25,FALSE)="","",1),"")</f>
        <v/>
      </c>
      <c r="AF192" s="237" t="str">
        <f>IFERROR(IF(VLOOKUP($C192,'様式２－１'!$A$6:$BG$163,26,FALSE)="","",1),"")</f>
        <v/>
      </c>
      <c r="AG192" s="240" t="str">
        <f>IFERROR(IF(VLOOKUP($C192,'様式２－１'!$A$6:$BG$163,27,FALSE)="","",1),"")</f>
        <v/>
      </c>
      <c r="AH192" s="237" t="str">
        <f>IFERROR(IF(VLOOKUP($C192,'様式２－１'!$A$6:$BG$163,28,FALSE)="","",1),"")</f>
        <v/>
      </c>
      <c r="AI192" s="240" t="str">
        <f>IFERROR(IF(VLOOKUP($C192,'様式２－１'!$A$6:$BG$163,28,FALSE)="","",1),"")</f>
        <v/>
      </c>
      <c r="AJ192" s="237" t="str">
        <f>IFERROR(IF(VLOOKUP($C192,'様式２－１'!$A$6:$BG$163,30,FALSE)="","",1),"")</f>
        <v/>
      </c>
      <c r="AK192" s="240" t="str">
        <f>IFERROR(IF(VLOOKUP($C192,'様式２－１'!$A$6:$BG$163,31,FALSE)="","",1),"")</f>
        <v/>
      </c>
      <c r="AL192" s="237" t="str">
        <f>IFERROR(IF(VLOOKUP($C192,'様式２－１'!$A$6:$BG$163,32,FALSE)="","",1),"")</f>
        <v/>
      </c>
      <c r="AM192" s="240" t="str">
        <f>IFERROR(IF(VLOOKUP($C192,'様式２－１'!$A$6:$BG$163,33,FALSE)="","",1),"")</f>
        <v/>
      </c>
      <c r="AN192" s="237" t="str">
        <f>IFERROR(IF(VLOOKUP($C192,'様式２－１'!$A$6:$BG$163,34,FALSE)="","",1),"")</f>
        <v/>
      </c>
      <c r="AO192" s="240" t="str">
        <f>IFERROR(IF(VLOOKUP($C192,'様式２－１'!$A$6:$BG$163,35,FALSE)="","",1),"")</f>
        <v/>
      </c>
      <c r="AP192" s="237" t="str">
        <f>IFERROR(IF(VLOOKUP($C192,'様式２－１'!$A$6:$BG$163,36,FALSE)="","",VLOOKUP($C192,'様式２－１'!$A$6:$BG$163,36,FALSE)),"")</f>
        <v/>
      </c>
      <c r="AQ192" s="238" t="str">
        <f>IFERROR(IF(VLOOKUP($C192,'様式２－１'!$A$6:$BG$163,37,FALSE)="","",VLOOKUP($C192,'様式２－１'!$A$6:$BG$163,37,FALSE)),"")</f>
        <v/>
      </c>
      <c r="AR192" s="237" t="str">
        <f>IFERROR(IF(VLOOKUP($C192,'様式２－１'!$A$6:$BG$163,38,FALSE)="","",VLOOKUP($C192,'様式２－１'!$A$6:$BG$163,38,FALSE)),"")</f>
        <v/>
      </c>
      <c r="AS192" s="238" t="str">
        <f>IFERROR(IF(VLOOKUP($C192,'様式２－１'!$A$6:$BG$163,39,FALSE)="","",VLOOKUP($C192,'様式２－１'!$A$6:$BG$163,39,FALSE)),"")</f>
        <v/>
      </c>
      <c r="AT192" s="237" t="str">
        <f>IFERROR(IF(VLOOKUP($C192,'様式２－１'!$A$6:$BG$163,40,FALSE)="","",VLOOKUP($C192,'様式２－１'!$A$6:$BG$163,40,FALSE)),"")</f>
        <v/>
      </c>
      <c r="AU192" s="238" t="str">
        <f>IFERROR(IF(VLOOKUP($C192,'様式２－１'!$A$6:$BG$163,41,FALSE)="","",VLOOKUP($C192,'様式２－１'!$A$6:$BG$163,41,FALSE)),"")</f>
        <v/>
      </c>
      <c r="AV192" s="237" t="str">
        <f>IFERROR(IF(VLOOKUP($C192,'様式２－１'!$A$6:$BG$163,42,FALSE)="","",VLOOKUP($C192,'様式２－１'!$A$6:$BG$163,42,FALSE)),"")</f>
        <v/>
      </c>
      <c r="AW192" s="238" t="str">
        <f>IFERROR(IF(VLOOKUP($C192,'様式２－１'!$A$6:$BG$163,43,FALSE)="","",VLOOKUP($C192,'様式２－１'!$A$6:$BG$163,43,FALSE)),"")</f>
        <v/>
      </c>
      <c r="AX192" s="237" t="str">
        <f>IFERROR(IF(VLOOKUP($C192,'様式２－１'!$A$6:$BG$163,44,FALSE)="","",VLOOKUP($C192,'様式２－１'!$A$6:$BG$163,44,FALSE)),"")</f>
        <v/>
      </c>
      <c r="AY192" s="238" t="str">
        <f>IFERROR(IF(VLOOKUP($C192,'様式２－１'!$A$6:$BG$163,45,FALSE)="","",VLOOKUP($C192,'様式２－１'!$A$6:$BG$163,45,FALSE)),"")</f>
        <v/>
      </c>
      <c r="AZ192" s="237" t="str">
        <f>IFERROR(IF(VLOOKUP($C192,'様式２－１'!$A$6:$BG$163,46,FALSE)="","",VLOOKUP($C192,'様式２－１'!$A$6:$BG$163,46,FALSE)),"")</f>
        <v/>
      </c>
      <c r="BA192" s="238" t="str">
        <f>IFERROR(IF(VLOOKUP($C192,'様式２－１'!$A$6:$BG$163,47,FALSE)="","",VLOOKUP($C192,'様式２－１'!$A$6:$BG$163,47,FALSE)),"")</f>
        <v/>
      </c>
      <c r="BB192" s="237" t="str">
        <f>IFERROR(IF(VLOOKUP($C192,'様式２－１'!$A$6:$BG$163,48,FALSE)="","",VLOOKUP($C192,'様式２－１'!$A$6:$BG$163,48,FALSE)),"")</f>
        <v/>
      </c>
      <c r="BC192" s="238" t="str">
        <f>IFERROR(IF(VLOOKUP($C192,'様式２－１'!$A$6:$BG$163,49,FALSE)="","",VLOOKUP($C192,'様式２－１'!$A$6:$BG$163,49,FALSE)),"")</f>
        <v/>
      </c>
      <c r="BD192" s="237" t="str">
        <f>IFERROR(IF(VLOOKUP($C192,'様式２－１'!$A$6:$BG$163,50,FALSE)="","",VLOOKUP($C192,'様式２－１'!$A$6:$BG$163,50,FALSE)),"")</f>
        <v/>
      </c>
      <c r="BE192" s="238" t="str">
        <f>IFERROR(IF(VLOOKUP($C192,'様式２－１'!$A$6:$BG$163,51,FALSE)="","",VLOOKUP($C192,'様式２－１'!$A$6:$BG$163,51,FALSE)),"")</f>
        <v/>
      </c>
      <c r="BF192" s="237" t="str">
        <f>IFERROR(IF(VLOOKUP($C192,'様式２－１'!$A$6:$BG$163,52,FALSE)="","",VLOOKUP($C192,'様式２－１'!$A$6:$BG$163,52,FALSE)),"")</f>
        <v/>
      </c>
      <c r="BG192" s="238" t="str">
        <f>IFERROR(IF(VLOOKUP($C192,'様式２－１'!$A$6:$BG$163,53,FALSE)="","",1),"")</f>
        <v/>
      </c>
      <c r="BH192" s="237" t="str">
        <f>IFERROR(IF(VLOOKUP($C192,'様式２－１'!$A$6:$BG$163,54,FALSE)="","",1),"")</f>
        <v/>
      </c>
      <c r="BI192" s="238" t="str">
        <f>IFERROR(IF(VLOOKUP($C192,'様式２－１'!$A$6:$BG$163,55,FALSE)="","",1),"")</f>
        <v/>
      </c>
      <c r="BJ192" s="237" t="str">
        <f>IFERROR(IF(VLOOKUP($C192,'様式２－１'!$A$6:$BG$163,56,FALSE)="","",VLOOKUP($C192,'様式２－１'!$A$6:$BG$163,56,FALSE)),"")</f>
        <v/>
      </c>
      <c r="BK192" s="238" t="str">
        <f>IFERROR(IF(VLOOKUP($C192,'様式２－１'!$A$6:$BG$163,57,FALSE)="","",VLOOKUP($C192,'様式２－１'!$A$6:$BG$163,57,FALSE)),"")</f>
        <v/>
      </c>
      <c r="BL192" s="237" t="str">
        <f>IFERROR(IF(VLOOKUP($C192,'様式２－１'!$A$6:$BG$163,58,FALSE)="","",VLOOKUP($C192,'様式２－１'!$A$6:$BG$163,58,FALSE)),"")</f>
        <v/>
      </c>
      <c r="BM192" s="238" t="str">
        <f>IFERROR(IF(VLOOKUP($C192,'様式２－１'!$A$6:$BG$163,59,FALSE)="","",VLOOKUP($C192,'様式２－１'!$A$6:$BG$163,59,FALSE)),"")</f>
        <v/>
      </c>
      <c r="BN192" s="239" t="str">
        <f>IFERROR(IF(VLOOKUP($C192,'様式４－１'!$A$6:$AE$112,5,FALSE)="","",VLOOKUP($C192,'様式４－１'!$A$6:$AE$112,5,FALSE)),"")</f>
        <v/>
      </c>
      <c r="BO192" s="240" t="str">
        <f>IFERROR(IF(VLOOKUP($C192,'様式４－１'!$A$6:$AE$112,6,FALSE)="","",VLOOKUP($C192,'様式４－１'!$A$6:$AE$112,6,FALSE)),"")</f>
        <v/>
      </c>
      <c r="BP192" s="239" t="str">
        <f>IFERROR(IF(VLOOKUP($C192,'様式４－１'!$A$6:$AE$112,7,FALSE)="","",VLOOKUP($C192,'様式４－１'!$A$6:$AE$112,7,FALSE)),"")</f>
        <v/>
      </c>
      <c r="BQ192" s="240" t="str">
        <f>IFERROR(IF(VLOOKUP($C192,'様式４－１'!$A$6:$AE$112,8,FALSE)="","",VLOOKUP($C192,'様式４－１'!$A$6:$AE$112,8,FALSE)),"")</f>
        <v/>
      </c>
      <c r="BR192" s="239" t="str">
        <f>IFERROR(IF(VLOOKUP($C192,'様式４－１'!$A$6:$AE$112,9,FALSE)="","",VLOOKUP($C192,'様式４－１'!$A$6:$AE$112,9,FALSE)),"")</f>
        <v/>
      </c>
      <c r="BS192" s="240" t="str">
        <f>IFERROR(IF(VLOOKUP($C192,'様式４－１'!$A$6:$AE$112,10,FALSE)="","",VLOOKUP($C192,'様式４－１'!$A$6:$AE$112,10,FALSE)),"")</f>
        <v/>
      </c>
      <c r="BT192" s="239" t="str">
        <f>IFERROR(IF(VLOOKUP($C192,'様式４－１'!$A$6:$AE$112,11,FALSE)="","",VLOOKUP($C192,'様式４－１'!$A$6:$AE$112,11,FALSE)),"")</f>
        <v/>
      </c>
      <c r="BU192" s="240" t="str">
        <f>IFERROR(IF(VLOOKUP($C192,'様式４－１'!$A$6:$AE$112,12,FALSE)="","",VLOOKUP($C192,'様式４－１'!$A$6:$AE$112,12,FALSE)),"")</f>
        <v/>
      </c>
      <c r="BV192" s="237" t="str">
        <f>IFERROR(IF(VLOOKUP($C192,'様式４－１'!$A$6:$AE$112,13,FALSE)="","",VLOOKUP($C192,'様式４－１'!$A$6:$AE$112,13,FALSE)),"")</f>
        <v/>
      </c>
      <c r="BW192" s="238" t="str">
        <f>IFERROR(IF(VLOOKUP($C192,'様式４－１'!$A$6:$AE$112,14,FALSE)="","",VLOOKUP($C192,'様式４－１'!$A$6:$AE$112,14,FALSE)),"")</f>
        <v/>
      </c>
      <c r="BX192" s="237" t="str">
        <f>IFERROR(IF(VLOOKUP($C192,'様式４－１'!$A$6:$AE$112,15,FALSE)="","",VLOOKUP($C192,'様式４－１'!$A$6:$AE$112,15,FALSE)),"")</f>
        <v/>
      </c>
      <c r="BY192" s="238" t="str">
        <f>IFERROR(IF(VLOOKUP($C192,'様式４－１'!$A$6:$AE$112,16,FALSE)="","",VLOOKUP($C192,'様式４－１'!$A$6:$AE$112,16,FALSE)),"")</f>
        <v/>
      </c>
      <c r="BZ192" s="237" t="str">
        <f>IFERROR(IF(VLOOKUP($C192,'様式４－１'!$A$6:$AE$112,17,FALSE)="","",VLOOKUP($C192,'様式４－１'!$A$6:$AE$112,17,FALSE)),"")</f>
        <v/>
      </c>
      <c r="CA192" s="238" t="str">
        <f>IFERROR(IF(VLOOKUP($C192,'様式４－１'!$A$6:$AE$112,18,FALSE)="","",VLOOKUP($C192,'様式４－１'!$A$6:$AE$112,18,FALSE)),"")</f>
        <v/>
      </c>
      <c r="CB192" s="237" t="str">
        <f>IFERROR(IF(VLOOKUP($C192,'様式４－１'!$A$6:$AE$112,19,FALSE)="","",VLOOKUP($C192,'様式４－１'!$A$6:$AE$112,19,FALSE)),"")</f>
        <v/>
      </c>
      <c r="CC192" s="238" t="str">
        <f>IFERROR(IF(VLOOKUP($C192,'様式４－１'!$A$6:$AE$112,20,FALSE)="","",VLOOKUP($C192,'様式４－１'!$A$6:$AE$112,20,FALSE)),"")</f>
        <v/>
      </c>
      <c r="CD192" s="239" t="str">
        <f>IFERROR(IF(VLOOKUP($C192,'様式４－１'!$A$6:$AE$112,21,FALSE)="","",1),"")</f>
        <v/>
      </c>
      <c r="CE192" s="240" t="str">
        <f>IFERROR(IF(VLOOKUP($C192,'様式４－１'!$A$6:$AE$112,22,FALSE)="","",1),"")</f>
        <v/>
      </c>
      <c r="CF192" s="239" t="str">
        <f>IFERROR(IF(VLOOKUP($C192,'様式４－１'!$A$6:$AE$112,23,FALSE)="","",1),"")</f>
        <v/>
      </c>
      <c r="CG192" s="240" t="str">
        <f>IFERROR(IF(VLOOKUP($C192,'様式４－１'!$A$6:$AE$112,24,FALSE)="","",1),"")</f>
        <v/>
      </c>
      <c r="CH192" s="239" t="str">
        <f>IFERROR(IF(VLOOKUP($C192,'様式４－１'!$A$6:$AE$112,25,FALSE)="","",1),"")</f>
        <v/>
      </c>
      <c r="CI192" s="240" t="str">
        <f>IFERROR(IF(VLOOKUP($C192,'様式４－１'!$A$6:$AE$112,26,FALSE)="","",1),"")</f>
        <v/>
      </c>
      <c r="CJ192" s="239" t="str">
        <f>IFERROR(IF(VLOOKUP($C192,'様式４－１'!$A$6:$AE$112,27,FALSE)="","",1),"")</f>
        <v/>
      </c>
      <c r="CK192" s="240" t="str">
        <f>IFERROR(IF(VLOOKUP($C192,'様式４－１'!$A$6:$AE$112,28,FALSE)="","",1),"")</f>
        <v/>
      </c>
      <c r="CL192" s="239" t="str">
        <f>IFERROR(IF(VLOOKUP($C192,'様式４－１'!$A$6:$AE$112,29,FALSE)="","",1),"")</f>
        <v/>
      </c>
      <c r="CM192" s="240" t="str">
        <f>IFERROR(IF(VLOOKUP($C192,'様式４－１'!$A$6:$AE$112,30,FALSE)="","",1),"")</f>
        <v/>
      </c>
      <c r="CN192" s="239" t="str">
        <f>IFERROR(IF(VLOOKUP($C192,'様式４－１'!$A$6:$AE$112,31,FALSE)="","",1),"")</f>
        <v/>
      </c>
      <c r="CO192" s="254" t="str">
        <f>IFERROR(IF(VLOOKUP($C192,'様式４－１'!$A$6:$AE$112,31,FALSE)="","",1),"")</f>
        <v/>
      </c>
      <c r="CP192" s="258" t="str">
        <f>IFERROR(IF(VLOOKUP($C192,'様式４－１'!$A$6:$AE$112,31,FALSE)="","",1),"")</f>
        <v/>
      </c>
      <c r="CQ192" s="254" t="str">
        <f>IFERROR(IF(VLOOKUP($C192,'様式４－１'!$A$6:$AE$112,31,FALSE)="","",1),"")</f>
        <v/>
      </c>
      <c r="CR192" s="264">
        <f>全技術者確認表!E204</f>
        <v>0</v>
      </c>
      <c r="CS192" s="265">
        <f>全技術者確認表!H204</f>
        <v>0</v>
      </c>
      <c r="FS192" s="237"/>
      <c r="FT192" s="238"/>
      <c r="FU192" s="237"/>
      <c r="FV192" s="238"/>
      <c r="FW192" s="237"/>
      <c r="FX192" s="238"/>
      <c r="FY192" s="237"/>
      <c r="FZ192" s="238"/>
      <c r="GA192" s="237"/>
      <c r="GB192" s="238"/>
      <c r="GC192" s="237"/>
      <c r="GD192" s="238"/>
      <c r="GE192" s="237"/>
      <c r="GF192" s="238"/>
      <c r="GG192" s="237"/>
      <c r="GH192" s="238"/>
      <c r="GI192" s="239"/>
      <c r="GJ192" s="240"/>
      <c r="GK192" s="239"/>
      <c r="GL192" s="240"/>
      <c r="GM192" s="239"/>
      <c r="GN192" s="240"/>
      <c r="GO192" s="239"/>
      <c r="GP192" s="240"/>
      <c r="GQ192" s="239"/>
      <c r="GR192" s="240"/>
      <c r="GS192" s="239"/>
      <c r="GT192" s="240"/>
      <c r="GU192" s="239"/>
      <c r="GV192" s="240"/>
      <c r="GW192" s="239"/>
      <c r="GX192" s="240"/>
      <c r="GY192" s="237"/>
      <c r="GZ192" s="238"/>
      <c r="HA192" s="237"/>
      <c r="HB192" s="238"/>
      <c r="HC192" s="237"/>
      <c r="HD192" s="238"/>
      <c r="HE192" s="237"/>
      <c r="HF192" s="238"/>
      <c r="HG192" s="237"/>
      <c r="HH192" s="238"/>
      <c r="HI192" s="237"/>
      <c r="HJ192" s="238"/>
      <c r="HK192" s="237"/>
      <c r="HL192" s="238"/>
      <c r="HM192" s="237"/>
      <c r="HN192" s="238"/>
      <c r="HO192" s="237"/>
      <c r="HP192" s="238"/>
      <c r="HQ192" s="237"/>
      <c r="HR192" s="238"/>
      <c r="HS192" s="237"/>
      <c r="HT192" s="238"/>
      <c r="HU192" s="237"/>
      <c r="HV192" s="238"/>
      <c r="HW192" s="239"/>
      <c r="HX192" s="240"/>
      <c r="HY192" s="239"/>
      <c r="HZ192" s="240"/>
      <c r="IA192" s="239"/>
      <c r="IB192" s="240"/>
      <c r="IC192" s="239"/>
      <c r="ID192" s="240"/>
      <c r="IE192" s="237"/>
      <c r="IF192" s="238"/>
      <c r="IG192" s="237"/>
      <c r="IH192" s="238"/>
      <c r="II192" s="237"/>
      <c r="IJ192" s="238"/>
      <c r="IK192" s="237"/>
      <c r="IL192" s="238"/>
      <c r="IM192" s="239"/>
      <c r="IN192" s="240"/>
      <c r="IO192" s="239"/>
      <c r="IP192" s="240"/>
      <c r="IQ192" s="239"/>
      <c r="IR192" s="240"/>
      <c r="IS192" s="239"/>
      <c r="IT192" s="240"/>
      <c r="IU192" s="239"/>
      <c r="IV192" s="240"/>
      <c r="IW192" s="239"/>
      <c r="IX192" s="254"/>
      <c r="IY192" s="258"/>
      <c r="IZ192" s="254"/>
      <c r="JA192" s="258"/>
      <c r="JB192" s="254"/>
    </row>
    <row r="193" spans="1:262" s="231" customFormat="1" x14ac:dyDescent="0.2">
      <c r="A193" s="231">
        <f>報告書表紙!G$6</f>
        <v>0</v>
      </c>
      <c r="C193" s="231">
        <v>192</v>
      </c>
      <c r="D193" s="231">
        <f>全技術者確認表!B205</f>
        <v>0</v>
      </c>
      <c r="J193" s="232" t="str">
        <f>IFERROR(IF(VLOOKUP($C193,'様式２－１'!$A$6:$BG$163,4,FALSE)="","",1),"")</f>
        <v/>
      </c>
      <c r="K193" s="233" t="str">
        <f>IFERROR(IF(VLOOKUP($C193,'様式２－１'!$A$6:$BG$163,5,FALSE)="","",1),"")</f>
        <v/>
      </c>
      <c r="L193" s="232" t="str">
        <f>IFERROR(IF(VLOOKUP($C193,'様式２－１'!$A$6:$BG$163,6,FALSE)="","",1),"")</f>
        <v/>
      </c>
      <c r="M193" s="233" t="str">
        <f>IFERROR(IF(VLOOKUP($C193,'様式２－１'!$A$6:$BG$163,7,FALSE)="","",1),"")</f>
        <v/>
      </c>
      <c r="N193" s="232" t="str">
        <f>IFERROR(IF(VLOOKUP($C193,'様式２－１'!$A$6:$BG$163,8,FALSE)="","",1),"")</f>
        <v/>
      </c>
      <c r="O193" s="233" t="str">
        <f>IFERROR(IF(VLOOKUP($C193,'様式２－１'!$A$6:$BG$163,9,FALSE)="","",1),"")</f>
        <v/>
      </c>
      <c r="P193" s="232" t="str">
        <f>IFERROR(IF(VLOOKUP($C193,'様式２－１'!$A$6:$BG$163,10,FALSE)="","",1),"")</f>
        <v/>
      </c>
      <c r="Q193" s="233" t="str">
        <f>IFERROR(IF(VLOOKUP($C193,'様式２－１'!$A$6:$BG$163,11,FALSE)="","",1),"")</f>
        <v/>
      </c>
      <c r="R193" s="232" t="str">
        <f>IFERROR(IF(VLOOKUP($C193,'様式２－１'!$A$6:$BG$163,12,FALSE)="","",1),"")</f>
        <v/>
      </c>
      <c r="S193" s="233" t="str">
        <f>IFERROR(IF(VLOOKUP($C193,'様式２－１'!$A$6:$BG$163,13,FALSE)="","",1),"")</f>
        <v/>
      </c>
      <c r="T193" s="232" t="str">
        <f>IFERROR(IF(VLOOKUP($C193,'様式２－１'!$A$6:$BG$163,14,FALSE)="","",1),"")</f>
        <v/>
      </c>
      <c r="U193" s="233" t="str">
        <f>IFERROR(IF(VLOOKUP($C193,'様式２－１'!$A$6:$BG$163,15,FALSE)="","",1),"")</f>
        <v/>
      </c>
      <c r="V193" s="232" t="str">
        <f>IFERROR(IF(VLOOKUP($C193,'様式２－１'!$A$6:$BG$163,16,FALSE)="","",1),"")</f>
        <v/>
      </c>
      <c r="W193" s="233" t="str">
        <f>IFERROR(IF(VLOOKUP($C193,'様式２－１'!$A$6:$BG$163,17,FALSE)="","",1),"")</f>
        <v/>
      </c>
      <c r="X193" s="232" t="str">
        <f>IFERROR(IF(VLOOKUP($C193,'様式２－１'!$A$6:$BG$163,18,FALSE)="","",1),"")</f>
        <v/>
      </c>
      <c r="Y193" s="233" t="str">
        <f>IFERROR(IF(VLOOKUP($C193,'様式２－１'!$A$6:$BG$163,19,FALSE)="","",1),"")</f>
        <v/>
      </c>
      <c r="Z193" s="232" t="str">
        <f>IFERROR(IF(VLOOKUP($C193,'様式２－１'!$A$6:$BG$163,20,FALSE)="","",1),"")</f>
        <v/>
      </c>
      <c r="AA193" s="235" t="str">
        <f>IFERROR(IF(VLOOKUP($C193,'様式２－１'!$A$6:$BG$163,21,FALSE)="","",1),"")</f>
        <v/>
      </c>
      <c r="AB193" s="232" t="str">
        <f>IFERROR(IF(VLOOKUP($C193,'様式２－１'!$A$6:$BG$163,22,FALSE)="","",1),"")</f>
        <v/>
      </c>
      <c r="AC193" s="235" t="str">
        <f>IFERROR(IF(VLOOKUP($C193,'様式２－１'!$A$6:$BG$163,23,FALSE)="","",1),"")</f>
        <v/>
      </c>
      <c r="AD193" s="232" t="str">
        <f>IFERROR(IF(VLOOKUP($C193,'様式２－１'!$A$6:$BG$163,24,FALSE)="","",1),"")</f>
        <v/>
      </c>
      <c r="AE193" s="235" t="str">
        <f>IFERROR(IF(VLOOKUP($C193,'様式２－１'!$A$6:$BG$163,25,FALSE)="","",1),"")</f>
        <v/>
      </c>
      <c r="AF193" s="232" t="str">
        <f>IFERROR(IF(VLOOKUP($C193,'様式２－１'!$A$6:$BG$163,26,FALSE)="","",1),"")</f>
        <v/>
      </c>
      <c r="AG193" s="235" t="str">
        <f>IFERROR(IF(VLOOKUP($C193,'様式２－１'!$A$6:$BG$163,27,FALSE)="","",1),"")</f>
        <v/>
      </c>
      <c r="AH193" s="232" t="str">
        <f>IFERROR(IF(VLOOKUP($C193,'様式２－１'!$A$6:$BG$163,28,FALSE)="","",1),"")</f>
        <v/>
      </c>
      <c r="AI193" s="235" t="str">
        <f>IFERROR(IF(VLOOKUP($C193,'様式２－１'!$A$6:$BG$163,28,FALSE)="","",1),"")</f>
        <v/>
      </c>
      <c r="AJ193" s="232" t="str">
        <f>IFERROR(IF(VLOOKUP($C193,'様式２－１'!$A$6:$BG$163,30,FALSE)="","",1),"")</f>
        <v/>
      </c>
      <c r="AK193" s="235" t="str">
        <f>IFERROR(IF(VLOOKUP($C193,'様式２－１'!$A$6:$BG$163,31,FALSE)="","",1),"")</f>
        <v/>
      </c>
      <c r="AL193" s="232" t="str">
        <f>IFERROR(IF(VLOOKUP($C193,'様式２－１'!$A$6:$BG$163,32,FALSE)="","",1),"")</f>
        <v/>
      </c>
      <c r="AM193" s="235" t="str">
        <f>IFERROR(IF(VLOOKUP($C193,'様式２－１'!$A$6:$BG$163,33,FALSE)="","",1),"")</f>
        <v/>
      </c>
      <c r="AN193" s="232" t="str">
        <f>IFERROR(IF(VLOOKUP($C193,'様式２－１'!$A$6:$BG$163,34,FALSE)="","",1),"")</f>
        <v/>
      </c>
      <c r="AO193" s="235" t="str">
        <f>IFERROR(IF(VLOOKUP($C193,'様式２－１'!$A$6:$BG$163,35,FALSE)="","",1),"")</f>
        <v/>
      </c>
      <c r="AP193" s="232" t="str">
        <f>IFERROR(IF(VLOOKUP($C193,'様式２－１'!$A$6:$BG$163,36,FALSE)="","",VLOOKUP($C193,'様式２－１'!$A$6:$BG$163,36,FALSE)),"")</f>
        <v/>
      </c>
      <c r="AQ193" s="233" t="str">
        <f>IFERROR(IF(VLOOKUP($C193,'様式２－１'!$A$6:$BG$163,37,FALSE)="","",VLOOKUP($C193,'様式２－１'!$A$6:$BG$163,37,FALSE)),"")</f>
        <v/>
      </c>
      <c r="AR193" s="232" t="str">
        <f>IFERROR(IF(VLOOKUP($C193,'様式２－１'!$A$6:$BG$163,38,FALSE)="","",VLOOKUP($C193,'様式２－１'!$A$6:$BG$163,38,FALSE)),"")</f>
        <v/>
      </c>
      <c r="AS193" s="233" t="str">
        <f>IFERROR(IF(VLOOKUP($C193,'様式２－１'!$A$6:$BG$163,39,FALSE)="","",VLOOKUP($C193,'様式２－１'!$A$6:$BG$163,39,FALSE)),"")</f>
        <v/>
      </c>
      <c r="AT193" s="232" t="str">
        <f>IFERROR(IF(VLOOKUP($C193,'様式２－１'!$A$6:$BG$163,40,FALSE)="","",VLOOKUP($C193,'様式２－１'!$A$6:$BG$163,40,FALSE)),"")</f>
        <v/>
      </c>
      <c r="AU193" s="233" t="str">
        <f>IFERROR(IF(VLOOKUP($C193,'様式２－１'!$A$6:$BG$163,41,FALSE)="","",VLOOKUP($C193,'様式２－１'!$A$6:$BG$163,41,FALSE)),"")</f>
        <v/>
      </c>
      <c r="AV193" s="232" t="str">
        <f>IFERROR(IF(VLOOKUP($C193,'様式２－１'!$A$6:$BG$163,42,FALSE)="","",VLOOKUP($C193,'様式２－１'!$A$6:$BG$163,42,FALSE)),"")</f>
        <v/>
      </c>
      <c r="AW193" s="233" t="str">
        <f>IFERROR(IF(VLOOKUP($C193,'様式２－１'!$A$6:$BG$163,43,FALSE)="","",VLOOKUP($C193,'様式２－１'!$A$6:$BG$163,43,FALSE)),"")</f>
        <v/>
      </c>
      <c r="AX193" s="232" t="str">
        <f>IFERROR(IF(VLOOKUP($C193,'様式２－１'!$A$6:$BG$163,44,FALSE)="","",VLOOKUP($C193,'様式２－１'!$A$6:$BG$163,44,FALSE)),"")</f>
        <v/>
      </c>
      <c r="AY193" s="233" t="str">
        <f>IFERROR(IF(VLOOKUP($C193,'様式２－１'!$A$6:$BG$163,45,FALSE)="","",VLOOKUP($C193,'様式２－１'!$A$6:$BG$163,45,FALSE)),"")</f>
        <v/>
      </c>
      <c r="AZ193" s="232" t="str">
        <f>IFERROR(IF(VLOOKUP($C193,'様式２－１'!$A$6:$BG$163,46,FALSE)="","",VLOOKUP($C193,'様式２－１'!$A$6:$BG$163,46,FALSE)),"")</f>
        <v/>
      </c>
      <c r="BA193" s="233" t="str">
        <f>IFERROR(IF(VLOOKUP($C193,'様式２－１'!$A$6:$BG$163,47,FALSE)="","",VLOOKUP($C193,'様式２－１'!$A$6:$BG$163,47,FALSE)),"")</f>
        <v/>
      </c>
      <c r="BB193" s="232" t="str">
        <f>IFERROR(IF(VLOOKUP($C193,'様式２－１'!$A$6:$BG$163,48,FALSE)="","",VLOOKUP($C193,'様式２－１'!$A$6:$BG$163,48,FALSE)),"")</f>
        <v/>
      </c>
      <c r="BC193" s="233" t="str">
        <f>IFERROR(IF(VLOOKUP($C193,'様式２－１'!$A$6:$BG$163,49,FALSE)="","",VLOOKUP($C193,'様式２－１'!$A$6:$BG$163,49,FALSE)),"")</f>
        <v/>
      </c>
      <c r="BD193" s="232" t="str">
        <f>IFERROR(IF(VLOOKUP($C193,'様式２－１'!$A$6:$BG$163,50,FALSE)="","",VLOOKUP($C193,'様式２－１'!$A$6:$BG$163,50,FALSE)),"")</f>
        <v/>
      </c>
      <c r="BE193" s="233" t="str">
        <f>IFERROR(IF(VLOOKUP($C193,'様式２－１'!$A$6:$BG$163,51,FALSE)="","",VLOOKUP($C193,'様式２－１'!$A$6:$BG$163,51,FALSE)),"")</f>
        <v/>
      </c>
      <c r="BF193" s="232" t="str">
        <f>IFERROR(IF(VLOOKUP($C193,'様式２－１'!$A$6:$BG$163,52,FALSE)="","",VLOOKUP($C193,'様式２－１'!$A$6:$BG$163,52,FALSE)),"")</f>
        <v/>
      </c>
      <c r="BG193" s="233" t="str">
        <f>IFERROR(IF(VLOOKUP($C193,'様式２－１'!$A$6:$BG$163,53,FALSE)="","",1),"")</f>
        <v/>
      </c>
      <c r="BH193" s="232" t="str">
        <f>IFERROR(IF(VLOOKUP($C193,'様式２－１'!$A$6:$BG$163,54,FALSE)="","",1),"")</f>
        <v/>
      </c>
      <c r="BI193" s="233" t="str">
        <f>IFERROR(IF(VLOOKUP($C193,'様式２－１'!$A$6:$BG$163,55,FALSE)="","",1),"")</f>
        <v/>
      </c>
      <c r="BJ193" s="232" t="str">
        <f>IFERROR(IF(VLOOKUP($C193,'様式２－１'!$A$6:$BG$163,56,FALSE)="","",VLOOKUP($C193,'様式２－１'!$A$6:$BG$163,56,FALSE)),"")</f>
        <v/>
      </c>
      <c r="BK193" s="233" t="str">
        <f>IFERROR(IF(VLOOKUP($C193,'様式２－１'!$A$6:$BG$163,57,FALSE)="","",VLOOKUP($C193,'様式２－１'!$A$6:$BG$163,57,FALSE)),"")</f>
        <v/>
      </c>
      <c r="BL193" s="232" t="str">
        <f>IFERROR(IF(VLOOKUP($C193,'様式２－１'!$A$6:$BG$163,58,FALSE)="","",VLOOKUP($C193,'様式２－１'!$A$6:$BG$163,58,FALSE)),"")</f>
        <v/>
      </c>
      <c r="BM193" s="233" t="str">
        <f>IFERROR(IF(VLOOKUP($C193,'様式２－１'!$A$6:$BG$163,59,FALSE)="","",VLOOKUP($C193,'様式２－１'!$A$6:$BG$163,59,FALSE)),"")</f>
        <v/>
      </c>
      <c r="BN193" s="234" t="str">
        <f>IFERROR(IF(VLOOKUP($C193,'様式４－１'!$A$6:$AE$112,5,FALSE)="","",VLOOKUP($C193,'様式４－１'!$A$6:$AE$112,5,FALSE)),"")</f>
        <v/>
      </c>
      <c r="BO193" s="235" t="str">
        <f>IFERROR(IF(VLOOKUP($C193,'様式４－１'!$A$6:$AE$112,6,FALSE)="","",VLOOKUP($C193,'様式４－１'!$A$6:$AE$112,6,FALSE)),"")</f>
        <v/>
      </c>
      <c r="BP193" s="234" t="str">
        <f>IFERROR(IF(VLOOKUP($C193,'様式４－１'!$A$6:$AE$112,7,FALSE)="","",VLOOKUP($C193,'様式４－１'!$A$6:$AE$112,7,FALSE)),"")</f>
        <v/>
      </c>
      <c r="BQ193" s="235" t="str">
        <f>IFERROR(IF(VLOOKUP($C193,'様式４－１'!$A$6:$AE$112,8,FALSE)="","",VLOOKUP($C193,'様式４－１'!$A$6:$AE$112,8,FALSE)),"")</f>
        <v/>
      </c>
      <c r="BR193" s="234" t="str">
        <f>IFERROR(IF(VLOOKUP($C193,'様式４－１'!$A$6:$AE$112,9,FALSE)="","",VLOOKUP($C193,'様式４－１'!$A$6:$AE$112,9,FALSE)),"")</f>
        <v/>
      </c>
      <c r="BS193" s="235" t="str">
        <f>IFERROR(IF(VLOOKUP($C193,'様式４－１'!$A$6:$AE$112,10,FALSE)="","",VLOOKUP($C193,'様式４－１'!$A$6:$AE$112,10,FALSE)),"")</f>
        <v/>
      </c>
      <c r="BT193" s="234" t="str">
        <f>IFERROR(IF(VLOOKUP($C193,'様式４－１'!$A$6:$AE$112,11,FALSE)="","",VLOOKUP($C193,'様式４－１'!$A$6:$AE$112,11,FALSE)),"")</f>
        <v/>
      </c>
      <c r="BU193" s="235" t="str">
        <f>IFERROR(IF(VLOOKUP($C193,'様式４－１'!$A$6:$AE$112,12,FALSE)="","",VLOOKUP($C193,'様式４－１'!$A$6:$AE$112,12,FALSE)),"")</f>
        <v/>
      </c>
      <c r="BV193" s="232" t="str">
        <f>IFERROR(IF(VLOOKUP($C193,'様式４－１'!$A$6:$AE$112,13,FALSE)="","",VLOOKUP($C193,'様式４－１'!$A$6:$AE$112,13,FALSE)),"")</f>
        <v/>
      </c>
      <c r="BW193" s="233" t="str">
        <f>IFERROR(IF(VLOOKUP($C193,'様式４－１'!$A$6:$AE$112,14,FALSE)="","",VLOOKUP($C193,'様式４－１'!$A$6:$AE$112,14,FALSE)),"")</f>
        <v/>
      </c>
      <c r="BX193" s="232" t="str">
        <f>IFERROR(IF(VLOOKUP($C193,'様式４－１'!$A$6:$AE$112,15,FALSE)="","",VLOOKUP($C193,'様式４－１'!$A$6:$AE$112,15,FALSE)),"")</f>
        <v/>
      </c>
      <c r="BY193" s="233" t="str">
        <f>IFERROR(IF(VLOOKUP($C193,'様式４－１'!$A$6:$AE$112,16,FALSE)="","",VLOOKUP($C193,'様式４－１'!$A$6:$AE$112,16,FALSE)),"")</f>
        <v/>
      </c>
      <c r="BZ193" s="232" t="str">
        <f>IFERROR(IF(VLOOKUP($C193,'様式４－１'!$A$6:$AE$112,17,FALSE)="","",VLOOKUP($C193,'様式４－１'!$A$6:$AE$112,17,FALSE)),"")</f>
        <v/>
      </c>
      <c r="CA193" s="233" t="str">
        <f>IFERROR(IF(VLOOKUP($C193,'様式４－１'!$A$6:$AE$112,18,FALSE)="","",VLOOKUP($C193,'様式４－１'!$A$6:$AE$112,18,FALSE)),"")</f>
        <v/>
      </c>
      <c r="CB193" s="232" t="str">
        <f>IFERROR(IF(VLOOKUP($C193,'様式４－１'!$A$6:$AE$112,19,FALSE)="","",VLOOKUP($C193,'様式４－１'!$A$6:$AE$112,19,FALSE)),"")</f>
        <v/>
      </c>
      <c r="CC193" s="233" t="str">
        <f>IFERROR(IF(VLOOKUP($C193,'様式４－１'!$A$6:$AE$112,20,FALSE)="","",VLOOKUP($C193,'様式４－１'!$A$6:$AE$112,20,FALSE)),"")</f>
        <v/>
      </c>
      <c r="CD193" s="234" t="str">
        <f>IFERROR(IF(VLOOKUP($C193,'様式４－１'!$A$6:$AE$112,21,FALSE)="","",1),"")</f>
        <v/>
      </c>
      <c r="CE193" s="235" t="str">
        <f>IFERROR(IF(VLOOKUP($C193,'様式４－１'!$A$6:$AE$112,22,FALSE)="","",1),"")</f>
        <v/>
      </c>
      <c r="CF193" s="234" t="str">
        <f>IFERROR(IF(VLOOKUP($C193,'様式４－１'!$A$6:$AE$112,23,FALSE)="","",1),"")</f>
        <v/>
      </c>
      <c r="CG193" s="235" t="str">
        <f>IFERROR(IF(VLOOKUP($C193,'様式４－１'!$A$6:$AE$112,24,FALSE)="","",1),"")</f>
        <v/>
      </c>
      <c r="CH193" s="234" t="str">
        <f>IFERROR(IF(VLOOKUP($C193,'様式４－１'!$A$6:$AE$112,25,FALSE)="","",1),"")</f>
        <v/>
      </c>
      <c r="CI193" s="235" t="str">
        <f>IFERROR(IF(VLOOKUP($C193,'様式４－１'!$A$6:$AE$112,26,FALSE)="","",1),"")</f>
        <v/>
      </c>
      <c r="CJ193" s="234" t="str">
        <f>IFERROR(IF(VLOOKUP($C193,'様式４－１'!$A$6:$AE$112,27,FALSE)="","",1),"")</f>
        <v/>
      </c>
      <c r="CK193" s="235" t="str">
        <f>IFERROR(IF(VLOOKUP($C193,'様式４－１'!$A$6:$AE$112,28,FALSE)="","",1),"")</f>
        <v/>
      </c>
      <c r="CL193" s="234" t="str">
        <f>IFERROR(IF(VLOOKUP($C193,'様式４－１'!$A$6:$AE$112,29,FALSE)="","",1),"")</f>
        <v/>
      </c>
      <c r="CM193" s="235" t="str">
        <f>IFERROR(IF(VLOOKUP($C193,'様式４－１'!$A$6:$AE$112,30,FALSE)="","",1),"")</f>
        <v/>
      </c>
      <c r="CN193" s="234" t="str">
        <f>IFERROR(IF(VLOOKUP($C193,'様式４－１'!$A$6:$AE$112,31,FALSE)="","",1),"")</f>
        <v/>
      </c>
      <c r="CO193" s="252" t="str">
        <f>IFERROR(IF(VLOOKUP($C193,'様式４－１'!$A$6:$AE$112,31,FALSE)="","",1),"")</f>
        <v/>
      </c>
      <c r="CP193" s="256" t="str">
        <f>IFERROR(IF(VLOOKUP($C193,'様式４－１'!$A$6:$AE$112,31,FALSE)="","",1),"")</f>
        <v/>
      </c>
      <c r="CQ193" s="252" t="str">
        <f>IFERROR(IF(VLOOKUP($C193,'様式４－１'!$A$6:$AE$112,31,FALSE)="","",1),"")</f>
        <v/>
      </c>
      <c r="CR193" s="260">
        <f>全技術者確認表!E205</f>
        <v>0</v>
      </c>
      <c r="CS193" s="261">
        <f>全技術者確認表!H205</f>
        <v>0</v>
      </c>
      <c r="FS193" s="232"/>
      <c r="FT193" s="233"/>
      <c r="FU193" s="232"/>
      <c r="FV193" s="233"/>
      <c r="FW193" s="232"/>
      <c r="FX193" s="233"/>
      <c r="FY193" s="232"/>
      <c r="FZ193" s="233"/>
      <c r="GA193" s="232"/>
      <c r="GB193" s="233"/>
      <c r="GC193" s="232"/>
      <c r="GD193" s="233"/>
      <c r="GE193" s="232"/>
      <c r="GF193" s="233"/>
      <c r="GG193" s="232"/>
      <c r="GH193" s="233"/>
      <c r="GI193" s="234"/>
      <c r="GJ193" s="235"/>
      <c r="GK193" s="234"/>
      <c r="GL193" s="235"/>
      <c r="GM193" s="234"/>
      <c r="GN193" s="235"/>
      <c r="GO193" s="234"/>
      <c r="GP193" s="235"/>
      <c r="GQ193" s="234"/>
      <c r="GR193" s="235"/>
      <c r="GS193" s="234"/>
      <c r="GT193" s="235"/>
      <c r="GU193" s="234"/>
      <c r="GV193" s="235"/>
      <c r="GW193" s="234"/>
      <c r="GX193" s="235"/>
      <c r="GY193" s="232"/>
      <c r="GZ193" s="233"/>
      <c r="HA193" s="232"/>
      <c r="HB193" s="233"/>
      <c r="HC193" s="232"/>
      <c r="HD193" s="233"/>
      <c r="HE193" s="232"/>
      <c r="HF193" s="233"/>
      <c r="HG193" s="232"/>
      <c r="HH193" s="233"/>
      <c r="HI193" s="232"/>
      <c r="HJ193" s="233"/>
      <c r="HK193" s="232"/>
      <c r="HL193" s="233"/>
      <c r="HM193" s="232"/>
      <c r="HN193" s="233"/>
      <c r="HO193" s="232"/>
      <c r="HP193" s="233"/>
      <c r="HQ193" s="232"/>
      <c r="HR193" s="233"/>
      <c r="HS193" s="232"/>
      <c r="HT193" s="233"/>
      <c r="HU193" s="232"/>
      <c r="HV193" s="233"/>
      <c r="HW193" s="234"/>
      <c r="HX193" s="235"/>
      <c r="HY193" s="234"/>
      <c r="HZ193" s="235"/>
      <c r="IA193" s="234"/>
      <c r="IB193" s="235"/>
      <c r="IC193" s="234"/>
      <c r="ID193" s="235"/>
      <c r="IE193" s="232"/>
      <c r="IF193" s="233"/>
      <c r="IG193" s="232"/>
      <c r="IH193" s="233"/>
      <c r="II193" s="232"/>
      <c r="IJ193" s="233"/>
      <c r="IK193" s="232"/>
      <c r="IL193" s="233"/>
      <c r="IM193" s="234"/>
      <c r="IN193" s="235"/>
      <c r="IO193" s="234"/>
      <c r="IP193" s="235"/>
      <c r="IQ193" s="234"/>
      <c r="IR193" s="235"/>
      <c r="IS193" s="234"/>
      <c r="IT193" s="235"/>
      <c r="IU193" s="234"/>
      <c r="IV193" s="235"/>
      <c r="IW193" s="234"/>
      <c r="IX193" s="252"/>
      <c r="IY193" s="256"/>
      <c r="IZ193" s="252"/>
      <c r="JA193" s="256"/>
      <c r="JB193" s="252"/>
    </row>
    <row r="194" spans="1:262" s="231" customFormat="1" x14ac:dyDescent="0.2">
      <c r="A194" s="231">
        <f>報告書表紙!G$6</f>
        <v>0</v>
      </c>
      <c r="C194" s="231">
        <v>193</v>
      </c>
      <c r="D194" s="231">
        <f>全技術者確認表!B206</f>
        <v>0</v>
      </c>
      <c r="J194" s="232" t="str">
        <f>IFERROR(IF(VLOOKUP($C194,'様式２－１'!$A$6:$BG$163,4,FALSE)="","",1),"")</f>
        <v/>
      </c>
      <c r="K194" s="233" t="str">
        <f>IFERROR(IF(VLOOKUP($C194,'様式２－１'!$A$6:$BG$163,5,FALSE)="","",1),"")</f>
        <v/>
      </c>
      <c r="L194" s="232" t="str">
        <f>IFERROR(IF(VLOOKUP($C194,'様式２－１'!$A$6:$BG$163,6,FALSE)="","",1),"")</f>
        <v/>
      </c>
      <c r="M194" s="233" t="str">
        <f>IFERROR(IF(VLOOKUP($C194,'様式２－１'!$A$6:$BG$163,7,FALSE)="","",1),"")</f>
        <v/>
      </c>
      <c r="N194" s="232" t="str">
        <f>IFERROR(IF(VLOOKUP($C194,'様式２－１'!$A$6:$BG$163,8,FALSE)="","",1),"")</f>
        <v/>
      </c>
      <c r="O194" s="233" t="str">
        <f>IFERROR(IF(VLOOKUP($C194,'様式２－１'!$A$6:$BG$163,9,FALSE)="","",1),"")</f>
        <v/>
      </c>
      <c r="P194" s="232" t="str">
        <f>IFERROR(IF(VLOOKUP($C194,'様式２－１'!$A$6:$BG$163,10,FALSE)="","",1),"")</f>
        <v/>
      </c>
      <c r="Q194" s="233" t="str">
        <f>IFERROR(IF(VLOOKUP($C194,'様式２－１'!$A$6:$BG$163,11,FALSE)="","",1),"")</f>
        <v/>
      </c>
      <c r="R194" s="232" t="str">
        <f>IFERROR(IF(VLOOKUP($C194,'様式２－１'!$A$6:$BG$163,12,FALSE)="","",1),"")</f>
        <v/>
      </c>
      <c r="S194" s="233" t="str">
        <f>IFERROR(IF(VLOOKUP($C194,'様式２－１'!$A$6:$BG$163,13,FALSE)="","",1),"")</f>
        <v/>
      </c>
      <c r="T194" s="232" t="str">
        <f>IFERROR(IF(VLOOKUP($C194,'様式２－１'!$A$6:$BG$163,14,FALSE)="","",1),"")</f>
        <v/>
      </c>
      <c r="U194" s="233" t="str">
        <f>IFERROR(IF(VLOOKUP($C194,'様式２－１'!$A$6:$BG$163,15,FALSE)="","",1),"")</f>
        <v/>
      </c>
      <c r="V194" s="232" t="str">
        <f>IFERROR(IF(VLOOKUP($C194,'様式２－１'!$A$6:$BG$163,16,FALSE)="","",1),"")</f>
        <v/>
      </c>
      <c r="W194" s="233" t="str">
        <f>IFERROR(IF(VLOOKUP($C194,'様式２－１'!$A$6:$BG$163,17,FALSE)="","",1),"")</f>
        <v/>
      </c>
      <c r="X194" s="232" t="str">
        <f>IFERROR(IF(VLOOKUP($C194,'様式２－１'!$A$6:$BG$163,18,FALSE)="","",1),"")</f>
        <v/>
      </c>
      <c r="Y194" s="233" t="str">
        <f>IFERROR(IF(VLOOKUP($C194,'様式２－１'!$A$6:$BG$163,19,FALSE)="","",1),"")</f>
        <v/>
      </c>
      <c r="Z194" s="232" t="str">
        <f>IFERROR(IF(VLOOKUP($C194,'様式２－１'!$A$6:$BG$163,20,FALSE)="","",1),"")</f>
        <v/>
      </c>
      <c r="AA194" s="235" t="str">
        <f>IFERROR(IF(VLOOKUP($C194,'様式２－１'!$A$6:$BG$163,21,FALSE)="","",1),"")</f>
        <v/>
      </c>
      <c r="AB194" s="232" t="str">
        <f>IFERROR(IF(VLOOKUP($C194,'様式２－１'!$A$6:$BG$163,22,FALSE)="","",1),"")</f>
        <v/>
      </c>
      <c r="AC194" s="235" t="str">
        <f>IFERROR(IF(VLOOKUP($C194,'様式２－１'!$A$6:$BG$163,23,FALSE)="","",1),"")</f>
        <v/>
      </c>
      <c r="AD194" s="232" t="str">
        <f>IFERROR(IF(VLOOKUP($C194,'様式２－１'!$A$6:$BG$163,24,FALSE)="","",1),"")</f>
        <v/>
      </c>
      <c r="AE194" s="235" t="str">
        <f>IFERROR(IF(VLOOKUP($C194,'様式２－１'!$A$6:$BG$163,25,FALSE)="","",1),"")</f>
        <v/>
      </c>
      <c r="AF194" s="232" t="str">
        <f>IFERROR(IF(VLOOKUP($C194,'様式２－１'!$A$6:$BG$163,26,FALSE)="","",1),"")</f>
        <v/>
      </c>
      <c r="AG194" s="235" t="str">
        <f>IFERROR(IF(VLOOKUP($C194,'様式２－１'!$A$6:$BG$163,27,FALSE)="","",1),"")</f>
        <v/>
      </c>
      <c r="AH194" s="232" t="str">
        <f>IFERROR(IF(VLOOKUP($C194,'様式２－１'!$A$6:$BG$163,28,FALSE)="","",1),"")</f>
        <v/>
      </c>
      <c r="AI194" s="235" t="str">
        <f>IFERROR(IF(VLOOKUP($C194,'様式２－１'!$A$6:$BG$163,28,FALSE)="","",1),"")</f>
        <v/>
      </c>
      <c r="AJ194" s="232" t="str">
        <f>IFERROR(IF(VLOOKUP($C194,'様式２－１'!$A$6:$BG$163,30,FALSE)="","",1),"")</f>
        <v/>
      </c>
      <c r="AK194" s="235" t="str">
        <f>IFERROR(IF(VLOOKUP($C194,'様式２－１'!$A$6:$BG$163,31,FALSE)="","",1),"")</f>
        <v/>
      </c>
      <c r="AL194" s="232" t="str">
        <f>IFERROR(IF(VLOOKUP($C194,'様式２－１'!$A$6:$BG$163,32,FALSE)="","",1),"")</f>
        <v/>
      </c>
      <c r="AM194" s="235" t="str">
        <f>IFERROR(IF(VLOOKUP($C194,'様式２－１'!$A$6:$BG$163,33,FALSE)="","",1),"")</f>
        <v/>
      </c>
      <c r="AN194" s="232" t="str">
        <f>IFERROR(IF(VLOOKUP($C194,'様式２－１'!$A$6:$BG$163,34,FALSE)="","",1),"")</f>
        <v/>
      </c>
      <c r="AO194" s="235" t="str">
        <f>IFERROR(IF(VLOOKUP($C194,'様式２－１'!$A$6:$BG$163,35,FALSE)="","",1),"")</f>
        <v/>
      </c>
      <c r="AP194" s="232" t="str">
        <f>IFERROR(IF(VLOOKUP($C194,'様式２－１'!$A$6:$BG$163,36,FALSE)="","",VLOOKUP($C194,'様式２－１'!$A$6:$BG$163,36,FALSE)),"")</f>
        <v/>
      </c>
      <c r="AQ194" s="233" t="str">
        <f>IFERROR(IF(VLOOKUP($C194,'様式２－１'!$A$6:$BG$163,37,FALSE)="","",VLOOKUP($C194,'様式２－１'!$A$6:$BG$163,37,FALSE)),"")</f>
        <v/>
      </c>
      <c r="AR194" s="232" t="str">
        <f>IFERROR(IF(VLOOKUP($C194,'様式２－１'!$A$6:$BG$163,38,FALSE)="","",VLOOKUP($C194,'様式２－１'!$A$6:$BG$163,38,FALSE)),"")</f>
        <v/>
      </c>
      <c r="AS194" s="233" t="str">
        <f>IFERROR(IF(VLOOKUP($C194,'様式２－１'!$A$6:$BG$163,39,FALSE)="","",VLOOKUP($C194,'様式２－１'!$A$6:$BG$163,39,FALSE)),"")</f>
        <v/>
      </c>
      <c r="AT194" s="232" t="str">
        <f>IFERROR(IF(VLOOKUP($C194,'様式２－１'!$A$6:$BG$163,40,FALSE)="","",VLOOKUP($C194,'様式２－１'!$A$6:$BG$163,40,FALSE)),"")</f>
        <v/>
      </c>
      <c r="AU194" s="233" t="str">
        <f>IFERROR(IF(VLOOKUP($C194,'様式２－１'!$A$6:$BG$163,41,FALSE)="","",VLOOKUP($C194,'様式２－１'!$A$6:$BG$163,41,FALSE)),"")</f>
        <v/>
      </c>
      <c r="AV194" s="232" t="str">
        <f>IFERROR(IF(VLOOKUP($C194,'様式２－１'!$A$6:$BG$163,42,FALSE)="","",VLOOKUP($C194,'様式２－１'!$A$6:$BG$163,42,FALSE)),"")</f>
        <v/>
      </c>
      <c r="AW194" s="233" t="str">
        <f>IFERROR(IF(VLOOKUP($C194,'様式２－１'!$A$6:$BG$163,43,FALSE)="","",VLOOKUP($C194,'様式２－１'!$A$6:$BG$163,43,FALSE)),"")</f>
        <v/>
      </c>
      <c r="AX194" s="232" t="str">
        <f>IFERROR(IF(VLOOKUP($C194,'様式２－１'!$A$6:$BG$163,44,FALSE)="","",VLOOKUP($C194,'様式２－１'!$A$6:$BG$163,44,FALSE)),"")</f>
        <v/>
      </c>
      <c r="AY194" s="233" t="str">
        <f>IFERROR(IF(VLOOKUP($C194,'様式２－１'!$A$6:$BG$163,45,FALSE)="","",VLOOKUP($C194,'様式２－１'!$A$6:$BG$163,45,FALSE)),"")</f>
        <v/>
      </c>
      <c r="AZ194" s="232" t="str">
        <f>IFERROR(IF(VLOOKUP($C194,'様式２－１'!$A$6:$BG$163,46,FALSE)="","",VLOOKUP($C194,'様式２－１'!$A$6:$BG$163,46,FALSE)),"")</f>
        <v/>
      </c>
      <c r="BA194" s="233" t="str">
        <f>IFERROR(IF(VLOOKUP($C194,'様式２－１'!$A$6:$BG$163,47,FALSE)="","",VLOOKUP($C194,'様式２－１'!$A$6:$BG$163,47,FALSE)),"")</f>
        <v/>
      </c>
      <c r="BB194" s="232" t="str">
        <f>IFERROR(IF(VLOOKUP($C194,'様式２－１'!$A$6:$BG$163,48,FALSE)="","",VLOOKUP($C194,'様式２－１'!$A$6:$BG$163,48,FALSE)),"")</f>
        <v/>
      </c>
      <c r="BC194" s="233" t="str">
        <f>IFERROR(IF(VLOOKUP($C194,'様式２－１'!$A$6:$BG$163,49,FALSE)="","",VLOOKUP($C194,'様式２－１'!$A$6:$BG$163,49,FALSE)),"")</f>
        <v/>
      </c>
      <c r="BD194" s="232" t="str">
        <f>IFERROR(IF(VLOOKUP($C194,'様式２－１'!$A$6:$BG$163,50,FALSE)="","",VLOOKUP($C194,'様式２－１'!$A$6:$BG$163,50,FALSE)),"")</f>
        <v/>
      </c>
      <c r="BE194" s="233" t="str">
        <f>IFERROR(IF(VLOOKUP($C194,'様式２－１'!$A$6:$BG$163,51,FALSE)="","",VLOOKUP($C194,'様式２－１'!$A$6:$BG$163,51,FALSE)),"")</f>
        <v/>
      </c>
      <c r="BF194" s="232" t="str">
        <f>IFERROR(IF(VLOOKUP($C194,'様式２－１'!$A$6:$BG$163,52,FALSE)="","",VLOOKUP($C194,'様式２－１'!$A$6:$BG$163,52,FALSE)),"")</f>
        <v/>
      </c>
      <c r="BG194" s="233" t="str">
        <f>IFERROR(IF(VLOOKUP($C194,'様式２－１'!$A$6:$BG$163,53,FALSE)="","",1),"")</f>
        <v/>
      </c>
      <c r="BH194" s="232" t="str">
        <f>IFERROR(IF(VLOOKUP($C194,'様式２－１'!$A$6:$BG$163,54,FALSE)="","",1),"")</f>
        <v/>
      </c>
      <c r="BI194" s="233" t="str">
        <f>IFERROR(IF(VLOOKUP($C194,'様式２－１'!$A$6:$BG$163,55,FALSE)="","",1),"")</f>
        <v/>
      </c>
      <c r="BJ194" s="232" t="str">
        <f>IFERROR(IF(VLOOKUP($C194,'様式２－１'!$A$6:$BG$163,56,FALSE)="","",VLOOKUP($C194,'様式２－１'!$A$6:$BG$163,56,FALSE)),"")</f>
        <v/>
      </c>
      <c r="BK194" s="233" t="str">
        <f>IFERROR(IF(VLOOKUP($C194,'様式２－１'!$A$6:$BG$163,57,FALSE)="","",VLOOKUP($C194,'様式２－１'!$A$6:$BG$163,57,FALSE)),"")</f>
        <v/>
      </c>
      <c r="BL194" s="232" t="str">
        <f>IFERROR(IF(VLOOKUP($C194,'様式２－１'!$A$6:$BG$163,58,FALSE)="","",VLOOKUP($C194,'様式２－１'!$A$6:$BG$163,58,FALSE)),"")</f>
        <v/>
      </c>
      <c r="BM194" s="233" t="str">
        <f>IFERROR(IF(VLOOKUP($C194,'様式２－１'!$A$6:$BG$163,59,FALSE)="","",VLOOKUP($C194,'様式２－１'!$A$6:$BG$163,59,FALSE)),"")</f>
        <v/>
      </c>
      <c r="BN194" s="234" t="str">
        <f>IFERROR(IF(VLOOKUP($C194,'様式４－１'!$A$6:$AE$112,5,FALSE)="","",VLOOKUP($C194,'様式４－１'!$A$6:$AE$112,5,FALSE)),"")</f>
        <v/>
      </c>
      <c r="BO194" s="235" t="str">
        <f>IFERROR(IF(VLOOKUP($C194,'様式４－１'!$A$6:$AE$112,6,FALSE)="","",VLOOKUP($C194,'様式４－１'!$A$6:$AE$112,6,FALSE)),"")</f>
        <v/>
      </c>
      <c r="BP194" s="234" t="str">
        <f>IFERROR(IF(VLOOKUP($C194,'様式４－１'!$A$6:$AE$112,7,FALSE)="","",VLOOKUP($C194,'様式４－１'!$A$6:$AE$112,7,FALSE)),"")</f>
        <v/>
      </c>
      <c r="BQ194" s="235" t="str">
        <f>IFERROR(IF(VLOOKUP($C194,'様式４－１'!$A$6:$AE$112,8,FALSE)="","",VLOOKUP($C194,'様式４－１'!$A$6:$AE$112,8,FALSE)),"")</f>
        <v/>
      </c>
      <c r="BR194" s="234" t="str">
        <f>IFERROR(IF(VLOOKUP($C194,'様式４－１'!$A$6:$AE$112,9,FALSE)="","",VLOOKUP($C194,'様式４－１'!$A$6:$AE$112,9,FALSE)),"")</f>
        <v/>
      </c>
      <c r="BS194" s="235" t="str">
        <f>IFERROR(IF(VLOOKUP($C194,'様式４－１'!$A$6:$AE$112,10,FALSE)="","",VLOOKUP($C194,'様式４－１'!$A$6:$AE$112,10,FALSE)),"")</f>
        <v/>
      </c>
      <c r="BT194" s="234" t="str">
        <f>IFERROR(IF(VLOOKUP($C194,'様式４－１'!$A$6:$AE$112,11,FALSE)="","",VLOOKUP($C194,'様式４－１'!$A$6:$AE$112,11,FALSE)),"")</f>
        <v/>
      </c>
      <c r="BU194" s="235" t="str">
        <f>IFERROR(IF(VLOOKUP($C194,'様式４－１'!$A$6:$AE$112,12,FALSE)="","",VLOOKUP($C194,'様式４－１'!$A$6:$AE$112,12,FALSE)),"")</f>
        <v/>
      </c>
      <c r="BV194" s="232" t="str">
        <f>IFERROR(IF(VLOOKUP($C194,'様式４－１'!$A$6:$AE$112,13,FALSE)="","",VLOOKUP($C194,'様式４－１'!$A$6:$AE$112,13,FALSE)),"")</f>
        <v/>
      </c>
      <c r="BW194" s="233" t="str">
        <f>IFERROR(IF(VLOOKUP($C194,'様式４－１'!$A$6:$AE$112,14,FALSE)="","",VLOOKUP($C194,'様式４－１'!$A$6:$AE$112,14,FALSE)),"")</f>
        <v/>
      </c>
      <c r="BX194" s="232" t="str">
        <f>IFERROR(IF(VLOOKUP($C194,'様式４－１'!$A$6:$AE$112,15,FALSE)="","",VLOOKUP($C194,'様式４－１'!$A$6:$AE$112,15,FALSE)),"")</f>
        <v/>
      </c>
      <c r="BY194" s="233" t="str">
        <f>IFERROR(IF(VLOOKUP($C194,'様式４－１'!$A$6:$AE$112,16,FALSE)="","",VLOOKUP($C194,'様式４－１'!$A$6:$AE$112,16,FALSE)),"")</f>
        <v/>
      </c>
      <c r="BZ194" s="232" t="str">
        <f>IFERROR(IF(VLOOKUP($C194,'様式４－１'!$A$6:$AE$112,17,FALSE)="","",VLOOKUP($C194,'様式４－１'!$A$6:$AE$112,17,FALSE)),"")</f>
        <v/>
      </c>
      <c r="CA194" s="233" t="str">
        <f>IFERROR(IF(VLOOKUP($C194,'様式４－１'!$A$6:$AE$112,18,FALSE)="","",VLOOKUP($C194,'様式４－１'!$A$6:$AE$112,18,FALSE)),"")</f>
        <v/>
      </c>
      <c r="CB194" s="232" t="str">
        <f>IFERROR(IF(VLOOKUP($C194,'様式４－１'!$A$6:$AE$112,19,FALSE)="","",VLOOKUP($C194,'様式４－１'!$A$6:$AE$112,19,FALSE)),"")</f>
        <v/>
      </c>
      <c r="CC194" s="233" t="str">
        <f>IFERROR(IF(VLOOKUP($C194,'様式４－１'!$A$6:$AE$112,20,FALSE)="","",VLOOKUP($C194,'様式４－１'!$A$6:$AE$112,20,FALSE)),"")</f>
        <v/>
      </c>
      <c r="CD194" s="234" t="str">
        <f>IFERROR(IF(VLOOKUP($C194,'様式４－１'!$A$6:$AE$112,21,FALSE)="","",1),"")</f>
        <v/>
      </c>
      <c r="CE194" s="235" t="str">
        <f>IFERROR(IF(VLOOKUP($C194,'様式４－１'!$A$6:$AE$112,22,FALSE)="","",1),"")</f>
        <v/>
      </c>
      <c r="CF194" s="234" t="str">
        <f>IFERROR(IF(VLOOKUP($C194,'様式４－１'!$A$6:$AE$112,23,FALSE)="","",1),"")</f>
        <v/>
      </c>
      <c r="CG194" s="235" t="str">
        <f>IFERROR(IF(VLOOKUP($C194,'様式４－１'!$A$6:$AE$112,24,FALSE)="","",1),"")</f>
        <v/>
      </c>
      <c r="CH194" s="234" t="str">
        <f>IFERROR(IF(VLOOKUP($C194,'様式４－１'!$A$6:$AE$112,25,FALSE)="","",1),"")</f>
        <v/>
      </c>
      <c r="CI194" s="235" t="str">
        <f>IFERROR(IF(VLOOKUP($C194,'様式４－１'!$A$6:$AE$112,26,FALSE)="","",1),"")</f>
        <v/>
      </c>
      <c r="CJ194" s="234" t="str">
        <f>IFERROR(IF(VLOOKUP($C194,'様式４－１'!$A$6:$AE$112,27,FALSE)="","",1),"")</f>
        <v/>
      </c>
      <c r="CK194" s="235" t="str">
        <f>IFERROR(IF(VLOOKUP($C194,'様式４－１'!$A$6:$AE$112,28,FALSE)="","",1),"")</f>
        <v/>
      </c>
      <c r="CL194" s="234" t="str">
        <f>IFERROR(IF(VLOOKUP($C194,'様式４－１'!$A$6:$AE$112,29,FALSE)="","",1),"")</f>
        <v/>
      </c>
      <c r="CM194" s="235" t="str">
        <f>IFERROR(IF(VLOOKUP($C194,'様式４－１'!$A$6:$AE$112,30,FALSE)="","",1),"")</f>
        <v/>
      </c>
      <c r="CN194" s="234" t="str">
        <f>IFERROR(IF(VLOOKUP($C194,'様式４－１'!$A$6:$AE$112,31,FALSE)="","",1),"")</f>
        <v/>
      </c>
      <c r="CO194" s="252" t="str">
        <f>IFERROR(IF(VLOOKUP($C194,'様式４－１'!$A$6:$AE$112,31,FALSE)="","",1),"")</f>
        <v/>
      </c>
      <c r="CP194" s="256" t="str">
        <f>IFERROR(IF(VLOOKUP($C194,'様式４－１'!$A$6:$AE$112,31,FALSE)="","",1),"")</f>
        <v/>
      </c>
      <c r="CQ194" s="252" t="str">
        <f>IFERROR(IF(VLOOKUP($C194,'様式４－１'!$A$6:$AE$112,31,FALSE)="","",1),"")</f>
        <v/>
      </c>
      <c r="CR194" s="260">
        <f>全技術者確認表!E206</f>
        <v>0</v>
      </c>
      <c r="CS194" s="261">
        <f>全技術者確認表!H206</f>
        <v>0</v>
      </c>
      <c r="FS194" s="232"/>
      <c r="FT194" s="233"/>
      <c r="FU194" s="232"/>
      <c r="FV194" s="233"/>
      <c r="FW194" s="232"/>
      <c r="FX194" s="233"/>
      <c r="FY194" s="232"/>
      <c r="FZ194" s="233"/>
      <c r="GA194" s="232"/>
      <c r="GB194" s="233"/>
      <c r="GC194" s="232"/>
      <c r="GD194" s="233"/>
      <c r="GE194" s="232"/>
      <c r="GF194" s="233"/>
      <c r="GG194" s="232"/>
      <c r="GH194" s="233"/>
      <c r="GI194" s="234"/>
      <c r="GJ194" s="235"/>
      <c r="GK194" s="234"/>
      <c r="GL194" s="235"/>
      <c r="GM194" s="234"/>
      <c r="GN194" s="235"/>
      <c r="GO194" s="234"/>
      <c r="GP194" s="235"/>
      <c r="GQ194" s="234"/>
      <c r="GR194" s="235"/>
      <c r="GS194" s="234"/>
      <c r="GT194" s="235"/>
      <c r="GU194" s="234"/>
      <c r="GV194" s="235"/>
      <c r="GW194" s="234"/>
      <c r="GX194" s="235"/>
      <c r="GY194" s="232"/>
      <c r="GZ194" s="233"/>
      <c r="HA194" s="232"/>
      <c r="HB194" s="233"/>
      <c r="HC194" s="232"/>
      <c r="HD194" s="233"/>
      <c r="HE194" s="232"/>
      <c r="HF194" s="233"/>
      <c r="HG194" s="232"/>
      <c r="HH194" s="233"/>
      <c r="HI194" s="232"/>
      <c r="HJ194" s="233"/>
      <c r="HK194" s="232"/>
      <c r="HL194" s="233"/>
      <c r="HM194" s="232"/>
      <c r="HN194" s="233"/>
      <c r="HO194" s="232"/>
      <c r="HP194" s="233"/>
      <c r="HQ194" s="232"/>
      <c r="HR194" s="233"/>
      <c r="HS194" s="232"/>
      <c r="HT194" s="233"/>
      <c r="HU194" s="232"/>
      <c r="HV194" s="233"/>
      <c r="HW194" s="234"/>
      <c r="HX194" s="235"/>
      <c r="HY194" s="234"/>
      <c r="HZ194" s="235"/>
      <c r="IA194" s="234"/>
      <c r="IB194" s="235"/>
      <c r="IC194" s="234"/>
      <c r="ID194" s="235"/>
      <c r="IE194" s="232"/>
      <c r="IF194" s="233"/>
      <c r="IG194" s="232"/>
      <c r="IH194" s="233"/>
      <c r="II194" s="232"/>
      <c r="IJ194" s="233"/>
      <c r="IK194" s="232"/>
      <c r="IL194" s="233"/>
      <c r="IM194" s="234"/>
      <c r="IN194" s="235"/>
      <c r="IO194" s="234"/>
      <c r="IP194" s="235"/>
      <c r="IQ194" s="234"/>
      <c r="IR194" s="235"/>
      <c r="IS194" s="234"/>
      <c r="IT194" s="235"/>
      <c r="IU194" s="234"/>
      <c r="IV194" s="235"/>
      <c r="IW194" s="234"/>
      <c r="IX194" s="252"/>
      <c r="IY194" s="256"/>
      <c r="IZ194" s="252"/>
      <c r="JA194" s="256"/>
      <c r="JB194" s="252"/>
    </row>
    <row r="195" spans="1:262" s="231" customFormat="1" x14ac:dyDescent="0.2">
      <c r="A195" s="231">
        <f>報告書表紙!G$6</f>
        <v>0</v>
      </c>
      <c r="C195" s="231">
        <v>194</v>
      </c>
      <c r="D195" s="231">
        <f>全技術者確認表!B207</f>
        <v>0</v>
      </c>
      <c r="J195" s="232" t="str">
        <f>IFERROR(IF(VLOOKUP($C195,'様式２－１'!$A$6:$BG$163,4,FALSE)="","",1),"")</f>
        <v/>
      </c>
      <c r="K195" s="233" t="str">
        <f>IFERROR(IF(VLOOKUP($C195,'様式２－１'!$A$6:$BG$163,5,FALSE)="","",1),"")</f>
        <v/>
      </c>
      <c r="L195" s="232" t="str">
        <f>IFERROR(IF(VLOOKUP($C195,'様式２－１'!$A$6:$BG$163,6,FALSE)="","",1),"")</f>
        <v/>
      </c>
      <c r="M195" s="233" t="str">
        <f>IFERROR(IF(VLOOKUP($C195,'様式２－１'!$A$6:$BG$163,7,FALSE)="","",1),"")</f>
        <v/>
      </c>
      <c r="N195" s="232" t="str">
        <f>IFERROR(IF(VLOOKUP($C195,'様式２－１'!$A$6:$BG$163,8,FALSE)="","",1),"")</f>
        <v/>
      </c>
      <c r="O195" s="233" t="str">
        <f>IFERROR(IF(VLOOKUP($C195,'様式２－１'!$A$6:$BG$163,9,FALSE)="","",1),"")</f>
        <v/>
      </c>
      <c r="P195" s="232" t="str">
        <f>IFERROR(IF(VLOOKUP($C195,'様式２－１'!$A$6:$BG$163,10,FALSE)="","",1),"")</f>
        <v/>
      </c>
      <c r="Q195" s="233" t="str">
        <f>IFERROR(IF(VLOOKUP($C195,'様式２－１'!$A$6:$BG$163,11,FALSE)="","",1),"")</f>
        <v/>
      </c>
      <c r="R195" s="232" t="str">
        <f>IFERROR(IF(VLOOKUP($C195,'様式２－１'!$A$6:$BG$163,12,FALSE)="","",1),"")</f>
        <v/>
      </c>
      <c r="S195" s="233" t="str">
        <f>IFERROR(IF(VLOOKUP($C195,'様式２－１'!$A$6:$BG$163,13,FALSE)="","",1),"")</f>
        <v/>
      </c>
      <c r="T195" s="232" t="str">
        <f>IFERROR(IF(VLOOKUP($C195,'様式２－１'!$A$6:$BG$163,14,FALSE)="","",1),"")</f>
        <v/>
      </c>
      <c r="U195" s="233" t="str">
        <f>IFERROR(IF(VLOOKUP($C195,'様式２－１'!$A$6:$BG$163,15,FALSE)="","",1),"")</f>
        <v/>
      </c>
      <c r="V195" s="232" t="str">
        <f>IFERROR(IF(VLOOKUP($C195,'様式２－１'!$A$6:$BG$163,16,FALSE)="","",1),"")</f>
        <v/>
      </c>
      <c r="W195" s="233" t="str">
        <f>IFERROR(IF(VLOOKUP($C195,'様式２－１'!$A$6:$BG$163,17,FALSE)="","",1),"")</f>
        <v/>
      </c>
      <c r="X195" s="232" t="str">
        <f>IFERROR(IF(VLOOKUP($C195,'様式２－１'!$A$6:$BG$163,18,FALSE)="","",1),"")</f>
        <v/>
      </c>
      <c r="Y195" s="233" t="str">
        <f>IFERROR(IF(VLOOKUP($C195,'様式２－１'!$A$6:$BG$163,19,FALSE)="","",1),"")</f>
        <v/>
      </c>
      <c r="Z195" s="232" t="str">
        <f>IFERROR(IF(VLOOKUP($C195,'様式２－１'!$A$6:$BG$163,20,FALSE)="","",1),"")</f>
        <v/>
      </c>
      <c r="AA195" s="235" t="str">
        <f>IFERROR(IF(VLOOKUP($C195,'様式２－１'!$A$6:$BG$163,21,FALSE)="","",1),"")</f>
        <v/>
      </c>
      <c r="AB195" s="232" t="str">
        <f>IFERROR(IF(VLOOKUP($C195,'様式２－１'!$A$6:$BG$163,22,FALSE)="","",1),"")</f>
        <v/>
      </c>
      <c r="AC195" s="235" t="str">
        <f>IFERROR(IF(VLOOKUP($C195,'様式２－１'!$A$6:$BG$163,23,FALSE)="","",1),"")</f>
        <v/>
      </c>
      <c r="AD195" s="232" t="str">
        <f>IFERROR(IF(VLOOKUP($C195,'様式２－１'!$A$6:$BG$163,24,FALSE)="","",1),"")</f>
        <v/>
      </c>
      <c r="AE195" s="235" t="str">
        <f>IFERROR(IF(VLOOKUP($C195,'様式２－１'!$A$6:$BG$163,25,FALSE)="","",1),"")</f>
        <v/>
      </c>
      <c r="AF195" s="232" t="str">
        <f>IFERROR(IF(VLOOKUP($C195,'様式２－１'!$A$6:$BG$163,26,FALSE)="","",1),"")</f>
        <v/>
      </c>
      <c r="AG195" s="235" t="str">
        <f>IFERROR(IF(VLOOKUP($C195,'様式２－１'!$A$6:$BG$163,27,FALSE)="","",1),"")</f>
        <v/>
      </c>
      <c r="AH195" s="232" t="str">
        <f>IFERROR(IF(VLOOKUP($C195,'様式２－１'!$A$6:$BG$163,28,FALSE)="","",1),"")</f>
        <v/>
      </c>
      <c r="AI195" s="235" t="str">
        <f>IFERROR(IF(VLOOKUP($C195,'様式２－１'!$A$6:$BG$163,28,FALSE)="","",1),"")</f>
        <v/>
      </c>
      <c r="AJ195" s="232" t="str">
        <f>IFERROR(IF(VLOOKUP($C195,'様式２－１'!$A$6:$BG$163,30,FALSE)="","",1),"")</f>
        <v/>
      </c>
      <c r="AK195" s="235" t="str">
        <f>IFERROR(IF(VLOOKUP($C195,'様式２－１'!$A$6:$BG$163,31,FALSE)="","",1),"")</f>
        <v/>
      </c>
      <c r="AL195" s="232" t="str">
        <f>IFERROR(IF(VLOOKUP($C195,'様式２－１'!$A$6:$BG$163,32,FALSE)="","",1),"")</f>
        <v/>
      </c>
      <c r="AM195" s="235" t="str">
        <f>IFERROR(IF(VLOOKUP($C195,'様式２－１'!$A$6:$BG$163,33,FALSE)="","",1),"")</f>
        <v/>
      </c>
      <c r="AN195" s="232" t="str">
        <f>IFERROR(IF(VLOOKUP($C195,'様式２－１'!$A$6:$BG$163,34,FALSE)="","",1),"")</f>
        <v/>
      </c>
      <c r="AO195" s="235" t="str">
        <f>IFERROR(IF(VLOOKUP($C195,'様式２－１'!$A$6:$BG$163,35,FALSE)="","",1),"")</f>
        <v/>
      </c>
      <c r="AP195" s="232" t="str">
        <f>IFERROR(IF(VLOOKUP($C195,'様式２－１'!$A$6:$BG$163,36,FALSE)="","",VLOOKUP($C195,'様式２－１'!$A$6:$BG$163,36,FALSE)),"")</f>
        <v/>
      </c>
      <c r="AQ195" s="233" t="str">
        <f>IFERROR(IF(VLOOKUP($C195,'様式２－１'!$A$6:$BG$163,37,FALSE)="","",VLOOKUP($C195,'様式２－１'!$A$6:$BG$163,37,FALSE)),"")</f>
        <v/>
      </c>
      <c r="AR195" s="232" t="str">
        <f>IFERROR(IF(VLOOKUP($C195,'様式２－１'!$A$6:$BG$163,38,FALSE)="","",VLOOKUP($C195,'様式２－１'!$A$6:$BG$163,38,FALSE)),"")</f>
        <v/>
      </c>
      <c r="AS195" s="233" t="str">
        <f>IFERROR(IF(VLOOKUP($C195,'様式２－１'!$A$6:$BG$163,39,FALSE)="","",VLOOKUP($C195,'様式２－１'!$A$6:$BG$163,39,FALSE)),"")</f>
        <v/>
      </c>
      <c r="AT195" s="232" t="str">
        <f>IFERROR(IF(VLOOKUP($C195,'様式２－１'!$A$6:$BG$163,40,FALSE)="","",VLOOKUP($C195,'様式２－１'!$A$6:$BG$163,40,FALSE)),"")</f>
        <v/>
      </c>
      <c r="AU195" s="233" t="str">
        <f>IFERROR(IF(VLOOKUP($C195,'様式２－１'!$A$6:$BG$163,41,FALSE)="","",VLOOKUP($C195,'様式２－１'!$A$6:$BG$163,41,FALSE)),"")</f>
        <v/>
      </c>
      <c r="AV195" s="232" t="str">
        <f>IFERROR(IF(VLOOKUP($C195,'様式２－１'!$A$6:$BG$163,42,FALSE)="","",VLOOKUP($C195,'様式２－１'!$A$6:$BG$163,42,FALSE)),"")</f>
        <v/>
      </c>
      <c r="AW195" s="233" t="str">
        <f>IFERROR(IF(VLOOKUP($C195,'様式２－１'!$A$6:$BG$163,43,FALSE)="","",VLOOKUP($C195,'様式２－１'!$A$6:$BG$163,43,FALSE)),"")</f>
        <v/>
      </c>
      <c r="AX195" s="232" t="str">
        <f>IFERROR(IF(VLOOKUP($C195,'様式２－１'!$A$6:$BG$163,44,FALSE)="","",VLOOKUP($C195,'様式２－１'!$A$6:$BG$163,44,FALSE)),"")</f>
        <v/>
      </c>
      <c r="AY195" s="233" t="str">
        <f>IFERROR(IF(VLOOKUP($C195,'様式２－１'!$A$6:$BG$163,45,FALSE)="","",VLOOKUP($C195,'様式２－１'!$A$6:$BG$163,45,FALSE)),"")</f>
        <v/>
      </c>
      <c r="AZ195" s="232" t="str">
        <f>IFERROR(IF(VLOOKUP($C195,'様式２－１'!$A$6:$BG$163,46,FALSE)="","",VLOOKUP($C195,'様式２－１'!$A$6:$BG$163,46,FALSE)),"")</f>
        <v/>
      </c>
      <c r="BA195" s="233" t="str">
        <f>IFERROR(IF(VLOOKUP($C195,'様式２－１'!$A$6:$BG$163,47,FALSE)="","",VLOOKUP($C195,'様式２－１'!$A$6:$BG$163,47,FALSE)),"")</f>
        <v/>
      </c>
      <c r="BB195" s="232" t="str">
        <f>IFERROR(IF(VLOOKUP($C195,'様式２－１'!$A$6:$BG$163,48,FALSE)="","",VLOOKUP($C195,'様式２－１'!$A$6:$BG$163,48,FALSE)),"")</f>
        <v/>
      </c>
      <c r="BC195" s="233" t="str">
        <f>IFERROR(IF(VLOOKUP($C195,'様式２－１'!$A$6:$BG$163,49,FALSE)="","",VLOOKUP($C195,'様式２－１'!$A$6:$BG$163,49,FALSE)),"")</f>
        <v/>
      </c>
      <c r="BD195" s="232" t="str">
        <f>IFERROR(IF(VLOOKUP($C195,'様式２－１'!$A$6:$BG$163,50,FALSE)="","",VLOOKUP($C195,'様式２－１'!$A$6:$BG$163,50,FALSE)),"")</f>
        <v/>
      </c>
      <c r="BE195" s="233" t="str">
        <f>IFERROR(IF(VLOOKUP($C195,'様式２－１'!$A$6:$BG$163,51,FALSE)="","",VLOOKUP($C195,'様式２－１'!$A$6:$BG$163,51,FALSE)),"")</f>
        <v/>
      </c>
      <c r="BF195" s="232" t="str">
        <f>IFERROR(IF(VLOOKUP($C195,'様式２－１'!$A$6:$BG$163,52,FALSE)="","",VLOOKUP($C195,'様式２－１'!$A$6:$BG$163,52,FALSE)),"")</f>
        <v/>
      </c>
      <c r="BG195" s="233" t="str">
        <f>IFERROR(IF(VLOOKUP($C195,'様式２－１'!$A$6:$BG$163,53,FALSE)="","",1),"")</f>
        <v/>
      </c>
      <c r="BH195" s="232" t="str">
        <f>IFERROR(IF(VLOOKUP($C195,'様式２－１'!$A$6:$BG$163,54,FALSE)="","",1),"")</f>
        <v/>
      </c>
      <c r="BI195" s="233" t="str">
        <f>IFERROR(IF(VLOOKUP($C195,'様式２－１'!$A$6:$BG$163,55,FALSE)="","",1),"")</f>
        <v/>
      </c>
      <c r="BJ195" s="232" t="str">
        <f>IFERROR(IF(VLOOKUP($C195,'様式２－１'!$A$6:$BG$163,56,FALSE)="","",VLOOKUP($C195,'様式２－１'!$A$6:$BG$163,56,FALSE)),"")</f>
        <v/>
      </c>
      <c r="BK195" s="233" t="str">
        <f>IFERROR(IF(VLOOKUP($C195,'様式２－１'!$A$6:$BG$163,57,FALSE)="","",VLOOKUP($C195,'様式２－１'!$A$6:$BG$163,57,FALSE)),"")</f>
        <v/>
      </c>
      <c r="BL195" s="232" t="str">
        <f>IFERROR(IF(VLOOKUP($C195,'様式２－１'!$A$6:$BG$163,58,FALSE)="","",VLOOKUP($C195,'様式２－１'!$A$6:$BG$163,58,FALSE)),"")</f>
        <v/>
      </c>
      <c r="BM195" s="233" t="str">
        <f>IFERROR(IF(VLOOKUP($C195,'様式２－１'!$A$6:$BG$163,59,FALSE)="","",VLOOKUP($C195,'様式２－１'!$A$6:$BG$163,59,FALSE)),"")</f>
        <v/>
      </c>
      <c r="BN195" s="234" t="str">
        <f>IFERROR(IF(VLOOKUP($C195,'様式４－１'!$A$6:$AE$112,5,FALSE)="","",VLOOKUP($C195,'様式４－１'!$A$6:$AE$112,5,FALSE)),"")</f>
        <v/>
      </c>
      <c r="BO195" s="235" t="str">
        <f>IFERROR(IF(VLOOKUP($C195,'様式４－１'!$A$6:$AE$112,6,FALSE)="","",VLOOKUP($C195,'様式４－１'!$A$6:$AE$112,6,FALSE)),"")</f>
        <v/>
      </c>
      <c r="BP195" s="234" t="str">
        <f>IFERROR(IF(VLOOKUP($C195,'様式４－１'!$A$6:$AE$112,7,FALSE)="","",VLOOKUP($C195,'様式４－１'!$A$6:$AE$112,7,FALSE)),"")</f>
        <v/>
      </c>
      <c r="BQ195" s="235" t="str">
        <f>IFERROR(IF(VLOOKUP($C195,'様式４－１'!$A$6:$AE$112,8,FALSE)="","",VLOOKUP($C195,'様式４－１'!$A$6:$AE$112,8,FALSE)),"")</f>
        <v/>
      </c>
      <c r="BR195" s="234" t="str">
        <f>IFERROR(IF(VLOOKUP($C195,'様式４－１'!$A$6:$AE$112,9,FALSE)="","",VLOOKUP($C195,'様式４－１'!$A$6:$AE$112,9,FALSE)),"")</f>
        <v/>
      </c>
      <c r="BS195" s="235" t="str">
        <f>IFERROR(IF(VLOOKUP($C195,'様式４－１'!$A$6:$AE$112,10,FALSE)="","",VLOOKUP($C195,'様式４－１'!$A$6:$AE$112,10,FALSE)),"")</f>
        <v/>
      </c>
      <c r="BT195" s="234" t="str">
        <f>IFERROR(IF(VLOOKUP($C195,'様式４－１'!$A$6:$AE$112,11,FALSE)="","",VLOOKUP($C195,'様式４－１'!$A$6:$AE$112,11,FALSE)),"")</f>
        <v/>
      </c>
      <c r="BU195" s="235" t="str">
        <f>IFERROR(IF(VLOOKUP($C195,'様式４－１'!$A$6:$AE$112,12,FALSE)="","",VLOOKUP($C195,'様式４－１'!$A$6:$AE$112,12,FALSE)),"")</f>
        <v/>
      </c>
      <c r="BV195" s="232" t="str">
        <f>IFERROR(IF(VLOOKUP($C195,'様式４－１'!$A$6:$AE$112,13,FALSE)="","",VLOOKUP($C195,'様式４－１'!$A$6:$AE$112,13,FALSE)),"")</f>
        <v/>
      </c>
      <c r="BW195" s="233" t="str">
        <f>IFERROR(IF(VLOOKUP($C195,'様式４－１'!$A$6:$AE$112,14,FALSE)="","",VLOOKUP($C195,'様式４－１'!$A$6:$AE$112,14,FALSE)),"")</f>
        <v/>
      </c>
      <c r="BX195" s="232" t="str">
        <f>IFERROR(IF(VLOOKUP($C195,'様式４－１'!$A$6:$AE$112,15,FALSE)="","",VLOOKUP($C195,'様式４－１'!$A$6:$AE$112,15,FALSE)),"")</f>
        <v/>
      </c>
      <c r="BY195" s="233" t="str">
        <f>IFERROR(IF(VLOOKUP($C195,'様式４－１'!$A$6:$AE$112,16,FALSE)="","",VLOOKUP($C195,'様式４－１'!$A$6:$AE$112,16,FALSE)),"")</f>
        <v/>
      </c>
      <c r="BZ195" s="232" t="str">
        <f>IFERROR(IF(VLOOKUP($C195,'様式４－１'!$A$6:$AE$112,17,FALSE)="","",VLOOKUP($C195,'様式４－１'!$A$6:$AE$112,17,FALSE)),"")</f>
        <v/>
      </c>
      <c r="CA195" s="233" t="str">
        <f>IFERROR(IF(VLOOKUP($C195,'様式４－１'!$A$6:$AE$112,18,FALSE)="","",VLOOKUP($C195,'様式４－１'!$A$6:$AE$112,18,FALSE)),"")</f>
        <v/>
      </c>
      <c r="CB195" s="232" t="str">
        <f>IFERROR(IF(VLOOKUP($C195,'様式４－１'!$A$6:$AE$112,19,FALSE)="","",VLOOKUP($C195,'様式４－１'!$A$6:$AE$112,19,FALSE)),"")</f>
        <v/>
      </c>
      <c r="CC195" s="233" t="str">
        <f>IFERROR(IF(VLOOKUP($C195,'様式４－１'!$A$6:$AE$112,20,FALSE)="","",VLOOKUP($C195,'様式４－１'!$A$6:$AE$112,20,FALSE)),"")</f>
        <v/>
      </c>
      <c r="CD195" s="234" t="str">
        <f>IFERROR(IF(VLOOKUP($C195,'様式４－１'!$A$6:$AE$112,21,FALSE)="","",1),"")</f>
        <v/>
      </c>
      <c r="CE195" s="235" t="str">
        <f>IFERROR(IF(VLOOKUP($C195,'様式４－１'!$A$6:$AE$112,22,FALSE)="","",1),"")</f>
        <v/>
      </c>
      <c r="CF195" s="234" t="str">
        <f>IFERROR(IF(VLOOKUP($C195,'様式４－１'!$A$6:$AE$112,23,FALSE)="","",1),"")</f>
        <v/>
      </c>
      <c r="CG195" s="235" t="str">
        <f>IFERROR(IF(VLOOKUP($C195,'様式４－１'!$A$6:$AE$112,24,FALSE)="","",1),"")</f>
        <v/>
      </c>
      <c r="CH195" s="234" t="str">
        <f>IFERROR(IF(VLOOKUP($C195,'様式４－１'!$A$6:$AE$112,25,FALSE)="","",1),"")</f>
        <v/>
      </c>
      <c r="CI195" s="235" t="str">
        <f>IFERROR(IF(VLOOKUP($C195,'様式４－１'!$A$6:$AE$112,26,FALSE)="","",1),"")</f>
        <v/>
      </c>
      <c r="CJ195" s="234" t="str">
        <f>IFERROR(IF(VLOOKUP($C195,'様式４－１'!$A$6:$AE$112,27,FALSE)="","",1),"")</f>
        <v/>
      </c>
      <c r="CK195" s="235" t="str">
        <f>IFERROR(IF(VLOOKUP($C195,'様式４－１'!$A$6:$AE$112,28,FALSE)="","",1),"")</f>
        <v/>
      </c>
      <c r="CL195" s="234" t="str">
        <f>IFERROR(IF(VLOOKUP($C195,'様式４－１'!$A$6:$AE$112,29,FALSE)="","",1),"")</f>
        <v/>
      </c>
      <c r="CM195" s="235" t="str">
        <f>IFERROR(IF(VLOOKUP($C195,'様式４－１'!$A$6:$AE$112,30,FALSE)="","",1),"")</f>
        <v/>
      </c>
      <c r="CN195" s="234" t="str">
        <f>IFERROR(IF(VLOOKUP($C195,'様式４－１'!$A$6:$AE$112,31,FALSE)="","",1),"")</f>
        <v/>
      </c>
      <c r="CO195" s="252" t="str">
        <f>IFERROR(IF(VLOOKUP($C195,'様式４－１'!$A$6:$AE$112,31,FALSE)="","",1),"")</f>
        <v/>
      </c>
      <c r="CP195" s="256" t="str">
        <f>IFERROR(IF(VLOOKUP($C195,'様式４－１'!$A$6:$AE$112,31,FALSE)="","",1),"")</f>
        <v/>
      </c>
      <c r="CQ195" s="252" t="str">
        <f>IFERROR(IF(VLOOKUP($C195,'様式４－１'!$A$6:$AE$112,31,FALSE)="","",1),"")</f>
        <v/>
      </c>
      <c r="CR195" s="260">
        <f>全技術者確認表!E207</f>
        <v>0</v>
      </c>
      <c r="CS195" s="261">
        <f>全技術者確認表!H207</f>
        <v>0</v>
      </c>
      <c r="FS195" s="232"/>
      <c r="FT195" s="233"/>
      <c r="FU195" s="232"/>
      <c r="FV195" s="233"/>
      <c r="FW195" s="232"/>
      <c r="FX195" s="233"/>
      <c r="FY195" s="232"/>
      <c r="FZ195" s="233"/>
      <c r="GA195" s="232"/>
      <c r="GB195" s="233"/>
      <c r="GC195" s="232"/>
      <c r="GD195" s="233"/>
      <c r="GE195" s="232"/>
      <c r="GF195" s="233"/>
      <c r="GG195" s="232"/>
      <c r="GH195" s="233"/>
      <c r="GI195" s="234"/>
      <c r="GJ195" s="235"/>
      <c r="GK195" s="234"/>
      <c r="GL195" s="235"/>
      <c r="GM195" s="234"/>
      <c r="GN195" s="235"/>
      <c r="GO195" s="234"/>
      <c r="GP195" s="235"/>
      <c r="GQ195" s="234"/>
      <c r="GR195" s="235"/>
      <c r="GS195" s="234"/>
      <c r="GT195" s="235"/>
      <c r="GU195" s="234"/>
      <c r="GV195" s="235"/>
      <c r="GW195" s="234"/>
      <c r="GX195" s="235"/>
      <c r="GY195" s="232"/>
      <c r="GZ195" s="233"/>
      <c r="HA195" s="232"/>
      <c r="HB195" s="233"/>
      <c r="HC195" s="232"/>
      <c r="HD195" s="233"/>
      <c r="HE195" s="232"/>
      <c r="HF195" s="233"/>
      <c r="HG195" s="232"/>
      <c r="HH195" s="233"/>
      <c r="HI195" s="232"/>
      <c r="HJ195" s="233"/>
      <c r="HK195" s="232"/>
      <c r="HL195" s="233"/>
      <c r="HM195" s="232"/>
      <c r="HN195" s="233"/>
      <c r="HO195" s="232"/>
      <c r="HP195" s="233"/>
      <c r="HQ195" s="232"/>
      <c r="HR195" s="233"/>
      <c r="HS195" s="232"/>
      <c r="HT195" s="233"/>
      <c r="HU195" s="232"/>
      <c r="HV195" s="233"/>
      <c r="HW195" s="234"/>
      <c r="HX195" s="235"/>
      <c r="HY195" s="234"/>
      <c r="HZ195" s="235"/>
      <c r="IA195" s="234"/>
      <c r="IB195" s="235"/>
      <c r="IC195" s="234"/>
      <c r="ID195" s="235"/>
      <c r="IE195" s="232"/>
      <c r="IF195" s="233"/>
      <c r="IG195" s="232"/>
      <c r="IH195" s="233"/>
      <c r="II195" s="232"/>
      <c r="IJ195" s="233"/>
      <c r="IK195" s="232"/>
      <c r="IL195" s="233"/>
      <c r="IM195" s="234"/>
      <c r="IN195" s="235"/>
      <c r="IO195" s="234"/>
      <c r="IP195" s="235"/>
      <c r="IQ195" s="234"/>
      <c r="IR195" s="235"/>
      <c r="IS195" s="234"/>
      <c r="IT195" s="235"/>
      <c r="IU195" s="234"/>
      <c r="IV195" s="235"/>
      <c r="IW195" s="234"/>
      <c r="IX195" s="252"/>
      <c r="IY195" s="256"/>
      <c r="IZ195" s="252"/>
      <c r="JA195" s="256"/>
      <c r="JB195" s="252"/>
    </row>
    <row r="196" spans="1:262" s="241" customFormat="1" x14ac:dyDescent="0.2">
      <c r="A196" s="241">
        <f>報告書表紙!G$6</f>
        <v>0</v>
      </c>
      <c r="C196" s="241">
        <v>195</v>
      </c>
      <c r="D196" s="241">
        <f>全技術者確認表!B208</f>
        <v>0</v>
      </c>
      <c r="J196" s="242" t="str">
        <f>IFERROR(IF(VLOOKUP($C196,'様式２－１'!$A$6:$BG$163,4,FALSE)="","",1),"")</f>
        <v/>
      </c>
      <c r="K196" s="243" t="str">
        <f>IFERROR(IF(VLOOKUP($C196,'様式２－１'!$A$6:$BG$163,5,FALSE)="","",1),"")</f>
        <v/>
      </c>
      <c r="L196" s="242" t="str">
        <f>IFERROR(IF(VLOOKUP($C196,'様式２－１'!$A$6:$BG$163,6,FALSE)="","",1),"")</f>
        <v/>
      </c>
      <c r="M196" s="243" t="str">
        <f>IFERROR(IF(VLOOKUP($C196,'様式２－１'!$A$6:$BG$163,7,FALSE)="","",1),"")</f>
        <v/>
      </c>
      <c r="N196" s="242" t="str">
        <f>IFERROR(IF(VLOOKUP($C196,'様式２－１'!$A$6:$BG$163,8,FALSE)="","",1),"")</f>
        <v/>
      </c>
      <c r="O196" s="243" t="str">
        <f>IFERROR(IF(VLOOKUP($C196,'様式２－１'!$A$6:$BG$163,9,FALSE)="","",1),"")</f>
        <v/>
      </c>
      <c r="P196" s="242" t="str">
        <f>IFERROR(IF(VLOOKUP($C196,'様式２－１'!$A$6:$BG$163,10,FALSE)="","",1),"")</f>
        <v/>
      </c>
      <c r="Q196" s="243" t="str">
        <f>IFERROR(IF(VLOOKUP($C196,'様式２－１'!$A$6:$BG$163,11,FALSE)="","",1),"")</f>
        <v/>
      </c>
      <c r="R196" s="242" t="str">
        <f>IFERROR(IF(VLOOKUP($C196,'様式２－１'!$A$6:$BG$163,12,FALSE)="","",1),"")</f>
        <v/>
      </c>
      <c r="S196" s="243" t="str">
        <f>IFERROR(IF(VLOOKUP($C196,'様式２－１'!$A$6:$BG$163,13,FALSE)="","",1),"")</f>
        <v/>
      </c>
      <c r="T196" s="242" t="str">
        <f>IFERROR(IF(VLOOKUP($C196,'様式２－１'!$A$6:$BG$163,14,FALSE)="","",1),"")</f>
        <v/>
      </c>
      <c r="U196" s="243" t="str">
        <f>IFERROR(IF(VLOOKUP($C196,'様式２－１'!$A$6:$BG$163,15,FALSE)="","",1),"")</f>
        <v/>
      </c>
      <c r="V196" s="242" t="str">
        <f>IFERROR(IF(VLOOKUP($C196,'様式２－１'!$A$6:$BG$163,16,FALSE)="","",1),"")</f>
        <v/>
      </c>
      <c r="W196" s="243" t="str">
        <f>IFERROR(IF(VLOOKUP($C196,'様式２－１'!$A$6:$BG$163,17,FALSE)="","",1),"")</f>
        <v/>
      </c>
      <c r="X196" s="242" t="str">
        <f>IFERROR(IF(VLOOKUP($C196,'様式２－１'!$A$6:$BG$163,18,FALSE)="","",1),"")</f>
        <v/>
      </c>
      <c r="Y196" s="243" t="str">
        <f>IFERROR(IF(VLOOKUP($C196,'様式２－１'!$A$6:$BG$163,19,FALSE)="","",1),"")</f>
        <v/>
      </c>
      <c r="Z196" s="242" t="str">
        <f>IFERROR(IF(VLOOKUP($C196,'様式２－１'!$A$6:$BG$163,20,FALSE)="","",1),"")</f>
        <v/>
      </c>
      <c r="AA196" s="245" t="str">
        <f>IFERROR(IF(VLOOKUP($C196,'様式２－１'!$A$6:$BG$163,21,FALSE)="","",1),"")</f>
        <v/>
      </c>
      <c r="AB196" s="242" t="str">
        <f>IFERROR(IF(VLOOKUP($C196,'様式２－１'!$A$6:$BG$163,22,FALSE)="","",1),"")</f>
        <v/>
      </c>
      <c r="AC196" s="245" t="str">
        <f>IFERROR(IF(VLOOKUP($C196,'様式２－１'!$A$6:$BG$163,23,FALSE)="","",1),"")</f>
        <v/>
      </c>
      <c r="AD196" s="242" t="str">
        <f>IFERROR(IF(VLOOKUP($C196,'様式２－１'!$A$6:$BG$163,24,FALSE)="","",1),"")</f>
        <v/>
      </c>
      <c r="AE196" s="245" t="str">
        <f>IFERROR(IF(VLOOKUP($C196,'様式２－１'!$A$6:$BG$163,25,FALSE)="","",1),"")</f>
        <v/>
      </c>
      <c r="AF196" s="242" t="str">
        <f>IFERROR(IF(VLOOKUP($C196,'様式２－１'!$A$6:$BG$163,26,FALSE)="","",1),"")</f>
        <v/>
      </c>
      <c r="AG196" s="245" t="str">
        <f>IFERROR(IF(VLOOKUP($C196,'様式２－１'!$A$6:$BG$163,27,FALSE)="","",1),"")</f>
        <v/>
      </c>
      <c r="AH196" s="242" t="str">
        <f>IFERROR(IF(VLOOKUP($C196,'様式２－１'!$A$6:$BG$163,28,FALSE)="","",1),"")</f>
        <v/>
      </c>
      <c r="AI196" s="245" t="str">
        <f>IFERROR(IF(VLOOKUP($C196,'様式２－１'!$A$6:$BG$163,28,FALSE)="","",1),"")</f>
        <v/>
      </c>
      <c r="AJ196" s="242" t="str">
        <f>IFERROR(IF(VLOOKUP($C196,'様式２－１'!$A$6:$BG$163,30,FALSE)="","",1),"")</f>
        <v/>
      </c>
      <c r="AK196" s="245" t="str">
        <f>IFERROR(IF(VLOOKUP($C196,'様式２－１'!$A$6:$BG$163,31,FALSE)="","",1),"")</f>
        <v/>
      </c>
      <c r="AL196" s="242" t="str">
        <f>IFERROR(IF(VLOOKUP($C196,'様式２－１'!$A$6:$BG$163,32,FALSE)="","",1),"")</f>
        <v/>
      </c>
      <c r="AM196" s="245" t="str">
        <f>IFERROR(IF(VLOOKUP($C196,'様式２－１'!$A$6:$BG$163,33,FALSE)="","",1),"")</f>
        <v/>
      </c>
      <c r="AN196" s="242" t="str">
        <f>IFERROR(IF(VLOOKUP($C196,'様式２－１'!$A$6:$BG$163,34,FALSE)="","",1),"")</f>
        <v/>
      </c>
      <c r="AO196" s="245" t="str">
        <f>IFERROR(IF(VLOOKUP($C196,'様式２－１'!$A$6:$BG$163,35,FALSE)="","",1),"")</f>
        <v/>
      </c>
      <c r="AP196" s="242" t="str">
        <f>IFERROR(IF(VLOOKUP($C196,'様式２－１'!$A$6:$BG$163,36,FALSE)="","",VLOOKUP($C196,'様式２－１'!$A$6:$BG$163,36,FALSE)),"")</f>
        <v/>
      </c>
      <c r="AQ196" s="243" t="str">
        <f>IFERROR(IF(VLOOKUP($C196,'様式２－１'!$A$6:$BG$163,37,FALSE)="","",VLOOKUP($C196,'様式２－１'!$A$6:$BG$163,37,FALSE)),"")</f>
        <v/>
      </c>
      <c r="AR196" s="242" t="str">
        <f>IFERROR(IF(VLOOKUP($C196,'様式２－１'!$A$6:$BG$163,38,FALSE)="","",VLOOKUP($C196,'様式２－１'!$A$6:$BG$163,38,FALSE)),"")</f>
        <v/>
      </c>
      <c r="AS196" s="243" t="str">
        <f>IFERROR(IF(VLOOKUP($C196,'様式２－１'!$A$6:$BG$163,39,FALSE)="","",VLOOKUP($C196,'様式２－１'!$A$6:$BG$163,39,FALSE)),"")</f>
        <v/>
      </c>
      <c r="AT196" s="242" t="str">
        <f>IFERROR(IF(VLOOKUP($C196,'様式２－１'!$A$6:$BG$163,40,FALSE)="","",VLOOKUP($C196,'様式２－１'!$A$6:$BG$163,40,FALSE)),"")</f>
        <v/>
      </c>
      <c r="AU196" s="243" t="str">
        <f>IFERROR(IF(VLOOKUP($C196,'様式２－１'!$A$6:$BG$163,41,FALSE)="","",VLOOKUP($C196,'様式２－１'!$A$6:$BG$163,41,FALSE)),"")</f>
        <v/>
      </c>
      <c r="AV196" s="242" t="str">
        <f>IFERROR(IF(VLOOKUP($C196,'様式２－１'!$A$6:$BG$163,42,FALSE)="","",VLOOKUP($C196,'様式２－１'!$A$6:$BG$163,42,FALSE)),"")</f>
        <v/>
      </c>
      <c r="AW196" s="243" t="str">
        <f>IFERROR(IF(VLOOKUP($C196,'様式２－１'!$A$6:$BG$163,43,FALSE)="","",VLOOKUP($C196,'様式２－１'!$A$6:$BG$163,43,FALSE)),"")</f>
        <v/>
      </c>
      <c r="AX196" s="242" t="str">
        <f>IFERROR(IF(VLOOKUP($C196,'様式２－１'!$A$6:$BG$163,44,FALSE)="","",VLOOKUP($C196,'様式２－１'!$A$6:$BG$163,44,FALSE)),"")</f>
        <v/>
      </c>
      <c r="AY196" s="243" t="str">
        <f>IFERROR(IF(VLOOKUP($C196,'様式２－１'!$A$6:$BG$163,45,FALSE)="","",VLOOKUP($C196,'様式２－１'!$A$6:$BG$163,45,FALSE)),"")</f>
        <v/>
      </c>
      <c r="AZ196" s="242" t="str">
        <f>IFERROR(IF(VLOOKUP($C196,'様式２－１'!$A$6:$BG$163,46,FALSE)="","",VLOOKUP($C196,'様式２－１'!$A$6:$BG$163,46,FALSE)),"")</f>
        <v/>
      </c>
      <c r="BA196" s="243" t="str">
        <f>IFERROR(IF(VLOOKUP($C196,'様式２－１'!$A$6:$BG$163,47,FALSE)="","",VLOOKUP($C196,'様式２－１'!$A$6:$BG$163,47,FALSE)),"")</f>
        <v/>
      </c>
      <c r="BB196" s="242" t="str">
        <f>IFERROR(IF(VLOOKUP($C196,'様式２－１'!$A$6:$BG$163,48,FALSE)="","",VLOOKUP($C196,'様式２－１'!$A$6:$BG$163,48,FALSE)),"")</f>
        <v/>
      </c>
      <c r="BC196" s="243" t="str">
        <f>IFERROR(IF(VLOOKUP($C196,'様式２－１'!$A$6:$BG$163,49,FALSE)="","",VLOOKUP($C196,'様式２－１'!$A$6:$BG$163,49,FALSE)),"")</f>
        <v/>
      </c>
      <c r="BD196" s="242" t="str">
        <f>IFERROR(IF(VLOOKUP($C196,'様式２－１'!$A$6:$BG$163,50,FALSE)="","",VLOOKUP($C196,'様式２－１'!$A$6:$BG$163,50,FALSE)),"")</f>
        <v/>
      </c>
      <c r="BE196" s="243" t="str">
        <f>IFERROR(IF(VLOOKUP($C196,'様式２－１'!$A$6:$BG$163,51,FALSE)="","",VLOOKUP($C196,'様式２－１'!$A$6:$BG$163,51,FALSE)),"")</f>
        <v/>
      </c>
      <c r="BF196" s="242" t="str">
        <f>IFERROR(IF(VLOOKUP($C196,'様式２－１'!$A$6:$BG$163,52,FALSE)="","",VLOOKUP($C196,'様式２－１'!$A$6:$BG$163,52,FALSE)),"")</f>
        <v/>
      </c>
      <c r="BG196" s="243" t="str">
        <f>IFERROR(IF(VLOOKUP($C196,'様式２－１'!$A$6:$BG$163,53,FALSE)="","",1),"")</f>
        <v/>
      </c>
      <c r="BH196" s="242" t="str">
        <f>IFERROR(IF(VLOOKUP($C196,'様式２－１'!$A$6:$BG$163,54,FALSE)="","",1),"")</f>
        <v/>
      </c>
      <c r="BI196" s="243" t="str">
        <f>IFERROR(IF(VLOOKUP($C196,'様式２－１'!$A$6:$BG$163,55,FALSE)="","",1),"")</f>
        <v/>
      </c>
      <c r="BJ196" s="242" t="str">
        <f>IFERROR(IF(VLOOKUP($C196,'様式２－１'!$A$6:$BG$163,56,FALSE)="","",VLOOKUP($C196,'様式２－１'!$A$6:$BG$163,56,FALSE)),"")</f>
        <v/>
      </c>
      <c r="BK196" s="243" t="str">
        <f>IFERROR(IF(VLOOKUP($C196,'様式２－１'!$A$6:$BG$163,57,FALSE)="","",VLOOKUP($C196,'様式２－１'!$A$6:$BG$163,57,FALSE)),"")</f>
        <v/>
      </c>
      <c r="BL196" s="242" t="str">
        <f>IFERROR(IF(VLOOKUP($C196,'様式２－１'!$A$6:$BG$163,58,FALSE)="","",VLOOKUP($C196,'様式２－１'!$A$6:$BG$163,58,FALSE)),"")</f>
        <v/>
      </c>
      <c r="BM196" s="243" t="str">
        <f>IFERROR(IF(VLOOKUP($C196,'様式２－１'!$A$6:$BG$163,59,FALSE)="","",VLOOKUP($C196,'様式２－１'!$A$6:$BG$163,59,FALSE)),"")</f>
        <v/>
      </c>
      <c r="BN196" s="244" t="str">
        <f>IFERROR(IF(VLOOKUP($C196,'様式４－１'!$A$6:$AE$112,5,FALSE)="","",VLOOKUP($C196,'様式４－１'!$A$6:$AE$112,5,FALSE)),"")</f>
        <v/>
      </c>
      <c r="BO196" s="245" t="str">
        <f>IFERROR(IF(VLOOKUP($C196,'様式４－１'!$A$6:$AE$112,6,FALSE)="","",VLOOKUP($C196,'様式４－１'!$A$6:$AE$112,6,FALSE)),"")</f>
        <v/>
      </c>
      <c r="BP196" s="244" t="str">
        <f>IFERROR(IF(VLOOKUP($C196,'様式４－１'!$A$6:$AE$112,7,FALSE)="","",VLOOKUP($C196,'様式４－１'!$A$6:$AE$112,7,FALSE)),"")</f>
        <v/>
      </c>
      <c r="BQ196" s="245" t="str">
        <f>IFERROR(IF(VLOOKUP($C196,'様式４－１'!$A$6:$AE$112,8,FALSE)="","",VLOOKUP($C196,'様式４－１'!$A$6:$AE$112,8,FALSE)),"")</f>
        <v/>
      </c>
      <c r="BR196" s="244" t="str">
        <f>IFERROR(IF(VLOOKUP($C196,'様式４－１'!$A$6:$AE$112,9,FALSE)="","",VLOOKUP($C196,'様式４－１'!$A$6:$AE$112,9,FALSE)),"")</f>
        <v/>
      </c>
      <c r="BS196" s="245" t="str">
        <f>IFERROR(IF(VLOOKUP($C196,'様式４－１'!$A$6:$AE$112,10,FALSE)="","",VLOOKUP($C196,'様式４－１'!$A$6:$AE$112,10,FALSE)),"")</f>
        <v/>
      </c>
      <c r="BT196" s="244" t="str">
        <f>IFERROR(IF(VLOOKUP($C196,'様式４－１'!$A$6:$AE$112,11,FALSE)="","",VLOOKUP($C196,'様式４－１'!$A$6:$AE$112,11,FALSE)),"")</f>
        <v/>
      </c>
      <c r="BU196" s="245" t="str">
        <f>IFERROR(IF(VLOOKUP($C196,'様式４－１'!$A$6:$AE$112,12,FALSE)="","",VLOOKUP($C196,'様式４－１'!$A$6:$AE$112,12,FALSE)),"")</f>
        <v/>
      </c>
      <c r="BV196" s="242" t="str">
        <f>IFERROR(IF(VLOOKUP($C196,'様式４－１'!$A$6:$AE$112,13,FALSE)="","",VLOOKUP($C196,'様式４－１'!$A$6:$AE$112,13,FALSE)),"")</f>
        <v/>
      </c>
      <c r="BW196" s="243" t="str">
        <f>IFERROR(IF(VLOOKUP($C196,'様式４－１'!$A$6:$AE$112,14,FALSE)="","",VLOOKUP($C196,'様式４－１'!$A$6:$AE$112,14,FALSE)),"")</f>
        <v/>
      </c>
      <c r="BX196" s="242" t="str">
        <f>IFERROR(IF(VLOOKUP($C196,'様式４－１'!$A$6:$AE$112,15,FALSE)="","",VLOOKUP($C196,'様式４－１'!$A$6:$AE$112,15,FALSE)),"")</f>
        <v/>
      </c>
      <c r="BY196" s="243" t="str">
        <f>IFERROR(IF(VLOOKUP($C196,'様式４－１'!$A$6:$AE$112,16,FALSE)="","",VLOOKUP($C196,'様式４－１'!$A$6:$AE$112,16,FALSE)),"")</f>
        <v/>
      </c>
      <c r="BZ196" s="242" t="str">
        <f>IFERROR(IF(VLOOKUP($C196,'様式４－１'!$A$6:$AE$112,17,FALSE)="","",VLOOKUP($C196,'様式４－１'!$A$6:$AE$112,17,FALSE)),"")</f>
        <v/>
      </c>
      <c r="CA196" s="243" t="str">
        <f>IFERROR(IF(VLOOKUP($C196,'様式４－１'!$A$6:$AE$112,18,FALSE)="","",VLOOKUP($C196,'様式４－１'!$A$6:$AE$112,18,FALSE)),"")</f>
        <v/>
      </c>
      <c r="CB196" s="242" t="str">
        <f>IFERROR(IF(VLOOKUP($C196,'様式４－１'!$A$6:$AE$112,19,FALSE)="","",VLOOKUP($C196,'様式４－１'!$A$6:$AE$112,19,FALSE)),"")</f>
        <v/>
      </c>
      <c r="CC196" s="243" t="str">
        <f>IFERROR(IF(VLOOKUP($C196,'様式４－１'!$A$6:$AE$112,20,FALSE)="","",VLOOKUP($C196,'様式４－１'!$A$6:$AE$112,20,FALSE)),"")</f>
        <v/>
      </c>
      <c r="CD196" s="244" t="str">
        <f>IFERROR(IF(VLOOKUP($C196,'様式４－１'!$A$6:$AE$112,21,FALSE)="","",1),"")</f>
        <v/>
      </c>
      <c r="CE196" s="245" t="str">
        <f>IFERROR(IF(VLOOKUP($C196,'様式４－１'!$A$6:$AE$112,22,FALSE)="","",1),"")</f>
        <v/>
      </c>
      <c r="CF196" s="244" t="str">
        <f>IFERROR(IF(VLOOKUP($C196,'様式４－１'!$A$6:$AE$112,23,FALSE)="","",1),"")</f>
        <v/>
      </c>
      <c r="CG196" s="245" t="str">
        <f>IFERROR(IF(VLOOKUP($C196,'様式４－１'!$A$6:$AE$112,24,FALSE)="","",1),"")</f>
        <v/>
      </c>
      <c r="CH196" s="244" t="str">
        <f>IFERROR(IF(VLOOKUP($C196,'様式４－１'!$A$6:$AE$112,25,FALSE)="","",1),"")</f>
        <v/>
      </c>
      <c r="CI196" s="245" t="str">
        <f>IFERROR(IF(VLOOKUP($C196,'様式４－１'!$A$6:$AE$112,26,FALSE)="","",1),"")</f>
        <v/>
      </c>
      <c r="CJ196" s="244" t="str">
        <f>IFERROR(IF(VLOOKUP($C196,'様式４－１'!$A$6:$AE$112,27,FALSE)="","",1),"")</f>
        <v/>
      </c>
      <c r="CK196" s="245" t="str">
        <f>IFERROR(IF(VLOOKUP($C196,'様式４－１'!$A$6:$AE$112,28,FALSE)="","",1),"")</f>
        <v/>
      </c>
      <c r="CL196" s="244" t="str">
        <f>IFERROR(IF(VLOOKUP($C196,'様式４－１'!$A$6:$AE$112,29,FALSE)="","",1),"")</f>
        <v/>
      </c>
      <c r="CM196" s="245" t="str">
        <f>IFERROR(IF(VLOOKUP($C196,'様式４－１'!$A$6:$AE$112,30,FALSE)="","",1),"")</f>
        <v/>
      </c>
      <c r="CN196" s="244" t="str">
        <f>IFERROR(IF(VLOOKUP($C196,'様式４－１'!$A$6:$AE$112,31,FALSE)="","",1),"")</f>
        <v/>
      </c>
      <c r="CO196" s="253" t="str">
        <f>IFERROR(IF(VLOOKUP($C196,'様式４－１'!$A$6:$AE$112,31,FALSE)="","",1),"")</f>
        <v/>
      </c>
      <c r="CP196" s="257" t="str">
        <f>IFERROR(IF(VLOOKUP($C196,'様式４－１'!$A$6:$AE$112,31,FALSE)="","",1),"")</f>
        <v/>
      </c>
      <c r="CQ196" s="253" t="str">
        <f>IFERROR(IF(VLOOKUP($C196,'様式４－１'!$A$6:$AE$112,31,FALSE)="","",1),"")</f>
        <v/>
      </c>
      <c r="CR196" s="262">
        <f>全技術者確認表!E208</f>
        <v>0</v>
      </c>
      <c r="CS196" s="263">
        <f>全技術者確認表!H208</f>
        <v>0</v>
      </c>
      <c r="FS196" s="242"/>
      <c r="FT196" s="243"/>
      <c r="FU196" s="242"/>
      <c r="FV196" s="243"/>
      <c r="FW196" s="242"/>
      <c r="FX196" s="243"/>
      <c r="FY196" s="242"/>
      <c r="FZ196" s="243"/>
      <c r="GA196" s="242"/>
      <c r="GB196" s="243"/>
      <c r="GC196" s="242"/>
      <c r="GD196" s="243"/>
      <c r="GE196" s="242"/>
      <c r="GF196" s="243"/>
      <c r="GG196" s="242"/>
      <c r="GH196" s="243"/>
      <c r="GI196" s="244"/>
      <c r="GJ196" s="245"/>
      <c r="GK196" s="244"/>
      <c r="GL196" s="245"/>
      <c r="GM196" s="244"/>
      <c r="GN196" s="245"/>
      <c r="GO196" s="244"/>
      <c r="GP196" s="245"/>
      <c r="GQ196" s="244"/>
      <c r="GR196" s="245"/>
      <c r="GS196" s="244"/>
      <c r="GT196" s="245"/>
      <c r="GU196" s="244"/>
      <c r="GV196" s="245"/>
      <c r="GW196" s="244"/>
      <c r="GX196" s="245"/>
      <c r="GY196" s="242"/>
      <c r="GZ196" s="243"/>
      <c r="HA196" s="242"/>
      <c r="HB196" s="243"/>
      <c r="HC196" s="242"/>
      <c r="HD196" s="243"/>
      <c r="HE196" s="242"/>
      <c r="HF196" s="243"/>
      <c r="HG196" s="242"/>
      <c r="HH196" s="243"/>
      <c r="HI196" s="242"/>
      <c r="HJ196" s="243"/>
      <c r="HK196" s="242"/>
      <c r="HL196" s="243"/>
      <c r="HM196" s="242"/>
      <c r="HN196" s="243"/>
      <c r="HO196" s="242"/>
      <c r="HP196" s="243"/>
      <c r="HQ196" s="242"/>
      <c r="HR196" s="243"/>
      <c r="HS196" s="242"/>
      <c r="HT196" s="243"/>
      <c r="HU196" s="242"/>
      <c r="HV196" s="243"/>
      <c r="HW196" s="244"/>
      <c r="HX196" s="245"/>
      <c r="HY196" s="244"/>
      <c r="HZ196" s="245"/>
      <c r="IA196" s="244"/>
      <c r="IB196" s="245"/>
      <c r="IC196" s="244"/>
      <c r="ID196" s="245"/>
      <c r="IE196" s="242"/>
      <c r="IF196" s="243"/>
      <c r="IG196" s="242"/>
      <c r="IH196" s="243"/>
      <c r="II196" s="242"/>
      <c r="IJ196" s="243"/>
      <c r="IK196" s="242"/>
      <c r="IL196" s="243"/>
      <c r="IM196" s="244"/>
      <c r="IN196" s="245"/>
      <c r="IO196" s="244"/>
      <c r="IP196" s="245"/>
      <c r="IQ196" s="244"/>
      <c r="IR196" s="245"/>
      <c r="IS196" s="244"/>
      <c r="IT196" s="245"/>
      <c r="IU196" s="244"/>
      <c r="IV196" s="245"/>
      <c r="IW196" s="244"/>
      <c r="IX196" s="253"/>
      <c r="IY196" s="257"/>
      <c r="IZ196" s="253"/>
      <c r="JA196" s="257"/>
      <c r="JB196" s="253"/>
    </row>
    <row r="197" spans="1:262" s="236" customFormat="1" x14ac:dyDescent="0.2">
      <c r="A197" s="236">
        <f>報告書表紙!G$6</f>
        <v>0</v>
      </c>
      <c r="C197" s="236">
        <v>196</v>
      </c>
      <c r="D197" s="236">
        <f>全技術者確認表!B209</f>
        <v>0</v>
      </c>
      <c r="J197" s="237" t="str">
        <f>IFERROR(IF(VLOOKUP($C197,'様式２－１'!$A$6:$BG$163,4,FALSE)="","",1),"")</f>
        <v/>
      </c>
      <c r="K197" s="238" t="str">
        <f>IFERROR(IF(VLOOKUP($C197,'様式２－１'!$A$6:$BG$163,5,FALSE)="","",1),"")</f>
        <v/>
      </c>
      <c r="L197" s="237" t="str">
        <f>IFERROR(IF(VLOOKUP($C197,'様式２－１'!$A$6:$BG$163,6,FALSE)="","",1),"")</f>
        <v/>
      </c>
      <c r="M197" s="238" t="str">
        <f>IFERROR(IF(VLOOKUP($C197,'様式２－１'!$A$6:$BG$163,7,FALSE)="","",1),"")</f>
        <v/>
      </c>
      <c r="N197" s="237" t="str">
        <f>IFERROR(IF(VLOOKUP($C197,'様式２－１'!$A$6:$BG$163,8,FALSE)="","",1),"")</f>
        <v/>
      </c>
      <c r="O197" s="238" t="str">
        <f>IFERROR(IF(VLOOKUP($C197,'様式２－１'!$A$6:$BG$163,9,FALSE)="","",1),"")</f>
        <v/>
      </c>
      <c r="P197" s="237" t="str">
        <f>IFERROR(IF(VLOOKUP($C197,'様式２－１'!$A$6:$BG$163,10,FALSE)="","",1),"")</f>
        <v/>
      </c>
      <c r="Q197" s="238" t="str">
        <f>IFERROR(IF(VLOOKUP($C197,'様式２－１'!$A$6:$BG$163,11,FALSE)="","",1),"")</f>
        <v/>
      </c>
      <c r="R197" s="237" t="str">
        <f>IFERROR(IF(VLOOKUP($C197,'様式２－１'!$A$6:$BG$163,12,FALSE)="","",1),"")</f>
        <v/>
      </c>
      <c r="S197" s="238" t="str">
        <f>IFERROR(IF(VLOOKUP($C197,'様式２－１'!$A$6:$BG$163,13,FALSE)="","",1),"")</f>
        <v/>
      </c>
      <c r="T197" s="237" t="str">
        <f>IFERROR(IF(VLOOKUP($C197,'様式２－１'!$A$6:$BG$163,14,FALSE)="","",1),"")</f>
        <v/>
      </c>
      <c r="U197" s="238" t="str">
        <f>IFERROR(IF(VLOOKUP($C197,'様式２－１'!$A$6:$BG$163,15,FALSE)="","",1),"")</f>
        <v/>
      </c>
      <c r="V197" s="237" t="str">
        <f>IFERROR(IF(VLOOKUP($C197,'様式２－１'!$A$6:$BG$163,16,FALSE)="","",1),"")</f>
        <v/>
      </c>
      <c r="W197" s="238" t="str">
        <f>IFERROR(IF(VLOOKUP($C197,'様式２－１'!$A$6:$BG$163,17,FALSE)="","",1),"")</f>
        <v/>
      </c>
      <c r="X197" s="237" t="str">
        <f>IFERROR(IF(VLOOKUP($C197,'様式２－１'!$A$6:$BG$163,18,FALSE)="","",1),"")</f>
        <v/>
      </c>
      <c r="Y197" s="238" t="str">
        <f>IFERROR(IF(VLOOKUP($C197,'様式２－１'!$A$6:$BG$163,19,FALSE)="","",1),"")</f>
        <v/>
      </c>
      <c r="Z197" s="237" t="str">
        <f>IFERROR(IF(VLOOKUP($C197,'様式２－１'!$A$6:$BG$163,20,FALSE)="","",1),"")</f>
        <v/>
      </c>
      <c r="AA197" s="240" t="str">
        <f>IFERROR(IF(VLOOKUP($C197,'様式２－１'!$A$6:$BG$163,21,FALSE)="","",1),"")</f>
        <v/>
      </c>
      <c r="AB197" s="237" t="str">
        <f>IFERROR(IF(VLOOKUP($C197,'様式２－１'!$A$6:$BG$163,22,FALSE)="","",1),"")</f>
        <v/>
      </c>
      <c r="AC197" s="240" t="str">
        <f>IFERROR(IF(VLOOKUP($C197,'様式２－１'!$A$6:$BG$163,23,FALSE)="","",1),"")</f>
        <v/>
      </c>
      <c r="AD197" s="237" t="str">
        <f>IFERROR(IF(VLOOKUP($C197,'様式２－１'!$A$6:$BG$163,24,FALSE)="","",1),"")</f>
        <v/>
      </c>
      <c r="AE197" s="240" t="str">
        <f>IFERROR(IF(VLOOKUP($C197,'様式２－１'!$A$6:$BG$163,25,FALSE)="","",1),"")</f>
        <v/>
      </c>
      <c r="AF197" s="237" t="str">
        <f>IFERROR(IF(VLOOKUP($C197,'様式２－１'!$A$6:$BG$163,26,FALSE)="","",1),"")</f>
        <v/>
      </c>
      <c r="AG197" s="240" t="str">
        <f>IFERROR(IF(VLOOKUP($C197,'様式２－１'!$A$6:$BG$163,27,FALSE)="","",1),"")</f>
        <v/>
      </c>
      <c r="AH197" s="237" t="str">
        <f>IFERROR(IF(VLOOKUP($C197,'様式２－１'!$A$6:$BG$163,28,FALSE)="","",1),"")</f>
        <v/>
      </c>
      <c r="AI197" s="240" t="str">
        <f>IFERROR(IF(VLOOKUP($C197,'様式２－１'!$A$6:$BG$163,28,FALSE)="","",1),"")</f>
        <v/>
      </c>
      <c r="AJ197" s="237" t="str">
        <f>IFERROR(IF(VLOOKUP($C197,'様式２－１'!$A$6:$BG$163,30,FALSE)="","",1),"")</f>
        <v/>
      </c>
      <c r="AK197" s="240" t="str">
        <f>IFERROR(IF(VLOOKUP($C197,'様式２－１'!$A$6:$BG$163,31,FALSE)="","",1),"")</f>
        <v/>
      </c>
      <c r="AL197" s="237" t="str">
        <f>IFERROR(IF(VLOOKUP($C197,'様式２－１'!$A$6:$BG$163,32,FALSE)="","",1),"")</f>
        <v/>
      </c>
      <c r="AM197" s="240" t="str">
        <f>IFERROR(IF(VLOOKUP($C197,'様式２－１'!$A$6:$BG$163,33,FALSE)="","",1),"")</f>
        <v/>
      </c>
      <c r="AN197" s="237" t="str">
        <f>IFERROR(IF(VLOOKUP($C197,'様式２－１'!$A$6:$BG$163,34,FALSE)="","",1),"")</f>
        <v/>
      </c>
      <c r="AO197" s="240" t="str">
        <f>IFERROR(IF(VLOOKUP($C197,'様式２－１'!$A$6:$BG$163,35,FALSE)="","",1),"")</f>
        <v/>
      </c>
      <c r="AP197" s="237" t="str">
        <f>IFERROR(IF(VLOOKUP($C197,'様式２－１'!$A$6:$BG$163,36,FALSE)="","",VLOOKUP($C197,'様式２－１'!$A$6:$BG$163,36,FALSE)),"")</f>
        <v/>
      </c>
      <c r="AQ197" s="238" t="str">
        <f>IFERROR(IF(VLOOKUP($C197,'様式２－１'!$A$6:$BG$163,37,FALSE)="","",VLOOKUP($C197,'様式２－１'!$A$6:$BG$163,37,FALSE)),"")</f>
        <v/>
      </c>
      <c r="AR197" s="237" t="str">
        <f>IFERROR(IF(VLOOKUP($C197,'様式２－１'!$A$6:$BG$163,38,FALSE)="","",VLOOKUP($C197,'様式２－１'!$A$6:$BG$163,38,FALSE)),"")</f>
        <v/>
      </c>
      <c r="AS197" s="238" t="str">
        <f>IFERROR(IF(VLOOKUP($C197,'様式２－１'!$A$6:$BG$163,39,FALSE)="","",VLOOKUP($C197,'様式２－１'!$A$6:$BG$163,39,FALSE)),"")</f>
        <v/>
      </c>
      <c r="AT197" s="237" t="str">
        <f>IFERROR(IF(VLOOKUP($C197,'様式２－１'!$A$6:$BG$163,40,FALSE)="","",VLOOKUP($C197,'様式２－１'!$A$6:$BG$163,40,FALSE)),"")</f>
        <v/>
      </c>
      <c r="AU197" s="238" t="str">
        <f>IFERROR(IF(VLOOKUP($C197,'様式２－１'!$A$6:$BG$163,41,FALSE)="","",VLOOKUP($C197,'様式２－１'!$A$6:$BG$163,41,FALSE)),"")</f>
        <v/>
      </c>
      <c r="AV197" s="237" t="str">
        <f>IFERROR(IF(VLOOKUP($C197,'様式２－１'!$A$6:$BG$163,42,FALSE)="","",VLOOKUP($C197,'様式２－１'!$A$6:$BG$163,42,FALSE)),"")</f>
        <v/>
      </c>
      <c r="AW197" s="238" t="str">
        <f>IFERROR(IF(VLOOKUP($C197,'様式２－１'!$A$6:$BG$163,43,FALSE)="","",VLOOKUP($C197,'様式２－１'!$A$6:$BG$163,43,FALSE)),"")</f>
        <v/>
      </c>
      <c r="AX197" s="237" t="str">
        <f>IFERROR(IF(VLOOKUP($C197,'様式２－１'!$A$6:$BG$163,44,FALSE)="","",VLOOKUP($C197,'様式２－１'!$A$6:$BG$163,44,FALSE)),"")</f>
        <v/>
      </c>
      <c r="AY197" s="238" t="str">
        <f>IFERROR(IF(VLOOKUP($C197,'様式２－１'!$A$6:$BG$163,45,FALSE)="","",VLOOKUP($C197,'様式２－１'!$A$6:$BG$163,45,FALSE)),"")</f>
        <v/>
      </c>
      <c r="AZ197" s="237" t="str">
        <f>IFERROR(IF(VLOOKUP($C197,'様式２－１'!$A$6:$BG$163,46,FALSE)="","",VLOOKUP($C197,'様式２－１'!$A$6:$BG$163,46,FALSE)),"")</f>
        <v/>
      </c>
      <c r="BA197" s="238" t="str">
        <f>IFERROR(IF(VLOOKUP($C197,'様式２－１'!$A$6:$BG$163,47,FALSE)="","",VLOOKUP($C197,'様式２－１'!$A$6:$BG$163,47,FALSE)),"")</f>
        <v/>
      </c>
      <c r="BB197" s="237" t="str">
        <f>IFERROR(IF(VLOOKUP($C197,'様式２－１'!$A$6:$BG$163,48,FALSE)="","",VLOOKUP($C197,'様式２－１'!$A$6:$BG$163,48,FALSE)),"")</f>
        <v/>
      </c>
      <c r="BC197" s="238" t="str">
        <f>IFERROR(IF(VLOOKUP($C197,'様式２－１'!$A$6:$BG$163,49,FALSE)="","",VLOOKUP($C197,'様式２－１'!$A$6:$BG$163,49,FALSE)),"")</f>
        <v/>
      </c>
      <c r="BD197" s="237" t="str">
        <f>IFERROR(IF(VLOOKUP($C197,'様式２－１'!$A$6:$BG$163,50,FALSE)="","",VLOOKUP($C197,'様式２－１'!$A$6:$BG$163,50,FALSE)),"")</f>
        <v/>
      </c>
      <c r="BE197" s="238" t="str">
        <f>IFERROR(IF(VLOOKUP($C197,'様式２－１'!$A$6:$BG$163,51,FALSE)="","",VLOOKUP($C197,'様式２－１'!$A$6:$BG$163,51,FALSE)),"")</f>
        <v/>
      </c>
      <c r="BF197" s="237" t="str">
        <f>IFERROR(IF(VLOOKUP($C197,'様式２－１'!$A$6:$BG$163,52,FALSE)="","",VLOOKUP($C197,'様式２－１'!$A$6:$BG$163,52,FALSE)),"")</f>
        <v/>
      </c>
      <c r="BG197" s="238" t="str">
        <f>IFERROR(IF(VLOOKUP($C197,'様式２－１'!$A$6:$BG$163,53,FALSE)="","",1),"")</f>
        <v/>
      </c>
      <c r="BH197" s="237" t="str">
        <f>IFERROR(IF(VLOOKUP($C197,'様式２－１'!$A$6:$BG$163,54,FALSE)="","",1),"")</f>
        <v/>
      </c>
      <c r="BI197" s="238" t="str">
        <f>IFERROR(IF(VLOOKUP($C197,'様式２－１'!$A$6:$BG$163,55,FALSE)="","",1),"")</f>
        <v/>
      </c>
      <c r="BJ197" s="237" t="str">
        <f>IFERROR(IF(VLOOKUP($C197,'様式２－１'!$A$6:$BG$163,56,FALSE)="","",VLOOKUP($C197,'様式２－１'!$A$6:$BG$163,56,FALSE)),"")</f>
        <v/>
      </c>
      <c r="BK197" s="238" t="str">
        <f>IFERROR(IF(VLOOKUP($C197,'様式２－１'!$A$6:$BG$163,57,FALSE)="","",VLOOKUP($C197,'様式２－１'!$A$6:$BG$163,57,FALSE)),"")</f>
        <v/>
      </c>
      <c r="BL197" s="237" t="str">
        <f>IFERROR(IF(VLOOKUP($C197,'様式２－１'!$A$6:$BG$163,58,FALSE)="","",VLOOKUP($C197,'様式２－１'!$A$6:$BG$163,58,FALSE)),"")</f>
        <v/>
      </c>
      <c r="BM197" s="238" t="str">
        <f>IFERROR(IF(VLOOKUP($C197,'様式２－１'!$A$6:$BG$163,59,FALSE)="","",VLOOKUP($C197,'様式２－１'!$A$6:$BG$163,59,FALSE)),"")</f>
        <v/>
      </c>
      <c r="BN197" s="239" t="str">
        <f>IFERROR(IF(VLOOKUP($C197,'様式４－１'!$A$6:$AE$112,5,FALSE)="","",VLOOKUP($C197,'様式４－１'!$A$6:$AE$112,5,FALSE)),"")</f>
        <v/>
      </c>
      <c r="BO197" s="240" t="str">
        <f>IFERROR(IF(VLOOKUP($C197,'様式４－１'!$A$6:$AE$112,6,FALSE)="","",VLOOKUP($C197,'様式４－１'!$A$6:$AE$112,6,FALSE)),"")</f>
        <v/>
      </c>
      <c r="BP197" s="239" t="str">
        <f>IFERROR(IF(VLOOKUP($C197,'様式４－１'!$A$6:$AE$112,7,FALSE)="","",VLOOKUP($C197,'様式４－１'!$A$6:$AE$112,7,FALSE)),"")</f>
        <v/>
      </c>
      <c r="BQ197" s="240" t="str">
        <f>IFERROR(IF(VLOOKUP($C197,'様式４－１'!$A$6:$AE$112,8,FALSE)="","",VLOOKUP($C197,'様式４－１'!$A$6:$AE$112,8,FALSE)),"")</f>
        <v/>
      </c>
      <c r="BR197" s="239" t="str">
        <f>IFERROR(IF(VLOOKUP($C197,'様式４－１'!$A$6:$AE$112,9,FALSE)="","",VLOOKUP($C197,'様式４－１'!$A$6:$AE$112,9,FALSE)),"")</f>
        <v/>
      </c>
      <c r="BS197" s="240" t="str">
        <f>IFERROR(IF(VLOOKUP($C197,'様式４－１'!$A$6:$AE$112,10,FALSE)="","",VLOOKUP($C197,'様式４－１'!$A$6:$AE$112,10,FALSE)),"")</f>
        <v/>
      </c>
      <c r="BT197" s="239" t="str">
        <f>IFERROR(IF(VLOOKUP($C197,'様式４－１'!$A$6:$AE$112,11,FALSE)="","",VLOOKUP($C197,'様式４－１'!$A$6:$AE$112,11,FALSE)),"")</f>
        <v/>
      </c>
      <c r="BU197" s="240" t="str">
        <f>IFERROR(IF(VLOOKUP($C197,'様式４－１'!$A$6:$AE$112,12,FALSE)="","",VLOOKUP($C197,'様式４－１'!$A$6:$AE$112,12,FALSE)),"")</f>
        <v/>
      </c>
      <c r="BV197" s="237" t="str">
        <f>IFERROR(IF(VLOOKUP($C197,'様式４－１'!$A$6:$AE$112,13,FALSE)="","",VLOOKUP($C197,'様式４－１'!$A$6:$AE$112,13,FALSE)),"")</f>
        <v/>
      </c>
      <c r="BW197" s="238" t="str">
        <f>IFERROR(IF(VLOOKUP($C197,'様式４－１'!$A$6:$AE$112,14,FALSE)="","",VLOOKUP($C197,'様式４－１'!$A$6:$AE$112,14,FALSE)),"")</f>
        <v/>
      </c>
      <c r="BX197" s="237" t="str">
        <f>IFERROR(IF(VLOOKUP($C197,'様式４－１'!$A$6:$AE$112,15,FALSE)="","",VLOOKUP($C197,'様式４－１'!$A$6:$AE$112,15,FALSE)),"")</f>
        <v/>
      </c>
      <c r="BY197" s="238" t="str">
        <f>IFERROR(IF(VLOOKUP($C197,'様式４－１'!$A$6:$AE$112,16,FALSE)="","",VLOOKUP($C197,'様式４－１'!$A$6:$AE$112,16,FALSE)),"")</f>
        <v/>
      </c>
      <c r="BZ197" s="237" t="str">
        <f>IFERROR(IF(VLOOKUP($C197,'様式４－１'!$A$6:$AE$112,17,FALSE)="","",VLOOKUP($C197,'様式４－１'!$A$6:$AE$112,17,FALSE)),"")</f>
        <v/>
      </c>
      <c r="CA197" s="238" t="str">
        <f>IFERROR(IF(VLOOKUP($C197,'様式４－１'!$A$6:$AE$112,18,FALSE)="","",VLOOKUP($C197,'様式４－１'!$A$6:$AE$112,18,FALSE)),"")</f>
        <v/>
      </c>
      <c r="CB197" s="237" t="str">
        <f>IFERROR(IF(VLOOKUP($C197,'様式４－１'!$A$6:$AE$112,19,FALSE)="","",VLOOKUP($C197,'様式４－１'!$A$6:$AE$112,19,FALSE)),"")</f>
        <v/>
      </c>
      <c r="CC197" s="238" t="str">
        <f>IFERROR(IF(VLOOKUP($C197,'様式４－１'!$A$6:$AE$112,20,FALSE)="","",VLOOKUP($C197,'様式４－１'!$A$6:$AE$112,20,FALSE)),"")</f>
        <v/>
      </c>
      <c r="CD197" s="239" t="str">
        <f>IFERROR(IF(VLOOKUP($C197,'様式４－１'!$A$6:$AE$112,21,FALSE)="","",1),"")</f>
        <v/>
      </c>
      <c r="CE197" s="240" t="str">
        <f>IFERROR(IF(VLOOKUP($C197,'様式４－１'!$A$6:$AE$112,22,FALSE)="","",1),"")</f>
        <v/>
      </c>
      <c r="CF197" s="239" t="str">
        <f>IFERROR(IF(VLOOKUP($C197,'様式４－１'!$A$6:$AE$112,23,FALSE)="","",1),"")</f>
        <v/>
      </c>
      <c r="CG197" s="240" t="str">
        <f>IFERROR(IF(VLOOKUP($C197,'様式４－１'!$A$6:$AE$112,24,FALSE)="","",1),"")</f>
        <v/>
      </c>
      <c r="CH197" s="239" t="str">
        <f>IFERROR(IF(VLOOKUP($C197,'様式４－１'!$A$6:$AE$112,25,FALSE)="","",1),"")</f>
        <v/>
      </c>
      <c r="CI197" s="240" t="str">
        <f>IFERROR(IF(VLOOKUP($C197,'様式４－１'!$A$6:$AE$112,26,FALSE)="","",1),"")</f>
        <v/>
      </c>
      <c r="CJ197" s="239" t="str">
        <f>IFERROR(IF(VLOOKUP($C197,'様式４－１'!$A$6:$AE$112,27,FALSE)="","",1),"")</f>
        <v/>
      </c>
      <c r="CK197" s="240" t="str">
        <f>IFERROR(IF(VLOOKUP($C197,'様式４－１'!$A$6:$AE$112,28,FALSE)="","",1),"")</f>
        <v/>
      </c>
      <c r="CL197" s="239" t="str">
        <f>IFERROR(IF(VLOOKUP($C197,'様式４－１'!$A$6:$AE$112,29,FALSE)="","",1),"")</f>
        <v/>
      </c>
      <c r="CM197" s="240" t="str">
        <f>IFERROR(IF(VLOOKUP($C197,'様式４－１'!$A$6:$AE$112,30,FALSE)="","",1),"")</f>
        <v/>
      </c>
      <c r="CN197" s="239" t="str">
        <f>IFERROR(IF(VLOOKUP($C197,'様式４－１'!$A$6:$AE$112,31,FALSE)="","",1),"")</f>
        <v/>
      </c>
      <c r="CO197" s="254" t="str">
        <f>IFERROR(IF(VLOOKUP($C197,'様式４－１'!$A$6:$AE$112,31,FALSE)="","",1),"")</f>
        <v/>
      </c>
      <c r="CP197" s="258" t="str">
        <f>IFERROR(IF(VLOOKUP($C197,'様式４－１'!$A$6:$AE$112,31,FALSE)="","",1),"")</f>
        <v/>
      </c>
      <c r="CQ197" s="254" t="str">
        <f>IFERROR(IF(VLOOKUP($C197,'様式４－１'!$A$6:$AE$112,31,FALSE)="","",1),"")</f>
        <v/>
      </c>
      <c r="CR197" s="264">
        <f>全技術者確認表!E209</f>
        <v>0</v>
      </c>
      <c r="CS197" s="265">
        <f>全技術者確認表!H209</f>
        <v>0</v>
      </c>
      <c r="FS197" s="237"/>
      <c r="FT197" s="238"/>
      <c r="FU197" s="237"/>
      <c r="FV197" s="238"/>
      <c r="FW197" s="237"/>
      <c r="FX197" s="238"/>
      <c r="FY197" s="237"/>
      <c r="FZ197" s="238"/>
      <c r="GA197" s="237"/>
      <c r="GB197" s="238"/>
      <c r="GC197" s="237"/>
      <c r="GD197" s="238"/>
      <c r="GE197" s="237"/>
      <c r="GF197" s="238"/>
      <c r="GG197" s="237"/>
      <c r="GH197" s="238"/>
      <c r="GI197" s="239"/>
      <c r="GJ197" s="240"/>
      <c r="GK197" s="239"/>
      <c r="GL197" s="240"/>
      <c r="GM197" s="239"/>
      <c r="GN197" s="240"/>
      <c r="GO197" s="239"/>
      <c r="GP197" s="240"/>
      <c r="GQ197" s="239"/>
      <c r="GR197" s="240"/>
      <c r="GS197" s="239"/>
      <c r="GT197" s="240"/>
      <c r="GU197" s="239"/>
      <c r="GV197" s="240"/>
      <c r="GW197" s="239"/>
      <c r="GX197" s="240"/>
      <c r="GY197" s="237"/>
      <c r="GZ197" s="238"/>
      <c r="HA197" s="237"/>
      <c r="HB197" s="238"/>
      <c r="HC197" s="237"/>
      <c r="HD197" s="238"/>
      <c r="HE197" s="237"/>
      <c r="HF197" s="238"/>
      <c r="HG197" s="237"/>
      <c r="HH197" s="238"/>
      <c r="HI197" s="237"/>
      <c r="HJ197" s="238"/>
      <c r="HK197" s="237"/>
      <c r="HL197" s="238"/>
      <c r="HM197" s="237"/>
      <c r="HN197" s="238"/>
      <c r="HO197" s="237"/>
      <c r="HP197" s="238"/>
      <c r="HQ197" s="237"/>
      <c r="HR197" s="238"/>
      <c r="HS197" s="237"/>
      <c r="HT197" s="238"/>
      <c r="HU197" s="237"/>
      <c r="HV197" s="238"/>
      <c r="HW197" s="239"/>
      <c r="HX197" s="240"/>
      <c r="HY197" s="239"/>
      <c r="HZ197" s="240"/>
      <c r="IA197" s="239"/>
      <c r="IB197" s="240"/>
      <c r="IC197" s="239"/>
      <c r="ID197" s="240"/>
      <c r="IE197" s="237"/>
      <c r="IF197" s="238"/>
      <c r="IG197" s="237"/>
      <c r="IH197" s="238"/>
      <c r="II197" s="237"/>
      <c r="IJ197" s="238"/>
      <c r="IK197" s="237"/>
      <c r="IL197" s="238"/>
      <c r="IM197" s="239"/>
      <c r="IN197" s="240"/>
      <c r="IO197" s="239"/>
      <c r="IP197" s="240"/>
      <c r="IQ197" s="239"/>
      <c r="IR197" s="240"/>
      <c r="IS197" s="239"/>
      <c r="IT197" s="240"/>
      <c r="IU197" s="239"/>
      <c r="IV197" s="240"/>
      <c r="IW197" s="239"/>
      <c r="IX197" s="254"/>
      <c r="IY197" s="258"/>
      <c r="IZ197" s="254"/>
      <c r="JA197" s="258"/>
      <c r="JB197" s="254"/>
    </row>
    <row r="198" spans="1:262" s="231" customFormat="1" x14ac:dyDescent="0.2">
      <c r="A198" s="231">
        <f>報告書表紙!G$6</f>
        <v>0</v>
      </c>
      <c r="C198" s="231">
        <v>197</v>
      </c>
      <c r="D198" s="231">
        <f>全技術者確認表!B210</f>
        <v>0</v>
      </c>
      <c r="J198" s="232" t="str">
        <f>IFERROR(IF(VLOOKUP($C198,'様式２－１'!$A$6:$BG$163,4,FALSE)="","",1),"")</f>
        <v/>
      </c>
      <c r="K198" s="233" t="str">
        <f>IFERROR(IF(VLOOKUP($C198,'様式２－１'!$A$6:$BG$163,5,FALSE)="","",1),"")</f>
        <v/>
      </c>
      <c r="L198" s="232" t="str">
        <f>IFERROR(IF(VLOOKUP($C198,'様式２－１'!$A$6:$BG$163,6,FALSE)="","",1),"")</f>
        <v/>
      </c>
      <c r="M198" s="233" t="str">
        <f>IFERROR(IF(VLOOKUP($C198,'様式２－１'!$A$6:$BG$163,7,FALSE)="","",1),"")</f>
        <v/>
      </c>
      <c r="N198" s="232" t="str">
        <f>IFERROR(IF(VLOOKUP($C198,'様式２－１'!$A$6:$BG$163,8,FALSE)="","",1),"")</f>
        <v/>
      </c>
      <c r="O198" s="233" t="str">
        <f>IFERROR(IF(VLOOKUP($C198,'様式２－１'!$A$6:$BG$163,9,FALSE)="","",1),"")</f>
        <v/>
      </c>
      <c r="P198" s="232" t="str">
        <f>IFERROR(IF(VLOOKUP($C198,'様式２－１'!$A$6:$BG$163,10,FALSE)="","",1),"")</f>
        <v/>
      </c>
      <c r="Q198" s="233" t="str">
        <f>IFERROR(IF(VLOOKUP($C198,'様式２－１'!$A$6:$BG$163,11,FALSE)="","",1),"")</f>
        <v/>
      </c>
      <c r="R198" s="232" t="str">
        <f>IFERROR(IF(VLOOKUP($C198,'様式２－１'!$A$6:$BG$163,12,FALSE)="","",1),"")</f>
        <v/>
      </c>
      <c r="S198" s="233" t="str">
        <f>IFERROR(IF(VLOOKUP($C198,'様式２－１'!$A$6:$BG$163,13,FALSE)="","",1),"")</f>
        <v/>
      </c>
      <c r="T198" s="232" t="str">
        <f>IFERROR(IF(VLOOKUP($C198,'様式２－１'!$A$6:$BG$163,14,FALSE)="","",1),"")</f>
        <v/>
      </c>
      <c r="U198" s="233" t="str">
        <f>IFERROR(IF(VLOOKUP($C198,'様式２－１'!$A$6:$BG$163,15,FALSE)="","",1),"")</f>
        <v/>
      </c>
      <c r="V198" s="232" t="str">
        <f>IFERROR(IF(VLOOKUP($C198,'様式２－１'!$A$6:$BG$163,16,FALSE)="","",1),"")</f>
        <v/>
      </c>
      <c r="W198" s="233" t="str">
        <f>IFERROR(IF(VLOOKUP($C198,'様式２－１'!$A$6:$BG$163,17,FALSE)="","",1),"")</f>
        <v/>
      </c>
      <c r="X198" s="232" t="str">
        <f>IFERROR(IF(VLOOKUP($C198,'様式２－１'!$A$6:$BG$163,18,FALSE)="","",1),"")</f>
        <v/>
      </c>
      <c r="Y198" s="233" t="str">
        <f>IFERROR(IF(VLOOKUP($C198,'様式２－１'!$A$6:$BG$163,19,FALSE)="","",1),"")</f>
        <v/>
      </c>
      <c r="Z198" s="232" t="str">
        <f>IFERROR(IF(VLOOKUP($C198,'様式２－１'!$A$6:$BG$163,20,FALSE)="","",1),"")</f>
        <v/>
      </c>
      <c r="AA198" s="235" t="str">
        <f>IFERROR(IF(VLOOKUP($C198,'様式２－１'!$A$6:$BG$163,21,FALSE)="","",1),"")</f>
        <v/>
      </c>
      <c r="AB198" s="232" t="str">
        <f>IFERROR(IF(VLOOKUP($C198,'様式２－１'!$A$6:$BG$163,22,FALSE)="","",1),"")</f>
        <v/>
      </c>
      <c r="AC198" s="235" t="str">
        <f>IFERROR(IF(VLOOKUP($C198,'様式２－１'!$A$6:$BG$163,23,FALSE)="","",1),"")</f>
        <v/>
      </c>
      <c r="AD198" s="232" t="str">
        <f>IFERROR(IF(VLOOKUP($C198,'様式２－１'!$A$6:$BG$163,24,FALSE)="","",1),"")</f>
        <v/>
      </c>
      <c r="AE198" s="235" t="str">
        <f>IFERROR(IF(VLOOKUP($C198,'様式２－１'!$A$6:$BG$163,25,FALSE)="","",1),"")</f>
        <v/>
      </c>
      <c r="AF198" s="232" t="str">
        <f>IFERROR(IF(VLOOKUP($C198,'様式２－１'!$A$6:$BG$163,26,FALSE)="","",1),"")</f>
        <v/>
      </c>
      <c r="AG198" s="235" t="str">
        <f>IFERROR(IF(VLOOKUP($C198,'様式２－１'!$A$6:$BG$163,27,FALSE)="","",1),"")</f>
        <v/>
      </c>
      <c r="AH198" s="232" t="str">
        <f>IFERROR(IF(VLOOKUP($C198,'様式２－１'!$A$6:$BG$163,28,FALSE)="","",1),"")</f>
        <v/>
      </c>
      <c r="AI198" s="235" t="str">
        <f>IFERROR(IF(VLOOKUP($C198,'様式２－１'!$A$6:$BG$163,28,FALSE)="","",1),"")</f>
        <v/>
      </c>
      <c r="AJ198" s="232" t="str">
        <f>IFERROR(IF(VLOOKUP($C198,'様式２－１'!$A$6:$BG$163,30,FALSE)="","",1),"")</f>
        <v/>
      </c>
      <c r="AK198" s="235" t="str">
        <f>IFERROR(IF(VLOOKUP($C198,'様式２－１'!$A$6:$BG$163,31,FALSE)="","",1),"")</f>
        <v/>
      </c>
      <c r="AL198" s="232" t="str">
        <f>IFERROR(IF(VLOOKUP($C198,'様式２－１'!$A$6:$BG$163,32,FALSE)="","",1),"")</f>
        <v/>
      </c>
      <c r="AM198" s="235" t="str">
        <f>IFERROR(IF(VLOOKUP($C198,'様式２－１'!$A$6:$BG$163,33,FALSE)="","",1),"")</f>
        <v/>
      </c>
      <c r="AN198" s="232" t="str">
        <f>IFERROR(IF(VLOOKUP($C198,'様式２－１'!$A$6:$BG$163,34,FALSE)="","",1),"")</f>
        <v/>
      </c>
      <c r="AO198" s="235" t="str">
        <f>IFERROR(IF(VLOOKUP($C198,'様式２－１'!$A$6:$BG$163,35,FALSE)="","",1),"")</f>
        <v/>
      </c>
      <c r="AP198" s="232" t="str">
        <f>IFERROR(IF(VLOOKUP($C198,'様式２－１'!$A$6:$BG$163,36,FALSE)="","",VLOOKUP($C198,'様式２－１'!$A$6:$BG$163,36,FALSE)),"")</f>
        <v/>
      </c>
      <c r="AQ198" s="233" t="str">
        <f>IFERROR(IF(VLOOKUP($C198,'様式２－１'!$A$6:$BG$163,37,FALSE)="","",VLOOKUP($C198,'様式２－１'!$A$6:$BG$163,37,FALSE)),"")</f>
        <v/>
      </c>
      <c r="AR198" s="232" t="str">
        <f>IFERROR(IF(VLOOKUP($C198,'様式２－１'!$A$6:$BG$163,38,FALSE)="","",VLOOKUP($C198,'様式２－１'!$A$6:$BG$163,38,FALSE)),"")</f>
        <v/>
      </c>
      <c r="AS198" s="233" t="str">
        <f>IFERROR(IF(VLOOKUP($C198,'様式２－１'!$A$6:$BG$163,39,FALSE)="","",VLOOKUP($C198,'様式２－１'!$A$6:$BG$163,39,FALSE)),"")</f>
        <v/>
      </c>
      <c r="AT198" s="232" t="str">
        <f>IFERROR(IF(VLOOKUP($C198,'様式２－１'!$A$6:$BG$163,40,FALSE)="","",VLOOKUP($C198,'様式２－１'!$A$6:$BG$163,40,FALSE)),"")</f>
        <v/>
      </c>
      <c r="AU198" s="233" t="str">
        <f>IFERROR(IF(VLOOKUP($C198,'様式２－１'!$A$6:$BG$163,41,FALSE)="","",VLOOKUP($C198,'様式２－１'!$A$6:$BG$163,41,FALSE)),"")</f>
        <v/>
      </c>
      <c r="AV198" s="232" t="str">
        <f>IFERROR(IF(VLOOKUP($C198,'様式２－１'!$A$6:$BG$163,42,FALSE)="","",VLOOKUP($C198,'様式２－１'!$A$6:$BG$163,42,FALSE)),"")</f>
        <v/>
      </c>
      <c r="AW198" s="233" t="str">
        <f>IFERROR(IF(VLOOKUP($C198,'様式２－１'!$A$6:$BG$163,43,FALSE)="","",VLOOKUP($C198,'様式２－１'!$A$6:$BG$163,43,FALSE)),"")</f>
        <v/>
      </c>
      <c r="AX198" s="232" t="str">
        <f>IFERROR(IF(VLOOKUP($C198,'様式２－１'!$A$6:$BG$163,44,FALSE)="","",VLOOKUP($C198,'様式２－１'!$A$6:$BG$163,44,FALSE)),"")</f>
        <v/>
      </c>
      <c r="AY198" s="233" t="str">
        <f>IFERROR(IF(VLOOKUP($C198,'様式２－１'!$A$6:$BG$163,45,FALSE)="","",VLOOKUP($C198,'様式２－１'!$A$6:$BG$163,45,FALSE)),"")</f>
        <v/>
      </c>
      <c r="AZ198" s="232" t="str">
        <f>IFERROR(IF(VLOOKUP($C198,'様式２－１'!$A$6:$BG$163,46,FALSE)="","",VLOOKUP($C198,'様式２－１'!$A$6:$BG$163,46,FALSE)),"")</f>
        <v/>
      </c>
      <c r="BA198" s="233" t="str">
        <f>IFERROR(IF(VLOOKUP($C198,'様式２－１'!$A$6:$BG$163,47,FALSE)="","",VLOOKUP($C198,'様式２－１'!$A$6:$BG$163,47,FALSE)),"")</f>
        <v/>
      </c>
      <c r="BB198" s="232" t="str">
        <f>IFERROR(IF(VLOOKUP($C198,'様式２－１'!$A$6:$BG$163,48,FALSE)="","",VLOOKUP($C198,'様式２－１'!$A$6:$BG$163,48,FALSE)),"")</f>
        <v/>
      </c>
      <c r="BC198" s="233" t="str">
        <f>IFERROR(IF(VLOOKUP($C198,'様式２－１'!$A$6:$BG$163,49,FALSE)="","",VLOOKUP($C198,'様式２－１'!$A$6:$BG$163,49,FALSE)),"")</f>
        <v/>
      </c>
      <c r="BD198" s="232" t="str">
        <f>IFERROR(IF(VLOOKUP($C198,'様式２－１'!$A$6:$BG$163,50,FALSE)="","",VLOOKUP($C198,'様式２－１'!$A$6:$BG$163,50,FALSE)),"")</f>
        <v/>
      </c>
      <c r="BE198" s="233" t="str">
        <f>IFERROR(IF(VLOOKUP($C198,'様式２－１'!$A$6:$BG$163,51,FALSE)="","",VLOOKUP($C198,'様式２－１'!$A$6:$BG$163,51,FALSE)),"")</f>
        <v/>
      </c>
      <c r="BF198" s="232" t="str">
        <f>IFERROR(IF(VLOOKUP($C198,'様式２－１'!$A$6:$BG$163,52,FALSE)="","",VLOOKUP($C198,'様式２－１'!$A$6:$BG$163,52,FALSE)),"")</f>
        <v/>
      </c>
      <c r="BG198" s="233" t="str">
        <f>IFERROR(IF(VLOOKUP($C198,'様式２－１'!$A$6:$BG$163,53,FALSE)="","",1),"")</f>
        <v/>
      </c>
      <c r="BH198" s="232" t="str">
        <f>IFERROR(IF(VLOOKUP($C198,'様式２－１'!$A$6:$BG$163,54,FALSE)="","",1),"")</f>
        <v/>
      </c>
      <c r="BI198" s="233" t="str">
        <f>IFERROR(IF(VLOOKUP($C198,'様式２－１'!$A$6:$BG$163,55,FALSE)="","",1),"")</f>
        <v/>
      </c>
      <c r="BJ198" s="232" t="str">
        <f>IFERROR(IF(VLOOKUP($C198,'様式２－１'!$A$6:$BG$163,56,FALSE)="","",VLOOKUP($C198,'様式２－１'!$A$6:$BG$163,56,FALSE)),"")</f>
        <v/>
      </c>
      <c r="BK198" s="233" t="str">
        <f>IFERROR(IF(VLOOKUP($C198,'様式２－１'!$A$6:$BG$163,57,FALSE)="","",VLOOKUP($C198,'様式２－１'!$A$6:$BG$163,57,FALSE)),"")</f>
        <v/>
      </c>
      <c r="BL198" s="232" t="str">
        <f>IFERROR(IF(VLOOKUP($C198,'様式２－１'!$A$6:$BG$163,58,FALSE)="","",VLOOKUP($C198,'様式２－１'!$A$6:$BG$163,58,FALSE)),"")</f>
        <v/>
      </c>
      <c r="BM198" s="233" t="str">
        <f>IFERROR(IF(VLOOKUP($C198,'様式２－１'!$A$6:$BG$163,59,FALSE)="","",VLOOKUP($C198,'様式２－１'!$A$6:$BG$163,59,FALSE)),"")</f>
        <v/>
      </c>
      <c r="BN198" s="234" t="str">
        <f>IFERROR(IF(VLOOKUP($C198,'様式４－１'!$A$6:$AE$112,5,FALSE)="","",VLOOKUP($C198,'様式４－１'!$A$6:$AE$112,5,FALSE)),"")</f>
        <v/>
      </c>
      <c r="BO198" s="235" t="str">
        <f>IFERROR(IF(VLOOKUP($C198,'様式４－１'!$A$6:$AE$112,6,FALSE)="","",VLOOKUP($C198,'様式４－１'!$A$6:$AE$112,6,FALSE)),"")</f>
        <v/>
      </c>
      <c r="BP198" s="234" t="str">
        <f>IFERROR(IF(VLOOKUP($C198,'様式４－１'!$A$6:$AE$112,7,FALSE)="","",VLOOKUP($C198,'様式４－１'!$A$6:$AE$112,7,FALSE)),"")</f>
        <v/>
      </c>
      <c r="BQ198" s="235" t="str">
        <f>IFERROR(IF(VLOOKUP($C198,'様式４－１'!$A$6:$AE$112,8,FALSE)="","",VLOOKUP($C198,'様式４－１'!$A$6:$AE$112,8,FALSE)),"")</f>
        <v/>
      </c>
      <c r="BR198" s="234" t="str">
        <f>IFERROR(IF(VLOOKUP($C198,'様式４－１'!$A$6:$AE$112,9,FALSE)="","",VLOOKUP($C198,'様式４－１'!$A$6:$AE$112,9,FALSE)),"")</f>
        <v/>
      </c>
      <c r="BS198" s="235" t="str">
        <f>IFERROR(IF(VLOOKUP($C198,'様式４－１'!$A$6:$AE$112,10,FALSE)="","",VLOOKUP($C198,'様式４－１'!$A$6:$AE$112,10,FALSE)),"")</f>
        <v/>
      </c>
      <c r="BT198" s="234" t="str">
        <f>IFERROR(IF(VLOOKUP($C198,'様式４－１'!$A$6:$AE$112,11,FALSE)="","",VLOOKUP($C198,'様式４－１'!$A$6:$AE$112,11,FALSE)),"")</f>
        <v/>
      </c>
      <c r="BU198" s="235" t="str">
        <f>IFERROR(IF(VLOOKUP($C198,'様式４－１'!$A$6:$AE$112,12,FALSE)="","",VLOOKUP($C198,'様式４－１'!$A$6:$AE$112,12,FALSE)),"")</f>
        <v/>
      </c>
      <c r="BV198" s="232" t="str">
        <f>IFERROR(IF(VLOOKUP($C198,'様式４－１'!$A$6:$AE$112,13,FALSE)="","",VLOOKUP($C198,'様式４－１'!$A$6:$AE$112,13,FALSE)),"")</f>
        <v/>
      </c>
      <c r="BW198" s="233" t="str">
        <f>IFERROR(IF(VLOOKUP($C198,'様式４－１'!$A$6:$AE$112,14,FALSE)="","",VLOOKUP($C198,'様式４－１'!$A$6:$AE$112,14,FALSE)),"")</f>
        <v/>
      </c>
      <c r="BX198" s="232" t="str">
        <f>IFERROR(IF(VLOOKUP($C198,'様式４－１'!$A$6:$AE$112,15,FALSE)="","",VLOOKUP($C198,'様式４－１'!$A$6:$AE$112,15,FALSE)),"")</f>
        <v/>
      </c>
      <c r="BY198" s="233" t="str">
        <f>IFERROR(IF(VLOOKUP($C198,'様式４－１'!$A$6:$AE$112,16,FALSE)="","",VLOOKUP($C198,'様式４－１'!$A$6:$AE$112,16,FALSE)),"")</f>
        <v/>
      </c>
      <c r="BZ198" s="232" t="str">
        <f>IFERROR(IF(VLOOKUP($C198,'様式４－１'!$A$6:$AE$112,17,FALSE)="","",VLOOKUP($C198,'様式４－１'!$A$6:$AE$112,17,FALSE)),"")</f>
        <v/>
      </c>
      <c r="CA198" s="233" t="str">
        <f>IFERROR(IF(VLOOKUP($C198,'様式４－１'!$A$6:$AE$112,18,FALSE)="","",VLOOKUP($C198,'様式４－１'!$A$6:$AE$112,18,FALSE)),"")</f>
        <v/>
      </c>
      <c r="CB198" s="232" t="str">
        <f>IFERROR(IF(VLOOKUP($C198,'様式４－１'!$A$6:$AE$112,19,FALSE)="","",VLOOKUP($C198,'様式４－１'!$A$6:$AE$112,19,FALSE)),"")</f>
        <v/>
      </c>
      <c r="CC198" s="233" t="str">
        <f>IFERROR(IF(VLOOKUP($C198,'様式４－１'!$A$6:$AE$112,20,FALSE)="","",VLOOKUP($C198,'様式４－１'!$A$6:$AE$112,20,FALSE)),"")</f>
        <v/>
      </c>
      <c r="CD198" s="234" t="str">
        <f>IFERROR(IF(VLOOKUP($C198,'様式４－１'!$A$6:$AE$112,21,FALSE)="","",1),"")</f>
        <v/>
      </c>
      <c r="CE198" s="235" t="str">
        <f>IFERROR(IF(VLOOKUP($C198,'様式４－１'!$A$6:$AE$112,22,FALSE)="","",1),"")</f>
        <v/>
      </c>
      <c r="CF198" s="234" t="str">
        <f>IFERROR(IF(VLOOKUP($C198,'様式４－１'!$A$6:$AE$112,23,FALSE)="","",1),"")</f>
        <v/>
      </c>
      <c r="CG198" s="235" t="str">
        <f>IFERROR(IF(VLOOKUP($C198,'様式４－１'!$A$6:$AE$112,24,FALSE)="","",1),"")</f>
        <v/>
      </c>
      <c r="CH198" s="234" t="str">
        <f>IFERROR(IF(VLOOKUP($C198,'様式４－１'!$A$6:$AE$112,25,FALSE)="","",1),"")</f>
        <v/>
      </c>
      <c r="CI198" s="235" t="str">
        <f>IFERROR(IF(VLOOKUP($C198,'様式４－１'!$A$6:$AE$112,26,FALSE)="","",1),"")</f>
        <v/>
      </c>
      <c r="CJ198" s="234" t="str">
        <f>IFERROR(IF(VLOOKUP($C198,'様式４－１'!$A$6:$AE$112,27,FALSE)="","",1),"")</f>
        <v/>
      </c>
      <c r="CK198" s="235" t="str">
        <f>IFERROR(IF(VLOOKUP($C198,'様式４－１'!$A$6:$AE$112,28,FALSE)="","",1),"")</f>
        <v/>
      </c>
      <c r="CL198" s="234" t="str">
        <f>IFERROR(IF(VLOOKUP($C198,'様式４－１'!$A$6:$AE$112,29,FALSE)="","",1),"")</f>
        <v/>
      </c>
      <c r="CM198" s="235" t="str">
        <f>IFERROR(IF(VLOOKUP($C198,'様式４－１'!$A$6:$AE$112,30,FALSE)="","",1),"")</f>
        <v/>
      </c>
      <c r="CN198" s="234" t="str">
        <f>IFERROR(IF(VLOOKUP($C198,'様式４－１'!$A$6:$AE$112,31,FALSE)="","",1),"")</f>
        <v/>
      </c>
      <c r="CO198" s="252" t="str">
        <f>IFERROR(IF(VLOOKUP($C198,'様式４－１'!$A$6:$AE$112,31,FALSE)="","",1),"")</f>
        <v/>
      </c>
      <c r="CP198" s="256" t="str">
        <f>IFERROR(IF(VLOOKUP($C198,'様式４－１'!$A$6:$AE$112,31,FALSE)="","",1),"")</f>
        <v/>
      </c>
      <c r="CQ198" s="252" t="str">
        <f>IFERROR(IF(VLOOKUP($C198,'様式４－１'!$A$6:$AE$112,31,FALSE)="","",1),"")</f>
        <v/>
      </c>
      <c r="CR198" s="260">
        <f>全技術者確認表!E210</f>
        <v>0</v>
      </c>
      <c r="CS198" s="261">
        <f>全技術者確認表!H210</f>
        <v>0</v>
      </c>
      <c r="FS198" s="232"/>
      <c r="FT198" s="233"/>
      <c r="FU198" s="232"/>
      <c r="FV198" s="233"/>
      <c r="FW198" s="232"/>
      <c r="FX198" s="233"/>
      <c r="FY198" s="232"/>
      <c r="FZ198" s="233"/>
      <c r="GA198" s="232"/>
      <c r="GB198" s="233"/>
      <c r="GC198" s="232"/>
      <c r="GD198" s="233"/>
      <c r="GE198" s="232"/>
      <c r="GF198" s="233"/>
      <c r="GG198" s="232"/>
      <c r="GH198" s="233"/>
      <c r="GI198" s="234"/>
      <c r="GJ198" s="235"/>
      <c r="GK198" s="234"/>
      <c r="GL198" s="235"/>
      <c r="GM198" s="234"/>
      <c r="GN198" s="235"/>
      <c r="GO198" s="234"/>
      <c r="GP198" s="235"/>
      <c r="GQ198" s="234"/>
      <c r="GR198" s="235"/>
      <c r="GS198" s="234"/>
      <c r="GT198" s="235"/>
      <c r="GU198" s="234"/>
      <c r="GV198" s="235"/>
      <c r="GW198" s="234"/>
      <c r="GX198" s="235"/>
      <c r="GY198" s="232"/>
      <c r="GZ198" s="233"/>
      <c r="HA198" s="232"/>
      <c r="HB198" s="233"/>
      <c r="HC198" s="232"/>
      <c r="HD198" s="233"/>
      <c r="HE198" s="232"/>
      <c r="HF198" s="233"/>
      <c r="HG198" s="232"/>
      <c r="HH198" s="233"/>
      <c r="HI198" s="232"/>
      <c r="HJ198" s="233"/>
      <c r="HK198" s="232"/>
      <c r="HL198" s="233"/>
      <c r="HM198" s="232"/>
      <c r="HN198" s="233"/>
      <c r="HO198" s="232"/>
      <c r="HP198" s="233"/>
      <c r="HQ198" s="232"/>
      <c r="HR198" s="233"/>
      <c r="HS198" s="232"/>
      <c r="HT198" s="233"/>
      <c r="HU198" s="232"/>
      <c r="HV198" s="233"/>
      <c r="HW198" s="234"/>
      <c r="HX198" s="235"/>
      <c r="HY198" s="234"/>
      <c r="HZ198" s="235"/>
      <c r="IA198" s="234"/>
      <c r="IB198" s="235"/>
      <c r="IC198" s="234"/>
      <c r="ID198" s="235"/>
      <c r="IE198" s="232"/>
      <c r="IF198" s="233"/>
      <c r="IG198" s="232"/>
      <c r="IH198" s="233"/>
      <c r="II198" s="232"/>
      <c r="IJ198" s="233"/>
      <c r="IK198" s="232"/>
      <c r="IL198" s="233"/>
      <c r="IM198" s="234"/>
      <c r="IN198" s="235"/>
      <c r="IO198" s="234"/>
      <c r="IP198" s="235"/>
      <c r="IQ198" s="234"/>
      <c r="IR198" s="235"/>
      <c r="IS198" s="234"/>
      <c r="IT198" s="235"/>
      <c r="IU198" s="234"/>
      <c r="IV198" s="235"/>
      <c r="IW198" s="234"/>
      <c r="IX198" s="252"/>
      <c r="IY198" s="256"/>
      <c r="IZ198" s="252"/>
      <c r="JA198" s="256"/>
      <c r="JB198" s="252"/>
    </row>
    <row r="199" spans="1:262" s="231" customFormat="1" x14ac:dyDescent="0.2">
      <c r="A199" s="231">
        <f>報告書表紙!G$6</f>
        <v>0</v>
      </c>
      <c r="C199" s="231">
        <v>198</v>
      </c>
      <c r="D199" s="231">
        <f>全技術者確認表!B211</f>
        <v>0</v>
      </c>
      <c r="J199" s="232" t="str">
        <f>IFERROR(IF(VLOOKUP($C199,'様式２－１'!$A$6:$BG$163,4,FALSE)="","",1),"")</f>
        <v/>
      </c>
      <c r="K199" s="233" t="str">
        <f>IFERROR(IF(VLOOKUP($C199,'様式２－１'!$A$6:$BG$163,5,FALSE)="","",1),"")</f>
        <v/>
      </c>
      <c r="L199" s="232" t="str">
        <f>IFERROR(IF(VLOOKUP($C199,'様式２－１'!$A$6:$BG$163,6,FALSE)="","",1),"")</f>
        <v/>
      </c>
      <c r="M199" s="233" t="str">
        <f>IFERROR(IF(VLOOKUP($C199,'様式２－１'!$A$6:$BG$163,7,FALSE)="","",1),"")</f>
        <v/>
      </c>
      <c r="N199" s="232" t="str">
        <f>IFERROR(IF(VLOOKUP($C199,'様式２－１'!$A$6:$BG$163,8,FALSE)="","",1),"")</f>
        <v/>
      </c>
      <c r="O199" s="233" t="str">
        <f>IFERROR(IF(VLOOKUP($C199,'様式２－１'!$A$6:$BG$163,9,FALSE)="","",1),"")</f>
        <v/>
      </c>
      <c r="P199" s="232" t="str">
        <f>IFERROR(IF(VLOOKUP($C199,'様式２－１'!$A$6:$BG$163,10,FALSE)="","",1),"")</f>
        <v/>
      </c>
      <c r="Q199" s="233" t="str">
        <f>IFERROR(IF(VLOOKUP($C199,'様式２－１'!$A$6:$BG$163,11,FALSE)="","",1),"")</f>
        <v/>
      </c>
      <c r="R199" s="232" t="str">
        <f>IFERROR(IF(VLOOKUP($C199,'様式２－１'!$A$6:$BG$163,12,FALSE)="","",1),"")</f>
        <v/>
      </c>
      <c r="S199" s="233" t="str">
        <f>IFERROR(IF(VLOOKUP($C199,'様式２－１'!$A$6:$BG$163,13,FALSE)="","",1),"")</f>
        <v/>
      </c>
      <c r="T199" s="232" t="str">
        <f>IFERROR(IF(VLOOKUP($C199,'様式２－１'!$A$6:$BG$163,14,FALSE)="","",1),"")</f>
        <v/>
      </c>
      <c r="U199" s="233" t="str">
        <f>IFERROR(IF(VLOOKUP($C199,'様式２－１'!$A$6:$BG$163,15,FALSE)="","",1),"")</f>
        <v/>
      </c>
      <c r="V199" s="232" t="str">
        <f>IFERROR(IF(VLOOKUP($C199,'様式２－１'!$A$6:$BG$163,16,FALSE)="","",1),"")</f>
        <v/>
      </c>
      <c r="W199" s="233" t="str">
        <f>IFERROR(IF(VLOOKUP($C199,'様式２－１'!$A$6:$BG$163,17,FALSE)="","",1),"")</f>
        <v/>
      </c>
      <c r="X199" s="232" t="str">
        <f>IFERROR(IF(VLOOKUP($C199,'様式２－１'!$A$6:$BG$163,18,FALSE)="","",1),"")</f>
        <v/>
      </c>
      <c r="Y199" s="233" t="str">
        <f>IFERROR(IF(VLOOKUP($C199,'様式２－１'!$A$6:$BG$163,19,FALSE)="","",1),"")</f>
        <v/>
      </c>
      <c r="Z199" s="232" t="str">
        <f>IFERROR(IF(VLOOKUP($C199,'様式２－１'!$A$6:$BG$163,20,FALSE)="","",1),"")</f>
        <v/>
      </c>
      <c r="AA199" s="235" t="str">
        <f>IFERROR(IF(VLOOKUP($C199,'様式２－１'!$A$6:$BG$163,21,FALSE)="","",1),"")</f>
        <v/>
      </c>
      <c r="AB199" s="232" t="str">
        <f>IFERROR(IF(VLOOKUP($C199,'様式２－１'!$A$6:$BG$163,22,FALSE)="","",1),"")</f>
        <v/>
      </c>
      <c r="AC199" s="235" t="str">
        <f>IFERROR(IF(VLOOKUP($C199,'様式２－１'!$A$6:$BG$163,23,FALSE)="","",1),"")</f>
        <v/>
      </c>
      <c r="AD199" s="232" t="str">
        <f>IFERROR(IF(VLOOKUP($C199,'様式２－１'!$A$6:$BG$163,24,FALSE)="","",1),"")</f>
        <v/>
      </c>
      <c r="AE199" s="235" t="str">
        <f>IFERROR(IF(VLOOKUP($C199,'様式２－１'!$A$6:$BG$163,25,FALSE)="","",1),"")</f>
        <v/>
      </c>
      <c r="AF199" s="232" t="str">
        <f>IFERROR(IF(VLOOKUP($C199,'様式２－１'!$A$6:$BG$163,26,FALSE)="","",1),"")</f>
        <v/>
      </c>
      <c r="AG199" s="235" t="str">
        <f>IFERROR(IF(VLOOKUP($C199,'様式２－１'!$A$6:$BG$163,27,FALSE)="","",1),"")</f>
        <v/>
      </c>
      <c r="AH199" s="232" t="str">
        <f>IFERROR(IF(VLOOKUP($C199,'様式２－１'!$A$6:$BG$163,28,FALSE)="","",1),"")</f>
        <v/>
      </c>
      <c r="AI199" s="235" t="str">
        <f>IFERROR(IF(VLOOKUP($C199,'様式２－１'!$A$6:$BG$163,28,FALSE)="","",1),"")</f>
        <v/>
      </c>
      <c r="AJ199" s="232" t="str">
        <f>IFERROR(IF(VLOOKUP($C199,'様式２－１'!$A$6:$BG$163,30,FALSE)="","",1),"")</f>
        <v/>
      </c>
      <c r="AK199" s="235" t="str">
        <f>IFERROR(IF(VLOOKUP($C199,'様式２－１'!$A$6:$BG$163,31,FALSE)="","",1),"")</f>
        <v/>
      </c>
      <c r="AL199" s="232" t="str">
        <f>IFERROR(IF(VLOOKUP($C199,'様式２－１'!$A$6:$BG$163,32,FALSE)="","",1),"")</f>
        <v/>
      </c>
      <c r="AM199" s="235" t="str">
        <f>IFERROR(IF(VLOOKUP($C199,'様式２－１'!$A$6:$BG$163,33,FALSE)="","",1),"")</f>
        <v/>
      </c>
      <c r="AN199" s="232" t="str">
        <f>IFERROR(IF(VLOOKUP($C199,'様式２－１'!$A$6:$BG$163,34,FALSE)="","",1),"")</f>
        <v/>
      </c>
      <c r="AO199" s="235" t="str">
        <f>IFERROR(IF(VLOOKUP($C199,'様式２－１'!$A$6:$BG$163,35,FALSE)="","",1),"")</f>
        <v/>
      </c>
      <c r="AP199" s="232" t="str">
        <f>IFERROR(IF(VLOOKUP($C199,'様式２－１'!$A$6:$BG$163,36,FALSE)="","",VLOOKUP($C199,'様式２－１'!$A$6:$BG$163,36,FALSE)),"")</f>
        <v/>
      </c>
      <c r="AQ199" s="233" t="str">
        <f>IFERROR(IF(VLOOKUP($C199,'様式２－１'!$A$6:$BG$163,37,FALSE)="","",VLOOKUP($C199,'様式２－１'!$A$6:$BG$163,37,FALSE)),"")</f>
        <v/>
      </c>
      <c r="AR199" s="232" t="str">
        <f>IFERROR(IF(VLOOKUP($C199,'様式２－１'!$A$6:$BG$163,38,FALSE)="","",VLOOKUP($C199,'様式２－１'!$A$6:$BG$163,38,FALSE)),"")</f>
        <v/>
      </c>
      <c r="AS199" s="233" t="str">
        <f>IFERROR(IF(VLOOKUP($C199,'様式２－１'!$A$6:$BG$163,39,FALSE)="","",VLOOKUP($C199,'様式２－１'!$A$6:$BG$163,39,FALSE)),"")</f>
        <v/>
      </c>
      <c r="AT199" s="232" t="str">
        <f>IFERROR(IF(VLOOKUP($C199,'様式２－１'!$A$6:$BG$163,40,FALSE)="","",VLOOKUP($C199,'様式２－１'!$A$6:$BG$163,40,FALSE)),"")</f>
        <v/>
      </c>
      <c r="AU199" s="233" t="str">
        <f>IFERROR(IF(VLOOKUP($C199,'様式２－１'!$A$6:$BG$163,41,FALSE)="","",VLOOKUP($C199,'様式２－１'!$A$6:$BG$163,41,FALSE)),"")</f>
        <v/>
      </c>
      <c r="AV199" s="232" t="str">
        <f>IFERROR(IF(VLOOKUP($C199,'様式２－１'!$A$6:$BG$163,42,FALSE)="","",VLOOKUP($C199,'様式２－１'!$A$6:$BG$163,42,FALSE)),"")</f>
        <v/>
      </c>
      <c r="AW199" s="233" t="str">
        <f>IFERROR(IF(VLOOKUP($C199,'様式２－１'!$A$6:$BG$163,43,FALSE)="","",VLOOKUP($C199,'様式２－１'!$A$6:$BG$163,43,FALSE)),"")</f>
        <v/>
      </c>
      <c r="AX199" s="232" t="str">
        <f>IFERROR(IF(VLOOKUP($C199,'様式２－１'!$A$6:$BG$163,44,FALSE)="","",VLOOKUP($C199,'様式２－１'!$A$6:$BG$163,44,FALSE)),"")</f>
        <v/>
      </c>
      <c r="AY199" s="233" t="str">
        <f>IFERROR(IF(VLOOKUP($C199,'様式２－１'!$A$6:$BG$163,45,FALSE)="","",VLOOKUP($C199,'様式２－１'!$A$6:$BG$163,45,FALSE)),"")</f>
        <v/>
      </c>
      <c r="AZ199" s="232" t="str">
        <f>IFERROR(IF(VLOOKUP($C199,'様式２－１'!$A$6:$BG$163,46,FALSE)="","",VLOOKUP($C199,'様式２－１'!$A$6:$BG$163,46,FALSE)),"")</f>
        <v/>
      </c>
      <c r="BA199" s="233" t="str">
        <f>IFERROR(IF(VLOOKUP($C199,'様式２－１'!$A$6:$BG$163,47,FALSE)="","",VLOOKUP($C199,'様式２－１'!$A$6:$BG$163,47,FALSE)),"")</f>
        <v/>
      </c>
      <c r="BB199" s="232" t="str">
        <f>IFERROR(IF(VLOOKUP($C199,'様式２－１'!$A$6:$BG$163,48,FALSE)="","",VLOOKUP($C199,'様式２－１'!$A$6:$BG$163,48,FALSE)),"")</f>
        <v/>
      </c>
      <c r="BC199" s="233" t="str">
        <f>IFERROR(IF(VLOOKUP($C199,'様式２－１'!$A$6:$BG$163,49,FALSE)="","",VLOOKUP($C199,'様式２－１'!$A$6:$BG$163,49,FALSE)),"")</f>
        <v/>
      </c>
      <c r="BD199" s="232" t="str">
        <f>IFERROR(IF(VLOOKUP($C199,'様式２－１'!$A$6:$BG$163,50,FALSE)="","",VLOOKUP($C199,'様式２－１'!$A$6:$BG$163,50,FALSE)),"")</f>
        <v/>
      </c>
      <c r="BE199" s="233" t="str">
        <f>IFERROR(IF(VLOOKUP($C199,'様式２－１'!$A$6:$BG$163,51,FALSE)="","",VLOOKUP($C199,'様式２－１'!$A$6:$BG$163,51,FALSE)),"")</f>
        <v/>
      </c>
      <c r="BF199" s="232" t="str">
        <f>IFERROR(IF(VLOOKUP($C199,'様式２－１'!$A$6:$BG$163,52,FALSE)="","",VLOOKUP($C199,'様式２－１'!$A$6:$BG$163,52,FALSE)),"")</f>
        <v/>
      </c>
      <c r="BG199" s="233" t="str">
        <f>IFERROR(IF(VLOOKUP($C199,'様式２－１'!$A$6:$BG$163,53,FALSE)="","",1),"")</f>
        <v/>
      </c>
      <c r="BH199" s="232" t="str">
        <f>IFERROR(IF(VLOOKUP($C199,'様式２－１'!$A$6:$BG$163,54,FALSE)="","",1),"")</f>
        <v/>
      </c>
      <c r="BI199" s="233" t="str">
        <f>IFERROR(IF(VLOOKUP($C199,'様式２－１'!$A$6:$BG$163,55,FALSE)="","",1),"")</f>
        <v/>
      </c>
      <c r="BJ199" s="232" t="str">
        <f>IFERROR(IF(VLOOKUP($C199,'様式２－１'!$A$6:$BG$163,56,FALSE)="","",VLOOKUP($C199,'様式２－１'!$A$6:$BG$163,56,FALSE)),"")</f>
        <v/>
      </c>
      <c r="BK199" s="233" t="str">
        <f>IFERROR(IF(VLOOKUP($C199,'様式２－１'!$A$6:$BG$163,57,FALSE)="","",VLOOKUP($C199,'様式２－１'!$A$6:$BG$163,57,FALSE)),"")</f>
        <v/>
      </c>
      <c r="BL199" s="232" t="str">
        <f>IFERROR(IF(VLOOKUP($C199,'様式２－１'!$A$6:$BG$163,58,FALSE)="","",VLOOKUP($C199,'様式２－１'!$A$6:$BG$163,58,FALSE)),"")</f>
        <v/>
      </c>
      <c r="BM199" s="233" t="str">
        <f>IFERROR(IF(VLOOKUP($C199,'様式２－１'!$A$6:$BG$163,59,FALSE)="","",VLOOKUP($C199,'様式２－１'!$A$6:$BG$163,59,FALSE)),"")</f>
        <v/>
      </c>
      <c r="BN199" s="234" t="str">
        <f>IFERROR(IF(VLOOKUP($C199,'様式４－１'!$A$6:$AE$112,5,FALSE)="","",VLOOKUP($C199,'様式４－１'!$A$6:$AE$112,5,FALSE)),"")</f>
        <v/>
      </c>
      <c r="BO199" s="235" t="str">
        <f>IFERROR(IF(VLOOKUP($C199,'様式４－１'!$A$6:$AE$112,6,FALSE)="","",VLOOKUP($C199,'様式４－１'!$A$6:$AE$112,6,FALSE)),"")</f>
        <v/>
      </c>
      <c r="BP199" s="234" t="str">
        <f>IFERROR(IF(VLOOKUP($C199,'様式４－１'!$A$6:$AE$112,7,FALSE)="","",VLOOKUP($C199,'様式４－１'!$A$6:$AE$112,7,FALSE)),"")</f>
        <v/>
      </c>
      <c r="BQ199" s="235" t="str">
        <f>IFERROR(IF(VLOOKUP($C199,'様式４－１'!$A$6:$AE$112,8,FALSE)="","",VLOOKUP($C199,'様式４－１'!$A$6:$AE$112,8,FALSE)),"")</f>
        <v/>
      </c>
      <c r="BR199" s="234" t="str">
        <f>IFERROR(IF(VLOOKUP($C199,'様式４－１'!$A$6:$AE$112,9,FALSE)="","",VLOOKUP($C199,'様式４－１'!$A$6:$AE$112,9,FALSE)),"")</f>
        <v/>
      </c>
      <c r="BS199" s="235" t="str">
        <f>IFERROR(IF(VLOOKUP($C199,'様式４－１'!$A$6:$AE$112,10,FALSE)="","",VLOOKUP($C199,'様式４－１'!$A$6:$AE$112,10,FALSE)),"")</f>
        <v/>
      </c>
      <c r="BT199" s="234" t="str">
        <f>IFERROR(IF(VLOOKUP($C199,'様式４－１'!$A$6:$AE$112,11,FALSE)="","",VLOOKUP($C199,'様式４－１'!$A$6:$AE$112,11,FALSE)),"")</f>
        <v/>
      </c>
      <c r="BU199" s="235" t="str">
        <f>IFERROR(IF(VLOOKUP($C199,'様式４－１'!$A$6:$AE$112,12,FALSE)="","",VLOOKUP($C199,'様式４－１'!$A$6:$AE$112,12,FALSE)),"")</f>
        <v/>
      </c>
      <c r="BV199" s="232" t="str">
        <f>IFERROR(IF(VLOOKUP($C199,'様式４－１'!$A$6:$AE$112,13,FALSE)="","",VLOOKUP($C199,'様式４－１'!$A$6:$AE$112,13,FALSE)),"")</f>
        <v/>
      </c>
      <c r="BW199" s="233" t="str">
        <f>IFERROR(IF(VLOOKUP($C199,'様式４－１'!$A$6:$AE$112,14,FALSE)="","",VLOOKUP($C199,'様式４－１'!$A$6:$AE$112,14,FALSE)),"")</f>
        <v/>
      </c>
      <c r="BX199" s="232" t="str">
        <f>IFERROR(IF(VLOOKUP($C199,'様式４－１'!$A$6:$AE$112,15,FALSE)="","",VLOOKUP($C199,'様式４－１'!$A$6:$AE$112,15,FALSE)),"")</f>
        <v/>
      </c>
      <c r="BY199" s="233" t="str">
        <f>IFERROR(IF(VLOOKUP($C199,'様式４－１'!$A$6:$AE$112,16,FALSE)="","",VLOOKUP($C199,'様式４－１'!$A$6:$AE$112,16,FALSE)),"")</f>
        <v/>
      </c>
      <c r="BZ199" s="232" t="str">
        <f>IFERROR(IF(VLOOKUP($C199,'様式４－１'!$A$6:$AE$112,17,FALSE)="","",VLOOKUP($C199,'様式４－１'!$A$6:$AE$112,17,FALSE)),"")</f>
        <v/>
      </c>
      <c r="CA199" s="233" t="str">
        <f>IFERROR(IF(VLOOKUP($C199,'様式４－１'!$A$6:$AE$112,18,FALSE)="","",VLOOKUP($C199,'様式４－１'!$A$6:$AE$112,18,FALSE)),"")</f>
        <v/>
      </c>
      <c r="CB199" s="232" t="str">
        <f>IFERROR(IF(VLOOKUP($C199,'様式４－１'!$A$6:$AE$112,19,FALSE)="","",VLOOKUP($C199,'様式４－１'!$A$6:$AE$112,19,FALSE)),"")</f>
        <v/>
      </c>
      <c r="CC199" s="233" t="str">
        <f>IFERROR(IF(VLOOKUP($C199,'様式４－１'!$A$6:$AE$112,20,FALSE)="","",VLOOKUP($C199,'様式４－１'!$A$6:$AE$112,20,FALSE)),"")</f>
        <v/>
      </c>
      <c r="CD199" s="234" t="str">
        <f>IFERROR(IF(VLOOKUP($C199,'様式４－１'!$A$6:$AE$112,21,FALSE)="","",1),"")</f>
        <v/>
      </c>
      <c r="CE199" s="235" t="str">
        <f>IFERROR(IF(VLOOKUP($C199,'様式４－１'!$A$6:$AE$112,22,FALSE)="","",1),"")</f>
        <v/>
      </c>
      <c r="CF199" s="234" t="str">
        <f>IFERROR(IF(VLOOKUP($C199,'様式４－１'!$A$6:$AE$112,23,FALSE)="","",1),"")</f>
        <v/>
      </c>
      <c r="CG199" s="235" t="str">
        <f>IFERROR(IF(VLOOKUP($C199,'様式４－１'!$A$6:$AE$112,24,FALSE)="","",1),"")</f>
        <v/>
      </c>
      <c r="CH199" s="234" t="str">
        <f>IFERROR(IF(VLOOKUP($C199,'様式４－１'!$A$6:$AE$112,25,FALSE)="","",1),"")</f>
        <v/>
      </c>
      <c r="CI199" s="235" t="str">
        <f>IFERROR(IF(VLOOKUP($C199,'様式４－１'!$A$6:$AE$112,26,FALSE)="","",1),"")</f>
        <v/>
      </c>
      <c r="CJ199" s="234" t="str">
        <f>IFERROR(IF(VLOOKUP($C199,'様式４－１'!$A$6:$AE$112,27,FALSE)="","",1),"")</f>
        <v/>
      </c>
      <c r="CK199" s="235" t="str">
        <f>IFERROR(IF(VLOOKUP($C199,'様式４－１'!$A$6:$AE$112,28,FALSE)="","",1),"")</f>
        <v/>
      </c>
      <c r="CL199" s="234" t="str">
        <f>IFERROR(IF(VLOOKUP($C199,'様式４－１'!$A$6:$AE$112,29,FALSE)="","",1),"")</f>
        <v/>
      </c>
      <c r="CM199" s="235" t="str">
        <f>IFERROR(IF(VLOOKUP($C199,'様式４－１'!$A$6:$AE$112,30,FALSE)="","",1),"")</f>
        <v/>
      </c>
      <c r="CN199" s="234" t="str">
        <f>IFERROR(IF(VLOOKUP($C199,'様式４－１'!$A$6:$AE$112,31,FALSE)="","",1),"")</f>
        <v/>
      </c>
      <c r="CO199" s="252" t="str">
        <f>IFERROR(IF(VLOOKUP($C199,'様式４－１'!$A$6:$AE$112,31,FALSE)="","",1),"")</f>
        <v/>
      </c>
      <c r="CP199" s="256" t="str">
        <f>IFERROR(IF(VLOOKUP($C199,'様式４－１'!$A$6:$AE$112,31,FALSE)="","",1),"")</f>
        <v/>
      </c>
      <c r="CQ199" s="252" t="str">
        <f>IFERROR(IF(VLOOKUP($C199,'様式４－１'!$A$6:$AE$112,31,FALSE)="","",1),"")</f>
        <v/>
      </c>
      <c r="CR199" s="260">
        <f>全技術者確認表!E211</f>
        <v>0</v>
      </c>
      <c r="CS199" s="261">
        <f>全技術者確認表!H211</f>
        <v>0</v>
      </c>
      <c r="FS199" s="232"/>
      <c r="FT199" s="233"/>
      <c r="FU199" s="232"/>
      <c r="FV199" s="233"/>
      <c r="FW199" s="232"/>
      <c r="FX199" s="233"/>
      <c r="FY199" s="232"/>
      <c r="FZ199" s="233"/>
      <c r="GA199" s="232"/>
      <c r="GB199" s="233"/>
      <c r="GC199" s="232"/>
      <c r="GD199" s="233"/>
      <c r="GE199" s="232"/>
      <c r="GF199" s="233"/>
      <c r="GG199" s="232"/>
      <c r="GH199" s="233"/>
      <c r="GI199" s="234"/>
      <c r="GJ199" s="235"/>
      <c r="GK199" s="234"/>
      <c r="GL199" s="235"/>
      <c r="GM199" s="234"/>
      <c r="GN199" s="235"/>
      <c r="GO199" s="234"/>
      <c r="GP199" s="235"/>
      <c r="GQ199" s="234"/>
      <c r="GR199" s="235"/>
      <c r="GS199" s="234"/>
      <c r="GT199" s="235"/>
      <c r="GU199" s="234"/>
      <c r="GV199" s="235"/>
      <c r="GW199" s="234"/>
      <c r="GX199" s="235"/>
      <c r="GY199" s="232"/>
      <c r="GZ199" s="233"/>
      <c r="HA199" s="232"/>
      <c r="HB199" s="233"/>
      <c r="HC199" s="232"/>
      <c r="HD199" s="233"/>
      <c r="HE199" s="232"/>
      <c r="HF199" s="233"/>
      <c r="HG199" s="232"/>
      <c r="HH199" s="233"/>
      <c r="HI199" s="232"/>
      <c r="HJ199" s="233"/>
      <c r="HK199" s="232"/>
      <c r="HL199" s="233"/>
      <c r="HM199" s="232"/>
      <c r="HN199" s="233"/>
      <c r="HO199" s="232"/>
      <c r="HP199" s="233"/>
      <c r="HQ199" s="232"/>
      <c r="HR199" s="233"/>
      <c r="HS199" s="232"/>
      <c r="HT199" s="233"/>
      <c r="HU199" s="232"/>
      <c r="HV199" s="233"/>
      <c r="HW199" s="234"/>
      <c r="HX199" s="235"/>
      <c r="HY199" s="234"/>
      <c r="HZ199" s="235"/>
      <c r="IA199" s="234"/>
      <c r="IB199" s="235"/>
      <c r="IC199" s="234"/>
      <c r="ID199" s="235"/>
      <c r="IE199" s="232"/>
      <c r="IF199" s="233"/>
      <c r="IG199" s="232"/>
      <c r="IH199" s="233"/>
      <c r="II199" s="232"/>
      <c r="IJ199" s="233"/>
      <c r="IK199" s="232"/>
      <c r="IL199" s="233"/>
      <c r="IM199" s="234"/>
      <c r="IN199" s="235"/>
      <c r="IO199" s="234"/>
      <c r="IP199" s="235"/>
      <c r="IQ199" s="234"/>
      <c r="IR199" s="235"/>
      <c r="IS199" s="234"/>
      <c r="IT199" s="235"/>
      <c r="IU199" s="234"/>
      <c r="IV199" s="235"/>
      <c r="IW199" s="234"/>
      <c r="IX199" s="252"/>
      <c r="IY199" s="256"/>
      <c r="IZ199" s="252"/>
      <c r="JA199" s="256"/>
      <c r="JB199" s="252"/>
    </row>
    <row r="200" spans="1:262" s="231" customFormat="1" x14ac:dyDescent="0.2">
      <c r="A200" s="231">
        <f>報告書表紙!G$6</f>
        <v>0</v>
      </c>
      <c r="C200" s="231">
        <v>199</v>
      </c>
      <c r="D200" s="231">
        <f>全技術者確認表!B212</f>
        <v>0</v>
      </c>
      <c r="J200" s="232" t="str">
        <f>IFERROR(IF(VLOOKUP($C200,'様式２－１'!$A$6:$BG$163,4,FALSE)="","",1),"")</f>
        <v/>
      </c>
      <c r="K200" s="233" t="str">
        <f>IFERROR(IF(VLOOKUP($C200,'様式２－１'!$A$6:$BG$163,5,FALSE)="","",1),"")</f>
        <v/>
      </c>
      <c r="L200" s="232" t="str">
        <f>IFERROR(IF(VLOOKUP($C200,'様式２－１'!$A$6:$BG$163,6,FALSE)="","",1),"")</f>
        <v/>
      </c>
      <c r="M200" s="233" t="str">
        <f>IFERROR(IF(VLOOKUP($C200,'様式２－１'!$A$6:$BG$163,7,FALSE)="","",1),"")</f>
        <v/>
      </c>
      <c r="N200" s="232" t="str">
        <f>IFERROR(IF(VLOOKUP($C200,'様式２－１'!$A$6:$BG$163,8,FALSE)="","",1),"")</f>
        <v/>
      </c>
      <c r="O200" s="233" t="str">
        <f>IFERROR(IF(VLOOKUP($C200,'様式２－１'!$A$6:$BG$163,9,FALSE)="","",1),"")</f>
        <v/>
      </c>
      <c r="P200" s="232" t="str">
        <f>IFERROR(IF(VLOOKUP($C200,'様式２－１'!$A$6:$BG$163,10,FALSE)="","",1),"")</f>
        <v/>
      </c>
      <c r="Q200" s="233" t="str">
        <f>IFERROR(IF(VLOOKUP($C200,'様式２－１'!$A$6:$BG$163,11,FALSE)="","",1),"")</f>
        <v/>
      </c>
      <c r="R200" s="232" t="str">
        <f>IFERROR(IF(VLOOKUP($C200,'様式２－１'!$A$6:$BG$163,12,FALSE)="","",1),"")</f>
        <v/>
      </c>
      <c r="S200" s="233" t="str">
        <f>IFERROR(IF(VLOOKUP($C200,'様式２－１'!$A$6:$BG$163,13,FALSE)="","",1),"")</f>
        <v/>
      </c>
      <c r="T200" s="232" t="str">
        <f>IFERROR(IF(VLOOKUP($C200,'様式２－１'!$A$6:$BG$163,14,FALSE)="","",1),"")</f>
        <v/>
      </c>
      <c r="U200" s="233" t="str">
        <f>IFERROR(IF(VLOOKUP($C200,'様式２－１'!$A$6:$BG$163,15,FALSE)="","",1),"")</f>
        <v/>
      </c>
      <c r="V200" s="232" t="str">
        <f>IFERROR(IF(VLOOKUP($C200,'様式２－１'!$A$6:$BG$163,16,FALSE)="","",1),"")</f>
        <v/>
      </c>
      <c r="W200" s="233" t="str">
        <f>IFERROR(IF(VLOOKUP($C200,'様式２－１'!$A$6:$BG$163,17,FALSE)="","",1),"")</f>
        <v/>
      </c>
      <c r="X200" s="232" t="str">
        <f>IFERROR(IF(VLOOKUP($C200,'様式２－１'!$A$6:$BG$163,18,FALSE)="","",1),"")</f>
        <v/>
      </c>
      <c r="Y200" s="233" t="str">
        <f>IFERROR(IF(VLOOKUP($C200,'様式２－１'!$A$6:$BG$163,19,FALSE)="","",1),"")</f>
        <v/>
      </c>
      <c r="Z200" s="232" t="str">
        <f>IFERROR(IF(VLOOKUP($C200,'様式２－１'!$A$6:$BG$163,20,FALSE)="","",1),"")</f>
        <v/>
      </c>
      <c r="AA200" s="235" t="str">
        <f>IFERROR(IF(VLOOKUP($C200,'様式２－１'!$A$6:$BG$163,21,FALSE)="","",1),"")</f>
        <v/>
      </c>
      <c r="AB200" s="232" t="str">
        <f>IFERROR(IF(VLOOKUP($C200,'様式２－１'!$A$6:$BG$163,22,FALSE)="","",1),"")</f>
        <v/>
      </c>
      <c r="AC200" s="235" t="str">
        <f>IFERROR(IF(VLOOKUP($C200,'様式２－１'!$A$6:$BG$163,23,FALSE)="","",1),"")</f>
        <v/>
      </c>
      <c r="AD200" s="232" t="str">
        <f>IFERROR(IF(VLOOKUP($C200,'様式２－１'!$A$6:$BG$163,24,FALSE)="","",1),"")</f>
        <v/>
      </c>
      <c r="AE200" s="235" t="str">
        <f>IFERROR(IF(VLOOKUP($C200,'様式２－１'!$A$6:$BG$163,25,FALSE)="","",1),"")</f>
        <v/>
      </c>
      <c r="AF200" s="232" t="str">
        <f>IFERROR(IF(VLOOKUP($C200,'様式２－１'!$A$6:$BG$163,26,FALSE)="","",1),"")</f>
        <v/>
      </c>
      <c r="AG200" s="235" t="str">
        <f>IFERROR(IF(VLOOKUP($C200,'様式２－１'!$A$6:$BG$163,27,FALSE)="","",1),"")</f>
        <v/>
      </c>
      <c r="AH200" s="232" t="str">
        <f>IFERROR(IF(VLOOKUP($C200,'様式２－１'!$A$6:$BG$163,28,FALSE)="","",1),"")</f>
        <v/>
      </c>
      <c r="AI200" s="235" t="str">
        <f>IFERROR(IF(VLOOKUP($C200,'様式２－１'!$A$6:$BG$163,28,FALSE)="","",1),"")</f>
        <v/>
      </c>
      <c r="AJ200" s="232" t="str">
        <f>IFERROR(IF(VLOOKUP($C200,'様式２－１'!$A$6:$BG$163,30,FALSE)="","",1),"")</f>
        <v/>
      </c>
      <c r="AK200" s="235" t="str">
        <f>IFERROR(IF(VLOOKUP($C200,'様式２－１'!$A$6:$BG$163,31,FALSE)="","",1),"")</f>
        <v/>
      </c>
      <c r="AL200" s="232" t="str">
        <f>IFERROR(IF(VLOOKUP($C200,'様式２－１'!$A$6:$BG$163,32,FALSE)="","",1),"")</f>
        <v/>
      </c>
      <c r="AM200" s="235" t="str">
        <f>IFERROR(IF(VLOOKUP($C200,'様式２－１'!$A$6:$BG$163,33,FALSE)="","",1),"")</f>
        <v/>
      </c>
      <c r="AN200" s="232" t="str">
        <f>IFERROR(IF(VLOOKUP($C200,'様式２－１'!$A$6:$BG$163,34,FALSE)="","",1),"")</f>
        <v/>
      </c>
      <c r="AO200" s="235" t="str">
        <f>IFERROR(IF(VLOOKUP($C200,'様式２－１'!$A$6:$BG$163,35,FALSE)="","",1),"")</f>
        <v/>
      </c>
      <c r="AP200" s="232" t="str">
        <f>IFERROR(IF(VLOOKUP($C200,'様式２－１'!$A$6:$BG$163,36,FALSE)="","",VLOOKUP($C200,'様式２－１'!$A$6:$BG$163,36,FALSE)),"")</f>
        <v/>
      </c>
      <c r="AQ200" s="233" t="str">
        <f>IFERROR(IF(VLOOKUP($C200,'様式２－１'!$A$6:$BG$163,37,FALSE)="","",VLOOKUP($C200,'様式２－１'!$A$6:$BG$163,37,FALSE)),"")</f>
        <v/>
      </c>
      <c r="AR200" s="232" t="str">
        <f>IFERROR(IF(VLOOKUP($C200,'様式２－１'!$A$6:$BG$163,38,FALSE)="","",VLOOKUP($C200,'様式２－１'!$A$6:$BG$163,38,FALSE)),"")</f>
        <v/>
      </c>
      <c r="AS200" s="233" t="str">
        <f>IFERROR(IF(VLOOKUP($C200,'様式２－１'!$A$6:$BG$163,39,FALSE)="","",VLOOKUP($C200,'様式２－１'!$A$6:$BG$163,39,FALSE)),"")</f>
        <v/>
      </c>
      <c r="AT200" s="232" t="str">
        <f>IFERROR(IF(VLOOKUP($C200,'様式２－１'!$A$6:$BG$163,40,FALSE)="","",VLOOKUP($C200,'様式２－１'!$A$6:$BG$163,40,FALSE)),"")</f>
        <v/>
      </c>
      <c r="AU200" s="233" t="str">
        <f>IFERROR(IF(VLOOKUP($C200,'様式２－１'!$A$6:$BG$163,41,FALSE)="","",VLOOKUP($C200,'様式２－１'!$A$6:$BG$163,41,FALSE)),"")</f>
        <v/>
      </c>
      <c r="AV200" s="232" t="str">
        <f>IFERROR(IF(VLOOKUP($C200,'様式２－１'!$A$6:$BG$163,42,FALSE)="","",VLOOKUP($C200,'様式２－１'!$A$6:$BG$163,42,FALSE)),"")</f>
        <v/>
      </c>
      <c r="AW200" s="233" t="str">
        <f>IFERROR(IF(VLOOKUP($C200,'様式２－１'!$A$6:$BG$163,43,FALSE)="","",VLOOKUP($C200,'様式２－１'!$A$6:$BG$163,43,FALSE)),"")</f>
        <v/>
      </c>
      <c r="AX200" s="232" t="str">
        <f>IFERROR(IF(VLOOKUP($C200,'様式２－１'!$A$6:$BG$163,44,FALSE)="","",VLOOKUP($C200,'様式２－１'!$A$6:$BG$163,44,FALSE)),"")</f>
        <v/>
      </c>
      <c r="AY200" s="233" t="str">
        <f>IFERROR(IF(VLOOKUP($C200,'様式２－１'!$A$6:$BG$163,45,FALSE)="","",VLOOKUP($C200,'様式２－１'!$A$6:$BG$163,45,FALSE)),"")</f>
        <v/>
      </c>
      <c r="AZ200" s="232" t="str">
        <f>IFERROR(IF(VLOOKUP($C200,'様式２－１'!$A$6:$BG$163,46,FALSE)="","",VLOOKUP($C200,'様式２－１'!$A$6:$BG$163,46,FALSE)),"")</f>
        <v/>
      </c>
      <c r="BA200" s="233" t="str">
        <f>IFERROR(IF(VLOOKUP($C200,'様式２－１'!$A$6:$BG$163,47,FALSE)="","",VLOOKUP($C200,'様式２－１'!$A$6:$BG$163,47,FALSE)),"")</f>
        <v/>
      </c>
      <c r="BB200" s="232" t="str">
        <f>IFERROR(IF(VLOOKUP($C200,'様式２－１'!$A$6:$BG$163,48,FALSE)="","",VLOOKUP($C200,'様式２－１'!$A$6:$BG$163,48,FALSE)),"")</f>
        <v/>
      </c>
      <c r="BC200" s="233" t="str">
        <f>IFERROR(IF(VLOOKUP($C200,'様式２－１'!$A$6:$BG$163,49,FALSE)="","",VLOOKUP($C200,'様式２－１'!$A$6:$BG$163,49,FALSE)),"")</f>
        <v/>
      </c>
      <c r="BD200" s="232" t="str">
        <f>IFERROR(IF(VLOOKUP($C200,'様式２－１'!$A$6:$BG$163,50,FALSE)="","",VLOOKUP($C200,'様式２－１'!$A$6:$BG$163,50,FALSE)),"")</f>
        <v/>
      </c>
      <c r="BE200" s="233" t="str">
        <f>IFERROR(IF(VLOOKUP($C200,'様式２－１'!$A$6:$BG$163,51,FALSE)="","",VLOOKUP($C200,'様式２－１'!$A$6:$BG$163,51,FALSE)),"")</f>
        <v/>
      </c>
      <c r="BF200" s="232" t="str">
        <f>IFERROR(IF(VLOOKUP($C200,'様式２－１'!$A$6:$BG$163,52,FALSE)="","",VLOOKUP($C200,'様式２－１'!$A$6:$BG$163,52,FALSE)),"")</f>
        <v/>
      </c>
      <c r="BG200" s="233" t="str">
        <f>IFERROR(IF(VLOOKUP($C200,'様式２－１'!$A$6:$BG$163,53,FALSE)="","",1),"")</f>
        <v/>
      </c>
      <c r="BH200" s="232" t="str">
        <f>IFERROR(IF(VLOOKUP($C200,'様式２－１'!$A$6:$BG$163,54,FALSE)="","",1),"")</f>
        <v/>
      </c>
      <c r="BI200" s="233" t="str">
        <f>IFERROR(IF(VLOOKUP($C200,'様式２－１'!$A$6:$BG$163,55,FALSE)="","",1),"")</f>
        <v/>
      </c>
      <c r="BJ200" s="232" t="str">
        <f>IFERROR(IF(VLOOKUP($C200,'様式２－１'!$A$6:$BG$163,56,FALSE)="","",VLOOKUP($C200,'様式２－１'!$A$6:$BG$163,56,FALSE)),"")</f>
        <v/>
      </c>
      <c r="BK200" s="233" t="str">
        <f>IFERROR(IF(VLOOKUP($C200,'様式２－１'!$A$6:$BG$163,57,FALSE)="","",VLOOKUP($C200,'様式２－１'!$A$6:$BG$163,57,FALSE)),"")</f>
        <v/>
      </c>
      <c r="BL200" s="232" t="str">
        <f>IFERROR(IF(VLOOKUP($C200,'様式２－１'!$A$6:$BG$163,58,FALSE)="","",VLOOKUP($C200,'様式２－１'!$A$6:$BG$163,58,FALSE)),"")</f>
        <v/>
      </c>
      <c r="BM200" s="233" t="str">
        <f>IFERROR(IF(VLOOKUP($C200,'様式２－１'!$A$6:$BG$163,59,FALSE)="","",VLOOKUP($C200,'様式２－１'!$A$6:$BG$163,59,FALSE)),"")</f>
        <v/>
      </c>
      <c r="BN200" s="234" t="str">
        <f>IFERROR(IF(VLOOKUP($C200,'様式４－１'!$A$6:$AE$112,5,FALSE)="","",VLOOKUP($C200,'様式４－１'!$A$6:$AE$112,5,FALSE)),"")</f>
        <v/>
      </c>
      <c r="BO200" s="235" t="str">
        <f>IFERROR(IF(VLOOKUP($C200,'様式４－１'!$A$6:$AE$112,6,FALSE)="","",VLOOKUP($C200,'様式４－１'!$A$6:$AE$112,6,FALSE)),"")</f>
        <v/>
      </c>
      <c r="BP200" s="234" t="str">
        <f>IFERROR(IF(VLOOKUP($C200,'様式４－１'!$A$6:$AE$112,7,FALSE)="","",VLOOKUP($C200,'様式４－１'!$A$6:$AE$112,7,FALSE)),"")</f>
        <v/>
      </c>
      <c r="BQ200" s="235" t="str">
        <f>IFERROR(IF(VLOOKUP($C200,'様式４－１'!$A$6:$AE$112,8,FALSE)="","",VLOOKUP($C200,'様式４－１'!$A$6:$AE$112,8,FALSE)),"")</f>
        <v/>
      </c>
      <c r="BR200" s="234" t="str">
        <f>IFERROR(IF(VLOOKUP($C200,'様式４－１'!$A$6:$AE$112,9,FALSE)="","",VLOOKUP($C200,'様式４－１'!$A$6:$AE$112,9,FALSE)),"")</f>
        <v/>
      </c>
      <c r="BS200" s="235" t="str">
        <f>IFERROR(IF(VLOOKUP($C200,'様式４－１'!$A$6:$AE$112,10,FALSE)="","",VLOOKUP($C200,'様式４－１'!$A$6:$AE$112,10,FALSE)),"")</f>
        <v/>
      </c>
      <c r="BT200" s="234" t="str">
        <f>IFERROR(IF(VLOOKUP($C200,'様式４－１'!$A$6:$AE$112,11,FALSE)="","",VLOOKUP($C200,'様式４－１'!$A$6:$AE$112,11,FALSE)),"")</f>
        <v/>
      </c>
      <c r="BU200" s="235" t="str">
        <f>IFERROR(IF(VLOOKUP($C200,'様式４－１'!$A$6:$AE$112,12,FALSE)="","",VLOOKUP($C200,'様式４－１'!$A$6:$AE$112,12,FALSE)),"")</f>
        <v/>
      </c>
      <c r="BV200" s="232" t="str">
        <f>IFERROR(IF(VLOOKUP($C200,'様式４－１'!$A$6:$AE$112,13,FALSE)="","",VLOOKUP($C200,'様式４－１'!$A$6:$AE$112,13,FALSE)),"")</f>
        <v/>
      </c>
      <c r="BW200" s="233" t="str">
        <f>IFERROR(IF(VLOOKUP($C200,'様式４－１'!$A$6:$AE$112,14,FALSE)="","",VLOOKUP($C200,'様式４－１'!$A$6:$AE$112,14,FALSE)),"")</f>
        <v/>
      </c>
      <c r="BX200" s="232" t="str">
        <f>IFERROR(IF(VLOOKUP($C200,'様式４－１'!$A$6:$AE$112,15,FALSE)="","",VLOOKUP($C200,'様式４－１'!$A$6:$AE$112,15,FALSE)),"")</f>
        <v/>
      </c>
      <c r="BY200" s="233" t="str">
        <f>IFERROR(IF(VLOOKUP($C200,'様式４－１'!$A$6:$AE$112,16,FALSE)="","",VLOOKUP($C200,'様式４－１'!$A$6:$AE$112,16,FALSE)),"")</f>
        <v/>
      </c>
      <c r="BZ200" s="232" t="str">
        <f>IFERROR(IF(VLOOKUP($C200,'様式４－１'!$A$6:$AE$112,17,FALSE)="","",VLOOKUP($C200,'様式４－１'!$A$6:$AE$112,17,FALSE)),"")</f>
        <v/>
      </c>
      <c r="CA200" s="233" t="str">
        <f>IFERROR(IF(VLOOKUP($C200,'様式４－１'!$A$6:$AE$112,18,FALSE)="","",VLOOKUP($C200,'様式４－１'!$A$6:$AE$112,18,FALSE)),"")</f>
        <v/>
      </c>
      <c r="CB200" s="232" t="str">
        <f>IFERROR(IF(VLOOKUP($C200,'様式４－１'!$A$6:$AE$112,19,FALSE)="","",VLOOKUP($C200,'様式４－１'!$A$6:$AE$112,19,FALSE)),"")</f>
        <v/>
      </c>
      <c r="CC200" s="233" t="str">
        <f>IFERROR(IF(VLOOKUP($C200,'様式４－１'!$A$6:$AE$112,20,FALSE)="","",VLOOKUP($C200,'様式４－１'!$A$6:$AE$112,20,FALSE)),"")</f>
        <v/>
      </c>
      <c r="CD200" s="234" t="str">
        <f>IFERROR(IF(VLOOKUP($C200,'様式４－１'!$A$6:$AE$112,21,FALSE)="","",1),"")</f>
        <v/>
      </c>
      <c r="CE200" s="235" t="str">
        <f>IFERROR(IF(VLOOKUP($C200,'様式４－１'!$A$6:$AE$112,22,FALSE)="","",1),"")</f>
        <v/>
      </c>
      <c r="CF200" s="234" t="str">
        <f>IFERROR(IF(VLOOKUP($C200,'様式４－１'!$A$6:$AE$112,23,FALSE)="","",1),"")</f>
        <v/>
      </c>
      <c r="CG200" s="235" t="str">
        <f>IFERROR(IF(VLOOKUP($C200,'様式４－１'!$A$6:$AE$112,24,FALSE)="","",1),"")</f>
        <v/>
      </c>
      <c r="CH200" s="234" t="str">
        <f>IFERROR(IF(VLOOKUP($C200,'様式４－１'!$A$6:$AE$112,25,FALSE)="","",1),"")</f>
        <v/>
      </c>
      <c r="CI200" s="235" t="str">
        <f>IFERROR(IF(VLOOKUP($C200,'様式４－１'!$A$6:$AE$112,26,FALSE)="","",1),"")</f>
        <v/>
      </c>
      <c r="CJ200" s="234" t="str">
        <f>IFERROR(IF(VLOOKUP($C200,'様式４－１'!$A$6:$AE$112,27,FALSE)="","",1),"")</f>
        <v/>
      </c>
      <c r="CK200" s="235" t="str">
        <f>IFERROR(IF(VLOOKUP($C200,'様式４－１'!$A$6:$AE$112,28,FALSE)="","",1),"")</f>
        <v/>
      </c>
      <c r="CL200" s="234" t="str">
        <f>IFERROR(IF(VLOOKUP($C200,'様式４－１'!$A$6:$AE$112,29,FALSE)="","",1),"")</f>
        <v/>
      </c>
      <c r="CM200" s="235" t="str">
        <f>IFERROR(IF(VLOOKUP($C200,'様式４－１'!$A$6:$AE$112,30,FALSE)="","",1),"")</f>
        <v/>
      </c>
      <c r="CN200" s="234" t="str">
        <f>IFERROR(IF(VLOOKUP($C200,'様式４－１'!$A$6:$AE$112,31,FALSE)="","",1),"")</f>
        <v/>
      </c>
      <c r="CO200" s="252" t="str">
        <f>IFERROR(IF(VLOOKUP($C200,'様式４－１'!$A$6:$AE$112,31,FALSE)="","",1),"")</f>
        <v/>
      </c>
      <c r="CP200" s="256" t="str">
        <f>IFERROR(IF(VLOOKUP($C200,'様式４－１'!$A$6:$AE$112,31,FALSE)="","",1),"")</f>
        <v/>
      </c>
      <c r="CQ200" s="252" t="str">
        <f>IFERROR(IF(VLOOKUP($C200,'様式４－１'!$A$6:$AE$112,31,FALSE)="","",1),"")</f>
        <v/>
      </c>
      <c r="CR200" s="260">
        <f>全技術者確認表!E212</f>
        <v>0</v>
      </c>
      <c r="CS200" s="261">
        <f>全技術者確認表!H212</f>
        <v>0</v>
      </c>
      <c r="FS200" s="232"/>
      <c r="FT200" s="233"/>
      <c r="FU200" s="232"/>
      <c r="FV200" s="233"/>
      <c r="FW200" s="232"/>
      <c r="FX200" s="233"/>
      <c r="FY200" s="232"/>
      <c r="FZ200" s="233"/>
      <c r="GA200" s="232"/>
      <c r="GB200" s="233"/>
      <c r="GC200" s="232"/>
      <c r="GD200" s="233"/>
      <c r="GE200" s="232"/>
      <c r="GF200" s="233"/>
      <c r="GG200" s="232"/>
      <c r="GH200" s="233"/>
      <c r="GI200" s="234"/>
      <c r="GJ200" s="235"/>
      <c r="GK200" s="234"/>
      <c r="GL200" s="235"/>
      <c r="GM200" s="234"/>
      <c r="GN200" s="235"/>
      <c r="GO200" s="234"/>
      <c r="GP200" s="235"/>
      <c r="GQ200" s="234"/>
      <c r="GR200" s="235"/>
      <c r="GS200" s="234"/>
      <c r="GT200" s="235"/>
      <c r="GU200" s="234"/>
      <c r="GV200" s="235"/>
      <c r="GW200" s="234"/>
      <c r="GX200" s="235"/>
      <c r="GY200" s="232"/>
      <c r="GZ200" s="233"/>
      <c r="HA200" s="232"/>
      <c r="HB200" s="233"/>
      <c r="HC200" s="232"/>
      <c r="HD200" s="233"/>
      <c r="HE200" s="232"/>
      <c r="HF200" s="233"/>
      <c r="HG200" s="232"/>
      <c r="HH200" s="233"/>
      <c r="HI200" s="232"/>
      <c r="HJ200" s="233"/>
      <c r="HK200" s="232"/>
      <c r="HL200" s="233"/>
      <c r="HM200" s="232"/>
      <c r="HN200" s="233"/>
      <c r="HO200" s="232"/>
      <c r="HP200" s="233"/>
      <c r="HQ200" s="232"/>
      <c r="HR200" s="233"/>
      <c r="HS200" s="232"/>
      <c r="HT200" s="233"/>
      <c r="HU200" s="232"/>
      <c r="HV200" s="233"/>
      <c r="HW200" s="234"/>
      <c r="HX200" s="235"/>
      <c r="HY200" s="234"/>
      <c r="HZ200" s="235"/>
      <c r="IA200" s="234"/>
      <c r="IB200" s="235"/>
      <c r="IC200" s="234"/>
      <c r="ID200" s="235"/>
      <c r="IE200" s="232"/>
      <c r="IF200" s="233"/>
      <c r="IG200" s="232"/>
      <c r="IH200" s="233"/>
      <c r="II200" s="232"/>
      <c r="IJ200" s="233"/>
      <c r="IK200" s="232"/>
      <c r="IL200" s="233"/>
      <c r="IM200" s="234"/>
      <c r="IN200" s="235"/>
      <c r="IO200" s="234"/>
      <c r="IP200" s="235"/>
      <c r="IQ200" s="234"/>
      <c r="IR200" s="235"/>
      <c r="IS200" s="234"/>
      <c r="IT200" s="235"/>
      <c r="IU200" s="234"/>
      <c r="IV200" s="235"/>
      <c r="IW200" s="234"/>
      <c r="IX200" s="252"/>
      <c r="IY200" s="256"/>
      <c r="IZ200" s="252"/>
      <c r="JA200" s="256"/>
      <c r="JB200" s="252"/>
    </row>
    <row r="201" spans="1:262" s="241" customFormat="1" x14ac:dyDescent="0.2">
      <c r="A201" s="241">
        <f>報告書表紙!G$6</f>
        <v>0</v>
      </c>
      <c r="C201" s="241">
        <v>200</v>
      </c>
      <c r="D201" s="241">
        <f>全技術者確認表!B213</f>
        <v>0</v>
      </c>
      <c r="J201" s="242" t="str">
        <f>IFERROR(IF(VLOOKUP($C201,'様式２－１'!$A$6:$BG$163,4,FALSE)="","",1),"")</f>
        <v/>
      </c>
      <c r="K201" s="243" t="str">
        <f>IFERROR(IF(VLOOKUP($C201,'様式２－１'!$A$6:$BG$163,5,FALSE)="","",1),"")</f>
        <v/>
      </c>
      <c r="L201" s="242" t="str">
        <f>IFERROR(IF(VLOOKUP($C201,'様式２－１'!$A$6:$BG$163,6,FALSE)="","",1),"")</f>
        <v/>
      </c>
      <c r="M201" s="243" t="str">
        <f>IFERROR(IF(VLOOKUP($C201,'様式２－１'!$A$6:$BG$163,7,FALSE)="","",1),"")</f>
        <v/>
      </c>
      <c r="N201" s="242" t="str">
        <f>IFERROR(IF(VLOOKUP($C201,'様式２－１'!$A$6:$BG$163,8,FALSE)="","",1),"")</f>
        <v/>
      </c>
      <c r="O201" s="243" t="str">
        <f>IFERROR(IF(VLOOKUP($C201,'様式２－１'!$A$6:$BG$163,9,FALSE)="","",1),"")</f>
        <v/>
      </c>
      <c r="P201" s="242" t="str">
        <f>IFERROR(IF(VLOOKUP($C201,'様式２－１'!$A$6:$BG$163,10,FALSE)="","",1),"")</f>
        <v/>
      </c>
      <c r="Q201" s="243" t="str">
        <f>IFERROR(IF(VLOOKUP($C201,'様式２－１'!$A$6:$BG$163,11,FALSE)="","",1),"")</f>
        <v/>
      </c>
      <c r="R201" s="242" t="str">
        <f>IFERROR(IF(VLOOKUP($C201,'様式２－１'!$A$6:$BG$163,12,FALSE)="","",1),"")</f>
        <v/>
      </c>
      <c r="S201" s="243" t="str">
        <f>IFERROR(IF(VLOOKUP($C201,'様式２－１'!$A$6:$BG$163,13,FALSE)="","",1),"")</f>
        <v/>
      </c>
      <c r="T201" s="242" t="str">
        <f>IFERROR(IF(VLOOKUP($C201,'様式２－１'!$A$6:$BG$163,14,FALSE)="","",1),"")</f>
        <v/>
      </c>
      <c r="U201" s="243" t="str">
        <f>IFERROR(IF(VLOOKUP($C201,'様式２－１'!$A$6:$BG$163,15,FALSE)="","",1),"")</f>
        <v/>
      </c>
      <c r="V201" s="242" t="str">
        <f>IFERROR(IF(VLOOKUP($C201,'様式２－１'!$A$6:$BG$163,16,FALSE)="","",1),"")</f>
        <v/>
      </c>
      <c r="W201" s="243" t="str">
        <f>IFERROR(IF(VLOOKUP($C201,'様式２－１'!$A$6:$BG$163,17,FALSE)="","",1),"")</f>
        <v/>
      </c>
      <c r="X201" s="242" t="str">
        <f>IFERROR(IF(VLOOKUP($C201,'様式２－１'!$A$6:$BG$163,18,FALSE)="","",1),"")</f>
        <v/>
      </c>
      <c r="Y201" s="243" t="str">
        <f>IFERROR(IF(VLOOKUP($C201,'様式２－１'!$A$6:$BG$163,19,FALSE)="","",1),"")</f>
        <v/>
      </c>
      <c r="Z201" s="242" t="str">
        <f>IFERROR(IF(VLOOKUP($C201,'様式２－１'!$A$6:$BG$163,20,FALSE)="","",1),"")</f>
        <v/>
      </c>
      <c r="AA201" s="245" t="str">
        <f>IFERROR(IF(VLOOKUP($C201,'様式２－１'!$A$6:$BG$163,21,FALSE)="","",1),"")</f>
        <v/>
      </c>
      <c r="AB201" s="242" t="str">
        <f>IFERROR(IF(VLOOKUP($C201,'様式２－１'!$A$6:$BG$163,22,FALSE)="","",1),"")</f>
        <v/>
      </c>
      <c r="AC201" s="245" t="str">
        <f>IFERROR(IF(VLOOKUP($C201,'様式２－１'!$A$6:$BG$163,23,FALSE)="","",1),"")</f>
        <v/>
      </c>
      <c r="AD201" s="242" t="str">
        <f>IFERROR(IF(VLOOKUP($C201,'様式２－１'!$A$6:$BG$163,24,FALSE)="","",1),"")</f>
        <v/>
      </c>
      <c r="AE201" s="245" t="str">
        <f>IFERROR(IF(VLOOKUP($C201,'様式２－１'!$A$6:$BG$163,25,FALSE)="","",1),"")</f>
        <v/>
      </c>
      <c r="AF201" s="242" t="str">
        <f>IFERROR(IF(VLOOKUP($C201,'様式２－１'!$A$6:$BG$163,26,FALSE)="","",1),"")</f>
        <v/>
      </c>
      <c r="AG201" s="245" t="str">
        <f>IFERROR(IF(VLOOKUP($C201,'様式２－１'!$A$6:$BG$163,27,FALSE)="","",1),"")</f>
        <v/>
      </c>
      <c r="AH201" s="242" t="str">
        <f>IFERROR(IF(VLOOKUP($C201,'様式２－１'!$A$6:$BG$163,28,FALSE)="","",1),"")</f>
        <v/>
      </c>
      <c r="AI201" s="245" t="str">
        <f>IFERROR(IF(VLOOKUP($C201,'様式２－１'!$A$6:$BG$163,28,FALSE)="","",1),"")</f>
        <v/>
      </c>
      <c r="AJ201" s="242" t="str">
        <f>IFERROR(IF(VLOOKUP($C201,'様式２－１'!$A$6:$BG$163,30,FALSE)="","",1),"")</f>
        <v/>
      </c>
      <c r="AK201" s="245" t="str">
        <f>IFERROR(IF(VLOOKUP($C201,'様式２－１'!$A$6:$BG$163,31,FALSE)="","",1),"")</f>
        <v/>
      </c>
      <c r="AL201" s="242" t="str">
        <f>IFERROR(IF(VLOOKUP($C201,'様式２－１'!$A$6:$BG$163,32,FALSE)="","",1),"")</f>
        <v/>
      </c>
      <c r="AM201" s="245" t="str">
        <f>IFERROR(IF(VLOOKUP($C201,'様式２－１'!$A$6:$BG$163,33,FALSE)="","",1),"")</f>
        <v/>
      </c>
      <c r="AN201" s="242" t="str">
        <f>IFERROR(IF(VLOOKUP($C201,'様式２－１'!$A$6:$BG$163,34,FALSE)="","",1),"")</f>
        <v/>
      </c>
      <c r="AO201" s="245" t="str">
        <f>IFERROR(IF(VLOOKUP($C201,'様式２－１'!$A$6:$BG$163,35,FALSE)="","",1),"")</f>
        <v/>
      </c>
      <c r="AP201" s="242" t="str">
        <f>IFERROR(IF(VLOOKUP($C201,'様式２－１'!$A$6:$BG$163,36,FALSE)="","",VLOOKUP($C201,'様式２－１'!$A$6:$BG$163,36,FALSE)),"")</f>
        <v/>
      </c>
      <c r="AQ201" s="243" t="str">
        <f>IFERROR(IF(VLOOKUP($C201,'様式２－１'!$A$6:$BG$163,37,FALSE)="","",VLOOKUP($C201,'様式２－１'!$A$6:$BG$163,37,FALSE)),"")</f>
        <v/>
      </c>
      <c r="AR201" s="242" t="str">
        <f>IFERROR(IF(VLOOKUP($C201,'様式２－１'!$A$6:$BG$163,38,FALSE)="","",VLOOKUP($C201,'様式２－１'!$A$6:$BG$163,38,FALSE)),"")</f>
        <v/>
      </c>
      <c r="AS201" s="243" t="str">
        <f>IFERROR(IF(VLOOKUP($C201,'様式２－１'!$A$6:$BG$163,39,FALSE)="","",VLOOKUP($C201,'様式２－１'!$A$6:$BG$163,39,FALSE)),"")</f>
        <v/>
      </c>
      <c r="AT201" s="242" t="str">
        <f>IFERROR(IF(VLOOKUP($C201,'様式２－１'!$A$6:$BG$163,40,FALSE)="","",VLOOKUP($C201,'様式２－１'!$A$6:$BG$163,40,FALSE)),"")</f>
        <v/>
      </c>
      <c r="AU201" s="243" t="str">
        <f>IFERROR(IF(VLOOKUP($C201,'様式２－１'!$A$6:$BG$163,41,FALSE)="","",VLOOKUP($C201,'様式２－１'!$A$6:$BG$163,41,FALSE)),"")</f>
        <v/>
      </c>
      <c r="AV201" s="242" t="str">
        <f>IFERROR(IF(VLOOKUP($C201,'様式２－１'!$A$6:$BG$163,42,FALSE)="","",VLOOKUP($C201,'様式２－１'!$A$6:$BG$163,42,FALSE)),"")</f>
        <v/>
      </c>
      <c r="AW201" s="243" t="str">
        <f>IFERROR(IF(VLOOKUP($C201,'様式２－１'!$A$6:$BG$163,43,FALSE)="","",VLOOKUP($C201,'様式２－１'!$A$6:$BG$163,43,FALSE)),"")</f>
        <v/>
      </c>
      <c r="AX201" s="242" t="str">
        <f>IFERROR(IF(VLOOKUP($C201,'様式２－１'!$A$6:$BG$163,44,FALSE)="","",VLOOKUP($C201,'様式２－１'!$A$6:$BG$163,44,FALSE)),"")</f>
        <v/>
      </c>
      <c r="AY201" s="243" t="str">
        <f>IFERROR(IF(VLOOKUP($C201,'様式２－１'!$A$6:$BG$163,45,FALSE)="","",VLOOKUP($C201,'様式２－１'!$A$6:$BG$163,45,FALSE)),"")</f>
        <v/>
      </c>
      <c r="AZ201" s="242" t="str">
        <f>IFERROR(IF(VLOOKUP($C201,'様式２－１'!$A$6:$BG$163,46,FALSE)="","",VLOOKUP($C201,'様式２－１'!$A$6:$BG$163,46,FALSE)),"")</f>
        <v/>
      </c>
      <c r="BA201" s="243" t="str">
        <f>IFERROR(IF(VLOOKUP($C201,'様式２－１'!$A$6:$BG$163,47,FALSE)="","",VLOOKUP($C201,'様式２－１'!$A$6:$BG$163,47,FALSE)),"")</f>
        <v/>
      </c>
      <c r="BB201" s="242" t="str">
        <f>IFERROR(IF(VLOOKUP($C201,'様式２－１'!$A$6:$BG$163,48,FALSE)="","",VLOOKUP($C201,'様式２－１'!$A$6:$BG$163,48,FALSE)),"")</f>
        <v/>
      </c>
      <c r="BC201" s="243" t="str">
        <f>IFERROR(IF(VLOOKUP($C201,'様式２－１'!$A$6:$BG$163,49,FALSE)="","",VLOOKUP($C201,'様式２－１'!$A$6:$BG$163,49,FALSE)),"")</f>
        <v/>
      </c>
      <c r="BD201" s="242" t="str">
        <f>IFERROR(IF(VLOOKUP($C201,'様式２－１'!$A$6:$BG$163,50,FALSE)="","",VLOOKUP($C201,'様式２－１'!$A$6:$BG$163,50,FALSE)),"")</f>
        <v/>
      </c>
      <c r="BE201" s="243" t="str">
        <f>IFERROR(IF(VLOOKUP($C201,'様式２－１'!$A$6:$BG$163,51,FALSE)="","",VLOOKUP($C201,'様式２－１'!$A$6:$BG$163,51,FALSE)),"")</f>
        <v/>
      </c>
      <c r="BF201" s="242" t="str">
        <f>IFERROR(IF(VLOOKUP($C201,'様式２－１'!$A$6:$BG$163,52,FALSE)="","",VLOOKUP($C201,'様式２－１'!$A$6:$BG$163,52,FALSE)),"")</f>
        <v/>
      </c>
      <c r="BG201" s="243" t="str">
        <f>IFERROR(IF(VLOOKUP($C201,'様式２－１'!$A$6:$BG$163,53,FALSE)="","",1),"")</f>
        <v/>
      </c>
      <c r="BH201" s="242" t="str">
        <f>IFERROR(IF(VLOOKUP($C201,'様式２－１'!$A$6:$BG$163,54,FALSE)="","",1),"")</f>
        <v/>
      </c>
      <c r="BI201" s="243" t="str">
        <f>IFERROR(IF(VLOOKUP($C201,'様式２－１'!$A$6:$BG$163,55,FALSE)="","",1),"")</f>
        <v/>
      </c>
      <c r="BJ201" s="242" t="str">
        <f>IFERROR(IF(VLOOKUP($C201,'様式２－１'!$A$6:$BG$163,56,FALSE)="","",VLOOKUP($C201,'様式２－１'!$A$6:$BG$163,56,FALSE)),"")</f>
        <v/>
      </c>
      <c r="BK201" s="243" t="str">
        <f>IFERROR(IF(VLOOKUP($C201,'様式２－１'!$A$6:$BG$163,57,FALSE)="","",VLOOKUP($C201,'様式２－１'!$A$6:$BG$163,57,FALSE)),"")</f>
        <v/>
      </c>
      <c r="BL201" s="242" t="str">
        <f>IFERROR(IF(VLOOKUP($C201,'様式２－１'!$A$6:$BG$163,58,FALSE)="","",VLOOKUP($C201,'様式２－１'!$A$6:$BG$163,58,FALSE)),"")</f>
        <v/>
      </c>
      <c r="BM201" s="243" t="str">
        <f>IFERROR(IF(VLOOKUP($C201,'様式２－１'!$A$6:$BG$163,59,FALSE)="","",VLOOKUP($C201,'様式２－１'!$A$6:$BG$163,59,FALSE)),"")</f>
        <v/>
      </c>
      <c r="BN201" s="244" t="str">
        <f>IFERROR(IF(VLOOKUP($C201,'様式４－１'!$A$6:$AE$112,5,FALSE)="","",VLOOKUP($C201,'様式４－１'!$A$6:$AE$112,5,FALSE)),"")</f>
        <v/>
      </c>
      <c r="BO201" s="245" t="str">
        <f>IFERROR(IF(VLOOKUP($C201,'様式４－１'!$A$6:$AE$112,6,FALSE)="","",VLOOKUP($C201,'様式４－１'!$A$6:$AE$112,6,FALSE)),"")</f>
        <v/>
      </c>
      <c r="BP201" s="244" t="str">
        <f>IFERROR(IF(VLOOKUP($C201,'様式４－１'!$A$6:$AE$112,7,FALSE)="","",VLOOKUP($C201,'様式４－１'!$A$6:$AE$112,7,FALSE)),"")</f>
        <v/>
      </c>
      <c r="BQ201" s="245" t="str">
        <f>IFERROR(IF(VLOOKUP($C201,'様式４－１'!$A$6:$AE$112,8,FALSE)="","",VLOOKUP($C201,'様式４－１'!$A$6:$AE$112,8,FALSE)),"")</f>
        <v/>
      </c>
      <c r="BR201" s="244" t="str">
        <f>IFERROR(IF(VLOOKUP($C201,'様式４－１'!$A$6:$AE$112,9,FALSE)="","",VLOOKUP($C201,'様式４－１'!$A$6:$AE$112,9,FALSE)),"")</f>
        <v/>
      </c>
      <c r="BS201" s="245" t="str">
        <f>IFERROR(IF(VLOOKUP($C201,'様式４－１'!$A$6:$AE$112,10,FALSE)="","",VLOOKUP($C201,'様式４－１'!$A$6:$AE$112,10,FALSE)),"")</f>
        <v/>
      </c>
      <c r="BT201" s="244" t="str">
        <f>IFERROR(IF(VLOOKUP($C201,'様式４－１'!$A$6:$AE$112,11,FALSE)="","",VLOOKUP($C201,'様式４－１'!$A$6:$AE$112,11,FALSE)),"")</f>
        <v/>
      </c>
      <c r="BU201" s="245" t="str">
        <f>IFERROR(IF(VLOOKUP($C201,'様式４－１'!$A$6:$AE$112,12,FALSE)="","",VLOOKUP($C201,'様式４－１'!$A$6:$AE$112,12,FALSE)),"")</f>
        <v/>
      </c>
      <c r="BV201" s="242" t="str">
        <f>IFERROR(IF(VLOOKUP($C201,'様式４－１'!$A$6:$AE$112,13,FALSE)="","",VLOOKUP($C201,'様式４－１'!$A$6:$AE$112,13,FALSE)),"")</f>
        <v/>
      </c>
      <c r="BW201" s="243" t="str">
        <f>IFERROR(IF(VLOOKUP($C201,'様式４－１'!$A$6:$AE$112,14,FALSE)="","",VLOOKUP($C201,'様式４－１'!$A$6:$AE$112,14,FALSE)),"")</f>
        <v/>
      </c>
      <c r="BX201" s="242" t="str">
        <f>IFERROR(IF(VLOOKUP($C201,'様式４－１'!$A$6:$AE$112,15,FALSE)="","",VLOOKUP($C201,'様式４－１'!$A$6:$AE$112,15,FALSE)),"")</f>
        <v/>
      </c>
      <c r="BY201" s="243" t="str">
        <f>IFERROR(IF(VLOOKUP($C201,'様式４－１'!$A$6:$AE$112,16,FALSE)="","",VLOOKUP($C201,'様式４－１'!$A$6:$AE$112,16,FALSE)),"")</f>
        <v/>
      </c>
      <c r="BZ201" s="242" t="str">
        <f>IFERROR(IF(VLOOKUP($C201,'様式４－１'!$A$6:$AE$112,17,FALSE)="","",VLOOKUP($C201,'様式４－１'!$A$6:$AE$112,17,FALSE)),"")</f>
        <v/>
      </c>
      <c r="CA201" s="243" t="str">
        <f>IFERROR(IF(VLOOKUP($C201,'様式４－１'!$A$6:$AE$112,18,FALSE)="","",VLOOKUP($C201,'様式４－１'!$A$6:$AE$112,18,FALSE)),"")</f>
        <v/>
      </c>
      <c r="CB201" s="242" t="str">
        <f>IFERROR(IF(VLOOKUP($C201,'様式４－１'!$A$6:$AE$112,19,FALSE)="","",VLOOKUP($C201,'様式４－１'!$A$6:$AE$112,19,FALSE)),"")</f>
        <v/>
      </c>
      <c r="CC201" s="243" t="str">
        <f>IFERROR(IF(VLOOKUP($C201,'様式４－１'!$A$6:$AE$112,20,FALSE)="","",VLOOKUP($C201,'様式４－１'!$A$6:$AE$112,20,FALSE)),"")</f>
        <v/>
      </c>
      <c r="CD201" s="244" t="str">
        <f>IFERROR(IF(VLOOKUP($C201,'様式４－１'!$A$6:$AE$112,21,FALSE)="","",1),"")</f>
        <v/>
      </c>
      <c r="CE201" s="245" t="str">
        <f>IFERROR(IF(VLOOKUP($C201,'様式４－１'!$A$6:$AE$112,22,FALSE)="","",1),"")</f>
        <v/>
      </c>
      <c r="CF201" s="244" t="str">
        <f>IFERROR(IF(VLOOKUP($C201,'様式４－１'!$A$6:$AE$112,23,FALSE)="","",1),"")</f>
        <v/>
      </c>
      <c r="CG201" s="245" t="str">
        <f>IFERROR(IF(VLOOKUP($C201,'様式４－１'!$A$6:$AE$112,24,FALSE)="","",1),"")</f>
        <v/>
      </c>
      <c r="CH201" s="244" t="str">
        <f>IFERROR(IF(VLOOKUP($C201,'様式４－１'!$A$6:$AE$112,25,FALSE)="","",1),"")</f>
        <v/>
      </c>
      <c r="CI201" s="245" t="str">
        <f>IFERROR(IF(VLOOKUP($C201,'様式４－１'!$A$6:$AE$112,26,FALSE)="","",1),"")</f>
        <v/>
      </c>
      <c r="CJ201" s="244" t="str">
        <f>IFERROR(IF(VLOOKUP($C201,'様式４－１'!$A$6:$AE$112,27,FALSE)="","",1),"")</f>
        <v/>
      </c>
      <c r="CK201" s="245" t="str">
        <f>IFERROR(IF(VLOOKUP($C201,'様式４－１'!$A$6:$AE$112,28,FALSE)="","",1),"")</f>
        <v/>
      </c>
      <c r="CL201" s="244" t="str">
        <f>IFERROR(IF(VLOOKUP($C201,'様式４－１'!$A$6:$AE$112,29,FALSE)="","",1),"")</f>
        <v/>
      </c>
      <c r="CM201" s="245" t="str">
        <f>IFERROR(IF(VLOOKUP($C201,'様式４－１'!$A$6:$AE$112,30,FALSE)="","",1),"")</f>
        <v/>
      </c>
      <c r="CN201" s="244" t="str">
        <f>IFERROR(IF(VLOOKUP($C201,'様式４－１'!$A$6:$AE$112,31,FALSE)="","",1),"")</f>
        <v/>
      </c>
      <c r="CO201" s="253" t="str">
        <f>IFERROR(IF(VLOOKUP($C201,'様式４－１'!$A$6:$AE$112,31,FALSE)="","",1),"")</f>
        <v/>
      </c>
      <c r="CP201" s="257" t="str">
        <f>IFERROR(IF(VLOOKUP($C201,'様式４－１'!$A$6:$AE$112,31,FALSE)="","",1),"")</f>
        <v/>
      </c>
      <c r="CQ201" s="253" t="str">
        <f>IFERROR(IF(VLOOKUP($C201,'様式４－１'!$A$6:$AE$112,31,FALSE)="","",1),"")</f>
        <v/>
      </c>
      <c r="CR201" s="262">
        <f>全技術者確認表!E213</f>
        <v>0</v>
      </c>
      <c r="CS201" s="263">
        <f>全技術者確認表!H213</f>
        <v>0</v>
      </c>
      <c r="FS201" s="242"/>
      <c r="FT201" s="243"/>
      <c r="FU201" s="242"/>
      <c r="FV201" s="243"/>
      <c r="FW201" s="242"/>
      <c r="FX201" s="243"/>
      <c r="FY201" s="242"/>
      <c r="FZ201" s="243"/>
      <c r="GA201" s="242"/>
      <c r="GB201" s="243"/>
      <c r="GC201" s="242"/>
      <c r="GD201" s="243"/>
      <c r="GE201" s="242"/>
      <c r="GF201" s="243"/>
      <c r="GG201" s="242"/>
      <c r="GH201" s="243"/>
      <c r="GI201" s="244"/>
      <c r="GJ201" s="245"/>
      <c r="GK201" s="244"/>
      <c r="GL201" s="245"/>
      <c r="GM201" s="244"/>
      <c r="GN201" s="245"/>
      <c r="GO201" s="244"/>
      <c r="GP201" s="245"/>
      <c r="GQ201" s="244"/>
      <c r="GR201" s="245"/>
      <c r="GS201" s="244"/>
      <c r="GT201" s="245"/>
      <c r="GU201" s="244"/>
      <c r="GV201" s="245"/>
      <c r="GW201" s="244"/>
      <c r="GX201" s="245"/>
      <c r="GY201" s="242"/>
      <c r="GZ201" s="243"/>
      <c r="HA201" s="242"/>
      <c r="HB201" s="243"/>
      <c r="HC201" s="242"/>
      <c r="HD201" s="243"/>
      <c r="HE201" s="242"/>
      <c r="HF201" s="243"/>
      <c r="HG201" s="242"/>
      <c r="HH201" s="243"/>
      <c r="HI201" s="242"/>
      <c r="HJ201" s="243"/>
      <c r="HK201" s="242"/>
      <c r="HL201" s="243"/>
      <c r="HM201" s="242"/>
      <c r="HN201" s="243"/>
      <c r="HO201" s="242"/>
      <c r="HP201" s="243"/>
      <c r="HQ201" s="242"/>
      <c r="HR201" s="243"/>
      <c r="HS201" s="242"/>
      <c r="HT201" s="243"/>
      <c r="HU201" s="242"/>
      <c r="HV201" s="243"/>
      <c r="HW201" s="244"/>
      <c r="HX201" s="245"/>
      <c r="HY201" s="244"/>
      <c r="HZ201" s="245"/>
      <c r="IA201" s="244"/>
      <c r="IB201" s="245"/>
      <c r="IC201" s="244"/>
      <c r="ID201" s="245"/>
      <c r="IE201" s="242"/>
      <c r="IF201" s="243"/>
      <c r="IG201" s="242"/>
      <c r="IH201" s="243"/>
      <c r="II201" s="242"/>
      <c r="IJ201" s="243"/>
      <c r="IK201" s="242"/>
      <c r="IL201" s="243"/>
      <c r="IM201" s="244"/>
      <c r="IN201" s="245"/>
      <c r="IO201" s="244"/>
      <c r="IP201" s="245"/>
      <c r="IQ201" s="244"/>
      <c r="IR201" s="245"/>
      <c r="IS201" s="244"/>
      <c r="IT201" s="245"/>
      <c r="IU201" s="244"/>
      <c r="IV201" s="245"/>
      <c r="IW201" s="244"/>
      <c r="IX201" s="253"/>
      <c r="IY201" s="257"/>
      <c r="IZ201" s="253"/>
      <c r="JA201" s="257"/>
      <c r="JB201" s="253"/>
    </row>
  </sheetData>
  <sheetProtection password="CC05" sheet="1" objects="1" scenarios="1"/>
  <autoFilter ref="A1:FR201" xr:uid="{00000000-0009-0000-0000-000000000000}"/>
  <phoneticPr fontId="2"/>
  <conditionalFormatting sqref="J2:CS201">
    <cfRule type="expression" dxfId="232" priority="3">
      <formula>J2&lt;&gt;FS2</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indexed="42"/>
    <pageSetUpPr fitToPage="1"/>
  </sheetPr>
  <dimension ref="A1:Q112"/>
  <sheetViews>
    <sheetView showGridLines="0" showZeros="0" view="pageBreakPreview" topLeftCell="A21" zoomScale="85" zoomScaleNormal="85" zoomScaleSheetLayoutView="85" workbookViewId="0">
      <selection activeCell="F7" sqref="F7"/>
    </sheetView>
  </sheetViews>
  <sheetFormatPr defaultRowHeight="13.2" x14ac:dyDescent="0.2"/>
  <cols>
    <col min="1" max="1" width="4.33203125" customWidth="1"/>
    <col min="2" max="2" width="4.88671875" customWidth="1"/>
    <col min="3" max="3" width="15" customWidth="1"/>
    <col min="4" max="4" width="73.6640625" customWidth="1"/>
    <col min="5" max="5" width="33.88671875" customWidth="1"/>
    <col min="6" max="7" width="4.77734375" customWidth="1"/>
    <col min="8" max="8" width="5.109375" customWidth="1"/>
    <col min="9" max="9" width="1.44140625" customWidth="1"/>
    <col min="10" max="11" width="11" style="38" hidden="1" customWidth="1"/>
    <col min="12" max="12" width="9" hidden="1" customWidth="1"/>
    <col min="13" max="13" width="6.33203125" hidden="1" customWidth="1"/>
    <col min="14" max="15" width="4.44140625" hidden="1" customWidth="1"/>
    <col min="16" max="17" width="6.33203125" hidden="1" customWidth="1"/>
    <col min="18" max="20" width="6.33203125" customWidth="1"/>
  </cols>
  <sheetData>
    <row r="1" spans="1:16" ht="14.4" x14ac:dyDescent="0.2">
      <c r="A1" s="487" t="s">
        <v>210</v>
      </c>
      <c r="B1" s="487"/>
      <c r="C1" s="487"/>
      <c r="D1" s="487"/>
      <c r="E1" s="487"/>
      <c r="F1" s="487"/>
      <c r="G1" s="487"/>
    </row>
    <row r="2" spans="1:16" ht="22.5" customHeight="1" x14ac:dyDescent="0.2">
      <c r="A2" s="531" t="s">
        <v>54</v>
      </c>
      <c r="B2" s="532"/>
      <c r="C2" s="532"/>
      <c r="D2" s="532"/>
      <c r="E2" s="532"/>
      <c r="F2" s="532"/>
      <c r="G2" s="532"/>
    </row>
    <row r="3" spans="1:16" ht="11.25" customHeight="1" x14ac:dyDescent="0.2">
      <c r="A3" s="532"/>
      <c r="B3" s="532"/>
      <c r="C3" s="532"/>
      <c r="D3" s="532"/>
      <c r="E3" s="532"/>
      <c r="F3" s="532"/>
      <c r="G3" s="532"/>
    </row>
    <row r="4" spans="1:16" ht="27.75" customHeight="1" x14ac:dyDescent="0.2">
      <c r="A4" s="529" t="s">
        <v>93</v>
      </c>
      <c r="B4" s="529" t="s">
        <v>56</v>
      </c>
      <c r="C4" s="529" t="s">
        <v>52</v>
      </c>
      <c r="D4" s="70" t="s">
        <v>199</v>
      </c>
      <c r="E4" s="62"/>
      <c r="F4" s="533" t="s">
        <v>57</v>
      </c>
      <c r="G4" s="534"/>
      <c r="H4" s="529" t="s">
        <v>433</v>
      </c>
      <c r="I4" s="45"/>
      <c r="J4" s="52"/>
      <c r="K4" s="52"/>
    </row>
    <row r="5" spans="1:16" ht="62.25" customHeight="1" x14ac:dyDescent="0.2">
      <c r="A5" s="529"/>
      <c r="B5" s="529"/>
      <c r="C5" s="529"/>
      <c r="D5" s="71" t="s">
        <v>200</v>
      </c>
      <c r="E5" s="61"/>
      <c r="F5" s="28" t="s">
        <v>184</v>
      </c>
      <c r="G5" s="28" t="s">
        <v>185</v>
      </c>
      <c r="H5" s="530"/>
      <c r="I5" s="45"/>
      <c r="J5" s="52" t="s">
        <v>432</v>
      </c>
      <c r="K5" s="52"/>
      <c r="M5" s="56" t="s">
        <v>177</v>
      </c>
      <c r="N5" s="57" t="s">
        <v>184</v>
      </c>
      <c r="O5" s="57" t="s">
        <v>185</v>
      </c>
      <c r="P5" s="57" t="s">
        <v>186</v>
      </c>
    </row>
    <row r="6" spans="1:16" ht="38.25" customHeight="1" x14ac:dyDescent="0.2">
      <c r="A6" s="56">
        <f>'様式４－１'!A6</f>
        <v>0</v>
      </c>
      <c r="B6" s="56" t="str">
        <f>'様式４－１'!B6</f>
        <v/>
      </c>
      <c r="C6" s="41">
        <f>IF(ISNA(VLOOKUP(A6,全技術者確認表!$A$14:$D$151,2,0)),,VLOOKUP(A6,全技術者確認表!$A$14:$D$151,2,0))</f>
        <v>0</v>
      </c>
      <c r="D6" s="104" t="s">
        <v>403</v>
      </c>
      <c r="E6" s="107"/>
      <c r="F6" s="137"/>
      <c r="G6" s="137"/>
      <c r="H6" s="28" t="str">
        <f>IF(J6="未登録","",IF(K6=1,J6,""))</f>
        <v/>
      </c>
      <c r="I6" s="45"/>
      <c r="J6" s="133" t="str">
        <f>IF(ISNA(VLOOKUP(A6,全技術者確認表!A:L,12,0)),"未登録",IF(VLOOKUP(A6,全技術者確認表!A:L,8,)="","未登録",VLOOKUP(A6,全技術者確認表!A:L,12,0)))</f>
        <v>未登録</v>
      </c>
      <c r="K6">
        <f>IF(J6="未登録",0,IF(J6="登録抹消",0,IF(B6="－",0,1)))</f>
        <v>0</v>
      </c>
      <c r="M6" s="54" t="s">
        <v>155</v>
      </c>
      <c r="N6" s="57">
        <v>1</v>
      </c>
      <c r="O6" s="57">
        <v>0</v>
      </c>
      <c r="P6" s="57" t="s">
        <v>60</v>
      </c>
    </row>
    <row r="7" spans="1:16" ht="38.25" customHeight="1" x14ac:dyDescent="0.2">
      <c r="A7" s="56">
        <f>'様式４－１'!A7</f>
        <v>0</v>
      </c>
      <c r="B7" s="56" t="str">
        <f>'様式４－１'!B7</f>
        <v/>
      </c>
      <c r="C7" s="41">
        <f>IF(ISNA(VLOOKUP(A7,全技術者確認表!$A$14:$D$151,2,0)),,VLOOKUP(A7,全技術者確認表!$A$14:$D$151,2,0))</f>
        <v>0</v>
      </c>
      <c r="D7" s="104" t="s">
        <v>403</v>
      </c>
      <c r="E7" s="107"/>
      <c r="F7" s="137"/>
      <c r="G7" s="137"/>
      <c r="H7" s="28" t="str">
        <f t="shared" ref="H7:H70" si="0">IF(J7="未登録","",IF(K7=1,J7,""))</f>
        <v/>
      </c>
      <c r="I7" s="45"/>
      <c r="J7" s="133" t="str">
        <f>IF(ISNA(VLOOKUP(A7,全技術者確認表!A:L,12,0)),"未登録",IF(VLOOKUP(A7,全技術者確認表!A:L,8,)="","未登録",VLOOKUP(A7,全技術者確認表!A:L,12,0)))</f>
        <v>未登録</v>
      </c>
      <c r="K7">
        <f t="shared" ref="K7:K70" si="1">IF(J7="未登録",0,IF(J7="登録抹消",0,IF(B7="－",0,1)))</f>
        <v>0</v>
      </c>
      <c r="M7" s="54" t="s">
        <v>156</v>
      </c>
      <c r="N7" s="57">
        <f>+N6+1</f>
        <v>2</v>
      </c>
      <c r="O7" s="57">
        <v>1</v>
      </c>
      <c r="P7" s="57" t="s">
        <v>75</v>
      </c>
    </row>
    <row r="8" spans="1:16" ht="38.25" customHeight="1" x14ac:dyDescent="0.2">
      <c r="A8" s="56">
        <f>'様式４－１'!A8</f>
        <v>0</v>
      </c>
      <c r="B8" s="56" t="str">
        <f>'様式４－１'!B8</f>
        <v/>
      </c>
      <c r="C8" s="41">
        <f>IF(ISNA(VLOOKUP(A8,全技術者確認表!$A$14:$D$151,2,0)),,VLOOKUP(A8,全技術者確認表!$A$14:$D$151,2,0))</f>
        <v>0</v>
      </c>
      <c r="D8" s="104" t="s">
        <v>403</v>
      </c>
      <c r="E8" s="107"/>
      <c r="F8" s="137"/>
      <c r="G8" s="137"/>
      <c r="H8" s="28" t="str">
        <f t="shared" si="0"/>
        <v/>
      </c>
      <c r="I8" s="45"/>
      <c r="J8" s="133" t="str">
        <f>IF(ISNA(VLOOKUP(A8,全技術者確認表!A:L,12,0)),"未登録",IF(VLOOKUP(A8,全技術者確認表!A:L,8,)="","未登録",VLOOKUP(A8,全技術者確認表!A:L,12,0)))</f>
        <v>未登録</v>
      </c>
      <c r="K8">
        <f t="shared" si="1"/>
        <v>0</v>
      </c>
      <c r="M8" s="54" t="s">
        <v>157</v>
      </c>
      <c r="N8" s="57">
        <f t="shared" ref="N8:N65" si="2">+N7+1</f>
        <v>3</v>
      </c>
      <c r="O8" s="57">
        <f t="shared" ref="O8:O17" si="3">+O7+1</f>
        <v>2</v>
      </c>
      <c r="P8" s="57" t="s">
        <v>59</v>
      </c>
    </row>
    <row r="9" spans="1:16" ht="38.25" customHeight="1" x14ac:dyDescent="0.2">
      <c r="A9" s="56">
        <f>'様式４－１'!A9</f>
        <v>0</v>
      </c>
      <c r="B9" s="56" t="str">
        <f>'様式４－１'!B9</f>
        <v/>
      </c>
      <c r="C9" s="41">
        <f>IF(ISNA(VLOOKUP(A9,全技術者確認表!$A$14:$D$151,2,0)),,VLOOKUP(A9,全技術者確認表!$A$14:$D$151,2,0))</f>
        <v>0</v>
      </c>
      <c r="D9" s="104" t="s">
        <v>403</v>
      </c>
      <c r="E9" s="107"/>
      <c r="F9" s="137"/>
      <c r="G9" s="137"/>
      <c r="H9" s="28" t="str">
        <f t="shared" si="0"/>
        <v/>
      </c>
      <c r="I9" s="45"/>
      <c r="J9" s="133" t="str">
        <f>IF(ISNA(VLOOKUP(A9,全技術者確認表!A:L,12,0)),"未登録",IF(VLOOKUP(A9,全技術者確認表!A:L,8,)="","未登録",VLOOKUP(A9,全技術者確認表!A:L,12,0)))</f>
        <v>未登録</v>
      </c>
      <c r="K9">
        <f t="shared" si="1"/>
        <v>0</v>
      </c>
      <c r="M9" s="54" t="s">
        <v>160</v>
      </c>
      <c r="N9" s="57">
        <f t="shared" si="2"/>
        <v>4</v>
      </c>
      <c r="O9" s="57">
        <f t="shared" si="3"/>
        <v>3</v>
      </c>
      <c r="P9" s="52"/>
    </row>
    <row r="10" spans="1:16" ht="38.25" customHeight="1" x14ac:dyDescent="0.2">
      <c r="A10" s="56">
        <f>'様式４－１'!A10</f>
        <v>0</v>
      </c>
      <c r="B10" s="56" t="str">
        <f>'様式４－１'!B10</f>
        <v/>
      </c>
      <c r="C10" s="41">
        <f>IF(ISNA(VLOOKUP(A10,全技術者確認表!$A$14:$D$151,2,0)),,VLOOKUP(A10,全技術者確認表!$A$14:$D$151,2,0))</f>
        <v>0</v>
      </c>
      <c r="D10" s="104" t="s">
        <v>403</v>
      </c>
      <c r="E10" s="107"/>
      <c r="F10" s="137"/>
      <c r="G10" s="137"/>
      <c r="H10" s="28" t="str">
        <f t="shared" si="0"/>
        <v/>
      </c>
      <c r="I10" s="45"/>
      <c r="J10" s="133" t="str">
        <f>IF(ISNA(VLOOKUP(A10,全技術者確認表!A:L,12,0)),"未登録",IF(VLOOKUP(A10,全技術者確認表!A:L,8,)="","未登録",VLOOKUP(A10,全技術者確認表!A:L,12,0)))</f>
        <v>未登録</v>
      </c>
      <c r="K10">
        <f>IF(J10="未登録",0,IF(J10="登録抹消",0,IF(B10="－",0,1)))</f>
        <v>0</v>
      </c>
      <c r="M10" s="54" t="s">
        <v>158</v>
      </c>
      <c r="N10" s="57">
        <f t="shared" si="2"/>
        <v>5</v>
      </c>
      <c r="O10" s="57">
        <f t="shared" si="3"/>
        <v>4</v>
      </c>
      <c r="P10" s="52"/>
    </row>
    <row r="11" spans="1:16" ht="38.25" customHeight="1" x14ac:dyDescent="0.2">
      <c r="A11" s="56">
        <f>'様式４－１'!A11</f>
        <v>0</v>
      </c>
      <c r="B11" s="56" t="str">
        <f>'様式４－１'!B11</f>
        <v/>
      </c>
      <c r="C11" s="41">
        <f>IF(ISNA(VLOOKUP(A11,全技術者確認表!$A$14:$D$151,2,0)),,VLOOKUP(A11,全技術者確認表!$A$14:$D$151,2,0))</f>
        <v>0</v>
      </c>
      <c r="D11" s="104" t="s">
        <v>403</v>
      </c>
      <c r="E11" s="107"/>
      <c r="F11" s="137"/>
      <c r="G11" s="137"/>
      <c r="H11" s="28" t="str">
        <f t="shared" si="0"/>
        <v/>
      </c>
      <c r="I11" s="45"/>
      <c r="J11" s="133" t="str">
        <f>IF(ISNA(VLOOKUP(A11,全技術者確認表!A:L,12,0)),"未登録",IF(VLOOKUP(A11,全技術者確認表!A:L,8,)="","未登録",VLOOKUP(A11,全技術者確認表!A:L,12,0)))</f>
        <v>未登録</v>
      </c>
      <c r="K11">
        <f t="shared" si="1"/>
        <v>0</v>
      </c>
      <c r="M11" s="54" t="s">
        <v>159</v>
      </c>
      <c r="N11" s="57">
        <f t="shared" si="2"/>
        <v>6</v>
      </c>
      <c r="O11" s="57">
        <f t="shared" si="3"/>
        <v>5</v>
      </c>
      <c r="P11" s="52"/>
    </row>
    <row r="12" spans="1:16" ht="38.25" customHeight="1" x14ac:dyDescent="0.2">
      <c r="A12" s="56">
        <f>'様式４－１'!A12</f>
        <v>0</v>
      </c>
      <c r="B12" s="56" t="str">
        <f>'様式４－１'!B12</f>
        <v/>
      </c>
      <c r="C12" s="41">
        <f>IF(ISNA(VLOOKUP(A12,全技術者確認表!$A$14:$D$151,2,0)),,VLOOKUP(A12,全技術者確認表!$A$14:$D$151,2,0))</f>
        <v>0</v>
      </c>
      <c r="D12" s="104" t="s">
        <v>403</v>
      </c>
      <c r="E12" s="107"/>
      <c r="F12" s="137"/>
      <c r="G12" s="137"/>
      <c r="H12" s="28" t="str">
        <f t="shared" si="0"/>
        <v/>
      </c>
      <c r="I12" s="45"/>
      <c r="J12" s="133" t="str">
        <f>IF(ISNA(VLOOKUP(A12,全技術者確認表!A:L,12,0)),"未登録",IF(VLOOKUP(A12,全技術者確認表!A:L,8,)="","未登録",VLOOKUP(A12,全技術者確認表!A:L,12,0)))</f>
        <v>未登録</v>
      </c>
      <c r="K12">
        <f t="shared" si="1"/>
        <v>0</v>
      </c>
      <c r="M12" s="109" t="s">
        <v>405</v>
      </c>
      <c r="N12" s="57">
        <f t="shared" si="2"/>
        <v>7</v>
      </c>
      <c r="O12" s="57">
        <f t="shared" si="3"/>
        <v>6</v>
      </c>
      <c r="P12" s="52"/>
    </row>
    <row r="13" spans="1:16" ht="38.25" customHeight="1" x14ac:dyDescent="0.2">
      <c r="A13" s="56">
        <f>'様式４－１'!A13</f>
        <v>0</v>
      </c>
      <c r="B13" s="56" t="str">
        <f>'様式４－１'!B13</f>
        <v/>
      </c>
      <c r="C13" s="41">
        <f>IF(ISNA(VLOOKUP(A13,全技術者確認表!$A$14:$D$151,2,0)),,VLOOKUP(A13,全技術者確認表!$A$14:$D$151,2,0))</f>
        <v>0</v>
      </c>
      <c r="D13" s="104" t="s">
        <v>403</v>
      </c>
      <c r="E13" s="107"/>
      <c r="F13" s="137"/>
      <c r="G13" s="137"/>
      <c r="H13" s="28" t="str">
        <f t="shared" si="0"/>
        <v/>
      </c>
      <c r="I13" s="45"/>
      <c r="J13" s="133" t="str">
        <f>IF(ISNA(VLOOKUP(A13,全技術者確認表!A:L,12,0)),"未登録",IF(VLOOKUP(A13,全技術者確認表!A:L,8,)="","未登録",VLOOKUP(A13,全技術者確認表!A:L,12,0)))</f>
        <v>未登録</v>
      </c>
      <c r="K13">
        <f t="shared" si="1"/>
        <v>0</v>
      </c>
      <c r="N13" s="57">
        <f t="shared" si="2"/>
        <v>8</v>
      </c>
      <c r="O13" s="57">
        <f t="shared" si="3"/>
        <v>7</v>
      </c>
      <c r="P13" s="52"/>
    </row>
    <row r="14" spans="1:16" ht="38.25" customHeight="1" x14ac:dyDescent="0.2">
      <c r="A14" s="56">
        <f>'様式４－１'!A14</f>
        <v>0</v>
      </c>
      <c r="B14" s="56" t="str">
        <f>'様式４－１'!B14</f>
        <v/>
      </c>
      <c r="C14" s="41">
        <f>IF(ISNA(VLOOKUP(A14,全技術者確認表!$A$14:$D$151,2,0)),,VLOOKUP(A14,全技術者確認表!$A$14:$D$151,2,0))</f>
        <v>0</v>
      </c>
      <c r="D14" s="104" t="s">
        <v>403</v>
      </c>
      <c r="E14" s="107"/>
      <c r="F14" s="137"/>
      <c r="G14" s="137"/>
      <c r="H14" s="28" t="str">
        <f t="shared" si="0"/>
        <v/>
      </c>
      <c r="I14" s="45"/>
      <c r="J14" s="133" t="str">
        <f>IF(ISNA(VLOOKUP(A14,全技術者確認表!A:L,12,0)),"未登録",IF(VLOOKUP(A14,全技術者確認表!A:L,8,)="","未登録",VLOOKUP(A14,全技術者確認表!A:L,12,0)))</f>
        <v>未登録</v>
      </c>
      <c r="K14">
        <f t="shared" si="1"/>
        <v>0</v>
      </c>
      <c r="N14" s="57">
        <f t="shared" si="2"/>
        <v>9</v>
      </c>
      <c r="O14" s="57">
        <f t="shared" si="3"/>
        <v>8</v>
      </c>
      <c r="P14" s="52"/>
    </row>
    <row r="15" spans="1:16" ht="38.25" customHeight="1" x14ac:dyDescent="0.2">
      <c r="A15" s="56">
        <f>'様式４－１'!A15</f>
        <v>0</v>
      </c>
      <c r="B15" s="56" t="str">
        <f>'様式４－１'!B15</f>
        <v/>
      </c>
      <c r="C15" s="41">
        <f>IF(ISNA(VLOOKUP(A15,全技術者確認表!$A$14:$D$151,2,0)),,VLOOKUP(A15,全技術者確認表!$A$14:$D$151,2,0))</f>
        <v>0</v>
      </c>
      <c r="D15" s="104" t="s">
        <v>403</v>
      </c>
      <c r="E15" s="107"/>
      <c r="F15" s="137"/>
      <c r="G15" s="137"/>
      <c r="H15" s="28" t="str">
        <f t="shared" si="0"/>
        <v/>
      </c>
      <c r="I15" s="45"/>
      <c r="J15" s="133" t="str">
        <f>IF(ISNA(VLOOKUP(A15,全技術者確認表!A:L,12,0)),"未登録",IF(VLOOKUP(A15,全技術者確認表!A:L,8,)="","未登録",VLOOKUP(A15,全技術者確認表!A:L,12,0)))</f>
        <v>未登録</v>
      </c>
      <c r="K15">
        <f t="shared" si="1"/>
        <v>0</v>
      </c>
      <c r="N15" s="57">
        <f t="shared" si="2"/>
        <v>10</v>
      </c>
      <c r="O15" s="57">
        <f t="shared" si="3"/>
        <v>9</v>
      </c>
      <c r="P15" s="52"/>
    </row>
    <row r="16" spans="1:16" ht="38.25" customHeight="1" x14ac:dyDescent="0.2">
      <c r="A16" s="56">
        <f>'様式４－１'!A16</f>
        <v>0</v>
      </c>
      <c r="B16" s="56" t="str">
        <f>'様式４－１'!B16</f>
        <v/>
      </c>
      <c r="C16" s="41">
        <f>IF(ISNA(VLOOKUP(A16,全技術者確認表!$A$14:$D$151,2,0)),,VLOOKUP(A16,全技術者確認表!$A$14:$D$151,2,0))</f>
        <v>0</v>
      </c>
      <c r="D16" s="104" t="s">
        <v>403</v>
      </c>
      <c r="E16" s="107"/>
      <c r="F16" s="137"/>
      <c r="G16" s="137"/>
      <c r="H16" s="28" t="str">
        <f t="shared" si="0"/>
        <v/>
      </c>
      <c r="I16" s="45"/>
      <c r="J16" s="133" t="str">
        <f>IF(ISNA(VLOOKUP(A16,全技術者確認表!A:L,12,0)),"未登録",IF(VLOOKUP(A16,全技術者確認表!A:L,8,)="","未登録",VLOOKUP(A16,全技術者確認表!A:L,12,0)))</f>
        <v>未登録</v>
      </c>
      <c r="K16">
        <f t="shared" si="1"/>
        <v>0</v>
      </c>
      <c r="N16" s="57">
        <f t="shared" si="2"/>
        <v>11</v>
      </c>
      <c r="O16" s="57">
        <f t="shared" si="3"/>
        <v>10</v>
      </c>
      <c r="P16" s="52"/>
    </row>
    <row r="17" spans="1:15" ht="38.25" customHeight="1" x14ac:dyDescent="0.2">
      <c r="A17" s="56">
        <f>'様式４－１'!A17</f>
        <v>0</v>
      </c>
      <c r="B17" s="56" t="str">
        <f>'様式４－１'!B17</f>
        <v/>
      </c>
      <c r="C17" s="41">
        <f>IF(ISNA(VLOOKUP(A17,全技術者確認表!$A$14:$D$151,2,0)),,VLOOKUP(A17,全技術者確認表!$A$14:$D$151,2,0))</f>
        <v>0</v>
      </c>
      <c r="D17" s="104" t="s">
        <v>403</v>
      </c>
      <c r="E17" s="107"/>
      <c r="F17" s="137"/>
      <c r="G17" s="137"/>
      <c r="H17" s="28" t="str">
        <f t="shared" si="0"/>
        <v/>
      </c>
      <c r="I17" s="45"/>
      <c r="J17" s="133" t="str">
        <f>IF(ISNA(VLOOKUP(A17,全技術者確認表!A:L,12,0)),"未登録",IF(VLOOKUP(A17,全技術者確認表!A:L,8,)="","未登録",VLOOKUP(A17,全技術者確認表!A:L,12,0)))</f>
        <v>未登録</v>
      </c>
      <c r="K17">
        <f t="shared" si="1"/>
        <v>0</v>
      </c>
      <c r="N17" s="57">
        <f t="shared" si="2"/>
        <v>12</v>
      </c>
      <c r="O17" s="57">
        <f t="shared" si="3"/>
        <v>11</v>
      </c>
    </row>
    <row r="18" spans="1:15" ht="38.25" customHeight="1" x14ac:dyDescent="0.2">
      <c r="A18" s="56">
        <f>'様式４－１'!A18</f>
        <v>0</v>
      </c>
      <c r="B18" s="56" t="str">
        <f>'様式４－１'!B18</f>
        <v/>
      </c>
      <c r="C18" s="41">
        <f>IF(ISNA(VLOOKUP(A18,全技術者確認表!$A$14:$D$151,2,0)),,VLOOKUP(A18,全技術者確認表!$A$14:$D$151,2,0))</f>
        <v>0</v>
      </c>
      <c r="D18" s="104" t="s">
        <v>403</v>
      </c>
      <c r="E18" s="107"/>
      <c r="F18" s="137"/>
      <c r="G18" s="137"/>
      <c r="H18" s="28" t="str">
        <f t="shared" si="0"/>
        <v/>
      </c>
      <c r="I18" s="45"/>
      <c r="J18" s="133" t="str">
        <f>IF(ISNA(VLOOKUP(A18,全技術者確認表!A:L,12,0)),"未登録",IF(VLOOKUP(A18,全技術者確認表!A:L,8,)="","未登録",VLOOKUP(A18,全技術者確認表!A:L,12,0)))</f>
        <v>未登録</v>
      </c>
      <c r="K18">
        <f t="shared" si="1"/>
        <v>0</v>
      </c>
      <c r="N18" s="57">
        <f t="shared" si="2"/>
        <v>13</v>
      </c>
    </row>
    <row r="19" spans="1:15" ht="38.25" customHeight="1" x14ac:dyDescent="0.2">
      <c r="A19" s="56">
        <f>'様式４－１'!A19</f>
        <v>0</v>
      </c>
      <c r="B19" s="56" t="str">
        <f>'様式４－１'!B19</f>
        <v/>
      </c>
      <c r="C19" s="41">
        <f>IF(ISNA(VLOOKUP(A19,全技術者確認表!$A$14:$D$151,2,0)),,VLOOKUP(A19,全技術者確認表!$A$14:$D$151,2,0))</f>
        <v>0</v>
      </c>
      <c r="D19" s="104" t="s">
        <v>403</v>
      </c>
      <c r="E19" s="107"/>
      <c r="F19" s="137"/>
      <c r="G19" s="137"/>
      <c r="H19" s="28" t="str">
        <f t="shared" si="0"/>
        <v/>
      </c>
      <c r="I19" s="45"/>
      <c r="J19" s="133" t="str">
        <f>IF(ISNA(VLOOKUP(A19,全技術者確認表!A:L,12,0)),"未登録",IF(VLOOKUP(A19,全技術者確認表!A:L,8,)="","未登録",VLOOKUP(A19,全技術者確認表!A:L,12,0)))</f>
        <v>未登録</v>
      </c>
      <c r="K19">
        <f t="shared" si="1"/>
        <v>0</v>
      </c>
      <c r="N19" s="57">
        <f t="shared" si="2"/>
        <v>14</v>
      </c>
    </row>
    <row r="20" spans="1:15" ht="38.25" customHeight="1" x14ac:dyDescent="0.2">
      <c r="A20" s="56">
        <f>'様式４－１'!A20</f>
        <v>0</v>
      </c>
      <c r="B20" s="56" t="str">
        <f>'様式４－１'!B20</f>
        <v/>
      </c>
      <c r="C20" s="41">
        <f>IF(ISNA(VLOOKUP(A20,全技術者確認表!$A$14:$D$151,2,0)),,VLOOKUP(A20,全技術者確認表!$A$14:$D$151,2,0))</f>
        <v>0</v>
      </c>
      <c r="D20" s="104" t="s">
        <v>403</v>
      </c>
      <c r="E20" s="107"/>
      <c r="F20" s="137"/>
      <c r="G20" s="137"/>
      <c r="H20" s="28" t="str">
        <f t="shared" si="0"/>
        <v/>
      </c>
      <c r="I20" s="45"/>
      <c r="J20" s="133" t="str">
        <f>IF(ISNA(VLOOKUP(A20,全技術者確認表!A:L,12,0)),"未登録",IF(VLOOKUP(A20,全技術者確認表!A:L,8,)="","未登録",VLOOKUP(A20,全技術者確認表!A:L,12,0)))</f>
        <v>未登録</v>
      </c>
      <c r="K20">
        <f t="shared" si="1"/>
        <v>0</v>
      </c>
      <c r="N20" s="57">
        <f t="shared" si="2"/>
        <v>15</v>
      </c>
    </row>
    <row r="21" spans="1:15" ht="38.25" customHeight="1" x14ac:dyDescent="0.2">
      <c r="A21" s="56">
        <f>'様式４－１'!A21</f>
        <v>0</v>
      </c>
      <c r="B21" s="56" t="str">
        <f>'様式４－１'!B21</f>
        <v/>
      </c>
      <c r="C21" s="41">
        <f>IF(ISNA(VLOOKUP(A21,全技術者確認表!$A$14:$D$151,2,0)),,VLOOKUP(A21,全技術者確認表!$A$14:$D$151,2,0))</f>
        <v>0</v>
      </c>
      <c r="D21" s="104" t="s">
        <v>403</v>
      </c>
      <c r="E21" s="107"/>
      <c r="F21" s="137"/>
      <c r="G21" s="137"/>
      <c r="H21" s="28" t="str">
        <f t="shared" si="0"/>
        <v/>
      </c>
      <c r="I21" s="45"/>
      <c r="J21" s="133" t="str">
        <f>IF(ISNA(VLOOKUP(A21,全技術者確認表!A:L,12,0)),"未登録",IF(VLOOKUP(A21,全技術者確認表!A:L,8,)="","未登録",VLOOKUP(A21,全技術者確認表!A:L,12,0)))</f>
        <v>未登録</v>
      </c>
      <c r="K21">
        <f t="shared" si="1"/>
        <v>0</v>
      </c>
      <c r="N21" s="57">
        <f t="shared" si="2"/>
        <v>16</v>
      </c>
    </row>
    <row r="22" spans="1:15" ht="38.25" customHeight="1" x14ac:dyDescent="0.2">
      <c r="A22" s="56">
        <f>'様式４－１'!A22</f>
        <v>0</v>
      </c>
      <c r="B22" s="56" t="str">
        <f>'様式４－１'!B22</f>
        <v/>
      </c>
      <c r="C22" s="41">
        <f>IF(ISNA(VLOOKUP(A22,全技術者確認表!$A$14:$D$151,2,0)),,VLOOKUP(A22,全技術者確認表!$A$14:$D$151,2,0))</f>
        <v>0</v>
      </c>
      <c r="D22" s="104" t="s">
        <v>403</v>
      </c>
      <c r="E22" s="107"/>
      <c r="F22" s="137"/>
      <c r="G22" s="137"/>
      <c r="H22" s="28" t="str">
        <f t="shared" si="0"/>
        <v/>
      </c>
      <c r="I22" s="45"/>
      <c r="J22" s="133" t="str">
        <f>IF(ISNA(VLOOKUP(A22,全技術者確認表!A:L,12,0)),"未登録",IF(VLOOKUP(A22,全技術者確認表!A:L,8,)="","未登録",VLOOKUP(A22,全技術者確認表!A:L,12,0)))</f>
        <v>未登録</v>
      </c>
      <c r="K22">
        <f t="shared" si="1"/>
        <v>0</v>
      </c>
      <c r="N22" s="57">
        <f t="shared" si="2"/>
        <v>17</v>
      </c>
    </row>
    <row r="23" spans="1:15" ht="38.25" customHeight="1" x14ac:dyDescent="0.2">
      <c r="A23" s="56">
        <f>'様式４－１'!A23</f>
        <v>0</v>
      </c>
      <c r="B23" s="56" t="str">
        <f>'様式４－１'!B23</f>
        <v/>
      </c>
      <c r="C23" s="41">
        <f>IF(ISNA(VLOOKUP(A23,全技術者確認表!$A$14:$D$151,2,0)),,VLOOKUP(A23,全技術者確認表!$A$14:$D$151,2,0))</f>
        <v>0</v>
      </c>
      <c r="D23" s="104" t="s">
        <v>403</v>
      </c>
      <c r="E23" s="107"/>
      <c r="F23" s="137"/>
      <c r="G23" s="137"/>
      <c r="H23" s="28" t="str">
        <f t="shared" si="0"/>
        <v/>
      </c>
      <c r="I23" s="45"/>
      <c r="J23" s="133" t="str">
        <f>IF(ISNA(VLOOKUP(A23,全技術者確認表!A:L,12,0)),"未登録",IF(VLOOKUP(A23,全技術者確認表!A:L,8,)="","未登録",VLOOKUP(A23,全技術者確認表!A:L,12,0)))</f>
        <v>未登録</v>
      </c>
      <c r="K23">
        <f t="shared" si="1"/>
        <v>0</v>
      </c>
      <c r="N23" s="57">
        <f t="shared" si="2"/>
        <v>18</v>
      </c>
    </row>
    <row r="24" spans="1:15" ht="38.25" customHeight="1" x14ac:dyDescent="0.2">
      <c r="A24" s="56">
        <f>'様式４－１'!A24</f>
        <v>0</v>
      </c>
      <c r="B24" s="56" t="str">
        <f>'様式４－１'!B24</f>
        <v/>
      </c>
      <c r="C24" s="41">
        <f>IF(ISNA(VLOOKUP(A24,全技術者確認表!$A$14:$D$151,2,0)),,VLOOKUP(A24,全技術者確認表!$A$14:$D$151,2,0))</f>
        <v>0</v>
      </c>
      <c r="D24" s="104" t="s">
        <v>403</v>
      </c>
      <c r="E24" s="107"/>
      <c r="F24" s="137"/>
      <c r="G24" s="137"/>
      <c r="H24" s="28" t="str">
        <f t="shared" si="0"/>
        <v/>
      </c>
      <c r="I24" s="45"/>
      <c r="J24" s="133" t="str">
        <f>IF(ISNA(VLOOKUP(A24,全技術者確認表!A:L,12,0)),"未登録",IF(VLOOKUP(A24,全技術者確認表!A:L,8,)="","未登録",VLOOKUP(A24,全技術者確認表!A:L,12,0)))</f>
        <v>未登録</v>
      </c>
      <c r="K24">
        <f t="shared" si="1"/>
        <v>0</v>
      </c>
      <c r="N24" s="57">
        <f t="shared" si="2"/>
        <v>19</v>
      </c>
    </row>
    <row r="25" spans="1:15" ht="38.25" customHeight="1" x14ac:dyDescent="0.2">
      <c r="A25" s="56">
        <f>'様式４－１'!A25</f>
        <v>0</v>
      </c>
      <c r="B25" s="56" t="str">
        <f>'様式４－１'!B25</f>
        <v/>
      </c>
      <c r="C25" s="41">
        <f>IF(ISNA(VLOOKUP(A25,全技術者確認表!$A$14:$D$151,2,0)),,VLOOKUP(A25,全技術者確認表!$A$14:$D$151,2,0))</f>
        <v>0</v>
      </c>
      <c r="D25" s="104" t="s">
        <v>403</v>
      </c>
      <c r="E25" s="107"/>
      <c r="F25" s="137"/>
      <c r="G25" s="137"/>
      <c r="H25" s="28" t="str">
        <f t="shared" si="0"/>
        <v/>
      </c>
      <c r="I25" s="45"/>
      <c r="J25" s="133" t="str">
        <f>IF(ISNA(VLOOKUP(A25,全技術者確認表!A:L,12,0)),"未登録",IF(VLOOKUP(A25,全技術者確認表!A:L,8,)="","未登録",VLOOKUP(A25,全技術者確認表!A:L,12,0)))</f>
        <v>未登録</v>
      </c>
      <c r="K25">
        <f t="shared" si="1"/>
        <v>0</v>
      </c>
      <c r="N25" s="57">
        <f t="shared" si="2"/>
        <v>20</v>
      </c>
    </row>
    <row r="26" spans="1:15" ht="38.25" customHeight="1" x14ac:dyDescent="0.2">
      <c r="A26" s="56">
        <f>'様式４－１'!A26</f>
        <v>0</v>
      </c>
      <c r="B26" s="56" t="str">
        <f>'様式４－１'!B26</f>
        <v/>
      </c>
      <c r="C26" s="41">
        <f>IF(ISNA(VLOOKUP(A26,全技術者確認表!$A$14:$D$151,2,0)),,VLOOKUP(A26,全技術者確認表!$A$14:$D$151,2,0))</f>
        <v>0</v>
      </c>
      <c r="D26" s="104" t="s">
        <v>403</v>
      </c>
      <c r="E26" s="107"/>
      <c r="F26" s="137"/>
      <c r="G26" s="137"/>
      <c r="H26" s="28" t="str">
        <f t="shared" si="0"/>
        <v/>
      </c>
      <c r="I26" s="45"/>
      <c r="J26" s="133" t="str">
        <f>IF(ISNA(VLOOKUP(A26,全技術者確認表!A:L,12,0)),"未登録",IF(VLOOKUP(A26,全技術者確認表!A:L,8,)="","未登録",VLOOKUP(A26,全技術者確認表!A:L,12,0)))</f>
        <v>未登録</v>
      </c>
      <c r="K26">
        <f t="shared" si="1"/>
        <v>0</v>
      </c>
      <c r="N26" s="57">
        <f t="shared" si="2"/>
        <v>21</v>
      </c>
    </row>
    <row r="27" spans="1:15" ht="38.25" customHeight="1" x14ac:dyDescent="0.2">
      <c r="A27" s="56">
        <f>'様式４－１'!A27</f>
        <v>0</v>
      </c>
      <c r="B27" s="56" t="str">
        <f>'様式４－１'!B27</f>
        <v/>
      </c>
      <c r="C27" s="41">
        <f>IF(ISNA(VLOOKUP(A27,全技術者確認表!$A$14:$D$151,2,0)),,VLOOKUP(A27,全技術者確認表!$A$14:$D$151,2,0))</f>
        <v>0</v>
      </c>
      <c r="D27" s="104" t="s">
        <v>403</v>
      </c>
      <c r="E27" s="107"/>
      <c r="F27" s="137"/>
      <c r="G27" s="137"/>
      <c r="H27" s="28" t="str">
        <f t="shared" si="0"/>
        <v/>
      </c>
      <c r="I27" s="45"/>
      <c r="J27" s="133" t="str">
        <f>IF(ISNA(VLOOKUP(A27,全技術者確認表!A:L,12,0)),"未登録",IF(VLOOKUP(A27,全技術者確認表!A:L,8,)="","未登録",VLOOKUP(A27,全技術者確認表!A:L,12,0)))</f>
        <v>未登録</v>
      </c>
      <c r="K27">
        <f t="shared" si="1"/>
        <v>0</v>
      </c>
      <c r="N27" s="57">
        <f t="shared" si="2"/>
        <v>22</v>
      </c>
    </row>
    <row r="28" spans="1:15" ht="38.25" customHeight="1" x14ac:dyDescent="0.2">
      <c r="A28" s="56">
        <f>'様式４－１'!A28</f>
        <v>0</v>
      </c>
      <c r="B28" s="56" t="str">
        <f>'様式４－１'!B28</f>
        <v/>
      </c>
      <c r="C28" s="41">
        <f>IF(ISNA(VLOOKUP(A28,全技術者確認表!$A$14:$D$151,2,0)),,VLOOKUP(A28,全技術者確認表!$A$14:$D$151,2,0))</f>
        <v>0</v>
      </c>
      <c r="D28" s="104" t="s">
        <v>403</v>
      </c>
      <c r="E28" s="107"/>
      <c r="F28" s="137"/>
      <c r="G28" s="137"/>
      <c r="H28" s="28" t="str">
        <f t="shared" si="0"/>
        <v/>
      </c>
      <c r="I28" s="45"/>
      <c r="J28" s="133" t="str">
        <f>IF(ISNA(VLOOKUP(A28,全技術者確認表!A:L,12,0)),"未登録",IF(VLOOKUP(A28,全技術者確認表!A:L,8,)="","未登録",VLOOKUP(A28,全技術者確認表!A:L,12,0)))</f>
        <v>未登録</v>
      </c>
      <c r="K28">
        <f t="shared" si="1"/>
        <v>0</v>
      </c>
      <c r="N28" s="57">
        <f t="shared" si="2"/>
        <v>23</v>
      </c>
    </row>
    <row r="29" spans="1:15" ht="38.25" customHeight="1" x14ac:dyDescent="0.2">
      <c r="A29" s="56">
        <f>'様式４－１'!A29</f>
        <v>0</v>
      </c>
      <c r="B29" s="56" t="str">
        <f>'様式４－１'!B29</f>
        <v/>
      </c>
      <c r="C29" s="41">
        <f>IF(ISNA(VLOOKUP(A29,全技術者確認表!$A$14:$D$151,2,0)),,VLOOKUP(A29,全技術者確認表!$A$14:$D$151,2,0))</f>
        <v>0</v>
      </c>
      <c r="D29" s="104" t="s">
        <v>403</v>
      </c>
      <c r="E29" s="107"/>
      <c r="F29" s="137"/>
      <c r="G29" s="137"/>
      <c r="H29" s="28" t="str">
        <f t="shared" si="0"/>
        <v/>
      </c>
      <c r="I29" s="45"/>
      <c r="J29" s="133" t="str">
        <f>IF(ISNA(VLOOKUP(A29,全技術者確認表!A:L,12,0)),"未登録",IF(VLOOKUP(A29,全技術者確認表!A:L,8,)="","未登録",VLOOKUP(A29,全技術者確認表!A:L,12,0)))</f>
        <v>未登録</v>
      </c>
      <c r="K29">
        <f t="shared" si="1"/>
        <v>0</v>
      </c>
      <c r="N29" s="57">
        <f t="shared" si="2"/>
        <v>24</v>
      </c>
    </row>
    <row r="30" spans="1:15" ht="38.25" customHeight="1" x14ac:dyDescent="0.2">
      <c r="A30" s="56">
        <f>'様式４－１'!A30</f>
        <v>0</v>
      </c>
      <c r="B30" s="56" t="str">
        <f>'様式４－１'!B30</f>
        <v/>
      </c>
      <c r="C30" s="41">
        <f>IF(ISNA(VLOOKUP(A30,全技術者確認表!$A$14:$D$151,2,0)),,VLOOKUP(A30,全技術者確認表!$A$14:$D$151,2,0))</f>
        <v>0</v>
      </c>
      <c r="D30" s="104" t="s">
        <v>403</v>
      </c>
      <c r="E30" s="107"/>
      <c r="F30" s="137"/>
      <c r="G30" s="137"/>
      <c r="H30" s="28" t="str">
        <f t="shared" si="0"/>
        <v/>
      </c>
      <c r="I30" s="45"/>
      <c r="J30" s="133" t="str">
        <f>IF(ISNA(VLOOKUP(A30,全技術者確認表!A:L,12,0)),"未登録",IF(VLOOKUP(A30,全技術者確認表!A:L,8,)="","未登録",VLOOKUP(A30,全技術者確認表!A:L,12,0)))</f>
        <v>未登録</v>
      </c>
      <c r="K30">
        <f t="shared" si="1"/>
        <v>0</v>
      </c>
      <c r="N30" s="57">
        <f t="shared" si="2"/>
        <v>25</v>
      </c>
    </row>
    <row r="31" spans="1:15" ht="38.25" customHeight="1" x14ac:dyDescent="0.2">
      <c r="A31" s="56">
        <f>'様式４－１'!A31</f>
        <v>0</v>
      </c>
      <c r="B31" s="56" t="str">
        <f>'様式４－１'!B31</f>
        <v/>
      </c>
      <c r="C31" s="41">
        <f>IF(ISNA(VLOOKUP(A31,全技術者確認表!$A$14:$D$151,2,0)),,VLOOKUP(A31,全技術者確認表!$A$14:$D$151,2,0))</f>
        <v>0</v>
      </c>
      <c r="D31" s="104" t="s">
        <v>403</v>
      </c>
      <c r="E31" s="107"/>
      <c r="F31" s="137"/>
      <c r="G31" s="137"/>
      <c r="H31" s="28" t="str">
        <f t="shared" si="0"/>
        <v/>
      </c>
      <c r="I31" s="45"/>
      <c r="J31" s="133" t="str">
        <f>IF(ISNA(VLOOKUP(A31,全技術者確認表!A:L,12,0)),"未登録",IF(VLOOKUP(A31,全技術者確認表!A:L,8,)="","未登録",VLOOKUP(A31,全技術者確認表!A:L,12,0)))</f>
        <v>未登録</v>
      </c>
      <c r="K31">
        <f t="shared" si="1"/>
        <v>0</v>
      </c>
      <c r="N31" s="57">
        <f t="shared" si="2"/>
        <v>26</v>
      </c>
    </row>
    <row r="32" spans="1:15" ht="38.25" customHeight="1" x14ac:dyDescent="0.2">
      <c r="A32" s="56">
        <f>'様式４－１'!A32</f>
        <v>0</v>
      </c>
      <c r="B32" s="56" t="str">
        <f>'様式４－１'!B32</f>
        <v/>
      </c>
      <c r="C32" s="41">
        <f>IF(ISNA(VLOOKUP(A32,全技術者確認表!$A$14:$D$151,2,0)),,VLOOKUP(A32,全技術者確認表!$A$14:$D$151,2,0))</f>
        <v>0</v>
      </c>
      <c r="D32" s="104" t="s">
        <v>403</v>
      </c>
      <c r="E32" s="107"/>
      <c r="F32" s="137"/>
      <c r="G32" s="137"/>
      <c r="H32" s="28" t="str">
        <f t="shared" si="0"/>
        <v/>
      </c>
      <c r="I32" s="45"/>
      <c r="J32" s="133" t="str">
        <f>IF(ISNA(VLOOKUP(A32,全技術者確認表!A:L,12,0)),"未登録",IF(VLOOKUP(A32,全技術者確認表!A:L,8,)="","未登録",VLOOKUP(A32,全技術者確認表!A:L,12,0)))</f>
        <v>未登録</v>
      </c>
      <c r="K32">
        <f t="shared" si="1"/>
        <v>0</v>
      </c>
      <c r="N32" s="57">
        <f t="shared" si="2"/>
        <v>27</v>
      </c>
    </row>
    <row r="33" spans="1:14" ht="38.25" customHeight="1" x14ac:dyDescent="0.2">
      <c r="A33" s="56">
        <f>'様式４－１'!A33</f>
        <v>0</v>
      </c>
      <c r="B33" s="56" t="str">
        <f>'様式４－１'!B33</f>
        <v/>
      </c>
      <c r="C33" s="41">
        <f>IF(ISNA(VLOOKUP(A33,全技術者確認表!$A$14:$D$151,2,0)),,VLOOKUP(A33,全技術者確認表!$A$14:$D$151,2,0))</f>
        <v>0</v>
      </c>
      <c r="D33" s="104" t="s">
        <v>403</v>
      </c>
      <c r="E33" s="107"/>
      <c r="F33" s="137"/>
      <c r="G33" s="137"/>
      <c r="H33" s="28" t="str">
        <f t="shared" si="0"/>
        <v/>
      </c>
      <c r="I33" s="45"/>
      <c r="J33" s="133" t="str">
        <f>IF(ISNA(VLOOKUP(A33,全技術者確認表!A:L,12,0)),"未登録",IF(VLOOKUP(A33,全技術者確認表!A:L,8,)="","未登録",VLOOKUP(A33,全技術者確認表!A:L,12,0)))</f>
        <v>未登録</v>
      </c>
      <c r="K33">
        <f t="shared" si="1"/>
        <v>0</v>
      </c>
      <c r="N33" s="57">
        <f t="shared" si="2"/>
        <v>28</v>
      </c>
    </row>
    <row r="34" spans="1:14" ht="38.25" customHeight="1" x14ac:dyDescent="0.2">
      <c r="A34" s="56">
        <f>'様式４－１'!A34</f>
        <v>0</v>
      </c>
      <c r="B34" s="56" t="str">
        <f>'様式４－１'!B34</f>
        <v/>
      </c>
      <c r="C34" s="41">
        <f>IF(ISNA(VLOOKUP(A34,全技術者確認表!$A$14:$D$151,2,0)),,VLOOKUP(A34,全技術者確認表!$A$14:$D$151,2,0))</f>
        <v>0</v>
      </c>
      <c r="D34" s="104" t="s">
        <v>403</v>
      </c>
      <c r="E34" s="107"/>
      <c r="F34" s="137"/>
      <c r="G34" s="137"/>
      <c r="H34" s="28" t="str">
        <f t="shared" si="0"/>
        <v/>
      </c>
      <c r="I34" s="45"/>
      <c r="J34" s="133" t="str">
        <f>IF(ISNA(VLOOKUP(A34,全技術者確認表!A:L,12,0)),"未登録",IF(VLOOKUP(A34,全技術者確認表!A:L,8,)="","未登録",VLOOKUP(A34,全技術者確認表!A:L,12,0)))</f>
        <v>未登録</v>
      </c>
      <c r="K34">
        <f t="shared" si="1"/>
        <v>0</v>
      </c>
      <c r="N34" s="57">
        <f t="shared" si="2"/>
        <v>29</v>
      </c>
    </row>
    <row r="35" spans="1:14" ht="38.25" customHeight="1" x14ac:dyDescent="0.2">
      <c r="A35" s="56">
        <f>'様式４－１'!A35</f>
        <v>0</v>
      </c>
      <c r="B35" s="56" t="str">
        <f>'様式４－１'!B35</f>
        <v/>
      </c>
      <c r="C35" s="41">
        <f>IF(ISNA(VLOOKUP(A35,全技術者確認表!$A$14:$D$151,2,0)),,VLOOKUP(A35,全技術者確認表!$A$14:$D$151,2,0))</f>
        <v>0</v>
      </c>
      <c r="D35" s="104" t="s">
        <v>403</v>
      </c>
      <c r="E35" s="107"/>
      <c r="F35" s="137"/>
      <c r="G35" s="137"/>
      <c r="H35" s="28" t="str">
        <f t="shared" si="0"/>
        <v/>
      </c>
      <c r="I35" s="45"/>
      <c r="J35" s="133" t="str">
        <f>IF(ISNA(VLOOKUP(A35,全技術者確認表!A:L,12,0)),"未登録",IF(VLOOKUP(A35,全技術者確認表!A:L,8,)="","未登録",VLOOKUP(A35,全技術者確認表!A:L,12,0)))</f>
        <v>未登録</v>
      </c>
      <c r="K35">
        <f t="shared" si="1"/>
        <v>0</v>
      </c>
      <c r="N35" s="57">
        <f t="shared" si="2"/>
        <v>30</v>
      </c>
    </row>
    <row r="36" spans="1:14" ht="38.25" customHeight="1" x14ac:dyDescent="0.2">
      <c r="A36" s="56">
        <f>'様式４－１'!A36</f>
        <v>0</v>
      </c>
      <c r="B36" s="56" t="str">
        <f>'様式４－１'!B36</f>
        <v/>
      </c>
      <c r="C36" s="41">
        <f>IF(ISNA(VLOOKUP(A36,全技術者確認表!$A$14:$D$151,2,0)),,VLOOKUP(A36,全技術者確認表!$A$14:$D$151,2,0))</f>
        <v>0</v>
      </c>
      <c r="D36" s="104" t="s">
        <v>403</v>
      </c>
      <c r="E36" s="107"/>
      <c r="F36" s="137"/>
      <c r="G36" s="137"/>
      <c r="H36" s="28" t="str">
        <f t="shared" si="0"/>
        <v/>
      </c>
      <c r="I36" s="45"/>
      <c r="J36" s="133" t="str">
        <f>IF(ISNA(VLOOKUP(A36,全技術者確認表!A:L,12,0)),"未登録",IF(VLOOKUP(A36,全技術者確認表!A:L,8,)="","未登録",VLOOKUP(A36,全技術者確認表!A:L,12,0)))</f>
        <v>未登録</v>
      </c>
      <c r="K36">
        <f t="shared" si="1"/>
        <v>0</v>
      </c>
      <c r="N36" s="57">
        <f t="shared" si="2"/>
        <v>31</v>
      </c>
    </row>
    <row r="37" spans="1:14" ht="38.25" customHeight="1" x14ac:dyDescent="0.2">
      <c r="A37" s="56">
        <f>'様式４－１'!A37</f>
        <v>0</v>
      </c>
      <c r="B37" s="56" t="str">
        <f>'様式４－１'!B37</f>
        <v/>
      </c>
      <c r="C37" s="41">
        <f>IF(ISNA(VLOOKUP(A37,全技術者確認表!$A$14:$D$151,2,0)),,VLOOKUP(A37,全技術者確認表!$A$14:$D$151,2,0))</f>
        <v>0</v>
      </c>
      <c r="D37" s="104" t="s">
        <v>403</v>
      </c>
      <c r="E37" s="107"/>
      <c r="F37" s="137"/>
      <c r="G37" s="137"/>
      <c r="H37" s="28" t="str">
        <f t="shared" si="0"/>
        <v/>
      </c>
      <c r="I37" s="45"/>
      <c r="J37" s="133" t="str">
        <f>IF(ISNA(VLOOKUP(A37,全技術者確認表!A:L,12,0)),"未登録",IF(VLOOKUP(A37,全技術者確認表!A:L,8,)="","未登録",VLOOKUP(A37,全技術者確認表!A:L,12,0)))</f>
        <v>未登録</v>
      </c>
      <c r="K37">
        <f t="shared" si="1"/>
        <v>0</v>
      </c>
      <c r="N37" s="57">
        <f t="shared" si="2"/>
        <v>32</v>
      </c>
    </row>
    <row r="38" spans="1:14" ht="38.25" customHeight="1" x14ac:dyDescent="0.2">
      <c r="A38" s="56">
        <f>'様式４－１'!A38</f>
        <v>0</v>
      </c>
      <c r="B38" s="56" t="str">
        <f>'様式４－１'!B38</f>
        <v/>
      </c>
      <c r="C38" s="41">
        <f>IF(ISNA(VLOOKUP(A38,全技術者確認表!$A$14:$D$151,2,0)),,VLOOKUP(A38,全技術者確認表!$A$14:$D$151,2,0))</f>
        <v>0</v>
      </c>
      <c r="D38" s="104" t="s">
        <v>403</v>
      </c>
      <c r="E38" s="107"/>
      <c r="F38" s="137"/>
      <c r="G38" s="137"/>
      <c r="H38" s="28" t="str">
        <f t="shared" si="0"/>
        <v/>
      </c>
      <c r="I38" s="45"/>
      <c r="J38" s="133" t="str">
        <f>IF(ISNA(VLOOKUP(A38,全技術者確認表!A:L,12,0)),"未登録",IF(VLOOKUP(A38,全技術者確認表!A:L,8,)="","未登録",VLOOKUP(A38,全技術者確認表!A:L,12,0)))</f>
        <v>未登録</v>
      </c>
      <c r="K38">
        <f t="shared" si="1"/>
        <v>0</v>
      </c>
      <c r="N38" s="57">
        <f t="shared" si="2"/>
        <v>33</v>
      </c>
    </row>
    <row r="39" spans="1:14" ht="38.25" customHeight="1" x14ac:dyDescent="0.2">
      <c r="A39" s="56">
        <f>'様式４－１'!A39</f>
        <v>0</v>
      </c>
      <c r="B39" s="56" t="str">
        <f>'様式４－１'!B39</f>
        <v/>
      </c>
      <c r="C39" s="41">
        <f>IF(ISNA(VLOOKUP(A39,全技術者確認表!$A$14:$D$151,2,0)),,VLOOKUP(A39,全技術者確認表!$A$14:$D$151,2,0))</f>
        <v>0</v>
      </c>
      <c r="D39" s="104" t="s">
        <v>403</v>
      </c>
      <c r="E39" s="107"/>
      <c r="F39" s="137"/>
      <c r="G39" s="137"/>
      <c r="H39" s="28" t="str">
        <f t="shared" si="0"/>
        <v/>
      </c>
      <c r="I39" s="45"/>
      <c r="J39" s="133" t="str">
        <f>IF(ISNA(VLOOKUP(A39,全技術者確認表!A:L,12,0)),"未登録",IF(VLOOKUP(A39,全技術者確認表!A:L,8,)="","未登録",VLOOKUP(A39,全技術者確認表!A:L,12,0)))</f>
        <v>未登録</v>
      </c>
      <c r="K39">
        <f t="shared" si="1"/>
        <v>0</v>
      </c>
      <c r="N39" s="57">
        <f t="shared" si="2"/>
        <v>34</v>
      </c>
    </row>
    <row r="40" spans="1:14" ht="38.25" customHeight="1" x14ac:dyDescent="0.2">
      <c r="A40" s="56">
        <f>'様式４－１'!A40</f>
        <v>0</v>
      </c>
      <c r="B40" s="56" t="str">
        <f>'様式４－１'!B40</f>
        <v/>
      </c>
      <c r="C40" s="41">
        <f>IF(ISNA(VLOOKUP(A40,全技術者確認表!$A$14:$D$151,2,0)),,VLOOKUP(A40,全技術者確認表!$A$14:$D$151,2,0))</f>
        <v>0</v>
      </c>
      <c r="D40" s="104" t="s">
        <v>403</v>
      </c>
      <c r="E40" s="107"/>
      <c r="F40" s="137"/>
      <c r="G40" s="137"/>
      <c r="H40" s="28" t="str">
        <f t="shared" si="0"/>
        <v/>
      </c>
      <c r="I40" s="45"/>
      <c r="J40" s="133" t="str">
        <f>IF(ISNA(VLOOKUP(A40,全技術者確認表!A:L,12,0)),"未登録",IF(VLOOKUP(A40,全技術者確認表!A:L,8,)="","未登録",VLOOKUP(A40,全技術者確認表!A:L,12,0)))</f>
        <v>未登録</v>
      </c>
      <c r="K40">
        <f t="shared" si="1"/>
        <v>0</v>
      </c>
      <c r="N40" s="57">
        <f t="shared" si="2"/>
        <v>35</v>
      </c>
    </row>
    <row r="41" spans="1:14" ht="38.25" customHeight="1" x14ac:dyDescent="0.2">
      <c r="A41" s="56">
        <f>'様式４－１'!A41</f>
        <v>0</v>
      </c>
      <c r="B41" s="56" t="str">
        <f>'様式４－１'!B41</f>
        <v/>
      </c>
      <c r="C41" s="41">
        <f>IF(ISNA(VLOOKUP(A41,全技術者確認表!$A$14:$D$151,2,0)),,VLOOKUP(A41,全技術者確認表!$A$14:$D$151,2,0))</f>
        <v>0</v>
      </c>
      <c r="D41" s="104" t="s">
        <v>403</v>
      </c>
      <c r="E41" s="107"/>
      <c r="F41" s="137"/>
      <c r="G41" s="137"/>
      <c r="H41" s="28" t="str">
        <f t="shared" si="0"/>
        <v/>
      </c>
      <c r="I41" s="45"/>
      <c r="J41" s="133" t="str">
        <f>IF(ISNA(VLOOKUP(A41,全技術者確認表!A:L,12,0)),"未登録",IF(VLOOKUP(A41,全技術者確認表!A:L,8,)="","未登録",VLOOKUP(A41,全技術者確認表!A:L,12,0)))</f>
        <v>未登録</v>
      </c>
      <c r="K41">
        <f t="shared" si="1"/>
        <v>0</v>
      </c>
      <c r="N41" s="57">
        <f t="shared" si="2"/>
        <v>36</v>
      </c>
    </row>
    <row r="42" spans="1:14" ht="38.25" customHeight="1" x14ac:dyDescent="0.2">
      <c r="A42" s="56">
        <f>'様式４－１'!A42</f>
        <v>0</v>
      </c>
      <c r="B42" s="56" t="str">
        <f>'様式４－１'!B42</f>
        <v/>
      </c>
      <c r="C42" s="41">
        <f>IF(ISNA(VLOOKUP(A42,全技術者確認表!$A$14:$D$151,2,0)),,VLOOKUP(A42,全技術者確認表!$A$14:$D$151,2,0))</f>
        <v>0</v>
      </c>
      <c r="D42" s="104" t="s">
        <v>403</v>
      </c>
      <c r="E42" s="107"/>
      <c r="F42" s="137"/>
      <c r="G42" s="137"/>
      <c r="H42" s="28" t="str">
        <f t="shared" si="0"/>
        <v/>
      </c>
      <c r="I42" s="45"/>
      <c r="J42" s="133" t="str">
        <f>IF(ISNA(VLOOKUP(A42,全技術者確認表!A:L,12,0)),"未登録",IF(VLOOKUP(A42,全技術者確認表!A:L,8,)="","未登録",VLOOKUP(A42,全技術者確認表!A:L,12,0)))</f>
        <v>未登録</v>
      </c>
      <c r="K42">
        <f t="shared" si="1"/>
        <v>0</v>
      </c>
      <c r="N42" s="57">
        <f t="shared" si="2"/>
        <v>37</v>
      </c>
    </row>
    <row r="43" spans="1:14" ht="38.25" customHeight="1" x14ac:dyDescent="0.2">
      <c r="A43" s="56">
        <f>'様式４－１'!A43</f>
        <v>0</v>
      </c>
      <c r="B43" s="56" t="str">
        <f>'様式４－１'!B43</f>
        <v/>
      </c>
      <c r="C43" s="41">
        <f>IF(ISNA(VLOOKUP(A43,全技術者確認表!$A$14:$D$151,2,0)),,VLOOKUP(A43,全技術者確認表!$A$14:$D$151,2,0))</f>
        <v>0</v>
      </c>
      <c r="D43" s="104" t="s">
        <v>403</v>
      </c>
      <c r="E43" s="107"/>
      <c r="F43" s="137"/>
      <c r="G43" s="137"/>
      <c r="H43" s="28" t="str">
        <f t="shared" si="0"/>
        <v/>
      </c>
      <c r="I43" s="45"/>
      <c r="J43" s="133" t="str">
        <f>IF(ISNA(VLOOKUP(A43,全技術者確認表!A:L,12,0)),"未登録",IF(VLOOKUP(A43,全技術者確認表!A:L,8,)="","未登録",VLOOKUP(A43,全技術者確認表!A:L,12,0)))</f>
        <v>未登録</v>
      </c>
      <c r="K43">
        <f t="shared" si="1"/>
        <v>0</v>
      </c>
      <c r="N43" s="57">
        <f t="shared" si="2"/>
        <v>38</v>
      </c>
    </row>
    <row r="44" spans="1:14" ht="38.25" customHeight="1" x14ac:dyDescent="0.2">
      <c r="A44" s="56">
        <f>'様式４－１'!A44</f>
        <v>0</v>
      </c>
      <c r="B44" s="56" t="str">
        <f>'様式４－１'!B44</f>
        <v/>
      </c>
      <c r="C44" s="41">
        <f>IF(ISNA(VLOOKUP(A44,全技術者確認表!$A$14:$D$151,2,0)),,VLOOKUP(A44,全技術者確認表!$A$14:$D$151,2,0))</f>
        <v>0</v>
      </c>
      <c r="D44" s="104" t="s">
        <v>403</v>
      </c>
      <c r="E44" s="107"/>
      <c r="F44" s="137"/>
      <c r="G44" s="137"/>
      <c r="H44" s="28" t="str">
        <f t="shared" si="0"/>
        <v/>
      </c>
      <c r="I44" s="45"/>
      <c r="J44" s="133" t="str">
        <f>IF(ISNA(VLOOKUP(A44,全技術者確認表!A:L,12,0)),"未登録",IF(VLOOKUP(A44,全技術者確認表!A:L,8,)="","未登録",VLOOKUP(A44,全技術者確認表!A:L,12,0)))</f>
        <v>未登録</v>
      </c>
      <c r="K44">
        <f t="shared" si="1"/>
        <v>0</v>
      </c>
      <c r="N44" s="57">
        <f t="shared" si="2"/>
        <v>39</v>
      </c>
    </row>
    <row r="45" spans="1:14" ht="38.25" customHeight="1" x14ac:dyDescent="0.2">
      <c r="A45" s="56">
        <f>'様式４－１'!A45</f>
        <v>0</v>
      </c>
      <c r="B45" s="56" t="str">
        <f>'様式４－１'!B45</f>
        <v/>
      </c>
      <c r="C45" s="41">
        <f>IF(ISNA(VLOOKUP(A45,全技術者確認表!$A$14:$D$151,2,0)),,VLOOKUP(A45,全技術者確認表!$A$14:$D$151,2,0))</f>
        <v>0</v>
      </c>
      <c r="D45" s="104" t="s">
        <v>403</v>
      </c>
      <c r="E45" s="107"/>
      <c r="F45" s="137"/>
      <c r="G45" s="137"/>
      <c r="H45" s="28" t="str">
        <f t="shared" si="0"/>
        <v/>
      </c>
      <c r="I45" s="45"/>
      <c r="J45" s="133" t="str">
        <f>IF(ISNA(VLOOKUP(A45,全技術者確認表!A:L,12,0)),"未登録",IF(VLOOKUP(A45,全技術者確認表!A:L,8,)="","未登録",VLOOKUP(A45,全技術者確認表!A:L,12,0)))</f>
        <v>未登録</v>
      </c>
      <c r="K45">
        <f t="shared" si="1"/>
        <v>0</v>
      </c>
      <c r="N45" s="57">
        <f t="shared" si="2"/>
        <v>40</v>
      </c>
    </row>
    <row r="46" spans="1:14" ht="38.25" customHeight="1" x14ac:dyDescent="0.2">
      <c r="A46" s="56">
        <f>'様式４－１'!A46</f>
        <v>0</v>
      </c>
      <c r="B46" s="56" t="str">
        <f>'様式４－１'!B46</f>
        <v/>
      </c>
      <c r="C46" s="41">
        <f>IF(ISNA(VLOOKUP(A46,全技術者確認表!$A$14:$D$151,2,0)),,VLOOKUP(A46,全技術者確認表!$A$14:$D$151,2,0))</f>
        <v>0</v>
      </c>
      <c r="D46" s="104" t="s">
        <v>403</v>
      </c>
      <c r="E46" s="107"/>
      <c r="F46" s="137"/>
      <c r="G46" s="137"/>
      <c r="H46" s="28" t="str">
        <f t="shared" si="0"/>
        <v/>
      </c>
      <c r="I46" s="45"/>
      <c r="J46" s="133" t="str">
        <f>IF(ISNA(VLOOKUP(A46,全技術者確認表!A:L,12,0)),"未登録",IF(VLOOKUP(A46,全技術者確認表!A:L,8,)="","未登録",VLOOKUP(A46,全技術者確認表!A:L,12,0)))</f>
        <v>未登録</v>
      </c>
      <c r="K46">
        <f t="shared" si="1"/>
        <v>0</v>
      </c>
      <c r="N46" s="57">
        <f t="shared" si="2"/>
        <v>41</v>
      </c>
    </row>
    <row r="47" spans="1:14" ht="38.25" customHeight="1" x14ac:dyDescent="0.2">
      <c r="A47" s="56">
        <f>'様式４－１'!A47</f>
        <v>0</v>
      </c>
      <c r="B47" s="56" t="str">
        <f>'様式４－１'!B47</f>
        <v/>
      </c>
      <c r="C47" s="41">
        <f>IF(ISNA(VLOOKUP(A47,全技術者確認表!$A$14:$D$151,2,0)),,VLOOKUP(A47,全技術者確認表!$A$14:$D$151,2,0))</f>
        <v>0</v>
      </c>
      <c r="D47" s="104" t="s">
        <v>403</v>
      </c>
      <c r="E47" s="107"/>
      <c r="F47" s="137"/>
      <c r="G47" s="137"/>
      <c r="H47" s="28" t="str">
        <f t="shared" si="0"/>
        <v/>
      </c>
      <c r="I47" s="45"/>
      <c r="J47" s="133" t="str">
        <f>IF(ISNA(VLOOKUP(A47,全技術者確認表!A:L,12,0)),"未登録",IF(VLOOKUP(A47,全技術者確認表!A:L,8,)="","未登録",VLOOKUP(A47,全技術者確認表!A:L,12,0)))</f>
        <v>未登録</v>
      </c>
      <c r="K47">
        <f t="shared" si="1"/>
        <v>0</v>
      </c>
      <c r="N47" s="57">
        <f t="shared" si="2"/>
        <v>42</v>
      </c>
    </row>
    <row r="48" spans="1:14" ht="38.25" customHeight="1" x14ac:dyDescent="0.2">
      <c r="A48" s="56">
        <f>'様式４－１'!A48</f>
        <v>0</v>
      </c>
      <c r="B48" s="56" t="str">
        <f>'様式４－１'!B48</f>
        <v/>
      </c>
      <c r="C48" s="41">
        <f>IF(ISNA(VLOOKUP(A48,全技術者確認表!$A$14:$D$151,2,0)),,VLOOKUP(A48,全技術者確認表!$A$14:$D$151,2,0))</f>
        <v>0</v>
      </c>
      <c r="D48" s="104" t="s">
        <v>403</v>
      </c>
      <c r="E48" s="107"/>
      <c r="F48" s="137"/>
      <c r="G48" s="137"/>
      <c r="H48" s="28" t="str">
        <f t="shared" si="0"/>
        <v/>
      </c>
      <c r="I48" s="45"/>
      <c r="J48" s="133" t="str">
        <f>IF(ISNA(VLOOKUP(A48,全技術者確認表!A:L,12,0)),"未登録",IF(VLOOKUP(A48,全技術者確認表!A:L,8,)="","未登録",VLOOKUP(A48,全技術者確認表!A:L,12,0)))</f>
        <v>未登録</v>
      </c>
      <c r="K48">
        <f t="shared" si="1"/>
        <v>0</v>
      </c>
      <c r="N48" s="57">
        <f t="shared" si="2"/>
        <v>43</v>
      </c>
    </row>
    <row r="49" spans="1:14" ht="38.25" customHeight="1" x14ac:dyDescent="0.2">
      <c r="A49" s="56">
        <f>'様式４－１'!A49</f>
        <v>0</v>
      </c>
      <c r="B49" s="56" t="str">
        <f>'様式４－１'!B49</f>
        <v/>
      </c>
      <c r="C49" s="41">
        <f>IF(ISNA(VLOOKUP(A49,全技術者確認表!$A$14:$D$151,2,0)),,VLOOKUP(A49,全技術者確認表!$A$14:$D$151,2,0))</f>
        <v>0</v>
      </c>
      <c r="D49" s="104" t="s">
        <v>403</v>
      </c>
      <c r="E49" s="107"/>
      <c r="F49" s="137"/>
      <c r="G49" s="137"/>
      <c r="H49" s="28" t="str">
        <f t="shared" si="0"/>
        <v/>
      </c>
      <c r="I49" s="45"/>
      <c r="J49" s="133" t="str">
        <f>IF(ISNA(VLOOKUP(A49,全技術者確認表!A:L,12,0)),"未登録",IF(VLOOKUP(A49,全技術者確認表!A:L,8,)="","未登録",VLOOKUP(A49,全技術者確認表!A:L,12,0)))</f>
        <v>未登録</v>
      </c>
      <c r="K49">
        <f t="shared" si="1"/>
        <v>0</v>
      </c>
      <c r="N49" s="57">
        <f t="shared" si="2"/>
        <v>44</v>
      </c>
    </row>
    <row r="50" spans="1:14" ht="38.25" customHeight="1" x14ac:dyDescent="0.2">
      <c r="A50" s="56">
        <f>'様式４－１'!A50</f>
        <v>0</v>
      </c>
      <c r="B50" s="56" t="str">
        <f>'様式４－１'!B50</f>
        <v/>
      </c>
      <c r="C50" s="41">
        <f>IF(ISNA(VLOOKUP(A50,全技術者確認表!$A$14:$D$151,2,0)),,VLOOKUP(A50,全技術者確認表!$A$14:$D$151,2,0))</f>
        <v>0</v>
      </c>
      <c r="D50" s="104" t="s">
        <v>403</v>
      </c>
      <c r="E50" s="107"/>
      <c r="F50" s="137"/>
      <c r="G50" s="137"/>
      <c r="H50" s="28" t="str">
        <f t="shared" si="0"/>
        <v/>
      </c>
      <c r="I50" s="45"/>
      <c r="J50" s="133" t="str">
        <f>IF(ISNA(VLOOKUP(A50,全技術者確認表!A:L,12,0)),"未登録",IF(VLOOKUP(A50,全技術者確認表!A:L,8,)="","未登録",VLOOKUP(A50,全技術者確認表!A:L,12,0)))</f>
        <v>未登録</v>
      </c>
      <c r="K50">
        <f t="shared" si="1"/>
        <v>0</v>
      </c>
      <c r="N50" s="57">
        <f t="shared" si="2"/>
        <v>45</v>
      </c>
    </row>
    <row r="51" spans="1:14" ht="38.25" customHeight="1" x14ac:dyDescent="0.2">
      <c r="A51" s="56">
        <f>'様式４－１'!A51</f>
        <v>0</v>
      </c>
      <c r="B51" s="56" t="str">
        <f>'様式４－１'!B51</f>
        <v/>
      </c>
      <c r="C51" s="41">
        <f>IF(ISNA(VLOOKUP(A51,全技術者確認表!$A$14:$D$151,2,0)),,VLOOKUP(A51,全技術者確認表!$A$14:$D$151,2,0))</f>
        <v>0</v>
      </c>
      <c r="D51" s="104" t="s">
        <v>403</v>
      </c>
      <c r="E51" s="107"/>
      <c r="F51" s="137"/>
      <c r="G51" s="137"/>
      <c r="H51" s="28" t="str">
        <f t="shared" si="0"/>
        <v/>
      </c>
      <c r="I51" s="45"/>
      <c r="J51" s="133" t="str">
        <f>IF(ISNA(VLOOKUP(A51,全技術者確認表!A:L,12,0)),"未登録",IF(VLOOKUP(A51,全技術者確認表!A:L,8,)="","未登録",VLOOKUP(A51,全技術者確認表!A:L,12,0)))</f>
        <v>未登録</v>
      </c>
      <c r="K51">
        <f t="shared" si="1"/>
        <v>0</v>
      </c>
      <c r="N51" s="57">
        <f t="shared" si="2"/>
        <v>46</v>
      </c>
    </row>
    <row r="52" spans="1:14" ht="38.25" customHeight="1" x14ac:dyDescent="0.2">
      <c r="A52" s="56">
        <f>'様式４－１'!A52</f>
        <v>0</v>
      </c>
      <c r="B52" s="56" t="str">
        <f>'様式４－１'!B52</f>
        <v/>
      </c>
      <c r="C52" s="41">
        <f>IF(ISNA(VLOOKUP(A52,全技術者確認表!$A$14:$D$151,2,0)),,VLOOKUP(A52,全技術者確認表!$A$14:$D$151,2,0))</f>
        <v>0</v>
      </c>
      <c r="D52" s="104" t="s">
        <v>403</v>
      </c>
      <c r="E52" s="107"/>
      <c r="F52" s="137"/>
      <c r="G52" s="137"/>
      <c r="H52" s="28" t="str">
        <f t="shared" si="0"/>
        <v/>
      </c>
      <c r="I52" s="45"/>
      <c r="J52" s="133" t="str">
        <f>IF(ISNA(VLOOKUP(A52,全技術者確認表!A:L,12,0)),"未登録",IF(VLOOKUP(A52,全技術者確認表!A:L,8,)="","未登録",VLOOKUP(A52,全技術者確認表!A:L,12,0)))</f>
        <v>未登録</v>
      </c>
      <c r="K52">
        <f t="shared" si="1"/>
        <v>0</v>
      </c>
      <c r="N52" s="57">
        <f t="shared" si="2"/>
        <v>47</v>
      </c>
    </row>
    <row r="53" spans="1:14" ht="38.25" customHeight="1" x14ac:dyDescent="0.2">
      <c r="A53" s="56">
        <f>'様式４－１'!A53</f>
        <v>0</v>
      </c>
      <c r="B53" s="56" t="str">
        <f>'様式４－１'!B53</f>
        <v/>
      </c>
      <c r="C53" s="41">
        <f>IF(ISNA(VLOOKUP(A53,全技術者確認表!$A$14:$D$151,2,0)),,VLOOKUP(A53,全技術者確認表!$A$14:$D$151,2,0))</f>
        <v>0</v>
      </c>
      <c r="D53" s="104" t="s">
        <v>403</v>
      </c>
      <c r="E53" s="107"/>
      <c r="F53" s="137"/>
      <c r="G53" s="137"/>
      <c r="H53" s="28" t="str">
        <f t="shared" si="0"/>
        <v/>
      </c>
      <c r="I53" s="45"/>
      <c r="J53" s="133" t="str">
        <f>IF(ISNA(VLOOKUP(A53,全技術者確認表!A:L,12,0)),"未登録",IF(VLOOKUP(A53,全技術者確認表!A:L,8,)="","未登録",VLOOKUP(A53,全技術者確認表!A:L,12,0)))</f>
        <v>未登録</v>
      </c>
      <c r="K53">
        <f t="shared" si="1"/>
        <v>0</v>
      </c>
      <c r="N53" s="57">
        <f t="shared" si="2"/>
        <v>48</v>
      </c>
    </row>
    <row r="54" spans="1:14" ht="38.25" customHeight="1" x14ac:dyDescent="0.2">
      <c r="A54" s="56">
        <f>'様式４－１'!A54</f>
        <v>0</v>
      </c>
      <c r="B54" s="56" t="str">
        <f>'様式４－１'!B54</f>
        <v/>
      </c>
      <c r="C54" s="41">
        <f>IF(ISNA(VLOOKUP(A54,全技術者確認表!$A$14:$D$151,2,0)),,VLOOKUP(A54,全技術者確認表!$A$14:$D$151,2,0))</f>
        <v>0</v>
      </c>
      <c r="D54" s="104" t="s">
        <v>403</v>
      </c>
      <c r="E54" s="107"/>
      <c r="F54" s="137"/>
      <c r="G54" s="137"/>
      <c r="H54" s="28" t="str">
        <f t="shared" si="0"/>
        <v/>
      </c>
      <c r="I54" s="45"/>
      <c r="J54" s="133" t="str">
        <f>IF(ISNA(VLOOKUP(A54,全技術者確認表!A:L,12,0)),"未登録",IF(VLOOKUP(A54,全技術者確認表!A:L,8,)="","未登録",VLOOKUP(A54,全技術者確認表!A:L,12,0)))</f>
        <v>未登録</v>
      </c>
      <c r="K54">
        <f t="shared" si="1"/>
        <v>0</v>
      </c>
      <c r="N54" s="57">
        <f t="shared" si="2"/>
        <v>49</v>
      </c>
    </row>
    <row r="55" spans="1:14" ht="38.25" customHeight="1" x14ac:dyDescent="0.2">
      <c r="A55" s="56">
        <f>'様式４－１'!A55</f>
        <v>0</v>
      </c>
      <c r="B55" s="56" t="str">
        <f>'様式４－１'!B55</f>
        <v/>
      </c>
      <c r="C55" s="41">
        <f>IF(ISNA(VLOOKUP(A55,全技術者確認表!$A$14:$D$151,2,0)),,VLOOKUP(A55,全技術者確認表!$A$14:$D$151,2,0))</f>
        <v>0</v>
      </c>
      <c r="D55" s="104" t="s">
        <v>403</v>
      </c>
      <c r="E55" s="107"/>
      <c r="F55" s="137"/>
      <c r="G55" s="137"/>
      <c r="H55" s="28" t="str">
        <f t="shared" si="0"/>
        <v/>
      </c>
      <c r="I55" s="45"/>
      <c r="J55" s="133" t="str">
        <f>IF(ISNA(VLOOKUP(A55,全技術者確認表!A:L,12,0)),"未登録",IF(VLOOKUP(A55,全技術者確認表!A:L,8,)="","未登録",VLOOKUP(A55,全技術者確認表!A:L,12,0)))</f>
        <v>未登録</v>
      </c>
      <c r="K55">
        <f t="shared" si="1"/>
        <v>0</v>
      </c>
      <c r="N55" s="57">
        <f t="shared" si="2"/>
        <v>50</v>
      </c>
    </row>
    <row r="56" spans="1:14" ht="38.25" customHeight="1" x14ac:dyDescent="0.2">
      <c r="A56" s="56">
        <f>'様式４－１'!A56</f>
        <v>0</v>
      </c>
      <c r="B56" s="56" t="str">
        <f>'様式４－１'!B56</f>
        <v/>
      </c>
      <c r="C56" s="41">
        <f>IF(ISNA(VLOOKUP(A56,全技術者確認表!$A$14:$D$151,2,0)),,VLOOKUP(A56,全技術者確認表!$A$14:$D$151,2,0))</f>
        <v>0</v>
      </c>
      <c r="D56" s="104" t="s">
        <v>403</v>
      </c>
      <c r="E56" s="107"/>
      <c r="F56" s="137"/>
      <c r="G56" s="137"/>
      <c r="H56" s="28" t="str">
        <f t="shared" si="0"/>
        <v/>
      </c>
      <c r="I56" s="45"/>
      <c r="J56" s="133" t="str">
        <f>IF(ISNA(VLOOKUP(A56,全技術者確認表!A:L,12,0)),"未登録",IF(VLOOKUP(A56,全技術者確認表!A:L,8,)="","未登録",VLOOKUP(A56,全技術者確認表!A:L,12,0)))</f>
        <v>未登録</v>
      </c>
      <c r="K56">
        <f t="shared" si="1"/>
        <v>0</v>
      </c>
      <c r="N56" s="57">
        <f t="shared" si="2"/>
        <v>51</v>
      </c>
    </row>
    <row r="57" spans="1:14" ht="38.25" customHeight="1" x14ac:dyDescent="0.2">
      <c r="A57" s="56">
        <f>'様式４－１'!A57</f>
        <v>0</v>
      </c>
      <c r="B57" s="56" t="str">
        <f>'様式４－１'!B57</f>
        <v/>
      </c>
      <c r="C57" s="41">
        <f>IF(ISNA(VLOOKUP(A57,全技術者確認表!$A$14:$D$151,2,0)),,VLOOKUP(A57,全技術者確認表!$A$14:$D$151,2,0))</f>
        <v>0</v>
      </c>
      <c r="D57" s="104" t="s">
        <v>403</v>
      </c>
      <c r="E57" s="107"/>
      <c r="F57" s="137"/>
      <c r="G57" s="137"/>
      <c r="H57" s="28" t="str">
        <f t="shared" si="0"/>
        <v/>
      </c>
      <c r="I57" s="45"/>
      <c r="J57" s="133" t="str">
        <f>IF(ISNA(VLOOKUP(A57,全技術者確認表!A:L,12,0)),"未登録",IF(VLOOKUP(A57,全技術者確認表!A:L,8,)="","未登録",VLOOKUP(A57,全技術者確認表!A:L,12,0)))</f>
        <v>未登録</v>
      </c>
      <c r="K57">
        <f t="shared" si="1"/>
        <v>0</v>
      </c>
      <c r="N57" s="57">
        <f t="shared" si="2"/>
        <v>52</v>
      </c>
    </row>
    <row r="58" spans="1:14" ht="38.25" customHeight="1" x14ac:dyDescent="0.2">
      <c r="A58" s="56">
        <f>'様式４－１'!A58</f>
        <v>0</v>
      </c>
      <c r="B58" s="56" t="str">
        <f>'様式４－１'!B58</f>
        <v/>
      </c>
      <c r="C58" s="41">
        <f>IF(ISNA(VLOOKUP(A58,全技術者確認表!$A$14:$D$151,2,0)),,VLOOKUP(A58,全技術者確認表!$A$14:$D$151,2,0))</f>
        <v>0</v>
      </c>
      <c r="D58" s="104" t="s">
        <v>403</v>
      </c>
      <c r="E58" s="107"/>
      <c r="F58" s="137"/>
      <c r="G58" s="137"/>
      <c r="H58" s="28" t="str">
        <f t="shared" si="0"/>
        <v/>
      </c>
      <c r="I58" s="45"/>
      <c r="J58" s="133" t="str">
        <f>IF(ISNA(VLOOKUP(A58,全技術者確認表!A:L,12,0)),"未登録",IF(VLOOKUP(A58,全技術者確認表!A:L,8,)="","未登録",VLOOKUP(A58,全技術者確認表!A:L,12,0)))</f>
        <v>未登録</v>
      </c>
      <c r="K58">
        <f t="shared" si="1"/>
        <v>0</v>
      </c>
      <c r="N58" s="57">
        <f t="shared" si="2"/>
        <v>53</v>
      </c>
    </row>
    <row r="59" spans="1:14" ht="38.25" customHeight="1" x14ac:dyDescent="0.2">
      <c r="A59" s="56">
        <f>'様式４－１'!A59</f>
        <v>0</v>
      </c>
      <c r="B59" s="56" t="str">
        <f>'様式４－１'!B59</f>
        <v/>
      </c>
      <c r="C59" s="41">
        <f>IF(ISNA(VLOOKUP(A59,全技術者確認表!$A$14:$D$151,2,0)),,VLOOKUP(A59,全技術者確認表!$A$14:$D$151,2,0))</f>
        <v>0</v>
      </c>
      <c r="D59" s="104" t="s">
        <v>403</v>
      </c>
      <c r="E59" s="107"/>
      <c r="F59" s="137"/>
      <c r="G59" s="137"/>
      <c r="H59" s="28" t="str">
        <f t="shared" si="0"/>
        <v/>
      </c>
      <c r="I59" s="45"/>
      <c r="J59" s="133" t="str">
        <f>IF(ISNA(VLOOKUP(A59,全技術者確認表!A:L,12,0)),"未登録",IF(VLOOKUP(A59,全技術者確認表!A:L,8,)="","未登録",VLOOKUP(A59,全技術者確認表!A:L,12,0)))</f>
        <v>未登録</v>
      </c>
      <c r="K59">
        <f t="shared" si="1"/>
        <v>0</v>
      </c>
      <c r="N59" s="57">
        <f t="shared" si="2"/>
        <v>54</v>
      </c>
    </row>
    <row r="60" spans="1:14" ht="38.25" customHeight="1" x14ac:dyDescent="0.2">
      <c r="A60" s="56">
        <f>'様式４－１'!A60</f>
        <v>0</v>
      </c>
      <c r="B60" s="56" t="str">
        <f>'様式４－１'!B60</f>
        <v/>
      </c>
      <c r="C60" s="41">
        <f>IF(ISNA(VLOOKUP(A60,全技術者確認表!$A$14:$D$151,2,0)),,VLOOKUP(A60,全技術者確認表!$A$14:$D$151,2,0))</f>
        <v>0</v>
      </c>
      <c r="D60" s="104" t="s">
        <v>403</v>
      </c>
      <c r="E60" s="107"/>
      <c r="F60" s="137"/>
      <c r="G60" s="137"/>
      <c r="H60" s="28" t="str">
        <f t="shared" si="0"/>
        <v/>
      </c>
      <c r="I60" s="45"/>
      <c r="J60" s="133" t="str">
        <f>IF(ISNA(VLOOKUP(A60,全技術者確認表!A:L,12,0)),"未登録",IF(VLOOKUP(A60,全技術者確認表!A:L,8,)="","未登録",VLOOKUP(A60,全技術者確認表!A:L,12,0)))</f>
        <v>未登録</v>
      </c>
      <c r="K60">
        <f t="shared" si="1"/>
        <v>0</v>
      </c>
      <c r="N60" s="57">
        <f t="shared" si="2"/>
        <v>55</v>
      </c>
    </row>
    <row r="61" spans="1:14" ht="38.25" customHeight="1" x14ac:dyDescent="0.2">
      <c r="A61" s="56">
        <f>'様式４－１'!A61</f>
        <v>0</v>
      </c>
      <c r="B61" s="56" t="str">
        <f>'様式４－１'!B61</f>
        <v/>
      </c>
      <c r="C61" s="41">
        <f>IF(ISNA(VLOOKUP(A61,全技術者確認表!$A$14:$D$151,2,0)),,VLOOKUP(A61,全技術者確認表!$A$14:$D$151,2,0))</f>
        <v>0</v>
      </c>
      <c r="D61" s="104" t="s">
        <v>403</v>
      </c>
      <c r="E61" s="107"/>
      <c r="F61" s="137"/>
      <c r="G61" s="137"/>
      <c r="H61" s="28" t="str">
        <f t="shared" si="0"/>
        <v/>
      </c>
      <c r="I61" s="45"/>
      <c r="J61" s="133" t="str">
        <f>IF(ISNA(VLOOKUP(A61,全技術者確認表!A:L,12,0)),"未登録",IF(VLOOKUP(A61,全技術者確認表!A:L,8,)="","未登録",VLOOKUP(A61,全技術者確認表!A:L,12,0)))</f>
        <v>未登録</v>
      </c>
      <c r="K61">
        <f t="shared" si="1"/>
        <v>0</v>
      </c>
      <c r="N61" s="57">
        <f t="shared" si="2"/>
        <v>56</v>
      </c>
    </row>
    <row r="62" spans="1:14" ht="38.25" customHeight="1" x14ac:dyDescent="0.2">
      <c r="A62" s="56">
        <f>'様式４－１'!A62</f>
        <v>0</v>
      </c>
      <c r="B62" s="56" t="str">
        <f>'様式４－１'!B62</f>
        <v/>
      </c>
      <c r="C62" s="41">
        <f>IF(ISNA(VLOOKUP(A62,全技術者確認表!$A$14:$D$151,2,0)),,VLOOKUP(A62,全技術者確認表!$A$14:$D$151,2,0))</f>
        <v>0</v>
      </c>
      <c r="D62" s="104" t="s">
        <v>403</v>
      </c>
      <c r="E62" s="107"/>
      <c r="F62" s="137"/>
      <c r="G62" s="137"/>
      <c r="H62" s="28" t="str">
        <f t="shared" si="0"/>
        <v/>
      </c>
      <c r="I62" s="45"/>
      <c r="J62" s="133" t="str">
        <f>IF(ISNA(VLOOKUP(A62,全技術者確認表!A:L,12,0)),"未登録",IF(VLOOKUP(A62,全技術者確認表!A:L,8,)="","未登録",VLOOKUP(A62,全技術者確認表!A:L,12,0)))</f>
        <v>未登録</v>
      </c>
      <c r="K62">
        <f t="shared" si="1"/>
        <v>0</v>
      </c>
      <c r="N62" s="57">
        <f t="shared" si="2"/>
        <v>57</v>
      </c>
    </row>
    <row r="63" spans="1:14" ht="38.25" customHeight="1" x14ac:dyDescent="0.2">
      <c r="A63" s="56">
        <f>'様式４－１'!A63</f>
        <v>0</v>
      </c>
      <c r="B63" s="56" t="str">
        <f>'様式４－１'!B63</f>
        <v/>
      </c>
      <c r="C63" s="41">
        <f>IF(ISNA(VLOOKUP(A63,全技術者確認表!$A$14:$D$151,2,0)),,VLOOKUP(A63,全技術者確認表!$A$14:$D$151,2,0))</f>
        <v>0</v>
      </c>
      <c r="D63" s="104" t="s">
        <v>403</v>
      </c>
      <c r="E63" s="107"/>
      <c r="F63" s="137"/>
      <c r="G63" s="137"/>
      <c r="H63" s="28" t="str">
        <f t="shared" si="0"/>
        <v/>
      </c>
      <c r="I63" s="45"/>
      <c r="J63" s="133" t="str">
        <f>IF(ISNA(VLOOKUP(A63,全技術者確認表!A:L,12,0)),"未登録",IF(VLOOKUP(A63,全技術者確認表!A:L,8,)="","未登録",VLOOKUP(A63,全技術者確認表!A:L,12,0)))</f>
        <v>未登録</v>
      </c>
      <c r="K63">
        <f t="shared" si="1"/>
        <v>0</v>
      </c>
      <c r="N63" s="57">
        <f t="shared" si="2"/>
        <v>58</v>
      </c>
    </row>
    <row r="64" spans="1:14" ht="38.25" customHeight="1" x14ac:dyDescent="0.2">
      <c r="A64" s="56">
        <f>'様式４－１'!A64</f>
        <v>0</v>
      </c>
      <c r="B64" s="56" t="str">
        <f>'様式４－１'!B64</f>
        <v/>
      </c>
      <c r="C64" s="41">
        <f>IF(ISNA(VLOOKUP(A64,全技術者確認表!$A$14:$D$151,2,0)),,VLOOKUP(A64,全技術者確認表!$A$14:$D$151,2,0))</f>
        <v>0</v>
      </c>
      <c r="D64" s="104" t="s">
        <v>403</v>
      </c>
      <c r="E64" s="107"/>
      <c r="F64" s="137"/>
      <c r="G64" s="137"/>
      <c r="H64" s="28" t="str">
        <f t="shared" si="0"/>
        <v/>
      </c>
      <c r="I64" s="45"/>
      <c r="J64" s="133" t="str">
        <f>IF(ISNA(VLOOKUP(A64,全技術者確認表!A:L,12,0)),"未登録",IF(VLOOKUP(A64,全技術者確認表!A:L,8,)="","未登録",VLOOKUP(A64,全技術者確認表!A:L,12,0)))</f>
        <v>未登録</v>
      </c>
      <c r="K64">
        <f t="shared" si="1"/>
        <v>0</v>
      </c>
      <c r="N64" s="57">
        <f t="shared" si="2"/>
        <v>59</v>
      </c>
    </row>
    <row r="65" spans="1:14" ht="38.25" customHeight="1" x14ac:dyDescent="0.2">
      <c r="A65" s="56">
        <f>'様式４－１'!A65</f>
        <v>0</v>
      </c>
      <c r="B65" s="56" t="str">
        <f>'様式４－１'!B65</f>
        <v/>
      </c>
      <c r="C65" s="41">
        <f>IF(ISNA(VLOOKUP(A65,全技術者確認表!$A$14:$D$151,2,0)),,VLOOKUP(A65,全技術者確認表!$A$14:$D$151,2,0))</f>
        <v>0</v>
      </c>
      <c r="D65" s="104" t="s">
        <v>403</v>
      </c>
      <c r="E65" s="107"/>
      <c r="F65" s="137"/>
      <c r="G65" s="137"/>
      <c r="H65" s="28" t="str">
        <f t="shared" si="0"/>
        <v/>
      </c>
      <c r="I65" s="45"/>
      <c r="J65" s="133" t="str">
        <f>IF(ISNA(VLOOKUP(A65,全技術者確認表!A:L,12,0)),"未登録",IF(VLOOKUP(A65,全技術者確認表!A:L,8,)="","未登録",VLOOKUP(A65,全技術者確認表!A:L,12,0)))</f>
        <v>未登録</v>
      </c>
      <c r="K65">
        <f t="shared" si="1"/>
        <v>0</v>
      </c>
      <c r="N65" s="57">
        <f t="shared" si="2"/>
        <v>60</v>
      </c>
    </row>
    <row r="66" spans="1:14" ht="38.25" customHeight="1" x14ac:dyDescent="0.2">
      <c r="A66" s="56">
        <f>'様式４－１'!A66</f>
        <v>0</v>
      </c>
      <c r="B66" s="56" t="str">
        <f>'様式４－１'!B66</f>
        <v/>
      </c>
      <c r="C66" s="41">
        <f>IF(ISNA(VLOOKUP(A66,全技術者確認表!$A$14:$D$151,2,0)),,VLOOKUP(A66,全技術者確認表!$A$14:$D$151,2,0))</f>
        <v>0</v>
      </c>
      <c r="D66" s="104" t="s">
        <v>403</v>
      </c>
      <c r="E66" s="107"/>
      <c r="F66" s="137"/>
      <c r="G66" s="137"/>
      <c r="H66" s="28" t="str">
        <f t="shared" si="0"/>
        <v/>
      </c>
      <c r="I66" s="45"/>
      <c r="J66" s="133" t="str">
        <f>IF(ISNA(VLOOKUP(A66,全技術者確認表!A:L,12,0)),"未登録",IF(VLOOKUP(A66,全技術者確認表!A:L,8,)="","未登録",VLOOKUP(A66,全技術者確認表!A:L,12,0)))</f>
        <v>未登録</v>
      </c>
      <c r="K66">
        <f t="shared" si="1"/>
        <v>0</v>
      </c>
    </row>
    <row r="67" spans="1:14" ht="38.25" customHeight="1" x14ac:dyDescent="0.2">
      <c r="A67" s="56">
        <f>'様式４－１'!A67</f>
        <v>0</v>
      </c>
      <c r="B67" s="56" t="str">
        <f>'様式４－１'!B67</f>
        <v/>
      </c>
      <c r="C67" s="41">
        <f>IF(ISNA(VLOOKUP(A67,全技術者確認表!$A$14:$D$151,2,0)),,VLOOKUP(A67,全技術者確認表!$A$14:$D$151,2,0))</f>
        <v>0</v>
      </c>
      <c r="D67" s="104" t="s">
        <v>403</v>
      </c>
      <c r="E67" s="107"/>
      <c r="F67" s="137"/>
      <c r="G67" s="137"/>
      <c r="H67" s="28" t="str">
        <f t="shared" si="0"/>
        <v/>
      </c>
      <c r="I67" s="45"/>
      <c r="J67" s="133" t="str">
        <f>IF(ISNA(VLOOKUP(A67,全技術者確認表!A:L,12,0)),"未登録",IF(VLOOKUP(A67,全技術者確認表!A:L,8,)="","未登録",VLOOKUP(A67,全技術者確認表!A:L,12,0)))</f>
        <v>未登録</v>
      </c>
      <c r="K67">
        <f t="shared" si="1"/>
        <v>0</v>
      </c>
    </row>
    <row r="68" spans="1:14" ht="38.25" customHeight="1" x14ac:dyDescent="0.2">
      <c r="A68" s="56">
        <f>'様式４－１'!A68</f>
        <v>0</v>
      </c>
      <c r="B68" s="56" t="str">
        <f>'様式４－１'!B68</f>
        <v/>
      </c>
      <c r="C68" s="41">
        <f>IF(ISNA(VLOOKUP(A68,全技術者確認表!$A$14:$D$151,2,0)),,VLOOKUP(A68,全技術者確認表!$A$14:$D$151,2,0))</f>
        <v>0</v>
      </c>
      <c r="D68" s="104" t="s">
        <v>403</v>
      </c>
      <c r="E68" s="107"/>
      <c r="F68" s="137"/>
      <c r="G68" s="137"/>
      <c r="H68" s="28" t="str">
        <f t="shared" si="0"/>
        <v/>
      </c>
      <c r="I68" s="45"/>
      <c r="J68" s="133" t="str">
        <f>IF(ISNA(VLOOKUP(A68,全技術者確認表!A:L,12,0)),"未登録",IF(VLOOKUP(A68,全技術者確認表!A:L,8,)="","未登録",VLOOKUP(A68,全技術者確認表!A:L,12,0)))</f>
        <v>未登録</v>
      </c>
      <c r="K68">
        <f t="shared" si="1"/>
        <v>0</v>
      </c>
    </row>
    <row r="69" spans="1:14" ht="38.25" customHeight="1" x14ac:dyDescent="0.2">
      <c r="A69" s="56">
        <f>'様式４－１'!A69</f>
        <v>0</v>
      </c>
      <c r="B69" s="56" t="str">
        <f>'様式４－１'!B69</f>
        <v/>
      </c>
      <c r="C69" s="41">
        <f>IF(ISNA(VLOOKUP(A69,全技術者確認表!$A$14:$D$151,2,0)),,VLOOKUP(A69,全技術者確認表!$A$14:$D$151,2,0))</f>
        <v>0</v>
      </c>
      <c r="D69" s="104" t="s">
        <v>403</v>
      </c>
      <c r="E69" s="107"/>
      <c r="F69" s="137"/>
      <c r="G69" s="137"/>
      <c r="H69" s="28" t="str">
        <f t="shared" si="0"/>
        <v/>
      </c>
      <c r="I69" s="45"/>
      <c r="J69" s="133" t="str">
        <f>IF(ISNA(VLOOKUP(A69,全技術者確認表!A:L,12,0)),"未登録",IF(VLOOKUP(A69,全技術者確認表!A:L,8,)="","未登録",VLOOKUP(A69,全技術者確認表!A:L,12,0)))</f>
        <v>未登録</v>
      </c>
      <c r="K69">
        <f t="shared" si="1"/>
        <v>0</v>
      </c>
    </row>
    <row r="70" spans="1:14" ht="38.25" customHeight="1" x14ac:dyDescent="0.2">
      <c r="A70" s="56">
        <f>'様式４－１'!A70</f>
        <v>0</v>
      </c>
      <c r="B70" s="56" t="str">
        <f>'様式４－１'!B70</f>
        <v/>
      </c>
      <c r="C70" s="41">
        <f>IF(ISNA(VLOOKUP(A70,全技術者確認表!$A$14:$D$151,2,0)),,VLOOKUP(A70,全技術者確認表!$A$14:$D$151,2,0))</f>
        <v>0</v>
      </c>
      <c r="D70" s="104" t="s">
        <v>403</v>
      </c>
      <c r="E70" s="107"/>
      <c r="F70" s="137"/>
      <c r="G70" s="137"/>
      <c r="H70" s="28" t="str">
        <f t="shared" si="0"/>
        <v/>
      </c>
      <c r="I70" s="45"/>
      <c r="J70" s="133" t="str">
        <f>IF(ISNA(VLOOKUP(A70,全技術者確認表!A:L,12,0)),"未登録",IF(VLOOKUP(A70,全技術者確認表!A:L,8,)="","未登録",VLOOKUP(A70,全技術者確認表!A:L,12,0)))</f>
        <v>未登録</v>
      </c>
      <c r="K70">
        <f t="shared" si="1"/>
        <v>0</v>
      </c>
    </row>
    <row r="71" spans="1:14" ht="38.25" customHeight="1" x14ac:dyDescent="0.2">
      <c r="A71" s="56">
        <f>'様式４－１'!A71</f>
        <v>0</v>
      </c>
      <c r="B71" s="56" t="str">
        <f>'様式４－１'!B71</f>
        <v/>
      </c>
      <c r="C71" s="41">
        <f>IF(ISNA(VLOOKUP(A71,全技術者確認表!$A$14:$D$151,2,0)),,VLOOKUP(A71,全技術者確認表!$A$14:$D$151,2,0))</f>
        <v>0</v>
      </c>
      <c r="D71" s="104" t="s">
        <v>403</v>
      </c>
      <c r="E71" s="107"/>
      <c r="F71" s="137"/>
      <c r="G71" s="137"/>
      <c r="H71" s="28" t="str">
        <f t="shared" ref="H71:H112" si="4">IF(J71="未登録","",IF(K71=1,J71,""))</f>
        <v/>
      </c>
      <c r="I71" s="45"/>
      <c r="J71" s="133" t="str">
        <f>IF(ISNA(VLOOKUP(A71,全技術者確認表!A:L,12,0)),"未登録",IF(VLOOKUP(A71,全技術者確認表!A:L,8,)="","未登録",VLOOKUP(A71,全技術者確認表!A:L,12,0)))</f>
        <v>未登録</v>
      </c>
      <c r="K71">
        <f t="shared" ref="K71:K112" si="5">IF(J71="未登録",0,IF(J71="登録抹消",0,IF(B71="－",0,1)))</f>
        <v>0</v>
      </c>
    </row>
    <row r="72" spans="1:14" ht="38.25" customHeight="1" x14ac:dyDescent="0.2">
      <c r="A72" s="56">
        <f>'様式４－１'!A72</f>
        <v>0</v>
      </c>
      <c r="B72" s="56" t="str">
        <f>'様式４－１'!B72</f>
        <v/>
      </c>
      <c r="C72" s="41">
        <f>IF(ISNA(VLOOKUP(A72,全技術者確認表!$A$14:$D$151,2,0)),,VLOOKUP(A72,全技術者確認表!$A$14:$D$151,2,0))</f>
        <v>0</v>
      </c>
      <c r="D72" s="104" t="s">
        <v>403</v>
      </c>
      <c r="E72" s="107"/>
      <c r="F72" s="137"/>
      <c r="G72" s="137"/>
      <c r="H72" s="28" t="str">
        <f t="shared" si="4"/>
        <v/>
      </c>
      <c r="I72" s="45"/>
      <c r="J72" s="133" t="str">
        <f>IF(ISNA(VLOOKUP(A72,全技術者確認表!A:L,12,0)),"未登録",IF(VLOOKUP(A72,全技術者確認表!A:L,8,)="","未登録",VLOOKUP(A72,全技術者確認表!A:L,12,0)))</f>
        <v>未登録</v>
      </c>
      <c r="K72">
        <f t="shared" si="5"/>
        <v>0</v>
      </c>
    </row>
    <row r="73" spans="1:14" ht="38.25" customHeight="1" x14ac:dyDescent="0.2">
      <c r="A73" s="56">
        <f>'様式４－１'!A73</f>
        <v>0</v>
      </c>
      <c r="B73" s="56" t="str">
        <f>'様式４－１'!B73</f>
        <v/>
      </c>
      <c r="C73" s="41">
        <f>IF(ISNA(VLOOKUP(A73,全技術者確認表!$A$14:$D$151,2,0)),,VLOOKUP(A73,全技術者確認表!$A$14:$D$151,2,0))</f>
        <v>0</v>
      </c>
      <c r="D73" s="104" t="s">
        <v>403</v>
      </c>
      <c r="E73" s="107"/>
      <c r="F73" s="137"/>
      <c r="G73" s="137"/>
      <c r="H73" s="28" t="str">
        <f t="shared" si="4"/>
        <v/>
      </c>
      <c r="I73" s="45"/>
      <c r="J73" s="133" t="str">
        <f>IF(ISNA(VLOOKUP(A73,全技術者確認表!A:L,12,0)),"未登録",IF(VLOOKUP(A73,全技術者確認表!A:L,8,)="","未登録",VLOOKUP(A73,全技術者確認表!A:L,12,0)))</f>
        <v>未登録</v>
      </c>
      <c r="K73">
        <f t="shared" si="5"/>
        <v>0</v>
      </c>
    </row>
    <row r="74" spans="1:14" ht="38.25" customHeight="1" x14ac:dyDescent="0.2">
      <c r="A74" s="56">
        <f>'様式４－１'!A74</f>
        <v>0</v>
      </c>
      <c r="B74" s="56" t="str">
        <f>'様式４－１'!B74</f>
        <v/>
      </c>
      <c r="C74" s="41">
        <f>IF(ISNA(VLOOKUP(A74,全技術者確認表!$A$14:$D$151,2,0)),,VLOOKUP(A74,全技術者確認表!$A$14:$D$151,2,0))</f>
        <v>0</v>
      </c>
      <c r="D74" s="104" t="s">
        <v>403</v>
      </c>
      <c r="E74" s="107"/>
      <c r="F74" s="137"/>
      <c r="G74" s="137"/>
      <c r="H74" s="28" t="str">
        <f t="shared" si="4"/>
        <v/>
      </c>
      <c r="I74" s="45"/>
      <c r="J74" s="133" t="str">
        <f>IF(ISNA(VLOOKUP(A74,全技術者確認表!A:L,12,0)),"未登録",IF(VLOOKUP(A74,全技術者確認表!A:L,8,)="","未登録",VLOOKUP(A74,全技術者確認表!A:L,12,0)))</f>
        <v>未登録</v>
      </c>
      <c r="K74">
        <f t="shared" si="5"/>
        <v>0</v>
      </c>
    </row>
    <row r="75" spans="1:14" ht="38.25" customHeight="1" x14ac:dyDescent="0.2">
      <c r="A75" s="56">
        <f>'様式４－１'!A75</f>
        <v>0</v>
      </c>
      <c r="B75" s="56" t="str">
        <f>'様式４－１'!B75</f>
        <v/>
      </c>
      <c r="C75" s="41">
        <f>IF(ISNA(VLOOKUP(A75,全技術者確認表!$A$14:$D$151,2,0)),,VLOOKUP(A75,全技術者確認表!$A$14:$D$151,2,0))</f>
        <v>0</v>
      </c>
      <c r="D75" s="104" t="s">
        <v>403</v>
      </c>
      <c r="E75" s="107"/>
      <c r="F75" s="137"/>
      <c r="G75" s="137"/>
      <c r="H75" s="28" t="str">
        <f t="shared" si="4"/>
        <v/>
      </c>
      <c r="I75" s="45"/>
      <c r="J75" s="133" t="str">
        <f>IF(ISNA(VLOOKUP(A75,全技術者確認表!A:L,12,0)),"未登録",IF(VLOOKUP(A75,全技術者確認表!A:L,8,)="","未登録",VLOOKUP(A75,全技術者確認表!A:L,12,0)))</f>
        <v>未登録</v>
      </c>
      <c r="K75">
        <f t="shared" si="5"/>
        <v>0</v>
      </c>
    </row>
    <row r="76" spans="1:14" ht="38.25" customHeight="1" x14ac:dyDescent="0.2">
      <c r="A76" s="56">
        <f>'様式４－１'!A76</f>
        <v>0</v>
      </c>
      <c r="B76" s="56" t="str">
        <f>'様式４－１'!B76</f>
        <v/>
      </c>
      <c r="C76" s="41">
        <f>IF(ISNA(VLOOKUP(A76,全技術者確認表!$A$14:$D$151,2,0)),,VLOOKUP(A76,全技術者確認表!$A$14:$D$151,2,0))</f>
        <v>0</v>
      </c>
      <c r="D76" s="104" t="s">
        <v>403</v>
      </c>
      <c r="E76" s="107"/>
      <c r="F76" s="137"/>
      <c r="G76" s="137"/>
      <c r="H76" s="28" t="str">
        <f t="shared" si="4"/>
        <v/>
      </c>
      <c r="I76" s="45"/>
      <c r="J76" s="133" t="str">
        <f>IF(ISNA(VLOOKUP(A76,全技術者確認表!A:L,12,0)),"未登録",IF(VLOOKUP(A76,全技術者確認表!A:L,8,)="","未登録",VLOOKUP(A76,全技術者確認表!A:L,12,0)))</f>
        <v>未登録</v>
      </c>
      <c r="K76">
        <f t="shared" si="5"/>
        <v>0</v>
      </c>
    </row>
    <row r="77" spans="1:14" ht="38.25" customHeight="1" x14ac:dyDescent="0.2">
      <c r="A77" s="56">
        <f>'様式４－１'!A77</f>
        <v>0</v>
      </c>
      <c r="B77" s="56" t="str">
        <f>'様式４－１'!B77</f>
        <v/>
      </c>
      <c r="C77" s="41">
        <f>IF(ISNA(VLOOKUP(A77,全技術者確認表!$A$14:$D$151,2,0)),,VLOOKUP(A77,全技術者確認表!$A$14:$D$151,2,0))</f>
        <v>0</v>
      </c>
      <c r="D77" s="104" t="s">
        <v>403</v>
      </c>
      <c r="E77" s="107"/>
      <c r="F77" s="137"/>
      <c r="G77" s="137"/>
      <c r="H77" s="28" t="str">
        <f t="shared" si="4"/>
        <v/>
      </c>
      <c r="I77" s="45"/>
      <c r="J77" s="133" t="str">
        <f>IF(ISNA(VLOOKUP(A77,全技術者確認表!A:L,12,0)),"未登録",IF(VLOOKUP(A77,全技術者確認表!A:L,8,)="","未登録",VLOOKUP(A77,全技術者確認表!A:L,12,0)))</f>
        <v>未登録</v>
      </c>
      <c r="K77">
        <f t="shared" si="5"/>
        <v>0</v>
      </c>
    </row>
    <row r="78" spans="1:14" ht="38.25" customHeight="1" x14ac:dyDescent="0.2">
      <c r="A78" s="56">
        <f>'様式４－１'!A78</f>
        <v>0</v>
      </c>
      <c r="B78" s="56" t="str">
        <f>'様式４－１'!B78</f>
        <v/>
      </c>
      <c r="C78" s="41">
        <f>IF(ISNA(VLOOKUP(A78,全技術者確認表!$A$14:$D$151,2,0)),,VLOOKUP(A78,全技術者確認表!$A$14:$D$151,2,0))</f>
        <v>0</v>
      </c>
      <c r="D78" s="104" t="s">
        <v>403</v>
      </c>
      <c r="E78" s="107"/>
      <c r="F78" s="137"/>
      <c r="G78" s="137"/>
      <c r="H78" s="28" t="str">
        <f t="shared" si="4"/>
        <v/>
      </c>
      <c r="I78" s="45"/>
      <c r="J78" s="133" t="str">
        <f>IF(ISNA(VLOOKUP(A78,全技術者確認表!A:L,12,0)),"未登録",IF(VLOOKUP(A78,全技術者確認表!A:L,8,)="","未登録",VLOOKUP(A78,全技術者確認表!A:L,12,0)))</f>
        <v>未登録</v>
      </c>
      <c r="K78">
        <f t="shared" si="5"/>
        <v>0</v>
      </c>
    </row>
    <row r="79" spans="1:14" ht="38.25" customHeight="1" x14ac:dyDescent="0.2">
      <c r="A79" s="56">
        <f>'様式４－１'!A79</f>
        <v>0</v>
      </c>
      <c r="B79" s="56" t="str">
        <f>'様式４－１'!B79</f>
        <v/>
      </c>
      <c r="C79" s="41">
        <f>IF(ISNA(VLOOKUP(A79,全技術者確認表!$A$14:$D$151,2,0)),,VLOOKUP(A79,全技術者確認表!$A$14:$D$151,2,0))</f>
        <v>0</v>
      </c>
      <c r="D79" s="104" t="s">
        <v>403</v>
      </c>
      <c r="E79" s="107"/>
      <c r="F79" s="137"/>
      <c r="G79" s="137"/>
      <c r="H79" s="28" t="str">
        <f t="shared" si="4"/>
        <v/>
      </c>
      <c r="I79" s="45"/>
      <c r="J79" s="133" t="str">
        <f>IF(ISNA(VLOOKUP(A79,全技術者確認表!A:L,12,0)),"未登録",IF(VLOOKUP(A79,全技術者確認表!A:L,8,)="","未登録",VLOOKUP(A79,全技術者確認表!A:L,12,0)))</f>
        <v>未登録</v>
      </c>
      <c r="K79">
        <f t="shared" si="5"/>
        <v>0</v>
      </c>
    </row>
    <row r="80" spans="1:14" ht="38.25" customHeight="1" x14ac:dyDescent="0.2">
      <c r="A80" s="56">
        <f>'様式４－１'!A80</f>
        <v>0</v>
      </c>
      <c r="B80" s="56" t="str">
        <f>'様式４－１'!B80</f>
        <v/>
      </c>
      <c r="C80" s="41">
        <f>IF(ISNA(VLOOKUP(A80,全技術者確認表!$A$14:$D$151,2,0)),,VLOOKUP(A80,全技術者確認表!$A$14:$D$151,2,0))</f>
        <v>0</v>
      </c>
      <c r="D80" s="104" t="s">
        <v>403</v>
      </c>
      <c r="E80" s="107"/>
      <c r="F80" s="137"/>
      <c r="G80" s="137"/>
      <c r="H80" s="28" t="str">
        <f t="shared" si="4"/>
        <v/>
      </c>
      <c r="I80" s="45"/>
      <c r="J80" s="133" t="str">
        <f>IF(ISNA(VLOOKUP(A80,全技術者確認表!A:L,12,0)),"未登録",IF(VLOOKUP(A80,全技術者確認表!A:L,8,)="","未登録",VLOOKUP(A80,全技術者確認表!A:L,12,0)))</f>
        <v>未登録</v>
      </c>
      <c r="K80">
        <f t="shared" si="5"/>
        <v>0</v>
      </c>
    </row>
    <row r="81" spans="1:11" ht="38.25" customHeight="1" x14ac:dyDescent="0.2">
      <c r="A81" s="56">
        <f>'様式４－１'!A81</f>
        <v>0</v>
      </c>
      <c r="B81" s="56" t="str">
        <f>'様式４－１'!B81</f>
        <v/>
      </c>
      <c r="C81" s="41">
        <f>IF(ISNA(VLOOKUP(A81,全技術者確認表!$A$14:$D$151,2,0)),,VLOOKUP(A81,全技術者確認表!$A$14:$D$151,2,0))</f>
        <v>0</v>
      </c>
      <c r="D81" s="104" t="s">
        <v>403</v>
      </c>
      <c r="E81" s="107"/>
      <c r="F81" s="137"/>
      <c r="G81" s="137"/>
      <c r="H81" s="28" t="str">
        <f t="shared" si="4"/>
        <v/>
      </c>
      <c r="I81" s="45"/>
      <c r="J81" s="133" t="str">
        <f>IF(ISNA(VLOOKUP(A81,全技術者確認表!A:L,12,0)),"未登録",IF(VLOOKUP(A81,全技術者確認表!A:L,8,)="","未登録",VLOOKUP(A81,全技術者確認表!A:L,12,0)))</f>
        <v>未登録</v>
      </c>
      <c r="K81">
        <f t="shared" si="5"/>
        <v>0</v>
      </c>
    </row>
    <row r="82" spans="1:11" ht="38.25" customHeight="1" x14ac:dyDescent="0.2">
      <c r="A82" s="56">
        <f>'様式４－１'!A82</f>
        <v>0</v>
      </c>
      <c r="B82" s="56" t="str">
        <f>'様式４－１'!B82</f>
        <v/>
      </c>
      <c r="C82" s="41">
        <f>IF(ISNA(VLOOKUP(A82,全技術者確認表!$A$14:$D$151,2,0)),,VLOOKUP(A82,全技術者確認表!$A$14:$D$151,2,0))</f>
        <v>0</v>
      </c>
      <c r="D82" s="104" t="s">
        <v>403</v>
      </c>
      <c r="E82" s="107"/>
      <c r="F82" s="137"/>
      <c r="G82" s="137"/>
      <c r="H82" s="28" t="str">
        <f t="shared" si="4"/>
        <v/>
      </c>
      <c r="I82" s="45"/>
      <c r="J82" s="133" t="str">
        <f>IF(ISNA(VLOOKUP(A82,全技術者確認表!A:L,12,0)),"未登録",IF(VLOOKUP(A82,全技術者確認表!A:L,8,)="","未登録",VLOOKUP(A82,全技術者確認表!A:L,12,0)))</f>
        <v>未登録</v>
      </c>
      <c r="K82">
        <f t="shared" si="5"/>
        <v>0</v>
      </c>
    </row>
    <row r="83" spans="1:11" ht="38.25" customHeight="1" x14ac:dyDescent="0.2">
      <c r="A83" s="56">
        <f>'様式４－１'!A83</f>
        <v>0</v>
      </c>
      <c r="B83" s="56" t="str">
        <f>'様式４－１'!B83</f>
        <v/>
      </c>
      <c r="C83" s="41">
        <f>IF(ISNA(VLOOKUP(A83,全技術者確認表!$A$14:$D$151,2,0)),,VLOOKUP(A83,全技術者確認表!$A$14:$D$151,2,0))</f>
        <v>0</v>
      </c>
      <c r="D83" s="104" t="s">
        <v>403</v>
      </c>
      <c r="E83" s="107"/>
      <c r="F83" s="137"/>
      <c r="G83" s="137"/>
      <c r="H83" s="28" t="str">
        <f t="shared" si="4"/>
        <v/>
      </c>
      <c r="I83" s="45"/>
      <c r="J83" s="133" t="str">
        <f>IF(ISNA(VLOOKUP(A83,全技術者確認表!A:L,12,0)),"未登録",IF(VLOOKUP(A83,全技術者確認表!A:L,8,)="","未登録",VLOOKUP(A83,全技術者確認表!A:L,12,0)))</f>
        <v>未登録</v>
      </c>
      <c r="K83">
        <f t="shared" si="5"/>
        <v>0</v>
      </c>
    </row>
    <row r="84" spans="1:11" ht="38.25" customHeight="1" x14ac:dyDescent="0.2">
      <c r="A84" s="56">
        <f>'様式４－１'!A84</f>
        <v>0</v>
      </c>
      <c r="B84" s="56" t="str">
        <f>'様式４－１'!B84</f>
        <v/>
      </c>
      <c r="C84" s="41">
        <f>IF(ISNA(VLOOKUP(A84,全技術者確認表!$A$14:$D$151,2,0)),,VLOOKUP(A84,全技術者確認表!$A$14:$D$151,2,0))</f>
        <v>0</v>
      </c>
      <c r="D84" s="104" t="s">
        <v>403</v>
      </c>
      <c r="E84" s="107"/>
      <c r="F84" s="137"/>
      <c r="G84" s="137"/>
      <c r="H84" s="28" t="str">
        <f t="shared" si="4"/>
        <v/>
      </c>
      <c r="I84" s="45"/>
      <c r="J84" s="133" t="str">
        <f>IF(ISNA(VLOOKUP(A84,全技術者確認表!A:L,12,0)),"未登録",IF(VLOOKUP(A84,全技術者確認表!A:L,8,)="","未登録",VLOOKUP(A84,全技術者確認表!A:L,12,0)))</f>
        <v>未登録</v>
      </c>
      <c r="K84">
        <f t="shared" si="5"/>
        <v>0</v>
      </c>
    </row>
    <row r="85" spans="1:11" ht="38.25" customHeight="1" x14ac:dyDescent="0.2">
      <c r="A85" s="56">
        <f>'様式４－１'!A85</f>
        <v>0</v>
      </c>
      <c r="B85" s="56" t="str">
        <f>'様式４－１'!B85</f>
        <v/>
      </c>
      <c r="C85" s="41">
        <f>IF(ISNA(VLOOKUP(A85,全技術者確認表!$A$14:$D$151,2,0)),,VLOOKUP(A85,全技術者確認表!$A$14:$D$151,2,0))</f>
        <v>0</v>
      </c>
      <c r="D85" s="104" t="s">
        <v>403</v>
      </c>
      <c r="E85" s="107"/>
      <c r="F85" s="137"/>
      <c r="G85" s="137"/>
      <c r="H85" s="28" t="str">
        <f t="shared" si="4"/>
        <v/>
      </c>
      <c r="I85" s="45"/>
      <c r="J85" s="133" t="str">
        <f>IF(ISNA(VLOOKUP(A85,全技術者確認表!A:L,12,0)),"未登録",IF(VLOOKUP(A85,全技術者確認表!A:L,8,)="","未登録",VLOOKUP(A85,全技術者確認表!A:L,12,0)))</f>
        <v>未登録</v>
      </c>
      <c r="K85">
        <f t="shared" si="5"/>
        <v>0</v>
      </c>
    </row>
    <row r="86" spans="1:11" ht="38.25" customHeight="1" x14ac:dyDescent="0.2">
      <c r="A86" s="56">
        <f>'様式４－１'!A86</f>
        <v>0</v>
      </c>
      <c r="B86" s="56" t="str">
        <f>'様式４－１'!B86</f>
        <v/>
      </c>
      <c r="C86" s="41">
        <f>IF(ISNA(VLOOKUP(A86,全技術者確認表!$A$14:$D$151,2,0)),,VLOOKUP(A86,全技術者確認表!$A$14:$D$151,2,0))</f>
        <v>0</v>
      </c>
      <c r="D86" s="104" t="s">
        <v>403</v>
      </c>
      <c r="E86" s="107"/>
      <c r="F86" s="137"/>
      <c r="G86" s="137"/>
      <c r="H86" s="28" t="str">
        <f t="shared" si="4"/>
        <v/>
      </c>
      <c r="I86" s="45"/>
      <c r="J86" s="133" t="str">
        <f>IF(ISNA(VLOOKUP(A86,全技術者確認表!A:L,12,0)),"未登録",IF(VLOOKUP(A86,全技術者確認表!A:L,8,)="","未登録",VLOOKUP(A86,全技術者確認表!A:L,12,0)))</f>
        <v>未登録</v>
      </c>
      <c r="K86">
        <f t="shared" si="5"/>
        <v>0</v>
      </c>
    </row>
    <row r="87" spans="1:11" ht="38.25" customHeight="1" x14ac:dyDescent="0.2">
      <c r="A87" s="56">
        <f>'様式４－１'!A87</f>
        <v>0</v>
      </c>
      <c r="B87" s="56" t="str">
        <f>'様式４－１'!B87</f>
        <v/>
      </c>
      <c r="C87" s="41">
        <f>IF(ISNA(VLOOKUP(A87,全技術者確認表!$A$14:$D$151,2,0)),,VLOOKUP(A87,全技術者確認表!$A$14:$D$151,2,0))</f>
        <v>0</v>
      </c>
      <c r="D87" s="104" t="s">
        <v>403</v>
      </c>
      <c r="E87" s="107"/>
      <c r="F87" s="137"/>
      <c r="G87" s="137"/>
      <c r="H87" s="28" t="str">
        <f t="shared" si="4"/>
        <v/>
      </c>
      <c r="I87" s="45"/>
      <c r="J87" s="133" t="str">
        <f>IF(ISNA(VLOOKUP(A87,全技術者確認表!A:L,12,0)),"未登録",IF(VLOOKUP(A87,全技術者確認表!A:L,8,)="","未登録",VLOOKUP(A87,全技術者確認表!A:L,12,0)))</f>
        <v>未登録</v>
      </c>
      <c r="K87">
        <f t="shared" si="5"/>
        <v>0</v>
      </c>
    </row>
    <row r="88" spans="1:11" ht="38.25" customHeight="1" x14ac:dyDescent="0.2">
      <c r="A88" s="56">
        <f>'様式４－１'!A88</f>
        <v>0</v>
      </c>
      <c r="B88" s="56" t="str">
        <f>'様式４－１'!B88</f>
        <v/>
      </c>
      <c r="C88" s="41">
        <f>IF(ISNA(VLOOKUP(A88,全技術者確認表!$A$14:$D$151,2,0)),,VLOOKUP(A88,全技術者確認表!$A$14:$D$151,2,0))</f>
        <v>0</v>
      </c>
      <c r="D88" s="104" t="s">
        <v>403</v>
      </c>
      <c r="E88" s="107"/>
      <c r="F88" s="137"/>
      <c r="G88" s="137"/>
      <c r="H88" s="28" t="str">
        <f t="shared" si="4"/>
        <v/>
      </c>
      <c r="I88" s="45"/>
      <c r="J88" s="133" t="str">
        <f>IF(ISNA(VLOOKUP(A88,全技術者確認表!A:L,12,0)),"未登録",IF(VLOOKUP(A88,全技術者確認表!A:L,8,)="","未登録",VLOOKUP(A88,全技術者確認表!A:L,12,0)))</f>
        <v>未登録</v>
      </c>
      <c r="K88">
        <f t="shared" si="5"/>
        <v>0</v>
      </c>
    </row>
    <row r="89" spans="1:11" ht="38.25" customHeight="1" x14ac:dyDescent="0.2">
      <c r="A89" s="56">
        <f>'様式４－１'!A89</f>
        <v>0</v>
      </c>
      <c r="B89" s="56" t="str">
        <f>'様式４－１'!B89</f>
        <v/>
      </c>
      <c r="C89" s="41">
        <f>IF(ISNA(VLOOKUP(A89,全技術者確認表!$A$14:$D$151,2,0)),,VLOOKUP(A89,全技術者確認表!$A$14:$D$151,2,0))</f>
        <v>0</v>
      </c>
      <c r="D89" s="104" t="s">
        <v>403</v>
      </c>
      <c r="E89" s="107"/>
      <c r="F89" s="137"/>
      <c r="G89" s="137"/>
      <c r="H89" s="28" t="str">
        <f t="shared" si="4"/>
        <v/>
      </c>
      <c r="I89" s="45"/>
      <c r="J89" s="133" t="str">
        <f>IF(ISNA(VLOOKUP(A89,全技術者確認表!A:L,12,0)),"未登録",IF(VLOOKUP(A89,全技術者確認表!A:L,8,)="","未登録",VLOOKUP(A89,全技術者確認表!A:L,12,0)))</f>
        <v>未登録</v>
      </c>
      <c r="K89">
        <f t="shared" si="5"/>
        <v>0</v>
      </c>
    </row>
    <row r="90" spans="1:11" ht="38.25" customHeight="1" x14ac:dyDescent="0.2">
      <c r="A90" s="56">
        <f>'様式４－１'!A90</f>
        <v>0</v>
      </c>
      <c r="B90" s="56" t="str">
        <f>'様式４－１'!B90</f>
        <v/>
      </c>
      <c r="C90" s="41">
        <f>IF(ISNA(VLOOKUP(A90,全技術者確認表!$A$14:$D$151,2,0)),,VLOOKUP(A90,全技術者確認表!$A$14:$D$151,2,0))</f>
        <v>0</v>
      </c>
      <c r="D90" s="104" t="s">
        <v>403</v>
      </c>
      <c r="E90" s="107"/>
      <c r="F90" s="137"/>
      <c r="G90" s="137"/>
      <c r="H90" s="28" t="str">
        <f t="shared" si="4"/>
        <v/>
      </c>
      <c r="I90" s="45"/>
      <c r="J90" s="133" t="str">
        <f>IF(ISNA(VLOOKUP(A90,全技術者確認表!A:L,12,0)),"未登録",IF(VLOOKUP(A90,全技術者確認表!A:L,8,)="","未登録",VLOOKUP(A90,全技術者確認表!A:L,12,0)))</f>
        <v>未登録</v>
      </c>
      <c r="K90">
        <f t="shared" si="5"/>
        <v>0</v>
      </c>
    </row>
    <row r="91" spans="1:11" ht="38.25" customHeight="1" x14ac:dyDescent="0.2">
      <c r="A91" s="56">
        <f>'様式４－１'!A91</f>
        <v>0</v>
      </c>
      <c r="B91" s="56" t="str">
        <f>'様式４－１'!B91</f>
        <v/>
      </c>
      <c r="C91" s="41">
        <f>IF(ISNA(VLOOKUP(A91,全技術者確認表!$A$14:$D$151,2,0)),,VLOOKUP(A91,全技術者確認表!$A$14:$D$151,2,0))</f>
        <v>0</v>
      </c>
      <c r="D91" s="104" t="s">
        <v>403</v>
      </c>
      <c r="E91" s="107"/>
      <c r="F91" s="137"/>
      <c r="G91" s="137"/>
      <c r="H91" s="28" t="str">
        <f t="shared" si="4"/>
        <v/>
      </c>
      <c r="I91" s="45"/>
      <c r="J91" s="133" t="str">
        <f>IF(ISNA(VLOOKUP(A91,全技術者確認表!A:L,12,0)),"未登録",IF(VLOOKUP(A91,全技術者確認表!A:L,8,)="","未登録",VLOOKUP(A91,全技術者確認表!A:L,12,0)))</f>
        <v>未登録</v>
      </c>
      <c r="K91">
        <f t="shared" si="5"/>
        <v>0</v>
      </c>
    </row>
    <row r="92" spans="1:11" ht="38.25" customHeight="1" x14ac:dyDescent="0.2">
      <c r="A92" s="56">
        <f>'様式４－１'!A92</f>
        <v>0</v>
      </c>
      <c r="B92" s="56" t="str">
        <f>'様式４－１'!B92</f>
        <v/>
      </c>
      <c r="C92" s="41">
        <f>IF(ISNA(VLOOKUP(A92,全技術者確認表!$A$14:$D$151,2,0)),,VLOOKUP(A92,全技術者確認表!$A$14:$D$151,2,0))</f>
        <v>0</v>
      </c>
      <c r="D92" s="104" t="s">
        <v>403</v>
      </c>
      <c r="E92" s="107"/>
      <c r="F92" s="137"/>
      <c r="G92" s="137"/>
      <c r="H92" s="28" t="str">
        <f t="shared" si="4"/>
        <v/>
      </c>
      <c r="I92" s="45"/>
      <c r="J92" s="133" t="str">
        <f>IF(ISNA(VLOOKUP(A92,全技術者確認表!A:L,12,0)),"未登録",IF(VLOOKUP(A92,全技術者確認表!A:L,8,)="","未登録",VLOOKUP(A92,全技術者確認表!A:L,12,0)))</f>
        <v>未登録</v>
      </c>
      <c r="K92">
        <f t="shared" si="5"/>
        <v>0</v>
      </c>
    </row>
    <row r="93" spans="1:11" ht="38.25" customHeight="1" x14ac:dyDescent="0.2">
      <c r="A93" s="56">
        <f>'様式４－１'!A93</f>
        <v>0</v>
      </c>
      <c r="B93" s="56" t="str">
        <f>'様式４－１'!B93</f>
        <v/>
      </c>
      <c r="C93" s="41">
        <f>IF(ISNA(VLOOKUP(A93,全技術者確認表!$A$14:$D$151,2,0)),,VLOOKUP(A93,全技術者確認表!$A$14:$D$151,2,0))</f>
        <v>0</v>
      </c>
      <c r="D93" s="104" t="s">
        <v>403</v>
      </c>
      <c r="E93" s="107"/>
      <c r="F93" s="137"/>
      <c r="G93" s="137"/>
      <c r="H93" s="28" t="str">
        <f t="shared" si="4"/>
        <v/>
      </c>
      <c r="I93" s="45"/>
      <c r="J93" s="133" t="str">
        <f>IF(ISNA(VLOOKUP(A93,全技術者確認表!A:L,12,0)),"未登録",IF(VLOOKUP(A93,全技術者確認表!A:L,8,)="","未登録",VLOOKUP(A93,全技術者確認表!A:L,12,0)))</f>
        <v>未登録</v>
      </c>
      <c r="K93">
        <f t="shared" si="5"/>
        <v>0</v>
      </c>
    </row>
    <row r="94" spans="1:11" ht="38.25" customHeight="1" x14ac:dyDescent="0.2">
      <c r="A94" s="56">
        <f>'様式４－１'!A94</f>
        <v>0</v>
      </c>
      <c r="B94" s="56" t="str">
        <f>'様式４－１'!B94</f>
        <v/>
      </c>
      <c r="C94" s="41">
        <f>IF(ISNA(VLOOKUP(A94,全技術者確認表!$A$14:$D$151,2,0)),,VLOOKUP(A94,全技術者確認表!$A$14:$D$151,2,0))</f>
        <v>0</v>
      </c>
      <c r="D94" s="104" t="s">
        <v>403</v>
      </c>
      <c r="E94" s="107"/>
      <c r="F94" s="137"/>
      <c r="G94" s="137"/>
      <c r="H94" s="28" t="str">
        <f t="shared" si="4"/>
        <v/>
      </c>
      <c r="I94" s="45"/>
      <c r="J94" s="133" t="str">
        <f>IF(ISNA(VLOOKUP(A94,全技術者確認表!A:L,12,0)),"未登録",IF(VLOOKUP(A94,全技術者確認表!A:L,8,)="","未登録",VLOOKUP(A94,全技術者確認表!A:L,12,0)))</f>
        <v>未登録</v>
      </c>
      <c r="K94">
        <f t="shared" si="5"/>
        <v>0</v>
      </c>
    </row>
    <row r="95" spans="1:11" ht="38.25" customHeight="1" x14ac:dyDescent="0.2">
      <c r="A95" s="56">
        <f>'様式４－１'!A95</f>
        <v>0</v>
      </c>
      <c r="B95" s="56" t="str">
        <f>'様式４－１'!B95</f>
        <v/>
      </c>
      <c r="C95" s="41">
        <f>IF(ISNA(VLOOKUP(A95,全技術者確認表!$A$14:$D$151,2,0)),,VLOOKUP(A95,全技術者確認表!$A$14:$D$151,2,0))</f>
        <v>0</v>
      </c>
      <c r="D95" s="104" t="s">
        <v>403</v>
      </c>
      <c r="E95" s="107"/>
      <c r="F95" s="137"/>
      <c r="G95" s="137"/>
      <c r="H95" s="28" t="str">
        <f t="shared" si="4"/>
        <v/>
      </c>
      <c r="I95" s="45"/>
      <c r="J95" s="133" t="str">
        <f>IF(ISNA(VLOOKUP(A95,全技術者確認表!A:L,12,0)),"未登録",IF(VLOOKUP(A95,全技術者確認表!A:L,8,)="","未登録",VLOOKUP(A95,全技術者確認表!A:L,12,0)))</f>
        <v>未登録</v>
      </c>
      <c r="K95">
        <f t="shared" si="5"/>
        <v>0</v>
      </c>
    </row>
    <row r="96" spans="1:11" ht="38.25" customHeight="1" x14ac:dyDescent="0.2">
      <c r="A96" s="56">
        <f>'様式４－１'!A96</f>
        <v>0</v>
      </c>
      <c r="B96" s="56" t="str">
        <f>'様式４－１'!B96</f>
        <v/>
      </c>
      <c r="C96" s="41">
        <f>IF(ISNA(VLOOKUP(A96,全技術者確認表!$A$14:$D$151,2,0)),,VLOOKUP(A96,全技術者確認表!$A$14:$D$151,2,0))</f>
        <v>0</v>
      </c>
      <c r="D96" s="104" t="s">
        <v>403</v>
      </c>
      <c r="E96" s="107"/>
      <c r="F96" s="137"/>
      <c r="G96" s="137"/>
      <c r="H96" s="28" t="str">
        <f t="shared" si="4"/>
        <v/>
      </c>
      <c r="I96" s="45"/>
      <c r="J96" s="133" t="str">
        <f>IF(ISNA(VLOOKUP(A96,全技術者確認表!A:L,12,0)),"未登録",IF(VLOOKUP(A96,全技術者確認表!A:L,8,)="","未登録",VLOOKUP(A96,全技術者確認表!A:L,12,0)))</f>
        <v>未登録</v>
      </c>
      <c r="K96">
        <f t="shared" si="5"/>
        <v>0</v>
      </c>
    </row>
    <row r="97" spans="1:11" ht="38.25" customHeight="1" x14ac:dyDescent="0.2">
      <c r="A97" s="56">
        <f>'様式４－１'!A97</f>
        <v>0</v>
      </c>
      <c r="B97" s="56" t="str">
        <f>'様式４－１'!B97</f>
        <v/>
      </c>
      <c r="C97" s="41">
        <f>IF(ISNA(VLOOKUP(A97,全技術者確認表!$A$14:$D$151,2,0)),,VLOOKUP(A97,全技術者確認表!$A$14:$D$151,2,0))</f>
        <v>0</v>
      </c>
      <c r="D97" s="104" t="s">
        <v>403</v>
      </c>
      <c r="E97" s="107"/>
      <c r="F97" s="137"/>
      <c r="G97" s="137"/>
      <c r="H97" s="28" t="str">
        <f t="shared" si="4"/>
        <v/>
      </c>
      <c r="I97" s="45"/>
      <c r="J97" s="133" t="str">
        <f>IF(ISNA(VLOOKUP(A97,全技術者確認表!A:L,12,0)),"未登録",IF(VLOOKUP(A97,全技術者確認表!A:L,8,)="","未登録",VLOOKUP(A97,全技術者確認表!A:L,12,0)))</f>
        <v>未登録</v>
      </c>
      <c r="K97">
        <f t="shared" si="5"/>
        <v>0</v>
      </c>
    </row>
    <row r="98" spans="1:11" ht="38.25" customHeight="1" x14ac:dyDescent="0.2">
      <c r="A98" s="56">
        <f>'様式４－１'!A98</f>
        <v>0</v>
      </c>
      <c r="B98" s="56" t="str">
        <f>'様式４－１'!B98</f>
        <v/>
      </c>
      <c r="C98" s="41">
        <f>IF(ISNA(VLOOKUP(A98,全技術者確認表!$A$14:$D$151,2,0)),,VLOOKUP(A98,全技術者確認表!$A$14:$D$151,2,0))</f>
        <v>0</v>
      </c>
      <c r="D98" s="104" t="s">
        <v>403</v>
      </c>
      <c r="E98" s="107"/>
      <c r="F98" s="137"/>
      <c r="G98" s="137"/>
      <c r="H98" s="28" t="str">
        <f t="shared" si="4"/>
        <v/>
      </c>
      <c r="I98" s="45"/>
      <c r="J98" s="133" t="str">
        <f>IF(ISNA(VLOOKUP(A98,全技術者確認表!A:L,12,0)),"未登録",IF(VLOOKUP(A98,全技術者確認表!A:L,8,)="","未登録",VLOOKUP(A98,全技術者確認表!A:L,12,0)))</f>
        <v>未登録</v>
      </c>
      <c r="K98">
        <f t="shared" si="5"/>
        <v>0</v>
      </c>
    </row>
    <row r="99" spans="1:11" ht="38.25" customHeight="1" x14ac:dyDescent="0.2">
      <c r="A99" s="56">
        <f>'様式４－１'!A99</f>
        <v>0</v>
      </c>
      <c r="B99" s="56" t="str">
        <f>'様式４－１'!B99</f>
        <v/>
      </c>
      <c r="C99" s="41">
        <f>IF(ISNA(VLOOKUP(A99,全技術者確認表!$A$14:$D$151,2,0)),,VLOOKUP(A99,全技術者確認表!$A$14:$D$151,2,0))</f>
        <v>0</v>
      </c>
      <c r="D99" s="104" t="s">
        <v>403</v>
      </c>
      <c r="E99" s="107"/>
      <c r="F99" s="137"/>
      <c r="G99" s="137"/>
      <c r="H99" s="28" t="str">
        <f t="shared" si="4"/>
        <v/>
      </c>
      <c r="I99" s="45"/>
      <c r="J99" s="133" t="str">
        <f>IF(ISNA(VLOOKUP(A99,全技術者確認表!A:L,12,0)),"未登録",IF(VLOOKUP(A99,全技術者確認表!A:L,8,)="","未登録",VLOOKUP(A99,全技術者確認表!A:L,12,0)))</f>
        <v>未登録</v>
      </c>
      <c r="K99">
        <f t="shared" si="5"/>
        <v>0</v>
      </c>
    </row>
    <row r="100" spans="1:11" ht="38.25" customHeight="1" x14ac:dyDescent="0.2">
      <c r="A100" s="56">
        <f>'様式４－１'!A100</f>
        <v>0</v>
      </c>
      <c r="B100" s="56" t="str">
        <f>'様式４－１'!B100</f>
        <v/>
      </c>
      <c r="C100" s="41">
        <f>IF(ISNA(VLOOKUP(A100,全技術者確認表!$A$14:$D$151,2,0)),,VLOOKUP(A100,全技術者確認表!$A$14:$D$151,2,0))</f>
        <v>0</v>
      </c>
      <c r="D100" s="104" t="s">
        <v>403</v>
      </c>
      <c r="E100" s="107"/>
      <c r="F100" s="137"/>
      <c r="G100" s="137"/>
      <c r="H100" s="28" t="str">
        <f t="shared" si="4"/>
        <v/>
      </c>
      <c r="I100" s="45"/>
      <c r="J100" s="133" t="str">
        <f>IF(ISNA(VLOOKUP(A100,全技術者確認表!A:L,12,0)),"未登録",IF(VLOOKUP(A100,全技術者確認表!A:L,8,)="","未登録",VLOOKUP(A100,全技術者確認表!A:L,12,0)))</f>
        <v>未登録</v>
      </c>
      <c r="K100">
        <f t="shared" si="5"/>
        <v>0</v>
      </c>
    </row>
    <row r="101" spans="1:11" ht="38.25" customHeight="1" x14ac:dyDescent="0.2">
      <c r="A101" s="56">
        <f>'様式４－１'!A101</f>
        <v>0</v>
      </c>
      <c r="B101" s="56" t="str">
        <f>'様式４－１'!B101</f>
        <v/>
      </c>
      <c r="C101" s="41">
        <f>IF(ISNA(VLOOKUP(A101,全技術者確認表!$A$14:$D$151,2,0)),,VLOOKUP(A101,全技術者確認表!$A$14:$D$151,2,0))</f>
        <v>0</v>
      </c>
      <c r="D101" s="104" t="s">
        <v>403</v>
      </c>
      <c r="E101" s="107"/>
      <c r="F101" s="137"/>
      <c r="G101" s="137"/>
      <c r="H101" s="28" t="str">
        <f t="shared" si="4"/>
        <v/>
      </c>
      <c r="I101" s="45"/>
      <c r="J101" s="133" t="str">
        <f>IF(ISNA(VLOOKUP(A101,全技術者確認表!A:L,12,0)),"未登録",IF(VLOOKUP(A101,全技術者確認表!A:L,8,)="","未登録",VLOOKUP(A101,全技術者確認表!A:L,12,0)))</f>
        <v>未登録</v>
      </c>
      <c r="K101">
        <f t="shared" si="5"/>
        <v>0</v>
      </c>
    </row>
    <row r="102" spans="1:11" ht="38.25" customHeight="1" x14ac:dyDescent="0.2">
      <c r="A102" s="56">
        <f>'様式４－１'!A102</f>
        <v>0</v>
      </c>
      <c r="B102" s="56" t="str">
        <f>'様式４－１'!B102</f>
        <v/>
      </c>
      <c r="C102" s="41">
        <f>IF(ISNA(VLOOKUP(A102,全技術者確認表!$A$14:$D$151,2,0)),,VLOOKUP(A102,全技術者確認表!$A$14:$D$151,2,0))</f>
        <v>0</v>
      </c>
      <c r="D102" s="104" t="s">
        <v>403</v>
      </c>
      <c r="E102" s="107"/>
      <c r="F102" s="137"/>
      <c r="G102" s="137"/>
      <c r="H102" s="28" t="str">
        <f t="shared" si="4"/>
        <v/>
      </c>
      <c r="I102" s="45"/>
      <c r="J102" s="133" t="str">
        <f>IF(ISNA(VLOOKUP(A102,全技術者確認表!A:L,12,0)),"未登録",IF(VLOOKUP(A102,全技術者確認表!A:L,8,)="","未登録",VLOOKUP(A102,全技術者確認表!A:L,12,0)))</f>
        <v>未登録</v>
      </c>
      <c r="K102">
        <f t="shared" si="5"/>
        <v>0</v>
      </c>
    </row>
    <row r="103" spans="1:11" ht="38.25" customHeight="1" x14ac:dyDescent="0.2">
      <c r="A103" s="56">
        <f>'様式４－１'!A103</f>
        <v>0</v>
      </c>
      <c r="B103" s="56" t="str">
        <f>'様式４－１'!B103</f>
        <v/>
      </c>
      <c r="C103" s="41">
        <f>IF(ISNA(VLOOKUP(A103,全技術者確認表!$A$14:$D$151,2,0)),,VLOOKUP(A103,全技術者確認表!$A$14:$D$151,2,0))</f>
        <v>0</v>
      </c>
      <c r="D103" s="104" t="s">
        <v>403</v>
      </c>
      <c r="E103" s="107"/>
      <c r="F103" s="137"/>
      <c r="G103" s="137"/>
      <c r="H103" s="28" t="str">
        <f t="shared" si="4"/>
        <v/>
      </c>
      <c r="I103" s="45"/>
      <c r="J103" s="133" t="str">
        <f>IF(ISNA(VLOOKUP(A103,全技術者確認表!A:L,12,0)),"未登録",IF(VLOOKUP(A103,全技術者確認表!A:L,8,)="","未登録",VLOOKUP(A103,全技術者確認表!A:L,12,0)))</f>
        <v>未登録</v>
      </c>
      <c r="K103">
        <f t="shared" si="5"/>
        <v>0</v>
      </c>
    </row>
    <row r="104" spans="1:11" ht="38.25" customHeight="1" x14ac:dyDescent="0.2">
      <c r="A104" s="56">
        <f>'様式４－１'!A104</f>
        <v>0</v>
      </c>
      <c r="B104" s="56" t="str">
        <f>'様式４－１'!B104</f>
        <v/>
      </c>
      <c r="C104" s="41">
        <f>IF(ISNA(VLOOKUP(A104,全技術者確認表!$A$14:$D$151,2,0)),,VLOOKUP(A104,全技術者確認表!$A$14:$D$151,2,0))</f>
        <v>0</v>
      </c>
      <c r="D104" s="104" t="s">
        <v>403</v>
      </c>
      <c r="E104" s="107"/>
      <c r="F104" s="137"/>
      <c r="G104" s="137"/>
      <c r="H104" s="28" t="str">
        <f t="shared" si="4"/>
        <v/>
      </c>
      <c r="I104" s="45"/>
      <c r="J104" s="133" t="str">
        <f>IF(ISNA(VLOOKUP(A104,全技術者確認表!A:L,12,0)),"未登録",IF(VLOOKUP(A104,全技術者確認表!A:L,8,)="","未登録",VLOOKUP(A104,全技術者確認表!A:L,12,0)))</f>
        <v>未登録</v>
      </c>
      <c r="K104">
        <f t="shared" si="5"/>
        <v>0</v>
      </c>
    </row>
    <row r="105" spans="1:11" ht="38.25" customHeight="1" x14ac:dyDescent="0.2">
      <c r="A105" s="56">
        <f>'様式４－１'!A105</f>
        <v>0</v>
      </c>
      <c r="B105" s="56" t="str">
        <f>'様式４－１'!B105</f>
        <v/>
      </c>
      <c r="C105" s="41">
        <f>IF(ISNA(VLOOKUP(A105,全技術者確認表!$A$14:$D$151,2,0)),,VLOOKUP(A105,全技術者確認表!$A$14:$D$151,2,0))</f>
        <v>0</v>
      </c>
      <c r="D105" s="104" t="s">
        <v>403</v>
      </c>
      <c r="E105" s="107"/>
      <c r="F105" s="137"/>
      <c r="G105" s="137"/>
      <c r="H105" s="28" t="str">
        <f t="shared" si="4"/>
        <v/>
      </c>
      <c r="I105" s="45"/>
      <c r="J105" s="133" t="str">
        <f>IF(ISNA(VLOOKUP(A105,全技術者確認表!A:L,12,0)),"未登録",IF(VLOOKUP(A105,全技術者確認表!A:L,8,)="","未登録",VLOOKUP(A105,全技術者確認表!A:L,12,0)))</f>
        <v>未登録</v>
      </c>
      <c r="K105">
        <f t="shared" si="5"/>
        <v>0</v>
      </c>
    </row>
    <row r="106" spans="1:11" ht="38.25" customHeight="1" x14ac:dyDescent="0.2">
      <c r="A106" s="56">
        <f>'様式４－１'!A106</f>
        <v>0</v>
      </c>
      <c r="B106" s="56" t="str">
        <f>'様式４－１'!B106</f>
        <v/>
      </c>
      <c r="C106" s="41">
        <f>IF(ISNA(VLOOKUP(A106,全技術者確認表!$A$14:$D$151,2,0)),,VLOOKUP(A106,全技術者確認表!$A$14:$D$151,2,0))</f>
        <v>0</v>
      </c>
      <c r="D106" s="104" t="s">
        <v>403</v>
      </c>
      <c r="E106" s="107"/>
      <c r="F106" s="137"/>
      <c r="G106" s="137"/>
      <c r="H106" s="28" t="str">
        <f t="shared" si="4"/>
        <v/>
      </c>
      <c r="I106" s="45"/>
      <c r="J106" s="133" t="str">
        <f>IF(ISNA(VLOOKUP(A106,全技術者確認表!A:L,12,0)),"未登録",IF(VLOOKUP(A106,全技術者確認表!A:L,8,)="","未登録",VLOOKUP(A106,全技術者確認表!A:L,12,0)))</f>
        <v>未登録</v>
      </c>
      <c r="K106">
        <f t="shared" si="5"/>
        <v>0</v>
      </c>
    </row>
    <row r="107" spans="1:11" ht="38.25" customHeight="1" x14ac:dyDescent="0.2">
      <c r="A107" s="56">
        <f>'様式４－１'!A107</f>
        <v>0</v>
      </c>
      <c r="B107" s="56" t="str">
        <f>'様式４－１'!B107</f>
        <v/>
      </c>
      <c r="C107" s="41">
        <f>IF(ISNA(VLOOKUP(A107,全技術者確認表!$A$14:$D$151,2,0)),,VLOOKUP(A107,全技術者確認表!$A$14:$D$151,2,0))</f>
        <v>0</v>
      </c>
      <c r="D107" s="104" t="s">
        <v>403</v>
      </c>
      <c r="E107" s="107"/>
      <c r="F107" s="137"/>
      <c r="G107" s="137"/>
      <c r="H107" s="28" t="str">
        <f t="shared" si="4"/>
        <v/>
      </c>
      <c r="I107" s="45"/>
      <c r="J107" s="133" t="str">
        <f>IF(ISNA(VLOOKUP(A107,全技術者確認表!A:L,12,0)),"未登録",IF(VLOOKUP(A107,全技術者確認表!A:L,8,)="","未登録",VLOOKUP(A107,全技術者確認表!A:L,12,0)))</f>
        <v>未登録</v>
      </c>
      <c r="K107">
        <f t="shared" si="5"/>
        <v>0</v>
      </c>
    </row>
    <row r="108" spans="1:11" ht="38.25" customHeight="1" x14ac:dyDescent="0.2">
      <c r="A108" s="56">
        <f>'様式４－１'!A108</f>
        <v>0</v>
      </c>
      <c r="B108" s="56" t="str">
        <f>'様式４－１'!B108</f>
        <v/>
      </c>
      <c r="C108" s="41">
        <f>IF(ISNA(VLOOKUP(A108,全技術者確認表!$A$14:$D$151,2,0)),,VLOOKUP(A108,全技術者確認表!$A$14:$D$151,2,0))</f>
        <v>0</v>
      </c>
      <c r="D108" s="104" t="s">
        <v>403</v>
      </c>
      <c r="E108" s="107"/>
      <c r="F108" s="137"/>
      <c r="G108" s="137"/>
      <c r="H108" s="28" t="str">
        <f t="shared" si="4"/>
        <v/>
      </c>
      <c r="I108" s="45"/>
      <c r="J108" s="133" t="str">
        <f>IF(ISNA(VLOOKUP(A108,全技術者確認表!A:L,12,0)),"未登録",IF(VLOOKUP(A108,全技術者確認表!A:L,8,)="","未登録",VLOOKUP(A108,全技術者確認表!A:L,12,0)))</f>
        <v>未登録</v>
      </c>
      <c r="K108">
        <f t="shared" si="5"/>
        <v>0</v>
      </c>
    </row>
    <row r="109" spans="1:11" ht="38.25" customHeight="1" x14ac:dyDescent="0.2">
      <c r="A109" s="56">
        <f>'様式４－１'!A109</f>
        <v>0</v>
      </c>
      <c r="B109" s="56" t="str">
        <f>'様式４－１'!B109</f>
        <v/>
      </c>
      <c r="C109" s="41">
        <f>IF(ISNA(VLOOKUP(A109,全技術者確認表!$A$14:$D$151,2,0)),,VLOOKUP(A109,全技術者確認表!$A$14:$D$151,2,0))</f>
        <v>0</v>
      </c>
      <c r="D109" s="104" t="s">
        <v>403</v>
      </c>
      <c r="E109" s="107"/>
      <c r="F109" s="137"/>
      <c r="G109" s="137"/>
      <c r="H109" s="28" t="str">
        <f t="shared" si="4"/>
        <v/>
      </c>
      <c r="I109" s="45"/>
      <c r="J109" s="133" t="str">
        <f>IF(ISNA(VLOOKUP(A109,全技術者確認表!A:L,12,0)),"未登録",IF(VLOOKUP(A109,全技術者確認表!A:L,8,)="","未登録",VLOOKUP(A109,全技術者確認表!A:L,12,0)))</f>
        <v>未登録</v>
      </c>
      <c r="K109">
        <f t="shared" si="5"/>
        <v>0</v>
      </c>
    </row>
    <row r="110" spans="1:11" ht="38.25" customHeight="1" x14ac:dyDescent="0.2">
      <c r="A110" s="56">
        <f>'様式４－１'!A110</f>
        <v>0</v>
      </c>
      <c r="B110" s="56" t="str">
        <f>'様式４－１'!B110</f>
        <v/>
      </c>
      <c r="C110" s="41">
        <f>IF(ISNA(VLOOKUP(A110,全技術者確認表!$A$14:$D$151,2,0)),,VLOOKUP(A110,全技術者確認表!$A$14:$D$151,2,0))</f>
        <v>0</v>
      </c>
      <c r="D110" s="104" t="s">
        <v>403</v>
      </c>
      <c r="E110" s="107"/>
      <c r="F110" s="137"/>
      <c r="G110" s="137"/>
      <c r="H110" s="28" t="str">
        <f t="shared" si="4"/>
        <v/>
      </c>
      <c r="I110" s="45"/>
      <c r="J110" s="133" t="str">
        <f>IF(ISNA(VLOOKUP(A110,全技術者確認表!A:L,12,0)),"未登録",IF(VLOOKUP(A110,全技術者確認表!A:L,8,)="","未登録",VLOOKUP(A110,全技術者確認表!A:L,12,0)))</f>
        <v>未登録</v>
      </c>
      <c r="K110">
        <f t="shared" si="5"/>
        <v>0</v>
      </c>
    </row>
    <row r="111" spans="1:11" ht="38.25" customHeight="1" x14ac:dyDescent="0.2">
      <c r="A111" s="56">
        <f>'様式４－１'!A111</f>
        <v>0</v>
      </c>
      <c r="B111" s="56" t="str">
        <f>'様式４－１'!B111</f>
        <v/>
      </c>
      <c r="C111" s="41">
        <f>IF(ISNA(VLOOKUP(A111,全技術者確認表!$A$14:$D$151,2,0)),,VLOOKUP(A111,全技術者確認表!$A$14:$D$151,2,0))</f>
        <v>0</v>
      </c>
      <c r="D111" s="104" t="s">
        <v>403</v>
      </c>
      <c r="E111" s="107"/>
      <c r="F111" s="137"/>
      <c r="G111" s="137"/>
      <c r="H111" s="28" t="str">
        <f t="shared" si="4"/>
        <v/>
      </c>
      <c r="I111" s="45"/>
      <c r="J111" s="133" t="str">
        <f>IF(ISNA(VLOOKUP(A111,全技術者確認表!A:L,12,0)),"未登録",IF(VLOOKUP(A111,全技術者確認表!A:L,8,)="","未登録",VLOOKUP(A111,全技術者確認表!A:L,12,0)))</f>
        <v>未登録</v>
      </c>
      <c r="K111">
        <f t="shared" si="5"/>
        <v>0</v>
      </c>
    </row>
    <row r="112" spans="1:11" ht="38.25" customHeight="1" x14ac:dyDescent="0.2">
      <c r="A112" s="56">
        <f>'様式４－１'!A112</f>
        <v>0</v>
      </c>
      <c r="B112" s="56" t="str">
        <f>'様式４－１'!B112</f>
        <v/>
      </c>
      <c r="C112" s="41">
        <f>IF(ISNA(VLOOKUP(A112,全技術者確認表!$A$14:$D$151,2,0)),,VLOOKUP(A112,全技術者確認表!$A$14:$D$151,2,0))</f>
        <v>0</v>
      </c>
      <c r="D112" s="104" t="s">
        <v>403</v>
      </c>
      <c r="E112" s="107"/>
      <c r="F112" s="137"/>
      <c r="G112" s="137"/>
      <c r="H112" s="28" t="str">
        <f t="shared" si="4"/>
        <v/>
      </c>
      <c r="I112" s="45"/>
      <c r="J112" s="133" t="str">
        <f>IF(ISNA(VLOOKUP(A112,全技術者確認表!A:L,12,0)),"未登録",IF(VLOOKUP(A112,全技術者確認表!A:L,8,)="","未登録",VLOOKUP(A112,全技術者確認表!A:L,12,0)))</f>
        <v>未登録</v>
      </c>
      <c r="K112">
        <f t="shared" si="5"/>
        <v>0</v>
      </c>
    </row>
  </sheetData>
  <sheetProtection sheet="1" objects="1" scenarios="1" formatCells="0" selectLockedCells="1"/>
  <customSheetViews>
    <customSheetView guid="{B356E2CC-D036-476E-BD45-75AC21EC1C7A}" scale="85" showPageBreaks="1" showGridLines="0" zeroValues="0" printArea="1" hiddenColumns="1" view="pageBreakPreview">
      <selection activeCell="D13" sqref="D13"/>
      <pageMargins left="0.39370078740157483" right="0.39370078740157483" top="0.78740157480314965" bottom="0.78740157480314965" header="0.43307086614173229" footer="0.27559055118110237"/>
      <printOptions horizontalCentered="1"/>
      <pageSetup paperSize="9" scale="90" orientation="landscape" r:id="rId1"/>
      <headerFooter alignWithMargins="0"/>
    </customSheetView>
  </customSheetViews>
  <mergeCells count="8">
    <mergeCell ref="C4:C5"/>
    <mergeCell ref="B4:B5"/>
    <mergeCell ref="H4:H5"/>
    <mergeCell ref="F4:G4"/>
    <mergeCell ref="A1:G1"/>
    <mergeCell ref="A2:G2"/>
    <mergeCell ref="A3:G3"/>
    <mergeCell ref="A4:A5"/>
  </mergeCells>
  <phoneticPr fontId="2"/>
  <conditionalFormatting sqref="A6:A112 F6:G112">
    <cfRule type="containsBlanks" dxfId="188" priority="16">
      <formula>LEN(TRIM(A6))=0</formula>
    </cfRule>
  </conditionalFormatting>
  <conditionalFormatting sqref="A6:C112">
    <cfRule type="expression" dxfId="187" priority="12" stopIfTrue="1">
      <formula>$K6=0</formula>
    </cfRule>
  </conditionalFormatting>
  <conditionalFormatting sqref="D6:D112 F6:G112 B6:B112">
    <cfRule type="expression" dxfId="186" priority="8" stopIfTrue="1">
      <formula>$A6=""</formula>
    </cfRule>
  </conditionalFormatting>
  <conditionalFormatting sqref="D6:D112">
    <cfRule type="expression" dxfId="185" priority="7">
      <formula>$K6=0</formula>
    </cfRule>
  </conditionalFormatting>
  <conditionalFormatting sqref="F6:G112">
    <cfRule type="expression" dxfId="184" priority="1" stopIfTrue="1">
      <formula>$K6=0</formula>
    </cfRule>
  </conditionalFormatting>
  <conditionalFormatting sqref="H6:H112">
    <cfRule type="expression" priority="2" stopIfTrue="1">
      <formula>$A6&lt;1</formula>
    </cfRule>
    <cfRule type="expression" dxfId="182" priority="3" stopIfTrue="1">
      <formula>$K6=0</formula>
    </cfRule>
    <cfRule type="containsBlanks" dxfId="181" priority="4">
      <formula>LEN(TRIM(H6))=0</formula>
    </cfRule>
  </conditionalFormatting>
  <dataValidations count="4">
    <dataValidation type="list" allowBlank="1" showInputMessage="1" showErrorMessage="1" sqref="F6:F112" xr:uid="{00000000-0002-0000-0900-000000000000}">
      <formula1>$N$6:$N$65</formula1>
    </dataValidation>
    <dataValidation type="list" allowBlank="1" showInputMessage="1" showErrorMessage="1" sqref="G6:G112" xr:uid="{00000000-0002-0000-0900-000001000000}">
      <formula1>$O$6:$O$17</formula1>
    </dataValidation>
    <dataValidation type="list" allowBlank="1" showInputMessage="1" showErrorMessage="1" sqref="B6:B112" xr:uid="{00000000-0002-0000-0900-000002000000}">
      <formula1>$M$6:$M$12</formula1>
    </dataValidation>
    <dataValidation type="list" allowBlank="1" showInputMessage="1" showErrorMessage="1" sqref="H6:H112" xr:uid="{00000000-0002-0000-0900-000003000000}">
      <formula1>$P$6:$P$9</formula1>
    </dataValidation>
  </dataValidations>
  <printOptions horizontalCentered="1"/>
  <pageMargins left="0.39370078740157483" right="0.39370078740157483" top="0.78740157480314965" bottom="0.78740157480314965" header="0.43307086614173229" footer="0.27559055118110237"/>
  <pageSetup paperSize="9" scale="65" fitToHeight="0" orientation="portrait" r:id="rId2"/>
  <headerFooter alignWithMargins="0"/>
  <legacyDrawing r:id="rId3"/>
  <extLst>
    <ext xmlns:x14="http://schemas.microsoft.com/office/spreadsheetml/2009/9/main" uri="{78C0D931-6437-407d-A8EE-F0AAD7539E65}">
      <x14:conditionalFormattings>
        <x14:conditionalFormatting xmlns:xm="http://schemas.microsoft.com/office/excel/2006/main">
          <x14:cfRule type="expression" priority="5" id="{F9447365-D2F7-4A4E-8BCA-4FA9C96A83C0}">
            <xm:f>'様式２－１'!$A6=""</xm:f>
            <x14:dxf>
              <fill>
                <patternFill>
                  <bgColor theme="0"/>
                </patternFill>
              </fill>
            </x14:dxf>
          </x14:cfRule>
          <xm:sqref>H6:H111</xm:sqref>
        </x14:conditionalFormatting>
        <x14:conditionalFormatting xmlns:xm="http://schemas.microsoft.com/office/excel/2006/main">
          <x14:cfRule type="expression" priority="689" id="{F9447365-D2F7-4A4E-8BCA-4FA9C96A83C0}">
            <xm:f>'様式２－１'!$A163=""</xm:f>
            <x14:dxf>
              <fill>
                <patternFill>
                  <bgColor theme="0"/>
                </patternFill>
              </fill>
            </x14:dxf>
          </x14:cfRule>
          <xm:sqref>H112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indexed="42"/>
  </sheetPr>
  <dimension ref="A1:BP116"/>
  <sheetViews>
    <sheetView showGridLines="0" showZeros="0" view="pageBreakPreview" zoomScale="85" zoomScaleNormal="85" zoomScaleSheetLayoutView="85" workbookViewId="0">
      <pane xSplit="4" ySplit="5" topLeftCell="E19" activePane="bottomRight" state="frozen"/>
      <selection activeCell="B17" sqref="B17:C22"/>
      <selection pane="topRight" activeCell="B17" sqref="B17:C22"/>
      <selection pane="bottomLeft" activeCell="B17" sqref="B17:C22"/>
      <selection pane="bottomRight" activeCell="F6" sqref="F6"/>
    </sheetView>
  </sheetViews>
  <sheetFormatPr defaultRowHeight="13.2" x14ac:dyDescent="0.2"/>
  <cols>
    <col min="1" max="1" width="3.44140625" customWidth="1"/>
    <col min="2" max="2" width="4.88671875" customWidth="1"/>
    <col min="3" max="3" width="12.44140625" customWidth="1"/>
    <col min="4" max="4" width="8.88671875" customWidth="1"/>
    <col min="5" max="20" width="10.6640625" customWidth="1"/>
    <col min="21" max="31" width="6.21875" customWidth="1"/>
    <col min="32" max="53" width="6.21875" hidden="1" customWidth="1"/>
    <col min="54" max="62" width="6.21875" customWidth="1"/>
    <col min="63" max="68" width="6.21875" hidden="1" customWidth="1"/>
    <col min="69" max="77" width="6.21875" customWidth="1"/>
    <col min="78" max="109" width="7.44140625" customWidth="1"/>
  </cols>
  <sheetData>
    <row r="1" spans="1:66" ht="14.4" x14ac:dyDescent="0.2">
      <c r="A1" s="102" t="s">
        <v>404</v>
      </c>
      <c r="B1" s="102"/>
      <c r="C1" s="102"/>
      <c r="D1" s="102"/>
      <c r="E1" s="102"/>
      <c r="F1" s="102"/>
      <c r="G1" s="102"/>
      <c r="H1" s="102"/>
      <c r="I1" s="102"/>
      <c r="J1" s="102"/>
      <c r="K1" s="102"/>
      <c r="L1" s="102"/>
      <c r="M1" s="102"/>
      <c r="N1" s="102"/>
      <c r="O1" s="102"/>
      <c r="P1" s="102"/>
      <c r="Q1" s="102"/>
      <c r="R1" s="102"/>
      <c r="S1" s="102"/>
    </row>
    <row r="2" spans="1:66" ht="22.5" customHeight="1" x14ac:dyDescent="0.2">
      <c r="B2" s="74"/>
      <c r="C2" s="74"/>
      <c r="D2" s="74"/>
      <c r="E2" s="103" t="s">
        <v>447</v>
      </c>
      <c r="F2" s="74"/>
      <c r="G2" s="74"/>
      <c r="H2" s="74"/>
      <c r="I2" s="74"/>
      <c r="J2" s="74"/>
      <c r="K2" s="74"/>
      <c r="L2" s="74"/>
      <c r="M2" s="74"/>
      <c r="N2" s="74"/>
      <c r="O2" s="74"/>
      <c r="P2" s="74"/>
      <c r="Q2" s="74"/>
      <c r="R2" s="74"/>
      <c r="S2" s="74"/>
    </row>
    <row r="3" spans="1:66" ht="11.25" customHeight="1" x14ac:dyDescent="0.2">
      <c r="A3" s="532"/>
      <c r="B3" s="532"/>
      <c r="C3" s="532"/>
      <c r="D3" s="532"/>
      <c r="E3" s="532"/>
      <c r="F3" s="532"/>
      <c r="G3" s="532"/>
      <c r="H3" s="532"/>
      <c r="I3" s="532"/>
      <c r="J3" s="532"/>
      <c r="K3" s="532"/>
      <c r="L3" s="532"/>
      <c r="M3" s="532"/>
      <c r="N3" s="532"/>
      <c r="O3" s="532"/>
      <c r="P3" s="532"/>
      <c r="Q3" s="532"/>
      <c r="R3" s="532"/>
      <c r="S3" s="225"/>
    </row>
    <row r="4" spans="1:66" ht="36.75" customHeight="1" x14ac:dyDescent="0.2">
      <c r="A4" s="529" t="s">
        <v>93</v>
      </c>
      <c r="B4" s="529" t="s">
        <v>56</v>
      </c>
      <c r="C4" s="529" t="s">
        <v>193</v>
      </c>
      <c r="D4" s="580" t="s">
        <v>435</v>
      </c>
      <c r="E4" s="540" t="s">
        <v>122</v>
      </c>
      <c r="F4" s="541"/>
      <c r="G4" s="541"/>
      <c r="H4" s="541"/>
      <c r="I4" s="541"/>
      <c r="J4" s="541"/>
      <c r="K4" s="541"/>
      <c r="L4" s="542"/>
      <c r="M4" s="540" t="s">
        <v>63</v>
      </c>
      <c r="N4" s="541"/>
      <c r="O4" s="541"/>
      <c r="P4" s="541"/>
      <c r="Q4" s="541"/>
      <c r="R4" s="541"/>
      <c r="S4" s="541"/>
      <c r="T4" s="542"/>
      <c r="U4" s="578" t="s">
        <v>383</v>
      </c>
      <c r="V4" s="578" t="s">
        <v>378</v>
      </c>
      <c r="W4" s="578" t="s">
        <v>379</v>
      </c>
      <c r="X4" s="578" t="s">
        <v>64</v>
      </c>
      <c r="Y4" s="578" t="s">
        <v>173</v>
      </c>
      <c r="Z4" s="578" t="s">
        <v>130</v>
      </c>
      <c r="AA4" s="578" t="s">
        <v>163</v>
      </c>
      <c r="AB4" s="578" t="s">
        <v>384</v>
      </c>
      <c r="AC4" s="578" t="s">
        <v>385</v>
      </c>
      <c r="AD4" s="578" t="s">
        <v>386</v>
      </c>
      <c r="AE4" s="578" t="s">
        <v>387</v>
      </c>
    </row>
    <row r="5" spans="1:66" ht="57.75" customHeight="1" x14ac:dyDescent="0.2">
      <c r="A5" s="529"/>
      <c r="B5" s="529"/>
      <c r="C5" s="529"/>
      <c r="D5" s="581"/>
      <c r="E5" s="129" t="s">
        <v>339</v>
      </c>
      <c r="F5" s="129" t="s">
        <v>344</v>
      </c>
      <c r="G5" s="129" t="s">
        <v>666</v>
      </c>
      <c r="H5" s="129" t="s">
        <v>667</v>
      </c>
      <c r="I5" s="129" t="s">
        <v>346</v>
      </c>
      <c r="J5" s="129" t="s">
        <v>347</v>
      </c>
      <c r="K5" s="129" t="s">
        <v>348</v>
      </c>
      <c r="L5" s="129" t="s">
        <v>668</v>
      </c>
      <c r="M5" s="129" t="s">
        <v>339</v>
      </c>
      <c r="N5" s="129" t="s">
        <v>344</v>
      </c>
      <c r="O5" s="129" t="s">
        <v>666</v>
      </c>
      <c r="P5" s="129" t="s">
        <v>667</v>
      </c>
      <c r="Q5" s="129" t="s">
        <v>346</v>
      </c>
      <c r="R5" s="129" t="s">
        <v>347</v>
      </c>
      <c r="S5" s="129" t="s">
        <v>348</v>
      </c>
      <c r="T5" s="129" t="s">
        <v>668</v>
      </c>
      <c r="U5" s="579"/>
      <c r="V5" s="579"/>
      <c r="W5" s="579"/>
      <c r="X5" s="579"/>
      <c r="Y5" s="579"/>
      <c r="Z5" s="579"/>
      <c r="AA5" s="579"/>
      <c r="AB5" s="579"/>
      <c r="AC5" s="579"/>
      <c r="AD5" s="579"/>
      <c r="AE5" s="579"/>
      <c r="AG5" t="s">
        <v>378</v>
      </c>
      <c r="AH5" t="s">
        <v>379</v>
      </c>
      <c r="AI5" t="s">
        <v>64</v>
      </c>
      <c r="AJ5" t="s">
        <v>173</v>
      </c>
      <c r="AK5" t="s">
        <v>130</v>
      </c>
      <c r="AL5" t="s">
        <v>163</v>
      </c>
      <c r="AM5" t="s">
        <v>384</v>
      </c>
      <c r="AN5" t="s">
        <v>385</v>
      </c>
      <c r="AO5" t="s">
        <v>386</v>
      </c>
      <c r="AP5" t="s">
        <v>387</v>
      </c>
      <c r="AT5" s="54" t="s">
        <v>155</v>
      </c>
      <c r="AU5" s="54" t="s">
        <v>156</v>
      </c>
      <c r="AV5" s="54" t="s">
        <v>157</v>
      </c>
      <c r="AW5" s="54" t="s">
        <v>160</v>
      </c>
      <c r="AX5" s="54" t="s">
        <v>158</v>
      </c>
      <c r="AY5" s="54" t="s">
        <v>159</v>
      </c>
      <c r="AZ5" s="109" t="s">
        <v>405</v>
      </c>
      <c r="BM5" t="s">
        <v>400</v>
      </c>
      <c r="BN5" s="56" t="s">
        <v>177</v>
      </c>
    </row>
    <row r="6" spans="1:66" ht="38.25" customHeight="1" x14ac:dyDescent="0.2">
      <c r="A6" s="149"/>
      <c r="B6" s="56" t="str">
        <f>AZ6</f>
        <v/>
      </c>
      <c r="C6" s="41">
        <f>IF(A6&gt;0,IF(VLOOKUP(A6,全技術者確認表!$A$14:$L$151,8,)="","全技術者確認表に○がありません",VLOOKUP(A6,全技術者確認表!$A$14:$D$151,2,0)),IF(COUNTA(E6:AE6)&gt;0,BN$12,))</f>
        <v>0</v>
      </c>
      <c r="D6" s="157" t="str">
        <f>IF(COUNTA(E6:AE6)&lt;=0,"資格を入力してください",IF(様式４!K6=1,"OK","登録抹消"))</f>
        <v>資格を入力してください</v>
      </c>
      <c r="E6" s="158"/>
      <c r="F6" s="158"/>
      <c r="G6" s="158"/>
      <c r="H6" s="158"/>
      <c r="I6" s="158"/>
      <c r="J6" s="158"/>
      <c r="K6" s="158"/>
      <c r="L6" s="158"/>
      <c r="M6" s="158"/>
      <c r="N6" s="158"/>
      <c r="O6" s="158"/>
      <c r="P6" s="158"/>
      <c r="Q6" s="158"/>
      <c r="R6" s="158"/>
      <c r="S6" s="158"/>
      <c r="T6" s="158"/>
      <c r="U6" s="134"/>
      <c r="V6" s="134"/>
      <c r="W6" s="134"/>
      <c r="X6" s="134"/>
      <c r="Y6" s="134"/>
      <c r="Z6" s="134"/>
      <c r="AA6" s="134"/>
      <c r="AB6" s="134"/>
      <c r="AC6" s="134"/>
      <c r="AD6" s="134"/>
      <c r="AE6" s="134"/>
      <c r="AG6">
        <f>COUNTIFS(様式４!$K6,1,'様式４－１'!V6,"○")</f>
        <v>0</v>
      </c>
      <c r="AH6">
        <f>COUNTIFS(様式４!$K6,1,'様式４－１'!W6,"○")</f>
        <v>0</v>
      </c>
      <c r="AI6">
        <f>COUNTIFS(様式４!$K6,1,'様式４－１'!X6,"○")</f>
        <v>0</v>
      </c>
      <c r="AJ6">
        <f>COUNTIFS(様式４!$K6,1,'様式４－１'!Y6,"○")</f>
        <v>0</v>
      </c>
      <c r="AK6">
        <f>COUNTIFS(様式４!$K6,1,'様式４－１'!Z6,"○")</f>
        <v>0</v>
      </c>
      <c r="AL6">
        <f>COUNTIFS(様式４!$K6,1,'様式４－１'!AA6,"○")</f>
        <v>0</v>
      </c>
      <c r="AM6">
        <f>COUNTIFS(様式４!$K6,1,'様式４－１'!AB6,"○")</f>
        <v>0</v>
      </c>
      <c r="AN6">
        <f>COUNTIFS(様式４!$K6,1,'様式４－１'!AC6,"○")</f>
        <v>0</v>
      </c>
      <c r="AO6">
        <f>COUNTIFS(様式４!$K6,1,'様式４－１'!AD6,"○")</f>
        <v>0</v>
      </c>
      <c r="AP6">
        <f>COUNTIFS(様式４!$K6,1,'様式４－１'!AE6,"○")</f>
        <v>0</v>
      </c>
      <c r="AT6">
        <f t="shared" ref="AT6:AT37" si="0">COUNTA(E6:L6)</f>
        <v>0</v>
      </c>
      <c r="AU6">
        <f t="shared" ref="AU6:AU37" si="1">COUNTA(M6:T6)</f>
        <v>0</v>
      </c>
      <c r="AV6">
        <f>COUNTA(U6)</f>
        <v>0</v>
      </c>
      <c r="AW6">
        <f>COUNTA(V6:W6)</f>
        <v>0</v>
      </c>
      <c r="AX6">
        <f>COUNTA(X6:Z6)</f>
        <v>0</v>
      </c>
      <c r="AY6">
        <f>COUNTA(AA6:AE6)</f>
        <v>0</v>
      </c>
      <c r="AZ6" t="str">
        <f t="shared" ref="AZ6:AZ37" si="2">IF(A6="","",IF(AT6&gt;0,AT$5,IF(AU6&gt;0,AU$5,IF(AV6&gt;0,AV$5,IF(AW6&gt;0,AW$5,IF(AX6&gt;0,AX$5,IF(AY6&gt;0,AY$5,"－")))))))</f>
        <v/>
      </c>
      <c r="BA6">
        <f t="shared" ref="BA6:BA37" si="3">SUM(AT6:AV6)</f>
        <v>0</v>
      </c>
      <c r="BN6" s="57" t="s">
        <v>178</v>
      </c>
    </row>
    <row r="7" spans="1:66" ht="38.25" customHeight="1" x14ac:dyDescent="0.2">
      <c r="A7" s="149"/>
      <c r="B7" s="56" t="str">
        <f t="shared" ref="B7:B70" si="4">AZ7</f>
        <v/>
      </c>
      <c r="C7" s="41">
        <f>IF(A7&gt;0,IF(VLOOKUP(A7,全技術者確認表!$A$14:$L$151,8,)="","全技術者確認表に○がありません",VLOOKUP(A7,全技術者確認表!$A$14:$D$151,2,0)),IF(COUNTA(E7:AE7)&gt;0,BN$12,))</f>
        <v>0</v>
      </c>
      <c r="D7" s="157" t="str">
        <f>IF(COUNTA(E7:AE7)&lt;=0,"資格を入力してください",IF(様式４!K7=1,"OK","登録抹消"))</f>
        <v>資格を入力してください</v>
      </c>
      <c r="E7" s="158"/>
      <c r="F7" s="158"/>
      <c r="G7" s="158"/>
      <c r="H7" s="158"/>
      <c r="I7" s="158"/>
      <c r="J7" s="158"/>
      <c r="K7" s="158"/>
      <c r="L7" s="158"/>
      <c r="M7" s="158"/>
      <c r="N7" s="158"/>
      <c r="O7" s="158"/>
      <c r="P7" s="158"/>
      <c r="Q7" s="158"/>
      <c r="R7" s="158"/>
      <c r="S7" s="158"/>
      <c r="T7" s="158"/>
      <c r="U7" s="134"/>
      <c r="V7" s="134"/>
      <c r="W7" s="134"/>
      <c r="X7" s="134"/>
      <c r="Y7" s="134"/>
      <c r="Z7" s="134"/>
      <c r="AA7" s="134"/>
      <c r="AB7" s="134"/>
      <c r="AC7" s="134"/>
      <c r="AD7" s="134"/>
      <c r="AE7" s="134"/>
      <c r="AG7">
        <f>COUNTIFS(様式４!$K7,1,'様式４－１'!V7,"○")</f>
        <v>0</v>
      </c>
      <c r="AH7">
        <f>COUNTIFS(様式４!$K7,1,'様式４－１'!W7,"○")</f>
        <v>0</v>
      </c>
      <c r="AI7">
        <f>COUNTIFS(様式４!$K7,1,'様式４－１'!X7,"○")</f>
        <v>0</v>
      </c>
      <c r="AJ7">
        <f>COUNTIFS(様式４!$K7,1,'様式４－１'!Y7,"○")</f>
        <v>0</v>
      </c>
      <c r="AK7">
        <f>COUNTIFS(様式４!$K7,1,'様式４－１'!Z7,"○")</f>
        <v>0</v>
      </c>
      <c r="AL7">
        <f>COUNTIFS(様式４!$K7,1,'様式４－１'!AA7,"○")</f>
        <v>0</v>
      </c>
      <c r="AM7">
        <f>COUNTIFS(様式４!$K7,1,'様式４－１'!AB7,"○")</f>
        <v>0</v>
      </c>
      <c r="AN7">
        <f>COUNTIFS(様式４!$K7,1,'様式４－１'!AC7,"○")</f>
        <v>0</v>
      </c>
      <c r="AO7">
        <f>COUNTIFS(様式４!$K7,1,'様式４－１'!AD7,"○")</f>
        <v>0</v>
      </c>
      <c r="AP7">
        <f>COUNTIFS(様式４!$K7,1,'様式４－１'!AE7,"○")</f>
        <v>0</v>
      </c>
      <c r="AT7">
        <f t="shared" si="0"/>
        <v>0</v>
      </c>
      <c r="AU7">
        <f t="shared" si="1"/>
        <v>0</v>
      </c>
      <c r="AV7">
        <f t="shared" ref="AV7:AV70" si="5">COUNTA(U7)</f>
        <v>0</v>
      </c>
      <c r="AW7">
        <f t="shared" ref="AW7:AW70" si="6">COUNTA(V7:W7)</f>
        <v>0</v>
      </c>
      <c r="AX7">
        <f t="shared" ref="AX7:AX70" si="7">COUNTA(X7:Z7)</f>
        <v>0</v>
      </c>
      <c r="AY7">
        <f t="shared" ref="AY7:AY70" si="8">COUNTA(AA7:AE7)</f>
        <v>0</v>
      </c>
      <c r="AZ7" t="str">
        <f t="shared" si="2"/>
        <v/>
      </c>
      <c r="BA7">
        <f t="shared" si="3"/>
        <v>0</v>
      </c>
      <c r="BM7" t="s">
        <v>399</v>
      </c>
      <c r="BN7" s="57" t="s">
        <v>134</v>
      </c>
    </row>
    <row r="8" spans="1:66" ht="38.25" customHeight="1" x14ac:dyDescent="0.2">
      <c r="A8" s="149"/>
      <c r="B8" s="56" t="str">
        <f t="shared" si="4"/>
        <v/>
      </c>
      <c r="C8" s="41">
        <f>IF(A8&gt;0,IF(VLOOKUP(A8,全技術者確認表!$A$14:$L$151,8,)="","全技術者確認表に○がありません",VLOOKUP(A8,全技術者確認表!$A$14:$D$151,2,0)),IF(COUNTA(E8:AE8)&gt;0,BN$12,))</f>
        <v>0</v>
      </c>
      <c r="D8" s="157" t="str">
        <f>IF(COUNTA(E8:AE8)&lt;=0,"資格を入力してください",IF(様式４!K8=1,"OK","登録抹消"))</f>
        <v>資格を入力してください</v>
      </c>
      <c r="E8" s="158"/>
      <c r="F8" s="158"/>
      <c r="G8" s="158"/>
      <c r="H8" s="158"/>
      <c r="I8" s="158"/>
      <c r="J8" s="158"/>
      <c r="K8" s="158"/>
      <c r="L8" s="158"/>
      <c r="M8" s="158"/>
      <c r="N8" s="158"/>
      <c r="O8" s="158"/>
      <c r="P8" s="158"/>
      <c r="Q8" s="158"/>
      <c r="R8" s="158"/>
      <c r="S8" s="158"/>
      <c r="T8" s="158"/>
      <c r="U8" s="134"/>
      <c r="V8" s="134"/>
      <c r="W8" s="134"/>
      <c r="X8" s="134"/>
      <c r="Y8" s="134"/>
      <c r="Z8" s="134"/>
      <c r="AA8" s="134"/>
      <c r="AB8" s="134"/>
      <c r="AC8" s="134"/>
      <c r="AD8" s="134"/>
      <c r="AE8" s="134"/>
      <c r="AG8">
        <f>COUNTIFS(様式４!$K8,1,'様式４－１'!V8,"○")</f>
        <v>0</v>
      </c>
      <c r="AH8">
        <f>COUNTIFS(様式４!$K8,1,'様式４－１'!W8,"○")</f>
        <v>0</v>
      </c>
      <c r="AI8">
        <f>COUNTIFS(様式４!$K8,1,'様式４－１'!X8,"○")</f>
        <v>0</v>
      </c>
      <c r="AJ8">
        <f>COUNTIFS(様式４!$K8,1,'様式４－１'!Y8,"○")</f>
        <v>0</v>
      </c>
      <c r="AK8">
        <f>COUNTIFS(様式４!$K8,1,'様式４－１'!Z8,"○")</f>
        <v>0</v>
      </c>
      <c r="AL8">
        <f>COUNTIFS(様式４!$K8,1,'様式４－１'!AA8,"○")</f>
        <v>0</v>
      </c>
      <c r="AM8">
        <f>COUNTIFS(様式４!$K8,1,'様式４－１'!AB8,"○")</f>
        <v>0</v>
      </c>
      <c r="AN8">
        <f>COUNTIFS(様式４!$K8,1,'様式４－１'!AC8,"○")</f>
        <v>0</v>
      </c>
      <c r="AO8">
        <f>COUNTIFS(様式４!$K8,1,'様式４－１'!AD8,"○")</f>
        <v>0</v>
      </c>
      <c r="AP8">
        <f>COUNTIFS(様式４!$K8,1,'様式４－１'!AE8,"○")</f>
        <v>0</v>
      </c>
      <c r="AT8">
        <f t="shared" si="0"/>
        <v>0</v>
      </c>
      <c r="AU8">
        <f t="shared" si="1"/>
        <v>0</v>
      </c>
      <c r="AV8">
        <f t="shared" si="5"/>
        <v>0</v>
      </c>
      <c r="AW8">
        <f t="shared" si="6"/>
        <v>0</v>
      </c>
      <c r="AX8">
        <f t="shared" si="7"/>
        <v>0</v>
      </c>
      <c r="AY8">
        <f t="shared" si="8"/>
        <v>0</v>
      </c>
      <c r="AZ8" t="str">
        <f t="shared" si="2"/>
        <v/>
      </c>
      <c r="BA8">
        <f t="shared" si="3"/>
        <v>0</v>
      </c>
      <c r="BN8" s="57" t="s">
        <v>286</v>
      </c>
    </row>
    <row r="9" spans="1:66" ht="38.25" customHeight="1" x14ac:dyDescent="0.2">
      <c r="A9" s="149"/>
      <c r="B9" s="56" t="str">
        <f t="shared" si="4"/>
        <v/>
      </c>
      <c r="C9" s="41">
        <f>IF(A9&gt;0,IF(VLOOKUP(A9,全技術者確認表!$A$14:$L$151,8,)="","全技術者確認表に○がありません",VLOOKUP(A9,全技術者確認表!$A$14:$D$151,2,0)),IF(COUNTA(E9:AE9)&gt;0,BN$12,))</f>
        <v>0</v>
      </c>
      <c r="D9" s="157" t="str">
        <f>IF(COUNTA(E9:AE9)&lt;=0,"資格を入力してください",IF(様式４!K9=1,"OK","登録抹消"))</f>
        <v>資格を入力してください</v>
      </c>
      <c r="E9" s="158"/>
      <c r="F9" s="158"/>
      <c r="G9" s="158"/>
      <c r="H9" s="158"/>
      <c r="I9" s="158"/>
      <c r="J9" s="158"/>
      <c r="K9" s="158"/>
      <c r="L9" s="158"/>
      <c r="M9" s="158"/>
      <c r="N9" s="158"/>
      <c r="O9" s="158"/>
      <c r="P9" s="158"/>
      <c r="Q9" s="158"/>
      <c r="R9" s="158"/>
      <c r="S9" s="158"/>
      <c r="T9" s="158"/>
      <c r="U9" s="134"/>
      <c r="V9" s="134"/>
      <c r="W9" s="134"/>
      <c r="X9" s="134"/>
      <c r="Y9" s="134"/>
      <c r="Z9" s="134"/>
      <c r="AA9" s="134"/>
      <c r="AB9" s="134"/>
      <c r="AC9" s="134"/>
      <c r="AD9" s="134"/>
      <c r="AE9" s="134"/>
      <c r="AG9">
        <f>COUNTIFS(様式４!$K9,1,'様式４－１'!V9,"○")</f>
        <v>0</v>
      </c>
      <c r="AH9">
        <f>COUNTIFS(様式４!$K9,1,'様式４－１'!W9,"○")</f>
        <v>0</v>
      </c>
      <c r="AI9">
        <f>COUNTIFS(様式４!$K9,1,'様式４－１'!X9,"○")</f>
        <v>0</v>
      </c>
      <c r="AJ9">
        <f>COUNTIFS(様式４!$K9,1,'様式４－１'!Y9,"○")</f>
        <v>0</v>
      </c>
      <c r="AK9">
        <f>COUNTIFS(様式４!$K9,1,'様式４－１'!Z9,"○")</f>
        <v>0</v>
      </c>
      <c r="AL9">
        <f>COUNTIFS(様式４!$K9,1,'様式４－１'!AA9,"○")</f>
        <v>0</v>
      </c>
      <c r="AM9">
        <f>COUNTIFS(様式４!$K9,1,'様式４－１'!AB9,"○")</f>
        <v>0</v>
      </c>
      <c r="AN9">
        <f>COUNTIFS(様式４!$K9,1,'様式４－１'!AC9,"○")</f>
        <v>0</v>
      </c>
      <c r="AO9">
        <f>COUNTIFS(様式４!$K9,1,'様式４－１'!AD9,"○")</f>
        <v>0</v>
      </c>
      <c r="AP9">
        <f>COUNTIFS(様式４!$K9,1,'様式４－１'!AE9,"○")</f>
        <v>0</v>
      </c>
      <c r="AT9">
        <f t="shared" si="0"/>
        <v>0</v>
      </c>
      <c r="AU9">
        <f t="shared" si="1"/>
        <v>0</v>
      </c>
      <c r="AV9">
        <f t="shared" si="5"/>
        <v>0</v>
      </c>
      <c r="AW9">
        <f t="shared" si="6"/>
        <v>0</v>
      </c>
      <c r="AX9">
        <f>COUNTA(X9:Z9)</f>
        <v>0</v>
      </c>
      <c r="AY9">
        <f>COUNTA(AA9:AE9)</f>
        <v>0</v>
      </c>
      <c r="AZ9" t="str">
        <f t="shared" si="2"/>
        <v/>
      </c>
      <c r="BA9">
        <f t="shared" si="3"/>
        <v>0</v>
      </c>
      <c r="BN9" s="57" t="s">
        <v>133</v>
      </c>
    </row>
    <row r="10" spans="1:66" ht="38.25" customHeight="1" x14ac:dyDescent="0.2">
      <c r="A10" s="149"/>
      <c r="B10" s="56" t="str">
        <f t="shared" si="4"/>
        <v/>
      </c>
      <c r="C10" s="41">
        <f>IF(A10&gt;0,IF(VLOOKUP(A10,全技術者確認表!$A$14:$L$151,8,)="","全技術者確認表に○がありません",VLOOKUP(A10,全技術者確認表!$A$14:$D$151,2,0)),IF(COUNTA(E10:AE10)&gt;0,BN$12,))</f>
        <v>0</v>
      </c>
      <c r="D10" s="157" t="str">
        <f>IF(COUNTA(E10:AE10)&lt;=0,"資格を入力してください",IF(様式４!K10=1,"OK","登録抹消"))</f>
        <v>資格を入力してください</v>
      </c>
      <c r="E10" s="158"/>
      <c r="F10" s="158"/>
      <c r="G10" s="158"/>
      <c r="H10" s="158"/>
      <c r="I10" s="158"/>
      <c r="J10" s="158"/>
      <c r="K10" s="158"/>
      <c r="L10" s="158"/>
      <c r="M10" s="158"/>
      <c r="N10" s="158"/>
      <c r="O10" s="158"/>
      <c r="P10" s="158"/>
      <c r="Q10" s="158"/>
      <c r="R10" s="158"/>
      <c r="S10" s="158"/>
      <c r="T10" s="158"/>
      <c r="U10" s="134"/>
      <c r="V10" s="134"/>
      <c r="W10" s="134"/>
      <c r="X10" s="134"/>
      <c r="Y10" s="134"/>
      <c r="Z10" s="134"/>
      <c r="AA10" s="134"/>
      <c r="AB10" s="134"/>
      <c r="AC10" s="134"/>
      <c r="AD10" s="134"/>
      <c r="AE10" s="134"/>
      <c r="AG10">
        <f>COUNTIFS(様式４!$K10,1,'様式４－１'!V10,"○")</f>
        <v>0</v>
      </c>
      <c r="AH10">
        <f>COUNTIFS(様式４!$K10,1,'様式４－１'!W10,"○")</f>
        <v>0</v>
      </c>
      <c r="AI10">
        <f>COUNTIFS(様式４!$K10,1,'様式４－１'!X10,"○")</f>
        <v>0</v>
      </c>
      <c r="AJ10">
        <f>COUNTIFS(様式４!$K10,1,'様式４－１'!Y10,"○")</f>
        <v>0</v>
      </c>
      <c r="AK10">
        <f>COUNTIFS(様式４!$K10,1,'様式４－１'!Z10,"○")</f>
        <v>0</v>
      </c>
      <c r="AL10">
        <f>COUNTIFS(様式４!$K10,1,'様式４－１'!AA10,"○")</f>
        <v>0</v>
      </c>
      <c r="AM10">
        <f>COUNTIFS(様式４!$K10,1,'様式４－１'!AB10,"○")</f>
        <v>0</v>
      </c>
      <c r="AN10">
        <f>COUNTIFS(様式４!$K10,1,'様式４－１'!AC10,"○")</f>
        <v>0</v>
      </c>
      <c r="AO10">
        <f>COUNTIFS(様式４!$K10,1,'様式４－１'!AD10,"○")</f>
        <v>0</v>
      </c>
      <c r="AP10">
        <f>COUNTIFS(様式４!$K10,1,'様式４－１'!AE10,"○")</f>
        <v>0</v>
      </c>
      <c r="AT10">
        <f t="shared" si="0"/>
        <v>0</v>
      </c>
      <c r="AU10">
        <f t="shared" si="1"/>
        <v>0</v>
      </c>
      <c r="AV10">
        <f t="shared" si="5"/>
        <v>0</v>
      </c>
      <c r="AW10">
        <f t="shared" si="6"/>
        <v>0</v>
      </c>
      <c r="AX10">
        <f t="shared" si="7"/>
        <v>0</v>
      </c>
      <c r="AY10">
        <f t="shared" si="8"/>
        <v>0</v>
      </c>
      <c r="AZ10" t="str">
        <f t="shared" si="2"/>
        <v/>
      </c>
      <c r="BA10">
        <f t="shared" si="3"/>
        <v>0</v>
      </c>
      <c r="BN10" s="57" t="s">
        <v>135</v>
      </c>
    </row>
    <row r="11" spans="1:66" ht="38.25" customHeight="1" x14ac:dyDescent="0.2">
      <c r="A11" s="149"/>
      <c r="B11" s="56" t="str">
        <f t="shared" si="4"/>
        <v/>
      </c>
      <c r="C11" s="41">
        <f>IF(A11&gt;0,IF(VLOOKUP(A11,全技術者確認表!$A$14:$L$151,8,)="","全技術者確認表に○がありません",VLOOKUP(A11,全技術者確認表!$A$14:$D$151,2,0)),IF(COUNTA(E11:AE11)&gt;0,BN$12,))</f>
        <v>0</v>
      </c>
      <c r="D11" s="157" t="str">
        <f>IF(COUNTA(E11:AE11)&lt;=0,"資格を入力してください",IF(様式４!K11=1,"OK","登録抹消"))</f>
        <v>資格を入力してください</v>
      </c>
      <c r="E11" s="158"/>
      <c r="F11" s="158"/>
      <c r="G11" s="158"/>
      <c r="H11" s="158"/>
      <c r="I11" s="158"/>
      <c r="J11" s="158"/>
      <c r="K11" s="158"/>
      <c r="L11" s="158"/>
      <c r="M11" s="158"/>
      <c r="N11" s="158"/>
      <c r="O11" s="158"/>
      <c r="P11" s="158"/>
      <c r="Q11" s="158"/>
      <c r="R11" s="158"/>
      <c r="S11" s="158"/>
      <c r="T11" s="158"/>
      <c r="U11" s="134"/>
      <c r="V11" s="134"/>
      <c r="W11" s="134"/>
      <c r="X11" s="134"/>
      <c r="Y11" s="134"/>
      <c r="Z11" s="134"/>
      <c r="AA11" s="134"/>
      <c r="AB11" s="134"/>
      <c r="AC11" s="134"/>
      <c r="AD11" s="134"/>
      <c r="AE11" s="134"/>
      <c r="AG11">
        <f>COUNTIFS(様式４!$K11,1,'様式４－１'!V11,"○")</f>
        <v>0</v>
      </c>
      <c r="AH11">
        <f>COUNTIFS(様式４!$K11,1,'様式４－１'!W11,"○")</f>
        <v>0</v>
      </c>
      <c r="AI11">
        <f>COUNTIFS(様式４!$K11,1,'様式４－１'!X11,"○")</f>
        <v>0</v>
      </c>
      <c r="AJ11">
        <f>COUNTIFS(様式４!$K11,1,'様式４－１'!Y11,"○")</f>
        <v>0</v>
      </c>
      <c r="AK11">
        <f>COUNTIFS(様式４!$K11,1,'様式４－１'!Z11,"○")</f>
        <v>0</v>
      </c>
      <c r="AL11">
        <f>COUNTIFS(様式４!$K11,1,'様式４－１'!AA11,"○")</f>
        <v>0</v>
      </c>
      <c r="AM11">
        <f>COUNTIFS(様式４!$K11,1,'様式４－１'!AB11,"○")</f>
        <v>0</v>
      </c>
      <c r="AN11">
        <f>COUNTIFS(様式４!$K11,1,'様式４－１'!AC11,"○")</f>
        <v>0</v>
      </c>
      <c r="AO11">
        <f>COUNTIFS(様式４!$K11,1,'様式４－１'!AD11,"○")</f>
        <v>0</v>
      </c>
      <c r="AP11">
        <f>COUNTIFS(様式４!$K11,1,'様式４－１'!AE11,"○")</f>
        <v>0</v>
      </c>
      <c r="AT11">
        <f t="shared" si="0"/>
        <v>0</v>
      </c>
      <c r="AU11">
        <f t="shared" si="1"/>
        <v>0</v>
      </c>
      <c r="AV11">
        <f t="shared" si="5"/>
        <v>0</v>
      </c>
      <c r="AW11">
        <f t="shared" si="6"/>
        <v>0</v>
      </c>
      <c r="AX11">
        <f t="shared" si="7"/>
        <v>0</v>
      </c>
      <c r="AY11">
        <f t="shared" si="8"/>
        <v>0</v>
      </c>
      <c r="AZ11" t="str">
        <f t="shared" si="2"/>
        <v/>
      </c>
      <c r="BA11">
        <f t="shared" si="3"/>
        <v>0</v>
      </c>
      <c r="BN11" s="57" t="s">
        <v>191</v>
      </c>
    </row>
    <row r="12" spans="1:66" ht="38.25" customHeight="1" x14ac:dyDescent="0.2">
      <c r="A12" s="149"/>
      <c r="B12" s="56" t="str">
        <f t="shared" si="4"/>
        <v/>
      </c>
      <c r="C12" s="41">
        <f>IF(A12&gt;0,IF(VLOOKUP(A12,全技術者確認表!$A$14:$L$151,8,)="","全技術者確認表に○がありません",VLOOKUP(A12,全技術者確認表!$A$14:$D$151,2,0)),IF(COUNTA(E12:AE12)&gt;0,BN$12,))</f>
        <v>0</v>
      </c>
      <c r="D12" s="157" t="str">
        <f>IF(COUNTA(E12:AE12)&lt;=0,"資格を入力してください",IF(様式４!K12=1,"OK","登録抹消"))</f>
        <v>資格を入力してください</v>
      </c>
      <c r="E12" s="158"/>
      <c r="F12" s="158"/>
      <c r="G12" s="158"/>
      <c r="H12" s="158"/>
      <c r="I12" s="158"/>
      <c r="J12" s="158"/>
      <c r="K12" s="158"/>
      <c r="L12" s="158"/>
      <c r="M12" s="158"/>
      <c r="N12" s="158"/>
      <c r="O12" s="158"/>
      <c r="P12" s="158"/>
      <c r="Q12" s="158"/>
      <c r="R12" s="158"/>
      <c r="S12" s="158"/>
      <c r="T12" s="158"/>
      <c r="U12" s="134"/>
      <c r="V12" s="134"/>
      <c r="W12" s="134"/>
      <c r="X12" s="134"/>
      <c r="Y12" s="134"/>
      <c r="Z12" s="134"/>
      <c r="AA12" s="134"/>
      <c r="AB12" s="134"/>
      <c r="AC12" s="134"/>
      <c r="AD12" s="134"/>
      <c r="AE12" s="134"/>
      <c r="AG12">
        <f>COUNTIFS(様式４!$K12,1,'様式４－１'!V12,"○")</f>
        <v>0</v>
      </c>
      <c r="AH12">
        <f>COUNTIFS(様式４!$K12,1,'様式４－１'!W12,"○")</f>
        <v>0</v>
      </c>
      <c r="AI12">
        <f>COUNTIFS(様式４!$K12,1,'様式４－１'!X12,"○")</f>
        <v>0</v>
      </c>
      <c r="AJ12">
        <f>COUNTIFS(様式４!$K12,1,'様式４－１'!Y12,"○")</f>
        <v>0</v>
      </c>
      <c r="AK12">
        <f>COUNTIFS(様式４!$K12,1,'様式４－１'!Z12,"○")</f>
        <v>0</v>
      </c>
      <c r="AL12">
        <f>COUNTIFS(様式４!$K12,1,'様式４－１'!AA12,"○")</f>
        <v>0</v>
      </c>
      <c r="AM12">
        <f>COUNTIFS(様式４!$K12,1,'様式４－１'!AB12,"○")</f>
        <v>0</v>
      </c>
      <c r="AN12">
        <f>COUNTIFS(様式４!$K12,1,'様式４－１'!AC12,"○")</f>
        <v>0</v>
      </c>
      <c r="AO12">
        <f>COUNTIFS(様式４!$K12,1,'様式４－１'!AD12,"○")</f>
        <v>0</v>
      </c>
      <c r="AP12">
        <f>COUNTIFS(様式４!$K12,1,'様式４－１'!AE12,"○")</f>
        <v>0</v>
      </c>
      <c r="AT12">
        <f t="shared" si="0"/>
        <v>0</v>
      </c>
      <c r="AU12">
        <f t="shared" si="1"/>
        <v>0</v>
      </c>
      <c r="AV12">
        <f t="shared" si="5"/>
        <v>0</v>
      </c>
      <c r="AW12">
        <f t="shared" si="6"/>
        <v>0</v>
      </c>
      <c r="AX12">
        <f t="shared" si="7"/>
        <v>0</v>
      </c>
      <c r="AY12">
        <f t="shared" si="8"/>
        <v>0</v>
      </c>
      <c r="AZ12" t="str">
        <f t="shared" si="2"/>
        <v/>
      </c>
      <c r="BA12">
        <f t="shared" si="3"/>
        <v>0</v>
      </c>
      <c r="BN12" s="132" t="s">
        <v>445</v>
      </c>
    </row>
    <row r="13" spans="1:66" ht="38.25" customHeight="1" x14ac:dyDescent="0.2">
      <c r="A13" s="149"/>
      <c r="B13" s="56" t="str">
        <f t="shared" si="4"/>
        <v/>
      </c>
      <c r="C13" s="41">
        <f>IF(A13&gt;0,IF(VLOOKUP(A13,全技術者確認表!$A$14:$L$151,8,)="","全技術者確認表に○がありません",VLOOKUP(A13,全技術者確認表!$A$14:$D$151,2,0)),IF(COUNTA(E13:AE13)&gt;0,BN$12,))</f>
        <v>0</v>
      </c>
      <c r="D13" s="157" t="str">
        <f>IF(COUNTA(E13:AE13)&lt;=0,"資格を入力してください",IF(様式４!K13=1,"OK","登録抹消"))</f>
        <v>資格を入力してください</v>
      </c>
      <c r="E13" s="158"/>
      <c r="F13" s="158"/>
      <c r="G13" s="158"/>
      <c r="H13" s="158"/>
      <c r="I13" s="158"/>
      <c r="J13" s="158"/>
      <c r="K13" s="158"/>
      <c r="L13" s="158"/>
      <c r="M13" s="158"/>
      <c r="N13" s="158"/>
      <c r="O13" s="158"/>
      <c r="P13" s="158"/>
      <c r="Q13" s="158"/>
      <c r="R13" s="158"/>
      <c r="S13" s="158"/>
      <c r="T13" s="158"/>
      <c r="U13" s="134"/>
      <c r="V13" s="134"/>
      <c r="W13" s="134"/>
      <c r="X13" s="134"/>
      <c r="Y13" s="134"/>
      <c r="Z13" s="134"/>
      <c r="AA13" s="134"/>
      <c r="AB13" s="134"/>
      <c r="AC13" s="134"/>
      <c r="AD13" s="134"/>
      <c r="AE13" s="134"/>
      <c r="AG13">
        <f>COUNTIFS(様式４!$K13,1,'様式４－１'!V13,"○")</f>
        <v>0</v>
      </c>
      <c r="AH13">
        <f>COUNTIFS(様式４!$K13,1,'様式４－１'!W13,"○")</f>
        <v>0</v>
      </c>
      <c r="AI13">
        <f>COUNTIFS(様式４!$K13,1,'様式４－１'!X13,"○")</f>
        <v>0</v>
      </c>
      <c r="AJ13">
        <f>COUNTIFS(様式４!$K13,1,'様式４－１'!Y13,"○")</f>
        <v>0</v>
      </c>
      <c r="AK13">
        <f>COUNTIFS(様式４!$K13,1,'様式４－１'!Z13,"○")</f>
        <v>0</v>
      </c>
      <c r="AL13">
        <f>COUNTIFS(様式４!$K13,1,'様式４－１'!AA13,"○")</f>
        <v>0</v>
      </c>
      <c r="AM13">
        <f>COUNTIFS(様式４!$K13,1,'様式４－１'!AB13,"○")</f>
        <v>0</v>
      </c>
      <c r="AN13">
        <f>COUNTIFS(様式４!$K13,1,'様式４－１'!AC13,"○")</f>
        <v>0</v>
      </c>
      <c r="AO13">
        <f>COUNTIFS(様式４!$K13,1,'様式４－１'!AD13,"○")</f>
        <v>0</v>
      </c>
      <c r="AP13">
        <f>COUNTIFS(様式４!$K13,1,'様式４－１'!AE13,"○")</f>
        <v>0</v>
      </c>
      <c r="AT13">
        <f t="shared" si="0"/>
        <v>0</v>
      </c>
      <c r="AU13">
        <f t="shared" si="1"/>
        <v>0</v>
      </c>
      <c r="AV13">
        <f t="shared" si="5"/>
        <v>0</v>
      </c>
      <c r="AW13">
        <f t="shared" si="6"/>
        <v>0</v>
      </c>
      <c r="AX13">
        <f t="shared" si="7"/>
        <v>0</v>
      </c>
      <c r="AY13">
        <f t="shared" si="8"/>
        <v>0</v>
      </c>
      <c r="AZ13" t="str">
        <f t="shared" si="2"/>
        <v/>
      </c>
      <c r="BA13">
        <f t="shared" si="3"/>
        <v>0</v>
      </c>
      <c r="BN13" s="132" t="s">
        <v>434</v>
      </c>
    </row>
    <row r="14" spans="1:66" ht="38.25" customHeight="1" x14ac:dyDescent="0.2">
      <c r="A14" s="149"/>
      <c r="B14" s="56" t="str">
        <f t="shared" si="4"/>
        <v/>
      </c>
      <c r="C14" s="41">
        <f>IF(A14&gt;0,IF(VLOOKUP(A14,全技術者確認表!$A$14:$L$151,8,)="","全技術者確認表に○がありません",VLOOKUP(A14,全技術者確認表!$A$14:$D$151,2,0)),IF(COUNTA(E14:AE14)&gt;0,BN$12,))</f>
        <v>0</v>
      </c>
      <c r="D14" s="157" t="str">
        <f>IF(COUNTA(E14:AE14)&lt;=0,"資格を入力してください",IF(様式４!K14=1,"OK","登録抹消"))</f>
        <v>資格を入力してください</v>
      </c>
      <c r="E14" s="158"/>
      <c r="F14" s="158"/>
      <c r="G14" s="158"/>
      <c r="H14" s="158"/>
      <c r="I14" s="158"/>
      <c r="J14" s="158"/>
      <c r="K14" s="158"/>
      <c r="L14" s="158"/>
      <c r="M14" s="158"/>
      <c r="N14" s="158"/>
      <c r="O14" s="158"/>
      <c r="P14" s="158"/>
      <c r="Q14" s="158"/>
      <c r="R14" s="158"/>
      <c r="S14" s="158"/>
      <c r="T14" s="158"/>
      <c r="U14" s="134"/>
      <c r="V14" s="134"/>
      <c r="W14" s="134"/>
      <c r="X14" s="134"/>
      <c r="Y14" s="134"/>
      <c r="Z14" s="134"/>
      <c r="AA14" s="134"/>
      <c r="AB14" s="134"/>
      <c r="AC14" s="134"/>
      <c r="AD14" s="134"/>
      <c r="AE14" s="134"/>
      <c r="AG14">
        <f>COUNTIFS(様式４!$K14,1,'様式４－１'!V14,"○")</f>
        <v>0</v>
      </c>
      <c r="AH14">
        <f>COUNTIFS(様式４!$K14,1,'様式４－１'!W14,"○")</f>
        <v>0</v>
      </c>
      <c r="AI14">
        <f>COUNTIFS(様式４!$K14,1,'様式４－１'!X14,"○")</f>
        <v>0</v>
      </c>
      <c r="AJ14">
        <f>COUNTIFS(様式４!$K14,1,'様式４－１'!Y14,"○")</f>
        <v>0</v>
      </c>
      <c r="AK14">
        <f>COUNTIFS(様式４!$K14,1,'様式４－１'!Z14,"○")</f>
        <v>0</v>
      </c>
      <c r="AL14">
        <f>COUNTIFS(様式４!$K14,1,'様式４－１'!AA14,"○")</f>
        <v>0</v>
      </c>
      <c r="AM14">
        <f>COUNTIFS(様式４!$K14,1,'様式４－１'!AB14,"○")</f>
        <v>0</v>
      </c>
      <c r="AN14">
        <f>COUNTIFS(様式４!$K14,1,'様式４－１'!AC14,"○")</f>
        <v>0</v>
      </c>
      <c r="AO14">
        <f>COUNTIFS(様式４!$K14,1,'様式４－１'!AD14,"○")</f>
        <v>0</v>
      </c>
      <c r="AP14">
        <f>COUNTIFS(様式４!$K14,1,'様式４－１'!AE14,"○")</f>
        <v>0</v>
      </c>
      <c r="AT14">
        <f t="shared" si="0"/>
        <v>0</v>
      </c>
      <c r="AU14">
        <f t="shared" si="1"/>
        <v>0</v>
      </c>
      <c r="AV14">
        <f t="shared" si="5"/>
        <v>0</v>
      </c>
      <c r="AW14">
        <f t="shared" si="6"/>
        <v>0</v>
      </c>
      <c r="AX14">
        <f t="shared" si="7"/>
        <v>0</v>
      </c>
      <c r="AY14">
        <f t="shared" si="8"/>
        <v>0</v>
      </c>
      <c r="AZ14" t="str">
        <f t="shared" si="2"/>
        <v/>
      </c>
      <c r="BA14">
        <f t="shared" si="3"/>
        <v>0</v>
      </c>
    </row>
    <row r="15" spans="1:66" ht="38.25" customHeight="1" x14ac:dyDescent="0.2">
      <c r="A15" s="149"/>
      <c r="B15" s="56" t="str">
        <f t="shared" si="4"/>
        <v/>
      </c>
      <c r="C15" s="41">
        <f>IF(A15&gt;0,IF(VLOOKUP(A15,全技術者確認表!$A$14:$L$151,8,)="","全技術者確認表に○がありません",VLOOKUP(A15,全技術者確認表!$A$14:$D$151,2,0)),IF(COUNTA(E15:AE15)&gt;0,BN$12,))</f>
        <v>0</v>
      </c>
      <c r="D15" s="157" t="str">
        <f>IF(COUNTA(E15:AE15)&lt;=0,"資格を入力してください",IF(様式４!K15=1,"OK","登録抹消"))</f>
        <v>資格を入力してください</v>
      </c>
      <c r="E15" s="158"/>
      <c r="F15" s="158"/>
      <c r="G15" s="158"/>
      <c r="H15" s="158"/>
      <c r="I15" s="158"/>
      <c r="J15" s="158"/>
      <c r="K15" s="158"/>
      <c r="L15" s="158"/>
      <c r="M15" s="158"/>
      <c r="N15" s="158"/>
      <c r="O15" s="158"/>
      <c r="P15" s="158"/>
      <c r="Q15" s="158"/>
      <c r="R15" s="158"/>
      <c r="S15" s="158"/>
      <c r="T15" s="158"/>
      <c r="U15" s="134"/>
      <c r="V15" s="134"/>
      <c r="W15" s="134"/>
      <c r="X15" s="134"/>
      <c r="Y15" s="134"/>
      <c r="Z15" s="134"/>
      <c r="AA15" s="134"/>
      <c r="AB15" s="134"/>
      <c r="AC15" s="134"/>
      <c r="AD15" s="134"/>
      <c r="AE15" s="134"/>
      <c r="AG15">
        <f>COUNTIFS(様式４!$K15,1,'様式４－１'!V15,"○")</f>
        <v>0</v>
      </c>
      <c r="AH15">
        <f>COUNTIFS(様式４!$K15,1,'様式４－１'!W15,"○")</f>
        <v>0</v>
      </c>
      <c r="AI15">
        <f>COUNTIFS(様式４!$K15,1,'様式４－１'!X15,"○")</f>
        <v>0</v>
      </c>
      <c r="AJ15">
        <f>COUNTIFS(様式４!$K15,1,'様式４－１'!Y15,"○")</f>
        <v>0</v>
      </c>
      <c r="AK15">
        <f>COUNTIFS(様式４!$K15,1,'様式４－１'!Z15,"○")</f>
        <v>0</v>
      </c>
      <c r="AL15">
        <f>COUNTIFS(様式４!$K15,1,'様式４－１'!AA15,"○")</f>
        <v>0</v>
      </c>
      <c r="AM15">
        <f>COUNTIFS(様式４!$K15,1,'様式４－１'!AB15,"○")</f>
        <v>0</v>
      </c>
      <c r="AN15">
        <f>COUNTIFS(様式４!$K15,1,'様式４－１'!AC15,"○")</f>
        <v>0</v>
      </c>
      <c r="AO15">
        <f>COUNTIFS(様式４!$K15,1,'様式４－１'!AD15,"○")</f>
        <v>0</v>
      </c>
      <c r="AP15">
        <f>COUNTIFS(様式４!$K15,1,'様式４－１'!AE15,"○")</f>
        <v>0</v>
      </c>
      <c r="AT15">
        <f t="shared" si="0"/>
        <v>0</v>
      </c>
      <c r="AU15">
        <f t="shared" si="1"/>
        <v>0</v>
      </c>
      <c r="AV15">
        <f t="shared" si="5"/>
        <v>0</v>
      </c>
      <c r="AW15">
        <f t="shared" si="6"/>
        <v>0</v>
      </c>
      <c r="AX15">
        <f t="shared" si="7"/>
        <v>0</v>
      </c>
      <c r="AY15">
        <f t="shared" si="8"/>
        <v>0</v>
      </c>
      <c r="AZ15" t="str">
        <f t="shared" si="2"/>
        <v/>
      </c>
      <c r="BA15">
        <f t="shared" si="3"/>
        <v>0</v>
      </c>
    </row>
    <row r="16" spans="1:66" ht="38.25" customHeight="1" x14ac:dyDescent="0.2">
      <c r="A16" s="149"/>
      <c r="B16" s="56" t="str">
        <f t="shared" si="4"/>
        <v/>
      </c>
      <c r="C16" s="41">
        <f>IF(A16&gt;0,IF(VLOOKUP(A16,全技術者確認表!$A$14:$L$151,8,)="","全技術者確認表に○がありません",VLOOKUP(A16,全技術者確認表!$A$14:$D$151,2,0)),IF(COUNTA(E16:AE16)&gt;0,BN$12,))</f>
        <v>0</v>
      </c>
      <c r="D16" s="157" t="str">
        <f>IF(COUNTA(E16:AE16)&lt;=0,"資格を入力してください",IF(様式４!K16=1,"OK","登録抹消"))</f>
        <v>資格を入力してください</v>
      </c>
      <c r="E16" s="158"/>
      <c r="F16" s="158"/>
      <c r="G16" s="158"/>
      <c r="H16" s="158"/>
      <c r="I16" s="158"/>
      <c r="J16" s="158"/>
      <c r="K16" s="158"/>
      <c r="L16" s="158"/>
      <c r="M16" s="158"/>
      <c r="N16" s="158"/>
      <c r="O16" s="158"/>
      <c r="P16" s="158"/>
      <c r="Q16" s="158"/>
      <c r="R16" s="158"/>
      <c r="S16" s="158"/>
      <c r="T16" s="158"/>
      <c r="U16" s="134"/>
      <c r="V16" s="134"/>
      <c r="W16" s="134"/>
      <c r="X16" s="134"/>
      <c r="Y16" s="134"/>
      <c r="Z16" s="134"/>
      <c r="AA16" s="134"/>
      <c r="AB16" s="134"/>
      <c r="AC16" s="134"/>
      <c r="AD16" s="134"/>
      <c r="AE16" s="134"/>
      <c r="AG16">
        <f>COUNTIFS(様式４!$K16,1,'様式４－１'!V16,"○")</f>
        <v>0</v>
      </c>
      <c r="AH16">
        <f>COUNTIFS(様式４!$K16,1,'様式４－１'!W16,"○")</f>
        <v>0</v>
      </c>
      <c r="AI16">
        <f>COUNTIFS(様式４!$K16,1,'様式４－１'!X16,"○")</f>
        <v>0</v>
      </c>
      <c r="AJ16">
        <f>COUNTIFS(様式４!$K16,1,'様式４－１'!Y16,"○")</f>
        <v>0</v>
      </c>
      <c r="AK16">
        <f>COUNTIFS(様式４!$K16,1,'様式４－１'!Z16,"○")</f>
        <v>0</v>
      </c>
      <c r="AL16">
        <f>COUNTIFS(様式４!$K16,1,'様式４－１'!AA16,"○")</f>
        <v>0</v>
      </c>
      <c r="AM16">
        <f>COUNTIFS(様式４!$K16,1,'様式４－１'!AB16,"○")</f>
        <v>0</v>
      </c>
      <c r="AN16">
        <f>COUNTIFS(様式４!$K16,1,'様式４－１'!AC16,"○")</f>
        <v>0</v>
      </c>
      <c r="AO16">
        <f>COUNTIFS(様式４!$K16,1,'様式４－１'!AD16,"○")</f>
        <v>0</v>
      </c>
      <c r="AP16">
        <f>COUNTIFS(様式４!$K16,1,'様式４－１'!AE16,"○")</f>
        <v>0</v>
      </c>
      <c r="AT16">
        <f t="shared" si="0"/>
        <v>0</v>
      </c>
      <c r="AU16">
        <f t="shared" si="1"/>
        <v>0</v>
      </c>
      <c r="AV16">
        <f t="shared" si="5"/>
        <v>0</v>
      </c>
      <c r="AW16">
        <f t="shared" si="6"/>
        <v>0</v>
      </c>
      <c r="AX16">
        <f t="shared" si="7"/>
        <v>0</v>
      </c>
      <c r="AY16">
        <f t="shared" si="8"/>
        <v>0</v>
      </c>
      <c r="AZ16" t="str">
        <f t="shared" si="2"/>
        <v/>
      </c>
      <c r="BA16">
        <f t="shared" si="3"/>
        <v>0</v>
      </c>
    </row>
    <row r="17" spans="1:53" ht="38.25" customHeight="1" x14ac:dyDescent="0.2">
      <c r="A17" s="149"/>
      <c r="B17" s="56" t="str">
        <f t="shared" si="4"/>
        <v/>
      </c>
      <c r="C17" s="41">
        <f>IF(A17&gt;0,IF(VLOOKUP(A17,全技術者確認表!$A$14:$L$151,8,)="","全技術者確認表に○がありません",VLOOKUP(A17,全技術者確認表!$A$14:$D$151,2,0)),IF(COUNTA(E17:AE17)&gt;0,BN$12,))</f>
        <v>0</v>
      </c>
      <c r="D17" s="157" t="str">
        <f>IF(COUNTA(E17:AE17)&lt;=0,"資格を入力してください",IF(様式４!K17=1,"OK","登録抹消"))</f>
        <v>資格を入力してください</v>
      </c>
      <c r="E17" s="158"/>
      <c r="F17" s="158"/>
      <c r="G17" s="158"/>
      <c r="H17" s="158"/>
      <c r="I17" s="158"/>
      <c r="J17" s="158"/>
      <c r="K17" s="158"/>
      <c r="L17" s="158"/>
      <c r="M17" s="158"/>
      <c r="N17" s="158"/>
      <c r="O17" s="158"/>
      <c r="P17" s="158"/>
      <c r="Q17" s="158"/>
      <c r="R17" s="158"/>
      <c r="S17" s="158"/>
      <c r="T17" s="158"/>
      <c r="U17" s="134"/>
      <c r="V17" s="134"/>
      <c r="W17" s="134"/>
      <c r="X17" s="134"/>
      <c r="Y17" s="134"/>
      <c r="Z17" s="134"/>
      <c r="AA17" s="134"/>
      <c r="AB17" s="134"/>
      <c r="AC17" s="134"/>
      <c r="AD17" s="134"/>
      <c r="AE17" s="134"/>
      <c r="AG17">
        <f>COUNTIFS(様式４!$K17,1,'様式４－１'!V17,"○")</f>
        <v>0</v>
      </c>
      <c r="AH17">
        <f>COUNTIFS(様式４!$K17,1,'様式４－１'!W17,"○")</f>
        <v>0</v>
      </c>
      <c r="AI17">
        <f>COUNTIFS(様式４!$K17,1,'様式４－１'!X17,"○")</f>
        <v>0</v>
      </c>
      <c r="AJ17">
        <f>COUNTIFS(様式４!$K17,1,'様式４－１'!Y17,"○")</f>
        <v>0</v>
      </c>
      <c r="AK17">
        <f>COUNTIFS(様式４!$K17,1,'様式４－１'!Z17,"○")</f>
        <v>0</v>
      </c>
      <c r="AL17">
        <f>COUNTIFS(様式４!$K17,1,'様式４－１'!AA17,"○")</f>
        <v>0</v>
      </c>
      <c r="AM17">
        <f>COUNTIFS(様式４!$K17,1,'様式４－１'!AB17,"○")</f>
        <v>0</v>
      </c>
      <c r="AN17">
        <f>COUNTIFS(様式４!$K17,1,'様式４－１'!AC17,"○")</f>
        <v>0</v>
      </c>
      <c r="AO17">
        <f>COUNTIFS(様式４!$K17,1,'様式４－１'!AD17,"○")</f>
        <v>0</v>
      </c>
      <c r="AP17">
        <f>COUNTIFS(様式４!$K17,1,'様式４－１'!AE17,"○")</f>
        <v>0</v>
      </c>
      <c r="AT17">
        <f t="shared" si="0"/>
        <v>0</v>
      </c>
      <c r="AU17">
        <f t="shared" si="1"/>
        <v>0</v>
      </c>
      <c r="AV17">
        <f t="shared" si="5"/>
        <v>0</v>
      </c>
      <c r="AW17">
        <f t="shared" si="6"/>
        <v>0</v>
      </c>
      <c r="AX17">
        <f t="shared" si="7"/>
        <v>0</v>
      </c>
      <c r="AY17">
        <f t="shared" si="8"/>
        <v>0</v>
      </c>
      <c r="AZ17" t="str">
        <f t="shared" si="2"/>
        <v/>
      </c>
      <c r="BA17">
        <f t="shared" si="3"/>
        <v>0</v>
      </c>
    </row>
    <row r="18" spans="1:53" ht="38.25" customHeight="1" x14ac:dyDescent="0.2">
      <c r="A18" s="149"/>
      <c r="B18" s="56" t="str">
        <f t="shared" si="4"/>
        <v/>
      </c>
      <c r="C18" s="41">
        <f>IF(A18&gt;0,IF(VLOOKUP(A18,全技術者確認表!$A$14:$L$151,8,)="","全技術者確認表に○がありません",VLOOKUP(A18,全技術者確認表!$A$14:$D$151,2,0)),IF(COUNTA(E18:AE18)&gt;0,BN$12,))</f>
        <v>0</v>
      </c>
      <c r="D18" s="157" t="str">
        <f>IF(COUNTA(E18:AE18)&lt;=0,"資格を入力してください",IF(様式４!K18=1,"OK","登録抹消"))</f>
        <v>資格を入力してください</v>
      </c>
      <c r="E18" s="158"/>
      <c r="F18" s="158"/>
      <c r="G18" s="158"/>
      <c r="H18" s="158"/>
      <c r="I18" s="158"/>
      <c r="J18" s="158"/>
      <c r="K18" s="158"/>
      <c r="L18" s="158"/>
      <c r="M18" s="158"/>
      <c r="N18" s="158"/>
      <c r="O18" s="158"/>
      <c r="P18" s="158"/>
      <c r="Q18" s="158"/>
      <c r="R18" s="158"/>
      <c r="S18" s="158"/>
      <c r="T18" s="158"/>
      <c r="U18" s="134"/>
      <c r="V18" s="134"/>
      <c r="W18" s="134"/>
      <c r="X18" s="134"/>
      <c r="Y18" s="134"/>
      <c r="Z18" s="134"/>
      <c r="AA18" s="134"/>
      <c r="AB18" s="134"/>
      <c r="AC18" s="134"/>
      <c r="AD18" s="134"/>
      <c r="AE18" s="134"/>
      <c r="AG18">
        <f>COUNTIFS(様式４!$K18,1,'様式４－１'!V18,"○")</f>
        <v>0</v>
      </c>
      <c r="AH18">
        <f>COUNTIFS(様式４!$K18,1,'様式４－１'!W18,"○")</f>
        <v>0</v>
      </c>
      <c r="AI18">
        <f>COUNTIFS(様式４!$K18,1,'様式４－１'!X18,"○")</f>
        <v>0</v>
      </c>
      <c r="AJ18">
        <f>COUNTIFS(様式４!$K18,1,'様式４－１'!Y18,"○")</f>
        <v>0</v>
      </c>
      <c r="AK18">
        <f>COUNTIFS(様式４!$K18,1,'様式４－１'!Z18,"○")</f>
        <v>0</v>
      </c>
      <c r="AL18">
        <f>COUNTIFS(様式４!$K18,1,'様式４－１'!AA18,"○")</f>
        <v>0</v>
      </c>
      <c r="AM18">
        <f>COUNTIFS(様式４!$K18,1,'様式４－１'!AB18,"○")</f>
        <v>0</v>
      </c>
      <c r="AN18">
        <f>COUNTIFS(様式４!$K18,1,'様式４－１'!AC18,"○")</f>
        <v>0</v>
      </c>
      <c r="AO18">
        <f>COUNTIFS(様式４!$K18,1,'様式４－１'!AD18,"○")</f>
        <v>0</v>
      </c>
      <c r="AP18">
        <f>COUNTIFS(様式４!$K18,1,'様式４－１'!AE18,"○")</f>
        <v>0</v>
      </c>
      <c r="AT18">
        <f t="shared" si="0"/>
        <v>0</v>
      </c>
      <c r="AU18">
        <f t="shared" si="1"/>
        <v>0</v>
      </c>
      <c r="AV18">
        <f t="shared" si="5"/>
        <v>0</v>
      </c>
      <c r="AW18">
        <f t="shared" si="6"/>
        <v>0</v>
      </c>
      <c r="AX18">
        <f t="shared" si="7"/>
        <v>0</v>
      </c>
      <c r="AY18">
        <f t="shared" si="8"/>
        <v>0</v>
      </c>
      <c r="AZ18" t="str">
        <f t="shared" si="2"/>
        <v/>
      </c>
      <c r="BA18">
        <f t="shared" si="3"/>
        <v>0</v>
      </c>
    </row>
    <row r="19" spans="1:53" ht="38.25" customHeight="1" x14ac:dyDescent="0.2">
      <c r="A19" s="149"/>
      <c r="B19" s="56" t="str">
        <f t="shared" si="4"/>
        <v/>
      </c>
      <c r="C19" s="41">
        <f>IF(A19&gt;0,IF(VLOOKUP(A19,全技術者確認表!$A$14:$L$151,8,)="","全技術者確認表に○がありません",VLOOKUP(A19,全技術者確認表!$A$14:$D$151,2,0)),IF(COUNTA(E19:AE19)&gt;0,BN$12,))</f>
        <v>0</v>
      </c>
      <c r="D19" s="157" t="str">
        <f>IF(COUNTA(E19:AE19)&lt;=0,"資格を入力してください",IF(様式４!K19=1,"OK","登録抹消"))</f>
        <v>資格を入力してください</v>
      </c>
      <c r="E19" s="158"/>
      <c r="F19" s="158"/>
      <c r="G19" s="158"/>
      <c r="H19" s="158"/>
      <c r="I19" s="158"/>
      <c r="J19" s="158"/>
      <c r="K19" s="158"/>
      <c r="L19" s="158"/>
      <c r="M19" s="158"/>
      <c r="N19" s="158"/>
      <c r="O19" s="158"/>
      <c r="P19" s="158"/>
      <c r="Q19" s="158"/>
      <c r="R19" s="158"/>
      <c r="S19" s="158"/>
      <c r="T19" s="158"/>
      <c r="U19" s="134"/>
      <c r="V19" s="134"/>
      <c r="W19" s="134"/>
      <c r="X19" s="134"/>
      <c r="Y19" s="134"/>
      <c r="Z19" s="134"/>
      <c r="AA19" s="134"/>
      <c r="AB19" s="134"/>
      <c r="AC19" s="134"/>
      <c r="AD19" s="134"/>
      <c r="AE19" s="134"/>
      <c r="AG19">
        <f>COUNTIFS(様式４!$K19,1,'様式４－１'!V19,"○")</f>
        <v>0</v>
      </c>
      <c r="AH19">
        <f>COUNTIFS(様式４!$K19,1,'様式４－１'!W19,"○")</f>
        <v>0</v>
      </c>
      <c r="AI19">
        <f>COUNTIFS(様式４!$K19,1,'様式４－１'!X19,"○")</f>
        <v>0</v>
      </c>
      <c r="AJ19">
        <f>COUNTIFS(様式４!$K19,1,'様式４－１'!Y19,"○")</f>
        <v>0</v>
      </c>
      <c r="AK19">
        <f>COUNTIFS(様式４!$K19,1,'様式４－１'!Z19,"○")</f>
        <v>0</v>
      </c>
      <c r="AL19">
        <f>COUNTIFS(様式４!$K19,1,'様式４－１'!AA19,"○")</f>
        <v>0</v>
      </c>
      <c r="AM19">
        <f>COUNTIFS(様式４!$K19,1,'様式４－１'!AB19,"○")</f>
        <v>0</v>
      </c>
      <c r="AN19">
        <f>COUNTIFS(様式４!$K19,1,'様式４－１'!AC19,"○")</f>
        <v>0</v>
      </c>
      <c r="AO19">
        <f>COUNTIFS(様式４!$K19,1,'様式４－１'!AD19,"○")</f>
        <v>0</v>
      </c>
      <c r="AP19">
        <f>COUNTIFS(様式４!$K19,1,'様式４－１'!AE19,"○")</f>
        <v>0</v>
      </c>
      <c r="AT19">
        <f t="shared" si="0"/>
        <v>0</v>
      </c>
      <c r="AU19">
        <f t="shared" si="1"/>
        <v>0</v>
      </c>
      <c r="AV19">
        <f t="shared" si="5"/>
        <v>0</v>
      </c>
      <c r="AW19">
        <f t="shared" si="6"/>
        <v>0</v>
      </c>
      <c r="AX19">
        <f t="shared" si="7"/>
        <v>0</v>
      </c>
      <c r="AY19">
        <f t="shared" si="8"/>
        <v>0</v>
      </c>
      <c r="AZ19" t="str">
        <f t="shared" si="2"/>
        <v/>
      </c>
      <c r="BA19">
        <f t="shared" si="3"/>
        <v>0</v>
      </c>
    </row>
    <row r="20" spans="1:53" ht="38.25" customHeight="1" x14ac:dyDescent="0.2">
      <c r="A20" s="149"/>
      <c r="B20" s="56" t="str">
        <f t="shared" si="4"/>
        <v/>
      </c>
      <c r="C20" s="41">
        <f>IF(A20&gt;0,IF(VLOOKUP(A20,全技術者確認表!$A$14:$L$151,8,)="","全技術者確認表に○がありません",VLOOKUP(A20,全技術者確認表!$A$14:$D$151,2,0)),IF(COUNTA(E20:AE20)&gt;0,BN$12,))</f>
        <v>0</v>
      </c>
      <c r="D20" s="157" t="str">
        <f>IF(COUNTA(E20:AE20)&lt;=0,"資格を入力してください",IF(様式４!K20=1,"OK","登録抹消"))</f>
        <v>資格を入力してください</v>
      </c>
      <c r="E20" s="158"/>
      <c r="F20" s="158"/>
      <c r="G20" s="158"/>
      <c r="H20" s="158"/>
      <c r="I20" s="158"/>
      <c r="J20" s="158"/>
      <c r="K20" s="158"/>
      <c r="L20" s="158"/>
      <c r="M20" s="158"/>
      <c r="N20" s="158"/>
      <c r="O20" s="158"/>
      <c r="P20" s="158"/>
      <c r="Q20" s="158"/>
      <c r="R20" s="158"/>
      <c r="S20" s="158"/>
      <c r="T20" s="158"/>
      <c r="U20" s="134"/>
      <c r="V20" s="134"/>
      <c r="W20" s="134"/>
      <c r="X20" s="134"/>
      <c r="Y20" s="134"/>
      <c r="Z20" s="134"/>
      <c r="AA20" s="134"/>
      <c r="AB20" s="134"/>
      <c r="AC20" s="134"/>
      <c r="AD20" s="134"/>
      <c r="AE20" s="134"/>
      <c r="AG20">
        <f>COUNTIFS(様式４!$K20,1,'様式４－１'!V20,"○")</f>
        <v>0</v>
      </c>
      <c r="AH20">
        <f>COUNTIFS(様式４!$K20,1,'様式４－１'!W20,"○")</f>
        <v>0</v>
      </c>
      <c r="AI20">
        <f>COUNTIFS(様式４!$K20,1,'様式４－１'!X20,"○")</f>
        <v>0</v>
      </c>
      <c r="AJ20">
        <f>COUNTIFS(様式４!$K20,1,'様式４－１'!Y20,"○")</f>
        <v>0</v>
      </c>
      <c r="AK20">
        <f>COUNTIFS(様式４!$K20,1,'様式４－１'!Z20,"○")</f>
        <v>0</v>
      </c>
      <c r="AL20">
        <f>COUNTIFS(様式４!$K20,1,'様式４－１'!AA20,"○")</f>
        <v>0</v>
      </c>
      <c r="AM20">
        <f>COUNTIFS(様式４!$K20,1,'様式４－１'!AB20,"○")</f>
        <v>0</v>
      </c>
      <c r="AN20">
        <f>COUNTIFS(様式４!$K20,1,'様式４－１'!AC20,"○")</f>
        <v>0</v>
      </c>
      <c r="AO20">
        <f>COUNTIFS(様式４!$K20,1,'様式４－１'!AD20,"○")</f>
        <v>0</v>
      </c>
      <c r="AP20">
        <f>COUNTIFS(様式４!$K20,1,'様式４－１'!AE20,"○")</f>
        <v>0</v>
      </c>
      <c r="AT20">
        <f t="shared" si="0"/>
        <v>0</v>
      </c>
      <c r="AU20">
        <f t="shared" si="1"/>
        <v>0</v>
      </c>
      <c r="AV20">
        <f t="shared" si="5"/>
        <v>0</v>
      </c>
      <c r="AW20">
        <f t="shared" si="6"/>
        <v>0</v>
      </c>
      <c r="AX20">
        <f t="shared" si="7"/>
        <v>0</v>
      </c>
      <c r="AY20">
        <f t="shared" si="8"/>
        <v>0</v>
      </c>
      <c r="AZ20" t="str">
        <f t="shared" si="2"/>
        <v/>
      </c>
      <c r="BA20">
        <f t="shared" si="3"/>
        <v>0</v>
      </c>
    </row>
    <row r="21" spans="1:53" ht="38.25" customHeight="1" x14ac:dyDescent="0.2">
      <c r="A21" s="149"/>
      <c r="B21" s="56" t="str">
        <f t="shared" si="4"/>
        <v/>
      </c>
      <c r="C21" s="41">
        <f>IF(A21&gt;0,IF(VLOOKUP(A21,全技術者確認表!$A$14:$L$151,8,)="","全技術者確認表に○がありません",VLOOKUP(A21,全技術者確認表!$A$14:$D$151,2,0)),IF(COUNTA(E21:AE21)&gt;0,BN$12,))</f>
        <v>0</v>
      </c>
      <c r="D21" s="157" t="str">
        <f>IF(COUNTA(E21:AE21)&lt;=0,"資格を入力してください",IF(様式４!K21=1,"OK","登録抹消"))</f>
        <v>資格を入力してください</v>
      </c>
      <c r="E21" s="158"/>
      <c r="F21" s="158"/>
      <c r="G21" s="158"/>
      <c r="H21" s="158"/>
      <c r="I21" s="158"/>
      <c r="J21" s="158"/>
      <c r="K21" s="158"/>
      <c r="L21" s="158"/>
      <c r="M21" s="158"/>
      <c r="N21" s="158"/>
      <c r="O21" s="158"/>
      <c r="P21" s="158"/>
      <c r="Q21" s="158"/>
      <c r="R21" s="158"/>
      <c r="S21" s="158"/>
      <c r="T21" s="158"/>
      <c r="U21" s="134"/>
      <c r="V21" s="134"/>
      <c r="W21" s="134"/>
      <c r="X21" s="134"/>
      <c r="Y21" s="134"/>
      <c r="Z21" s="134"/>
      <c r="AA21" s="134"/>
      <c r="AB21" s="134"/>
      <c r="AC21" s="134"/>
      <c r="AD21" s="134"/>
      <c r="AE21" s="134"/>
      <c r="AG21">
        <f>COUNTIFS(様式４!$K21,1,'様式４－１'!V21,"○")</f>
        <v>0</v>
      </c>
      <c r="AH21">
        <f>COUNTIFS(様式４!$K21,1,'様式４－１'!W21,"○")</f>
        <v>0</v>
      </c>
      <c r="AI21">
        <f>COUNTIFS(様式４!$K21,1,'様式４－１'!X21,"○")</f>
        <v>0</v>
      </c>
      <c r="AJ21">
        <f>COUNTIFS(様式４!$K21,1,'様式４－１'!Y21,"○")</f>
        <v>0</v>
      </c>
      <c r="AK21">
        <f>COUNTIFS(様式４!$K21,1,'様式４－１'!Z21,"○")</f>
        <v>0</v>
      </c>
      <c r="AL21">
        <f>COUNTIFS(様式４!$K21,1,'様式４－１'!AA21,"○")</f>
        <v>0</v>
      </c>
      <c r="AM21">
        <f>COUNTIFS(様式４!$K21,1,'様式４－１'!AB21,"○")</f>
        <v>0</v>
      </c>
      <c r="AN21">
        <f>COUNTIFS(様式４!$K21,1,'様式４－１'!AC21,"○")</f>
        <v>0</v>
      </c>
      <c r="AO21">
        <f>COUNTIFS(様式４!$K21,1,'様式４－１'!AD21,"○")</f>
        <v>0</v>
      </c>
      <c r="AP21">
        <f>COUNTIFS(様式４!$K21,1,'様式４－１'!AE21,"○")</f>
        <v>0</v>
      </c>
      <c r="AT21">
        <f t="shared" si="0"/>
        <v>0</v>
      </c>
      <c r="AU21">
        <f t="shared" si="1"/>
        <v>0</v>
      </c>
      <c r="AV21">
        <f t="shared" si="5"/>
        <v>0</v>
      </c>
      <c r="AW21">
        <f t="shared" si="6"/>
        <v>0</v>
      </c>
      <c r="AX21">
        <f t="shared" si="7"/>
        <v>0</v>
      </c>
      <c r="AY21">
        <f t="shared" si="8"/>
        <v>0</v>
      </c>
      <c r="AZ21" t="str">
        <f t="shared" si="2"/>
        <v/>
      </c>
      <c r="BA21">
        <f t="shared" si="3"/>
        <v>0</v>
      </c>
    </row>
    <row r="22" spans="1:53" ht="38.25" customHeight="1" x14ac:dyDescent="0.2">
      <c r="A22" s="149"/>
      <c r="B22" s="56" t="str">
        <f t="shared" si="4"/>
        <v/>
      </c>
      <c r="C22" s="41">
        <f>IF(A22&gt;0,IF(VLOOKUP(A22,全技術者確認表!$A$14:$L$151,8,)="","全技術者確認表に○がありません",VLOOKUP(A22,全技術者確認表!$A$14:$D$151,2,0)),IF(COUNTA(E22:AE22)&gt;0,BN$12,))</f>
        <v>0</v>
      </c>
      <c r="D22" s="157" t="str">
        <f>IF(COUNTA(E22:AE22)&lt;=0,"資格を入力してください",IF(様式４!K22=1,"OK","登録抹消"))</f>
        <v>資格を入力してください</v>
      </c>
      <c r="E22" s="158"/>
      <c r="F22" s="158"/>
      <c r="G22" s="158"/>
      <c r="H22" s="158"/>
      <c r="I22" s="158"/>
      <c r="J22" s="158"/>
      <c r="K22" s="158"/>
      <c r="L22" s="158"/>
      <c r="M22" s="158"/>
      <c r="N22" s="158"/>
      <c r="O22" s="158"/>
      <c r="P22" s="158"/>
      <c r="Q22" s="158"/>
      <c r="R22" s="158"/>
      <c r="S22" s="158"/>
      <c r="T22" s="158"/>
      <c r="U22" s="134"/>
      <c r="V22" s="134"/>
      <c r="W22" s="134"/>
      <c r="X22" s="134"/>
      <c r="Y22" s="134"/>
      <c r="Z22" s="134"/>
      <c r="AA22" s="134"/>
      <c r="AB22" s="134"/>
      <c r="AC22" s="134"/>
      <c r="AD22" s="134"/>
      <c r="AE22" s="134"/>
      <c r="AG22">
        <f>COUNTIFS(様式４!$K22,1,'様式４－１'!V22,"○")</f>
        <v>0</v>
      </c>
      <c r="AH22">
        <f>COUNTIFS(様式４!$K22,1,'様式４－１'!W22,"○")</f>
        <v>0</v>
      </c>
      <c r="AI22">
        <f>COUNTIFS(様式４!$K22,1,'様式４－１'!X22,"○")</f>
        <v>0</v>
      </c>
      <c r="AJ22">
        <f>COUNTIFS(様式４!$K22,1,'様式４－１'!Y22,"○")</f>
        <v>0</v>
      </c>
      <c r="AK22">
        <f>COUNTIFS(様式４!$K22,1,'様式４－１'!Z22,"○")</f>
        <v>0</v>
      </c>
      <c r="AL22">
        <f>COUNTIFS(様式４!$K22,1,'様式４－１'!AA22,"○")</f>
        <v>0</v>
      </c>
      <c r="AM22">
        <f>COUNTIFS(様式４!$K22,1,'様式４－１'!AB22,"○")</f>
        <v>0</v>
      </c>
      <c r="AN22">
        <f>COUNTIFS(様式４!$K22,1,'様式４－１'!AC22,"○")</f>
        <v>0</v>
      </c>
      <c r="AO22">
        <f>COUNTIFS(様式４!$K22,1,'様式４－１'!AD22,"○")</f>
        <v>0</v>
      </c>
      <c r="AP22">
        <f>COUNTIFS(様式４!$K22,1,'様式４－１'!AE22,"○")</f>
        <v>0</v>
      </c>
      <c r="AT22">
        <f t="shared" si="0"/>
        <v>0</v>
      </c>
      <c r="AU22">
        <f t="shared" si="1"/>
        <v>0</v>
      </c>
      <c r="AV22">
        <f t="shared" si="5"/>
        <v>0</v>
      </c>
      <c r="AW22">
        <f t="shared" si="6"/>
        <v>0</v>
      </c>
      <c r="AX22">
        <f t="shared" si="7"/>
        <v>0</v>
      </c>
      <c r="AY22">
        <f t="shared" si="8"/>
        <v>0</v>
      </c>
      <c r="AZ22" t="str">
        <f t="shared" si="2"/>
        <v/>
      </c>
      <c r="BA22">
        <f t="shared" si="3"/>
        <v>0</v>
      </c>
    </row>
    <row r="23" spans="1:53" ht="38.25" customHeight="1" x14ac:dyDescent="0.2">
      <c r="A23" s="149"/>
      <c r="B23" s="56" t="str">
        <f t="shared" si="4"/>
        <v/>
      </c>
      <c r="C23" s="41">
        <f>IF(A23&gt;0,IF(VLOOKUP(A23,全技術者確認表!$A$14:$L$151,8,)="","全技術者確認表に○がありません",VLOOKUP(A23,全技術者確認表!$A$14:$D$151,2,0)),IF(COUNTA(E23:AE23)&gt;0,BN$12,))</f>
        <v>0</v>
      </c>
      <c r="D23" s="157" t="str">
        <f>IF(COUNTA(E23:AE23)&lt;=0,"資格を入力してください",IF(様式４!K23=1,"OK","登録抹消"))</f>
        <v>資格を入力してください</v>
      </c>
      <c r="E23" s="158"/>
      <c r="F23" s="158"/>
      <c r="G23" s="158"/>
      <c r="H23" s="158"/>
      <c r="I23" s="158"/>
      <c r="J23" s="158"/>
      <c r="K23" s="158"/>
      <c r="L23" s="158"/>
      <c r="M23" s="158"/>
      <c r="N23" s="158"/>
      <c r="O23" s="158"/>
      <c r="P23" s="158"/>
      <c r="Q23" s="158"/>
      <c r="R23" s="158"/>
      <c r="S23" s="158"/>
      <c r="T23" s="158"/>
      <c r="U23" s="134"/>
      <c r="V23" s="134"/>
      <c r="W23" s="134"/>
      <c r="X23" s="134"/>
      <c r="Y23" s="134"/>
      <c r="Z23" s="134"/>
      <c r="AA23" s="134"/>
      <c r="AB23" s="134"/>
      <c r="AC23" s="134"/>
      <c r="AD23" s="134"/>
      <c r="AE23" s="134"/>
      <c r="AG23">
        <f>COUNTIFS(様式４!$K23,1,'様式４－１'!V23,"○")</f>
        <v>0</v>
      </c>
      <c r="AH23">
        <f>COUNTIFS(様式４!$K23,1,'様式４－１'!W23,"○")</f>
        <v>0</v>
      </c>
      <c r="AI23">
        <f>COUNTIFS(様式４!$K23,1,'様式４－１'!X23,"○")</f>
        <v>0</v>
      </c>
      <c r="AJ23">
        <f>COUNTIFS(様式４!$K23,1,'様式４－１'!Y23,"○")</f>
        <v>0</v>
      </c>
      <c r="AK23">
        <f>COUNTIFS(様式４!$K23,1,'様式４－１'!Z23,"○")</f>
        <v>0</v>
      </c>
      <c r="AL23">
        <f>COUNTIFS(様式４!$K23,1,'様式４－１'!AA23,"○")</f>
        <v>0</v>
      </c>
      <c r="AM23">
        <f>COUNTIFS(様式４!$K23,1,'様式４－１'!AB23,"○")</f>
        <v>0</v>
      </c>
      <c r="AN23">
        <f>COUNTIFS(様式４!$K23,1,'様式４－１'!AC23,"○")</f>
        <v>0</v>
      </c>
      <c r="AO23">
        <f>COUNTIFS(様式４!$K23,1,'様式４－１'!AD23,"○")</f>
        <v>0</v>
      </c>
      <c r="AP23">
        <f>COUNTIFS(様式４!$K23,1,'様式４－１'!AE23,"○")</f>
        <v>0</v>
      </c>
      <c r="AT23">
        <f t="shared" si="0"/>
        <v>0</v>
      </c>
      <c r="AU23">
        <f t="shared" si="1"/>
        <v>0</v>
      </c>
      <c r="AV23">
        <f t="shared" si="5"/>
        <v>0</v>
      </c>
      <c r="AW23">
        <f t="shared" si="6"/>
        <v>0</v>
      </c>
      <c r="AX23">
        <f t="shared" si="7"/>
        <v>0</v>
      </c>
      <c r="AY23">
        <f t="shared" si="8"/>
        <v>0</v>
      </c>
      <c r="AZ23" t="str">
        <f t="shared" si="2"/>
        <v/>
      </c>
      <c r="BA23">
        <f t="shared" si="3"/>
        <v>0</v>
      </c>
    </row>
    <row r="24" spans="1:53" ht="38.25" customHeight="1" x14ac:dyDescent="0.2">
      <c r="A24" s="149"/>
      <c r="B24" s="56" t="str">
        <f t="shared" si="4"/>
        <v/>
      </c>
      <c r="C24" s="41">
        <f>IF(A24&gt;0,IF(VLOOKUP(A24,全技術者確認表!$A$14:$L$151,8,)="","全技術者確認表に○がありません",VLOOKUP(A24,全技術者確認表!$A$14:$D$151,2,0)),IF(COUNTA(E24:AE24)&gt;0,BN$12,))</f>
        <v>0</v>
      </c>
      <c r="D24" s="157" t="str">
        <f>IF(COUNTA(E24:AE24)&lt;=0,"資格を入力してください",IF(様式４!K24=1,"OK","登録抹消"))</f>
        <v>資格を入力してください</v>
      </c>
      <c r="E24" s="158"/>
      <c r="F24" s="158"/>
      <c r="G24" s="158"/>
      <c r="H24" s="158"/>
      <c r="I24" s="158"/>
      <c r="J24" s="158"/>
      <c r="K24" s="158"/>
      <c r="L24" s="158"/>
      <c r="M24" s="158"/>
      <c r="N24" s="158"/>
      <c r="O24" s="158"/>
      <c r="P24" s="158"/>
      <c r="Q24" s="158"/>
      <c r="R24" s="158"/>
      <c r="S24" s="158"/>
      <c r="T24" s="158"/>
      <c r="U24" s="134"/>
      <c r="V24" s="134"/>
      <c r="W24" s="134"/>
      <c r="X24" s="134"/>
      <c r="Y24" s="134"/>
      <c r="Z24" s="134"/>
      <c r="AA24" s="134"/>
      <c r="AB24" s="134"/>
      <c r="AC24" s="134"/>
      <c r="AD24" s="134"/>
      <c r="AE24" s="134"/>
      <c r="AG24">
        <f>COUNTIFS(様式４!$K24,1,'様式４－１'!V24,"○")</f>
        <v>0</v>
      </c>
      <c r="AH24">
        <f>COUNTIFS(様式４!$K24,1,'様式４－１'!W24,"○")</f>
        <v>0</v>
      </c>
      <c r="AI24">
        <f>COUNTIFS(様式４!$K24,1,'様式４－１'!X24,"○")</f>
        <v>0</v>
      </c>
      <c r="AJ24">
        <f>COUNTIFS(様式４!$K24,1,'様式４－１'!Y24,"○")</f>
        <v>0</v>
      </c>
      <c r="AK24">
        <f>COUNTIFS(様式４!$K24,1,'様式４－１'!Z24,"○")</f>
        <v>0</v>
      </c>
      <c r="AL24">
        <f>COUNTIFS(様式４!$K24,1,'様式４－１'!AA24,"○")</f>
        <v>0</v>
      </c>
      <c r="AM24">
        <f>COUNTIFS(様式４!$K24,1,'様式４－１'!AB24,"○")</f>
        <v>0</v>
      </c>
      <c r="AN24">
        <f>COUNTIFS(様式４!$K24,1,'様式４－１'!AC24,"○")</f>
        <v>0</v>
      </c>
      <c r="AO24">
        <f>COUNTIFS(様式４!$K24,1,'様式４－１'!AD24,"○")</f>
        <v>0</v>
      </c>
      <c r="AP24">
        <f>COUNTIFS(様式４!$K24,1,'様式４－１'!AE24,"○")</f>
        <v>0</v>
      </c>
      <c r="AT24">
        <f t="shared" si="0"/>
        <v>0</v>
      </c>
      <c r="AU24">
        <f t="shared" si="1"/>
        <v>0</v>
      </c>
      <c r="AV24">
        <f t="shared" si="5"/>
        <v>0</v>
      </c>
      <c r="AW24">
        <f t="shared" si="6"/>
        <v>0</v>
      </c>
      <c r="AX24">
        <f t="shared" si="7"/>
        <v>0</v>
      </c>
      <c r="AY24">
        <f t="shared" si="8"/>
        <v>0</v>
      </c>
      <c r="AZ24" t="str">
        <f t="shared" si="2"/>
        <v/>
      </c>
      <c r="BA24">
        <f t="shared" si="3"/>
        <v>0</v>
      </c>
    </row>
    <row r="25" spans="1:53" ht="38.25" customHeight="1" x14ac:dyDescent="0.2">
      <c r="A25" s="149"/>
      <c r="B25" s="56" t="str">
        <f t="shared" si="4"/>
        <v/>
      </c>
      <c r="C25" s="41">
        <f>IF(A25&gt;0,IF(VLOOKUP(A25,全技術者確認表!$A$14:$L$151,8,)="","全技術者確認表に○がありません",VLOOKUP(A25,全技術者確認表!$A$14:$D$151,2,0)),IF(COUNTA(E25:AE25)&gt;0,BN$12,))</f>
        <v>0</v>
      </c>
      <c r="D25" s="157" t="str">
        <f>IF(COUNTA(E25:AE25)&lt;=0,"資格を入力してください",IF(様式４!K25=1,"OK","登録抹消"))</f>
        <v>資格を入力してください</v>
      </c>
      <c r="E25" s="158"/>
      <c r="F25" s="158"/>
      <c r="G25" s="158"/>
      <c r="H25" s="158"/>
      <c r="I25" s="158"/>
      <c r="J25" s="158"/>
      <c r="K25" s="158"/>
      <c r="L25" s="158"/>
      <c r="M25" s="158"/>
      <c r="N25" s="158"/>
      <c r="O25" s="158"/>
      <c r="P25" s="158"/>
      <c r="Q25" s="158"/>
      <c r="R25" s="158"/>
      <c r="S25" s="158"/>
      <c r="T25" s="158"/>
      <c r="U25" s="134"/>
      <c r="V25" s="134"/>
      <c r="W25" s="134"/>
      <c r="X25" s="134"/>
      <c r="Y25" s="134"/>
      <c r="Z25" s="134"/>
      <c r="AA25" s="134"/>
      <c r="AB25" s="134"/>
      <c r="AC25" s="134"/>
      <c r="AD25" s="134"/>
      <c r="AE25" s="134"/>
      <c r="AG25">
        <f>COUNTIFS(様式４!$K25,1,'様式４－１'!V25,"○")</f>
        <v>0</v>
      </c>
      <c r="AH25">
        <f>COUNTIFS(様式４!$K25,1,'様式４－１'!W25,"○")</f>
        <v>0</v>
      </c>
      <c r="AI25">
        <f>COUNTIFS(様式４!$K25,1,'様式４－１'!X25,"○")</f>
        <v>0</v>
      </c>
      <c r="AJ25">
        <f>COUNTIFS(様式４!$K25,1,'様式４－１'!Y25,"○")</f>
        <v>0</v>
      </c>
      <c r="AK25">
        <f>COUNTIFS(様式４!$K25,1,'様式４－１'!Z25,"○")</f>
        <v>0</v>
      </c>
      <c r="AL25">
        <f>COUNTIFS(様式４!$K25,1,'様式４－１'!AA25,"○")</f>
        <v>0</v>
      </c>
      <c r="AM25">
        <f>COUNTIFS(様式４!$K25,1,'様式４－１'!AB25,"○")</f>
        <v>0</v>
      </c>
      <c r="AN25">
        <f>COUNTIFS(様式４!$K25,1,'様式４－１'!AC25,"○")</f>
        <v>0</v>
      </c>
      <c r="AO25">
        <f>COUNTIFS(様式４!$K25,1,'様式４－１'!AD25,"○")</f>
        <v>0</v>
      </c>
      <c r="AP25">
        <f>COUNTIFS(様式４!$K25,1,'様式４－１'!AE25,"○")</f>
        <v>0</v>
      </c>
      <c r="AT25">
        <f t="shared" si="0"/>
        <v>0</v>
      </c>
      <c r="AU25">
        <f t="shared" si="1"/>
        <v>0</v>
      </c>
      <c r="AV25">
        <f t="shared" si="5"/>
        <v>0</v>
      </c>
      <c r="AW25">
        <f t="shared" si="6"/>
        <v>0</v>
      </c>
      <c r="AX25">
        <f t="shared" si="7"/>
        <v>0</v>
      </c>
      <c r="AY25">
        <f t="shared" si="8"/>
        <v>0</v>
      </c>
      <c r="AZ25" t="str">
        <f t="shared" si="2"/>
        <v/>
      </c>
      <c r="BA25">
        <f t="shared" si="3"/>
        <v>0</v>
      </c>
    </row>
    <row r="26" spans="1:53" ht="38.25" customHeight="1" x14ac:dyDescent="0.2">
      <c r="A26" s="149"/>
      <c r="B26" s="56" t="str">
        <f t="shared" si="4"/>
        <v/>
      </c>
      <c r="C26" s="41">
        <f>IF(A26&gt;0,IF(VLOOKUP(A26,全技術者確認表!$A$14:$L$151,8,)="","全技術者確認表に○がありません",VLOOKUP(A26,全技術者確認表!$A$14:$D$151,2,0)),IF(COUNTA(E26:AE26)&gt;0,BN$12,))</f>
        <v>0</v>
      </c>
      <c r="D26" s="157" t="str">
        <f>IF(COUNTA(E26:AE26)&lt;=0,"資格を入力してください",IF(様式４!K26=1,"OK","登録抹消"))</f>
        <v>資格を入力してください</v>
      </c>
      <c r="E26" s="158"/>
      <c r="F26" s="158"/>
      <c r="G26" s="158"/>
      <c r="H26" s="158"/>
      <c r="I26" s="158"/>
      <c r="J26" s="158"/>
      <c r="K26" s="158"/>
      <c r="L26" s="158"/>
      <c r="M26" s="158"/>
      <c r="N26" s="158"/>
      <c r="O26" s="158"/>
      <c r="P26" s="158"/>
      <c r="Q26" s="158"/>
      <c r="R26" s="158"/>
      <c r="S26" s="158"/>
      <c r="T26" s="158"/>
      <c r="U26" s="134"/>
      <c r="V26" s="134"/>
      <c r="W26" s="134"/>
      <c r="X26" s="134"/>
      <c r="Y26" s="134"/>
      <c r="Z26" s="134"/>
      <c r="AA26" s="134"/>
      <c r="AB26" s="134"/>
      <c r="AC26" s="134"/>
      <c r="AD26" s="134"/>
      <c r="AE26" s="134"/>
      <c r="AG26">
        <f>COUNTIFS(様式４!$K26,1,'様式４－１'!V26,"○")</f>
        <v>0</v>
      </c>
      <c r="AH26">
        <f>COUNTIFS(様式４!$K26,1,'様式４－１'!W26,"○")</f>
        <v>0</v>
      </c>
      <c r="AI26">
        <f>COUNTIFS(様式４!$K26,1,'様式４－１'!X26,"○")</f>
        <v>0</v>
      </c>
      <c r="AJ26">
        <f>COUNTIFS(様式４!$K26,1,'様式４－１'!Y26,"○")</f>
        <v>0</v>
      </c>
      <c r="AK26">
        <f>COUNTIFS(様式４!$K26,1,'様式４－１'!Z26,"○")</f>
        <v>0</v>
      </c>
      <c r="AL26">
        <f>COUNTIFS(様式４!$K26,1,'様式４－１'!AA26,"○")</f>
        <v>0</v>
      </c>
      <c r="AM26">
        <f>COUNTIFS(様式４!$K26,1,'様式４－１'!AB26,"○")</f>
        <v>0</v>
      </c>
      <c r="AN26">
        <f>COUNTIFS(様式４!$K26,1,'様式４－１'!AC26,"○")</f>
        <v>0</v>
      </c>
      <c r="AO26">
        <f>COUNTIFS(様式４!$K26,1,'様式４－１'!AD26,"○")</f>
        <v>0</v>
      </c>
      <c r="AP26">
        <f>COUNTIFS(様式４!$K26,1,'様式４－１'!AE26,"○")</f>
        <v>0</v>
      </c>
      <c r="AT26">
        <f t="shared" si="0"/>
        <v>0</v>
      </c>
      <c r="AU26">
        <f t="shared" si="1"/>
        <v>0</v>
      </c>
      <c r="AV26">
        <f t="shared" si="5"/>
        <v>0</v>
      </c>
      <c r="AW26">
        <f t="shared" si="6"/>
        <v>0</v>
      </c>
      <c r="AX26">
        <f t="shared" si="7"/>
        <v>0</v>
      </c>
      <c r="AY26">
        <f t="shared" si="8"/>
        <v>0</v>
      </c>
      <c r="AZ26" t="str">
        <f t="shared" si="2"/>
        <v/>
      </c>
      <c r="BA26">
        <f t="shared" si="3"/>
        <v>0</v>
      </c>
    </row>
    <row r="27" spans="1:53" ht="38.25" customHeight="1" x14ac:dyDescent="0.2">
      <c r="A27" s="149"/>
      <c r="B27" s="56" t="str">
        <f t="shared" si="4"/>
        <v/>
      </c>
      <c r="C27" s="41">
        <f>IF(A27&gt;0,IF(VLOOKUP(A27,全技術者確認表!$A$14:$L$151,8,)="","全技術者確認表に○がありません",VLOOKUP(A27,全技術者確認表!$A$14:$D$151,2,0)),IF(COUNTA(E27:AE27)&gt;0,BN$12,))</f>
        <v>0</v>
      </c>
      <c r="D27" s="157" t="str">
        <f>IF(COUNTA(E27:AE27)&lt;=0,"資格を入力してください",IF(様式４!K27=1,"OK","登録抹消"))</f>
        <v>資格を入力してください</v>
      </c>
      <c r="E27" s="158"/>
      <c r="F27" s="158"/>
      <c r="G27" s="158"/>
      <c r="H27" s="158"/>
      <c r="I27" s="158"/>
      <c r="J27" s="158"/>
      <c r="K27" s="158"/>
      <c r="L27" s="158"/>
      <c r="M27" s="158"/>
      <c r="N27" s="158"/>
      <c r="O27" s="158"/>
      <c r="P27" s="158"/>
      <c r="Q27" s="158"/>
      <c r="R27" s="158"/>
      <c r="S27" s="158"/>
      <c r="T27" s="158"/>
      <c r="U27" s="134"/>
      <c r="V27" s="134"/>
      <c r="W27" s="134"/>
      <c r="X27" s="134"/>
      <c r="Y27" s="134"/>
      <c r="Z27" s="134"/>
      <c r="AA27" s="134"/>
      <c r="AB27" s="134"/>
      <c r="AC27" s="134"/>
      <c r="AD27" s="134"/>
      <c r="AE27" s="134"/>
      <c r="AG27">
        <f>COUNTIFS(様式４!$K27,1,'様式４－１'!V27,"○")</f>
        <v>0</v>
      </c>
      <c r="AH27">
        <f>COUNTIFS(様式４!$K27,1,'様式４－１'!W27,"○")</f>
        <v>0</v>
      </c>
      <c r="AI27">
        <f>COUNTIFS(様式４!$K27,1,'様式４－１'!X27,"○")</f>
        <v>0</v>
      </c>
      <c r="AJ27">
        <f>COUNTIFS(様式４!$K27,1,'様式４－１'!Y27,"○")</f>
        <v>0</v>
      </c>
      <c r="AK27">
        <f>COUNTIFS(様式４!$K27,1,'様式４－１'!Z27,"○")</f>
        <v>0</v>
      </c>
      <c r="AL27">
        <f>COUNTIFS(様式４!$K27,1,'様式４－１'!AA27,"○")</f>
        <v>0</v>
      </c>
      <c r="AM27">
        <f>COUNTIFS(様式４!$K27,1,'様式４－１'!AB27,"○")</f>
        <v>0</v>
      </c>
      <c r="AN27">
        <f>COUNTIFS(様式４!$K27,1,'様式４－１'!AC27,"○")</f>
        <v>0</v>
      </c>
      <c r="AO27">
        <f>COUNTIFS(様式４!$K27,1,'様式４－１'!AD27,"○")</f>
        <v>0</v>
      </c>
      <c r="AP27">
        <f>COUNTIFS(様式４!$K27,1,'様式４－１'!AE27,"○")</f>
        <v>0</v>
      </c>
      <c r="AT27">
        <f t="shared" si="0"/>
        <v>0</v>
      </c>
      <c r="AU27">
        <f t="shared" si="1"/>
        <v>0</v>
      </c>
      <c r="AV27">
        <f t="shared" si="5"/>
        <v>0</v>
      </c>
      <c r="AW27">
        <f t="shared" si="6"/>
        <v>0</v>
      </c>
      <c r="AX27">
        <f t="shared" si="7"/>
        <v>0</v>
      </c>
      <c r="AY27">
        <f t="shared" si="8"/>
        <v>0</v>
      </c>
      <c r="AZ27" t="str">
        <f t="shared" si="2"/>
        <v/>
      </c>
      <c r="BA27">
        <f t="shared" si="3"/>
        <v>0</v>
      </c>
    </row>
    <row r="28" spans="1:53" ht="38.25" customHeight="1" x14ac:dyDescent="0.2">
      <c r="A28" s="149"/>
      <c r="B28" s="56" t="str">
        <f t="shared" si="4"/>
        <v/>
      </c>
      <c r="C28" s="41">
        <f>IF(A28&gt;0,IF(VLOOKUP(A28,全技術者確認表!$A$14:$L$151,8,)="","全技術者確認表に○がありません",VLOOKUP(A28,全技術者確認表!$A$14:$D$151,2,0)),IF(COUNTA(E28:AE28)&gt;0,BN$12,))</f>
        <v>0</v>
      </c>
      <c r="D28" s="157" t="str">
        <f>IF(COUNTA(E28:AE28)&lt;=0,"資格を入力してください",IF(様式４!K28=1,"OK","登録抹消"))</f>
        <v>資格を入力してください</v>
      </c>
      <c r="E28" s="158"/>
      <c r="F28" s="158"/>
      <c r="G28" s="158"/>
      <c r="H28" s="158"/>
      <c r="I28" s="158"/>
      <c r="J28" s="158"/>
      <c r="K28" s="158"/>
      <c r="L28" s="158"/>
      <c r="M28" s="158"/>
      <c r="N28" s="158"/>
      <c r="O28" s="158"/>
      <c r="P28" s="158"/>
      <c r="Q28" s="158"/>
      <c r="R28" s="158"/>
      <c r="S28" s="158"/>
      <c r="T28" s="158"/>
      <c r="U28" s="134"/>
      <c r="V28" s="134"/>
      <c r="W28" s="134"/>
      <c r="X28" s="134"/>
      <c r="Y28" s="134"/>
      <c r="Z28" s="134"/>
      <c r="AA28" s="134"/>
      <c r="AB28" s="134"/>
      <c r="AC28" s="134"/>
      <c r="AD28" s="134"/>
      <c r="AE28" s="134"/>
      <c r="AG28">
        <f>COUNTIFS(様式４!$K28,1,'様式４－１'!V28,"○")</f>
        <v>0</v>
      </c>
      <c r="AH28">
        <f>COUNTIFS(様式４!$K28,1,'様式４－１'!W28,"○")</f>
        <v>0</v>
      </c>
      <c r="AI28">
        <f>COUNTIFS(様式４!$K28,1,'様式４－１'!X28,"○")</f>
        <v>0</v>
      </c>
      <c r="AJ28">
        <f>COUNTIFS(様式４!$K28,1,'様式４－１'!Y28,"○")</f>
        <v>0</v>
      </c>
      <c r="AK28">
        <f>COUNTIFS(様式４!$K28,1,'様式４－１'!Z28,"○")</f>
        <v>0</v>
      </c>
      <c r="AL28">
        <f>COUNTIFS(様式４!$K28,1,'様式４－１'!AA28,"○")</f>
        <v>0</v>
      </c>
      <c r="AM28">
        <f>COUNTIFS(様式４!$K28,1,'様式４－１'!AB28,"○")</f>
        <v>0</v>
      </c>
      <c r="AN28">
        <f>COUNTIFS(様式４!$K28,1,'様式４－１'!AC28,"○")</f>
        <v>0</v>
      </c>
      <c r="AO28">
        <f>COUNTIFS(様式４!$K28,1,'様式４－１'!AD28,"○")</f>
        <v>0</v>
      </c>
      <c r="AP28">
        <f>COUNTIFS(様式４!$K28,1,'様式４－１'!AE28,"○")</f>
        <v>0</v>
      </c>
      <c r="AT28">
        <f t="shared" si="0"/>
        <v>0</v>
      </c>
      <c r="AU28">
        <f t="shared" si="1"/>
        <v>0</v>
      </c>
      <c r="AV28">
        <f t="shared" si="5"/>
        <v>0</v>
      </c>
      <c r="AW28">
        <f t="shared" si="6"/>
        <v>0</v>
      </c>
      <c r="AX28">
        <f t="shared" si="7"/>
        <v>0</v>
      </c>
      <c r="AY28">
        <f t="shared" si="8"/>
        <v>0</v>
      </c>
      <c r="AZ28" t="str">
        <f t="shared" si="2"/>
        <v/>
      </c>
      <c r="BA28">
        <f t="shared" si="3"/>
        <v>0</v>
      </c>
    </row>
    <row r="29" spans="1:53" ht="38.25" customHeight="1" x14ac:dyDescent="0.2">
      <c r="A29" s="149"/>
      <c r="B29" s="56" t="str">
        <f t="shared" si="4"/>
        <v/>
      </c>
      <c r="C29" s="41">
        <f>IF(A29&gt;0,IF(VLOOKUP(A29,全技術者確認表!$A$14:$L$151,8,)="","全技術者確認表に○がありません",VLOOKUP(A29,全技術者確認表!$A$14:$D$151,2,0)),IF(COUNTA(E29:AE29)&gt;0,BN$12,))</f>
        <v>0</v>
      </c>
      <c r="D29" s="157" t="str">
        <f>IF(COUNTA(E29:AE29)&lt;=0,"資格を入力してください",IF(様式４!K29=1,"OK","登録抹消"))</f>
        <v>資格を入力してください</v>
      </c>
      <c r="E29" s="158"/>
      <c r="F29" s="158"/>
      <c r="G29" s="158"/>
      <c r="H29" s="158"/>
      <c r="I29" s="158"/>
      <c r="J29" s="158"/>
      <c r="K29" s="158"/>
      <c r="L29" s="158"/>
      <c r="M29" s="158"/>
      <c r="N29" s="158"/>
      <c r="O29" s="158"/>
      <c r="P29" s="158"/>
      <c r="Q29" s="158"/>
      <c r="R29" s="158"/>
      <c r="S29" s="158"/>
      <c r="T29" s="158"/>
      <c r="U29" s="134"/>
      <c r="V29" s="134"/>
      <c r="W29" s="134"/>
      <c r="X29" s="134"/>
      <c r="Y29" s="134"/>
      <c r="Z29" s="134"/>
      <c r="AA29" s="134"/>
      <c r="AB29" s="134"/>
      <c r="AC29" s="134"/>
      <c r="AD29" s="134"/>
      <c r="AE29" s="134"/>
      <c r="AG29">
        <f>COUNTIFS(様式４!$K29,1,'様式４－１'!V29,"○")</f>
        <v>0</v>
      </c>
      <c r="AH29">
        <f>COUNTIFS(様式４!$K29,1,'様式４－１'!W29,"○")</f>
        <v>0</v>
      </c>
      <c r="AI29">
        <f>COUNTIFS(様式４!$K29,1,'様式４－１'!X29,"○")</f>
        <v>0</v>
      </c>
      <c r="AJ29">
        <f>COUNTIFS(様式４!$K29,1,'様式４－１'!Y29,"○")</f>
        <v>0</v>
      </c>
      <c r="AK29">
        <f>COUNTIFS(様式４!$K29,1,'様式４－１'!Z29,"○")</f>
        <v>0</v>
      </c>
      <c r="AL29">
        <f>COUNTIFS(様式４!$K29,1,'様式４－１'!AA29,"○")</f>
        <v>0</v>
      </c>
      <c r="AM29">
        <f>COUNTIFS(様式４!$K29,1,'様式４－１'!AB29,"○")</f>
        <v>0</v>
      </c>
      <c r="AN29">
        <f>COUNTIFS(様式４!$K29,1,'様式４－１'!AC29,"○")</f>
        <v>0</v>
      </c>
      <c r="AO29">
        <f>COUNTIFS(様式４!$K29,1,'様式４－１'!AD29,"○")</f>
        <v>0</v>
      </c>
      <c r="AP29">
        <f>COUNTIFS(様式４!$K29,1,'様式４－１'!AE29,"○")</f>
        <v>0</v>
      </c>
      <c r="AT29">
        <f t="shared" si="0"/>
        <v>0</v>
      </c>
      <c r="AU29">
        <f t="shared" si="1"/>
        <v>0</v>
      </c>
      <c r="AV29">
        <f t="shared" si="5"/>
        <v>0</v>
      </c>
      <c r="AW29">
        <f t="shared" si="6"/>
        <v>0</v>
      </c>
      <c r="AX29">
        <f t="shared" si="7"/>
        <v>0</v>
      </c>
      <c r="AY29">
        <f t="shared" si="8"/>
        <v>0</v>
      </c>
      <c r="AZ29" t="str">
        <f t="shared" si="2"/>
        <v/>
      </c>
      <c r="BA29">
        <f t="shared" si="3"/>
        <v>0</v>
      </c>
    </row>
    <row r="30" spans="1:53" ht="38.25" customHeight="1" x14ac:dyDescent="0.2">
      <c r="A30" s="149"/>
      <c r="B30" s="56" t="str">
        <f t="shared" si="4"/>
        <v/>
      </c>
      <c r="C30" s="41">
        <f>IF(A30&gt;0,IF(VLOOKUP(A30,全技術者確認表!$A$14:$L$151,8,)="","全技術者確認表に○がありません",VLOOKUP(A30,全技術者確認表!$A$14:$D$151,2,0)),IF(COUNTA(E30:AE30)&gt;0,BN$12,))</f>
        <v>0</v>
      </c>
      <c r="D30" s="157" t="str">
        <f>IF(COUNTA(E30:AE30)&lt;=0,"資格を入力してください",IF(様式４!K30=1,"OK","登録抹消"))</f>
        <v>資格を入力してください</v>
      </c>
      <c r="E30" s="158"/>
      <c r="F30" s="158"/>
      <c r="G30" s="158"/>
      <c r="H30" s="158"/>
      <c r="I30" s="158"/>
      <c r="J30" s="158"/>
      <c r="K30" s="158"/>
      <c r="L30" s="158"/>
      <c r="M30" s="158"/>
      <c r="N30" s="158"/>
      <c r="O30" s="158"/>
      <c r="P30" s="158"/>
      <c r="Q30" s="158"/>
      <c r="R30" s="158"/>
      <c r="S30" s="158"/>
      <c r="T30" s="158"/>
      <c r="U30" s="134"/>
      <c r="V30" s="134"/>
      <c r="W30" s="134"/>
      <c r="X30" s="134"/>
      <c r="Y30" s="134"/>
      <c r="Z30" s="134"/>
      <c r="AA30" s="134"/>
      <c r="AB30" s="134"/>
      <c r="AC30" s="134"/>
      <c r="AD30" s="134"/>
      <c r="AE30" s="134"/>
      <c r="AG30">
        <f>COUNTIFS(様式４!$K30,1,'様式４－１'!V30,"○")</f>
        <v>0</v>
      </c>
      <c r="AH30">
        <f>COUNTIFS(様式４!$K30,1,'様式４－１'!W30,"○")</f>
        <v>0</v>
      </c>
      <c r="AI30">
        <f>COUNTIFS(様式４!$K30,1,'様式４－１'!X30,"○")</f>
        <v>0</v>
      </c>
      <c r="AJ30">
        <f>COUNTIFS(様式４!$K30,1,'様式４－１'!Y30,"○")</f>
        <v>0</v>
      </c>
      <c r="AK30">
        <f>COUNTIFS(様式４!$K30,1,'様式４－１'!Z30,"○")</f>
        <v>0</v>
      </c>
      <c r="AL30">
        <f>COUNTIFS(様式４!$K30,1,'様式４－１'!AA30,"○")</f>
        <v>0</v>
      </c>
      <c r="AM30">
        <f>COUNTIFS(様式４!$K30,1,'様式４－１'!AB30,"○")</f>
        <v>0</v>
      </c>
      <c r="AN30">
        <f>COUNTIFS(様式４!$K30,1,'様式４－１'!AC30,"○")</f>
        <v>0</v>
      </c>
      <c r="AO30">
        <f>COUNTIFS(様式４!$K30,1,'様式４－１'!AD30,"○")</f>
        <v>0</v>
      </c>
      <c r="AP30">
        <f>COUNTIFS(様式４!$K30,1,'様式４－１'!AE30,"○")</f>
        <v>0</v>
      </c>
      <c r="AT30">
        <f t="shared" si="0"/>
        <v>0</v>
      </c>
      <c r="AU30">
        <f t="shared" si="1"/>
        <v>0</v>
      </c>
      <c r="AV30">
        <f t="shared" si="5"/>
        <v>0</v>
      </c>
      <c r="AW30">
        <f t="shared" si="6"/>
        <v>0</v>
      </c>
      <c r="AX30">
        <f t="shared" si="7"/>
        <v>0</v>
      </c>
      <c r="AY30">
        <f t="shared" si="8"/>
        <v>0</v>
      </c>
      <c r="AZ30" t="str">
        <f t="shared" si="2"/>
        <v/>
      </c>
      <c r="BA30">
        <f t="shared" si="3"/>
        <v>0</v>
      </c>
    </row>
    <row r="31" spans="1:53" ht="38.25" customHeight="1" x14ac:dyDescent="0.2">
      <c r="A31" s="149"/>
      <c r="B31" s="56" t="str">
        <f t="shared" si="4"/>
        <v/>
      </c>
      <c r="C31" s="41">
        <f>IF(A31&gt;0,IF(VLOOKUP(A31,全技術者確認表!$A$14:$L$151,8,)="","全技術者確認表に○がありません",VLOOKUP(A31,全技術者確認表!$A$14:$D$151,2,0)),IF(COUNTA(E31:AE31)&gt;0,BN$12,))</f>
        <v>0</v>
      </c>
      <c r="D31" s="157" t="str">
        <f>IF(COUNTA(E31:AE31)&lt;=0,"資格を入力してください",IF(様式４!K31=1,"OK","登録抹消"))</f>
        <v>資格を入力してください</v>
      </c>
      <c r="E31" s="158"/>
      <c r="F31" s="158"/>
      <c r="G31" s="158"/>
      <c r="H31" s="158"/>
      <c r="I31" s="158"/>
      <c r="J31" s="158"/>
      <c r="K31" s="158"/>
      <c r="L31" s="158"/>
      <c r="M31" s="158"/>
      <c r="N31" s="158"/>
      <c r="O31" s="158"/>
      <c r="P31" s="158"/>
      <c r="Q31" s="158"/>
      <c r="R31" s="158"/>
      <c r="S31" s="158"/>
      <c r="T31" s="158"/>
      <c r="U31" s="134"/>
      <c r="V31" s="134"/>
      <c r="W31" s="134"/>
      <c r="X31" s="134"/>
      <c r="Y31" s="134"/>
      <c r="Z31" s="134"/>
      <c r="AA31" s="134"/>
      <c r="AB31" s="134"/>
      <c r="AC31" s="134"/>
      <c r="AD31" s="134"/>
      <c r="AE31" s="134"/>
      <c r="AG31">
        <f>COUNTIFS(様式４!$K31,1,'様式４－１'!V31,"○")</f>
        <v>0</v>
      </c>
      <c r="AH31">
        <f>COUNTIFS(様式４!$K31,1,'様式４－１'!W31,"○")</f>
        <v>0</v>
      </c>
      <c r="AI31">
        <f>COUNTIFS(様式４!$K31,1,'様式４－１'!X31,"○")</f>
        <v>0</v>
      </c>
      <c r="AJ31">
        <f>COUNTIFS(様式４!$K31,1,'様式４－１'!Y31,"○")</f>
        <v>0</v>
      </c>
      <c r="AK31">
        <f>COUNTIFS(様式４!$K31,1,'様式４－１'!Z31,"○")</f>
        <v>0</v>
      </c>
      <c r="AL31">
        <f>COUNTIFS(様式４!$K31,1,'様式４－１'!AA31,"○")</f>
        <v>0</v>
      </c>
      <c r="AM31">
        <f>COUNTIFS(様式４!$K31,1,'様式４－１'!AB31,"○")</f>
        <v>0</v>
      </c>
      <c r="AN31">
        <f>COUNTIFS(様式４!$K31,1,'様式４－１'!AC31,"○")</f>
        <v>0</v>
      </c>
      <c r="AO31">
        <f>COUNTIFS(様式４!$K31,1,'様式４－１'!AD31,"○")</f>
        <v>0</v>
      </c>
      <c r="AP31">
        <f>COUNTIFS(様式４!$K31,1,'様式４－１'!AE31,"○")</f>
        <v>0</v>
      </c>
      <c r="AT31">
        <f t="shared" si="0"/>
        <v>0</v>
      </c>
      <c r="AU31">
        <f t="shared" si="1"/>
        <v>0</v>
      </c>
      <c r="AV31">
        <f t="shared" si="5"/>
        <v>0</v>
      </c>
      <c r="AW31">
        <f t="shared" si="6"/>
        <v>0</v>
      </c>
      <c r="AX31">
        <f t="shared" si="7"/>
        <v>0</v>
      </c>
      <c r="AY31">
        <f t="shared" si="8"/>
        <v>0</v>
      </c>
      <c r="AZ31" t="str">
        <f t="shared" si="2"/>
        <v/>
      </c>
      <c r="BA31">
        <f t="shared" si="3"/>
        <v>0</v>
      </c>
    </row>
    <row r="32" spans="1:53" ht="38.25" customHeight="1" x14ac:dyDescent="0.2">
      <c r="A32" s="149"/>
      <c r="B32" s="56" t="str">
        <f t="shared" si="4"/>
        <v/>
      </c>
      <c r="C32" s="41">
        <f>IF(A32&gt;0,IF(VLOOKUP(A32,全技術者確認表!$A$14:$L$151,8,)="","全技術者確認表に○がありません",VLOOKUP(A32,全技術者確認表!$A$14:$D$151,2,0)),IF(COUNTA(E32:AE32)&gt;0,BN$12,))</f>
        <v>0</v>
      </c>
      <c r="D32" s="157" t="str">
        <f>IF(COUNTA(E32:AE32)&lt;=0,"資格を入力してください",IF(様式４!K32=1,"OK","登録抹消"))</f>
        <v>資格を入力してください</v>
      </c>
      <c r="E32" s="158"/>
      <c r="F32" s="158"/>
      <c r="G32" s="158"/>
      <c r="H32" s="158"/>
      <c r="I32" s="158"/>
      <c r="J32" s="158"/>
      <c r="K32" s="158"/>
      <c r="L32" s="158"/>
      <c r="M32" s="158"/>
      <c r="N32" s="158"/>
      <c r="O32" s="158"/>
      <c r="P32" s="158"/>
      <c r="Q32" s="158"/>
      <c r="R32" s="158"/>
      <c r="S32" s="158"/>
      <c r="T32" s="158"/>
      <c r="U32" s="134"/>
      <c r="V32" s="134"/>
      <c r="W32" s="134"/>
      <c r="X32" s="134"/>
      <c r="Y32" s="134"/>
      <c r="Z32" s="134"/>
      <c r="AA32" s="134"/>
      <c r="AB32" s="134"/>
      <c r="AC32" s="134"/>
      <c r="AD32" s="134"/>
      <c r="AE32" s="134"/>
      <c r="AG32">
        <f>COUNTIFS(様式４!$K32,1,'様式４－１'!V32,"○")</f>
        <v>0</v>
      </c>
      <c r="AH32">
        <f>COUNTIFS(様式４!$K32,1,'様式４－１'!W32,"○")</f>
        <v>0</v>
      </c>
      <c r="AI32">
        <f>COUNTIFS(様式４!$K32,1,'様式４－１'!X32,"○")</f>
        <v>0</v>
      </c>
      <c r="AJ32">
        <f>COUNTIFS(様式４!$K32,1,'様式４－１'!Y32,"○")</f>
        <v>0</v>
      </c>
      <c r="AK32">
        <f>COUNTIFS(様式４!$K32,1,'様式４－１'!Z32,"○")</f>
        <v>0</v>
      </c>
      <c r="AL32">
        <f>COUNTIFS(様式４!$K32,1,'様式４－１'!AA32,"○")</f>
        <v>0</v>
      </c>
      <c r="AM32">
        <f>COUNTIFS(様式４!$K32,1,'様式４－１'!AB32,"○")</f>
        <v>0</v>
      </c>
      <c r="AN32">
        <f>COUNTIFS(様式４!$K32,1,'様式４－１'!AC32,"○")</f>
        <v>0</v>
      </c>
      <c r="AO32">
        <f>COUNTIFS(様式４!$K32,1,'様式４－１'!AD32,"○")</f>
        <v>0</v>
      </c>
      <c r="AP32">
        <f>COUNTIFS(様式４!$K32,1,'様式４－１'!AE32,"○")</f>
        <v>0</v>
      </c>
      <c r="AT32">
        <f t="shared" si="0"/>
        <v>0</v>
      </c>
      <c r="AU32">
        <f t="shared" si="1"/>
        <v>0</v>
      </c>
      <c r="AV32">
        <f t="shared" si="5"/>
        <v>0</v>
      </c>
      <c r="AW32">
        <f t="shared" si="6"/>
        <v>0</v>
      </c>
      <c r="AX32">
        <f t="shared" si="7"/>
        <v>0</v>
      </c>
      <c r="AY32">
        <f t="shared" si="8"/>
        <v>0</v>
      </c>
      <c r="AZ32" t="str">
        <f t="shared" si="2"/>
        <v/>
      </c>
      <c r="BA32">
        <f t="shared" si="3"/>
        <v>0</v>
      </c>
    </row>
    <row r="33" spans="1:53" ht="38.25" customHeight="1" x14ac:dyDescent="0.2">
      <c r="A33" s="149"/>
      <c r="B33" s="56" t="str">
        <f t="shared" si="4"/>
        <v/>
      </c>
      <c r="C33" s="41">
        <f>IF(A33&gt;0,IF(VLOOKUP(A33,全技術者確認表!$A$14:$L$151,8,)="","全技術者確認表に○がありません",VLOOKUP(A33,全技術者確認表!$A$14:$D$151,2,0)),IF(COUNTA(E33:AE33)&gt;0,BN$12,))</f>
        <v>0</v>
      </c>
      <c r="D33" s="157" t="str">
        <f>IF(COUNTA(E33:AE33)&lt;=0,"資格を入力してください",IF(様式４!K33=1,"OK","登録抹消"))</f>
        <v>資格を入力してください</v>
      </c>
      <c r="E33" s="158"/>
      <c r="F33" s="158"/>
      <c r="G33" s="158"/>
      <c r="H33" s="158"/>
      <c r="I33" s="158"/>
      <c r="J33" s="158"/>
      <c r="K33" s="158"/>
      <c r="L33" s="158"/>
      <c r="M33" s="158"/>
      <c r="N33" s="158"/>
      <c r="O33" s="158"/>
      <c r="P33" s="158"/>
      <c r="Q33" s="158"/>
      <c r="R33" s="158"/>
      <c r="S33" s="158"/>
      <c r="T33" s="158"/>
      <c r="U33" s="134"/>
      <c r="V33" s="134"/>
      <c r="W33" s="134"/>
      <c r="X33" s="134"/>
      <c r="Y33" s="134"/>
      <c r="Z33" s="134"/>
      <c r="AA33" s="134"/>
      <c r="AB33" s="134"/>
      <c r="AC33" s="134"/>
      <c r="AD33" s="134"/>
      <c r="AE33" s="134"/>
      <c r="AG33">
        <f>COUNTIFS(様式４!$K33,1,'様式４－１'!V33,"○")</f>
        <v>0</v>
      </c>
      <c r="AH33">
        <f>COUNTIFS(様式４!$K33,1,'様式４－１'!W33,"○")</f>
        <v>0</v>
      </c>
      <c r="AI33">
        <f>COUNTIFS(様式４!$K33,1,'様式４－１'!X33,"○")</f>
        <v>0</v>
      </c>
      <c r="AJ33">
        <f>COUNTIFS(様式４!$K33,1,'様式４－１'!Y33,"○")</f>
        <v>0</v>
      </c>
      <c r="AK33">
        <f>COUNTIFS(様式４!$K33,1,'様式４－１'!Z33,"○")</f>
        <v>0</v>
      </c>
      <c r="AL33">
        <f>COUNTIFS(様式４!$K33,1,'様式４－１'!AA33,"○")</f>
        <v>0</v>
      </c>
      <c r="AM33">
        <f>COUNTIFS(様式４!$K33,1,'様式４－１'!AB33,"○")</f>
        <v>0</v>
      </c>
      <c r="AN33">
        <f>COUNTIFS(様式４!$K33,1,'様式４－１'!AC33,"○")</f>
        <v>0</v>
      </c>
      <c r="AO33">
        <f>COUNTIFS(様式４!$K33,1,'様式４－１'!AD33,"○")</f>
        <v>0</v>
      </c>
      <c r="AP33">
        <f>COUNTIFS(様式４!$K33,1,'様式４－１'!AE33,"○")</f>
        <v>0</v>
      </c>
      <c r="AT33">
        <f t="shared" si="0"/>
        <v>0</v>
      </c>
      <c r="AU33">
        <f t="shared" si="1"/>
        <v>0</v>
      </c>
      <c r="AV33">
        <f t="shared" si="5"/>
        <v>0</v>
      </c>
      <c r="AW33">
        <f t="shared" si="6"/>
        <v>0</v>
      </c>
      <c r="AX33">
        <f t="shared" si="7"/>
        <v>0</v>
      </c>
      <c r="AY33">
        <f t="shared" si="8"/>
        <v>0</v>
      </c>
      <c r="AZ33" t="str">
        <f t="shared" si="2"/>
        <v/>
      </c>
      <c r="BA33">
        <f t="shared" si="3"/>
        <v>0</v>
      </c>
    </row>
    <row r="34" spans="1:53" ht="38.25" customHeight="1" x14ac:dyDescent="0.2">
      <c r="A34" s="149"/>
      <c r="B34" s="56" t="str">
        <f t="shared" si="4"/>
        <v/>
      </c>
      <c r="C34" s="41">
        <f>IF(A34&gt;0,IF(VLOOKUP(A34,全技術者確認表!$A$14:$L$151,8,)="","全技術者確認表に○がありません",VLOOKUP(A34,全技術者確認表!$A$14:$D$151,2,0)),IF(COUNTA(E34:AE34)&gt;0,BN$12,))</f>
        <v>0</v>
      </c>
      <c r="D34" s="157" t="str">
        <f>IF(COUNTA(E34:AE34)&lt;=0,"資格を入力してください",IF(様式４!K34=1,"OK","登録抹消"))</f>
        <v>資格を入力してください</v>
      </c>
      <c r="E34" s="158"/>
      <c r="F34" s="158"/>
      <c r="G34" s="158"/>
      <c r="H34" s="158"/>
      <c r="I34" s="158"/>
      <c r="J34" s="158"/>
      <c r="K34" s="158"/>
      <c r="L34" s="158"/>
      <c r="M34" s="158"/>
      <c r="N34" s="158"/>
      <c r="O34" s="158"/>
      <c r="P34" s="158"/>
      <c r="Q34" s="158"/>
      <c r="R34" s="158"/>
      <c r="S34" s="158"/>
      <c r="T34" s="158"/>
      <c r="U34" s="134"/>
      <c r="V34" s="134"/>
      <c r="W34" s="134"/>
      <c r="X34" s="134"/>
      <c r="Y34" s="134"/>
      <c r="Z34" s="134"/>
      <c r="AA34" s="134"/>
      <c r="AB34" s="134"/>
      <c r="AC34" s="134"/>
      <c r="AD34" s="134"/>
      <c r="AE34" s="134"/>
      <c r="AG34">
        <f>COUNTIFS(様式４!$K34,1,'様式４－１'!V34,"○")</f>
        <v>0</v>
      </c>
      <c r="AH34">
        <f>COUNTIFS(様式４!$K34,1,'様式４－１'!W34,"○")</f>
        <v>0</v>
      </c>
      <c r="AI34">
        <f>COUNTIFS(様式４!$K34,1,'様式４－１'!X34,"○")</f>
        <v>0</v>
      </c>
      <c r="AJ34">
        <f>COUNTIFS(様式４!$K34,1,'様式４－１'!Y34,"○")</f>
        <v>0</v>
      </c>
      <c r="AK34">
        <f>COUNTIFS(様式４!$K34,1,'様式４－１'!Z34,"○")</f>
        <v>0</v>
      </c>
      <c r="AL34">
        <f>COUNTIFS(様式４!$K34,1,'様式４－１'!AA34,"○")</f>
        <v>0</v>
      </c>
      <c r="AM34">
        <f>COUNTIFS(様式４!$K34,1,'様式４－１'!AB34,"○")</f>
        <v>0</v>
      </c>
      <c r="AN34">
        <f>COUNTIFS(様式４!$K34,1,'様式４－１'!AC34,"○")</f>
        <v>0</v>
      </c>
      <c r="AO34">
        <f>COUNTIFS(様式４!$K34,1,'様式４－１'!AD34,"○")</f>
        <v>0</v>
      </c>
      <c r="AP34">
        <f>COUNTIFS(様式４!$K34,1,'様式４－１'!AE34,"○")</f>
        <v>0</v>
      </c>
      <c r="AT34">
        <f t="shared" si="0"/>
        <v>0</v>
      </c>
      <c r="AU34">
        <f t="shared" si="1"/>
        <v>0</v>
      </c>
      <c r="AV34">
        <f t="shared" si="5"/>
        <v>0</v>
      </c>
      <c r="AW34">
        <f t="shared" si="6"/>
        <v>0</v>
      </c>
      <c r="AX34">
        <f t="shared" si="7"/>
        <v>0</v>
      </c>
      <c r="AY34">
        <f t="shared" si="8"/>
        <v>0</v>
      </c>
      <c r="AZ34" t="str">
        <f t="shared" si="2"/>
        <v/>
      </c>
      <c r="BA34">
        <f t="shared" si="3"/>
        <v>0</v>
      </c>
    </row>
    <row r="35" spans="1:53" ht="38.25" customHeight="1" x14ac:dyDescent="0.2">
      <c r="A35" s="149"/>
      <c r="B35" s="56" t="str">
        <f t="shared" si="4"/>
        <v/>
      </c>
      <c r="C35" s="41">
        <f>IF(A35&gt;0,IF(VLOOKUP(A35,全技術者確認表!$A$14:$L$151,8,)="","全技術者確認表に○がありません",VLOOKUP(A35,全技術者確認表!$A$14:$D$151,2,0)),IF(COUNTA(E35:AE35)&gt;0,BN$12,))</f>
        <v>0</v>
      </c>
      <c r="D35" s="157" t="str">
        <f>IF(COUNTA(E35:AE35)&lt;=0,"資格を入力してください",IF(様式４!K35=1,"OK","登録抹消"))</f>
        <v>資格を入力してください</v>
      </c>
      <c r="E35" s="158"/>
      <c r="F35" s="158"/>
      <c r="G35" s="158"/>
      <c r="H35" s="158"/>
      <c r="I35" s="158"/>
      <c r="J35" s="158"/>
      <c r="K35" s="158"/>
      <c r="L35" s="158"/>
      <c r="M35" s="158"/>
      <c r="N35" s="158"/>
      <c r="O35" s="158"/>
      <c r="P35" s="158"/>
      <c r="Q35" s="158"/>
      <c r="R35" s="158"/>
      <c r="S35" s="158"/>
      <c r="T35" s="158"/>
      <c r="U35" s="134"/>
      <c r="V35" s="134"/>
      <c r="W35" s="134"/>
      <c r="X35" s="134"/>
      <c r="Y35" s="134"/>
      <c r="Z35" s="134"/>
      <c r="AA35" s="134"/>
      <c r="AB35" s="134"/>
      <c r="AC35" s="134"/>
      <c r="AD35" s="134"/>
      <c r="AE35" s="134"/>
      <c r="AG35">
        <f>COUNTIFS(様式４!$K35,1,'様式４－１'!V35,"○")</f>
        <v>0</v>
      </c>
      <c r="AH35">
        <f>COUNTIFS(様式４!$K35,1,'様式４－１'!W35,"○")</f>
        <v>0</v>
      </c>
      <c r="AI35">
        <f>COUNTIFS(様式４!$K35,1,'様式４－１'!X35,"○")</f>
        <v>0</v>
      </c>
      <c r="AJ35">
        <f>COUNTIFS(様式４!$K35,1,'様式４－１'!Y35,"○")</f>
        <v>0</v>
      </c>
      <c r="AK35">
        <f>COUNTIFS(様式４!$K35,1,'様式４－１'!Z35,"○")</f>
        <v>0</v>
      </c>
      <c r="AL35">
        <f>COUNTIFS(様式４!$K35,1,'様式４－１'!AA35,"○")</f>
        <v>0</v>
      </c>
      <c r="AM35">
        <f>COUNTIFS(様式４!$K35,1,'様式４－１'!AB35,"○")</f>
        <v>0</v>
      </c>
      <c r="AN35">
        <f>COUNTIFS(様式４!$K35,1,'様式４－１'!AC35,"○")</f>
        <v>0</v>
      </c>
      <c r="AO35">
        <f>COUNTIFS(様式４!$K35,1,'様式４－１'!AD35,"○")</f>
        <v>0</v>
      </c>
      <c r="AP35">
        <f>COUNTIFS(様式４!$K35,1,'様式４－１'!AE35,"○")</f>
        <v>0</v>
      </c>
      <c r="AT35">
        <f t="shared" si="0"/>
        <v>0</v>
      </c>
      <c r="AU35">
        <f t="shared" si="1"/>
        <v>0</v>
      </c>
      <c r="AV35">
        <f t="shared" si="5"/>
        <v>0</v>
      </c>
      <c r="AW35">
        <f t="shared" si="6"/>
        <v>0</v>
      </c>
      <c r="AX35">
        <f t="shared" si="7"/>
        <v>0</v>
      </c>
      <c r="AY35">
        <f t="shared" si="8"/>
        <v>0</v>
      </c>
      <c r="AZ35" t="str">
        <f t="shared" si="2"/>
        <v/>
      </c>
      <c r="BA35">
        <f t="shared" si="3"/>
        <v>0</v>
      </c>
    </row>
    <row r="36" spans="1:53" ht="38.25" customHeight="1" x14ac:dyDescent="0.2">
      <c r="A36" s="149"/>
      <c r="B36" s="56" t="str">
        <f t="shared" si="4"/>
        <v/>
      </c>
      <c r="C36" s="41">
        <f>IF(A36&gt;0,IF(VLOOKUP(A36,全技術者確認表!$A$14:$L$151,8,)="","全技術者確認表に○がありません",VLOOKUP(A36,全技術者確認表!$A$14:$D$151,2,0)),IF(COUNTA(E36:AE36)&gt;0,BN$12,))</f>
        <v>0</v>
      </c>
      <c r="D36" s="157" t="str">
        <f>IF(COUNTA(E36:AE36)&lt;=0,"資格を入力してください",IF(様式４!K36=1,"OK","登録抹消"))</f>
        <v>資格を入力してください</v>
      </c>
      <c r="E36" s="158"/>
      <c r="F36" s="158"/>
      <c r="G36" s="158"/>
      <c r="H36" s="158"/>
      <c r="I36" s="158"/>
      <c r="J36" s="158"/>
      <c r="K36" s="158"/>
      <c r="L36" s="158"/>
      <c r="M36" s="158"/>
      <c r="N36" s="158"/>
      <c r="O36" s="158"/>
      <c r="P36" s="158"/>
      <c r="Q36" s="158"/>
      <c r="R36" s="158"/>
      <c r="S36" s="158"/>
      <c r="T36" s="158"/>
      <c r="U36" s="134"/>
      <c r="V36" s="134"/>
      <c r="W36" s="134"/>
      <c r="X36" s="134"/>
      <c r="Y36" s="134"/>
      <c r="Z36" s="134"/>
      <c r="AA36" s="134"/>
      <c r="AB36" s="134"/>
      <c r="AC36" s="134"/>
      <c r="AD36" s="134"/>
      <c r="AE36" s="134"/>
      <c r="AG36">
        <f>COUNTIFS(様式４!$K36,1,'様式４－１'!V36,"○")</f>
        <v>0</v>
      </c>
      <c r="AH36">
        <f>COUNTIFS(様式４!$K36,1,'様式４－１'!W36,"○")</f>
        <v>0</v>
      </c>
      <c r="AI36">
        <f>COUNTIFS(様式４!$K36,1,'様式４－１'!X36,"○")</f>
        <v>0</v>
      </c>
      <c r="AJ36">
        <f>COUNTIFS(様式４!$K36,1,'様式４－１'!Y36,"○")</f>
        <v>0</v>
      </c>
      <c r="AK36">
        <f>COUNTIFS(様式４!$K36,1,'様式４－１'!Z36,"○")</f>
        <v>0</v>
      </c>
      <c r="AL36">
        <f>COUNTIFS(様式４!$K36,1,'様式４－１'!AA36,"○")</f>
        <v>0</v>
      </c>
      <c r="AM36">
        <f>COUNTIFS(様式４!$K36,1,'様式４－１'!AB36,"○")</f>
        <v>0</v>
      </c>
      <c r="AN36">
        <f>COUNTIFS(様式４!$K36,1,'様式４－１'!AC36,"○")</f>
        <v>0</v>
      </c>
      <c r="AO36">
        <f>COUNTIFS(様式４!$K36,1,'様式４－１'!AD36,"○")</f>
        <v>0</v>
      </c>
      <c r="AP36">
        <f>COUNTIFS(様式４!$K36,1,'様式４－１'!AE36,"○")</f>
        <v>0</v>
      </c>
      <c r="AT36">
        <f t="shared" si="0"/>
        <v>0</v>
      </c>
      <c r="AU36">
        <f t="shared" si="1"/>
        <v>0</v>
      </c>
      <c r="AV36">
        <f t="shared" si="5"/>
        <v>0</v>
      </c>
      <c r="AW36">
        <f t="shared" si="6"/>
        <v>0</v>
      </c>
      <c r="AX36">
        <f t="shared" si="7"/>
        <v>0</v>
      </c>
      <c r="AY36">
        <f t="shared" si="8"/>
        <v>0</v>
      </c>
      <c r="AZ36" t="str">
        <f t="shared" si="2"/>
        <v/>
      </c>
      <c r="BA36">
        <f t="shared" si="3"/>
        <v>0</v>
      </c>
    </row>
    <row r="37" spans="1:53" ht="38.25" customHeight="1" x14ac:dyDescent="0.2">
      <c r="A37" s="149"/>
      <c r="B37" s="56" t="str">
        <f t="shared" si="4"/>
        <v/>
      </c>
      <c r="C37" s="41">
        <f>IF(A37&gt;0,IF(VLOOKUP(A37,全技術者確認表!$A$14:$L$151,8,)="","全技術者確認表に○がありません",VLOOKUP(A37,全技術者確認表!$A$14:$D$151,2,0)),IF(COUNTA(E37:AE37)&gt;0,BN$12,))</f>
        <v>0</v>
      </c>
      <c r="D37" s="157" t="str">
        <f>IF(COUNTA(E37:AE37)&lt;=0,"資格を入力してください",IF(様式４!K37=1,"OK","登録抹消"))</f>
        <v>資格を入力してください</v>
      </c>
      <c r="E37" s="158"/>
      <c r="F37" s="158"/>
      <c r="G37" s="158"/>
      <c r="H37" s="158"/>
      <c r="I37" s="158"/>
      <c r="J37" s="158"/>
      <c r="K37" s="158"/>
      <c r="L37" s="158"/>
      <c r="M37" s="158"/>
      <c r="N37" s="158"/>
      <c r="O37" s="158"/>
      <c r="P37" s="158"/>
      <c r="Q37" s="158"/>
      <c r="R37" s="158"/>
      <c r="S37" s="158"/>
      <c r="T37" s="158"/>
      <c r="U37" s="134"/>
      <c r="V37" s="134"/>
      <c r="W37" s="134"/>
      <c r="X37" s="134"/>
      <c r="Y37" s="134"/>
      <c r="Z37" s="134"/>
      <c r="AA37" s="134"/>
      <c r="AB37" s="134"/>
      <c r="AC37" s="134"/>
      <c r="AD37" s="134"/>
      <c r="AE37" s="134"/>
      <c r="AG37">
        <f>COUNTIFS(様式４!$K37,1,'様式４－１'!V37,"○")</f>
        <v>0</v>
      </c>
      <c r="AH37">
        <f>COUNTIFS(様式４!$K37,1,'様式４－１'!W37,"○")</f>
        <v>0</v>
      </c>
      <c r="AI37">
        <f>COUNTIFS(様式４!$K37,1,'様式４－１'!X37,"○")</f>
        <v>0</v>
      </c>
      <c r="AJ37">
        <f>COUNTIFS(様式４!$K37,1,'様式４－１'!Y37,"○")</f>
        <v>0</v>
      </c>
      <c r="AK37">
        <f>COUNTIFS(様式４!$K37,1,'様式４－１'!Z37,"○")</f>
        <v>0</v>
      </c>
      <c r="AL37">
        <f>COUNTIFS(様式４!$K37,1,'様式４－１'!AA37,"○")</f>
        <v>0</v>
      </c>
      <c r="AM37">
        <f>COUNTIFS(様式４!$K37,1,'様式４－１'!AB37,"○")</f>
        <v>0</v>
      </c>
      <c r="AN37">
        <f>COUNTIFS(様式４!$K37,1,'様式４－１'!AC37,"○")</f>
        <v>0</v>
      </c>
      <c r="AO37">
        <f>COUNTIFS(様式４!$K37,1,'様式４－１'!AD37,"○")</f>
        <v>0</v>
      </c>
      <c r="AP37">
        <f>COUNTIFS(様式４!$K37,1,'様式４－１'!AE37,"○")</f>
        <v>0</v>
      </c>
      <c r="AT37">
        <f t="shared" si="0"/>
        <v>0</v>
      </c>
      <c r="AU37">
        <f t="shared" si="1"/>
        <v>0</v>
      </c>
      <c r="AV37">
        <f t="shared" si="5"/>
        <v>0</v>
      </c>
      <c r="AW37">
        <f t="shared" si="6"/>
        <v>0</v>
      </c>
      <c r="AX37">
        <f t="shared" si="7"/>
        <v>0</v>
      </c>
      <c r="AY37">
        <f t="shared" si="8"/>
        <v>0</v>
      </c>
      <c r="AZ37" t="str">
        <f t="shared" si="2"/>
        <v/>
      </c>
      <c r="BA37">
        <f t="shared" si="3"/>
        <v>0</v>
      </c>
    </row>
    <row r="38" spans="1:53" ht="38.25" customHeight="1" x14ac:dyDescent="0.2">
      <c r="A38" s="149"/>
      <c r="B38" s="56" t="str">
        <f t="shared" si="4"/>
        <v/>
      </c>
      <c r="C38" s="41">
        <f>IF(A38&gt;0,IF(VLOOKUP(A38,全技術者確認表!$A$14:$L$151,8,)="","全技術者確認表に○がありません",VLOOKUP(A38,全技術者確認表!$A$14:$D$151,2,0)),IF(COUNTA(E38:AE38)&gt;0,BN$12,))</f>
        <v>0</v>
      </c>
      <c r="D38" s="157" t="str">
        <f>IF(COUNTA(E38:AE38)&lt;=0,"資格を入力してください",IF(様式４!K38=1,"OK","登録抹消"))</f>
        <v>資格を入力してください</v>
      </c>
      <c r="E38" s="158"/>
      <c r="F38" s="158"/>
      <c r="G38" s="158"/>
      <c r="H38" s="158"/>
      <c r="I38" s="158"/>
      <c r="J38" s="158"/>
      <c r="K38" s="158"/>
      <c r="L38" s="158"/>
      <c r="M38" s="158"/>
      <c r="N38" s="158"/>
      <c r="O38" s="158"/>
      <c r="P38" s="158"/>
      <c r="Q38" s="158"/>
      <c r="R38" s="158"/>
      <c r="S38" s="158"/>
      <c r="T38" s="158"/>
      <c r="U38" s="134"/>
      <c r="V38" s="134"/>
      <c r="W38" s="134"/>
      <c r="X38" s="134"/>
      <c r="Y38" s="134"/>
      <c r="Z38" s="134"/>
      <c r="AA38" s="134"/>
      <c r="AB38" s="134"/>
      <c r="AC38" s="134"/>
      <c r="AD38" s="134"/>
      <c r="AE38" s="134"/>
      <c r="AG38">
        <f>COUNTIFS(様式４!$K38,1,'様式４－１'!V38,"○")</f>
        <v>0</v>
      </c>
      <c r="AH38">
        <f>COUNTIFS(様式４!$K38,1,'様式４－１'!W38,"○")</f>
        <v>0</v>
      </c>
      <c r="AI38">
        <f>COUNTIFS(様式４!$K38,1,'様式４－１'!X38,"○")</f>
        <v>0</v>
      </c>
      <c r="AJ38">
        <f>COUNTIFS(様式４!$K38,1,'様式４－１'!Y38,"○")</f>
        <v>0</v>
      </c>
      <c r="AK38">
        <f>COUNTIFS(様式４!$K38,1,'様式４－１'!Z38,"○")</f>
        <v>0</v>
      </c>
      <c r="AL38">
        <f>COUNTIFS(様式４!$K38,1,'様式４－１'!AA38,"○")</f>
        <v>0</v>
      </c>
      <c r="AM38">
        <f>COUNTIFS(様式４!$K38,1,'様式４－１'!AB38,"○")</f>
        <v>0</v>
      </c>
      <c r="AN38">
        <f>COUNTIFS(様式４!$K38,1,'様式４－１'!AC38,"○")</f>
        <v>0</v>
      </c>
      <c r="AO38">
        <f>COUNTIFS(様式４!$K38,1,'様式４－１'!AD38,"○")</f>
        <v>0</v>
      </c>
      <c r="AP38">
        <f>COUNTIFS(様式４!$K38,1,'様式４－１'!AE38,"○")</f>
        <v>0</v>
      </c>
      <c r="AT38">
        <f t="shared" ref="AT38:AT69" si="9">COUNTA(E38:L38)</f>
        <v>0</v>
      </c>
      <c r="AU38">
        <f t="shared" ref="AU38:AU69" si="10">COUNTA(M38:T38)</f>
        <v>0</v>
      </c>
      <c r="AV38">
        <f t="shared" si="5"/>
        <v>0</v>
      </c>
      <c r="AW38">
        <f t="shared" si="6"/>
        <v>0</v>
      </c>
      <c r="AX38">
        <f t="shared" si="7"/>
        <v>0</v>
      </c>
      <c r="AY38">
        <f t="shared" si="8"/>
        <v>0</v>
      </c>
      <c r="AZ38" t="str">
        <f t="shared" ref="AZ38:AZ69" si="11">IF(A38="","",IF(AT38&gt;0,AT$5,IF(AU38&gt;0,AU$5,IF(AV38&gt;0,AV$5,IF(AW38&gt;0,AW$5,IF(AX38&gt;0,AX$5,IF(AY38&gt;0,AY$5,"－")))))))</f>
        <v/>
      </c>
      <c r="BA38">
        <f t="shared" ref="BA38:BA69" si="12">SUM(AT38:AV38)</f>
        <v>0</v>
      </c>
    </row>
    <row r="39" spans="1:53" ht="38.25" customHeight="1" x14ac:dyDescent="0.2">
      <c r="A39" s="149"/>
      <c r="B39" s="56" t="str">
        <f t="shared" si="4"/>
        <v/>
      </c>
      <c r="C39" s="41">
        <f>IF(A39&gt;0,IF(VLOOKUP(A39,全技術者確認表!$A$14:$L$151,8,)="","全技術者確認表に○がありません",VLOOKUP(A39,全技術者確認表!$A$14:$D$151,2,0)),IF(COUNTA(E39:AE39)&gt;0,BN$12,))</f>
        <v>0</v>
      </c>
      <c r="D39" s="157" t="str">
        <f>IF(COUNTA(E39:AE39)&lt;=0,"資格を入力してください",IF(様式４!K39=1,"OK","登録抹消"))</f>
        <v>資格を入力してください</v>
      </c>
      <c r="E39" s="158"/>
      <c r="F39" s="158"/>
      <c r="G39" s="158"/>
      <c r="H39" s="158"/>
      <c r="I39" s="158"/>
      <c r="J39" s="158"/>
      <c r="K39" s="158"/>
      <c r="L39" s="158"/>
      <c r="M39" s="158"/>
      <c r="N39" s="158"/>
      <c r="O39" s="158"/>
      <c r="P39" s="158"/>
      <c r="Q39" s="158"/>
      <c r="R39" s="158"/>
      <c r="S39" s="158"/>
      <c r="T39" s="158"/>
      <c r="U39" s="134"/>
      <c r="V39" s="134"/>
      <c r="W39" s="134"/>
      <c r="X39" s="134"/>
      <c r="Y39" s="134"/>
      <c r="Z39" s="134"/>
      <c r="AA39" s="134"/>
      <c r="AB39" s="134"/>
      <c r="AC39" s="134"/>
      <c r="AD39" s="134"/>
      <c r="AE39" s="134"/>
      <c r="AG39">
        <f>COUNTIFS(様式４!$K39,1,'様式４－１'!V39,"○")</f>
        <v>0</v>
      </c>
      <c r="AH39">
        <f>COUNTIFS(様式４!$K39,1,'様式４－１'!W39,"○")</f>
        <v>0</v>
      </c>
      <c r="AI39">
        <f>COUNTIFS(様式４!$K39,1,'様式４－１'!X39,"○")</f>
        <v>0</v>
      </c>
      <c r="AJ39">
        <f>COUNTIFS(様式４!$K39,1,'様式４－１'!Y39,"○")</f>
        <v>0</v>
      </c>
      <c r="AK39">
        <f>COUNTIFS(様式４!$K39,1,'様式４－１'!Z39,"○")</f>
        <v>0</v>
      </c>
      <c r="AL39">
        <f>COUNTIFS(様式４!$K39,1,'様式４－１'!AA39,"○")</f>
        <v>0</v>
      </c>
      <c r="AM39">
        <f>COUNTIFS(様式４!$K39,1,'様式４－１'!AB39,"○")</f>
        <v>0</v>
      </c>
      <c r="AN39">
        <f>COUNTIFS(様式４!$K39,1,'様式４－１'!AC39,"○")</f>
        <v>0</v>
      </c>
      <c r="AO39">
        <f>COUNTIFS(様式４!$K39,1,'様式４－１'!AD39,"○")</f>
        <v>0</v>
      </c>
      <c r="AP39">
        <f>COUNTIFS(様式４!$K39,1,'様式４－１'!AE39,"○")</f>
        <v>0</v>
      </c>
      <c r="AT39">
        <f t="shared" si="9"/>
        <v>0</v>
      </c>
      <c r="AU39">
        <f t="shared" si="10"/>
        <v>0</v>
      </c>
      <c r="AV39">
        <f t="shared" si="5"/>
        <v>0</v>
      </c>
      <c r="AW39">
        <f t="shared" si="6"/>
        <v>0</v>
      </c>
      <c r="AX39">
        <f t="shared" si="7"/>
        <v>0</v>
      </c>
      <c r="AY39">
        <f t="shared" si="8"/>
        <v>0</v>
      </c>
      <c r="AZ39" t="str">
        <f t="shared" si="11"/>
        <v/>
      </c>
      <c r="BA39">
        <f t="shared" si="12"/>
        <v>0</v>
      </c>
    </row>
    <row r="40" spans="1:53" ht="38.25" customHeight="1" x14ac:dyDescent="0.2">
      <c r="A40" s="149"/>
      <c r="B40" s="56" t="str">
        <f t="shared" si="4"/>
        <v/>
      </c>
      <c r="C40" s="41">
        <f>IF(A40&gt;0,IF(VLOOKUP(A40,全技術者確認表!$A$14:$L$151,8,)="","全技術者確認表に○がありません",VLOOKUP(A40,全技術者確認表!$A$14:$D$151,2,0)),IF(COUNTA(E40:AE40)&gt;0,BN$12,))</f>
        <v>0</v>
      </c>
      <c r="D40" s="157" t="str">
        <f>IF(COUNTA(E40:AE40)&lt;=0,"資格を入力してください",IF(様式４!K40=1,"OK","登録抹消"))</f>
        <v>資格を入力してください</v>
      </c>
      <c r="E40" s="158"/>
      <c r="F40" s="158"/>
      <c r="G40" s="158"/>
      <c r="H40" s="158"/>
      <c r="I40" s="158"/>
      <c r="J40" s="158"/>
      <c r="K40" s="158"/>
      <c r="L40" s="158"/>
      <c r="M40" s="158"/>
      <c r="N40" s="158"/>
      <c r="O40" s="158"/>
      <c r="P40" s="158"/>
      <c r="Q40" s="158"/>
      <c r="R40" s="158"/>
      <c r="S40" s="158"/>
      <c r="T40" s="158"/>
      <c r="U40" s="134"/>
      <c r="V40" s="134"/>
      <c r="W40" s="134"/>
      <c r="X40" s="134"/>
      <c r="Y40" s="134"/>
      <c r="Z40" s="134"/>
      <c r="AA40" s="134"/>
      <c r="AB40" s="134"/>
      <c r="AC40" s="134"/>
      <c r="AD40" s="134"/>
      <c r="AE40" s="134"/>
      <c r="AG40">
        <f>COUNTIFS(様式４!$K40,1,'様式４－１'!V40,"○")</f>
        <v>0</v>
      </c>
      <c r="AH40">
        <f>COUNTIFS(様式４!$K40,1,'様式４－１'!W40,"○")</f>
        <v>0</v>
      </c>
      <c r="AI40">
        <f>COUNTIFS(様式４!$K40,1,'様式４－１'!X40,"○")</f>
        <v>0</v>
      </c>
      <c r="AJ40">
        <f>COUNTIFS(様式４!$K40,1,'様式４－１'!Y40,"○")</f>
        <v>0</v>
      </c>
      <c r="AK40">
        <f>COUNTIFS(様式４!$K40,1,'様式４－１'!Z40,"○")</f>
        <v>0</v>
      </c>
      <c r="AL40">
        <f>COUNTIFS(様式４!$K40,1,'様式４－１'!AA40,"○")</f>
        <v>0</v>
      </c>
      <c r="AM40">
        <f>COUNTIFS(様式４!$K40,1,'様式４－１'!AB40,"○")</f>
        <v>0</v>
      </c>
      <c r="AN40">
        <f>COUNTIFS(様式４!$K40,1,'様式４－１'!AC40,"○")</f>
        <v>0</v>
      </c>
      <c r="AO40">
        <f>COUNTIFS(様式４!$K40,1,'様式４－１'!AD40,"○")</f>
        <v>0</v>
      </c>
      <c r="AP40">
        <f>COUNTIFS(様式４!$K40,1,'様式４－１'!AE40,"○")</f>
        <v>0</v>
      </c>
      <c r="AT40">
        <f t="shared" si="9"/>
        <v>0</v>
      </c>
      <c r="AU40">
        <f t="shared" si="10"/>
        <v>0</v>
      </c>
      <c r="AV40">
        <f t="shared" si="5"/>
        <v>0</v>
      </c>
      <c r="AW40">
        <f t="shared" si="6"/>
        <v>0</v>
      </c>
      <c r="AX40">
        <f t="shared" si="7"/>
        <v>0</v>
      </c>
      <c r="AY40">
        <f t="shared" si="8"/>
        <v>0</v>
      </c>
      <c r="AZ40" t="str">
        <f t="shared" si="11"/>
        <v/>
      </c>
      <c r="BA40">
        <f t="shared" si="12"/>
        <v>0</v>
      </c>
    </row>
    <row r="41" spans="1:53" ht="38.25" customHeight="1" x14ac:dyDescent="0.2">
      <c r="A41" s="149"/>
      <c r="B41" s="56" t="str">
        <f t="shared" si="4"/>
        <v/>
      </c>
      <c r="C41" s="41">
        <f>IF(A41&gt;0,IF(VLOOKUP(A41,全技術者確認表!$A$14:$L$151,8,)="","全技術者確認表に○がありません",VLOOKUP(A41,全技術者確認表!$A$14:$D$151,2,0)),IF(COUNTA(E41:AE41)&gt;0,BN$12,))</f>
        <v>0</v>
      </c>
      <c r="D41" s="157" t="str">
        <f>IF(COUNTA(E41:AE41)&lt;=0,"資格を入力してください",IF(様式４!K41=1,"OK","登録抹消"))</f>
        <v>資格を入力してください</v>
      </c>
      <c r="E41" s="158"/>
      <c r="F41" s="158"/>
      <c r="G41" s="158"/>
      <c r="H41" s="158"/>
      <c r="I41" s="158"/>
      <c r="J41" s="158"/>
      <c r="K41" s="158"/>
      <c r="L41" s="158"/>
      <c r="M41" s="158"/>
      <c r="N41" s="158"/>
      <c r="O41" s="158"/>
      <c r="P41" s="158"/>
      <c r="Q41" s="158"/>
      <c r="R41" s="158"/>
      <c r="S41" s="158"/>
      <c r="T41" s="158"/>
      <c r="U41" s="134"/>
      <c r="V41" s="134"/>
      <c r="W41" s="134"/>
      <c r="X41" s="134"/>
      <c r="Y41" s="134"/>
      <c r="Z41" s="134"/>
      <c r="AA41" s="134"/>
      <c r="AB41" s="134"/>
      <c r="AC41" s="134"/>
      <c r="AD41" s="134"/>
      <c r="AE41" s="134"/>
      <c r="AG41">
        <f>COUNTIFS(様式４!$K41,1,'様式４－１'!V41,"○")</f>
        <v>0</v>
      </c>
      <c r="AH41">
        <f>COUNTIFS(様式４!$K41,1,'様式４－１'!W41,"○")</f>
        <v>0</v>
      </c>
      <c r="AI41">
        <f>COUNTIFS(様式４!$K41,1,'様式４－１'!X41,"○")</f>
        <v>0</v>
      </c>
      <c r="AJ41">
        <f>COUNTIFS(様式４!$K41,1,'様式４－１'!Y41,"○")</f>
        <v>0</v>
      </c>
      <c r="AK41">
        <f>COUNTIFS(様式４!$K41,1,'様式４－１'!Z41,"○")</f>
        <v>0</v>
      </c>
      <c r="AL41">
        <f>COUNTIFS(様式４!$K41,1,'様式４－１'!AA41,"○")</f>
        <v>0</v>
      </c>
      <c r="AM41">
        <f>COUNTIFS(様式４!$K41,1,'様式４－１'!AB41,"○")</f>
        <v>0</v>
      </c>
      <c r="AN41">
        <f>COUNTIFS(様式４!$K41,1,'様式４－１'!AC41,"○")</f>
        <v>0</v>
      </c>
      <c r="AO41">
        <f>COUNTIFS(様式４!$K41,1,'様式４－１'!AD41,"○")</f>
        <v>0</v>
      </c>
      <c r="AP41">
        <f>COUNTIFS(様式４!$K41,1,'様式４－１'!AE41,"○")</f>
        <v>0</v>
      </c>
      <c r="AT41">
        <f t="shared" si="9"/>
        <v>0</v>
      </c>
      <c r="AU41">
        <f t="shared" si="10"/>
        <v>0</v>
      </c>
      <c r="AV41">
        <f t="shared" si="5"/>
        <v>0</v>
      </c>
      <c r="AW41">
        <f t="shared" si="6"/>
        <v>0</v>
      </c>
      <c r="AX41">
        <f t="shared" si="7"/>
        <v>0</v>
      </c>
      <c r="AY41">
        <f t="shared" si="8"/>
        <v>0</v>
      </c>
      <c r="AZ41" t="str">
        <f t="shared" si="11"/>
        <v/>
      </c>
      <c r="BA41">
        <f t="shared" si="12"/>
        <v>0</v>
      </c>
    </row>
    <row r="42" spans="1:53" ht="38.25" customHeight="1" x14ac:dyDescent="0.2">
      <c r="A42" s="149"/>
      <c r="B42" s="56" t="str">
        <f t="shared" si="4"/>
        <v/>
      </c>
      <c r="C42" s="41">
        <f>IF(A42&gt;0,IF(VLOOKUP(A42,全技術者確認表!$A$14:$L$151,8,)="","全技術者確認表に○がありません",VLOOKUP(A42,全技術者確認表!$A$14:$D$151,2,0)),IF(COUNTA(E42:AE42)&gt;0,BN$12,))</f>
        <v>0</v>
      </c>
      <c r="D42" s="157" t="str">
        <f>IF(COUNTA(E42:AE42)&lt;=0,"資格を入力してください",IF(様式４!K42=1,"OK","登録抹消"))</f>
        <v>資格を入力してください</v>
      </c>
      <c r="E42" s="158"/>
      <c r="F42" s="158"/>
      <c r="G42" s="158"/>
      <c r="H42" s="158"/>
      <c r="I42" s="158"/>
      <c r="J42" s="158"/>
      <c r="K42" s="158"/>
      <c r="L42" s="158"/>
      <c r="M42" s="158"/>
      <c r="N42" s="158"/>
      <c r="O42" s="158"/>
      <c r="P42" s="158"/>
      <c r="Q42" s="158"/>
      <c r="R42" s="158"/>
      <c r="S42" s="158"/>
      <c r="T42" s="158"/>
      <c r="U42" s="134"/>
      <c r="V42" s="134"/>
      <c r="W42" s="134"/>
      <c r="X42" s="134"/>
      <c r="Y42" s="134"/>
      <c r="Z42" s="134"/>
      <c r="AA42" s="134"/>
      <c r="AB42" s="134"/>
      <c r="AC42" s="134"/>
      <c r="AD42" s="134"/>
      <c r="AE42" s="134"/>
      <c r="AG42">
        <f>COUNTIFS(様式４!$K42,1,'様式４－１'!V42,"○")</f>
        <v>0</v>
      </c>
      <c r="AH42">
        <f>COUNTIFS(様式４!$K42,1,'様式４－１'!W42,"○")</f>
        <v>0</v>
      </c>
      <c r="AI42">
        <f>COUNTIFS(様式４!$K42,1,'様式４－１'!X42,"○")</f>
        <v>0</v>
      </c>
      <c r="AJ42">
        <f>COUNTIFS(様式４!$K42,1,'様式４－１'!Y42,"○")</f>
        <v>0</v>
      </c>
      <c r="AK42">
        <f>COUNTIFS(様式４!$K42,1,'様式４－１'!Z42,"○")</f>
        <v>0</v>
      </c>
      <c r="AL42">
        <f>COUNTIFS(様式４!$K42,1,'様式４－１'!AA42,"○")</f>
        <v>0</v>
      </c>
      <c r="AM42">
        <f>COUNTIFS(様式４!$K42,1,'様式４－１'!AB42,"○")</f>
        <v>0</v>
      </c>
      <c r="AN42">
        <f>COUNTIFS(様式４!$K42,1,'様式４－１'!AC42,"○")</f>
        <v>0</v>
      </c>
      <c r="AO42">
        <f>COUNTIFS(様式４!$K42,1,'様式４－１'!AD42,"○")</f>
        <v>0</v>
      </c>
      <c r="AP42">
        <f>COUNTIFS(様式４!$K42,1,'様式４－１'!AE42,"○")</f>
        <v>0</v>
      </c>
      <c r="AT42">
        <f t="shared" si="9"/>
        <v>0</v>
      </c>
      <c r="AU42">
        <f t="shared" si="10"/>
        <v>0</v>
      </c>
      <c r="AV42">
        <f t="shared" si="5"/>
        <v>0</v>
      </c>
      <c r="AW42">
        <f t="shared" si="6"/>
        <v>0</v>
      </c>
      <c r="AX42">
        <f t="shared" si="7"/>
        <v>0</v>
      </c>
      <c r="AY42">
        <f t="shared" si="8"/>
        <v>0</v>
      </c>
      <c r="AZ42" t="str">
        <f t="shared" si="11"/>
        <v/>
      </c>
      <c r="BA42">
        <f t="shared" si="12"/>
        <v>0</v>
      </c>
    </row>
    <row r="43" spans="1:53" ht="38.25" customHeight="1" x14ac:dyDescent="0.2">
      <c r="A43" s="149"/>
      <c r="B43" s="56" t="str">
        <f t="shared" si="4"/>
        <v/>
      </c>
      <c r="C43" s="41">
        <f>IF(A43&gt;0,IF(VLOOKUP(A43,全技術者確認表!$A$14:$L$151,8,)="","全技術者確認表に○がありません",VLOOKUP(A43,全技術者確認表!$A$14:$D$151,2,0)),IF(COUNTA(E43:AE43)&gt;0,BN$12,))</f>
        <v>0</v>
      </c>
      <c r="D43" s="157" t="str">
        <f>IF(COUNTA(E43:AE43)&lt;=0,"資格を入力してください",IF(様式４!K43=1,"OK","登録抹消"))</f>
        <v>資格を入力してください</v>
      </c>
      <c r="E43" s="158"/>
      <c r="F43" s="158"/>
      <c r="G43" s="158"/>
      <c r="H43" s="158"/>
      <c r="I43" s="158"/>
      <c r="J43" s="158"/>
      <c r="K43" s="158"/>
      <c r="L43" s="158"/>
      <c r="M43" s="158"/>
      <c r="N43" s="158"/>
      <c r="O43" s="158"/>
      <c r="P43" s="158"/>
      <c r="Q43" s="158"/>
      <c r="R43" s="158"/>
      <c r="S43" s="158"/>
      <c r="T43" s="158"/>
      <c r="U43" s="134"/>
      <c r="V43" s="134"/>
      <c r="W43" s="134"/>
      <c r="X43" s="134"/>
      <c r="Y43" s="134"/>
      <c r="Z43" s="134"/>
      <c r="AA43" s="134"/>
      <c r="AB43" s="134"/>
      <c r="AC43" s="134"/>
      <c r="AD43" s="134"/>
      <c r="AE43" s="134"/>
      <c r="AG43">
        <f>COUNTIFS(様式４!$K43,1,'様式４－１'!V43,"○")</f>
        <v>0</v>
      </c>
      <c r="AH43">
        <f>COUNTIFS(様式４!$K43,1,'様式４－１'!W43,"○")</f>
        <v>0</v>
      </c>
      <c r="AI43">
        <f>COUNTIFS(様式４!$K43,1,'様式４－１'!X43,"○")</f>
        <v>0</v>
      </c>
      <c r="AJ43">
        <f>COUNTIFS(様式４!$K43,1,'様式４－１'!Y43,"○")</f>
        <v>0</v>
      </c>
      <c r="AK43">
        <f>COUNTIFS(様式４!$K43,1,'様式４－１'!Z43,"○")</f>
        <v>0</v>
      </c>
      <c r="AL43">
        <f>COUNTIFS(様式４!$K43,1,'様式４－１'!AA43,"○")</f>
        <v>0</v>
      </c>
      <c r="AM43">
        <f>COUNTIFS(様式４!$K43,1,'様式４－１'!AB43,"○")</f>
        <v>0</v>
      </c>
      <c r="AN43">
        <f>COUNTIFS(様式４!$K43,1,'様式４－１'!AC43,"○")</f>
        <v>0</v>
      </c>
      <c r="AO43">
        <f>COUNTIFS(様式４!$K43,1,'様式４－１'!AD43,"○")</f>
        <v>0</v>
      </c>
      <c r="AP43">
        <f>COUNTIFS(様式４!$K43,1,'様式４－１'!AE43,"○")</f>
        <v>0</v>
      </c>
      <c r="AT43">
        <f t="shared" si="9"/>
        <v>0</v>
      </c>
      <c r="AU43">
        <f t="shared" si="10"/>
        <v>0</v>
      </c>
      <c r="AV43">
        <f t="shared" si="5"/>
        <v>0</v>
      </c>
      <c r="AW43">
        <f t="shared" si="6"/>
        <v>0</v>
      </c>
      <c r="AX43">
        <f t="shared" si="7"/>
        <v>0</v>
      </c>
      <c r="AY43">
        <f t="shared" si="8"/>
        <v>0</v>
      </c>
      <c r="AZ43" t="str">
        <f t="shared" si="11"/>
        <v/>
      </c>
      <c r="BA43">
        <f t="shared" si="12"/>
        <v>0</v>
      </c>
    </row>
    <row r="44" spans="1:53" ht="38.25" customHeight="1" x14ac:dyDescent="0.2">
      <c r="A44" s="149"/>
      <c r="B44" s="56" t="str">
        <f t="shared" si="4"/>
        <v/>
      </c>
      <c r="C44" s="41">
        <f>IF(A44&gt;0,IF(VLOOKUP(A44,全技術者確認表!$A$14:$L$151,8,)="","全技術者確認表に○がありません",VLOOKUP(A44,全技術者確認表!$A$14:$D$151,2,0)),IF(COUNTA(E44:AE44)&gt;0,BN$12,))</f>
        <v>0</v>
      </c>
      <c r="D44" s="157" t="str">
        <f>IF(COUNTA(E44:AE44)&lt;=0,"資格を入力してください",IF(様式４!K44=1,"OK","登録抹消"))</f>
        <v>資格を入力してください</v>
      </c>
      <c r="E44" s="158"/>
      <c r="F44" s="158"/>
      <c r="G44" s="158"/>
      <c r="H44" s="158"/>
      <c r="I44" s="158"/>
      <c r="J44" s="158"/>
      <c r="K44" s="158"/>
      <c r="L44" s="158"/>
      <c r="M44" s="158"/>
      <c r="N44" s="158"/>
      <c r="O44" s="158"/>
      <c r="P44" s="158"/>
      <c r="Q44" s="158"/>
      <c r="R44" s="158"/>
      <c r="S44" s="158"/>
      <c r="T44" s="158"/>
      <c r="U44" s="134"/>
      <c r="V44" s="134"/>
      <c r="W44" s="134"/>
      <c r="X44" s="134"/>
      <c r="Y44" s="134"/>
      <c r="Z44" s="134"/>
      <c r="AA44" s="134"/>
      <c r="AB44" s="134"/>
      <c r="AC44" s="134"/>
      <c r="AD44" s="134"/>
      <c r="AE44" s="134"/>
      <c r="AG44">
        <f>COUNTIFS(様式４!$K44,1,'様式４－１'!V44,"○")</f>
        <v>0</v>
      </c>
      <c r="AH44">
        <f>COUNTIFS(様式４!$K44,1,'様式４－１'!W44,"○")</f>
        <v>0</v>
      </c>
      <c r="AI44">
        <f>COUNTIFS(様式４!$K44,1,'様式４－１'!X44,"○")</f>
        <v>0</v>
      </c>
      <c r="AJ44">
        <f>COUNTIFS(様式４!$K44,1,'様式４－１'!Y44,"○")</f>
        <v>0</v>
      </c>
      <c r="AK44">
        <f>COUNTIFS(様式４!$K44,1,'様式４－１'!Z44,"○")</f>
        <v>0</v>
      </c>
      <c r="AL44">
        <f>COUNTIFS(様式４!$K44,1,'様式４－１'!AA44,"○")</f>
        <v>0</v>
      </c>
      <c r="AM44">
        <f>COUNTIFS(様式４!$K44,1,'様式４－１'!AB44,"○")</f>
        <v>0</v>
      </c>
      <c r="AN44">
        <f>COUNTIFS(様式４!$K44,1,'様式４－１'!AC44,"○")</f>
        <v>0</v>
      </c>
      <c r="AO44">
        <f>COUNTIFS(様式４!$K44,1,'様式４－１'!AD44,"○")</f>
        <v>0</v>
      </c>
      <c r="AP44">
        <f>COUNTIFS(様式４!$K44,1,'様式４－１'!AE44,"○")</f>
        <v>0</v>
      </c>
      <c r="AT44">
        <f t="shared" si="9"/>
        <v>0</v>
      </c>
      <c r="AU44">
        <f t="shared" si="10"/>
        <v>0</v>
      </c>
      <c r="AV44">
        <f t="shared" si="5"/>
        <v>0</v>
      </c>
      <c r="AW44">
        <f t="shared" si="6"/>
        <v>0</v>
      </c>
      <c r="AX44">
        <f t="shared" si="7"/>
        <v>0</v>
      </c>
      <c r="AY44">
        <f t="shared" si="8"/>
        <v>0</v>
      </c>
      <c r="AZ44" t="str">
        <f t="shared" si="11"/>
        <v/>
      </c>
      <c r="BA44">
        <f t="shared" si="12"/>
        <v>0</v>
      </c>
    </row>
    <row r="45" spans="1:53" ht="38.25" customHeight="1" x14ac:dyDescent="0.2">
      <c r="A45" s="149"/>
      <c r="B45" s="56" t="str">
        <f t="shared" si="4"/>
        <v/>
      </c>
      <c r="C45" s="41">
        <f>IF(A45&gt;0,IF(VLOOKUP(A45,全技術者確認表!$A$14:$L$151,8,)="","全技術者確認表に○がありません",VLOOKUP(A45,全技術者確認表!$A$14:$D$151,2,0)),IF(COUNTA(E45:AE45)&gt;0,BN$12,))</f>
        <v>0</v>
      </c>
      <c r="D45" s="157" t="str">
        <f>IF(COUNTA(E45:AE45)&lt;=0,"資格を入力してください",IF(様式４!K45=1,"OK","登録抹消"))</f>
        <v>資格を入力してください</v>
      </c>
      <c r="E45" s="158"/>
      <c r="F45" s="158"/>
      <c r="G45" s="158"/>
      <c r="H45" s="158"/>
      <c r="I45" s="158"/>
      <c r="J45" s="158"/>
      <c r="K45" s="158"/>
      <c r="L45" s="158"/>
      <c r="M45" s="158"/>
      <c r="N45" s="158"/>
      <c r="O45" s="158"/>
      <c r="P45" s="158"/>
      <c r="Q45" s="158"/>
      <c r="R45" s="158"/>
      <c r="S45" s="158"/>
      <c r="T45" s="158"/>
      <c r="U45" s="134"/>
      <c r="V45" s="134"/>
      <c r="W45" s="134"/>
      <c r="X45" s="134"/>
      <c r="Y45" s="134"/>
      <c r="Z45" s="134"/>
      <c r="AA45" s="134"/>
      <c r="AB45" s="134"/>
      <c r="AC45" s="134"/>
      <c r="AD45" s="134"/>
      <c r="AE45" s="134"/>
      <c r="AG45">
        <f>COUNTIFS(様式４!$K45,1,'様式４－１'!V45,"○")</f>
        <v>0</v>
      </c>
      <c r="AH45">
        <f>COUNTIFS(様式４!$K45,1,'様式４－１'!W45,"○")</f>
        <v>0</v>
      </c>
      <c r="AI45">
        <f>COUNTIFS(様式４!$K45,1,'様式４－１'!X45,"○")</f>
        <v>0</v>
      </c>
      <c r="AJ45">
        <f>COUNTIFS(様式４!$K45,1,'様式４－１'!Y45,"○")</f>
        <v>0</v>
      </c>
      <c r="AK45">
        <f>COUNTIFS(様式４!$K45,1,'様式４－１'!Z45,"○")</f>
        <v>0</v>
      </c>
      <c r="AL45">
        <f>COUNTIFS(様式４!$K45,1,'様式４－１'!AA45,"○")</f>
        <v>0</v>
      </c>
      <c r="AM45">
        <f>COUNTIFS(様式４!$K45,1,'様式４－１'!AB45,"○")</f>
        <v>0</v>
      </c>
      <c r="AN45">
        <f>COUNTIFS(様式４!$K45,1,'様式４－１'!AC45,"○")</f>
        <v>0</v>
      </c>
      <c r="AO45">
        <f>COUNTIFS(様式４!$K45,1,'様式４－１'!AD45,"○")</f>
        <v>0</v>
      </c>
      <c r="AP45">
        <f>COUNTIFS(様式４!$K45,1,'様式４－１'!AE45,"○")</f>
        <v>0</v>
      </c>
      <c r="AT45">
        <f t="shared" si="9"/>
        <v>0</v>
      </c>
      <c r="AU45">
        <f t="shared" si="10"/>
        <v>0</v>
      </c>
      <c r="AV45">
        <f t="shared" si="5"/>
        <v>0</v>
      </c>
      <c r="AW45">
        <f t="shared" si="6"/>
        <v>0</v>
      </c>
      <c r="AX45">
        <f t="shared" si="7"/>
        <v>0</v>
      </c>
      <c r="AY45">
        <f t="shared" si="8"/>
        <v>0</v>
      </c>
      <c r="AZ45" t="str">
        <f t="shared" si="11"/>
        <v/>
      </c>
      <c r="BA45">
        <f t="shared" si="12"/>
        <v>0</v>
      </c>
    </row>
    <row r="46" spans="1:53" ht="38.25" customHeight="1" x14ac:dyDescent="0.2">
      <c r="A46" s="149"/>
      <c r="B46" s="56" t="str">
        <f t="shared" si="4"/>
        <v/>
      </c>
      <c r="C46" s="41">
        <f>IF(A46&gt;0,IF(VLOOKUP(A46,全技術者確認表!$A$14:$L$151,8,)="","全技術者確認表に○がありません",VLOOKUP(A46,全技術者確認表!$A$14:$D$151,2,0)),IF(COUNTA(E46:AE46)&gt;0,BN$12,))</f>
        <v>0</v>
      </c>
      <c r="D46" s="157" t="str">
        <f>IF(COUNTA(E46:AE46)&lt;=0,"資格を入力してください",IF(様式４!K46=1,"OK","登録抹消"))</f>
        <v>資格を入力してください</v>
      </c>
      <c r="E46" s="158"/>
      <c r="F46" s="158"/>
      <c r="G46" s="158"/>
      <c r="H46" s="158"/>
      <c r="I46" s="158"/>
      <c r="J46" s="158"/>
      <c r="K46" s="158"/>
      <c r="L46" s="158"/>
      <c r="M46" s="158"/>
      <c r="N46" s="158"/>
      <c r="O46" s="158"/>
      <c r="P46" s="158"/>
      <c r="Q46" s="158"/>
      <c r="R46" s="158"/>
      <c r="S46" s="158"/>
      <c r="T46" s="158"/>
      <c r="U46" s="134"/>
      <c r="V46" s="134"/>
      <c r="W46" s="134"/>
      <c r="X46" s="134"/>
      <c r="Y46" s="134"/>
      <c r="Z46" s="134"/>
      <c r="AA46" s="134"/>
      <c r="AB46" s="134"/>
      <c r="AC46" s="134"/>
      <c r="AD46" s="134"/>
      <c r="AE46" s="134"/>
      <c r="AG46">
        <f>COUNTIFS(様式４!$K46,1,'様式４－１'!V46,"○")</f>
        <v>0</v>
      </c>
      <c r="AH46">
        <f>COUNTIFS(様式４!$K46,1,'様式４－１'!W46,"○")</f>
        <v>0</v>
      </c>
      <c r="AI46">
        <f>COUNTIFS(様式４!$K46,1,'様式４－１'!X46,"○")</f>
        <v>0</v>
      </c>
      <c r="AJ46">
        <f>COUNTIFS(様式４!$K46,1,'様式４－１'!Y46,"○")</f>
        <v>0</v>
      </c>
      <c r="AK46">
        <f>COUNTIFS(様式４!$K46,1,'様式４－１'!Z46,"○")</f>
        <v>0</v>
      </c>
      <c r="AL46">
        <f>COUNTIFS(様式４!$K46,1,'様式４－１'!AA46,"○")</f>
        <v>0</v>
      </c>
      <c r="AM46">
        <f>COUNTIFS(様式４!$K46,1,'様式４－１'!AB46,"○")</f>
        <v>0</v>
      </c>
      <c r="AN46">
        <f>COUNTIFS(様式４!$K46,1,'様式４－１'!AC46,"○")</f>
        <v>0</v>
      </c>
      <c r="AO46">
        <f>COUNTIFS(様式４!$K46,1,'様式４－１'!AD46,"○")</f>
        <v>0</v>
      </c>
      <c r="AP46">
        <f>COUNTIFS(様式４!$K46,1,'様式４－１'!AE46,"○")</f>
        <v>0</v>
      </c>
      <c r="AT46">
        <f t="shared" si="9"/>
        <v>0</v>
      </c>
      <c r="AU46">
        <f t="shared" si="10"/>
        <v>0</v>
      </c>
      <c r="AV46">
        <f t="shared" si="5"/>
        <v>0</v>
      </c>
      <c r="AW46">
        <f t="shared" si="6"/>
        <v>0</v>
      </c>
      <c r="AX46">
        <f t="shared" si="7"/>
        <v>0</v>
      </c>
      <c r="AY46">
        <f t="shared" si="8"/>
        <v>0</v>
      </c>
      <c r="AZ46" t="str">
        <f t="shared" si="11"/>
        <v/>
      </c>
      <c r="BA46">
        <f t="shared" si="12"/>
        <v>0</v>
      </c>
    </row>
    <row r="47" spans="1:53" ht="38.25" customHeight="1" x14ac:dyDescent="0.2">
      <c r="A47" s="149"/>
      <c r="B47" s="56" t="str">
        <f t="shared" si="4"/>
        <v/>
      </c>
      <c r="C47" s="41">
        <f>IF(A47&gt;0,IF(VLOOKUP(A47,全技術者確認表!$A$14:$L$151,8,)="","全技術者確認表に○がありません",VLOOKUP(A47,全技術者確認表!$A$14:$D$151,2,0)),IF(COUNTA(E47:AE47)&gt;0,BN$12,))</f>
        <v>0</v>
      </c>
      <c r="D47" s="157" t="str">
        <f>IF(COUNTA(E47:AE47)&lt;=0,"資格を入力してください",IF(様式４!K47=1,"OK","登録抹消"))</f>
        <v>資格を入力してください</v>
      </c>
      <c r="E47" s="158"/>
      <c r="F47" s="158"/>
      <c r="G47" s="158"/>
      <c r="H47" s="158"/>
      <c r="I47" s="158"/>
      <c r="J47" s="158"/>
      <c r="K47" s="158"/>
      <c r="L47" s="158"/>
      <c r="M47" s="158"/>
      <c r="N47" s="158"/>
      <c r="O47" s="158"/>
      <c r="P47" s="158"/>
      <c r="Q47" s="158"/>
      <c r="R47" s="158"/>
      <c r="S47" s="158"/>
      <c r="T47" s="158"/>
      <c r="U47" s="134"/>
      <c r="V47" s="134"/>
      <c r="W47" s="134"/>
      <c r="X47" s="134"/>
      <c r="Y47" s="134"/>
      <c r="Z47" s="134"/>
      <c r="AA47" s="134"/>
      <c r="AB47" s="134"/>
      <c r="AC47" s="134"/>
      <c r="AD47" s="134"/>
      <c r="AE47" s="134"/>
      <c r="AG47">
        <f>COUNTIFS(様式４!$K47,1,'様式４－１'!V47,"○")</f>
        <v>0</v>
      </c>
      <c r="AH47">
        <f>COUNTIFS(様式４!$K47,1,'様式４－１'!W47,"○")</f>
        <v>0</v>
      </c>
      <c r="AI47">
        <f>COUNTIFS(様式４!$K47,1,'様式４－１'!X47,"○")</f>
        <v>0</v>
      </c>
      <c r="AJ47">
        <f>COUNTIFS(様式４!$K47,1,'様式４－１'!Y47,"○")</f>
        <v>0</v>
      </c>
      <c r="AK47">
        <f>COUNTIFS(様式４!$K47,1,'様式４－１'!Z47,"○")</f>
        <v>0</v>
      </c>
      <c r="AL47">
        <f>COUNTIFS(様式４!$K47,1,'様式４－１'!AA47,"○")</f>
        <v>0</v>
      </c>
      <c r="AM47">
        <f>COUNTIFS(様式４!$K47,1,'様式４－１'!AB47,"○")</f>
        <v>0</v>
      </c>
      <c r="AN47">
        <f>COUNTIFS(様式４!$K47,1,'様式４－１'!AC47,"○")</f>
        <v>0</v>
      </c>
      <c r="AO47">
        <f>COUNTIFS(様式４!$K47,1,'様式４－１'!AD47,"○")</f>
        <v>0</v>
      </c>
      <c r="AP47">
        <f>COUNTIFS(様式４!$K47,1,'様式４－１'!AE47,"○")</f>
        <v>0</v>
      </c>
      <c r="AT47">
        <f t="shared" si="9"/>
        <v>0</v>
      </c>
      <c r="AU47">
        <f t="shared" si="10"/>
        <v>0</v>
      </c>
      <c r="AV47">
        <f t="shared" si="5"/>
        <v>0</v>
      </c>
      <c r="AW47">
        <f t="shared" si="6"/>
        <v>0</v>
      </c>
      <c r="AX47">
        <f t="shared" si="7"/>
        <v>0</v>
      </c>
      <c r="AY47">
        <f t="shared" si="8"/>
        <v>0</v>
      </c>
      <c r="AZ47" t="str">
        <f t="shared" si="11"/>
        <v/>
      </c>
      <c r="BA47">
        <f t="shared" si="12"/>
        <v>0</v>
      </c>
    </row>
    <row r="48" spans="1:53" ht="38.25" customHeight="1" x14ac:dyDescent="0.2">
      <c r="A48" s="149"/>
      <c r="B48" s="56" t="str">
        <f t="shared" si="4"/>
        <v/>
      </c>
      <c r="C48" s="41">
        <f>IF(A48&gt;0,IF(VLOOKUP(A48,全技術者確認表!$A$14:$L$151,8,)="","全技術者確認表に○がありません",VLOOKUP(A48,全技術者確認表!$A$14:$D$151,2,0)),IF(COUNTA(E48:AE48)&gt;0,BN$12,))</f>
        <v>0</v>
      </c>
      <c r="D48" s="157" t="str">
        <f>IF(COUNTA(E48:AE48)&lt;=0,"資格を入力してください",IF(様式４!K48=1,"OK","登録抹消"))</f>
        <v>資格を入力してください</v>
      </c>
      <c r="E48" s="158"/>
      <c r="F48" s="158"/>
      <c r="G48" s="158"/>
      <c r="H48" s="158"/>
      <c r="I48" s="158"/>
      <c r="J48" s="158"/>
      <c r="K48" s="158"/>
      <c r="L48" s="158"/>
      <c r="M48" s="158"/>
      <c r="N48" s="158"/>
      <c r="O48" s="158"/>
      <c r="P48" s="158"/>
      <c r="Q48" s="158"/>
      <c r="R48" s="158"/>
      <c r="S48" s="158"/>
      <c r="T48" s="158"/>
      <c r="U48" s="134"/>
      <c r="V48" s="134"/>
      <c r="W48" s="134"/>
      <c r="X48" s="134"/>
      <c r="Y48" s="134"/>
      <c r="Z48" s="134"/>
      <c r="AA48" s="134"/>
      <c r="AB48" s="134"/>
      <c r="AC48" s="134"/>
      <c r="AD48" s="134"/>
      <c r="AE48" s="134"/>
      <c r="AG48">
        <f>COUNTIFS(様式４!$K48,1,'様式４－１'!V48,"○")</f>
        <v>0</v>
      </c>
      <c r="AH48">
        <f>COUNTIFS(様式４!$K48,1,'様式４－１'!W48,"○")</f>
        <v>0</v>
      </c>
      <c r="AI48">
        <f>COUNTIFS(様式４!$K48,1,'様式４－１'!X48,"○")</f>
        <v>0</v>
      </c>
      <c r="AJ48">
        <f>COUNTIFS(様式４!$K48,1,'様式４－１'!Y48,"○")</f>
        <v>0</v>
      </c>
      <c r="AK48">
        <f>COUNTIFS(様式４!$K48,1,'様式４－１'!Z48,"○")</f>
        <v>0</v>
      </c>
      <c r="AL48">
        <f>COUNTIFS(様式４!$K48,1,'様式４－１'!AA48,"○")</f>
        <v>0</v>
      </c>
      <c r="AM48">
        <f>COUNTIFS(様式４!$K48,1,'様式４－１'!AB48,"○")</f>
        <v>0</v>
      </c>
      <c r="AN48">
        <f>COUNTIFS(様式４!$K48,1,'様式４－１'!AC48,"○")</f>
        <v>0</v>
      </c>
      <c r="AO48">
        <f>COUNTIFS(様式４!$K48,1,'様式４－１'!AD48,"○")</f>
        <v>0</v>
      </c>
      <c r="AP48">
        <f>COUNTIFS(様式４!$K48,1,'様式４－１'!AE48,"○")</f>
        <v>0</v>
      </c>
      <c r="AT48">
        <f t="shared" si="9"/>
        <v>0</v>
      </c>
      <c r="AU48">
        <f t="shared" si="10"/>
        <v>0</v>
      </c>
      <c r="AV48">
        <f t="shared" si="5"/>
        <v>0</v>
      </c>
      <c r="AW48">
        <f t="shared" si="6"/>
        <v>0</v>
      </c>
      <c r="AX48">
        <f t="shared" si="7"/>
        <v>0</v>
      </c>
      <c r="AY48">
        <f t="shared" si="8"/>
        <v>0</v>
      </c>
      <c r="AZ48" t="str">
        <f t="shared" si="11"/>
        <v/>
      </c>
      <c r="BA48">
        <f t="shared" si="12"/>
        <v>0</v>
      </c>
    </row>
    <row r="49" spans="1:53" ht="38.25" customHeight="1" x14ac:dyDescent="0.2">
      <c r="A49" s="149"/>
      <c r="B49" s="56" t="str">
        <f t="shared" si="4"/>
        <v/>
      </c>
      <c r="C49" s="41">
        <f>IF(A49&gt;0,IF(VLOOKUP(A49,全技術者確認表!$A$14:$L$151,8,)="","全技術者確認表に○がありません",VLOOKUP(A49,全技術者確認表!$A$14:$D$151,2,0)),IF(COUNTA(E49:AE49)&gt;0,BN$12,))</f>
        <v>0</v>
      </c>
      <c r="D49" s="157" t="str">
        <f>IF(COUNTA(E49:AE49)&lt;=0,"資格を入力してください",IF(様式４!K49=1,"OK","登録抹消"))</f>
        <v>資格を入力してください</v>
      </c>
      <c r="E49" s="158"/>
      <c r="F49" s="158"/>
      <c r="G49" s="158"/>
      <c r="H49" s="158"/>
      <c r="I49" s="158"/>
      <c r="J49" s="158"/>
      <c r="K49" s="158"/>
      <c r="L49" s="158"/>
      <c r="M49" s="158"/>
      <c r="N49" s="158"/>
      <c r="O49" s="158"/>
      <c r="P49" s="158"/>
      <c r="Q49" s="158"/>
      <c r="R49" s="158"/>
      <c r="S49" s="158"/>
      <c r="T49" s="158"/>
      <c r="U49" s="134"/>
      <c r="V49" s="134"/>
      <c r="W49" s="134"/>
      <c r="X49" s="134"/>
      <c r="Y49" s="134"/>
      <c r="Z49" s="134"/>
      <c r="AA49" s="134"/>
      <c r="AB49" s="134"/>
      <c r="AC49" s="134"/>
      <c r="AD49" s="134"/>
      <c r="AE49" s="134"/>
      <c r="AG49">
        <f>COUNTIFS(様式４!$K49,1,'様式４－１'!V49,"○")</f>
        <v>0</v>
      </c>
      <c r="AH49">
        <f>COUNTIFS(様式４!$K49,1,'様式４－１'!W49,"○")</f>
        <v>0</v>
      </c>
      <c r="AI49">
        <f>COUNTIFS(様式４!$K49,1,'様式４－１'!X49,"○")</f>
        <v>0</v>
      </c>
      <c r="AJ49">
        <f>COUNTIFS(様式４!$K49,1,'様式４－１'!Y49,"○")</f>
        <v>0</v>
      </c>
      <c r="AK49">
        <f>COUNTIFS(様式４!$K49,1,'様式４－１'!Z49,"○")</f>
        <v>0</v>
      </c>
      <c r="AL49">
        <f>COUNTIFS(様式４!$K49,1,'様式４－１'!AA49,"○")</f>
        <v>0</v>
      </c>
      <c r="AM49">
        <f>COUNTIFS(様式４!$K49,1,'様式４－１'!AB49,"○")</f>
        <v>0</v>
      </c>
      <c r="AN49">
        <f>COUNTIFS(様式４!$K49,1,'様式４－１'!AC49,"○")</f>
        <v>0</v>
      </c>
      <c r="AO49">
        <f>COUNTIFS(様式４!$K49,1,'様式４－１'!AD49,"○")</f>
        <v>0</v>
      </c>
      <c r="AP49">
        <f>COUNTIFS(様式４!$K49,1,'様式４－１'!AE49,"○")</f>
        <v>0</v>
      </c>
      <c r="AT49">
        <f t="shared" si="9"/>
        <v>0</v>
      </c>
      <c r="AU49">
        <f t="shared" si="10"/>
        <v>0</v>
      </c>
      <c r="AV49">
        <f t="shared" si="5"/>
        <v>0</v>
      </c>
      <c r="AW49">
        <f t="shared" si="6"/>
        <v>0</v>
      </c>
      <c r="AX49">
        <f t="shared" si="7"/>
        <v>0</v>
      </c>
      <c r="AY49">
        <f t="shared" si="8"/>
        <v>0</v>
      </c>
      <c r="AZ49" t="str">
        <f t="shared" si="11"/>
        <v/>
      </c>
      <c r="BA49">
        <f t="shared" si="12"/>
        <v>0</v>
      </c>
    </row>
    <row r="50" spans="1:53" ht="38.25" customHeight="1" x14ac:dyDescent="0.2">
      <c r="A50" s="149"/>
      <c r="B50" s="56" t="str">
        <f t="shared" si="4"/>
        <v/>
      </c>
      <c r="C50" s="41">
        <f>IF(A50&gt;0,IF(VLOOKUP(A50,全技術者確認表!$A$14:$L$151,8,)="","全技術者確認表に○がありません",VLOOKUP(A50,全技術者確認表!$A$14:$D$151,2,0)),IF(COUNTA(E50:AE50)&gt;0,BN$12,))</f>
        <v>0</v>
      </c>
      <c r="D50" s="157" t="str">
        <f>IF(COUNTA(E50:AE50)&lt;=0,"資格を入力してください",IF(様式４!K50=1,"OK","登録抹消"))</f>
        <v>資格を入力してください</v>
      </c>
      <c r="E50" s="158"/>
      <c r="F50" s="158"/>
      <c r="G50" s="158"/>
      <c r="H50" s="158"/>
      <c r="I50" s="158"/>
      <c r="J50" s="158"/>
      <c r="K50" s="158"/>
      <c r="L50" s="158"/>
      <c r="M50" s="158"/>
      <c r="N50" s="158"/>
      <c r="O50" s="158"/>
      <c r="P50" s="158"/>
      <c r="Q50" s="158"/>
      <c r="R50" s="158"/>
      <c r="S50" s="158"/>
      <c r="T50" s="158"/>
      <c r="U50" s="134"/>
      <c r="V50" s="134"/>
      <c r="W50" s="134"/>
      <c r="X50" s="134"/>
      <c r="Y50" s="134"/>
      <c r="Z50" s="134"/>
      <c r="AA50" s="134"/>
      <c r="AB50" s="134"/>
      <c r="AC50" s="134"/>
      <c r="AD50" s="134"/>
      <c r="AE50" s="134"/>
      <c r="AG50">
        <f>COUNTIFS(様式４!$K50,1,'様式４－１'!V50,"○")</f>
        <v>0</v>
      </c>
      <c r="AH50">
        <f>COUNTIFS(様式４!$K50,1,'様式４－１'!W50,"○")</f>
        <v>0</v>
      </c>
      <c r="AI50">
        <f>COUNTIFS(様式４!$K50,1,'様式４－１'!X50,"○")</f>
        <v>0</v>
      </c>
      <c r="AJ50">
        <f>COUNTIFS(様式４!$K50,1,'様式４－１'!Y50,"○")</f>
        <v>0</v>
      </c>
      <c r="AK50">
        <f>COUNTIFS(様式４!$K50,1,'様式４－１'!Z50,"○")</f>
        <v>0</v>
      </c>
      <c r="AL50">
        <f>COUNTIFS(様式４!$K50,1,'様式４－１'!AA50,"○")</f>
        <v>0</v>
      </c>
      <c r="AM50">
        <f>COUNTIFS(様式４!$K50,1,'様式４－１'!AB50,"○")</f>
        <v>0</v>
      </c>
      <c r="AN50">
        <f>COUNTIFS(様式４!$K50,1,'様式４－１'!AC50,"○")</f>
        <v>0</v>
      </c>
      <c r="AO50">
        <f>COUNTIFS(様式４!$K50,1,'様式４－１'!AD50,"○")</f>
        <v>0</v>
      </c>
      <c r="AP50">
        <f>COUNTIFS(様式４!$K50,1,'様式４－１'!AE50,"○")</f>
        <v>0</v>
      </c>
      <c r="AT50">
        <f t="shared" si="9"/>
        <v>0</v>
      </c>
      <c r="AU50">
        <f t="shared" si="10"/>
        <v>0</v>
      </c>
      <c r="AV50">
        <f t="shared" si="5"/>
        <v>0</v>
      </c>
      <c r="AW50">
        <f t="shared" si="6"/>
        <v>0</v>
      </c>
      <c r="AX50">
        <f t="shared" si="7"/>
        <v>0</v>
      </c>
      <c r="AY50">
        <f t="shared" si="8"/>
        <v>0</v>
      </c>
      <c r="AZ50" t="str">
        <f t="shared" si="11"/>
        <v/>
      </c>
      <c r="BA50">
        <f t="shared" si="12"/>
        <v>0</v>
      </c>
    </row>
    <row r="51" spans="1:53" ht="38.25" customHeight="1" x14ac:dyDescent="0.2">
      <c r="A51" s="149"/>
      <c r="B51" s="56" t="str">
        <f t="shared" si="4"/>
        <v/>
      </c>
      <c r="C51" s="41">
        <f>IF(A51&gt;0,IF(VLOOKUP(A51,全技術者確認表!$A$14:$L$151,8,)="","全技術者確認表に○がありません",VLOOKUP(A51,全技術者確認表!$A$14:$D$151,2,0)),IF(COUNTA(E51:AE51)&gt;0,BN$12,))</f>
        <v>0</v>
      </c>
      <c r="D51" s="157" t="str">
        <f>IF(COUNTA(E51:AE51)&lt;=0,"資格を入力してください",IF(様式４!K51=1,"OK","登録抹消"))</f>
        <v>資格を入力してください</v>
      </c>
      <c r="E51" s="158"/>
      <c r="F51" s="158"/>
      <c r="G51" s="158"/>
      <c r="H51" s="158"/>
      <c r="I51" s="158"/>
      <c r="J51" s="158"/>
      <c r="K51" s="158"/>
      <c r="L51" s="158"/>
      <c r="M51" s="158"/>
      <c r="N51" s="158"/>
      <c r="O51" s="158"/>
      <c r="P51" s="158"/>
      <c r="Q51" s="158"/>
      <c r="R51" s="158"/>
      <c r="S51" s="158"/>
      <c r="T51" s="158"/>
      <c r="U51" s="134"/>
      <c r="V51" s="134"/>
      <c r="W51" s="134"/>
      <c r="X51" s="134"/>
      <c r="Y51" s="134"/>
      <c r="Z51" s="134"/>
      <c r="AA51" s="134"/>
      <c r="AB51" s="134"/>
      <c r="AC51" s="134"/>
      <c r="AD51" s="134"/>
      <c r="AE51" s="134"/>
      <c r="AG51">
        <f>COUNTIFS(様式４!$K51,1,'様式４－１'!V51,"○")</f>
        <v>0</v>
      </c>
      <c r="AH51">
        <f>COUNTIFS(様式４!$K51,1,'様式４－１'!W51,"○")</f>
        <v>0</v>
      </c>
      <c r="AI51">
        <f>COUNTIFS(様式４!$K51,1,'様式４－１'!X51,"○")</f>
        <v>0</v>
      </c>
      <c r="AJ51">
        <f>COUNTIFS(様式４!$K51,1,'様式４－１'!Y51,"○")</f>
        <v>0</v>
      </c>
      <c r="AK51">
        <f>COUNTIFS(様式４!$K51,1,'様式４－１'!Z51,"○")</f>
        <v>0</v>
      </c>
      <c r="AL51">
        <f>COUNTIFS(様式４!$K51,1,'様式４－１'!AA51,"○")</f>
        <v>0</v>
      </c>
      <c r="AM51">
        <f>COUNTIFS(様式４!$K51,1,'様式４－１'!AB51,"○")</f>
        <v>0</v>
      </c>
      <c r="AN51">
        <f>COUNTIFS(様式４!$K51,1,'様式４－１'!AC51,"○")</f>
        <v>0</v>
      </c>
      <c r="AO51">
        <f>COUNTIFS(様式４!$K51,1,'様式４－１'!AD51,"○")</f>
        <v>0</v>
      </c>
      <c r="AP51">
        <f>COUNTIFS(様式４!$K51,1,'様式４－１'!AE51,"○")</f>
        <v>0</v>
      </c>
      <c r="AT51">
        <f t="shared" si="9"/>
        <v>0</v>
      </c>
      <c r="AU51">
        <f t="shared" si="10"/>
        <v>0</v>
      </c>
      <c r="AV51">
        <f t="shared" si="5"/>
        <v>0</v>
      </c>
      <c r="AW51">
        <f t="shared" si="6"/>
        <v>0</v>
      </c>
      <c r="AX51">
        <f t="shared" si="7"/>
        <v>0</v>
      </c>
      <c r="AY51">
        <f t="shared" si="8"/>
        <v>0</v>
      </c>
      <c r="AZ51" t="str">
        <f t="shared" si="11"/>
        <v/>
      </c>
      <c r="BA51">
        <f t="shared" si="12"/>
        <v>0</v>
      </c>
    </row>
    <row r="52" spans="1:53" ht="38.25" customHeight="1" x14ac:dyDescent="0.2">
      <c r="A52" s="149"/>
      <c r="B52" s="56" t="str">
        <f t="shared" si="4"/>
        <v/>
      </c>
      <c r="C52" s="41">
        <f>IF(A52&gt;0,IF(VLOOKUP(A52,全技術者確認表!$A$14:$L$151,8,)="","全技術者確認表に○がありません",VLOOKUP(A52,全技術者確認表!$A$14:$D$151,2,0)),IF(COUNTA(E52:AE52)&gt;0,BN$12,))</f>
        <v>0</v>
      </c>
      <c r="D52" s="157" t="str">
        <f>IF(COUNTA(E52:AE52)&lt;=0,"資格を入力してください",IF(様式４!K52=1,"OK","登録抹消"))</f>
        <v>資格を入力してください</v>
      </c>
      <c r="E52" s="158"/>
      <c r="F52" s="158"/>
      <c r="G52" s="158"/>
      <c r="H52" s="158"/>
      <c r="I52" s="158"/>
      <c r="J52" s="158"/>
      <c r="K52" s="158"/>
      <c r="L52" s="158"/>
      <c r="M52" s="158"/>
      <c r="N52" s="158"/>
      <c r="O52" s="158"/>
      <c r="P52" s="158"/>
      <c r="Q52" s="158"/>
      <c r="R52" s="158"/>
      <c r="S52" s="158"/>
      <c r="T52" s="158"/>
      <c r="U52" s="134"/>
      <c r="V52" s="134"/>
      <c r="W52" s="134"/>
      <c r="X52" s="134"/>
      <c r="Y52" s="134"/>
      <c r="Z52" s="134"/>
      <c r="AA52" s="134"/>
      <c r="AB52" s="134"/>
      <c r="AC52" s="134"/>
      <c r="AD52" s="134"/>
      <c r="AE52" s="134"/>
      <c r="AG52">
        <f>COUNTIFS(様式４!$K52,1,'様式４－１'!V52,"○")</f>
        <v>0</v>
      </c>
      <c r="AH52">
        <f>COUNTIFS(様式４!$K52,1,'様式４－１'!W52,"○")</f>
        <v>0</v>
      </c>
      <c r="AI52">
        <f>COUNTIFS(様式４!$K52,1,'様式４－１'!X52,"○")</f>
        <v>0</v>
      </c>
      <c r="AJ52">
        <f>COUNTIFS(様式４!$K52,1,'様式４－１'!Y52,"○")</f>
        <v>0</v>
      </c>
      <c r="AK52">
        <f>COUNTIFS(様式４!$K52,1,'様式４－１'!Z52,"○")</f>
        <v>0</v>
      </c>
      <c r="AL52">
        <f>COUNTIFS(様式４!$K52,1,'様式４－１'!AA52,"○")</f>
        <v>0</v>
      </c>
      <c r="AM52">
        <f>COUNTIFS(様式４!$K52,1,'様式４－１'!AB52,"○")</f>
        <v>0</v>
      </c>
      <c r="AN52">
        <f>COUNTIFS(様式４!$K52,1,'様式４－１'!AC52,"○")</f>
        <v>0</v>
      </c>
      <c r="AO52">
        <f>COUNTIFS(様式４!$K52,1,'様式４－１'!AD52,"○")</f>
        <v>0</v>
      </c>
      <c r="AP52">
        <f>COUNTIFS(様式４!$K52,1,'様式４－１'!AE52,"○")</f>
        <v>0</v>
      </c>
      <c r="AT52">
        <f t="shared" si="9"/>
        <v>0</v>
      </c>
      <c r="AU52">
        <f t="shared" si="10"/>
        <v>0</v>
      </c>
      <c r="AV52">
        <f t="shared" si="5"/>
        <v>0</v>
      </c>
      <c r="AW52">
        <f t="shared" si="6"/>
        <v>0</v>
      </c>
      <c r="AX52">
        <f t="shared" si="7"/>
        <v>0</v>
      </c>
      <c r="AY52">
        <f t="shared" si="8"/>
        <v>0</v>
      </c>
      <c r="AZ52" t="str">
        <f t="shared" si="11"/>
        <v/>
      </c>
      <c r="BA52">
        <f t="shared" si="12"/>
        <v>0</v>
      </c>
    </row>
    <row r="53" spans="1:53" ht="38.25" customHeight="1" x14ac:dyDescent="0.2">
      <c r="A53" s="149"/>
      <c r="B53" s="56" t="str">
        <f t="shared" si="4"/>
        <v/>
      </c>
      <c r="C53" s="41">
        <f>IF(A53&gt;0,IF(VLOOKUP(A53,全技術者確認表!$A$14:$L$151,8,)="","全技術者確認表に○がありません",VLOOKUP(A53,全技術者確認表!$A$14:$D$151,2,0)),IF(COUNTA(E53:AE53)&gt;0,BN$12,))</f>
        <v>0</v>
      </c>
      <c r="D53" s="157" t="str">
        <f>IF(COUNTA(E53:AE53)&lt;=0,"資格を入力してください",IF(様式４!K53=1,"OK","登録抹消"))</f>
        <v>資格を入力してください</v>
      </c>
      <c r="E53" s="158"/>
      <c r="F53" s="158"/>
      <c r="G53" s="158"/>
      <c r="H53" s="158"/>
      <c r="I53" s="158"/>
      <c r="J53" s="158"/>
      <c r="K53" s="158"/>
      <c r="L53" s="158"/>
      <c r="M53" s="158"/>
      <c r="N53" s="158"/>
      <c r="O53" s="158"/>
      <c r="P53" s="158"/>
      <c r="Q53" s="158"/>
      <c r="R53" s="158"/>
      <c r="S53" s="158"/>
      <c r="T53" s="158"/>
      <c r="U53" s="134"/>
      <c r="V53" s="134"/>
      <c r="W53" s="134"/>
      <c r="X53" s="134"/>
      <c r="Y53" s="134"/>
      <c r="Z53" s="134"/>
      <c r="AA53" s="134"/>
      <c r="AB53" s="134"/>
      <c r="AC53" s="134"/>
      <c r="AD53" s="134"/>
      <c r="AE53" s="134"/>
      <c r="AG53">
        <f>COUNTIFS(様式４!$K53,1,'様式４－１'!V53,"○")</f>
        <v>0</v>
      </c>
      <c r="AH53">
        <f>COUNTIFS(様式４!$K53,1,'様式４－１'!W53,"○")</f>
        <v>0</v>
      </c>
      <c r="AI53">
        <f>COUNTIFS(様式４!$K53,1,'様式４－１'!X53,"○")</f>
        <v>0</v>
      </c>
      <c r="AJ53">
        <f>COUNTIFS(様式４!$K53,1,'様式４－１'!Y53,"○")</f>
        <v>0</v>
      </c>
      <c r="AK53">
        <f>COUNTIFS(様式４!$K53,1,'様式４－１'!Z53,"○")</f>
        <v>0</v>
      </c>
      <c r="AL53">
        <f>COUNTIFS(様式４!$K53,1,'様式４－１'!AA53,"○")</f>
        <v>0</v>
      </c>
      <c r="AM53">
        <f>COUNTIFS(様式４!$K53,1,'様式４－１'!AB53,"○")</f>
        <v>0</v>
      </c>
      <c r="AN53">
        <f>COUNTIFS(様式４!$K53,1,'様式４－１'!AC53,"○")</f>
        <v>0</v>
      </c>
      <c r="AO53">
        <f>COUNTIFS(様式４!$K53,1,'様式４－１'!AD53,"○")</f>
        <v>0</v>
      </c>
      <c r="AP53">
        <f>COUNTIFS(様式４!$K53,1,'様式４－１'!AE53,"○")</f>
        <v>0</v>
      </c>
      <c r="AT53">
        <f t="shared" si="9"/>
        <v>0</v>
      </c>
      <c r="AU53">
        <f t="shared" si="10"/>
        <v>0</v>
      </c>
      <c r="AV53">
        <f t="shared" si="5"/>
        <v>0</v>
      </c>
      <c r="AW53">
        <f t="shared" si="6"/>
        <v>0</v>
      </c>
      <c r="AX53">
        <f t="shared" si="7"/>
        <v>0</v>
      </c>
      <c r="AY53">
        <f t="shared" si="8"/>
        <v>0</v>
      </c>
      <c r="AZ53" t="str">
        <f t="shared" si="11"/>
        <v/>
      </c>
      <c r="BA53">
        <f t="shared" si="12"/>
        <v>0</v>
      </c>
    </row>
    <row r="54" spans="1:53" ht="38.25" customHeight="1" x14ac:dyDescent="0.2">
      <c r="A54" s="149"/>
      <c r="B54" s="56" t="str">
        <f t="shared" si="4"/>
        <v/>
      </c>
      <c r="C54" s="41">
        <f>IF(A54&gt;0,IF(VLOOKUP(A54,全技術者確認表!$A$14:$L$151,8,)="","全技術者確認表に○がありません",VLOOKUP(A54,全技術者確認表!$A$14:$D$151,2,0)),IF(COUNTA(E54:AE54)&gt;0,BN$12,))</f>
        <v>0</v>
      </c>
      <c r="D54" s="157" t="str">
        <f>IF(COUNTA(E54:AE54)&lt;=0,"資格を入力してください",IF(様式４!K54=1,"OK","登録抹消"))</f>
        <v>資格を入力してください</v>
      </c>
      <c r="E54" s="158"/>
      <c r="F54" s="158"/>
      <c r="G54" s="158"/>
      <c r="H54" s="158"/>
      <c r="I54" s="158"/>
      <c r="J54" s="158"/>
      <c r="K54" s="158"/>
      <c r="L54" s="158"/>
      <c r="M54" s="158"/>
      <c r="N54" s="158"/>
      <c r="O54" s="158"/>
      <c r="P54" s="158"/>
      <c r="Q54" s="158"/>
      <c r="R54" s="158"/>
      <c r="S54" s="158"/>
      <c r="T54" s="158"/>
      <c r="U54" s="134"/>
      <c r="V54" s="134"/>
      <c r="W54" s="134"/>
      <c r="X54" s="134"/>
      <c r="Y54" s="134"/>
      <c r="Z54" s="134"/>
      <c r="AA54" s="134"/>
      <c r="AB54" s="134"/>
      <c r="AC54" s="134"/>
      <c r="AD54" s="134"/>
      <c r="AE54" s="134"/>
      <c r="AG54">
        <f>COUNTIFS(様式４!$K54,1,'様式４－１'!V54,"○")</f>
        <v>0</v>
      </c>
      <c r="AH54">
        <f>COUNTIFS(様式４!$K54,1,'様式４－１'!W54,"○")</f>
        <v>0</v>
      </c>
      <c r="AI54">
        <f>COUNTIFS(様式４!$K54,1,'様式４－１'!X54,"○")</f>
        <v>0</v>
      </c>
      <c r="AJ54">
        <f>COUNTIFS(様式４!$K54,1,'様式４－１'!Y54,"○")</f>
        <v>0</v>
      </c>
      <c r="AK54">
        <f>COUNTIFS(様式４!$K54,1,'様式４－１'!Z54,"○")</f>
        <v>0</v>
      </c>
      <c r="AL54">
        <f>COUNTIFS(様式４!$K54,1,'様式４－１'!AA54,"○")</f>
        <v>0</v>
      </c>
      <c r="AM54">
        <f>COUNTIFS(様式４!$K54,1,'様式４－１'!AB54,"○")</f>
        <v>0</v>
      </c>
      <c r="AN54">
        <f>COUNTIFS(様式４!$K54,1,'様式４－１'!AC54,"○")</f>
        <v>0</v>
      </c>
      <c r="AO54">
        <f>COUNTIFS(様式４!$K54,1,'様式４－１'!AD54,"○")</f>
        <v>0</v>
      </c>
      <c r="AP54">
        <f>COUNTIFS(様式４!$K54,1,'様式４－１'!AE54,"○")</f>
        <v>0</v>
      </c>
      <c r="AT54">
        <f t="shared" si="9"/>
        <v>0</v>
      </c>
      <c r="AU54">
        <f t="shared" si="10"/>
        <v>0</v>
      </c>
      <c r="AV54">
        <f t="shared" si="5"/>
        <v>0</v>
      </c>
      <c r="AW54">
        <f t="shared" si="6"/>
        <v>0</v>
      </c>
      <c r="AX54">
        <f t="shared" si="7"/>
        <v>0</v>
      </c>
      <c r="AY54">
        <f t="shared" si="8"/>
        <v>0</v>
      </c>
      <c r="AZ54" t="str">
        <f t="shared" si="11"/>
        <v/>
      </c>
      <c r="BA54">
        <f t="shared" si="12"/>
        <v>0</v>
      </c>
    </row>
    <row r="55" spans="1:53" ht="38.25" customHeight="1" x14ac:dyDescent="0.2">
      <c r="A55" s="149"/>
      <c r="B55" s="56" t="str">
        <f t="shared" si="4"/>
        <v/>
      </c>
      <c r="C55" s="41">
        <f>IF(A55&gt;0,IF(VLOOKUP(A55,全技術者確認表!$A$14:$L$151,8,)="","全技術者確認表に○がありません",VLOOKUP(A55,全技術者確認表!$A$14:$D$151,2,0)),IF(COUNTA(E55:AE55)&gt;0,BN$12,))</f>
        <v>0</v>
      </c>
      <c r="D55" s="157" t="str">
        <f>IF(COUNTA(E55:AE55)&lt;=0,"資格を入力してください",IF(様式４!K55=1,"OK","登録抹消"))</f>
        <v>資格を入力してください</v>
      </c>
      <c r="E55" s="158"/>
      <c r="F55" s="158"/>
      <c r="G55" s="158"/>
      <c r="H55" s="158"/>
      <c r="I55" s="158"/>
      <c r="J55" s="158"/>
      <c r="K55" s="158"/>
      <c r="L55" s="158"/>
      <c r="M55" s="158"/>
      <c r="N55" s="158"/>
      <c r="O55" s="158"/>
      <c r="P55" s="158"/>
      <c r="Q55" s="158"/>
      <c r="R55" s="158"/>
      <c r="S55" s="158"/>
      <c r="T55" s="158"/>
      <c r="U55" s="134"/>
      <c r="V55" s="134"/>
      <c r="W55" s="134"/>
      <c r="X55" s="134"/>
      <c r="Y55" s="134"/>
      <c r="Z55" s="134"/>
      <c r="AA55" s="134"/>
      <c r="AB55" s="134"/>
      <c r="AC55" s="134"/>
      <c r="AD55" s="134"/>
      <c r="AE55" s="134"/>
      <c r="AG55">
        <f>COUNTIFS(様式４!$K55,1,'様式４－１'!V55,"○")</f>
        <v>0</v>
      </c>
      <c r="AH55">
        <f>COUNTIFS(様式４!$K55,1,'様式４－１'!W55,"○")</f>
        <v>0</v>
      </c>
      <c r="AI55">
        <f>COUNTIFS(様式４!$K55,1,'様式４－１'!X55,"○")</f>
        <v>0</v>
      </c>
      <c r="AJ55">
        <f>COUNTIFS(様式４!$K55,1,'様式４－１'!Y55,"○")</f>
        <v>0</v>
      </c>
      <c r="AK55">
        <f>COUNTIFS(様式４!$K55,1,'様式４－１'!Z55,"○")</f>
        <v>0</v>
      </c>
      <c r="AL55">
        <f>COUNTIFS(様式４!$K55,1,'様式４－１'!AA55,"○")</f>
        <v>0</v>
      </c>
      <c r="AM55">
        <f>COUNTIFS(様式４!$K55,1,'様式４－１'!AB55,"○")</f>
        <v>0</v>
      </c>
      <c r="AN55">
        <f>COUNTIFS(様式４!$K55,1,'様式４－１'!AC55,"○")</f>
        <v>0</v>
      </c>
      <c r="AO55">
        <f>COUNTIFS(様式４!$K55,1,'様式４－１'!AD55,"○")</f>
        <v>0</v>
      </c>
      <c r="AP55">
        <f>COUNTIFS(様式４!$K55,1,'様式４－１'!AE55,"○")</f>
        <v>0</v>
      </c>
      <c r="AT55">
        <f t="shared" si="9"/>
        <v>0</v>
      </c>
      <c r="AU55">
        <f t="shared" si="10"/>
        <v>0</v>
      </c>
      <c r="AV55">
        <f t="shared" si="5"/>
        <v>0</v>
      </c>
      <c r="AW55">
        <f t="shared" si="6"/>
        <v>0</v>
      </c>
      <c r="AX55">
        <f t="shared" si="7"/>
        <v>0</v>
      </c>
      <c r="AY55">
        <f t="shared" si="8"/>
        <v>0</v>
      </c>
      <c r="AZ55" t="str">
        <f t="shared" si="11"/>
        <v/>
      </c>
      <c r="BA55">
        <f t="shared" si="12"/>
        <v>0</v>
      </c>
    </row>
    <row r="56" spans="1:53" ht="38.25" customHeight="1" x14ac:dyDescent="0.2">
      <c r="A56" s="149"/>
      <c r="B56" s="56" t="str">
        <f t="shared" si="4"/>
        <v/>
      </c>
      <c r="C56" s="41">
        <f>IF(A56&gt;0,IF(VLOOKUP(A56,全技術者確認表!$A$14:$L$151,8,)="","全技術者確認表に○がありません",VLOOKUP(A56,全技術者確認表!$A$14:$D$151,2,0)),IF(COUNTA(E56:AE56)&gt;0,BN$12,))</f>
        <v>0</v>
      </c>
      <c r="D56" s="157" t="str">
        <f>IF(COUNTA(E56:AE56)&lt;=0,"資格を入力してください",IF(様式４!K56=1,"OK","登録抹消"))</f>
        <v>資格を入力してください</v>
      </c>
      <c r="E56" s="158"/>
      <c r="F56" s="158"/>
      <c r="G56" s="158"/>
      <c r="H56" s="158"/>
      <c r="I56" s="158"/>
      <c r="J56" s="158"/>
      <c r="K56" s="158"/>
      <c r="L56" s="158"/>
      <c r="M56" s="158"/>
      <c r="N56" s="158"/>
      <c r="O56" s="158"/>
      <c r="P56" s="158"/>
      <c r="Q56" s="158"/>
      <c r="R56" s="158"/>
      <c r="S56" s="158"/>
      <c r="T56" s="158"/>
      <c r="U56" s="134"/>
      <c r="V56" s="134"/>
      <c r="W56" s="134"/>
      <c r="X56" s="134"/>
      <c r="Y56" s="134"/>
      <c r="Z56" s="134"/>
      <c r="AA56" s="134"/>
      <c r="AB56" s="134"/>
      <c r="AC56" s="134"/>
      <c r="AD56" s="134"/>
      <c r="AE56" s="134"/>
      <c r="AG56">
        <f>COUNTIFS(様式４!$K56,1,'様式４－１'!V56,"○")</f>
        <v>0</v>
      </c>
      <c r="AH56">
        <f>COUNTIFS(様式４!$K56,1,'様式４－１'!W56,"○")</f>
        <v>0</v>
      </c>
      <c r="AI56">
        <f>COUNTIFS(様式４!$K56,1,'様式４－１'!X56,"○")</f>
        <v>0</v>
      </c>
      <c r="AJ56">
        <f>COUNTIFS(様式４!$K56,1,'様式４－１'!Y56,"○")</f>
        <v>0</v>
      </c>
      <c r="AK56">
        <f>COUNTIFS(様式４!$K56,1,'様式４－１'!Z56,"○")</f>
        <v>0</v>
      </c>
      <c r="AL56">
        <f>COUNTIFS(様式４!$K56,1,'様式４－１'!AA56,"○")</f>
        <v>0</v>
      </c>
      <c r="AM56">
        <f>COUNTIFS(様式４!$K56,1,'様式４－１'!AB56,"○")</f>
        <v>0</v>
      </c>
      <c r="AN56">
        <f>COUNTIFS(様式４!$K56,1,'様式４－１'!AC56,"○")</f>
        <v>0</v>
      </c>
      <c r="AO56">
        <f>COUNTIFS(様式４!$K56,1,'様式４－１'!AD56,"○")</f>
        <v>0</v>
      </c>
      <c r="AP56">
        <f>COUNTIFS(様式４!$K56,1,'様式４－１'!AE56,"○")</f>
        <v>0</v>
      </c>
      <c r="AT56">
        <f t="shared" si="9"/>
        <v>0</v>
      </c>
      <c r="AU56">
        <f t="shared" si="10"/>
        <v>0</v>
      </c>
      <c r="AV56">
        <f t="shared" si="5"/>
        <v>0</v>
      </c>
      <c r="AW56">
        <f t="shared" si="6"/>
        <v>0</v>
      </c>
      <c r="AX56">
        <f t="shared" si="7"/>
        <v>0</v>
      </c>
      <c r="AY56">
        <f t="shared" si="8"/>
        <v>0</v>
      </c>
      <c r="AZ56" t="str">
        <f t="shared" si="11"/>
        <v/>
      </c>
      <c r="BA56">
        <f t="shared" si="12"/>
        <v>0</v>
      </c>
    </row>
    <row r="57" spans="1:53" ht="38.25" customHeight="1" x14ac:dyDescent="0.2">
      <c r="A57" s="149"/>
      <c r="B57" s="56" t="str">
        <f t="shared" si="4"/>
        <v/>
      </c>
      <c r="C57" s="41">
        <f>IF(A57&gt;0,IF(VLOOKUP(A57,全技術者確認表!$A$14:$L$151,8,)="","全技術者確認表に○がありません",VLOOKUP(A57,全技術者確認表!$A$14:$D$151,2,0)),IF(COUNTA(E57:AE57)&gt;0,BN$12,))</f>
        <v>0</v>
      </c>
      <c r="D57" s="157" t="str">
        <f>IF(COUNTA(E57:AE57)&lt;=0,"資格を入力してください",IF(様式４!K57=1,"OK","登録抹消"))</f>
        <v>資格を入力してください</v>
      </c>
      <c r="E57" s="158"/>
      <c r="F57" s="158"/>
      <c r="G57" s="158"/>
      <c r="H57" s="158"/>
      <c r="I57" s="158"/>
      <c r="J57" s="158"/>
      <c r="K57" s="158"/>
      <c r="L57" s="158"/>
      <c r="M57" s="158"/>
      <c r="N57" s="158"/>
      <c r="O57" s="158"/>
      <c r="P57" s="158"/>
      <c r="Q57" s="158"/>
      <c r="R57" s="158"/>
      <c r="S57" s="158"/>
      <c r="T57" s="158"/>
      <c r="U57" s="134"/>
      <c r="V57" s="134"/>
      <c r="W57" s="134"/>
      <c r="X57" s="134"/>
      <c r="Y57" s="134"/>
      <c r="Z57" s="134"/>
      <c r="AA57" s="134"/>
      <c r="AB57" s="134"/>
      <c r="AC57" s="134"/>
      <c r="AD57" s="134"/>
      <c r="AE57" s="134"/>
      <c r="AG57">
        <f>COUNTIFS(様式４!$K57,1,'様式４－１'!V57,"○")</f>
        <v>0</v>
      </c>
      <c r="AH57">
        <f>COUNTIFS(様式４!$K57,1,'様式４－１'!W57,"○")</f>
        <v>0</v>
      </c>
      <c r="AI57">
        <f>COUNTIFS(様式４!$K57,1,'様式４－１'!X57,"○")</f>
        <v>0</v>
      </c>
      <c r="AJ57">
        <f>COUNTIFS(様式４!$K57,1,'様式４－１'!Y57,"○")</f>
        <v>0</v>
      </c>
      <c r="AK57">
        <f>COUNTIFS(様式４!$K57,1,'様式４－１'!Z57,"○")</f>
        <v>0</v>
      </c>
      <c r="AL57">
        <f>COUNTIFS(様式４!$K57,1,'様式４－１'!AA57,"○")</f>
        <v>0</v>
      </c>
      <c r="AM57">
        <f>COUNTIFS(様式４!$K57,1,'様式４－１'!AB57,"○")</f>
        <v>0</v>
      </c>
      <c r="AN57">
        <f>COUNTIFS(様式４!$K57,1,'様式４－１'!AC57,"○")</f>
        <v>0</v>
      </c>
      <c r="AO57">
        <f>COUNTIFS(様式４!$K57,1,'様式４－１'!AD57,"○")</f>
        <v>0</v>
      </c>
      <c r="AP57">
        <f>COUNTIFS(様式４!$K57,1,'様式４－１'!AE57,"○")</f>
        <v>0</v>
      </c>
      <c r="AT57">
        <f t="shared" si="9"/>
        <v>0</v>
      </c>
      <c r="AU57">
        <f t="shared" si="10"/>
        <v>0</v>
      </c>
      <c r="AV57">
        <f t="shared" si="5"/>
        <v>0</v>
      </c>
      <c r="AW57">
        <f t="shared" si="6"/>
        <v>0</v>
      </c>
      <c r="AX57">
        <f t="shared" si="7"/>
        <v>0</v>
      </c>
      <c r="AY57">
        <f t="shared" si="8"/>
        <v>0</v>
      </c>
      <c r="AZ57" t="str">
        <f t="shared" si="11"/>
        <v/>
      </c>
      <c r="BA57">
        <f t="shared" si="12"/>
        <v>0</v>
      </c>
    </row>
    <row r="58" spans="1:53" ht="38.25" customHeight="1" x14ac:dyDescent="0.2">
      <c r="A58" s="149"/>
      <c r="B58" s="56" t="str">
        <f t="shared" si="4"/>
        <v/>
      </c>
      <c r="C58" s="41">
        <f>IF(A58&gt;0,IF(VLOOKUP(A58,全技術者確認表!$A$14:$L$151,8,)="","全技術者確認表に○がありません",VLOOKUP(A58,全技術者確認表!$A$14:$D$151,2,0)),IF(COUNTA(E58:AE58)&gt;0,BN$12,))</f>
        <v>0</v>
      </c>
      <c r="D58" s="157" t="str">
        <f>IF(COUNTA(E58:AE58)&lt;=0,"資格を入力してください",IF(様式４!K58=1,"OK","登録抹消"))</f>
        <v>資格を入力してください</v>
      </c>
      <c r="E58" s="158"/>
      <c r="F58" s="158"/>
      <c r="G58" s="158"/>
      <c r="H58" s="158"/>
      <c r="I58" s="158"/>
      <c r="J58" s="158"/>
      <c r="K58" s="158"/>
      <c r="L58" s="158"/>
      <c r="M58" s="158"/>
      <c r="N58" s="158"/>
      <c r="O58" s="158"/>
      <c r="P58" s="158"/>
      <c r="Q58" s="158"/>
      <c r="R58" s="158"/>
      <c r="S58" s="158"/>
      <c r="T58" s="158"/>
      <c r="U58" s="134"/>
      <c r="V58" s="134"/>
      <c r="W58" s="134"/>
      <c r="X58" s="134"/>
      <c r="Y58" s="134"/>
      <c r="Z58" s="134"/>
      <c r="AA58" s="134"/>
      <c r="AB58" s="134"/>
      <c r="AC58" s="134"/>
      <c r="AD58" s="134"/>
      <c r="AE58" s="134"/>
      <c r="AG58">
        <f>COUNTIFS(様式４!$K58,1,'様式４－１'!V58,"○")</f>
        <v>0</v>
      </c>
      <c r="AH58">
        <f>COUNTIFS(様式４!$K58,1,'様式４－１'!W58,"○")</f>
        <v>0</v>
      </c>
      <c r="AI58">
        <f>COUNTIFS(様式４!$K58,1,'様式４－１'!X58,"○")</f>
        <v>0</v>
      </c>
      <c r="AJ58">
        <f>COUNTIFS(様式４!$K58,1,'様式４－１'!Y58,"○")</f>
        <v>0</v>
      </c>
      <c r="AK58">
        <f>COUNTIFS(様式４!$K58,1,'様式４－１'!Z58,"○")</f>
        <v>0</v>
      </c>
      <c r="AL58">
        <f>COUNTIFS(様式４!$K58,1,'様式４－１'!AA58,"○")</f>
        <v>0</v>
      </c>
      <c r="AM58">
        <f>COUNTIFS(様式４!$K58,1,'様式４－１'!AB58,"○")</f>
        <v>0</v>
      </c>
      <c r="AN58">
        <f>COUNTIFS(様式４!$K58,1,'様式４－１'!AC58,"○")</f>
        <v>0</v>
      </c>
      <c r="AO58">
        <f>COUNTIFS(様式４!$K58,1,'様式４－１'!AD58,"○")</f>
        <v>0</v>
      </c>
      <c r="AP58">
        <f>COUNTIFS(様式４!$K58,1,'様式４－１'!AE58,"○")</f>
        <v>0</v>
      </c>
      <c r="AT58">
        <f t="shared" si="9"/>
        <v>0</v>
      </c>
      <c r="AU58">
        <f t="shared" si="10"/>
        <v>0</v>
      </c>
      <c r="AV58">
        <f t="shared" si="5"/>
        <v>0</v>
      </c>
      <c r="AW58">
        <f t="shared" si="6"/>
        <v>0</v>
      </c>
      <c r="AX58">
        <f t="shared" si="7"/>
        <v>0</v>
      </c>
      <c r="AY58">
        <f t="shared" si="8"/>
        <v>0</v>
      </c>
      <c r="AZ58" t="str">
        <f t="shared" si="11"/>
        <v/>
      </c>
      <c r="BA58">
        <f t="shared" si="12"/>
        <v>0</v>
      </c>
    </row>
    <row r="59" spans="1:53" ht="38.25" customHeight="1" x14ac:dyDescent="0.2">
      <c r="A59" s="149"/>
      <c r="B59" s="56" t="str">
        <f t="shared" si="4"/>
        <v/>
      </c>
      <c r="C59" s="41">
        <f>IF(A59&gt;0,IF(VLOOKUP(A59,全技術者確認表!$A$14:$L$151,8,)="","全技術者確認表に○がありません",VLOOKUP(A59,全技術者確認表!$A$14:$D$151,2,0)),IF(COUNTA(E59:AE59)&gt;0,BN$12,))</f>
        <v>0</v>
      </c>
      <c r="D59" s="157" t="str">
        <f>IF(COUNTA(E59:AE59)&lt;=0,"資格を入力してください",IF(様式４!K59=1,"OK","登録抹消"))</f>
        <v>資格を入力してください</v>
      </c>
      <c r="E59" s="158"/>
      <c r="F59" s="158"/>
      <c r="G59" s="158"/>
      <c r="H59" s="158"/>
      <c r="I59" s="158"/>
      <c r="J59" s="158"/>
      <c r="K59" s="158"/>
      <c r="L59" s="158"/>
      <c r="M59" s="158"/>
      <c r="N59" s="158"/>
      <c r="O59" s="158"/>
      <c r="P59" s="158"/>
      <c r="Q59" s="158"/>
      <c r="R59" s="158"/>
      <c r="S59" s="158"/>
      <c r="T59" s="158"/>
      <c r="U59" s="134"/>
      <c r="V59" s="134"/>
      <c r="W59" s="134"/>
      <c r="X59" s="134"/>
      <c r="Y59" s="134"/>
      <c r="Z59" s="134"/>
      <c r="AA59" s="134"/>
      <c r="AB59" s="134"/>
      <c r="AC59" s="134"/>
      <c r="AD59" s="134"/>
      <c r="AE59" s="134"/>
      <c r="AG59">
        <f>COUNTIFS(様式４!$K59,1,'様式４－１'!V59,"○")</f>
        <v>0</v>
      </c>
      <c r="AH59">
        <f>COUNTIFS(様式４!$K59,1,'様式４－１'!W59,"○")</f>
        <v>0</v>
      </c>
      <c r="AI59">
        <f>COUNTIFS(様式４!$K59,1,'様式４－１'!X59,"○")</f>
        <v>0</v>
      </c>
      <c r="AJ59">
        <f>COUNTIFS(様式４!$K59,1,'様式４－１'!Y59,"○")</f>
        <v>0</v>
      </c>
      <c r="AK59">
        <f>COUNTIFS(様式４!$K59,1,'様式４－１'!Z59,"○")</f>
        <v>0</v>
      </c>
      <c r="AL59">
        <f>COUNTIFS(様式４!$K59,1,'様式４－１'!AA59,"○")</f>
        <v>0</v>
      </c>
      <c r="AM59">
        <f>COUNTIFS(様式４!$K59,1,'様式４－１'!AB59,"○")</f>
        <v>0</v>
      </c>
      <c r="AN59">
        <f>COUNTIFS(様式４!$K59,1,'様式４－１'!AC59,"○")</f>
        <v>0</v>
      </c>
      <c r="AO59">
        <f>COUNTIFS(様式４!$K59,1,'様式４－１'!AD59,"○")</f>
        <v>0</v>
      </c>
      <c r="AP59">
        <f>COUNTIFS(様式４!$K59,1,'様式４－１'!AE59,"○")</f>
        <v>0</v>
      </c>
      <c r="AT59">
        <f t="shared" si="9"/>
        <v>0</v>
      </c>
      <c r="AU59">
        <f t="shared" si="10"/>
        <v>0</v>
      </c>
      <c r="AV59">
        <f t="shared" si="5"/>
        <v>0</v>
      </c>
      <c r="AW59">
        <f t="shared" si="6"/>
        <v>0</v>
      </c>
      <c r="AX59">
        <f t="shared" si="7"/>
        <v>0</v>
      </c>
      <c r="AY59">
        <f t="shared" si="8"/>
        <v>0</v>
      </c>
      <c r="AZ59" t="str">
        <f t="shared" si="11"/>
        <v/>
      </c>
      <c r="BA59">
        <f t="shared" si="12"/>
        <v>0</v>
      </c>
    </row>
    <row r="60" spans="1:53" ht="38.25" customHeight="1" x14ac:dyDescent="0.2">
      <c r="A60" s="149"/>
      <c r="B60" s="56" t="str">
        <f t="shared" si="4"/>
        <v/>
      </c>
      <c r="C60" s="41">
        <f>IF(A60&gt;0,IF(VLOOKUP(A60,全技術者確認表!$A$14:$L$151,8,)="","全技術者確認表に○がありません",VLOOKUP(A60,全技術者確認表!$A$14:$D$151,2,0)),IF(COUNTA(E60:AE60)&gt;0,BN$12,))</f>
        <v>0</v>
      </c>
      <c r="D60" s="157" t="str">
        <f>IF(COUNTA(E60:AE60)&lt;=0,"資格を入力してください",IF(様式４!K60=1,"OK","登録抹消"))</f>
        <v>資格を入力してください</v>
      </c>
      <c r="E60" s="158"/>
      <c r="F60" s="158"/>
      <c r="G60" s="158"/>
      <c r="H60" s="158"/>
      <c r="I60" s="158"/>
      <c r="J60" s="158"/>
      <c r="K60" s="158"/>
      <c r="L60" s="158"/>
      <c r="M60" s="158"/>
      <c r="N60" s="158"/>
      <c r="O60" s="158"/>
      <c r="P60" s="158"/>
      <c r="Q60" s="158"/>
      <c r="R60" s="158"/>
      <c r="S60" s="158"/>
      <c r="T60" s="158"/>
      <c r="U60" s="134"/>
      <c r="V60" s="134"/>
      <c r="W60" s="134"/>
      <c r="X60" s="134"/>
      <c r="Y60" s="134"/>
      <c r="Z60" s="134"/>
      <c r="AA60" s="134"/>
      <c r="AB60" s="134"/>
      <c r="AC60" s="134"/>
      <c r="AD60" s="134"/>
      <c r="AE60" s="134"/>
      <c r="AG60">
        <f>COUNTIFS(様式４!$K60,1,'様式４－１'!V60,"○")</f>
        <v>0</v>
      </c>
      <c r="AH60">
        <f>COUNTIFS(様式４!$K60,1,'様式４－１'!W60,"○")</f>
        <v>0</v>
      </c>
      <c r="AI60">
        <f>COUNTIFS(様式４!$K60,1,'様式４－１'!X60,"○")</f>
        <v>0</v>
      </c>
      <c r="AJ60">
        <f>COUNTIFS(様式４!$K60,1,'様式４－１'!Y60,"○")</f>
        <v>0</v>
      </c>
      <c r="AK60">
        <f>COUNTIFS(様式４!$K60,1,'様式４－１'!Z60,"○")</f>
        <v>0</v>
      </c>
      <c r="AL60">
        <f>COUNTIFS(様式４!$K60,1,'様式４－１'!AA60,"○")</f>
        <v>0</v>
      </c>
      <c r="AM60">
        <f>COUNTIFS(様式４!$K60,1,'様式４－１'!AB60,"○")</f>
        <v>0</v>
      </c>
      <c r="AN60">
        <f>COUNTIFS(様式４!$K60,1,'様式４－１'!AC60,"○")</f>
        <v>0</v>
      </c>
      <c r="AO60">
        <f>COUNTIFS(様式４!$K60,1,'様式４－１'!AD60,"○")</f>
        <v>0</v>
      </c>
      <c r="AP60">
        <f>COUNTIFS(様式４!$K60,1,'様式４－１'!AE60,"○")</f>
        <v>0</v>
      </c>
      <c r="AT60">
        <f t="shared" si="9"/>
        <v>0</v>
      </c>
      <c r="AU60">
        <f t="shared" si="10"/>
        <v>0</v>
      </c>
      <c r="AV60">
        <f t="shared" si="5"/>
        <v>0</v>
      </c>
      <c r="AW60">
        <f t="shared" si="6"/>
        <v>0</v>
      </c>
      <c r="AX60">
        <f t="shared" si="7"/>
        <v>0</v>
      </c>
      <c r="AY60">
        <f t="shared" si="8"/>
        <v>0</v>
      </c>
      <c r="AZ60" t="str">
        <f t="shared" si="11"/>
        <v/>
      </c>
      <c r="BA60">
        <f t="shared" si="12"/>
        <v>0</v>
      </c>
    </row>
    <row r="61" spans="1:53" ht="38.25" customHeight="1" x14ac:dyDescent="0.2">
      <c r="A61" s="149"/>
      <c r="B61" s="56" t="str">
        <f t="shared" si="4"/>
        <v/>
      </c>
      <c r="C61" s="41">
        <f>IF(A61&gt;0,IF(VLOOKUP(A61,全技術者確認表!$A$14:$L$151,8,)="","全技術者確認表に○がありません",VLOOKUP(A61,全技術者確認表!$A$14:$D$151,2,0)),IF(COUNTA(E61:AE61)&gt;0,BN$12,))</f>
        <v>0</v>
      </c>
      <c r="D61" s="157" t="str">
        <f>IF(COUNTA(E61:AE61)&lt;=0,"資格を入力してください",IF(様式４!K61=1,"OK","登録抹消"))</f>
        <v>資格を入力してください</v>
      </c>
      <c r="E61" s="158"/>
      <c r="F61" s="158"/>
      <c r="G61" s="158"/>
      <c r="H61" s="158"/>
      <c r="I61" s="158"/>
      <c r="J61" s="158"/>
      <c r="K61" s="158"/>
      <c r="L61" s="158"/>
      <c r="M61" s="158"/>
      <c r="N61" s="158"/>
      <c r="O61" s="158"/>
      <c r="P61" s="158"/>
      <c r="Q61" s="158"/>
      <c r="R61" s="158"/>
      <c r="S61" s="158"/>
      <c r="T61" s="158"/>
      <c r="U61" s="134"/>
      <c r="V61" s="134"/>
      <c r="W61" s="134"/>
      <c r="X61" s="134"/>
      <c r="Y61" s="134"/>
      <c r="Z61" s="134"/>
      <c r="AA61" s="134"/>
      <c r="AB61" s="134"/>
      <c r="AC61" s="134"/>
      <c r="AD61" s="134"/>
      <c r="AE61" s="134"/>
      <c r="AG61">
        <f>COUNTIFS(様式４!$K61,1,'様式４－１'!V61,"○")</f>
        <v>0</v>
      </c>
      <c r="AH61">
        <f>COUNTIFS(様式４!$K61,1,'様式４－１'!W61,"○")</f>
        <v>0</v>
      </c>
      <c r="AI61">
        <f>COUNTIFS(様式４!$K61,1,'様式４－１'!X61,"○")</f>
        <v>0</v>
      </c>
      <c r="AJ61">
        <f>COUNTIFS(様式４!$K61,1,'様式４－１'!Y61,"○")</f>
        <v>0</v>
      </c>
      <c r="AK61">
        <f>COUNTIFS(様式４!$K61,1,'様式４－１'!Z61,"○")</f>
        <v>0</v>
      </c>
      <c r="AL61">
        <f>COUNTIFS(様式４!$K61,1,'様式４－１'!AA61,"○")</f>
        <v>0</v>
      </c>
      <c r="AM61">
        <f>COUNTIFS(様式４!$K61,1,'様式４－１'!AB61,"○")</f>
        <v>0</v>
      </c>
      <c r="AN61">
        <f>COUNTIFS(様式４!$K61,1,'様式４－１'!AC61,"○")</f>
        <v>0</v>
      </c>
      <c r="AO61">
        <f>COUNTIFS(様式４!$K61,1,'様式４－１'!AD61,"○")</f>
        <v>0</v>
      </c>
      <c r="AP61">
        <f>COUNTIFS(様式４!$K61,1,'様式４－１'!AE61,"○")</f>
        <v>0</v>
      </c>
      <c r="AT61">
        <f t="shared" si="9"/>
        <v>0</v>
      </c>
      <c r="AU61">
        <f t="shared" si="10"/>
        <v>0</v>
      </c>
      <c r="AV61">
        <f t="shared" si="5"/>
        <v>0</v>
      </c>
      <c r="AW61">
        <f t="shared" si="6"/>
        <v>0</v>
      </c>
      <c r="AX61">
        <f t="shared" si="7"/>
        <v>0</v>
      </c>
      <c r="AY61">
        <f t="shared" si="8"/>
        <v>0</v>
      </c>
      <c r="AZ61" t="str">
        <f t="shared" si="11"/>
        <v/>
      </c>
      <c r="BA61">
        <f t="shared" si="12"/>
        <v>0</v>
      </c>
    </row>
    <row r="62" spans="1:53" ht="38.25" customHeight="1" x14ac:dyDescent="0.2">
      <c r="A62" s="149"/>
      <c r="B62" s="56" t="str">
        <f t="shared" si="4"/>
        <v/>
      </c>
      <c r="C62" s="41">
        <f>IF(A62&gt;0,IF(VLOOKUP(A62,全技術者確認表!$A$14:$L$151,8,)="","全技術者確認表に○がありません",VLOOKUP(A62,全技術者確認表!$A$14:$D$151,2,0)),IF(COUNTA(E62:AE62)&gt;0,BN$12,))</f>
        <v>0</v>
      </c>
      <c r="D62" s="157" t="str">
        <f>IF(COUNTA(E62:AE62)&lt;=0,"資格を入力してください",IF(様式４!K62=1,"OK","登録抹消"))</f>
        <v>資格を入力してください</v>
      </c>
      <c r="E62" s="158"/>
      <c r="F62" s="158"/>
      <c r="G62" s="158"/>
      <c r="H62" s="158"/>
      <c r="I62" s="158"/>
      <c r="J62" s="158"/>
      <c r="K62" s="158"/>
      <c r="L62" s="158"/>
      <c r="M62" s="158"/>
      <c r="N62" s="158"/>
      <c r="O62" s="158"/>
      <c r="P62" s="158"/>
      <c r="Q62" s="158"/>
      <c r="R62" s="158"/>
      <c r="S62" s="158"/>
      <c r="T62" s="158"/>
      <c r="U62" s="134"/>
      <c r="V62" s="134"/>
      <c r="W62" s="134"/>
      <c r="X62" s="134"/>
      <c r="Y62" s="134"/>
      <c r="Z62" s="134"/>
      <c r="AA62" s="134"/>
      <c r="AB62" s="134"/>
      <c r="AC62" s="134"/>
      <c r="AD62" s="134"/>
      <c r="AE62" s="134"/>
      <c r="AG62">
        <f>COUNTIFS(様式４!$K62,1,'様式４－１'!V62,"○")</f>
        <v>0</v>
      </c>
      <c r="AH62">
        <f>COUNTIFS(様式４!$K62,1,'様式４－１'!W62,"○")</f>
        <v>0</v>
      </c>
      <c r="AI62">
        <f>COUNTIFS(様式４!$K62,1,'様式４－１'!X62,"○")</f>
        <v>0</v>
      </c>
      <c r="AJ62">
        <f>COUNTIFS(様式４!$K62,1,'様式４－１'!Y62,"○")</f>
        <v>0</v>
      </c>
      <c r="AK62">
        <f>COUNTIFS(様式４!$K62,1,'様式４－１'!Z62,"○")</f>
        <v>0</v>
      </c>
      <c r="AL62">
        <f>COUNTIFS(様式４!$K62,1,'様式４－１'!AA62,"○")</f>
        <v>0</v>
      </c>
      <c r="AM62">
        <f>COUNTIFS(様式４!$K62,1,'様式４－１'!AB62,"○")</f>
        <v>0</v>
      </c>
      <c r="AN62">
        <f>COUNTIFS(様式４!$K62,1,'様式４－１'!AC62,"○")</f>
        <v>0</v>
      </c>
      <c r="AO62">
        <f>COUNTIFS(様式４!$K62,1,'様式４－１'!AD62,"○")</f>
        <v>0</v>
      </c>
      <c r="AP62">
        <f>COUNTIFS(様式４!$K62,1,'様式４－１'!AE62,"○")</f>
        <v>0</v>
      </c>
      <c r="AT62">
        <f t="shared" si="9"/>
        <v>0</v>
      </c>
      <c r="AU62">
        <f t="shared" si="10"/>
        <v>0</v>
      </c>
      <c r="AV62">
        <f t="shared" si="5"/>
        <v>0</v>
      </c>
      <c r="AW62">
        <f t="shared" si="6"/>
        <v>0</v>
      </c>
      <c r="AX62">
        <f t="shared" si="7"/>
        <v>0</v>
      </c>
      <c r="AY62">
        <f t="shared" si="8"/>
        <v>0</v>
      </c>
      <c r="AZ62" t="str">
        <f t="shared" si="11"/>
        <v/>
      </c>
      <c r="BA62">
        <f t="shared" si="12"/>
        <v>0</v>
      </c>
    </row>
    <row r="63" spans="1:53" ht="38.25" customHeight="1" x14ac:dyDescent="0.2">
      <c r="A63" s="149"/>
      <c r="B63" s="56" t="str">
        <f t="shared" si="4"/>
        <v/>
      </c>
      <c r="C63" s="41">
        <f>IF(A63&gt;0,IF(VLOOKUP(A63,全技術者確認表!$A$14:$L$151,8,)="","全技術者確認表に○がありません",VLOOKUP(A63,全技術者確認表!$A$14:$D$151,2,0)),IF(COUNTA(E63:AE63)&gt;0,BN$12,))</f>
        <v>0</v>
      </c>
      <c r="D63" s="157" t="str">
        <f>IF(COUNTA(E63:AE63)&lt;=0,"資格を入力してください",IF(様式４!K63=1,"OK","登録抹消"))</f>
        <v>資格を入力してください</v>
      </c>
      <c r="E63" s="158"/>
      <c r="F63" s="158"/>
      <c r="G63" s="158"/>
      <c r="H63" s="158"/>
      <c r="I63" s="158"/>
      <c r="J63" s="158"/>
      <c r="K63" s="158"/>
      <c r="L63" s="158"/>
      <c r="M63" s="158"/>
      <c r="N63" s="158"/>
      <c r="O63" s="158"/>
      <c r="P63" s="158"/>
      <c r="Q63" s="158"/>
      <c r="R63" s="158"/>
      <c r="S63" s="158"/>
      <c r="T63" s="158"/>
      <c r="U63" s="134"/>
      <c r="V63" s="134"/>
      <c r="W63" s="134"/>
      <c r="X63" s="134"/>
      <c r="Y63" s="134"/>
      <c r="Z63" s="134"/>
      <c r="AA63" s="134"/>
      <c r="AB63" s="134"/>
      <c r="AC63" s="134"/>
      <c r="AD63" s="134"/>
      <c r="AE63" s="134"/>
      <c r="AG63">
        <f>COUNTIFS(様式４!$K63,1,'様式４－１'!V63,"○")</f>
        <v>0</v>
      </c>
      <c r="AH63">
        <f>COUNTIFS(様式４!$K63,1,'様式４－１'!W63,"○")</f>
        <v>0</v>
      </c>
      <c r="AI63">
        <f>COUNTIFS(様式４!$K63,1,'様式４－１'!X63,"○")</f>
        <v>0</v>
      </c>
      <c r="AJ63">
        <f>COUNTIFS(様式４!$K63,1,'様式４－１'!Y63,"○")</f>
        <v>0</v>
      </c>
      <c r="AK63">
        <f>COUNTIFS(様式４!$K63,1,'様式４－１'!Z63,"○")</f>
        <v>0</v>
      </c>
      <c r="AL63">
        <f>COUNTIFS(様式４!$K63,1,'様式４－１'!AA63,"○")</f>
        <v>0</v>
      </c>
      <c r="AM63">
        <f>COUNTIFS(様式４!$K63,1,'様式４－１'!AB63,"○")</f>
        <v>0</v>
      </c>
      <c r="AN63">
        <f>COUNTIFS(様式４!$K63,1,'様式４－１'!AC63,"○")</f>
        <v>0</v>
      </c>
      <c r="AO63">
        <f>COUNTIFS(様式４!$K63,1,'様式４－１'!AD63,"○")</f>
        <v>0</v>
      </c>
      <c r="AP63">
        <f>COUNTIFS(様式４!$K63,1,'様式４－１'!AE63,"○")</f>
        <v>0</v>
      </c>
      <c r="AT63">
        <f t="shared" si="9"/>
        <v>0</v>
      </c>
      <c r="AU63">
        <f t="shared" si="10"/>
        <v>0</v>
      </c>
      <c r="AV63">
        <f t="shared" si="5"/>
        <v>0</v>
      </c>
      <c r="AW63">
        <f t="shared" si="6"/>
        <v>0</v>
      </c>
      <c r="AX63">
        <f t="shared" si="7"/>
        <v>0</v>
      </c>
      <c r="AY63">
        <f t="shared" si="8"/>
        <v>0</v>
      </c>
      <c r="AZ63" t="str">
        <f t="shared" si="11"/>
        <v/>
      </c>
      <c r="BA63">
        <f t="shared" si="12"/>
        <v>0</v>
      </c>
    </row>
    <row r="64" spans="1:53" ht="38.25" customHeight="1" x14ac:dyDescent="0.2">
      <c r="A64" s="149"/>
      <c r="B64" s="56" t="str">
        <f t="shared" si="4"/>
        <v/>
      </c>
      <c r="C64" s="41">
        <f>IF(A64&gt;0,IF(VLOOKUP(A64,全技術者確認表!$A$14:$L$151,8,)="","全技術者確認表に○がありません",VLOOKUP(A64,全技術者確認表!$A$14:$D$151,2,0)),IF(COUNTA(E64:AE64)&gt;0,BN$12,))</f>
        <v>0</v>
      </c>
      <c r="D64" s="157" t="str">
        <f>IF(COUNTA(E64:AE64)&lt;=0,"資格を入力してください",IF(様式４!K64=1,"OK","登録抹消"))</f>
        <v>資格を入力してください</v>
      </c>
      <c r="E64" s="158"/>
      <c r="F64" s="158"/>
      <c r="G64" s="158"/>
      <c r="H64" s="158"/>
      <c r="I64" s="158"/>
      <c r="J64" s="158"/>
      <c r="K64" s="158"/>
      <c r="L64" s="158"/>
      <c r="M64" s="158"/>
      <c r="N64" s="158"/>
      <c r="O64" s="158"/>
      <c r="P64" s="158"/>
      <c r="Q64" s="158"/>
      <c r="R64" s="158"/>
      <c r="S64" s="158"/>
      <c r="T64" s="158"/>
      <c r="U64" s="134"/>
      <c r="V64" s="134"/>
      <c r="W64" s="134"/>
      <c r="X64" s="134"/>
      <c r="Y64" s="134"/>
      <c r="Z64" s="134"/>
      <c r="AA64" s="134"/>
      <c r="AB64" s="134"/>
      <c r="AC64" s="134"/>
      <c r="AD64" s="134"/>
      <c r="AE64" s="134"/>
      <c r="AG64">
        <f>COUNTIFS(様式４!$K64,1,'様式４－１'!V64,"○")</f>
        <v>0</v>
      </c>
      <c r="AH64">
        <f>COUNTIFS(様式４!$K64,1,'様式４－１'!W64,"○")</f>
        <v>0</v>
      </c>
      <c r="AI64">
        <f>COUNTIFS(様式４!$K64,1,'様式４－１'!X64,"○")</f>
        <v>0</v>
      </c>
      <c r="AJ64">
        <f>COUNTIFS(様式４!$K64,1,'様式４－１'!Y64,"○")</f>
        <v>0</v>
      </c>
      <c r="AK64">
        <f>COUNTIFS(様式４!$K64,1,'様式４－１'!Z64,"○")</f>
        <v>0</v>
      </c>
      <c r="AL64">
        <f>COUNTIFS(様式４!$K64,1,'様式４－１'!AA64,"○")</f>
        <v>0</v>
      </c>
      <c r="AM64">
        <f>COUNTIFS(様式４!$K64,1,'様式４－１'!AB64,"○")</f>
        <v>0</v>
      </c>
      <c r="AN64">
        <f>COUNTIFS(様式４!$K64,1,'様式４－１'!AC64,"○")</f>
        <v>0</v>
      </c>
      <c r="AO64">
        <f>COUNTIFS(様式４!$K64,1,'様式４－１'!AD64,"○")</f>
        <v>0</v>
      </c>
      <c r="AP64">
        <f>COUNTIFS(様式４!$K64,1,'様式４－１'!AE64,"○")</f>
        <v>0</v>
      </c>
      <c r="AT64">
        <f t="shared" si="9"/>
        <v>0</v>
      </c>
      <c r="AU64">
        <f t="shared" si="10"/>
        <v>0</v>
      </c>
      <c r="AV64">
        <f t="shared" si="5"/>
        <v>0</v>
      </c>
      <c r="AW64">
        <f t="shared" si="6"/>
        <v>0</v>
      </c>
      <c r="AX64">
        <f t="shared" si="7"/>
        <v>0</v>
      </c>
      <c r="AY64">
        <f t="shared" si="8"/>
        <v>0</v>
      </c>
      <c r="AZ64" t="str">
        <f t="shared" si="11"/>
        <v/>
      </c>
      <c r="BA64">
        <f t="shared" si="12"/>
        <v>0</v>
      </c>
    </row>
    <row r="65" spans="1:53" ht="38.25" customHeight="1" x14ac:dyDescent="0.2">
      <c r="A65" s="149"/>
      <c r="B65" s="56" t="str">
        <f t="shared" si="4"/>
        <v/>
      </c>
      <c r="C65" s="41">
        <f>IF(A65&gt;0,IF(VLOOKUP(A65,全技術者確認表!$A$14:$L$151,8,)="","全技術者確認表に○がありません",VLOOKUP(A65,全技術者確認表!$A$14:$D$151,2,0)),IF(COUNTA(E65:AE65)&gt;0,BN$12,))</f>
        <v>0</v>
      </c>
      <c r="D65" s="157" t="str">
        <f>IF(COUNTA(E65:AE65)&lt;=0,"資格を入力してください",IF(様式４!K65=1,"OK","登録抹消"))</f>
        <v>資格を入力してください</v>
      </c>
      <c r="E65" s="158"/>
      <c r="F65" s="158"/>
      <c r="G65" s="158"/>
      <c r="H65" s="158"/>
      <c r="I65" s="158"/>
      <c r="J65" s="158"/>
      <c r="K65" s="158"/>
      <c r="L65" s="158"/>
      <c r="M65" s="158"/>
      <c r="N65" s="158"/>
      <c r="O65" s="158"/>
      <c r="P65" s="158"/>
      <c r="Q65" s="158"/>
      <c r="R65" s="158"/>
      <c r="S65" s="158"/>
      <c r="T65" s="158"/>
      <c r="U65" s="134"/>
      <c r="V65" s="134"/>
      <c r="W65" s="134"/>
      <c r="X65" s="134"/>
      <c r="Y65" s="134"/>
      <c r="Z65" s="134"/>
      <c r="AA65" s="134"/>
      <c r="AB65" s="134"/>
      <c r="AC65" s="134"/>
      <c r="AD65" s="134"/>
      <c r="AE65" s="134"/>
      <c r="AG65">
        <f>COUNTIFS(様式４!$K65,1,'様式４－１'!V65,"○")</f>
        <v>0</v>
      </c>
      <c r="AH65">
        <f>COUNTIFS(様式４!$K65,1,'様式４－１'!W65,"○")</f>
        <v>0</v>
      </c>
      <c r="AI65">
        <f>COUNTIFS(様式４!$K65,1,'様式４－１'!X65,"○")</f>
        <v>0</v>
      </c>
      <c r="AJ65">
        <f>COUNTIFS(様式４!$K65,1,'様式４－１'!Y65,"○")</f>
        <v>0</v>
      </c>
      <c r="AK65">
        <f>COUNTIFS(様式４!$K65,1,'様式４－１'!Z65,"○")</f>
        <v>0</v>
      </c>
      <c r="AL65">
        <f>COUNTIFS(様式４!$K65,1,'様式４－１'!AA65,"○")</f>
        <v>0</v>
      </c>
      <c r="AM65">
        <f>COUNTIFS(様式４!$K65,1,'様式４－１'!AB65,"○")</f>
        <v>0</v>
      </c>
      <c r="AN65">
        <f>COUNTIFS(様式４!$K65,1,'様式４－１'!AC65,"○")</f>
        <v>0</v>
      </c>
      <c r="AO65">
        <f>COUNTIFS(様式４!$K65,1,'様式４－１'!AD65,"○")</f>
        <v>0</v>
      </c>
      <c r="AP65">
        <f>COUNTIFS(様式４!$K65,1,'様式４－１'!AE65,"○")</f>
        <v>0</v>
      </c>
      <c r="AT65">
        <f t="shared" si="9"/>
        <v>0</v>
      </c>
      <c r="AU65">
        <f t="shared" si="10"/>
        <v>0</v>
      </c>
      <c r="AV65">
        <f t="shared" si="5"/>
        <v>0</v>
      </c>
      <c r="AW65">
        <f t="shared" si="6"/>
        <v>0</v>
      </c>
      <c r="AX65">
        <f t="shared" si="7"/>
        <v>0</v>
      </c>
      <c r="AY65">
        <f t="shared" si="8"/>
        <v>0</v>
      </c>
      <c r="AZ65" t="str">
        <f t="shared" si="11"/>
        <v/>
      </c>
      <c r="BA65">
        <f t="shared" si="12"/>
        <v>0</v>
      </c>
    </row>
    <row r="66" spans="1:53" ht="38.25" customHeight="1" x14ac:dyDescent="0.2">
      <c r="A66" s="149"/>
      <c r="B66" s="56" t="str">
        <f t="shared" si="4"/>
        <v/>
      </c>
      <c r="C66" s="41">
        <f>IF(A66&gt;0,IF(VLOOKUP(A66,全技術者確認表!$A$14:$L$151,8,)="","全技術者確認表に○がありません",VLOOKUP(A66,全技術者確認表!$A$14:$D$151,2,0)),IF(COUNTA(E66:AE66)&gt;0,BN$12,))</f>
        <v>0</v>
      </c>
      <c r="D66" s="157" t="str">
        <f>IF(COUNTA(E66:AE66)&lt;=0,"資格を入力してください",IF(様式４!K66=1,"OK","登録抹消"))</f>
        <v>資格を入力してください</v>
      </c>
      <c r="E66" s="158"/>
      <c r="F66" s="158"/>
      <c r="G66" s="158"/>
      <c r="H66" s="158"/>
      <c r="I66" s="158"/>
      <c r="J66" s="158"/>
      <c r="K66" s="158"/>
      <c r="L66" s="158"/>
      <c r="M66" s="158"/>
      <c r="N66" s="158"/>
      <c r="O66" s="158"/>
      <c r="P66" s="158"/>
      <c r="Q66" s="158"/>
      <c r="R66" s="158"/>
      <c r="S66" s="158"/>
      <c r="T66" s="158"/>
      <c r="U66" s="134"/>
      <c r="V66" s="134"/>
      <c r="W66" s="134"/>
      <c r="X66" s="134"/>
      <c r="Y66" s="134"/>
      <c r="Z66" s="134"/>
      <c r="AA66" s="134"/>
      <c r="AB66" s="134"/>
      <c r="AC66" s="134"/>
      <c r="AD66" s="134"/>
      <c r="AE66" s="134"/>
      <c r="AG66">
        <f>COUNTIFS(様式４!$K66,1,'様式４－１'!V66,"○")</f>
        <v>0</v>
      </c>
      <c r="AH66">
        <f>COUNTIFS(様式４!$K66,1,'様式４－１'!W66,"○")</f>
        <v>0</v>
      </c>
      <c r="AI66">
        <f>COUNTIFS(様式４!$K66,1,'様式４－１'!X66,"○")</f>
        <v>0</v>
      </c>
      <c r="AJ66">
        <f>COUNTIFS(様式４!$K66,1,'様式４－１'!Y66,"○")</f>
        <v>0</v>
      </c>
      <c r="AK66">
        <f>COUNTIFS(様式４!$K66,1,'様式４－１'!Z66,"○")</f>
        <v>0</v>
      </c>
      <c r="AL66">
        <f>COUNTIFS(様式４!$K66,1,'様式４－１'!AA66,"○")</f>
        <v>0</v>
      </c>
      <c r="AM66">
        <f>COUNTIFS(様式４!$K66,1,'様式４－１'!AB66,"○")</f>
        <v>0</v>
      </c>
      <c r="AN66">
        <f>COUNTIFS(様式４!$K66,1,'様式４－１'!AC66,"○")</f>
        <v>0</v>
      </c>
      <c r="AO66">
        <f>COUNTIFS(様式４!$K66,1,'様式４－１'!AD66,"○")</f>
        <v>0</v>
      </c>
      <c r="AP66">
        <f>COUNTIFS(様式４!$K66,1,'様式４－１'!AE66,"○")</f>
        <v>0</v>
      </c>
      <c r="AT66">
        <f t="shared" si="9"/>
        <v>0</v>
      </c>
      <c r="AU66">
        <f t="shared" si="10"/>
        <v>0</v>
      </c>
      <c r="AV66">
        <f t="shared" si="5"/>
        <v>0</v>
      </c>
      <c r="AW66">
        <f t="shared" si="6"/>
        <v>0</v>
      </c>
      <c r="AX66">
        <f t="shared" si="7"/>
        <v>0</v>
      </c>
      <c r="AY66">
        <f t="shared" si="8"/>
        <v>0</v>
      </c>
      <c r="AZ66" t="str">
        <f t="shared" si="11"/>
        <v/>
      </c>
      <c r="BA66">
        <f t="shared" si="12"/>
        <v>0</v>
      </c>
    </row>
    <row r="67" spans="1:53" ht="38.25" customHeight="1" x14ac:dyDescent="0.2">
      <c r="A67" s="149"/>
      <c r="B67" s="56" t="str">
        <f t="shared" si="4"/>
        <v/>
      </c>
      <c r="C67" s="41">
        <f>IF(A67&gt;0,IF(VLOOKUP(A67,全技術者確認表!$A$14:$L$151,8,)="","全技術者確認表に○がありません",VLOOKUP(A67,全技術者確認表!$A$14:$D$151,2,0)),IF(COUNTA(E67:AE67)&gt;0,BN$12,))</f>
        <v>0</v>
      </c>
      <c r="D67" s="157" t="str">
        <f>IF(COUNTA(E67:AE67)&lt;=0,"資格を入力してください",IF(様式４!K67=1,"OK","登録抹消"))</f>
        <v>資格を入力してください</v>
      </c>
      <c r="E67" s="158"/>
      <c r="F67" s="158"/>
      <c r="G67" s="158"/>
      <c r="H67" s="158"/>
      <c r="I67" s="158"/>
      <c r="J67" s="158"/>
      <c r="K67" s="158"/>
      <c r="L67" s="158"/>
      <c r="M67" s="158"/>
      <c r="N67" s="158"/>
      <c r="O67" s="158"/>
      <c r="P67" s="158"/>
      <c r="Q67" s="158"/>
      <c r="R67" s="158"/>
      <c r="S67" s="158"/>
      <c r="T67" s="158"/>
      <c r="U67" s="134"/>
      <c r="V67" s="134"/>
      <c r="W67" s="134"/>
      <c r="X67" s="134"/>
      <c r="Y67" s="134"/>
      <c r="Z67" s="134"/>
      <c r="AA67" s="134"/>
      <c r="AB67" s="134"/>
      <c r="AC67" s="134"/>
      <c r="AD67" s="134"/>
      <c r="AE67" s="134"/>
      <c r="AG67">
        <f>COUNTIFS(様式４!$K67,1,'様式４－１'!V67,"○")</f>
        <v>0</v>
      </c>
      <c r="AH67">
        <f>COUNTIFS(様式４!$K67,1,'様式４－１'!W67,"○")</f>
        <v>0</v>
      </c>
      <c r="AI67">
        <f>COUNTIFS(様式４!$K67,1,'様式４－１'!X67,"○")</f>
        <v>0</v>
      </c>
      <c r="AJ67">
        <f>COUNTIFS(様式４!$K67,1,'様式４－１'!Y67,"○")</f>
        <v>0</v>
      </c>
      <c r="AK67">
        <f>COUNTIFS(様式４!$K67,1,'様式４－１'!Z67,"○")</f>
        <v>0</v>
      </c>
      <c r="AL67">
        <f>COUNTIFS(様式４!$K67,1,'様式４－１'!AA67,"○")</f>
        <v>0</v>
      </c>
      <c r="AM67">
        <f>COUNTIFS(様式４!$K67,1,'様式４－１'!AB67,"○")</f>
        <v>0</v>
      </c>
      <c r="AN67">
        <f>COUNTIFS(様式４!$K67,1,'様式４－１'!AC67,"○")</f>
        <v>0</v>
      </c>
      <c r="AO67">
        <f>COUNTIFS(様式４!$K67,1,'様式４－１'!AD67,"○")</f>
        <v>0</v>
      </c>
      <c r="AP67">
        <f>COUNTIFS(様式４!$K67,1,'様式４－１'!AE67,"○")</f>
        <v>0</v>
      </c>
      <c r="AT67">
        <f t="shared" si="9"/>
        <v>0</v>
      </c>
      <c r="AU67">
        <f t="shared" si="10"/>
        <v>0</v>
      </c>
      <c r="AV67">
        <f t="shared" si="5"/>
        <v>0</v>
      </c>
      <c r="AW67">
        <f t="shared" si="6"/>
        <v>0</v>
      </c>
      <c r="AX67">
        <f t="shared" si="7"/>
        <v>0</v>
      </c>
      <c r="AY67">
        <f t="shared" si="8"/>
        <v>0</v>
      </c>
      <c r="AZ67" t="str">
        <f t="shared" si="11"/>
        <v/>
      </c>
      <c r="BA67">
        <f t="shared" si="12"/>
        <v>0</v>
      </c>
    </row>
    <row r="68" spans="1:53" ht="38.25" customHeight="1" x14ac:dyDescent="0.2">
      <c r="A68" s="149"/>
      <c r="B68" s="56" t="str">
        <f t="shared" si="4"/>
        <v/>
      </c>
      <c r="C68" s="41">
        <f>IF(A68&gt;0,IF(VLOOKUP(A68,全技術者確認表!$A$14:$L$151,8,)="","全技術者確認表に○がありません",VLOOKUP(A68,全技術者確認表!$A$14:$D$151,2,0)),IF(COUNTA(E68:AE68)&gt;0,BN$12,))</f>
        <v>0</v>
      </c>
      <c r="D68" s="157" t="str">
        <f>IF(COUNTA(E68:AE68)&lt;=0,"資格を入力してください",IF(様式４!K68=1,"OK","登録抹消"))</f>
        <v>資格を入力してください</v>
      </c>
      <c r="E68" s="158"/>
      <c r="F68" s="158"/>
      <c r="G68" s="158"/>
      <c r="H68" s="158"/>
      <c r="I68" s="158"/>
      <c r="J68" s="158"/>
      <c r="K68" s="158"/>
      <c r="L68" s="158"/>
      <c r="M68" s="158"/>
      <c r="N68" s="158"/>
      <c r="O68" s="158"/>
      <c r="P68" s="158"/>
      <c r="Q68" s="158"/>
      <c r="R68" s="158"/>
      <c r="S68" s="158"/>
      <c r="T68" s="158"/>
      <c r="U68" s="134"/>
      <c r="V68" s="134"/>
      <c r="W68" s="134"/>
      <c r="X68" s="134"/>
      <c r="Y68" s="134"/>
      <c r="Z68" s="134"/>
      <c r="AA68" s="134"/>
      <c r="AB68" s="134"/>
      <c r="AC68" s="134"/>
      <c r="AD68" s="134"/>
      <c r="AE68" s="134"/>
      <c r="AG68">
        <f>COUNTIFS(様式４!$K68,1,'様式４－１'!V68,"○")</f>
        <v>0</v>
      </c>
      <c r="AH68">
        <f>COUNTIFS(様式４!$K68,1,'様式４－１'!W68,"○")</f>
        <v>0</v>
      </c>
      <c r="AI68">
        <f>COUNTIFS(様式４!$K68,1,'様式４－１'!X68,"○")</f>
        <v>0</v>
      </c>
      <c r="AJ68">
        <f>COUNTIFS(様式４!$K68,1,'様式４－１'!Y68,"○")</f>
        <v>0</v>
      </c>
      <c r="AK68">
        <f>COUNTIFS(様式４!$K68,1,'様式４－１'!Z68,"○")</f>
        <v>0</v>
      </c>
      <c r="AL68">
        <f>COUNTIFS(様式４!$K68,1,'様式４－１'!AA68,"○")</f>
        <v>0</v>
      </c>
      <c r="AM68">
        <f>COUNTIFS(様式４!$K68,1,'様式４－１'!AB68,"○")</f>
        <v>0</v>
      </c>
      <c r="AN68">
        <f>COUNTIFS(様式４!$K68,1,'様式４－１'!AC68,"○")</f>
        <v>0</v>
      </c>
      <c r="AO68">
        <f>COUNTIFS(様式４!$K68,1,'様式４－１'!AD68,"○")</f>
        <v>0</v>
      </c>
      <c r="AP68">
        <f>COUNTIFS(様式４!$K68,1,'様式４－１'!AE68,"○")</f>
        <v>0</v>
      </c>
      <c r="AT68">
        <f t="shared" si="9"/>
        <v>0</v>
      </c>
      <c r="AU68">
        <f t="shared" si="10"/>
        <v>0</v>
      </c>
      <c r="AV68">
        <f t="shared" si="5"/>
        <v>0</v>
      </c>
      <c r="AW68">
        <f t="shared" si="6"/>
        <v>0</v>
      </c>
      <c r="AX68">
        <f t="shared" si="7"/>
        <v>0</v>
      </c>
      <c r="AY68">
        <f t="shared" si="8"/>
        <v>0</v>
      </c>
      <c r="AZ68" t="str">
        <f t="shared" si="11"/>
        <v/>
      </c>
      <c r="BA68">
        <f t="shared" si="12"/>
        <v>0</v>
      </c>
    </row>
    <row r="69" spans="1:53" ht="38.25" customHeight="1" x14ac:dyDescent="0.2">
      <c r="A69" s="149"/>
      <c r="B69" s="56" t="str">
        <f t="shared" si="4"/>
        <v/>
      </c>
      <c r="C69" s="41">
        <f>IF(A69&gt;0,IF(VLOOKUP(A69,全技術者確認表!$A$14:$L$151,8,)="","全技術者確認表に○がありません",VLOOKUP(A69,全技術者確認表!$A$14:$D$151,2,0)),IF(COUNTA(E69:AE69)&gt;0,BN$12,))</f>
        <v>0</v>
      </c>
      <c r="D69" s="157" t="str">
        <f>IF(COUNTA(E69:AE69)&lt;=0,"資格を入力してください",IF(様式４!K69=1,"OK","登録抹消"))</f>
        <v>資格を入力してください</v>
      </c>
      <c r="E69" s="158"/>
      <c r="F69" s="158"/>
      <c r="G69" s="158"/>
      <c r="H69" s="158"/>
      <c r="I69" s="158"/>
      <c r="J69" s="158"/>
      <c r="K69" s="158"/>
      <c r="L69" s="158"/>
      <c r="M69" s="158"/>
      <c r="N69" s="158"/>
      <c r="O69" s="158"/>
      <c r="P69" s="158"/>
      <c r="Q69" s="158"/>
      <c r="R69" s="158"/>
      <c r="S69" s="158"/>
      <c r="T69" s="158"/>
      <c r="U69" s="134"/>
      <c r="V69" s="134"/>
      <c r="W69" s="134"/>
      <c r="X69" s="134"/>
      <c r="Y69" s="134"/>
      <c r="Z69" s="134"/>
      <c r="AA69" s="134"/>
      <c r="AB69" s="134"/>
      <c r="AC69" s="134"/>
      <c r="AD69" s="134"/>
      <c r="AE69" s="134"/>
      <c r="AG69">
        <f>COUNTIFS(様式４!$K69,1,'様式４－１'!V69,"○")</f>
        <v>0</v>
      </c>
      <c r="AH69">
        <f>COUNTIFS(様式４!$K69,1,'様式４－１'!W69,"○")</f>
        <v>0</v>
      </c>
      <c r="AI69">
        <f>COUNTIFS(様式４!$K69,1,'様式４－１'!X69,"○")</f>
        <v>0</v>
      </c>
      <c r="AJ69">
        <f>COUNTIFS(様式４!$K69,1,'様式４－１'!Y69,"○")</f>
        <v>0</v>
      </c>
      <c r="AK69">
        <f>COUNTIFS(様式４!$K69,1,'様式４－１'!Z69,"○")</f>
        <v>0</v>
      </c>
      <c r="AL69">
        <f>COUNTIFS(様式４!$K69,1,'様式４－１'!AA69,"○")</f>
        <v>0</v>
      </c>
      <c r="AM69">
        <f>COUNTIFS(様式４!$K69,1,'様式４－１'!AB69,"○")</f>
        <v>0</v>
      </c>
      <c r="AN69">
        <f>COUNTIFS(様式４!$K69,1,'様式４－１'!AC69,"○")</f>
        <v>0</v>
      </c>
      <c r="AO69">
        <f>COUNTIFS(様式４!$K69,1,'様式４－１'!AD69,"○")</f>
        <v>0</v>
      </c>
      <c r="AP69">
        <f>COUNTIFS(様式４!$K69,1,'様式４－１'!AE69,"○")</f>
        <v>0</v>
      </c>
      <c r="AT69">
        <f t="shared" si="9"/>
        <v>0</v>
      </c>
      <c r="AU69">
        <f t="shared" si="10"/>
        <v>0</v>
      </c>
      <c r="AV69">
        <f t="shared" si="5"/>
        <v>0</v>
      </c>
      <c r="AW69">
        <f t="shared" si="6"/>
        <v>0</v>
      </c>
      <c r="AX69">
        <f t="shared" si="7"/>
        <v>0</v>
      </c>
      <c r="AY69">
        <f t="shared" si="8"/>
        <v>0</v>
      </c>
      <c r="AZ69" t="str">
        <f t="shared" si="11"/>
        <v/>
      </c>
      <c r="BA69">
        <f t="shared" si="12"/>
        <v>0</v>
      </c>
    </row>
    <row r="70" spans="1:53" ht="38.25" customHeight="1" x14ac:dyDescent="0.2">
      <c r="A70" s="149"/>
      <c r="B70" s="56" t="str">
        <f t="shared" si="4"/>
        <v/>
      </c>
      <c r="C70" s="41">
        <f>IF(A70&gt;0,IF(VLOOKUP(A70,全技術者確認表!$A$14:$L$151,8,)="","全技術者確認表に○がありません",VLOOKUP(A70,全技術者確認表!$A$14:$D$151,2,0)),IF(COUNTA(E70:AE70)&gt;0,BN$12,))</f>
        <v>0</v>
      </c>
      <c r="D70" s="157" t="str">
        <f>IF(COUNTA(E70:AE70)&lt;=0,"資格を入力してください",IF(様式４!K70=1,"OK","登録抹消"))</f>
        <v>資格を入力してください</v>
      </c>
      <c r="E70" s="158"/>
      <c r="F70" s="158"/>
      <c r="G70" s="158"/>
      <c r="H70" s="158"/>
      <c r="I70" s="158"/>
      <c r="J70" s="158"/>
      <c r="K70" s="158"/>
      <c r="L70" s="158"/>
      <c r="M70" s="158"/>
      <c r="N70" s="158"/>
      <c r="O70" s="158"/>
      <c r="P70" s="158"/>
      <c r="Q70" s="158"/>
      <c r="R70" s="158"/>
      <c r="S70" s="158"/>
      <c r="T70" s="158"/>
      <c r="U70" s="134"/>
      <c r="V70" s="134"/>
      <c r="W70" s="134"/>
      <c r="X70" s="134"/>
      <c r="Y70" s="134"/>
      <c r="Z70" s="134"/>
      <c r="AA70" s="134"/>
      <c r="AB70" s="134"/>
      <c r="AC70" s="134"/>
      <c r="AD70" s="134"/>
      <c r="AE70" s="134"/>
      <c r="AG70">
        <f>COUNTIFS(様式４!$K70,1,'様式４－１'!V70,"○")</f>
        <v>0</v>
      </c>
      <c r="AH70">
        <f>COUNTIFS(様式４!$K70,1,'様式４－１'!W70,"○")</f>
        <v>0</v>
      </c>
      <c r="AI70">
        <f>COUNTIFS(様式４!$K70,1,'様式４－１'!X70,"○")</f>
        <v>0</v>
      </c>
      <c r="AJ70">
        <f>COUNTIFS(様式４!$K70,1,'様式４－１'!Y70,"○")</f>
        <v>0</v>
      </c>
      <c r="AK70">
        <f>COUNTIFS(様式４!$K70,1,'様式４－１'!Z70,"○")</f>
        <v>0</v>
      </c>
      <c r="AL70">
        <f>COUNTIFS(様式４!$K70,1,'様式４－１'!AA70,"○")</f>
        <v>0</v>
      </c>
      <c r="AM70">
        <f>COUNTIFS(様式４!$K70,1,'様式４－１'!AB70,"○")</f>
        <v>0</v>
      </c>
      <c r="AN70">
        <f>COUNTIFS(様式４!$K70,1,'様式４－１'!AC70,"○")</f>
        <v>0</v>
      </c>
      <c r="AO70">
        <f>COUNTIFS(様式４!$K70,1,'様式４－１'!AD70,"○")</f>
        <v>0</v>
      </c>
      <c r="AP70">
        <f>COUNTIFS(様式４!$K70,1,'様式４－１'!AE70,"○")</f>
        <v>0</v>
      </c>
      <c r="AT70">
        <f t="shared" ref="AT70:AT101" si="13">COUNTA(E70:L70)</f>
        <v>0</v>
      </c>
      <c r="AU70">
        <f t="shared" ref="AU70:AU101" si="14">COUNTA(M70:T70)</f>
        <v>0</v>
      </c>
      <c r="AV70">
        <f t="shared" si="5"/>
        <v>0</v>
      </c>
      <c r="AW70">
        <f t="shared" si="6"/>
        <v>0</v>
      </c>
      <c r="AX70">
        <f t="shared" si="7"/>
        <v>0</v>
      </c>
      <c r="AY70">
        <f t="shared" si="8"/>
        <v>0</v>
      </c>
      <c r="AZ70" t="str">
        <f t="shared" ref="AZ70:AZ101" si="15">IF(A70="","",IF(AT70&gt;0,AT$5,IF(AU70&gt;0,AU$5,IF(AV70&gt;0,AV$5,IF(AW70&gt;0,AW$5,IF(AX70&gt;0,AX$5,IF(AY70&gt;0,AY$5,"－")))))))</f>
        <v/>
      </c>
      <c r="BA70">
        <f t="shared" ref="BA70:BA101" si="16">SUM(AT70:AV70)</f>
        <v>0</v>
      </c>
    </row>
    <row r="71" spans="1:53" ht="38.25" customHeight="1" x14ac:dyDescent="0.2">
      <c r="A71" s="149"/>
      <c r="B71" s="56" t="str">
        <f t="shared" ref="B71:B112" si="17">AZ71</f>
        <v/>
      </c>
      <c r="C71" s="41">
        <f>IF(A71&gt;0,IF(VLOOKUP(A71,全技術者確認表!$A$14:$L$151,8,)="","全技術者確認表に○がありません",VLOOKUP(A71,全技術者確認表!$A$14:$D$151,2,0)),IF(COUNTA(E71:AE71)&gt;0,BN$12,))</f>
        <v>0</v>
      </c>
      <c r="D71" s="157" t="str">
        <f>IF(COUNTA(E71:AE71)&lt;=0,"資格を入力してください",IF(様式４!K71=1,"OK","登録抹消"))</f>
        <v>資格を入力してください</v>
      </c>
      <c r="E71" s="158"/>
      <c r="F71" s="158"/>
      <c r="G71" s="158"/>
      <c r="H71" s="158"/>
      <c r="I71" s="158"/>
      <c r="J71" s="158"/>
      <c r="K71" s="158"/>
      <c r="L71" s="158"/>
      <c r="M71" s="158"/>
      <c r="N71" s="158"/>
      <c r="O71" s="158"/>
      <c r="P71" s="158"/>
      <c r="Q71" s="158"/>
      <c r="R71" s="158"/>
      <c r="S71" s="158"/>
      <c r="T71" s="158"/>
      <c r="U71" s="134"/>
      <c r="V71" s="134"/>
      <c r="W71" s="134"/>
      <c r="X71" s="134"/>
      <c r="Y71" s="134"/>
      <c r="Z71" s="134"/>
      <c r="AA71" s="134"/>
      <c r="AB71" s="134"/>
      <c r="AC71" s="134"/>
      <c r="AD71" s="134"/>
      <c r="AE71" s="134"/>
      <c r="AG71">
        <f>COUNTIFS(様式４!$K71,1,'様式４－１'!V71,"○")</f>
        <v>0</v>
      </c>
      <c r="AH71">
        <f>COUNTIFS(様式４!$K71,1,'様式４－１'!W71,"○")</f>
        <v>0</v>
      </c>
      <c r="AI71">
        <f>COUNTIFS(様式４!$K71,1,'様式４－１'!X71,"○")</f>
        <v>0</v>
      </c>
      <c r="AJ71">
        <f>COUNTIFS(様式４!$K71,1,'様式４－１'!Y71,"○")</f>
        <v>0</v>
      </c>
      <c r="AK71">
        <f>COUNTIFS(様式４!$K71,1,'様式４－１'!Z71,"○")</f>
        <v>0</v>
      </c>
      <c r="AL71">
        <f>COUNTIFS(様式４!$K71,1,'様式４－１'!AA71,"○")</f>
        <v>0</v>
      </c>
      <c r="AM71">
        <f>COUNTIFS(様式４!$K71,1,'様式４－１'!AB71,"○")</f>
        <v>0</v>
      </c>
      <c r="AN71">
        <f>COUNTIFS(様式４!$K71,1,'様式４－１'!AC71,"○")</f>
        <v>0</v>
      </c>
      <c r="AO71">
        <f>COUNTIFS(様式４!$K71,1,'様式４－１'!AD71,"○")</f>
        <v>0</v>
      </c>
      <c r="AP71">
        <f>COUNTIFS(様式４!$K71,1,'様式４－１'!AE71,"○")</f>
        <v>0</v>
      </c>
      <c r="AT71">
        <f t="shared" si="13"/>
        <v>0</v>
      </c>
      <c r="AU71">
        <f t="shared" si="14"/>
        <v>0</v>
      </c>
      <c r="AV71">
        <f t="shared" ref="AV71:AV112" si="18">COUNTA(U71)</f>
        <v>0</v>
      </c>
      <c r="AW71">
        <f t="shared" ref="AW71:AW112" si="19">COUNTA(V71:W71)</f>
        <v>0</v>
      </c>
      <c r="AX71">
        <f t="shared" ref="AX71:AX112" si="20">COUNTA(X71:Z71)</f>
        <v>0</v>
      </c>
      <c r="AY71">
        <f t="shared" ref="AY71:AY112" si="21">COUNTA(AA71:AE71)</f>
        <v>0</v>
      </c>
      <c r="AZ71" t="str">
        <f t="shared" si="15"/>
        <v/>
      </c>
      <c r="BA71">
        <f t="shared" si="16"/>
        <v>0</v>
      </c>
    </row>
    <row r="72" spans="1:53" ht="38.25" customHeight="1" x14ac:dyDescent="0.2">
      <c r="A72" s="149"/>
      <c r="B72" s="56" t="str">
        <f t="shared" si="17"/>
        <v/>
      </c>
      <c r="C72" s="41">
        <f>IF(A72&gt;0,IF(VLOOKUP(A72,全技術者確認表!$A$14:$L$151,8,)="","全技術者確認表に○がありません",VLOOKUP(A72,全技術者確認表!$A$14:$D$151,2,0)),IF(COUNTA(E72:AE72)&gt;0,BN$12,))</f>
        <v>0</v>
      </c>
      <c r="D72" s="157" t="str">
        <f>IF(COUNTA(E72:AE72)&lt;=0,"資格を入力してください",IF(様式４!K72=1,"OK","登録抹消"))</f>
        <v>資格を入力してください</v>
      </c>
      <c r="E72" s="158"/>
      <c r="F72" s="158"/>
      <c r="G72" s="158"/>
      <c r="H72" s="158"/>
      <c r="I72" s="158"/>
      <c r="J72" s="158"/>
      <c r="K72" s="158"/>
      <c r="L72" s="158"/>
      <c r="M72" s="158"/>
      <c r="N72" s="158"/>
      <c r="O72" s="158"/>
      <c r="P72" s="158"/>
      <c r="Q72" s="158"/>
      <c r="R72" s="158"/>
      <c r="S72" s="158"/>
      <c r="T72" s="158"/>
      <c r="U72" s="134"/>
      <c r="V72" s="134"/>
      <c r="W72" s="134"/>
      <c r="X72" s="134"/>
      <c r="Y72" s="134"/>
      <c r="Z72" s="134"/>
      <c r="AA72" s="134"/>
      <c r="AB72" s="134"/>
      <c r="AC72" s="134"/>
      <c r="AD72" s="134"/>
      <c r="AE72" s="134"/>
      <c r="AG72">
        <f>COUNTIFS(様式４!$K72,1,'様式４－１'!V72,"○")</f>
        <v>0</v>
      </c>
      <c r="AH72">
        <f>COUNTIFS(様式４!$K72,1,'様式４－１'!W72,"○")</f>
        <v>0</v>
      </c>
      <c r="AI72">
        <f>COUNTIFS(様式４!$K72,1,'様式４－１'!X72,"○")</f>
        <v>0</v>
      </c>
      <c r="AJ72">
        <f>COUNTIFS(様式４!$K72,1,'様式４－１'!Y72,"○")</f>
        <v>0</v>
      </c>
      <c r="AK72">
        <f>COUNTIFS(様式４!$K72,1,'様式４－１'!Z72,"○")</f>
        <v>0</v>
      </c>
      <c r="AL72">
        <f>COUNTIFS(様式４!$K72,1,'様式４－１'!AA72,"○")</f>
        <v>0</v>
      </c>
      <c r="AM72">
        <f>COUNTIFS(様式４!$K72,1,'様式４－１'!AB72,"○")</f>
        <v>0</v>
      </c>
      <c r="AN72">
        <f>COUNTIFS(様式４!$K72,1,'様式４－１'!AC72,"○")</f>
        <v>0</v>
      </c>
      <c r="AO72">
        <f>COUNTIFS(様式４!$K72,1,'様式４－１'!AD72,"○")</f>
        <v>0</v>
      </c>
      <c r="AP72">
        <f>COUNTIFS(様式４!$K72,1,'様式４－１'!AE72,"○")</f>
        <v>0</v>
      </c>
      <c r="AT72">
        <f t="shared" si="13"/>
        <v>0</v>
      </c>
      <c r="AU72">
        <f t="shared" si="14"/>
        <v>0</v>
      </c>
      <c r="AV72">
        <f t="shared" si="18"/>
        <v>0</v>
      </c>
      <c r="AW72">
        <f t="shared" si="19"/>
        <v>0</v>
      </c>
      <c r="AX72">
        <f t="shared" si="20"/>
        <v>0</v>
      </c>
      <c r="AY72">
        <f t="shared" si="21"/>
        <v>0</v>
      </c>
      <c r="AZ72" t="str">
        <f t="shared" si="15"/>
        <v/>
      </c>
      <c r="BA72">
        <f t="shared" si="16"/>
        <v>0</v>
      </c>
    </row>
    <row r="73" spans="1:53" ht="38.25" customHeight="1" x14ac:dyDescent="0.2">
      <c r="A73" s="149"/>
      <c r="B73" s="56" t="str">
        <f t="shared" si="17"/>
        <v/>
      </c>
      <c r="C73" s="41">
        <f>IF(A73&gt;0,IF(VLOOKUP(A73,全技術者確認表!$A$14:$L$151,8,)="","全技術者確認表に○がありません",VLOOKUP(A73,全技術者確認表!$A$14:$D$151,2,0)),IF(COUNTA(E73:AE73)&gt;0,BN$12,))</f>
        <v>0</v>
      </c>
      <c r="D73" s="157" t="str">
        <f>IF(COUNTA(E73:AE73)&lt;=0,"資格を入力してください",IF(様式４!K73=1,"OK","登録抹消"))</f>
        <v>資格を入力してください</v>
      </c>
      <c r="E73" s="158"/>
      <c r="F73" s="158"/>
      <c r="G73" s="158"/>
      <c r="H73" s="158"/>
      <c r="I73" s="158"/>
      <c r="J73" s="158"/>
      <c r="K73" s="158"/>
      <c r="L73" s="158"/>
      <c r="M73" s="158"/>
      <c r="N73" s="158"/>
      <c r="O73" s="158"/>
      <c r="P73" s="158"/>
      <c r="Q73" s="158"/>
      <c r="R73" s="158"/>
      <c r="S73" s="158"/>
      <c r="T73" s="158"/>
      <c r="U73" s="134"/>
      <c r="V73" s="134"/>
      <c r="W73" s="134"/>
      <c r="X73" s="134"/>
      <c r="Y73" s="134"/>
      <c r="Z73" s="134"/>
      <c r="AA73" s="134"/>
      <c r="AB73" s="134"/>
      <c r="AC73" s="134"/>
      <c r="AD73" s="134"/>
      <c r="AE73" s="134"/>
      <c r="AG73">
        <f>COUNTIFS(様式４!$K73,1,'様式４－１'!V73,"○")</f>
        <v>0</v>
      </c>
      <c r="AH73">
        <f>COUNTIFS(様式４!$K73,1,'様式４－１'!W73,"○")</f>
        <v>0</v>
      </c>
      <c r="AI73">
        <f>COUNTIFS(様式４!$K73,1,'様式４－１'!X73,"○")</f>
        <v>0</v>
      </c>
      <c r="AJ73">
        <f>COUNTIFS(様式４!$K73,1,'様式４－１'!Y73,"○")</f>
        <v>0</v>
      </c>
      <c r="AK73">
        <f>COUNTIFS(様式４!$K73,1,'様式４－１'!Z73,"○")</f>
        <v>0</v>
      </c>
      <c r="AL73">
        <f>COUNTIFS(様式４!$K73,1,'様式４－１'!AA73,"○")</f>
        <v>0</v>
      </c>
      <c r="AM73">
        <f>COUNTIFS(様式４!$K73,1,'様式４－１'!AB73,"○")</f>
        <v>0</v>
      </c>
      <c r="AN73">
        <f>COUNTIFS(様式４!$K73,1,'様式４－１'!AC73,"○")</f>
        <v>0</v>
      </c>
      <c r="AO73">
        <f>COUNTIFS(様式４!$K73,1,'様式４－１'!AD73,"○")</f>
        <v>0</v>
      </c>
      <c r="AP73">
        <f>COUNTIFS(様式４!$K73,1,'様式４－１'!AE73,"○")</f>
        <v>0</v>
      </c>
      <c r="AT73">
        <f t="shared" si="13"/>
        <v>0</v>
      </c>
      <c r="AU73">
        <f t="shared" si="14"/>
        <v>0</v>
      </c>
      <c r="AV73">
        <f t="shared" si="18"/>
        <v>0</v>
      </c>
      <c r="AW73">
        <f t="shared" si="19"/>
        <v>0</v>
      </c>
      <c r="AX73">
        <f t="shared" si="20"/>
        <v>0</v>
      </c>
      <c r="AY73">
        <f t="shared" si="21"/>
        <v>0</v>
      </c>
      <c r="AZ73" t="str">
        <f t="shared" si="15"/>
        <v/>
      </c>
      <c r="BA73">
        <f t="shared" si="16"/>
        <v>0</v>
      </c>
    </row>
    <row r="74" spans="1:53" ht="38.25" customHeight="1" x14ac:dyDescent="0.2">
      <c r="A74" s="149"/>
      <c r="B74" s="56" t="str">
        <f t="shared" si="17"/>
        <v/>
      </c>
      <c r="C74" s="41">
        <f>IF(A74&gt;0,IF(VLOOKUP(A74,全技術者確認表!$A$14:$L$151,8,)="","全技術者確認表に○がありません",VLOOKUP(A74,全技術者確認表!$A$14:$D$151,2,0)),IF(COUNTA(E74:AE74)&gt;0,BN$12,))</f>
        <v>0</v>
      </c>
      <c r="D74" s="157" t="str">
        <f>IF(COUNTA(E74:AE74)&lt;=0,"資格を入力してください",IF(様式４!K74=1,"OK","登録抹消"))</f>
        <v>資格を入力してください</v>
      </c>
      <c r="E74" s="158"/>
      <c r="F74" s="158"/>
      <c r="G74" s="158"/>
      <c r="H74" s="158"/>
      <c r="I74" s="158"/>
      <c r="J74" s="158"/>
      <c r="K74" s="158"/>
      <c r="L74" s="158"/>
      <c r="M74" s="158"/>
      <c r="N74" s="158"/>
      <c r="O74" s="158"/>
      <c r="P74" s="158"/>
      <c r="Q74" s="158"/>
      <c r="R74" s="158"/>
      <c r="S74" s="158"/>
      <c r="T74" s="158"/>
      <c r="U74" s="134"/>
      <c r="V74" s="134"/>
      <c r="W74" s="134"/>
      <c r="X74" s="134"/>
      <c r="Y74" s="134"/>
      <c r="Z74" s="134"/>
      <c r="AA74" s="134"/>
      <c r="AB74" s="134"/>
      <c r="AC74" s="134"/>
      <c r="AD74" s="134"/>
      <c r="AE74" s="134"/>
      <c r="AG74">
        <f>COUNTIFS(様式４!$K74,1,'様式４－１'!V74,"○")</f>
        <v>0</v>
      </c>
      <c r="AH74">
        <f>COUNTIFS(様式４!$K74,1,'様式４－１'!W74,"○")</f>
        <v>0</v>
      </c>
      <c r="AI74">
        <f>COUNTIFS(様式４!$K74,1,'様式４－１'!X74,"○")</f>
        <v>0</v>
      </c>
      <c r="AJ74">
        <f>COUNTIFS(様式４!$K74,1,'様式４－１'!Y74,"○")</f>
        <v>0</v>
      </c>
      <c r="AK74">
        <f>COUNTIFS(様式４!$K74,1,'様式４－１'!Z74,"○")</f>
        <v>0</v>
      </c>
      <c r="AL74">
        <f>COUNTIFS(様式４!$K74,1,'様式４－１'!AA74,"○")</f>
        <v>0</v>
      </c>
      <c r="AM74">
        <f>COUNTIFS(様式４!$K74,1,'様式４－１'!AB74,"○")</f>
        <v>0</v>
      </c>
      <c r="AN74">
        <f>COUNTIFS(様式４!$K74,1,'様式４－１'!AC74,"○")</f>
        <v>0</v>
      </c>
      <c r="AO74">
        <f>COUNTIFS(様式４!$K74,1,'様式４－１'!AD74,"○")</f>
        <v>0</v>
      </c>
      <c r="AP74">
        <f>COUNTIFS(様式４!$K74,1,'様式４－１'!AE74,"○")</f>
        <v>0</v>
      </c>
      <c r="AT74">
        <f t="shared" si="13"/>
        <v>0</v>
      </c>
      <c r="AU74">
        <f t="shared" si="14"/>
        <v>0</v>
      </c>
      <c r="AV74">
        <f t="shared" si="18"/>
        <v>0</v>
      </c>
      <c r="AW74">
        <f t="shared" si="19"/>
        <v>0</v>
      </c>
      <c r="AX74">
        <f t="shared" si="20"/>
        <v>0</v>
      </c>
      <c r="AY74">
        <f t="shared" si="21"/>
        <v>0</v>
      </c>
      <c r="AZ74" t="str">
        <f t="shared" si="15"/>
        <v/>
      </c>
      <c r="BA74">
        <f t="shared" si="16"/>
        <v>0</v>
      </c>
    </row>
    <row r="75" spans="1:53" ht="38.25" customHeight="1" x14ac:dyDescent="0.2">
      <c r="A75" s="149"/>
      <c r="B75" s="56" t="str">
        <f t="shared" si="17"/>
        <v/>
      </c>
      <c r="C75" s="41">
        <f>IF(A75&gt;0,IF(VLOOKUP(A75,全技術者確認表!$A$14:$L$151,8,)="","全技術者確認表に○がありません",VLOOKUP(A75,全技術者確認表!$A$14:$D$151,2,0)),IF(COUNTA(E75:AE75)&gt;0,BN$12,))</f>
        <v>0</v>
      </c>
      <c r="D75" s="157" t="str">
        <f>IF(COUNTA(E75:AE75)&lt;=0,"資格を入力してください",IF(様式４!K75=1,"OK","登録抹消"))</f>
        <v>資格を入力してください</v>
      </c>
      <c r="E75" s="158"/>
      <c r="F75" s="158"/>
      <c r="G75" s="158"/>
      <c r="H75" s="158"/>
      <c r="I75" s="158"/>
      <c r="J75" s="158"/>
      <c r="K75" s="158"/>
      <c r="L75" s="158"/>
      <c r="M75" s="158"/>
      <c r="N75" s="158"/>
      <c r="O75" s="158"/>
      <c r="P75" s="158"/>
      <c r="Q75" s="158"/>
      <c r="R75" s="158"/>
      <c r="S75" s="158"/>
      <c r="T75" s="158"/>
      <c r="U75" s="134"/>
      <c r="V75" s="134"/>
      <c r="W75" s="134"/>
      <c r="X75" s="134"/>
      <c r="Y75" s="134"/>
      <c r="Z75" s="134"/>
      <c r="AA75" s="134"/>
      <c r="AB75" s="134"/>
      <c r="AC75" s="134"/>
      <c r="AD75" s="134"/>
      <c r="AE75" s="134"/>
      <c r="AG75">
        <f>COUNTIFS(様式４!$K75,1,'様式４－１'!V75,"○")</f>
        <v>0</v>
      </c>
      <c r="AH75">
        <f>COUNTIFS(様式４!$K75,1,'様式４－１'!W75,"○")</f>
        <v>0</v>
      </c>
      <c r="AI75">
        <f>COUNTIFS(様式４!$K75,1,'様式４－１'!X75,"○")</f>
        <v>0</v>
      </c>
      <c r="AJ75">
        <f>COUNTIFS(様式４!$K75,1,'様式４－１'!Y75,"○")</f>
        <v>0</v>
      </c>
      <c r="AK75">
        <f>COUNTIFS(様式４!$K75,1,'様式４－１'!Z75,"○")</f>
        <v>0</v>
      </c>
      <c r="AL75">
        <f>COUNTIFS(様式４!$K75,1,'様式４－１'!AA75,"○")</f>
        <v>0</v>
      </c>
      <c r="AM75">
        <f>COUNTIFS(様式４!$K75,1,'様式４－１'!AB75,"○")</f>
        <v>0</v>
      </c>
      <c r="AN75">
        <f>COUNTIFS(様式４!$K75,1,'様式４－１'!AC75,"○")</f>
        <v>0</v>
      </c>
      <c r="AO75">
        <f>COUNTIFS(様式４!$K75,1,'様式４－１'!AD75,"○")</f>
        <v>0</v>
      </c>
      <c r="AP75">
        <f>COUNTIFS(様式４!$K75,1,'様式４－１'!AE75,"○")</f>
        <v>0</v>
      </c>
      <c r="AT75">
        <f t="shared" si="13"/>
        <v>0</v>
      </c>
      <c r="AU75">
        <f t="shared" si="14"/>
        <v>0</v>
      </c>
      <c r="AV75">
        <f t="shared" si="18"/>
        <v>0</v>
      </c>
      <c r="AW75">
        <f t="shared" si="19"/>
        <v>0</v>
      </c>
      <c r="AX75">
        <f t="shared" si="20"/>
        <v>0</v>
      </c>
      <c r="AY75">
        <f t="shared" si="21"/>
        <v>0</v>
      </c>
      <c r="AZ75" t="str">
        <f t="shared" si="15"/>
        <v/>
      </c>
      <c r="BA75">
        <f t="shared" si="16"/>
        <v>0</v>
      </c>
    </row>
    <row r="76" spans="1:53" ht="38.25" customHeight="1" x14ac:dyDescent="0.2">
      <c r="A76" s="149"/>
      <c r="B76" s="56" t="str">
        <f t="shared" si="17"/>
        <v/>
      </c>
      <c r="C76" s="41">
        <f>IF(A76&gt;0,IF(VLOOKUP(A76,全技術者確認表!$A$14:$L$151,8,)="","全技術者確認表に○がありません",VLOOKUP(A76,全技術者確認表!$A$14:$D$151,2,0)),IF(COUNTA(E76:AE76)&gt;0,BN$12,))</f>
        <v>0</v>
      </c>
      <c r="D76" s="157" t="str">
        <f>IF(COUNTA(E76:AE76)&lt;=0,"資格を入力してください",IF(様式４!K76=1,"OK","登録抹消"))</f>
        <v>資格を入力してください</v>
      </c>
      <c r="E76" s="158"/>
      <c r="F76" s="158"/>
      <c r="G76" s="158"/>
      <c r="H76" s="158"/>
      <c r="I76" s="158"/>
      <c r="J76" s="158"/>
      <c r="K76" s="158"/>
      <c r="L76" s="158"/>
      <c r="M76" s="158"/>
      <c r="N76" s="158"/>
      <c r="O76" s="158"/>
      <c r="P76" s="158"/>
      <c r="Q76" s="158"/>
      <c r="R76" s="158"/>
      <c r="S76" s="158"/>
      <c r="T76" s="158"/>
      <c r="U76" s="134"/>
      <c r="V76" s="134"/>
      <c r="W76" s="134"/>
      <c r="X76" s="134"/>
      <c r="Y76" s="134"/>
      <c r="Z76" s="134"/>
      <c r="AA76" s="134"/>
      <c r="AB76" s="134"/>
      <c r="AC76" s="134"/>
      <c r="AD76" s="134"/>
      <c r="AE76" s="134"/>
      <c r="AG76">
        <f>COUNTIFS(様式４!$K76,1,'様式４－１'!V76,"○")</f>
        <v>0</v>
      </c>
      <c r="AH76">
        <f>COUNTIFS(様式４!$K76,1,'様式４－１'!W76,"○")</f>
        <v>0</v>
      </c>
      <c r="AI76">
        <f>COUNTIFS(様式４!$K76,1,'様式４－１'!X76,"○")</f>
        <v>0</v>
      </c>
      <c r="AJ76">
        <f>COUNTIFS(様式４!$K76,1,'様式４－１'!Y76,"○")</f>
        <v>0</v>
      </c>
      <c r="AK76">
        <f>COUNTIFS(様式４!$K76,1,'様式４－１'!Z76,"○")</f>
        <v>0</v>
      </c>
      <c r="AL76">
        <f>COUNTIFS(様式４!$K76,1,'様式４－１'!AA76,"○")</f>
        <v>0</v>
      </c>
      <c r="AM76">
        <f>COUNTIFS(様式４!$K76,1,'様式４－１'!AB76,"○")</f>
        <v>0</v>
      </c>
      <c r="AN76">
        <f>COUNTIFS(様式４!$K76,1,'様式４－１'!AC76,"○")</f>
        <v>0</v>
      </c>
      <c r="AO76">
        <f>COUNTIFS(様式４!$K76,1,'様式４－１'!AD76,"○")</f>
        <v>0</v>
      </c>
      <c r="AP76">
        <f>COUNTIFS(様式４!$K76,1,'様式４－１'!AE76,"○")</f>
        <v>0</v>
      </c>
      <c r="AT76">
        <f t="shared" si="13"/>
        <v>0</v>
      </c>
      <c r="AU76">
        <f t="shared" si="14"/>
        <v>0</v>
      </c>
      <c r="AV76">
        <f t="shared" si="18"/>
        <v>0</v>
      </c>
      <c r="AW76">
        <f t="shared" si="19"/>
        <v>0</v>
      </c>
      <c r="AX76">
        <f t="shared" si="20"/>
        <v>0</v>
      </c>
      <c r="AY76">
        <f t="shared" si="21"/>
        <v>0</v>
      </c>
      <c r="AZ76" t="str">
        <f t="shared" si="15"/>
        <v/>
      </c>
      <c r="BA76">
        <f t="shared" si="16"/>
        <v>0</v>
      </c>
    </row>
    <row r="77" spans="1:53" ht="38.25" customHeight="1" x14ac:dyDescent="0.2">
      <c r="A77" s="149"/>
      <c r="B77" s="56" t="str">
        <f t="shared" si="17"/>
        <v/>
      </c>
      <c r="C77" s="41">
        <f>IF(A77&gt;0,IF(VLOOKUP(A77,全技術者確認表!$A$14:$L$151,8,)="","全技術者確認表に○がありません",VLOOKUP(A77,全技術者確認表!$A$14:$D$151,2,0)),IF(COUNTA(E77:AE77)&gt;0,BN$12,))</f>
        <v>0</v>
      </c>
      <c r="D77" s="157" t="str">
        <f>IF(COUNTA(E77:AE77)&lt;=0,"資格を入力してください",IF(様式４!K77=1,"OK","登録抹消"))</f>
        <v>資格を入力してください</v>
      </c>
      <c r="E77" s="158"/>
      <c r="F77" s="158"/>
      <c r="G77" s="158"/>
      <c r="H77" s="158"/>
      <c r="I77" s="158"/>
      <c r="J77" s="158"/>
      <c r="K77" s="158"/>
      <c r="L77" s="158"/>
      <c r="M77" s="158"/>
      <c r="N77" s="158"/>
      <c r="O77" s="158"/>
      <c r="P77" s="158"/>
      <c r="Q77" s="158"/>
      <c r="R77" s="158"/>
      <c r="S77" s="158"/>
      <c r="T77" s="158"/>
      <c r="U77" s="134"/>
      <c r="V77" s="134"/>
      <c r="W77" s="134"/>
      <c r="X77" s="134"/>
      <c r="Y77" s="134"/>
      <c r="Z77" s="134"/>
      <c r="AA77" s="134"/>
      <c r="AB77" s="134"/>
      <c r="AC77" s="134"/>
      <c r="AD77" s="134"/>
      <c r="AE77" s="134"/>
      <c r="AG77">
        <f>COUNTIFS(様式４!$K77,1,'様式４－１'!V77,"○")</f>
        <v>0</v>
      </c>
      <c r="AH77">
        <f>COUNTIFS(様式４!$K77,1,'様式４－１'!W77,"○")</f>
        <v>0</v>
      </c>
      <c r="AI77">
        <f>COUNTIFS(様式４!$K77,1,'様式４－１'!X77,"○")</f>
        <v>0</v>
      </c>
      <c r="AJ77">
        <f>COUNTIFS(様式４!$K77,1,'様式４－１'!Y77,"○")</f>
        <v>0</v>
      </c>
      <c r="AK77">
        <f>COUNTIFS(様式４!$K77,1,'様式４－１'!Z77,"○")</f>
        <v>0</v>
      </c>
      <c r="AL77">
        <f>COUNTIFS(様式４!$K77,1,'様式４－１'!AA77,"○")</f>
        <v>0</v>
      </c>
      <c r="AM77">
        <f>COUNTIFS(様式４!$K77,1,'様式４－１'!AB77,"○")</f>
        <v>0</v>
      </c>
      <c r="AN77">
        <f>COUNTIFS(様式４!$K77,1,'様式４－１'!AC77,"○")</f>
        <v>0</v>
      </c>
      <c r="AO77">
        <f>COUNTIFS(様式４!$K77,1,'様式４－１'!AD77,"○")</f>
        <v>0</v>
      </c>
      <c r="AP77">
        <f>COUNTIFS(様式４!$K77,1,'様式４－１'!AE77,"○")</f>
        <v>0</v>
      </c>
      <c r="AT77">
        <f t="shared" si="13"/>
        <v>0</v>
      </c>
      <c r="AU77">
        <f t="shared" si="14"/>
        <v>0</v>
      </c>
      <c r="AV77">
        <f t="shared" si="18"/>
        <v>0</v>
      </c>
      <c r="AW77">
        <f t="shared" si="19"/>
        <v>0</v>
      </c>
      <c r="AX77">
        <f t="shared" si="20"/>
        <v>0</v>
      </c>
      <c r="AY77">
        <f t="shared" si="21"/>
        <v>0</v>
      </c>
      <c r="AZ77" t="str">
        <f t="shared" si="15"/>
        <v/>
      </c>
      <c r="BA77">
        <f t="shared" si="16"/>
        <v>0</v>
      </c>
    </row>
    <row r="78" spans="1:53" ht="38.25" customHeight="1" x14ac:dyDescent="0.2">
      <c r="A78" s="149"/>
      <c r="B78" s="56" t="str">
        <f t="shared" si="17"/>
        <v/>
      </c>
      <c r="C78" s="41">
        <f>IF(A78&gt;0,IF(VLOOKUP(A78,全技術者確認表!$A$14:$L$151,8,)="","全技術者確認表に○がありません",VLOOKUP(A78,全技術者確認表!$A$14:$D$151,2,0)),IF(COUNTA(E78:AE78)&gt;0,BN$12,))</f>
        <v>0</v>
      </c>
      <c r="D78" s="157" t="str">
        <f>IF(COUNTA(E78:AE78)&lt;=0,"資格を入力してください",IF(様式４!K78=1,"OK","登録抹消"))</f>
        <v>資格を入力してください</v>
      </c>
      <c r="E78" s="158"/>
      <c r="F78" s="158"/>
      <c r="G78" s="158"/>
      <c r="H78" s="158"/>
      <c r="I78" s="158"/>
      <c r="J78" s="158"/>
      <c r="K78" s="158"/>
      <c r="L78" s="158"/>
      <c r="M78" s="158"/>
      <c r="N78" s="158"/>
      <c r="O78" s="158"/>
      <c r="P78" s="158"/>
      <c r="Q78" s="158"/>
      <c r="R78" s="158"/>
      <c r="S78" s="158"/>
      <c r="T78" s="158"/>
      <c r="U78" s="134"/>
      <c r="V78" s="134"/>
      <c r="W78" s="134"/>
      <c r="X78" s="134"/>
      <c r="Y78" s="134"/>
      <c r="Z78" s="134"/>
      <c r="AA78" s="134"/>
      <c r="AB78" s="134"/>
      <c r="AC78" s="134"/>
      <c r="AD78" s="134"/>
      <c r="AE78" s="134"/>
      <c r="AG78">
        <f>COUNTIFS(様式４!$K78,1,'様式４－１'!V78,"○")</f>
        <v>0</v>
      </c>
      <c r="AH78">
        <f>COUNTIFS(様式４!$K78,1,'様式４－１'!W78,"○")</f>
        <v>0</v>
      </c>
      <c r="AI78">
        <f>COUNTIFS(様式４!$K78,1,'様式４－１'!X78,"○")</f>
        <v>0</v>
      </c>
      <c r="AJ78">
        <f>COUNTIFS(様式４!$K78,1,'様式４－１'!Y78,"○")</f>
        <v>0</v>
      </c>
      <c r="AK78">
        <f>COUNTIFS(様式４!$K78,1,'様式４－１'!Z78,"○")</f>
        <v>0</v>
      </c>
      <c r="AL78">
        <f>COUNTIFS(様式４!$K78,1,'様式４－１'!AA78,"○")</f>
        <v>0</v>
      </c>
      <c r="AM78">
        <f>COUNTIFS(様式４!$K78,1,'様式４－１'!AB78,"○")</f>
        <v>0</v>
      </c>
      <c r="AN78">
        <f>COUNTIFS(様式４!$K78,1,'様式４－１'!AC78,"○")</f>
        <v>0</v>
      </c>
      <c r="AO78">
        <f>COUNTIFS(様式４!$K78,1,'様式４－１'!AD78,"○")</f>
        <v>0</v>
      </c>
      <c r="AP78">
        <f>COUNTIFS(様式４!$K78,1,'様式４－１'!AE78,"○")</f>
        <v>0</v>
      </c>
      <c r="AT78">
        <f t="shared" si="13"/>
        <v>0</v>
      </c>
      <c r="AU78">
        <f t="shared" si="14"/>
        <v>0</v>
      </c>
      <c r="AV78">
        <f t="shared" si="18"/>
        <v>0</v>
      </c>
      <c r="AW78">
        <f t="shared" si="19"/>
        <v>0</v>
      </c>
      <c r="AX78">
        <f t="shared" si="20"/>
        <v>0</v>
      </c>
      <c r="AY78">
        <f t="shared" si="21"/>
        <v>0</v>
      </c>
      <c r="AZ78" t="str">
        <f t="shared" si="15"/>
        <v/>
      </c>
      <c r="BA78">
        <f t="shared" si="16"/>
        <v>0</v>
      </c>
    </row>
    <row r="79" spans="1:53" ht="38.25" customHeight="1" x14ac:dyDescent="0.2">
      <c r="A79" s="149"/>
      <c r="B79" s="56" t="str">
        <f t="shared" si="17"/>
        <v/>
      </c>
      <c r="C79" s="41">
        <f>IF(A79&gt;0,IF(VLOOKUP(A79,全技術者確認表!$A$14:$L$151,8,)="","全技術者確認表に○がありません",VLOOKUP(A79,全技術者確認表!$A$14:$D$151,2,0)),IF(COUNTA(E79:AE79)&gt;0,BN$12,))</f>
        <v>0</v>
      </c>
      <c r="D79" s="157" t="str">
        <f>IF(COUNTA(E79:AE79)&lt;=0,"資格を入力してください",IF(様式４!K79=1,"OK","登録抹消"))</f>
        <v>資格を入力してください</v>
      </c>
      <c r="E79" s="158"/>
      <c r="F79" s="158"/>
      <c r="G79" s="158"/>
      <c r="H79" s="158"/>
      <c r="I79" s="158"/>
      <c r="J79" s="158"/>
      <c r="K79" s="158"/>
      <c r="L79" s="158"/>
      <c r="M79" s="158"/>
      <c r="N79" s="158"/>
      <c r="O79" s="158"/>
      <c r="P79" s="158"/>
      <c r="Q79" s="158"/>
      <c r="R79" s="158"/>
      <c r="S79" s="158"/>
      <c r="T79" s="158"/>
      <c r="U79" s="134"/>
      <c r="V79" s="134"/>
      <c r="W79" s="134"/>
      <c r="X79" s="134"/>
      <c r="Y79" s="134"/>
      <c r="Z79" s="134"/>
      <c r="AA79" s="134"/>
      <c r="AB79" s="134"/>
      <c r="AC79" s="134"/>
      <c r="AD79" s="134"/>
      <c r="AE79" s="134"/>
      <c r="AG79">
        <f>COUNTIFS(様式４!$K79,1,'様式４－１'!V79,"○")</f>
        <v>0</v>
      </c>
      <c r="AH79">
        <f>COUNTIFS(様式４!$K79,1,'様式４－１'!W79,"○")</f>
        <v>0</v>
      </c>
      <c r="AI79">
        <f>COUNTIFS(様式４!$K79,1,'様式４－１'!X79,"○")</f>
        <v>0</v>
      </c>
      <c r="AJ79">
        <f>COUNTIFS(様式４!$K79,1,'様式４－１'!Y79,"○")</f>
        <v>0</v>
      </c>
      <c r="AK79">
        <f>COUNTIFS(様式４!$K79,1,'様式４－１'!Z79,"○")</f>
        <v>0</v>
      </c>
      <c r="AL79">
        <f>COUNTIFS(様式４!$K79,1,'様式４－１'!AA79,"○")</f>
        <v>0</v>
      </c>
      <c r="AM79">
        <f>COUNTIFS(様式４!$K79,1,'様式４－１'!AB79,"○")</f>
        <v>0</v>
      </c>
      <c r="AN79">
        <f>COUNTIFS(様式４!$K79,1,'様式４－１'!AC79,"○")</f>
        <v>0</v>
      </c>
      <c r="AO79">
        <f>COUNTIFS(様式４!$K79,1,'様式４－１'!AD79,"○")</f>
        <v>0</v>
      </c>
      <c r="AP79">
        <f>COUNTIFS(様式４!$K79,1,'様式４－１'!AE79,"○")</f>
        <v>0</v>
      </c>
      <c r="AT79">
        <f t="shared" si="13"/>
        <v>0</v>
      </c>
      <c r="AU79">
        <f t="shared" si="14"/>
        <v>0</v>
      </c>
      <c r="AV79">
        <f t="shared" si="18"/>
        <v>0</v>
      </c>
      <c r="AW79">
        <f t="shared" si="19"/>
        <v>0</v>
      </c>
      <c r="AX79">
        <f t="shared" si="20"/>
        <v>0</v>
      </c>
      <c r="AY79">
        <f t="shared" si="21"/>
        <v>0</v>
      </c>
      <c r="AZ79" t="str">
        <f t="shared" si="15"/>
        <v/>
      </c>
      <c r="BA79">
        <f t="shared" si="16"/>
        <v>0</v>
      </c>
    </row>
    <row r="80" spans="1:53" ht="38.25" customHeight="1" x14ac:dyDescent="0.2">
      <c r="A80" s="149"/>
      <c r="B80" s="56" t="str">
        <f t="shared" si="17"/>
        <v/>
      </c>
      <c r="C80" s="41">
        <f>IF(A80&gt;0,IF(VLOOKUP(A80,全技術者確認表!$A$14:$L$151,8,)="","全技術者確認表に○がありません",VLOOKUP(A80,全技術者確認表!$A$14:$D$151,2,0)),IF(COUNTA(E80:AE80)&gt;0,BN$12,))</f>
        <v>0</v>
      </c>
      <c r="D80" s="157" t="str">
        <f>IF(COUNTA(E80:AE80)&lt;=0,"資格を入力してください",IF(様式４!K80=1,"OK","登録抹消"))</f>
        <v>資格を入力してください</v>
      </c>
      <c r="E80" s="158"/>
      <c r="F80" s="158"/>
      <c r="G80" s="158"/>
      <c r="H80" s="158"/>
      <c r="I80" s="158"/>
      <c r="J80" s="158"/>
      <c r="K80" s="158"/>
      <c r="L80" s="158"/>
      <c r="M80" s="158"/>
      <c r="N80" s="158"/>
      <c r="O80" s="158"/>
      <c r="P80" s="158"/>
      <c r="Q80" s="158"/>
      <c r="R80" s="158"/>
      <c r="S80" s="158"/>
      <c r="T80" s="158"/>
      <c r="U80" s="134"/>
      <c r="V80" s="134"/>
      <c r="W80" s="134"/>
      <c r="X80" s="134"/>
      <c r="Y80" s="134"/>
      <c r="Z80" s="134"/>
      <c r="AA80" s="134"/>
      <c r="AB80" s="134"/>
      <c r="AC80" s="134"/>
      <c r="AD80" s="134"/>
      <c r="AE80" s="134"/>
      <c r="AG80">
        <f>COUNTIFS(様式４!$K80,1,'様式４－１'!V80,"○")</f>
        <v>0</v>
      </c>
      <c r="AH80">
        <f>COUNTIFS(様式４!$K80,1,'様式４－１'!W80,"○")</f>
        <v>0</v>
      </c>
      <c r="AI80">
        <f>COUNTIFS(様式４!$K80,1,'様式４－１'!X80,"○")</f>
        <v>0</v>
      </c>
      <c r="AJ80">
        <f>COUNTIFS(様式４!$K80,1,'様式４－１'!Y80,"○")</f>
        <v>0</v>
      </c>
      <c r="AK80">
        <f>COUNTIFS(様式４!$K80,1,'様式４－１'!Z80,"○")</f>
        <v>0</v>
      </c>
      <c r="AL80">
        <f>COUNTIFS(様式４!$K80,1,'様式４－１'!AA80,"○")</f>
        <v>0</v>
      </c>
      <c r="AM80">
        <f>COUNTIFS(様式４!$K80,1,'様式４－１'!AB80,"○")</f>
        <v>0</v>
      </c>
      <c r="AN80">
        <f>COUNTIFS(様式４!$K80,1,'様式４－１'!AC80,"○")</f>
        <v>0</v>
      </c>
      <c r="AO80">
        <f>COUNTIFS(様式４!$K80,1,'様式４－１'!AD80,"○")</f>
        <v>0</v>
      </c>
      <c r="AP80">
        <f>COUNTIFS(様式４!$K80,1,'様式４－１'!AE80,"○")</f>
        <v>0</v>
      </c>
      <c r="AT80">
        <f t="shared" si="13"/>
        <v>0</v>
      </c>
      <c r="AU80">
        <f t="shared" si="14"/>
        <v>0</v>
      </c>
      <c r="AV80">
        <f t="shared" si="18"/>
        <v>0</v>
      </c>
      <c r="AW80">
        <f t="shared" si="19"/>
        <v>0</v>
      </c>
      <c r="AX80">
        <f t="shared" si="20"/>
        <v>0</v>
      </c>
      <c r="AY80">
        <f t="shared" si="21"/>
        <v>0</v>
      </c>
      <c r="AZ80" t="str">
        <f t="shared" si="15"/>
        <v/>
      </c>
      <c r="BA80">
        <f t="shared" si="16"/>
        <v>0</v>
      </c>
    </row>
    <row r="81" spans="1:53" ht="38.25" customHeight="1" x14ac:dyDescent="0.2">
      <c r="A81" s="149"/>
      <c r="B81" s="56" t="str">
        <f t="shared" si="17"/>
        <v/>
      </c>
      <c r="C81" s="41">
        <f>IF(A81&gt;0,IF(VLOOKUP(A81,全技術者確認表!$A$14:$L$151,8,)="","全技術者確認表に○がありません",VLOOKUP(A81,全技術者確認表!$A$14:$D$151,2,0)),IF(COUNTA(E81:AE81)&gt;0,BN$12,))</f>
        <v>0</v>
      </c>
      <c r="D81" s="157" t="str">
        <f>IF(COUNTA(E81:AE81)&lt;=0,"資格を入力してください",IF(様式４!K81=1,"OK","登録抹消"))</f>
        <v>資格を入力してください</v>
      </c>
      <c r="E81" s="158"/>
      <c r="F81" s="158"/>
      <c r="G81" s="158"/>
      <c r="H81" s="158"/>
      <c r="I81" s="158"/>
      <c r="J81" s="158"/>
      <c r="K81" s="158"/>
      <c r="L81" s="158"/>
      <c r="M81" s="158"/>
      <c r="N81" s="158"/>
      <c r="O81" s="158"/>
      <c r="P81" s="158"/>
      <c r="Q81" s="158"/>
      <c r="R81" s="158"/>
      <c r="S81" s="158"/>
      <c r="T81" s="158"/>
      <c r="U81" s="134"/>
      <c r="V81" s="134"/>
      <c r="W81" s="134"/>
      <c r="X81" s="134"/>
      <c r="Y81" s="134"/>
      <c r="Z81" s="134"/>
      <c r="AA81" s="134"/>
      <c r="AB81" s="134"/>
      <c r="AC81" s="134"/>
      <c r="AD81" s="134"/>
      <c r="AE81" s="134"/>
      <c r="AG81">
        <f>COUNTIFS(様式４!$K81,1,'様式４－１'!V81,"○")</f>
        <v>0</v>
      </c>
      <c r="AH81">
        <f>COUNTIFS(様式４!$K81,1,'様式４－１'!W81,"○")</f>
        <v>0</v>
      </c>
      <c r="AI81">
        <f>COUNTIFS(様式４!$K81,1,'様式４－１'!X81,"○")</f>
        <v>0</v>
      </c>
      <c r="AJ81">
        <f>COUNTIFS(様式４!$K81,1,'様式４－１'!Y81,"○")</f>
        <v>0</v>
      </c>
      <c r="AK81">
        <f>COUNTIFS(様式４!$K81,1,'様式４－１'!Z81,"○")</f>
        <v>0</v>
      </c>
      <c r="AL81">
        <f>COUNTIFS(様式４!$K81,1,'様式４－１'!AA81,"○")</f>
        <v>0</v>
      </c>
      <c r="AM81">
        <f>COUNTIFS(様式４!$K81,1,'様式４－１'!AB81,"○")</f>
        <v>0</v>
      </c>
      <c r="AN81">
        <f>COUNTIFS(様式４!$K81,1,'様式４－１'!AC81,"○")</f>
        <v>0</v>
      </c>
      <c r="AO81">
        <f>COUNTIFS(様式４!$K81,1,'様式４－１'!AD81,"○")</f>
        <v>0</v>
      </c>
      <c r="AP81">
        <f>COUNTIFS(様式４!$K81,1,'様式４－１'!AE81,"○")</f>
        <v>0</v>
      </c>
      <c r="AT81">
        <f t="shared" si="13"/>
        <v>0</v>
      </c>
      <c r="AU81">
        <f t="shared" si="14"/>
        <v>0</v>
      </c>
      <c r="AV81">
        <f t="shared" si="18"/>
        <v>0</v>
      </c>
      <c r="AW81">
        <f t="shared" si="19"/>
        <v>0</v>
      </c>
      <c r="AX81">
        <f t="shared" si="20"/>
        <v>0</v>
      </c>
      <c r="AY81">
        <f t="shared" si="21"/>
        <v>0</v>
      </c>
      <c r="AZ81" t="str">
        <f t="shared" si="15"/>
        <v/>
      </c>
      <c r="BA81">
        <f t="shared" si="16"/>
        <v>0</v>
      </c>
    </row>
    <row r="82" spans="1:53" ht="38.25" customHeight="1" x14ac:dyDescent="0.2">
      <c r="A82" s="149"/>
      <c r="B82" s="56" t="str">
        <f t="shared" si="17"/>
        <v/>
      </c>
      <c r="C82" s="41">
        <f>IF(A82&gt;0,IF(VLOOKUP(A82,全技術者確認表!$A$14:$L$151,8,)="","全技術者確認表に○がありません",VLOOKUP(A82,全技術者確認表!$A$14:$D$151,2,0)),IF(COUNTA(E82:AE82)&gt;0,BN$12,))</f>
        <v>0</v>
      </c>
      <c r="D82" s="157" t="str">
        <f>IF(COUNTA(E82:AE82)&lt;=0,"資格を入力してください",IF(様式４!K82=1,"OK","登録抹消"))</f>
        <v>資格を入力してください</v>
      </c>
      <c r="E82" s="158"/>
      <c r="F82" s="158"/>
      <c r="G82" s="158"/>
      <c r="H82" s="158"/>
      <c r="I82" s="158"/>
      <c r="J82" s="158"/>
      <c r="K82" s="158"/>
      <c r="L82" s="158"/>
      <c r="M82" s="158"/>
      <c r="N82" s="158"/>
      <c r="O82" s="158"/>
      <c r="P82" s="158"/>
      <c r="Q82" s="158"/>
      <c r="R82" s="158"/>
      <c r="S82" s="158"/>
      <c r="T82" s="158"/>
      <c r="U82" s="134"/>
      <c r="V82" s="134"/>
      <c r="W82" s="134"/>
      <c r="X82" s="134"/>
      <c r="Y82" s="134"/>
      <c r="Z82" s="134"/>
      <c r="AA82" s="134"/>
      <c r="AB82" s="134"/>
      <c r="AC82" s="134"/>
      <c r="AD82" s="134"/>
      <c r="AE82" s="134"/>
      <c r="AG82">
        <f>COUNTIFS(様式４!$K82,1,'様式４－１'!V82,"○")</f>
        <v>0</v>
      </c>
      <c r="AH82">
        <f>COUNTIFS(様式４!$K82,1,'様式４－１'!W82,"○")</f>
        <v>0</v>
      </c>
      <c r="AI82">
        <f>COUNTIFS(様式４!$K82,1,'様式４－１'!X82,"○")</f>
        <v>0</v>
      </c>
      <c r="AJ82">
        <f>COUNTIFS(様式４!$K82,1,'様式４－１'!Y82,"○")</f>
        <v>0</v>
      </c>
      <c r="AK82">
        <f>COUNTIFS(様式４!$K82,1,'様式４－１'!Z82,"○")</f>
        <v>0</v>
      </c>
      <c r="AL82">
        <f>COUNTIFS(様式４!$K82,1,'様式４－１'!AA82,"○")</f>
        <v>0</v>
      </c>
      <c r="AM82">
        <f>COUNTIFS(様式４!$K82,1,'様式４－１'!AB82,"○")</f>
        <v>0</v>
      </c>
      <c r="AN82">
        <f>COUNTIFS(様式４!$K82,1,'様式４－１'!AC82,"○")</f>
        <v>0</v>
      </c>
      <c r="AO82">
        <f>COUNTIFS(様式４!$K82,1,'様式４－１'!AD82,"○")</f>
        <v>0</v>
      </c>
      <c r="AP82">
        <f>COUNTIFS(様式４!$K82,1,'様式４－１'!AE82,"○")</f>
        <v>0</v>
      </c>
      <c r="AT82">
        <f t="shared" si="13"/>
        <v>0</v>
      </c>
      <c r="AU82">
        <f t="shared" si="14"/>
        <v>0</v>
      </c>
      <c r="AV82">
        <f t="shared" si="18"/>
        <v>0</v>
      </c>
      <c r="AW82">
        <f t="shared" si="19"/>
        <v>0</v>
      </c>
      <c r="AX82">
        <f t="shared" si="20"/>
        <v>0</v>
      </c>
      <c r="AY82">
        <f t="shared" si="21"/>
        <v>0</v>
      </c>
      <c r="AZ82" t="str">
        <f t="shared" si="15"/>
        <v/>
      </c>
      <c r="BA82">
        <f t="shared" si="16"/>
        <v>0</v>
      </c>
    </row>
    <row r="83" spans="1:53" ht="38.25" customHeight="1" x14ac:dyDescent="0.2">
      <c r="A83" s="149"/>
      <c r="B83" s="56" t="str">
        <f t="shared" si="17"/>
        <v/>
      </c>
      <c r="C83" s="41">
        <f>IF(A83&gt;0,IF(VLOOKUP(A83,全技術者確認表!$A$14:$L$151,8,)="","全技術者確認表に○がありません",VLOOKUP(A83,全技術者確認表!$A$14:$D$151,2,0)),IF(COUNTA(E83:AE83)&gt;0,BN$12,))</f>
        <v>0</v>
      </c>
      <c r="D83" s="157" t="str">
        <f>IF(COUNTA(E83:AE83)&lt;=0,"資格を入力してください",IF(様式４!K83=1,"OK","登録抹消"))</f>
        <v>資格を入力してください</v>
      </c>
      <c r="E83" s="158"/>
      <c r="F83" s="158"/>
      <c r="G83" s="158"/>
      <c r="H83" s="158"/>
      <c r="I83" s="158"/>
      <c r="J83" s="158"/>
      <c r="K83" s="158"/>
      <c r="L83" s="158"/>
      <c r="M83" s="158"/>
      <c r="N83" s="158"/>
      <c r="O83" s="158"/>
      <c r="P83" s="158"/>
      <c r="Q83" s="158"/>
      <c r="R83" s="158"/>
      <c r="S83" s="158"/>
      <c r="T83" s="158"/>
      <c r="U83" s="134"/>
      <c r="V83" s="134"/>
      <c r="W83" s="134"/>
      <c r="X83" s="134"/>
      <c r="Y83" s="134"/>
      <c r="Z83" s="134"/>
      <c r="AA83" s="134"/>
      <c r="AB83" s="134"/>
      <c r="AC83" s="134"/>
      <c r="AD83" s="134"/>
      <c r="AE83" s="134"/>
      <c r="AG83">
        <f>COUNTIFS(様式４!$K83,1,'様式４－１'!V83,"○")</f>
        <v>0</v>
      </c>
      <c r="AH83">
        <f>COUNTIFS(様式４!$K83,1,'様式４－１'!W83,"○")</f>
        <v>0</v>
      </c>
      <c r="AI83">
        <f>COUNTIFS(様式４!$K83,1,'様式４－１'!X83,"○")</f>
        <v>0</v>
      </c>
      <c r="AJ83">
        <f>COUNTIFS(様式４!$K83,1,'様式４－１'!Y83,"○")</f>
        <v>0</v>
      </c>
      <c r="AK83">
        <f>COUNTIFS(様式４!$K83,1,'様式４－１'!Z83,"○")</f>
        <v>0</v>
      </c>
      <c r="AL83">
        <f>COUNTIFS(様式４!$K83,1,'様式４－１'!AA83,"○")</f>
        <v>0</v>
      </c>
      <c r="AM83">
        <f>COUNTIFS(様式４!$K83,1,'様式４－１'!AB83,"○")</f>
        <v>0</v>
      </c>
      <c r="AN83">
        <f>COUNTIFS(様式４!$K83,1,'様式４－１'!AC83,"○")</f>
        <v>0</v>
      </c>
      <c r="AO83">
        <f>COUNTIFS(様式４!$K83,1,'様式４－１'!AD83,"○")</f>
        <v>0</v>
      </c>
      <c r="AP83">
        <f>COUNTIFS(様式４!$K83,1,'様式４－１'!AE83,"○")</f>
        <v>0</v>
      </c>
      <c r="AT83">
        <f t="shared" si="13"/>
        <v>0</v>
      </c>
      <c r="AU83">
        <f t="shared" si="14"/>
        <v>0</v>
      </c>
      <c r="AV83">
        <f t="shared" si="18"/>
        <v>0</v>
      </c>
      <c r="AW83">
        <f t="shared" si="19"/>
        <v>0</v>
      </c>
      <c r="AX83">
        <f t="shared" si="20"/>
        <v>0</v>
      </c>
      <c r="AY83">
        <f t="shared" si="21"/>
        <v>0</v>
      </c>
      <c r="AZ83" t="str">
        <f t="shared" si="15"/>
        <v/>
      </c>
      <c r="BA83">
        <f t="shared" si="16"/>
        <v>0</v>
      </c>
    </row>
    <row r="84" spans="1:53" ht="38.25" customHeight="1" x14ac:dyDescent="0.2">
      <c r="A84" s="149"/>
      <c r="B84" s="56" t="str">
        <f t="shared" si="17"/>
        <v/>
      </c>
      <c r="C84" s="41">
        <f>IF(A84&gt;0,IF(VLOOKUP(A84,全技術者確認表!$A$14:$L$151,8,)="","全技術者確認表に○がありません",VLOOKUP(A84,全技術者確認表!$A$14:$D$151,2,0)),IF(COUNTA(E84:AE84)&gt;0,BN$12,))</f>
        <v>0</v>
      </c>
      <c r="D84" s="157" t="str">
        <f>IF(COUNTA(E84:AE84)&lt;=0,"資格を入力してください",IF(様式４!K84=1,"OK","登録抹消"))</f>
        <v>資格を入力してください</v>
      </c>
      <c r="E84" s="158"/>
      <c r="F84" s="158"/>
      <c r="G84" s="158"/>
      <c r="H84" s="158"/>
      <c r="I84" s="158"/>
      <c r="J84" s="158"/>
      <c r="K84" s="158"/>
      <c r="L84" s="158"/>
      <c r="M84" s="158"/>
      <c r="N84" s="158"/>
      <c r="O84" s="158"/>
      <c r="P84" s="158"/>
      <c r="Q84" s="158"/>
      <c r="R84" s="158"/>
      <c r="S84" s="158"/>
      <c r="T84" s="158"/>
      <c r="U84" s="134"/>
      <c r="V84" s="134"/>
      <c r="W84" s="134"/>
      <c r="X84" s="134"/>
      <c r="Y84" s="134"/>
      <c r="Z84" s="134"/>
      <c r="AA84" s="134"/>
      <c r="AB84" s="134"/>
      <c r="AC84" s="134"/>
      <c r="AD84" s="134"/>
      <c r="AE84" s="134"/>
      <c r="AG84">
        <f>COUNTIFS(様式４!$K84,1,'様式４－１'!V84,"○")</f>
        <v>0</v>
      </c>
      <c r="AH84">
        <f>COUNTIFS(様式４!$K84,1,'様式４－１'!W84,"○")</f>
        <v>0</v>
      </c>
      <c r="AI84">
        <f>COUNTIFS(様式４!$K84,1,'様式４－１'!X84,"○")</f>
        <v>0</v>
      </c>
      <c r="AJ84">
        <f>COUNTIFS(様式４!$K84,1,'様式４－１'!Y84,"○")</f>
        <v>0</v>
      </c>
      <c r="AK84">
        <f>COUNTIFS(様式４!$K84,1,'様式４－１'!Z84,"○")</f>
        <v>0</v>
      </c>
      <c r="AL84">
        <f>COUNTIFS(様式４!$K84,1,'様式４－１'!AA84,"○")</f>
        <v>0</v>
      </c>
      <c r="AM84">
        <f>COUNTIFS(様式４!$K84,1,'様式４－１'!AB84,"○")</f>
        <v>0</v>
      </c>
      <c r="AN84">
        <f>COUNTIFS(様式４!$K84,1,'様式４－１'!AC84,"○")</f>
        <v>0</v>
      </c>
      <c r="AO84">
        <f>COUNTIFS(様式４!$K84,1,'様式４－１'!AD84,"○")</f>
        <v>0</v>
      </c>
      <c r="AP84">
        <f>COUNTIFS(様式４!$K84,1,'様式４－１'!AE84,"○")</f>
        <v>0</v>
      </c>
      <c r="AT84">
        <f t="shared" si="13"/>
        <v>0</v>
      </c>
      <c r="AU84">
        <f t="shared" si="14"/>
        <v>0</v>
      </c>
      <c r="AV84">
        <f t="shared" si="18"/>
        <v>0</v>
      </c>
      <c r="AW84">
        <f t="shared" si="19"/>
        <v>0</v>
      </c>
      <c r="AX84">
        <f t="shared" si="20"/>
        <v>0</v>
      </c>
      <c r="AY84">
        <f t="shared" si="21"/>
        <v>0</v>
      </c>
      <c r="AZ84" t="str">
        <f t="shared" si="15"/>
        <v/>
      </c>
      <c r="BA84">
        <f t="shared" si="16"/>
        <v>0</v>
      </c>
    </row>
    <row r="85" spans="1:53" ht="38.25" customHeight="1" x14ac:dyDescent="0.2">
      <c r="A85" s="149"/>
      <c r="B85" s="56" t="str">
        <f t="shared" si="17"/>
        <v/>
      </c>
      <c r="C85" s="41">
        <f>IF(A85&gt;0,IF(VLOOKUP(A85,全技術者確認表!$A$14:$L$151,8,)="","全技術者確認表に○がありません",VLOOKUP(A85,全技術者確認表!$A$14:$D$151,2,0)),IF(COUNTA(E85:AE85)&gt;0,BN$12,))</f>
        <v>0</v>
      </c>
      <c r="D85" s="157" t="str">
        <f>IF(COUNTA(E85:AE85)&lt;=0,"資格を入力してください",IF(様式４!K85=1,"OK","登録抹消"))</f>
        <v>資格を入力してください</v>
      </c>
      <c r="E85" s="158"/>
      <c r="F85" s="158"/>
      <c r="G85" s="158"/>
      <c r="H85" s="158"/>
      <c r="I85" s="158"/>
      <c r="J85" s="158"/>
      <c r="K85" s="158"/>
      <c r="L85" s="158"/>
      <c r="M85" s="158"/>
      <c r="N85" s="158"/>
      <c r="O85" s="158"/>
      <c r="P85" s="158"/>
      <c r="Q85" s="158"/>
      <c r="R85" s="158"/>
      <c r="S85" s="158"/>
      <c r="T85" s="158"/>
      <c r="U85" s="134"/>
      <c r="V85" s="134"/>
      <c r="W85" s="134"/>
      <c r="X85" s="134"/>
      <c r="Y85" s="134"/>
      <c r="Z85" s="134"/>
      <c r="AA85" s="134"/>
      <c r="AB85" s="134"/>
      <c r="AC85" s="134"/>
      <c r="AD85" s="134"/>
      <c r="AE85" s="134"/>
      <c r="AG85">
        <f>COUNTIFS(様式４!$K85,1,'様式４－１'!V85,"○")</f>
        <v>0</v>
      </c>
      <c r="AH85">
        <f>COUNTIFS(様式４!$K85,1,'様式４－１'!W85,"○")</f>
        <v>0</v>
      </c>
      <c r="AI85">
        <f>COUNTIFS(様式４!$K85,1,'様式４－１'!X85,"○")</f>
        <v>0</v>
      </c>
      <c r="AJ85">
        <f>COUNTIFS(様式４!$K85,1,'様式４－１'!Y85,"○")</f>
        <v>0</v>
      </c>
      <c r="AK85">
        <f>COUNTIFS(様式４!$K85,1,'様式４－１'!Z85,"○")</f>
        <v>0</v>
      </c>
      <c r="AL85">
        <f>COUNTIFS(様式４!$K85,1,'様式４－１'!AA85,"○")</f>
        <v>0</v>
      </c>
      <c r="AM85">
        <f>COUNTIFS(様式４!$K85,1,'様式４－１'!AB85,"○")</f>
        <v>0</v>
      </c>
      <c r="AN85">
        <f>COUNTIFS(様式４!$K85,1,'様式４－１'!AC85,"○")</f>
        <v>0</v>
      </c>
      <c r="AO85">
        <f>COUNTIFS(様式４!$K85,1,'様式４－１'!AD85,"○")</f>
        <v>0</v>
      </c>
      <c r="AP85">
        <f>COUNTIFS(様式４!$K85,1,'様式４－１'!AE85,"○")</f>
        <v>0</v>
      </c>
      <c r="AT85">
        <f t="shared" si="13"/>
        <v>0</v>
      </c>
      <c r="AU85">
        <f t="shared" si="14"/>
        <v>0</v>
      </c>
      <c r="AV85">
        <f t="shared" si="18"/>
        <v>0</v>
      </c>
      <c r="AW85">
        <f t="shared" si="19"/>
        <v>0</v>
      </c>
      <c r="AX85">
        <f t="shared" si="20"/>
        <v>0</v>
      </c>
      <c r="AY85">
        <f t="shared" si="21"/>
        <v>0</v>
      </c>
      <c r="AZ85" t="str">
        <f t="shared" si="15"/>
        <v/>
      </c>
      <c r="BA85">
        <f t="shared" si="16"/>
        <v>0</v>
      </c>
    </row>
    <row r="86" spans="1:53" ht="38.25" customHeight="1" x14ac:dyDescent="0.2">
      <c r="A86" s="149"/>
      <c r="B86" s="56" t="str">
        <f t="shared" si="17"/>
        <v/>
      </c>
      <c r="C86" s="41">
        <f>IF(A86&gt;0,IF(VLOOKUP(A86,全技術者確認表!$A$14:$L$151,8,)="","全技術者確認表に○がありません",VLOOKUP(A86,全技術者確認表!$A$14:$D$151,2,0)),IF(COUNTA(E86:AE86)&gt;0,BN$12,))</f>
        <v>0</v>
      </c>
      <c r="D86" s="157" t="str">
        <f>IF(COUNTA(E86:AE86)&lt;=0,"資格を入力してください",IF(様式４!K86=1,"OK","登録抹消"))</f>
        <v>資格を入力してください</v>
      </c>
      <c r="E86" s="158"/>
      <c r="F86" s="158"/>
      <c r="G86" s="158"/>
      <c r="H86" s="158"/>
      <c r="I86" s="158"/>
      <c r="J86" s="158"/>
      <c r="K86" s="158"/>
      <c r="L86" s="158"/>
      <c r="M86" s="158"/>
      <c r="N86" s="158"/>
      <c r="O86" s="158"/>
      <c r="P86" s="158"/>
      <c r="Q86" s="158"/>
      <c r="R86" s="158"/>
      <c r="S86" s="158"/>
      <c r="T86" s="158"/>
      <c r="U86" s="134"/>
      <c r="V86" s="134"/>
      <c r="W86" s="134"/>
      <c r="X86" s="134"/>
      <c r="Y86" s="134"/>
      <c r="Z86" s="134"/>
      <c r="AA86" s="134"/>
      <c r="AB86" s="134"/>
      <c r="AC86" s="134"/>
      <c r="AD86" s="134"/>
      <c r="AE86" s="134"/>
      <c r="AG86">
        <f>COUNTIFS(様式４!$K86,1,'様式４－１'!V86,"○")</f>
        <v>0</v>
      </c>
      <c r="AH86">
        <f>COUNTIFS(様式４!$K86,1,'様式４－１'!W86,"○")</f>
        <v>0</v>
      </c>
      <c r="AI86">
        <f>COUNTIFS(様式４!$K86,1,'様式４－１'!X86,"○")</f>
        <v>0</v>
      </c>
      <c r="AJ86">
        <f>COUNTIFS(様式４!$K86,1,'様式４－１'!Y86,"○")</f>
        <v>0</v>
      </c>
      <c r="AK86">
        <f>COUNTIFS(様式４!$K86,1,'様式４－１'!Z86,"○")</f>
        <v>0</v>
      </c>
      <c r="AL86">
        <f>COUNTIFS(様式４!$K86,1,'様式４－１'!AA86,"○")</f>
        <v>0</v>
      </c>
      <c r="AM86">
        <f>COUNTIFS(様式４!$K86,1,'様式４－１'!AB86,"○")</f>
        <v>0</v>
      </c>
      <c r="AN86">
        <f>COUNTIFS(様式４!$K86,1,'様式４－１'!AC86,"○")</f>
        <v>0</v>
      </c>
      <c r="AO86">
        <f>COUNTIFS(様式４!$K86,1,'様式４－１'!AD86,"○")</f>
        <v>0</v>
      </c>
      <c r="AP86">
        <f>COUNTIFS(様式４!$K86,1,'様式４－１'!AE86,"○")</f>
        <v>0</v>
      </c>
      <c r="AT86">
        <f t="shared" si="13"/>
        <v>0</v>
      </c>
      <c r="AU86">
        <f t="shared" si="14"/>
        <v>0</v>
      </c>
      <c r="AV86">
        <f t="shared" si="18"/>
        <v>0</v>
      </c>
      <c r="AW86">
        <f t="shared" si="19"/>
        <v>0</v>
      </c>
      <c r="AX86">
        <f t="shared" si="20"/>
        <v>0</v>
      </c>
      <c r="AY86">
        <f t="shared" si="21"/>
        <v>0</v>
      </c>
      <c r="AZ86" t="str">
        <f t="shared" si="15"/>
        <v/>
      </c>
      <c r="BA86">
        <f t="shared" si="16"/>
        <v>0</v>
      </c>
    </row>
    <row r="87" spans="1:53" ht="38.25" customHeight="1" x14ac:dyDescent="0.2">
      <c r="A87" s="149"/>
      <c r="B87" s="56" t="str">
        <f t="shared" si="17"/>
        <v/>
      </c>
      <c r="C87" s="41">
        <f>IF(A87&gt;0,IF(VLOOKUP(A87,全技術者確認表!$A$14:$L$151,8,)="","全技術者確認表に○がありません",VLOOKUP(A87,全技術者確認表!$A$14:$D$151,2,0)),IF(COUNTA(E87:AE87)&gt;0,BN$12,))</f>
        <v>0</v>
      </c>
      <c r="D87" s="157" t="str">
        <f>IF(COUNTA(E87:AE87)&lt;=0,"資格を入力してください",IF(様式４!K87=1,"OK","登録抹消"))</f>
        <v>資格を入力してください</v>
      </c>
      <c r="E87" s="158"/>
      <c r="F87" s="158"/>
      <c r="G87" s="158"/>
      <c r="H87" s="158"/>
      <c r="I87" s="158"/>
      <c r="J87" s="158"/>
      <c r="K87" s="158"/>
      <c r="L87" s="158"/>
      <c r="M87" s="158"/>
      <c r="N87" s="158"/>
      <c r="O87" s="158"/>
      <c r="P87" s="158"/>
      <c r="Q87" s="158"/>
      <c r="R87" s="158"/>
      <c r="S87" s="158"/>
      <c r="T87" s="158"/>
      <c r="U87" s="134"/>
      <c r="V87" s="134"/>
      <c r="W87" s="134"/>
      <c r="X87" s="134"/>
      <c r="Y87" s="134"/>
      <c r="Z87" s="134"/>
      <c r="AA87" s="134"/>
      <c r="AB87" s="134"/>
      <c r="AC87" s="134"/>
      <c r="AD87" s="134"/>
      <c r="AE87" s="134"/>
      <c r="AG87">
        <f>COUNTIFS(様式４!$K87,1,'様式４－１'!V87,"○")</f>
        <v>0</v>
      </c>
      <c r="AH87">
        <f>COUNTIFS(様式４!$K87,1,'様式４－１'!W87,"○")</f>
        <v>0</v>
      </c>
      <c r="AI87">
        <f>COUNTIFS(様式４!$K87,1,'様式４－１'!X87,"○")</f>
        <v>0</v>
      </c>
      <c r="AJ87">
        <f>COUNTIFS(様式４!$K87,1,'様式４－１'!Y87,"○")</f>
        <v>0</v>
      </c>
      <c r="AK87">
        <f>COUNTIFS(様式４!$K87,1,'様式４－１'!Z87,"○")</f>
        <v>0</v>
      </c>
      <c r="AL87">
        <f>COUNTIFS(様式４!$K87,1,'様式４－１'!AA87,"○")</f>
        <v>0</v>
      </c>
      <c r="AM87">
        <f>COUNTIFS(様式４!$K87,1,'様式４－１'!AB87,"○")</f>
        <v>0</v>
      </c>
      <c r="AN87">
        <f>COUNTIFS(様式４!$K87,1,'様式４－１'!AC87,"○")</f>
        <v>0</v>
      </c>
      <c r="AO87">
        <f>COUNTIFS(様式４!$K87,1,'様式４－１'!AD87,"○")</f>
        <v>0</v>
      </c>
      <c r="AP87">
        <f>COUNTIFS(様式４!$K87,1,'様式４－１'!AE87,"○")</f>
        <v>0</v>
      </c>
      <c r="AT87">
        <f t="shared" si="13"/>
        <v>0</v>
      </c>
      <c r="AU87">
        <f t="shared" si="14"/>
        <v>0</v>
      </c>
      <c r="AV87">
        <f t="shared" si="18"/>
        <v>0</v>
      </c>
      <c r="AW87">
        <f t="shared" si="19"/>
        <v>0</v>
      </c>
      <c r="AX87">
        <f t="shared" si="20"/>
        <v>0</v>
      </c>
      <c r="AY87">
        <f t="shared" si="21"/>
        <v>0</v>
      </c>
      <c r="AZ87" t="str">
        <f t="shared" si="15"/>
        <v/>
      </c>
      <c r="BA87">
        <f t="shared" si="16"/>
        <v>0</v>
      </c>
    </row>
    <row r="88" spans="1:53" ht="38.25" customHeight="1" x14ac:dyDescent="0.2">
      <c r="A88" s="149"/>
      <c r="B88" s="56" t="str">
        <f t="shared" si="17"/>
        <v/>
      </c>
      <c r="C88" s="41">
        <f>IF(A88&gt;0,IF(VLOOKUP(A88,全技術者確認表!$A$14:$L$151,8,)="","全技術者確認表に○がありません",VLOOKUP(A88,全技術者確認表!$A$14:$D$151,2,0)),IF(COUNTA(E88:AE88)&gt;0,BN$12,))</f>
        <v>0</v>
      </c>
      <c r="D88" s="157" t="str">
        <f>IF(COUNTA(E88:AE88)&lt;=0,"資格を入力してください",IF(様式４!K88=1,"OK","登録抹消"))</f>
        <v>資格を入力してください</v>
      </c>
      <c r="E88" s="158"/>
      <c r="F88" s="158"/>
      <c r="G88" s="158"/>
      <c r="H88" s="158"/>
      <c r="I88" s="158"/>
      <c r="J88" s="158"/>
      <c r="K88" s="158"/>
      <c r="L88" s="158"/>
      <c r="M88" s="158"/>
      <c r="N88" s="158"/>
      <c r="O88" s="158"/>
      <c r="P88" s="158"/>
      <c r="Q88" s="158"/>
      <c r="R88" s="158"/>
      <c r="S88" s="158"/>
      <c r="T88" s="158"/>
      <c r="U88" s="134"/>
      <c r="V88" s="134"/>
      <c r="W88" s="134"/>
      <c r="X88" s="134"/>
      <c r="Y88" s="134"/>
      <c r="Z88" s="134"/>
      <c r="AA88" s="134"/>
      <c r="AB88" s="134"/>
      <c r="AC88" s="134"/>
      <c r="AD88" s="134"/>
      <c r="AE88" s="134"/>
      <c r="AG88">
        <f>COUNTIFS(様式４!$K88,1,'様式４－１'!V88,"○")</f>
        <v>0</v>
      </c>
      <c r="AH88">
        <f>COUNTIFS(様式４!$K88,1,'様式４－１'!W88,"○")</f>
        <v>0</v>
      </c>
      <c r="AI88">
        <f>COUNTIFS(様式４!$K88,1,'様式４－１'!X88,"○")</f>
        <v>0</v>
      </c>
      <c r="AJ88">
        <f>COUNTIFS(様式４!$K88,1,'様式４－１'!Y88,"○")</f>
        <v>0</v>
      </c>
      <c r="AK88">
        <f>COUNTIFS(様式４!$K88,1,'様式４－１'!Z88,"○")</f>
        <v>0</v>
      </c>
      <c r="AL88">
        <f>COUNTIFS(様式４!$K88,1,'様式４－１'!AA88,"○")</f>
        <v>0</v>
      </c>
      <c r="AM88">
        <f>COUNTIFS(様式４!$K88,1,'様式４－１'!AB88,"○")</f>
        <v>0</v>
      </c>
      <c r="AN88">
        <f>COUNTIFS(様式４!$K88,1,'様式４－１'!AC88,"○")</f>
        <v>0</v>
      </c>
      <c r="AO88">
        <f>COUNTIFS(様式４!$K88,1,'様式４－１'!AD88,"○")</f>
        <v>0</v>
      </c>
      <c r="AP88">
        <f>COUNTIFS(様式４!$K88,1,'様式４－１'!AE88,"○")</f>
        <v>0</v>
      </c>
      <c r="AT88">
        <f t="shared" si="13"/>
        <v>0</v>
      </c>
      <c r="AU88">
        <f t="shared" si="14"/>
        <v>0</v>
      </c>
      <c r="AV88">
        <f t="shared" si="18"/>
        <v>0</v>
      </c>
      <c r="AW88">
        <f t="shared" si="19"/>
        <v>0</v>
      </c>
      <c r="AX88">
        <f t="shared" si="20"/>
        <v>0</v>
      </c>
      <c r="AY88">
        <f t="shared" si="21"/>
        <v>0</v>
      </c>
      <c r="AZ88" t="str">
        <f t="shared" si="15"/>
        <v/>
      </c>
      <c r="BA88">
        <f t="shared" si="16"/>
        <v>0</v>
      </c>
    </row>
    <row r="89" spans="1:53" ht="38.25" customHeight="1" x14ac:dyDescent="0.2">
      <c r="A89" s="149"/>
      <c r="B89" s="56" t="str">
        <f t="shared" si="17"/>
        <v/>
      </c>
      <c r="C89" s="41">
        <f>IF(A89&gt;0,IF(VLOOKUP(A89,全技術者確認表!$A$14:$L$151,8,)="","全技術者確認表に○がありません",VLOOKUP(A89,全技術者確認表!$A$14:$D$151,2,0)),IF(COUNTA(E89:AE89)&gt;0,BN$12,))</f>
        <v>0</v>
      </c>
      <c r="D89" s="157" t="str">
        <f>IF(COUNTA(E89:AE89)&lt;=0,"資格を入力してください",IF(様式４!K89=1,"OK","登録抹消"))</f>
        <v>資格を入力してください</v>
      </c>
      <c r="E89" s="158"/>
      <c r="F89" s="158"/>
      <c r="G89" s="158"/>
      <c r="H89" s="158"/>
      <c r="I89" s="158"/>
      <c r="J89" s="158"/>
      <c r="K89" s="158"/>
      <c r="L89" s="158"/>
      <c r="M89" s="158"/>
      <c r="N89" s="158"/>
      <c r="O89" s="158"/>
      <c r="P89" s="158"/>
      <c r="Q89" s="158"/>
      <c r="R89" s="158"/>
      <c r="S89" s="158"/>
      <c r="T89" s="158"/>
      <c r="U89" s="134"/>
      <c r="V89" s="134"/>
      <c r="W89" s="134"/>
      <c r="X89" s="134"/>
      <c r="Y89" s="134"/>
      <c r="Z89" s="134"/>
      <c r="AA89" s="134"/>
      <c r="AB89" s="134"/>
      <c r="AC89" s="134"/>
      <c r="AD89" s="134"/>
      <c r="AE89" s="134"/>
      <c r="AG89">
        <f>COUNTIFS(様式４!$K89,1,'様式４－１'!V89,"○")</f>
        <v>0</v>
      </c>
      <c r="AH89">
        <f>COUNTIFS(様式４!$K89,1,'様式４－１'!W89,"○")</f>
        <v>0</v>
      </c>
      <c r="AI89">
        <f>COUNTIFS(様式４!$K89,1,'様式４－１'!X89,"○")</f>
        <v>0</v>
      </c>
      <c r="AJ89">
        <f>COUNTIFS(様式４!$K89,1,'様式４－１'!Y89,"○")</f>
        <v>0</v>
      </c>
      <c r="AK89">
        <f>COUNTIFS(様式４!$K89,1,'様式４－１'!Z89,"○")</f>
        <v>0</v>
      </c>
      <c r="AL89">
        <f>COUNTIFS(様式４!$K89,1,'様式４－１'!AA89,"○")</f>
        <v>0</v>
      </c>
      <c r="AM89">
        <f>COUNTIFS(様式４!$K89,1,'様式４－１'!AB89,"○")</f>
        <v>0</v>
      </c>
      <c r="AN89">
        <f>COUNTIFS(様式４!$K89,1,'様式４－１'!AC89,"○")</f>
        <v>0</v>
      </c>
      <c r="AO89">
        <f>COUNTIFS(様式４!$K89,1,'様式４－１'!AD89,"○")</f>
        <v>0</v>
      </c>
      <c r="AP89">
        <f>COUNTIFS(様式４!$K89,1,'様式４－１'!AE89,"○")</f>
        <v>0</v>
      </c>
      <c r="AT89">
        <f t="shared" si="13"/>
        <v>0</v>
      </c>
      <c r="AU89">
        <f t="shared" si="14"/>
        <v>0</v>
      </c>
      <c r="AV89">
        <f t="shared" si="18"/>
        <v>0</v>
      </c>
      <c r="AW89">
        <f t="shared" si="19"/>
        <v>0</v>
      </c>
      <c r="AX89">
        <f t="shared" si="20"/>
        <v>0</v>
      </c>
      <c r="AY89">
        <f t="shared" si="21"/>
        <v>0</v>
      </c>
      <c r="AZ89" t="str">
        <f t="shared" si="15"/>
        <v/>
      </c>
      <c r="BA89">
        <f t="shared" si="16"/>
        <v>0</v>
      </c>
    </row>
    <row r="90" spans="1:53" ht="38.25" customHeight="1" x14ac:dyDescent="0.2">
      <c r="A90" s="149"/>
      <c r="B90" s="56" t="str">
        <f t="shared" si="17"/>
        <v/>
      </c>
      <c r="C90" s="41">
        <f>IF(A90&gt;0,IF(VLOOKUP(A90,全技術者確認表!$A$14:$L$151,8,)="","全技術者確認表に○がありません",VLOOKUP(A90,全技術者確認表!$A$14:$D$151,2,0)),IF(COUNTA(E90:AE90)&gt;0,BN$12,))</f>
        <v>0</v>
      </c>
      <c r="D90" s="157" t="str">
        <f>IF(COUNTA(E90:AE90)&lt;=0,"資格を入力してください",IF(様式４!K90=1,"OK","登録抹消"))</f>
        <v>資格を入力してください</v>
      </c>
      <c r="E90" s="158"/>
      <c r="F90" s="158"/>
      <c r="G90" s="158"/>
      <c r="H90" s="158"/>
      <c r="I90" s="158"/>
      <c r="J90" s="158"/>
      <c r="K90" s="158"/>
      <c r="L90" s="158"/>
      <c r="M90" s="158"/>
      <c r="N90" s="158"/>
      <c r="O90" s="158"/>
      <c r="P90" s="158"/>
      <c r="Q90" s="158"/>
      <c r="R90" s="158"/>
      <c r="S90" s="158"/>
      <c r="T90" s="158"/>
      <c r="U90" s="134"/>
      <c r="V90" s="134"/>
      <c r="W90" s="134"/>
      <c r="X90" s="134"/>
      <c r="Y90" s="134"/>
      <c r="Z90" s="134"/>
      <c r="AA90" s="134"/>
      <c r="AB90" s="134"/>
      <c r="AC90" s="134"/>
      <c r="AD90" s="134"/>
      <c r="AE90" s="134"/>
      <c r="AG90">
        <f>COUNTIFS(様式４!$K90,1,'様式４－１'!V90,"○")</f>
        <v>0</v>
      </c>
      <c r="AH90">
        <f>COUNTIFS(様式４!$K90,1,'様式４－１'!W90,"○")</f>
        <v>0</v>
      </c>
      <c r="AI90">
        <f>COUNTIFS(様式４!$K90,1,'様式４－１'!X90,"○")</f>
        <v>0</v>
      </c>
      <c r="AJ90">
        <f>COUNTIFS(様式４!$K90,1,'様式４－１'!Y90,"○")</f>
        <v>0</v>
      </c>
      <c r="AK90">
        <f>COUNTIFS(様式４!$K90,1,'様式４－１'!Z90,"○")</f>
        <v>0</v>
      </c>
      <c r="AL90">
        <f>COUNTIFS(様式４!$K90,1,'様式４－１'!AA90,"○")</f>
        <v>0</v>
      </c>
      <c r="AM90">
        <f>COUNTIFS(様式４!$K90,1,'様式４－１'!AB90,"○")</f>
        <v>0</v>
      </c>
      <c r="AN90">
        <f>COUNTIFS(様式４!$K90,1,'様式４－１'!AC90,"○")</f>
        <v>0</v>
      </c>
      <c r="AO90">
        <f>COUNTIFS(様式４!$K90,1,'様式４－１'!AD90,"○")</f>
        <v>0</v>
      </c>
      <c r="AP90">
        <f>COUNTIFS(様式４!$K90,1,'様式４－１'!AE90,"○")</f>
        <v>0</v>
      </c>
      <c r="AT90">
        <f t="shared" si="13"/>
        <v>0</v>
      </c>
      <c r="AU90">
        <f t="shared" si="14"/>
        <v>0</v>
      </c>
      <c r="AV90">
        <f t="shared" si="18"/>
        <v>0</v>
      </c>
      <c r="AW90">
        <f t="shared" si="19"/>
        <v>0</v>
      </c>
      <c r="AX90">
        <f t="shared" si="20"/>
        <v>0</v>
      </c>
      <c r="AY90">
        <f t="shared" si="21"/>
        <v>0</v>
      </c>
      <c r="AZ90" t="str">
        <f t="shared" si="15"/>
        <v/>
      </c>
      <c r="BA90">
        <f t="shared" si="16"/>
        <v>0</v>
      </c>
    </row>
    <row r="91" spans="1:53" ht="38.25" customHeight="1" x14ac:dyDescent="0.2">
      <c r="A91" s="149"/>
      <c r="B91" s="56" t="str">
        <f t="shared" si="17"/>
        <v/>
      </c>
      <c r="C91" s="41">
        <f>IF(A91&gt;0,IF(VLOOKUP(A91,全技術者確認表!$A$14:$L$151,8,)="","全技術者確認表に○がありません",VLOOKUP(A91,全技術者確認表!$A$14:$D$151,2,0)),IF(COUNTA(E91:AE91)&gt;0,BN$12,))</f>
        <v>0</v>
      </c>
      <c r="D91" s="157" t="str">
        <f>IF(COUNTA(E91:AE91)&lt;=0,"資格を入力してください",IF(様式４!K91=1,"OK","登録抹消"))</f>
        <v>資格を入力してください</v>
      </c>
      <c r="E91" s="158"/>
      <c r="F91" s="158"/>
      <c r="G91" s="158"/>
      <c r="H91" s="158"/>
      <c r="I91" s="158"/>
      <c r="J91" s="158"/>
      <c r="K91" s="158"/>
      <c r="L91" s="158"/>
      <c r="M91" s="158"/>
      <c r="N91" s="158"/>
      <c r="O91" s="158"/>
      <c r="P91" s="158"/>
      <c r="Q91" s="158"/>
      <c r="R91" s="158"/>
      <c r="S91" s="158"/>
      <c r="T91" s="158"/>
      <c r="U91" s="134"/>
      <c r="V91" s="134"/>
      <c r="W91" s="134"/>
      <c r="X91" s="134"/>
      <c r="Y91" s="134"/>
      <c r="Z91" s="134"/>
      <c r="AA91" s="134"/>
      <c r="AB91" s="134"/>
      <c r="AC91" s="134"/>
      <c r="AD91" s="134"/>
      <c r="AE91" s="134"/>
      <c r="AG91">
        <f>COUNTIFS(様式４!$K91,1,'様式４－１'!V91,"○")</f>
        <v>0</v>
      </c>
      <c r="AH91">
        <f>COUNTIFS(様式４!$K91,1,'様式４－１'!W91,"○")</f>
        <v>0</v>
      </c>
      <c r="AI91">
        <f>COUNTIFS(様式４!$K91,1,'様式４－１'!X91,"○")</f>
        <v>0</v>
      </c>
      <c r="AJ91">
        <f>COUNTIFS(様式４!$K91,1,'様式４－１'!Y91,"○")</f>
        <v>0</v>
      </c>
      <c r="AK91">
        <f>COUNTIFS(様式４!$K91,1,'様式４－１'!Z91,"○")</f>
        <v>0</v>
      </c>
      <c r="AL91">
        <f>COUNTIFS(様式４!$K91,1,'様式４－１'!AA91,"○")</f>
        <v>0</v>
      </c>
      <c r="AM91">
        <f>COUNTIFS(様式４!$K91,1,'様式４－１'!AB91,"○")</f>
        <v>0</v>
      </c>
      <c r="AN91">
        <f>COUNTIFS(様式４!$K91,1,'様式４－１'!AC91,"○")</f>
        <v>0</v>
      </c>
      <c r="AO91">
        <f>COUNTIFS(様式４!$K91,1,'様式４－１'!AD91,"○")</f>
        <v>0</v>
      </c>
      <c r="AP91">
        <f>COUNTIFS(様式４!$K91,1,'様式４－１'!AE91,"○")</f>
        <v>0</v>
      </c>
      <c r="AT91">
        <f t="shared" si="13"/>
        <v>0</v>
      </c>
      <c r="AU91">
        <f t="shared" si="14"/>
        <v>0</v>
      </c>
      <c r="AV91">
        <f t="shared" si="18"/>
        <v>0</v>
      </c>
      <c r="AW91">
        <f t="shared" si="19"/>
        <v>0</v>
      </c>
      <c r="AX91">
        <f t="shared" si="20"/>
        <v>0</v>
      </c>
      <c r="AY91">
        <f t="shared" si="21"/>
        <v>0</v>
      </c>
      <c r="AZ91" t="str">
        <f t="shared" si="15"/>
        <v/>
      </c>
      <c r="BA91">
        <f t="shared" si="16"/>
        <v>0</v>
      </c>
    </row>
    <row r="92" spans="1:53" ht="38.25" customHeight="1" x14ac:dyDescent="0.2">
      <c r="A92" s="149"/>
      <c r="B92" s="56" t="str">
        <f t="shared" si="17"/>
        <v/>
      </c>
      <c r="C92" s="41">
        <f>IF(A92&gt;0,IF(VLOOKUP(A92,全技術者確認表!$A$14:$L$151,8,)="","全技術者確認表に○がありません",VLOOKUP(A92,全技術者確認表!$A$14:$D$151,2,0)),IF(COUNTA(E92:AE92)&gt;0,BN$12,))</f>
        <v>0</v>
      </c>
      <c r="D92" s="157" t="str">
        <f>IF(COUNTA(E92:AE92)&lt;=0,"資格を入力してください",IF(様式４!K92=1,"OK","登録抹消"))</f>
        <v>資格を入力してください</v>
      </c>
      <c r="E92" s="158"/>
      <c r="F92" s="158"/>
      <c r="G92" s="158"/>
      <c r="H92" s="158"/>
      <c r="I92" s="158"/>
      <c r="J92" s="158"/>
      <c r="K92" s="158"/>
      <c r="L92" s="158"/>
      <c r="M92" s="158"/>
      <c r="N92" s="158"/>
      <c r="O92" s="158"/>
      <c r="P92" s="158"/>
      <c r="Q92" s="158"/>
      <c r="R92" s="158"/>
      <c r="S92" s="158"/>
      <c r="T92" s="158"/>
      <c r="U92" s="134"/>
      <c r="V92" s="134"/>
      <c r="W92" s="134"/>
      <c r="X92" s="134"/>
      <c r="Y92" s="134"/>
      <c r="Z92" s="134"/>
      <c r="AA92" s="134"/>
      <c r="AB92" s="134"/>
      <c r="AC92" s="134"/>
      <c r="AD92" s="134"/>
      <c r="AE92" s="134"/>
      <c r="AG92">
        <f>COUNTIFS(様式４!$K92,1,'様式４－１'!V92,"○")</f>
        <v>0</v>
      </c>
      <c r="AH92">
        <f>COUNTIFS(様式４!$K92,1,'様式４－１'!W92,"○")</f>
        <v>0</v>
      </c>
      <c r="AI92">
        <f>COUNTIFS(様式４!$K92,1,'様式４－１'!X92,"○")</f>
        <v>0</v>
      </c>
      <c r="AJ92">
        <f>COUNTIFS(様式４!$K92,1,'様式４－１'!Y92,"○")</f>
        <v>0</v>
      </c>
      <c r="AK92">
        <f>COUNTIFS(様式４!$K92,1,'様式４－１'!Z92,"○")</f>
        <v>0</v>
      </c>
      <c r="AL92">
        <f>COUNTIFS(様式４!$K92,1,'様式４－１'!AA92,"○")</f>
        <v>0</v>
      </c>
      <c r="AM92">
        <f>COUNTIFS(様式４!$K92,1,'様式４－１'!AB92,"○")</f>
        <v>0</v>
      </c>
      <c r="AN92">
        <f>COUNTIFS(様式４!$K92,1,'様式４－１'!AC92,"○")</f>
        <v>0</v>
      </c>
      <c r="AO92">
        <f>COUNTIFS(様式４!$K92,1,'様式４－１'!AD92,"○")</f>
        <v>0</v>
      </c>
      <c r="AP92">
        <f>COUNTIFS(様式４!$K92,1,'様式４－１'!AE92,"○")</f>
        <v>0</v>
      </c>
      <c r="AT92">
        <f t="shared" si="13"/>
        <v>0</v>
      </c>
      <c r="AU92">
        <f t="shared" si="14"/>
        <v>0</v>
      </c>
      <c r="AV92">
        <f t="shared" si="18"/>
        <v>0</v>
      </c>
      <c r="AW92">
        <f t="shared" si="19"/>
        <v>0</v>
      </c>
      <c r="AX92">
        <f t="shared" si="20"/>
        <v>0</v>
      </c>
      <c r="AY92">
        <f t="shared" si="21"/>
        <v>0</v>
      </c>
      <c r="AZ92" t="str">
        <f t="shared" si="15"/>
        <v/>
      </c>
      <c r="BA92">
        <f t="shared" si="16"/>
        <v>0</v>
      </c>
    </row>
    <row r="93" spans="1:53" ht="38.25" customHeight="1" x14ac:dyDescent="0.2">
      <c r="A93" s="149"/>
      <c r="B93" s="56" t="str">
        <f t="shared" si="17"/>
        <v/>
      </c>
      <c r="C93" s="41">
        <f>IF(A93&gt;0,IF(VLOOKUP(A93,全技術者確認表!$A$14:$L$151,8,)="","全技術者確認表に○がありません",VLOOKUP(A93,全技術者確認表!$A$14:$D$151,2,0)),IF(COUNTA(E93:AE93)&gt;0,BN$12,))</f>
        <v>0</v>
      </c>
      <c r="D93" s="157" t="str">
        <f>IF(COUNTA(E93:AE93)&lt;=0,"資格を入力してください",IF(様式４!K93=1,"OK","登録抹消"))</f>
        <v>資格を入力してください</v>
      </c>
      <c r="E93" s="158"/>
      <c r="F93" s="158"/>
      <c r="G93" s="158"/>
      <c r="H93" s="158"/>
      <c r="I93" s="158"/>
      <c r="J93" s="158"/>
      <c r="K93" s="158"/>
      <c r="L93" s="158"/>
      <c r="M93" s="158"/>
      <c r="N93" s="158"/>
      <c r="O93" s="158"/>
      <c r="P93" s="158"/>
      <c r="Q93" s="158"/>
      <c r="R93" s="158"/>
      <c r="S93" s="158"/>
      <c r="T93" s="158"/>
      <c r="U93" s="134"/>
      <c r="V93" s="134"/>
      <c r="W93" s="134"/>
      <c r="X93" s="134"/>
      <c r="Y93" s="134"/>
      <c r="Z93" s="134"/>
      <c r="AA93" s="134"/>
      <c r="AB93" s="134"/>
      <c r="AC93" s="134"/>
      <c r="AD93" s="134"/>
      <c r="AE93" s="134"/>
      <c r="AG93">
        <f>COUNTIFS(様式４!$K93,1,'様式４－１'!V93,"○")</f>
        <v>0</v>
      </c>
      <c r="AH93">
        <f>COUNTIFS(様式４!$K93,1,'様式４－１'!W93,"○")</f>
        <v>0</v>
      </c>
      <c r="AI93">
        <f>COUNTIFS(様式４!$K93,1,'様式４－１'!X93,"○")</f>
        <v>0</v>
      </c>
      <c r="AJ93">
        <f>COUNTIFS(様式４!$K93,1,'様式４－１'!Y93,"○")</f>
        <v>0</v>
      </c>
      <c r="AK93">
        <f>COUNTIFS(様式４!$K93,1,'様式４－１'!Z93,"○")</f>
        <v>0</v>
      </c>
      <c r="AL93">
        <f>COUNTIFS(様式４!$K93,1,'様式４－１'!AA93,"○")</f>
        <v>0</v>
      </c>
      <c r="AM93">
        <f>COUNTIFS(様式４!$K93,1,'様式４－１'!AB93,"○")</f>
        <v>0</v>
      </c>
      <c r="AN93">
        <f>COUNTIFS(様式４!$K93,1,'様式４－１'!AC93,"○")</f>
        <v>0</v>
      </c>
      <c r="AO93">
        <f>COUNTIFS(様式４!$K93,1,'様式４－１'!AD93,"○")</f>
        <v>0</v>
      </c>
      <c r="AP93">
        <f>COUNTIFS(様式４!$K93,1,'様式４－１'!AE93,"○")</f>
        <v>0</v>
      </c>
      <c r="AT93">
        <f t="shared" si="13"/>
        <v>0</v>
      </c>
      <c r="AU93">
        <f t="shared" si="14"/>
        <v>0</v>
      </c>
      <c r="AV93">
        <f t="shared" si="18"/>
        <v>0</v>
      </c>
      <c r="AW93">
        <f t="shared" si="19"/>
        <v>0</v>
      </c>
      <c r="AX93">
        <f t="shared" si="20"/>
        <v>0</v>
      </c>
      <c r="AY93">
        <f t="shared" si="21"/>
        <v>0</v>
      </c>
      <c r="AZ93" t="str">
        <f t="shared" si="15"/>
        <v/>
      </c>
      <c r="BA93">
        <f t="shared" si="16"/>
        <v>0</v>
      </c>
    </row>
    <row r="94" spans="1:53" ht="38.25" customHeight="1" x14ac:dyDescent="0.2">
      <c r="A94" s="149"/>
      <c r="B94" s="56" t="str">
        <f t="shared" si="17"/>
        <v/>
      </c>
      <c r="C94" s="41">
        <f>IF(A94&gt;0,IF(VLOOKUP(A94,全技術者確認表!$A$14:$L$151,8,)="","全技術者確認表に○がありません",VLOOKUP(A94,全技術者確認表!$A$14:$D$151,2,0)),IF(COUNTA(E94:AE94)&gt;0,BN$12,))</f>
        <v>0</v>
      </c>
      <c r="D94" s="157" t="str">
        <f>IF(COUNTA(E94:AE94)&lt;=0,"資格を入力してください",IF(様式４!K94=1,"OK","登録抹消"))</f>
        <v>資格を入力してください</v>
      </c>
      <c r="E94" s="158"/>
      <c r="F94" s="158"/>
      <c r="G94" s="158"/>
      <c r="H94" s="158"/>
      <c r="I94" s="158"/>
      <c r="J94" s="158"/>
      <c r="K94" s="158"/>
      <c r="L94" s="158"/>
      <c r="M94" s="158"/>
      <c r="N94" s="158"/>
      <c r="O94" s="158"/>
      <c r="P94" s="158"/>
      <c r="Q94" s="158"/>
      <c r="R94" s="158"/>
      <c r="S94" s="158"/>
      <c r="T94" s="158"/>
      <c r="U94" s="134"/>
      <c r="V94" s="134"/>
      <c r="W94" s="134"/>
      <c r="X94" s="134"/>
      <c r="Y94" s="134"/>
      <c r="Z94" s="134"/>
      <c r="AA94" s="134"/>
      <c r="AB94" s="134"/>
      <c r="AC94" s="134"/>
      <c r="AD94" s="134"/>
      <c r="AE94" s="134"/>
      <c r="AG94">
        <f>COUNTIFS(様式４!$K94,1,'様式４－１'!V94,"○")</f>
        <v>0</v>
      </c>
      <c r="AH94">
        <f>COUNTIFS(様式４!$K94,1,'様式４－１'!W94,"○")</f>
        <v>0</v>
      </c>
      <c r="AI94">
        <f>COUNTIFS(様式４!$K94,1,'様式４－１'!X94,"○")</f>
        <v>0</v>
      </c>
      <c r="AJ94">
        <f>COUNTIFS(様式４!$K94,1,'様式４－１'!Y94,"○")</f>
        <v>0</v>
      </c>
      <c r="AK94">
        <f>COUNTIFS(様式４!$K94,1,'様式４－１'!Z94,"○")</f>
        <v>0</v>
      </c>
      <c r="AL94">
        <f>COUNTIFS(様式４!$K94,1,'様式４－１'!AA94,"○")</f>
        <v>0</v>
      </c>
      <c r="AM94">
        <f>COUNTIFS(様式４!$K94,1,'様式４－１'!AB94,"○")</f>
        <v>0</v>
      </c>
      <c r="AN94">
        <f>COUNTIFS(様式４!$K94,1,'様式４－１'!AC94,"○")</f>
        <v>0</v>
      </c>
      <c r="AO94">
        <f>COUNTIFS(様式４!$K94,1,'様式４－１'!AD94,"○")</f>
        <v>0</v>
      </c>
      <c r="AP94">
        <f>COUNTIFS(様式４!$K94,1,'様式４－１'!AE94,"○")</f>
        <v>0</v>
      </c>
      <c r="AT94">
        <f t="shared" si="13"/>
        <v>0</v>
      </c>
      <c r="AU94">
        <f t="shared" si="14"/>
        <v>0</v>
      </c>
      <c r="AV94">
        <f t="shared" si="18"/>
        <v>0</v>
      </c>
      <c r="AW94">
        <f t="shared" si="19"/>
        <v>0</v>
      </c>
      <c r="AX94">
        <f t="shared" si="20"/>
        <v>0</v>
      </c>
      <c r="AY94">
        <f t="shared" si="21"/>
        <v>0</v>
      </c>
      <c r="AZ94" t="str">
        <f t="shared" si="15"/>
        <v/>
      </c>
      <c r="BA94">
        <f t="shared" si="16"/>
        <v>0</v>
      </c>
    </row>
    <row r="95" spans="1:53" ht="38.25" customHeight="1" x14ac:dyDescent="0.2">
      <c r="A95" s="149"/>
      <c r="B95" s="56" t="str">
        <f t="shared" si="17"/>
        <v/>
      </c>
      <c r="C95" s="41">
        <f>IF(A95&gt;0,IF(VLOOKUP(A95,全技術者確認表!$A$14:$L$151,8,)="","全技術者確認表に○がありません",VLOOKUP(A95,全技術者確認表!$A$14:$D$151,2,0)),IF(COUNTA(E95:AE95)&gt;0,BN$12,))</f>
        <v>0</v>
      </c>
      <c r="D95" s="157" t="str">
        <f>IF(COUNTA(E95:AE95)&lt;=0,"資格を入力してください",IF(様式４!K95=1,"OK","登録抹消"))</f>
        <v>資格を入力してください</v>
      </c>
      <c r="E95" s="158"/>
      <c r="F95" s="158"/>
      <c r="G95" s="158"/>
      <c r="H95" s="158"/>
      <c r="I95" s="158"/>
      <c r="J95" s="158"/>
      <c r="K95" s="158"/>
      <c r="L95" s="158"/>
      <c r="M95" s="158"/>
      <c r="N95" s="158"/>
      <c r="O95" s="158"/>
      <c r="P95" s="158"/>
      <c r="Q95" s="158"/>
      <c r="R95" s="158"/>
      <c r="S95" s="158"/>
      <c r="T95" s="158"/>
      <c r="U95" s="134"/>
      <c r="V95" s="134"/>
      <c r="W95" s="134"/>
      <c r="X95" s="134"/>
      <c r="Y95" s="134"/>
      <c r="Z95" s="134"/>
      <c r="AA95" s="134"/>
      <c r="AB95" s="134"/>
      <c r="AC95" s="134"/>
      <c r="AD95" s="134"/>
      <c r="AE95" s="134"/>
      <c r="AG95">
        <f>COUNTIFS(様式４!$K95,1,'様式４－１'!V95,"○")</f>
        <v>0</v>
      </c>
      <c r="AH95">
        <f>COUNTIFS(様式４!$K95,1,'様式４－１'!W95,"○")</f>
        <v>0</v>
      </c>
      <c r="AI95">
        <f>COUNTIFS(様式４!$K95,1,'様式４－１'!X95,"○")</f>
        <v>0</v>
      </c>
      <c r="AJ95">
        <f>COUNTIFS(様式４!$K95,1,'様式４－１'!Y95,"○")</f>
        <v>0</v>
      </c>
      <c r="AK95">
        <f>COUNTIFS(様式４!$K95,1,'様式４－１'!Z95,"○")</f>
        <v>0</v>
      </c>
      <c r="AL95">
        <f>COUNTIFS(様式４!$K95,1,'様式４－１'!AA95,"○")</f>
        <v>0</v>
      </c>
      <c r="AM95">
        <f>COUNTIFS(様式４!$K95,1,'様式４－１'!AB95,"○")</f>
        <v>0</v>
      </c>
      <c r="AN95">
        <f>COUNTIFS(様式４!$K95,1,'様式４－１'!AC95,"○")</f>
        <v>0</v>
      </c>
      <c r="AO95">
        <f>COUNTIFS(様式４!$K95,1,'様式４－１'!AD95,"○")</f>
        <v>0</v>
      </c>
      <c r="AP95">
        <f>COUNTIFS(様式４!$K95,1,'様式４－１'!AE95,"○")</f>
        <v>0</v>
      </c>
      <c r="AT95">
        <f t="shared" si="13"/>
        <v>0</v>
      </c>
      <c r="AU95">
        <f t="shared" si="14"/>
        <v>0</v>
      </c>
      <c r="AV95">
        <f t="shared" si="18"/>
        <v>0</v>
      </c>
      <c r="AW95">
        <f t="shared" si="19"/>
        <v>0</v>
      </c>
      <c r="AX95">
        <f t="shared" si="20"/>
        <v>0</v>
      </c>
      <c r="AY95">
        <f t="shared" si="21"/>
        <v>0</v>
      </c>
      <c r="AZ95" t="str">
        <f t="shared" si="15"/>
        <v/>
      </c>
      <c r="BA95">
        <f t="shared" si="16"/>
        <v>0</v>
      </c>
    </row>
    <row r="96" spans="1:53" ht="38.25" customHeight="1" x14ac:dyDescent="0.2">
      <c r="A96" s="149"/>
      <c r="B96" s="56" t="str">
        <f t="shared" si="17"/>
        <v/>
      </c>
      <c r="C96" s="41">
        <f>IF(A96&gt;0,IF(VLOOKUP(A96,全技術者確認表!$A$14:$L$151,8,)="","全技術者確認表に○がありません",VLOOKUP(A96,全技術者確認表!$A$14:$D$151,2,0)),IF(COUNTA(E96:AE96)&gt;0,BN$12,))</f>
        <v>0</v>
      </c>
      <c r="D96" s="157" t="str">
        <f>IF(COUNTA(E96:AE96)&lt;=0,"資格を入力してください",IF(様式４!K96=1,"OK","登録抹消"))</f>
        <v>資格を入力してください</v>
      </c>
      <c r="E96" s="158"/>
      <c r="F96" s="158"/>
      <c r="G96" s="158"/>
      <c r="H96" s="158"/>
      <c r="I96" s="158"/>
      <c r="J96" s="158"/>
      <c r="K96" s="158"/>
      <c r="L96" s="158"/>
      <c r="M96" s="158"/>
      <c r="N96" s="158"/>
      <c r="O96" s="158"/>
      <c r="P96" s="158"/>
      <c r="Q96" s="158"/>
      <c r="R96" s="158"/>
      <c r="S96" s="158"/>
      <c r="T96" s="158"/>
      <c r="U96" s="134"/>
      <c r="V96" s="134"/>
      <c r="W96" s="134"/>
      <c r="X96" s="134"/>
      <c r="Y96" s="134"/>
      <c r="Z96" s="134"/>
      <c r="AA96" s="134"/>
      <c r="AB96" s="134"/>
      <c r="AC96" s="134"/>
      <c r="AD96" s="134"/>
      <c r="AE96" s="134"/>
      <c r="AG96">
        <f>COUNTIFS(様式４!$K96,1,'様式４－１'!V96,"○")</f>
        <v>0</v>
      </c>
      <c r="AH96">
        <f>COUNTIFS(様式４!$K96,1,'様式４－１'!W96,"○")</f>
        <v>0</v>
      </c>
      <c r="AI96">
        <f>COUNTIFS(様式４!$K96,1,'様式４－１'!X96,"○")</f>
        <v>0</v>
      </c>
      <c r="AJ96">
        <f>COUNTIFS(様式４!$K96,1,'様式４－１'!Y96,"○")</f>
        <v>0</v>
      </c>
      <c r="AK96">
        <f>COUNTIFS(様式４!$K96,1,'様式４－１'!Z96,"○")</f>
        <v>0</v>
      </c>
      <c r="AL96">
        <f>COUNTIFS(様式４!$K96,1,'様式４－１'!AA96,"○")</f>
        <v>0</v>
      </c>
      <c r="AM96">
        <f>COUNTIFS(様式４!$K96,1,'様式４－１'!AB96,"○")</f>
        <v>0</v>
      </c>
      <c r="AN96">
        <f>COUNTIFS(様式４!$K96,1,'様式４－１'!AC96,"○")</f>
        <v>0</v>
      </c>
      <c r="AO96">
        <f>COUNTIFS(様式４!$K96,1,'様式４－１'!AD96,"○")</f>
        <v>0</v>
      </c>
      <c r="AP96">
        <f>COUNTIFS(様式４!$K96,1,'様式４－１'!AE96,"○")</f>
        <v>0</v>
      </c>
      <c r="AT96">
        <f t="shared" si="13"/>
        <v>0</v>
      </c>
      <c r="AU96">
        <f t="shared" si="14"/>
        <v>0</v>
      </c>
      <c r="AV96">
        <f t="shared" si="18"/>
        <v>0</v>
      </c>
      <c r="AW96">
        <f t="shared" si="19"/>
        <v>0</v>
      </c>
      <c r="AX96">
        <f t="shared" si="20"/>
        <v>0</v>
      </c>
      <c r="AY96">
        <f t="shared" si="21"/>
        <v>0</v>
      </c>
      <c r="AZ96" t="str">
        <f t="shared" si="15"/>
        <v/>
      </c>
      <c r="BA96">
        <f t="shared" si="16"/>
        <v>0</v>
      </c>
    </row>
    <row r="97" spans="1:53" ht="38.25" customHeight="1" x14ac:dyDescent="0.2">
      <c r="A97" s="149"/>
      <c r="B97" s="56" t="str">
        <f t="shared" si="17"/>
        <v/>
      </c>
      <c r="C97" s="41">
        <f>IF(A97&gt;0,IF(VLOOKUP(A97,全技術者確認表!$A$14:$L$151,8,)="","全技術者確認表に○がありません",VLOOKUP(A97,全技術者確認表!$A$14:$D$151,2,0)),IF(COUNTA(E97:AE97)&gt;0,BN$12,))</f>
        <v>0</v>
      </c>
      <c r="D97" s="157" t="str">
        <f>IF(COUNTA(E97:AE97)&lt;=0,"資格を入力してください",IF(様式４!K97=1,"OK","登録抹消"))</f>
        <v>資格を入力してください</v>
      </c>
      <c r="E97" s="158"/>
      <c r="F97" s="158"/>
      <c r="G97" s="158"/>
      <c r="H97" s="158"/>
      <c r="I97" s="158"/>
      <c r="J97" s="158"/>
      <c r="K97" s="158"/>
      <c r="L97" s="158"/>
      <c r="M97" s="158"/>
      <c r="N97" s="158"/>
      <c r="O97" s="158"/>
      <c r="P97" s="158"/>
      <c r="Q97" s="158"/>
      <c r="R97" s="158"/>
      <c r="S97" s="158"/>
      <c r="T97" s="158"/>
      <c r="U97" s="134"/>
      <c r="V97" s="134"/>
      <c r="W97" s="134"/>
      <c r="X97" s="134"/>
      <c r="Y97" s="134"/>
      <c r="Z97" s="134"/>
      <c r="AA97" s="134"/>
      <c r="AB97" s="134"/>
      <c r="AC97" s="134"/>
      <c r="AD97" s="134"/>
      <c r="AE97" s="134"/>
      <c r="AG97">
        <f>COUNTIFS(様式４!$K97,1,'様式４－１'!V97,"○")</f>
        <v>0</v>
      </c>
      <c r="AH97">
        <f>COUNTIFS(様式４!$K97,1,'様式４－１'!W97,"○")</f>
        <v>0</v>
      </c>
      <c r="AI97">
        <f>COUNTIFS(様式４!$K97,1,'様式４－１'!X97,"○")</f>
        <v>0</v>
      </c>
      <c r="AJ97">
        <f>COUNTIFS(様式４!$K97,1,'様式４－１'!Y97,"○")</f>
        <v>0</v>
      </c>
      <c r="AK97">
        <f>COUNTIFS(様式４!$K97,1,'様式４－１'!Z97,"○")</f>
        <v>0</v>
      </c>
      <c r="AL97">
        <f>COUNTIFS(様式４!$K97,1,'様式４－１'!AA97,"○")</f>
        <v>0</v>
      </c>
      <c r="AM97">
        <f>COUNTIFS(様式４!$K97,1,'様式４－１'!AB97,"○")</f>
        <v>0</v>
      </c>
      <c r="AN97">
        <f>COUNTIFS(様式４!$K97,1,'様式４－１'!AC97,"○")</f>
        <v>0</v>
      </c>
      <c r="AO97">
        <f>COUNTIFS(様式４!$K97,1,'様式４－１'!AD97,"○")</f>
        <v>0</v>
      </c>
      <c r="AP97">
        <f>COUNTIFS(様式４!$K97,1,'様式４－１'!AE97,"○")</f>
        <v>0</v>
      </c>
      <c r="AT97">
        <f t="shared" si="13"/>
        <v>0</v>
      </c>
      <c r="AU97">
        <f t="shared" si="14"/>
        <v>0</v>
      </c>
      <c r="AV97">
        <f t="shared" si="18"/>
        <v>0</v>
      </c>
      <c r="AW97">
        <f t="shared" si="19"/>
        <v>0</v>
      </c>
      <c r="AX97">
        <f t="shared" si="20"/>
        <v>0</v>
      </c>
      <c r="AY97">
        <f t="shared" si="21"/>
        <v>0</v>
      </c>
      <c r="AZ97" t="str">
        <f t="shared" si="15"/>
        <v/>
      </c>
      <c r="BA97">
        <f t="shared" si="16"/>
        <v>0</v>
      </c>
    </row>
    <row r="98" spans="1:53" ht="38.25" customHeight="1" x14ac:dyDescent="0.2">
      <c r="A98" s="149"/>
      <c r="B98" s="56" t="str">
        <f t="shared" si="17"/>
        <v/>
      </c>
      <c r="C98" s="41">
        <f>IF(A98&gt;0,IF(VLOOKUP(A98,全技術者確認表!$A$14:$L$151,8,)="","全技術者確認表に○がありません",VLOOKUP(A98,全技術者確認表!$A$14:$D$151,2,0)),IF(COUNTA(E98:AE98)&gt;0,BN$12,))</f>
        <v>0</v>
      </c>
      <c r="D98" s="157" t="str">
        <f>IF(COUNTA(E98:AE98)&lt;=0,"資格を入力してください",IF(様式４!K98=1,"OK","登録抹消"))</f>
        <v>資格を入力してください</v>
      </c>
      <c r="E98" s="158"/>
      <c r="F98" s="158"/>
      <c r="G98" s="158"/>
      <c r="H98" s="158"/>
      <c r="I98" s="158"/>
      <c r="J98" s="158"/>
      <c r="K98" s="158"/>
      <c r="L98" s="158"/>
      <c r="M98" s="158"/>
      <c r="N98" s="158"/>
      <c r="O98" s="158"/>
      <c r="P98" s="158"/>
      <c r="Q98" s="158"/>
      <c r="R98" s="158"/>
      <c r="S98" s="158"/>
      <c r="T98" s="158"/>
      <c r="U98" s="134"/>
      <c r="V98" s="134"/>
      <c r="W98" s="134"/>
      <c r="X98" s="134"/>
      <c r="Y98" s="134"/>
      <c r="Z98" s="134"/>
      <c r="AA98" s="134"/>
      <c r="AB98" s="134"/>
      <c r="AC98" s="134"/>
      <c r="AD98" s="134"/>
      <c r="AE98" s="134"/>
      <c r="AG98">
        <f>COUNTIFS(様式４!$K98,1,'様式４－１'!V98,"○")</f>
        <v>0</v>
      </c>
      <c r="AH98">
        <f>COUNTIFS(様式４!$K98,1,'様式４－１'!W98,"○")</f>
        <v>0</v>
      </c>
      <c r="AI98">
        <f>COUNTIFS(様式４!$K98,1,'様式４－１'!X98,"○")</f>
        <v>0</v>
      </c>
      <c r="AJ98">
        <f>COUNTIFS(様式４!$K98,1,'様式４－１'!Y98,"○")</f>
        <v>0</v>
      </c>
      <c r="AK98">
        <f>COUNTIFS(様式４!$K98,1,'様式４－１'!Z98,"○")</f>
        <v>0</v>
      </c>
      <c r="AL98">
        <f>COUNTIFS(様式４!$K98,1,'様式４－１'!AA98,"○")</f>
        <v>0</v>
      </c>
      <c r="AM98">
        <f>COUNTIFS(様式４!$K98,1,'様式４－１'!AB98,"○")</f>
        <v>0</v>
      </c>
      <c r="AN98">
        <f>COUNTIFS(様式４!$K98,1,'様式４－１'!AC98,"○")</f>
        <v>0</v>
      </c>
      <c r="AO98">
        <f>COUNTIFS(様式４!$K98,1,'様式４－１'!AD98,"○")</f>
        <v>0</v>
      </c>
      <c r="AP98">
        <f>COUNTIFS(様式４!$K98,1,'様式４－１'!AE98,"○")</f>
        <v>0</v>
      </c>
      <c r="AT98">
        <f t="shared" si="13"/>
        <v>0</v>
      </c>
      <c r="AU98">
        <f t="shared" si="14"/>
        <v>0</v>
      </c>
      <c r="AV98">
        <f t="shared" si="18"/>
        <v>0</v>
      </c>
      <c r="AW98">
        <f t="shared" si="19"/>
        <v>0</v>
      </c>
      <c r="AX98">
        <f t="shared" si="20"/>
        <v>0</v>
      </c>
      <c r="AY98">
        <f t="shared" si="21"/>
        <v>0</v>
      </c>
      <c r="AZ98" t="str">
        <f t="shared" si="15"/>
        <v/>
      </c>
      <c r="BA98">
        <f t="shared" si="16"/>
        <v>0</v>
      </c>
    </row>
    <row r="99" spans="1:53" ht="38.25" customHeight="1" x14ac:dyDescent="0.2">
      <c r="A99" s="149"/>
      <c r="B99" s="56" t="str">
        <f t="shared" si="17"/>
        <v/>
      </c>
      <c r="C99" s="41">
        <f>IF(A99&gt;0,IF(VLOOKUP(A99,全技術者確認表!$A$14:$L$151,8,)="","全技術者確認表に○がありません",VLOOKUP(A99,全技術者確認表!$A$14:$D$151,2,0)),IF(COUNTA(E99:AE99)&gt;0,BN$12,))</f>
        <v>0</v>
      </c>
      <c r="D99" s="157" t="str">
        <f>IF(COUNTA(E99:AE99)&lt;=0,"資格を入力してください",IF(様式４!K99=1,"OK","登録抹消"))</f>
        <v>資格を入力してください</v>
      </c>
      <c r="E99" s="158"/>
      <c r="F99" s="158"/>
      <c r="G99" s="158"/>
      <c r="H99" s="158"/>
      <c r="I99" s="158"/>
      <c r="J99" s="158"/>
      <c r="K99" s="158"/>
      <c r="L99" s="158"/>
      <c r="M99" s="158"/>
      <c r="N99" s="158"/>
      <c r="O99" s="158"/>
      <c r="P99" s="158"/>
      <c r="Q99" s="158"/>
      <c r="R99" s="158"/>
      <c r="S99" s="158"/>
      <c r="T99" s="158"/>
      <c r="U99" s="134"/>
      <c r="V99" s="134"/>
      <c r="W99" s="134"/>
      <c r="X99" s="134"/>
      <c r="Y99" s="134"/>
      <c r="Z99" s="134"/>
      <c r="AA99" s="134"/>
      <c r="AB99" s="134"/>
      <c r="AC99" s="134"/>
      <c r="AD99" s="134"/>
      <c r="AE99" s="134"/>
      <c r="AG99">
        <f>COUNTIFS(様式４!$K99,1,'様式４－１'!V99,"○")</f>
        <v>0</v>
      </c>
      <c r="AH99">
        <f>COUNTIFS(様式４!$K99,1,'様式４－１'!W99,"○")</f>
        <v>0</v>
      </c>
      <c r="AI99">
        <f>COUNTIFS(様式４!$K99,1,'様式４－１'!X99,"○")</f>
        <v>0</v>
      </c>
      <c r="AJ99">
        <f>COUNTIFS(様式４!$K99,1,'様式４－１'!Y99,"○")</f>
        <v>0</v>
      </c>
      <c r="AK99">
        <f>COUNTIFS(様式４!$K99,1,'様式４－１'!Z99,"○")</f>
        <v>0</v>
      </c>
      <c r="AL99">
        <f>COUNTIFS(様式４!$K99,1,'様式４－１'!AA99,"○")</f>
        <v>0</v>
      </c>
      <c r="AM99">
        <f>COUNTIFS(様式４!$K99,1,'様式４－１'!AB99,"○")</f>
        <v>0</v>
      </c>
      <c r="AN99">
        <f>COUNTIFS(様式４!$K99,1,'様式４－１'!AC99,"○")</f>
        <v>0</v>
      </c>
      <c r="AO99">
        <f>COUNTIFS(様式４!$K99,1,'様式４－１'!AD99,"○")</f>
        <v>0</v>
      </c>
      <c r="AP99">
        <f>COUNTIFS(様式４!$K99,1,'様式４－１'!AE99,"○")</f>
        <v>0</v>
      </c>
      <c r="AT99">
        <f t="shared" si="13"/>
        <v>0</v>
      </c>
      <c r="AU99">
        <f t="shared" si="14"/>
        <v>0</v>
      </c>
      <c r="AV99">
        <f t="shared" si="18"/>
        <v>0</v>
      </c>
      <c r="AW99">
        <f t="shared" si="19"/>
        <v>0</v>
      </c>
      <c r="AX99">
        <f t="shared" si="20"/>
        <v>0</v>
      </c>
      <c r="AY99">
        <f t="shared" si="21"/>
        <v>0</v>
      </c>
      <c r="AZ99" t="str">
        <f t="shared" si="15"/>
        <v/>
      </c>
      <c r="BA99">
        <f t="shared" si="16"/>
        <v>0</v>
      </c>
    </row>
    <row r="100" spans="1:53" ht="38.25" customHeight="1" x14ac:dyDescent="0.2">
      <c r="A100" s="149"/>
      <c r="B100" s="56" t="str">
        <f t="shared" si="17"/>
        <v/>
      </c>
      <c r="C100" s="41">
        <f>IF(A100&gt;0,IF(VLOOKUP(A100,全技術者確認表!$A$14:$L$151,8,)="","全技術者確認表に○がありません",VLOOKUP(A100,全技術者確認表!$A$14:$D$151,2,0)),IF(COUNTA(E100:AE100)&gt;0,BN$12,))</f>
        <v>0</v>
      </c>
      <c r="D100" s="157" t="str">
        <f>IF(COUNTA(E100:AE100)&lt;=0,"資格を入力してください",IF(様式４!K100=1,"OK","登録抹消"))</f>
        <v>資格を入力してください</v>
      </c>
      <c r="E100" s="158"/>
      <c r="F100" s="158"/>
      <c r="G100" s="158"/>
      <c r="H100" s="158"/>
      <c r="I100" s="158"/>
      <c r="J100" s="158"/>
      <c r="K100" s="158"/>
      <c r="L100" s="158"/>
      <c r="M100" s="158"/>
      <c r="N100" s="158"/>
      <c r="O100" s="158"/>
      <c r="P100" s="158"/>
      <c r="Q100" s="158"/>
      <c r="R100" s="158"/>
      <c r="S100" s="158"/>
      <c r="T100" s="158"/>
      <c r="U100" s="134"/>
      <c r="V100" s="134"/>
      <c r="W100" s="134"/>
      <c r="X100" s="134"/>
      <c r="Y100" s="134"/>
      <c r="Z100" s="134"/>
      <c r="AA100" s="134"/>
      <c r="AB100" s="134"/>
      <c r="AC100" s="134"/>
      <c r="AD100" s="134"/>
      <c r="AE100" s="134"/>
      <c r="AG100">
        <f>COUNTIFS(様式４!$K100,1,'様式４－１'!V100,"○")</f>
        <v>0</v>
      </c>
      <c r="AH100">
        <f>COUNTIFS(様式４!$K100,1,'様式４－１'!W100,"○")</f>
        <v>0</v>
      </c>
      <c r="AI100">
        <f>COUNTIFS(様式４!$K100,1,'様式４－１'!X100,"○")</f>
        <v>0</v>
      </c>
      <c r="AJ100">
        <f>COUNTIFS(様式４!$K100,1,'様式４－１'!Y100,"○")</f>
        <v>0</v>
      </c>
      <c r="AK100">
        <f>COUNTIFS(様式４!$K100,1,'様式４－１'!Z100,"○")</f>
        <v>0</v>
      </c>
      <c r="AL100">
        <f>COUNTIFS(様式４!$K100,1,'様式４－１'!AA100,"○")</f>
        <v>0</v>
      </c>
      <c r="AM100">
        <f>COUNTIFS(様式４!$K100,1,'様式４－１'!AB100,"○")</f>
        <v>0</v>
      </c>
      <c r="AN100">
        <f>COUNTIFS(様式４!$K100,1,'様式４－１'!AC100,"○")</f>
        <v>0</v>
      </c>
      <c r="AO100">
        <f>COUNTIFS(様式４!$K100,1,'様式４－１'!AD100,"○")</f>
        <v>0</v>
      </c>
      <c r="AP100">
        <f>COUNTIFS(様式４!$K100,1,'様式４－１'!AE100,"○")</f>
        <v>0</v>
      </c>
      <c r="AT100">
        <f t="shared" si="13"/>
        <v>0</v>
      </c>
      <c r="AU100">
        <f t="shared" si="14"/>
        <v>0</v>
      </c>
      <c r="AV100">
        <f t="shared" si="18"/>
        <v>0</v>
      </c>
      <c r="AW100">
        <f t="shared" si="19"/>
        <v>0</v>
      </c>
      <c r="AX100">
        <f t="shared" si="20"/>
        <v>0</v>
      </c>
      <c r="AY100">
        <f t="shared" si="21"/>
        <v>0</v>
      </c>
      <c r="AZ100" t="str">
        <f t="shared" si="15"/>
        <v/>
      </c>
      <c r="BA100">
        <f t="shared" si="16"/>
        <v>0</v>
      </c>
    </row>
    <row r="101" spans="1:53" ht="38.25" customHeight="1" x14ac:dyDescent="0.2">
      <c r="A101" s="149"/>
      <c r="B101" s="56" t="str">
        <f t="shared" si="17"/>
        <v/>
      </c>
      <c r="C101" s="41">
        <f>IF(A101&gt;0,IF(VLOOKUP(A101,全技術者確認表!$A$14:$L$151,8,)="","全技術者確認表に○がありません",VLOOKUP(A101,全技術者確認表!$A$14:$D$151,2,0)),IF(COUNTA(E101:AE101)&gt;0,BN$12,))</f>
        <v>0</v>
      </c>
      <c r="D101" s="157" t="str">
        <f>IF(COUNTA(E101:AE101)&lt;=0,"資格を入力してください",IF(様式４!K101=1,"OK","登録抹消"))</f>
        <v>資格を入力してください</v>
      </c>
      <c r="E101" s="158"/>
      <c r="F101" s="158"/>
      <c r="G101" s="158"/>
      <c r="H101" s="158"/>
      <c r="I101" s="158"/>
      <c r="J101" s="158"/>
      <c r="K101" s="158"/>
      <c r="L101" s="158"/>
      <c r="M101" s="158"/>
      <c r="N101" s="158"/>
      <c r="O101" s="158"/>
      <c r="P101" s="158"/>
      <c r="Q101" s="158"/>
      <c r="R101" s="158"/>
      <c r="S101" s="158"/>
      <c r="T101" s="158"/>
      <c r="U101" s="134"/>
      <c r="V101" s="134"/>
      <c r="W101" s="134"/>
      <c r="X101" s="134"/>
      <c r="Y101" s="134"/>
      <c r="Z101" s="134"/>
      <c r="AA101" s="134"/>
      <c r="AB101" s="134"/>
      <c r="AC101" s="134"/>
      <c r="AD101" s="134"/>
      <c r="AE101" s="134"/>
      <c r="AG101">
        <f>COUNTIFS(様式４!$K101,1,'様式４－１'!V101,"○")</f>
        <v>0</v>
      </c>
      <c r="AH101">
        <f>COUNTIFS(様式４!$K101,1,'様式４－１'!W101,"○")</f>
        <v>0</v>
      </c>
      <c r="AI101">
        <f>COUNTIFS(様式４!$K101,1,'様式４－１'!X101,"○")</f>
        <v>0</v>
      </c>
      <c r="AJ101">
        <f>COUNTIFS(様式４!$K101,1,'様式４－１'!Y101,"○")</f>
        <v>0</v>
      </c>
      <c r="AK101">
        <f>COUNTIFS(様式４!$K101,1,'様式４－１'!Z101,"○")</f>
        <v>0</v>
      </c>
      <c r="AL101">
        <f>COUNTIFS(様式４!$K101,1,'様式４－１'!AA101,"○")</f>
        <v>0</v>
      </c>
      <c r="AM101">
        <f>COUNTIFS(様式４!$K101,1,'様式４－１'!AB101,"○")</f>
        <v>0</v>
      </c>
      <c r="AN101">
        <f>COUNTIFS(様式４!$K101,1,'様式４－１'!AC101,"○")</f>
        <v>0</v>
      </c>
      <c r="AO101">
        <f>COUNTIFS(様式４!$K101,1,'様式４－１'!AD101,"○")</f>
        <v>0</v>
      </c>
      <c r="AP101">
        <f>COUNTIFS(様式４!$K101,1,'様式４－１'!AE101,"○")</f>
        <v>0</v>
      </c>
      <c r="AT101">
        <f t="shared" si="13"/>
        <v>0</v>
      </c>
      <c r="AU101">
        <f t="shared" si="14"/>
        <v>0</v>
      </c>
      <c r="AV101">
        <f t="shared" si="18"/>
        <v>0</v>
      </c>
      <c r="AW101">
        <f t="shared" si="19"/>
        <v>0</v>
      </c>
      <c r="AX101">
        <f t="shared" si="20"/>
        <v>0</v>
      </c>
      <c r="AY101">
        <f t="shared" si="21"/>
        <v>0</v>
      </c>
      <c r="AZ101" t="str">
        <f t="shared" si="15"/>
        <v/>
      </c>
      <c r="BA101">
        <f t="shared" si="16"/>
        <v>0</v>
      </c>
    </row>
    <row r="102" spans="1:53" ht="38.25" customHeight="1" x14ac:dyDescent="0.2">
      <c r="A102" s="149"/>
      <c r="B102" s="56" t="str">
        <f t="shared" si="17"/>
        <v/>
      </c>
      <c r="C102" s="41">
        <f>IF(A102&gt;0,IF(VLOOKUP(A102,全技術者確認表!$A$14:$L$151,8,)="","全技術者確認表に○がありません",VLOOKUP(A102,全技術者確認表!$A$14:$D$151,2,0)),IF(COUNTA(E102:AE102)&gt;0,BN$12,))</f>
        <v>0</v>
      </c>
      <c r="D102" s="157" t="str">
        <f>IF(COUNTA(E102:AE102)&lt;=0,"資格を入力してください",IF(様式４!K102=1,"OK","登録抹消"))</f>
        <v>資格を入力してください</v>
      </c>
      <c r="E102" s="158"/>
      <c r="F102" s="158"/>
      <c r="G102" s="158"/>
      <c r="H102" s="158"/>
      <c r="I102" s="158"/>
      <c r="J102" s="158"/>
      <c r="K102" s="158"/>
      <c r="L102" s="158"/>
      <c r="M102" s="158"/>
      <c r="N102" s="158"/>
      <c r="O102" s="158"/>
      <c r="P102" s="158"/>
      <c r="Q102" s="158"/>
      <c r="R102" s="158"/>
      <c r="S102" s="158"/>
      <c r="T102" s="158"/>
      <c r="U102" s="134"/>
      <c r="V102" s="134"/>
      <c r="W102" s="134"/>
      <c r="X102" s="134"/>
      <c r="Y102" s="134"/>
      <c r="Z102" s="134"/>
      <c r="AA102" s="134"/>
      <c r="AB102" s="134"/>
      <c r="AC102" s="134"/>
      <c r="AD102" s="134"/>
      <c r="AE102" s="134"/>
      <c r="AG102">
        <f>COUNTIFS(様式４!$K102,1,'様式４－１'!V102,"○")</f>
        <v>0</v>
      </c>
      <c r="AH102">
        <f>COUNTIFS(様式４!$K102,1,'様式４－１'!W102,"○")</f>
        <v>0</v>
      </c>
      <c r="AI102">
        <f>COUNTIFS(様式４!$K102,1,'様式４－１'!X102,"○")</f>
        <v>0</v>
      </c>
      <c r="AJ102">
        <f>COUNTIFS(様式４!$K102,1,'様式４－１'!Y102,"○")</f>
        <v>0</v>
      </c>
      <c r="AK102">
        <f>COUNTIFS(様式４!$K102,1,'様式４－１'!Z102,"○")</f>
        <v>0</v>
      </c>
      <c r="AL102">
        <f>COUNTIFS(様式４!$K102,1,'様式４－１'!AA102,"○")</f>
        <v>0</v>
      </c>
      <c r="AM102">
        <f>COUNTIFS(様式４!$K102,1,'様式４－１'!AB102,"○")</f>
        <v>0</v>
      </c>
      <c r="AN102">
        <f>COUNTIFS(様式４!$K102,1,'様式４－１'!AC102,"○")</f>
        <v>0</v>
      </c>
      <c r="AO102">
        <f>COUNTIFS(様式４!$K102,1,'様式４－１'!AD102,"○")</f>
        <v>0</v>
      </c>
      <c r="AP102">
        <f>COUNTIFS(様式４!$K102,1,'様式４－１'!AE102,"○")</f>
        <v>0</v>
      </c>
      <c r="AT102">
        <f t="shared" ref="AT102:AT112" si="22">COUNTA(E102:L102)</f>
        <v>0</v>
      </c>
      <c r="AU102">
        <f t="shared" ref="AU102:AU112" si="23">COUNTA(M102:T102)</f>
        <v>0</v>
      </c>
      <c r="AV102">
        <f t="shared" si="18"/>
        <v>0</v>
      </c>
      <c r="AW102">
        <f t="shared" si="19"/>
        <v>0</v>
      </c>
      <c r="AX102">
        <f t="shared" si="20"/>
        <v>0</v>
      </c>
      <c r="AY102">
        <f t="shared" si="21"/>
        <v>0</v>
      </c>
      <c r="AZ102" t="str">
        <f t="shared" ref="AZ102:AZ112" si="24">IF(A102="","",IF(AT102&gt;0,AT$5,IF(AU102&gt;0,AU$5,IF(AV102&gt;0,AV$5,IF(AW102&gt;0,AW$5,IF(AX102&gt;0,AX$5,IF(AY102&gt;0,AY$5,"－")))))))</f>
        <v/>
      </c>
      <c r="BA102">
        <f t="shared" ref="BA102:BA112" si="25">SUM(AT102:AV102)</f>
        <v>0</v>
      </c>
    </row>
    <row r="103" spans="1:53" ht="38.25" customHeight="1" x14ac:dyDescent="0.2">
      <c r="A103" s="149"/>
      <c r="B103" s="56" t="str">
        <f t="shared" si="17"/>
        <v/>
      </c>
      <c r="C103" s="41">
        <f>IF(A103&gt;0,IF(VLOOKUP(A103,全技術者確認表!$A$14:$L$151,8,)="","全技術者確認表に○がありません",VLOOKUP(A103,全技術者確認表!$A$14:$D$151,2,0)),IF(COUNTA(E103:AE103)&gt;0,BN$12,))</f>
        <v>0</v>
      </c>
      <c r="D103" s="157" t="str">
        <f>IF(COUNTA(E103:AE103)&lt;=0,"資格を入力してください",IF(様式４!K103=1,"OK","登録抹消"))</f>
        <v>資格を入力してください</v>
      </c>
      <c r="E103" s="158"/>
      <c r="F103" s="158"/>
      <c r="G103" s="158"/>
      <c r="H103" s="158"/>
      <c r="I103" s="158"/>
      <c r="J103" s="158"/>
      <c r="K103" s="158"/>
      <c r="L103" s="158"/>
      <c r="M103" s="158"/>
      <c r="N103" s="158"/>
      <c r="O103" s="158"/>
      <c r="P103" s="158"/>
      <c r="Q103" s="158"/>
      <c r="R103" s="158"/>
      <c r="S103" s="158"/>
      <c r="T103" s="158"/>
      <c r="U103" s="134"/>
      <c r="V103" s="134"/>
      <c r="W103" s="134"/>
      <c r="X103" s="134"/>
      <c r="Y103" s="134"/>
      <c r="Z103" s="134"/>
      <c r="AA103" s="134"/>
      <c r="AB103" s="134"/>
      <c r="AC103" s="134"/>
      <c r="AD103" s="134"/>
      <c r="AE103" s="134"/>
      <c r="AG103">
        <f>COUNTIFS(様式４!$K103,1,'様式４－１'!V103,"○")</f>
        <v>0</v>
      </c>
      <c r="AH103">
        <f>COUNTIFS(様式４!$K103,1,'様式４－１'!W103,"○")</f>
        <v>0</v>
      </c>
      <c r="AI103">
        <f>COUNTIFS(様式４!$K103,1,'様式４－１'!X103,"○")</f>
        <v>0</v>
      </c>
      <c r="AJ103">
        <f>COUNTIFS(様式４!$K103,1,'様式４－１'!Y103,"○")</f>
        <v>0</v>
      </c>
      <c r="AK103">
        <f>COUNTIFS(様式４!$K103,1,'様式４－１'!Z103,"○")</f>
        <v>0</v>
      </c>
      <c r="AL103">
        <f>COUNTIFS(様式４!$K103,1,'様式４－１'!AA103,"○")</f>
        <v>0</v>
      </c>
      <c r="AM103">
        <f>COUNTIFS(様式４!$K103,1,'様式４－１'!AB103,"○")</f>
        <v>0</v>
      </c>
      <c r="AN103">
        <f>COUNTIFS(様式４!$K103,1,'様式４－１'!AC103,"○")</f>
        <v>0</v>
      </c>
      <c r="AO103">
        <f>COUNTIFS(様式４!$K103,1,'様式４－１'!AD103,"○")</f>
        <v>0</v>
      </c>
      <c r="AP103">
        <f>COUNTIFS(様式４!$K103,1,'様式４－１'!AE103,"○")</f>
        <v>0</v>
      </c>
      <c r="AT103">
        <f t="shared" si="22"/>
        <v>0</v>
      </c>
      <c r="AU103">
        <f t="shared" si="23"/>
        <v>0</v>
      </c>
      <c r="AV103">
        <f t="shared" si="18"/>
        <v>0</v>
      </c>
      <c r="AW103">
        <f t="shared" si="19"/>
        <v>0</v>
      </c>
      <c r="AX103">
        <f t="shared" si="20"/>
        <v>0</v>
      </c>
      <c r="AY103">
        <f t="shared" si="21"/>
        <v>0</v>
      </c>
      <c r="AZ103" t="str">
        <f t="shared" si="24"/>
        <v/>
      </c>
      <c r="BA103">
        <f t="shared" si="25"/>
        <v>0</v>
      </c>
    </row>
    <row r="104" spans="1:53" ht="38.25" customHeight="1" x14ac:dyDescent="0.2">
      <c r="A104" s="149"/>
      <c r="B104" s="56" t="str">
        <f t="shared" si="17"/>
        <v/>
      </c>
      <c r="C104" s="41">
        <f>IF(A104&gt;0,IF(VLOOKUP(A104,全技術者確認表!$A$14:$L$151,8,)="","全技術者確認表に○がありません",VLOOKUP(A104,全技術者確認表!$A$14:$D$151,2,0)),IF(COUNTA(E104:AE104)&gt;0,BN$12,))</f>
        <v>0</v>
      </c>
      <c r="D104" s="157" t="str">
        <f>IF(COUNTA(E104:AE104)&lt;=0,"資格を入力してください",IF(様式４!K104=1,"OK","登録抹消"))</f>
        <v>資格を入力してください</v>
      </c>
      <c r="E104" s="158"/>
      <c r="F104" s="158"/>
      <c r="G104" s="158"/>
      <c r="H104" s="158"/>
      <c r="I104" s="158"/>
      <c r="J104" s="158"/>
      <c r="K104" s="158"/>
      <c r="L104" s="158"/>
      <c r="M104" s="158"/>
      <c r="N104" s="158"/>
      <c r="O104" s="158"/>
      <c r="P104" s="158"/>
      <c r="Q104" s="158"/>
      <c r="R104" s="158"/>
      <c r="S104" s="158"/>
      <c r="T104" s="158"/>
      <c r="U104" s="134"/>
      <c r="V104" s="134"/>
      <c r="W104" s="134"/>
      <c r="X104" s="134"/>
      <c r="Y104" s="134"/>
      <c r="Z104" s="134"/>
      <c r="AA104" s="134"/>
      <c r="AB104" s="134"/>
      <c r="AC104" s="134"/>
      <c r="AD104" s="134"/>
      <c r="AE104" s="134"/>
      <c r="AG104">
        <f>COUNTIFS(様式４!$K104,1,'様式４－１'!V104,"○")</f>
        <v>0</v>
      </c>
      <c r="AH104">
        <f>COUNTIFS(様式４!$K104,1,'様式４－１'!W104,"○")</f>
        <v>0</v>
      </c>
      <c r="AI104">
        <f>COUNTIFS(様式４!$K104,1,'様式４－１'!X104,"○")</f>
        <v>0</v>
      </c>
      <c r="AJ104">
        <f>COUNTIFS(様式４!$K104,1,'様式４－１'!Y104,"○")</f>
        <v>0</v>
      </c>
      <c r="AK104">
        <f>COUNTIFS(様式４!$K104,1,'様式４－１'!Z104,"○")</f>
        <v>0</v>
      </c>
      <c r="AL104">
        <f>COUNTIFS(様式４!$K104,1,'様式４－１'!AA104,"○")</f>
        <v>0</v>
      </c>
      <c r="AM104">
        <f>COUNTIFS(様式４!$K104,1,'様式４－１'!AB104,"○")</f>
        <v>0</v>
      </c>
      <c r="AN104">
        <f>COUNTIFS(様式４!$K104,1,'様式４－１'!AC104,"○")</f>
        <v>0</v>
      </c>
      <c r="AO104">
        <f>COUNTIFS(様式４!$K104,1,'様式４－１'!AD104,"○")</f>
        <v>0</v>
      </c>
      <c r="AP104">
        <f>COUNTIFS(様式４!$K104,1,'様式４－１'!AE104,"○")</f>
        <v>0</v>
      </c>
      <c r="AT104">
        <f t="shared" si="22"/>
        <v>0</v>
      </c>
      <c r="AU104">
        <f t="shared" si="23"/>
        <v>0</v>
      </c>
      <c r="AV104">
        <f t="shared" si="18"/>
        <v>0</v>
      </c>
      <c r="AW104">
        <f t="shared" si="19"/>
        <v>0</v>
      </c>
      <c r="AX104">
        <f t="shared" si="20"/>
        <v>0</v>
      </c>
      <c r="AY104">
        <f t="shared" si="21"/>
        <v>0</v>
      </c>
      <c r="AZ104" t="str">
        <f t="shared" si="24"/>
        <v/>
      </c>
      <c r="BA104">
        <f t="shared" si="25"/>
        <v>0</v>
      </c>
    </row>
    <row r="105" spans="1:53" ht="38.25" customHeight="1" x14ac:dyDescent="0.2">
      <c r="A105" s="149"/>
      <c r="B105" s="56" t="str">
        <f t="shared" si="17"/>
        <v/>
      </c>
      <c r="C105" s="41">
        <f>IF(A105&gt;0,IF(VLOOKUP(A105,全技術者確認表!$A$14:$L$151,8,)="","全技術者確認表に○がありません",VLOOKUP(A105,全技術者確認表!$A$14:$D$151,2,0)),IF(COUNTA(E105:AE105)&gt;0,BN$12,))</f>
        <v>0</v>
      </c>
      <c r="D105" s="157" t="str">
        <f>IF(COUNTA(E105:AE105)&lt;=0,"資格を入力してください",IF(様式４!K105=1,"OK","登録抹消"))</f>
        <v>資格を入力してください</v>
      </c>
      <c r="E105" s="158"/>
      <c r="F105" s="158"/>
      <c r="G105" s="158"/>
      <c r="H105" s="158"/>
      <c r="I105" s="158"/>
      <c r="J105" s="158"/>
      <c r="K105" s="158"/>
      <c r="L105" s="158"/>
      <c r="M105" s="158"/>
      <c r="N105" s="158"/>
      <c r="O105" s="158"/>
      <c r="P105" s="158"/>
      <c r="Q105" s="158"/>
      <c r="R105" s="158"/>
      <c r="S105" s="158"/>
      <c r="T105" s="158"/>
      <c r="U105" s="134"/>
      <c r="V105" s="134"/>
      <c r="W105" s="134"/>
      <c r="X105" s="134"/>
      <c r="Y105" s="134"/>
      <c r="Z105" s="134"/>
      <c r="AA105" s="134"/>
      <c r="AB105" s="134"/>
      <c r="AC105" s="134"/>
      <c r="AD105" s="134"/>
      <c r="AE105" s="134"/>
      <c r="AG105">
        <f>COUNTIFS(様式４!$K105,1,'様式４－１'!V105,"○")</f>
        <v>0</v>
      </c>
      <c r="AH105">
        <f>COUNTIFS(様式４!$K105,1,'様式４－１'!W105,"○")</f>
        <v>0</v>
      </c>
      <c r="AI105">
        <f>COUNTIFS(様式４!$K105,1,'様式４－１'!X105,"○")</f>
        <v>0</v>
      </c>
      <c r="AJ105">
        <f>COUNTIFS(様式４!$K105,1,'様式４－１'!Y105,"○")</f>
        <v>0</v>
      </c>
      <c r="AK105">
        <f>COUNTIFS(様式４!$K105,1,'様式４－１'!Z105,"○")</f>
        <v>0</v>
      </c>
      <c r="AL105">
        <f>COUNTIFS(様式４!$K105,1,'様式４－１'!AA105,"○")</f>
        <v>0</v>
      </c>
      <c r="AM105">
        <f>COUNTIFS(様式４!$K105,1,'様式４－１'!AB105,"○")</f>
        <v>0</v>
      </c>
      <c r="AN105">
        <f>COUNTIFS(様式４!$K105,1,'様式４－１'!AC105,"○")</f>
        <v>0</v>
      </c>
      <c r="AO105">
        <f>COUNTIFS(様式４!$K105,1,'様式４－１'!AD105,"○")</f>
        <v>0</v>
      </c>
      <c r="AP105">
        <f>COUNTIFS(様式４!$K105,1,'様式４－１'!AE105,"○")</f>
        <v>0</v>
      </c>
      <c r="AT105">
        <f t="shared" si="22"/>
        <v>0</v>
      </c>
      <c r="AU105">
        <f t="shared" si="23"/>
        <v>0</v>
      </c>
      <c r="AV105">
        <f t="shared" si="18"/>
        <v>0</v>
      </c>
      <c r="AW105">
        <f t="shared" si="19"/>
        <v>0</v>
      </c>
      <c r="AX105">
        <f t="shared" si="20"/>
        <v>0</v>
      </c>
      <c r="AY105">
        <f t="shared" si="21"/>
        <v>0</v>
      </c>
      <c r="AZ105" t="str">
        <f t="shared" si="24"/>
        <v/>
      </c>
      <c r="BA105">
        <f t="shared" si="25"/>
        <v>0</v>
      </c>
    </row>
    <row r="106" spans="1:53" ht="38.25" customHeight="1" x14ac:dyDescent="0.2">
      <c r="A106" s="149"/>
      <c r="B106" s="56" t="str">
        <f t="shared" si="17"/>
        <v/>
      </c>
      <c r="C106" s="41">
        <f>IF(A106&gt;0,IF(VLOOKUP(A106,全技術者確認表!$A$14:$L$151,8,)="","全技術者確認表に○がありません",VLOOKUP(A106,全技術者確認表!$A$14:$D$151,2,0)),IF(COUNTA(E106:AE106)&gt;0,BN$12,))</f>
        <v>0</v>
      </c>
      <c r="D106" s="157" t="str">
        <f>IF(COUNTA(E106:AE106)&lt;=0,"資格を入力してください",IF(様式４!K106=1,"OK","登録抹消"))</f>
        <v>資格を入力してください</v>
      </c>
      <c r="E106" s="158"/>
      <c r="F106" s="158"/>
      <c r="G106" s="158"/>
      <c r="H106" s="158"/>
      <c r="I106" s="158"/>
      <c r="J106" s="158"/>
      <c r="K106" s="158"/>
      <c r="L106" s="158"/>
      <c r="M106" s="158"/>
      <c r="N106" s="158"/>
      <c r="O106" s="158"/>
      <c r="P106" s="158"/>
      <c r="Q106" s="158"/>
      <c r="R106" s="158"/>
      <c r="S106" s="158"/>
      <c r="T106" s="158"/>
      <c r="U106" s="134"/>
      <c r="V106" s="134"/>
      <c r="W106" s="134"/>
      <c r="X106" s="134"/>
      <c r="Y106" s="134"/>
      <c r="Z106" s="134"/>
      <c r="AA106" s="134"/>
      <c r="AB106" s="134"/>
      <c r="AC106" s="134"/>
      <c r="AD106" s="134"/>
      <c r="AE106" s="134"/>
      <c r="AG106">
        <f>COUNTIFS(様式４!$K106,1,'様式４－１'!V106,"○")</f>
        <v>0</v>
      </c>
      <c r="AH106">
        <f>COUNTIFS(様式４!$K106,1,'様式４－１'!W106,"○")</f>
        <v>0</v>
      </c>
      <c r="AI106">
        <f>COUNTIFS(様式４!$K106,1,'様式４－１'!X106,"○")</f>
        <v>0</v>
      </c>
      <c r="AJ106">
        <f>COUNTIFS(様式４!$K106,1,'様式４－１'!Y106,"○")</f>
        <v>0</v>
      </c>
      <c r="AK106">
        <f>COUNTIFS(様式４!$K106,1,'様式４－１'!Z106,"○")</f>
        <v>0</v>
      </c>
      <c r="AL106">
        <f>COUNTIFS(様式４!$K106,1,'様式４－１'!AA106,"○")</f>
        <v>0</v>
      </c>
      <c r="AM106">
        <f>COUNTIFS(様式４!$K106,1,'様式４－１'!AB106,"○")</f>
        <v>0</v>
      </c>
      <c r="AN106">
        <f>COUNTIFS(様式４!$K106,1,'様式４－１'!AC106,"○")</f>
        <v>0</v>
      </c>
      <c r="AO106">
        <f>COUNTIFS(様式４!$K106,1,'様式４－１'!AD106,"○")</f>
        <v>0</v>
      </c>
      <c r="AP106">
        <f>COUNTIFS(様式４!$K106,1,'様式４－１'!AE106,"○")</f>
        <v>0</v>
      </c>
      <c r="AT106">
        <f t="shared" si="22"/>
        <v>0</v>
      </c>
      <c r="AU106">
        <f t="shared" si="23"/>
        <v>0</v>
      </c>
      <c r="AV106">
        <f t="shared" si="18"/>
        <v>0</v>
      </c>
      <c r="AW106">
        <f t="shared" si="19"/>
        <v>0</v>
      </c>
      <c r="AX106">
        <f t="shared" si="20"/>
        <v>0</v>
      </c>
      <c r="AY106">
        <f t="shared" si="21"/>
        <v>0</v>
      </c>
      <c r="AZ106" t="str">
        <f t="shared" si="24"/>
        <v/>
      </c>
      <c r="BA106">
        <f t="shared" si="25"/>
        <v>0</v>
      </c>
    </row>
    <row r="107" spans="1:53" ht="38.25" customHeight="1" x14ac:dyDescent="0.2">
      <c r="A107" s="149"/>
      <c r="B107" s="56" t="str">
        <f t="shared" si="17"/>
        <v/>
      </c>
      <c r="C107" s="41">
        <f>IF(A107&gt;0,IF(VLOOKUP(A107,全技術者確認表!$A$14:$L$151,8,)="","全技術者確認表に○がありません",VLOOKUP(A107,全技術者確認表!$A$14:$D$151,2,0)),IF(COUNTA(E107:AE107)&gt;0,BN$12,))</f>
        <v>0</v>
      </c>
      <c r="D107" s="157" t="str">
        <f>IF(COUNTA(E107:AE107)&lt;=0,"資格を入力してください",IF(様式４!K107=1,"OK","登録抹消"))</f>
        <v>資格を入力してください</v>
      </c>
      <c r="E107" s="158"/>
      <c r="F107" s="158"/>
      <c r="G107" s="158"/>
      <c r="H107" s="158"/>
      <c r="I107" s="158"/>
      <c r="J107" s="158"/>
      <c r="K107" s="158"/>
      <c r="L107" s="158"/>
      <c r="M107" s="158"/>
      <c r="N107" s="158"/>
      <c r="O107" s="158"/>
      <c r="P107" s="158"/>
      <c r="Q107" s="158"/>
      <c r="R107" s="158"/>
      <c r="S107" s="158"/>
      <c r="T107" s="158"/>
      <c r="U107" s="134"/>
      <c r="V107" s="134"/>
      <c r="W107" s="134"/>
      <c r="X107" s="134"/>
      <c r="Y107" s="134"/>
      <c r="Z107" s="134"/>
      <c r="AA107" s="134"/>
      <c r="AB107" s="134"/>
      <c r="AC107" s="134"/>
      <c r="AD107" s="134"/>
      <c r="AE107" s="134"/>
      <c r="AG107">
        <f>COUNTIFS(様式４!$K107,1,'様式４－１'!V107,"○")</f>
        <v>0</v>
      </c>
      <c r="AH107">
        <f>COUNTIFS(様式４!$K107,1,'様式４－１'!W107,"○")</f>
        <v>0</v>
      </c>
      <c r="AI107">
        <f>COUNTIFS(様式４!$K107,1,'様式４－１'!X107,"○")</f>
        <v>0</v>
      </c>
      <c r="AJ107">
        <f>COUNTIFS(様式４!$K107,1,'様式４－１'!Y107,"○")</f>
        <v>0</v>
      </c>
      <c r="AK107">
        <f>COUNTIFS(様式４!$K107,1,'様式４－１'!Z107,"○")</f>
        <v>0</v>
      </c>
      <c r="AL107">
        <f>COUNTIFS(様式４!$K107,1,'様式４－１'!AA107,"○")</f>
        <v>0</v>
      </c>
      <c r="AM107">
        <f>COUNTIFS(様式４!$K107,1,'様式４－１'!AB107,"○")</f>
        <v>0</v>
      </c>
      <c r="AN107">
        <f>COUNTIFS(様式４!$K107,1,'様式４－１'!AC107,"○")</f>
        <v>0</v>
      </c>
      <c r="AO107">
        <f>COUNTIFS(様式４!$K107,1,'様式４－１'!AD107,"○")</f>
        <v>0</v>
      </c>
      <c r="AP107">
        <f>COUNTIFS(様式４!$K107,1,'様式４－１'!AE107,"○")</f>
        <v>0</v>
      </c>
      <c r="AT107">
        <f t="shared" si="22"/>
        <v>0</v>
      </c>
      <c r="AU107">
        <f t="shared" si="23"/>
        <v>0</v>
      </c>
      <c r="AV107">
        <f t="shared" si="18"/>
        <v>0</v>
      </c>
      <c r="AW107">
        <f t="shared" si="19"/>
        <v>0</v>
      </c>
      <c r="AX107">
        <f t="shared" si="20"/>
        <v>0</v>
      </c>
      <c r="AY107">
        <f t="shared" si="21"/>
        <v>0</v>
      </c>
      <c r="AZ107" t="str">
        <f t="shared" si="24"/>
        <v/>
      </c>
      <c r="BA107">
        <f t="shared" si="25"/>
        <v>0</v>
      </c>
    </row>
    <row r="108" spans="1:53" ht="38.25" customHeight="1" x14ac:dyDescent="0.2">
      <c r="A108" s="149"/>
      <c r="B108" s="56" t="str">
        <f t="shared" si="17"/>
        <v/>
      </c>
      <c r="C108" s="41">
        <f>IF(A108&gt;0,IF(VLOOKUP(A108,全技術者確認表!$A$14:$L$151,8,)="","全技術者確認表に○がありません",VLOOKUP(A108,全技術者確認表!$A$14:$D$151,2,0)),IF(COUNTA(E108:AE108)&gt;0,BN$12,))</f>
        <v>0</v>
      </c>
      <c r="D108" s="157" t="str">
        <f>IF(COUNTA(E108:AE108)&lt;=0,"資格を入力してください",IF(様式４!K108=1,"OK","登録抹消"))</f>
        <v>資格を入力してください</v>
      </c>
      <c r="E108" s="158"/>
      <c r="F108" s="158"/>
      <c r="G108" s="158"/>
      <c r="H108" s="158"/>
      <c r="I108" s="158"/>
      <c r="J108" s="158"/>
      <c r="K108" s="158"/>
      <c r="L108" s="158"/>
      <c r="M108" s="158"/>
      <c r="N108" s="158"/>
      <c r="O108" s="158"/>
      <c r="P108" s="158"/>
      <c r="Q108" s="158"/>
      <c r="R108" s="158"/>
      <c r="S108" s="158"/>
      <c r="T108" s="158"/>
      <c r="U108" s="134"/>
      <c r="V108" s="134"/>
      <c r="W108" s="134"/>
      <c r="X108" s="134"/>
      <c r="Y108" s="134"/>
      <c r="Z108" s="134"/>
      <c r="AA108" s="134"/>
      <c r="AB108" s="134"/>
      <c r="AC108" s="134"/>
      <c r="AD108" s="134"/>
      <c r="AE108" s="134"/>
      <c r="AG108">
        <f>COUNTIFS(様式４!$K108,1,'様式４－１'!V108,"○")</f>
        <v>0</v>
      </c>
      <c r="AH108">
        <f>COUNTIFS(様式４!$K108,1,'様式４－１'!W108,"○")</f>
        <v>0</v>
      </c>
      <c r="AI108">
        <f>COUNTIFS(様式４!$K108,1,'様式４－１'!X108,"○")</f>
        <v>0</v>
      </c>
      <c r="AJ108">
        <f>COUNTIFS(様式４!$K108,1,'様式４－１'!Y108,"○")</f>
        <v>0</v>
      </c>
      <c r="AK108">
        <f>COUNTIFS(様式４!$K108,1,'様式４－１'!Z108,"○")</f>
        <v>0</v>
      </c>
      <c r="AL108">
        <f>COUNTIFS(様式４!$K108,1,'様式４－１'!AA108,"○")</f>
        <v>0</v>
      </c>
      <c r="AM108">
        <f>COUNTIFS(様式４!$K108,1,'様式４－１'!AB108,"○")</f>
        <v>0</v>
      </c>
      <c r="AN108">
        <f>COUNTIFS(様式４!$K108,1,'様式４－１'!AC108,"○")</f>
        <v>0</v>
      </c>
      <c r="AO108">
        <f>COUNTIFS(様式４!$K108,1,'様式４－１'!AD108,"○")</f>
        <v>0</v>
      </c>
      <c r="AP108">
        <f>COUNTIFS(様式４!$K108,1,'様式４－１'!AE108,"○")</f>
        <v>0</v>
      </c>
      <c r="AT108">
        <f t="shared" si="22"/>
        <v>0</v>
      </c>
      <c r="AU108">
        <f t="shared" si="23"/>
        <v>0</v>
      </c>
      <c r="AV108">
        <f t="shared" si="18"/>
        <v>0</v>
      </c>
      <c r="AW108">
        <f t="shared" si="19"/>
        <v>0</v>
      </c>
      <c r="AX108">
        <f t="shared" si="20"/>
        <v>0</v>
      </c>
      <c r="AY108">
        <f t="shared" si="21"/>
        <v>0</v>
      </c>
      <c r="AZ108" t="str">
        <f t="shared" si="24"/>
        <v/>
      </c>
      <c r="BA108">
        <f t="shared" si="25"/>
        <v>0</v>
      </c>
    </row>
    <row r="109" spans="1:53" ht="38.25" customHeight="1" x14ac:dyDescent="0.2">
      <c r="A109" s="149"/>
      <c r="B109" s="56" t="str">
        <f t="shared" si="17"/>
        <v/>
      </c>
      <c r="C109" s="41">
        <f>IF(A109&gt;0,IF(VLOOKUP(A109,全技術者確認表!$A$14:$L$151,8,)="","全技術者確認表に○がありません",VLOOKUP(A109,全技術者確認表!$A$14:$D$151,2,0)),IF(COUNTA(E109:AE109)&gt;0,BN$12,))</f>
        <v>0</v>
      </c>
      <c r="D109" s="157" t="str">
        <f>IF(COUNTA(E109:AE109)&lt;=0,"資格を入力してください",IF(様式４!K109=1,"OK","登録抹消"))</f>
        <v>資格を入力してください</v>
      </c>
      <c r="E109" s="158"/>
      <c r="F109" s="158"/>
      <c r="G109" s="158"/>
      <c r="H109" s="158"/>
      <c r="I109" s="158"/>
      <c r="J109" s="158"/>
      <c r="K109" s="158"/>
      <c r="L109" s="158"/>
      <c r="M109" s="158"/>
      <c r="N109" s="158"/>
      <c r="O109" s="158"/>
      <c r="P109" s="158"/>
      <c r="Q109" s="158"/>
      <c r="R109" s="158"/>
      <c r="S109" s="158"/>
      <c r="T109" s="158"/>
      <c r="U109" s="134"/>
      <c r="V109" s="134"/>
      <c r="W109" s="134"/>
      <c r="X109" s="134"/>
      <c r="Y109" s="134"/>
      <c r="Z109" s="134"/>
      <c r="AA109" s="134"/>
      <c r="AB109" s="134"/>
      <c r="AC109" s="134"/>
      <c r="AD109" s="134"/>
      <c r="AE109" s="134"/>
      <c r="AG109">
        <f>COUNTIFS(様式４!$K109,1,'様式４－１'!V109,"○")</f>
        <v>0</v>
      </c>
      <c r="AH109">
        <f>COUNTIFS(様式４!$K109,1,'様式４－１'!W109,"○")</f>
        <v>0</v>
      </c>
      <c r="AI109">
        <f>COUNTIFS(様式４!$K109,1,'様式４－１'!X109,"○")</f>
        <v>0</v>
      </c>
      <c r="AJ109">
        <f>COUNTIFS(様式４!$K109,1,'様式４－１'!Y109,"○")</f>
        <v>0</v>
      </c>
      <c r="AK109">
        <f>COUNTIFS(様式４!$K109,1,'様式４－１'!Z109,"○")</f>
        <v>0</v>
      </c>
      <c r="AL109">
        <f>COUNTIFS(様式４!$K109,1,'様式４－１'!AA109,"○")</f>
        <v>0</v>
      </c>
      <c r="AM109">
        <f>COUNTIFS(様式４!$K109,1,'様式４－１'!AB109,"○")</f>
        <v>0</v>
      </c>
      <c r="AN109">
        <f>COUNTIFS(様式４!$K109,1,'様式４－１'!AC109,"○")</f>
        <v>0</v>
      </c>
      <c r="AO109">
        <f>COUNTIFS(様式４!$K109,1,'様式４－１'!AD109,"○")</f>
        <v>0</v>
      </c>
      <c r="AP109">
        <f>COUNTIFS(様式４!$K109,1,'様式４－１'!AE109,"○")</f>
        <v>0</v>
      </c>
      <c r="AT109">
        <f t="shared" si="22"/>
        <v>0</v>
      </c>
      <c r="AU109">
        <f t="shared" si="23"/>
        <v>0</v>
      </c>
      <c r="AV109">
        <f t="shared" si="18"/>
        <v>0</v>
      </c>
      <c r="AW109">
        <f t="shared" si="19"/>
        <v>0</v>
      </c>
      <c r="AX109">
        <f t="shared" si="20"/>
        <v>0</v>
      </c>
      <c r="AY109">
        <f t="shared" si="21"/>
        <v>0</v>
      </c>
      <c r="AZ109" t="str">
        <f t="shared" si="24"/>
        <v/>
      </c>
      <c r="BA109">
        <f t="shared" si="25"/>
        <v>0</v>
      </c>
    </row>
    <row r="110" spans="1:53" ht="38.25" customHeight="1" x14ac:dyDescent="0.2">
      <c r="A110" s="149"/>
      <c r="B110" s="56" t="str">
        <f t="shared" si="17"/>
        <v/>
      </c>
      <c r="C110" s="41">
        <f>IF(A110&gt;0,IF(VLOOKUP(A110,全技術者確認表!$A$14:$L$151,8,)="","全技術者確認表に○がありません",VLOOKUP(A110,全技術者確認表!$A$14:$D$151,2,0)),IF(COUNTA(E110:AE110)&gt;0,BN$12,))</f>
        <v>0</v>
      </c>
      <c r="D110" s="157" t="str">
        <f>IF(COUNTA(E110:AE110)&lt;=0,"資格を入力してください",IF(様式４!K110=1,"OK","登録抹消"))</f>
        <v>資格を入力してください</v>
      </c>
      <c r="E110" s="158"/>
      <c r="F110" s="158"/>
      <c r="G110" s="158"/>
      <c r="H110" s="158"/>
      <c r="I110" s="158"/>
      <c r="J110" s="158"/>
      <c r="K110" s="158"/>
      <c r="L110" s="158"/>
      <c r="M110" s="158"/>
      <c r="N110" s="158"/>
      <c r="O110" s="158"/>
      <c r="P110" s="158"/>
      <c r="Q110" s="158"/>
      <c r="R110" s="158"/>
      <c r="S110" s="158"/>
      <c r="T110" s="158"/>
      <c r="U110" s="134"/>
      <c r="V110" s="134"/>
      <c r="W110" s="134"/>
      <c r="X110" s="134"/>
      <c r="Y110" s="134"/>
      <c r="Z110" s="134"/>
      <c r="AA110" s="134"/>
      <c r="AB110" s="134"/>
      <c r="AC110" s="134"/>
      <c r="AD110" s="134"/>
      <c r="AE110" s="134"/>
      <c r="AG110">
        <f>COUNTIFS(様式４!$K110,1,'様式４－１'!V110,"○")</f>
        <v>0</v>
      </c>
      <c r="AH110">
        <f>COUNTIFS(様式４!$K110,1,'様式４－１'!W110,"○")</f>
        <v>0</v>
      </c>
      <c r="AI110">
        <f>COUNTIFS(様式４!$K110,1,'様式４－１'!X110,"○")</f>
        <v>0</v>
      </c>
      <c r="AJ110">
        <f>COUNTIFS(様式４!$K110,1,'様式４－１'!Y110,"○")</f>
        <v>0</v>
      </c>
      <c r="AK110">
        <f>COUNTIFS(様式４!$K110,1,'様式４－１'!Z110,"○")</f>
        <v>0</v>
      </c>
      <c r="AL110">
        <f>COUNTIFS(様式４!$K110,1,'様式４－１'!AA110,"○")</f>
        <v>0</v>
      </c>
      <c r="AM110">
        <f>COUNTIFS(様式４!$K110,1,'様式４－１'!AB110,"○")</f>
        <v>0</v>
      </c>
      <c r="AN110">
        <f>COUNTIFS(様式４!$K110,1,'様式４－１'!AC110,"○")</f>
        <v>0</v>
      </c>
      <c r="AO110">
        <f>COUNTIFS(様式４!$K110,1,'様式４－１'!AD110,"○")</f>
        <v>0</v>
      </c>
      <c r="AP110">
        <f>COUNTIFS(様式４!$K110,1,'様式４－１'!AE110,"○")</f>
        <v>0</v>
      </c>
      <c r="AT110">
        <f t="shared" si="22"/>
        <v>0</v>
      </c>
      <c r="AU110">
        <f t="shared" si="23"/>
        <v>0</v>
      </c>
      <c r="AV110">
        <f t="shared" si="18"/>
        <v>0</v>
      </c>
      <c r="AW110">
        <f t="shared" si="19"/>
        <v>0</v>
      </c>
      <c r="AX110">
        <f t="shared" si="20"/>
        <v>0</v>
      </c>
      <c r="AY110">
        <f t="shared" si="21"/>
        <v>0</v>
      </c>
      <c r="AZ110" t="str">
        <f t="shared" si="24"/>
        <v/>
      </c>
      <c r="BA110">
        <f t="shared" si="25"/>
        <v>0</v>
      </c>
    </row>
    <row r="111" spans="1:53" ht="38.25" customHeight="1" x14ac:dyDescent="0.2">
      <c r="A111" s="149"/>
      <c r="B111" s="56" t="str">
        <f t="shared" si="17"/>
        <v/>
      </c>
      <c r="C111" s="41">
        <f>IF(A111&gt;0,IF(VLOOKUP(A111,全技術者確認表!$A$14:$L$151,8,)="","全技術者確認表に○がありません",VLOOKUP(A111,全技術者確認表!$A$14:$D$151,2,0)),IF(COUNTA(E111:AE111)&gt;0,BN$12,))</f>
        <v>0</v>
      </c>
      <c r="D111" s="157" t="str">
        <f>IF(COUNTA(E111:AE111)&lt;=0,"資格を入力してください",IF(様式４!K111=1,"OK","登録抹消"))</f>
        <v>資格を入力してください</v>
      </c>
      <c r="E111" s="158"/>
      <c r="F111" s="158"/>
      <c r="G111" s="158"/>
      <c r="H111" s="158"/>
      <c r="I111" s="158"/>
      <c r="J111" s="158"/>
      <c r="K111" s="158"/>
      <c r="L111" s="158"/>
      <c r="M111" s="158"/>
      <c r="N111" s="158"/>
      <c r="O111" s="158"/>
      <c r="P111" s="158"/>
      <c r="Q111" s="158"/>
      <c r="R111" s="158"/>
      <c r="S111" s="158"/>
      <c r="T111" s="158"/>
      <c r="U111" s="134"/>
      <c r="V111" s="134"/>
      <c r="W111" s="134"/>
      <c r="X111" s="134"/>
      <c r="Y111" s="134"/>
      <c r="Z111" s="134"/>
      <c r="AA111" s="134"/>
      <c r="AB111" s="134"/>
      <c r="AC111" s="134"/>
      <c r="AD111" s="134"/>
      <c r="AE111" s="134"/>
      <c r="AG111">
        <f>COUNTIFS(様式４!$K111,1,'様式４－１'!V111,"○")</f>
        <v>0</v>
      </c>
      <c r="AH111">
        <f>COUNTIFS(様式４!$K111,1,'様式４－１'!W111,"○")</f>
        <v>0</v>
      </c>
      <c r="AI111">
        <f>COUNTIFS(様式４!$K111,1,'様式４－１'!X111,"○")</f>
        <v>0</v>
      </c>
      <c r="AJ111">
        <f>COUNTIFS(様式４!$K111,1,'様式４－１'!Y111,"○")</f>
        <v>0</v>
      </c>
      <c r="AK111">
        <f>COUNTIFS(様式４!$K111,1,'様式４－１'!Z111,"○")</f>
        <v>0</v>
      </c>
      <c r="AL111">
        <f>COUNTIFS(様式４!$K111,1,'様式４－１'!AA111,"○")</f>
        <v>0</v>
      </c>
      <c r="AM111">
        <f>COUNTIFS(様式４!$K111,1,'様式４－１'!AB111,"○")</f>
        <v>0</v>
      </c>
      <c r="AN111">
        <f>COUNTIFS(様式４!$K111,1,'様式４－１'!AC111,"○")</f>
        <v>0</v>
      </c>
      <c r="AO111">
        <f>COUNTIFS(様式４!$K111,1,'様式４－１'!AD111,"○")</f>
        <v>0</v>
      </c>
      <c r="AP111">
        <f>COUNTIFS(様式４!$K111,1,'様式４－１'!AE111,"○")</f>
        <v>0</v>
      </c>
      <c r="AT111">
        <f t="shared" si="22"/>
        <v>0</v>
      </c>
      <c r="AU111">
        <f t="shared" si="23"/>
        <v>0</v>
      </c>
      <c r="AV111">
        <f t="shared" si="18"/>
        <v>0</v>
      </c>
      <c r="AW111">
        <f t="shared" si="19"/>
        <v>0</v>
      </c>
      <c r="AX111">
        <f t="shared" si="20"/>
        <v>0</v>
      </c>
      <c r="AY111">
        <f t="shared" si="21"/>
        <v>0</v>
      </c>
      <c r="AZ111" t="str">
        <f t="shared" si="24"/>
        <v/>
      </c>
      <c r="BA111">
        <f t="shared" si="25"/>
        <v>0</v>
      </c>
    </row>
    <row r="112" spans="1:53" ht="38.25" customHeight="1" x14ac:dyDescent="0.2">
      <c r="A112" s="149"/>
      <c r="B112" s="56" t="str">
        <f t="shared" si="17"/>
        <v/>
      </c>
      <c r="C112" s="41">
        <f>IF(A112&gt;0,IF(VLOOKUP(A112,全技術者確認表!$A$14:$L$151,8,)="","全技術者確認表に○がありません",VLOOKUP(A112,全技術者確認表!$A$14:$D$151,2,0)),IF(COUNTA(E112:AE112)&gt;0,BN$12,))</f>
        <v>0</v>
      </c>
      <c r="D112" s="157" t="str">
        <f>IF(COUNTA(E112:AE112)&lt;=0,"資格を入力してください",IF(様式４!K112=1,"OK","登録抹消"))</f>
        <v>資格を入力してください</v>
      </c>
      <c r="E112" s="158"/>
      <c r="F112" s="158"/>
      <c r="G112" s="158"/>
      <c r="H112" s="158"/>
      <c r="I112" s="158"/>
      <c r="J112" s="158"/>
      <c r="K112" s="158"/>
      <c r="L112" s="158"/>
      <c r="M112" s="158"/>
      <c r="N112" s="158"/>
      <c r="O112" s="158"/>
      <c r="P112" s="158"/>
      <c r="Q112" s="158"/>
      <c r="R112" s="158"/>
      <c r="S112" s="158"/>
      <c r="T112" s="158"/>
      <c r="U112" s="134"/>
      <c r="V112" s="134"/>
      <c r="W112" s="134"/>
      <c r="X112" s="134"/>
      <c r="Y112" s="134"/>
      <c r="Z112" s="134"/>
      <c r="AA112" s="134"/>
      <c r="AB112" s="134"/>
      <c r="AC112" s="134"/>
      <c r="AD112" s="134"/>
      <c r="AE112" s="134"/>
      <c r="AG112">
        <f>COUNTIFS(様式４!$K112,1,'様式４－１'!V112,"○")</f>
        <v>0</v>
      </c>
      <c r="AH112">
        <f>COUNTIFS(様式４!$K112,1,'様式４－１'!W112,"○")</f>
        <v>0</v>
      </c>
      <c r="AI112">
        <f>COUNTIFS(様式４!$K112,1,'様式４－１'!X112,"○")</f>
        <v>0</v>
      </c>
      <c r="AJ112">
        <f>COUNTIFS(様式４!$K112,1,'様式４－１'!Y112,"○")</f>
        <v>0</v>
      </c>
      <c r="AK112">
        <f>COUNTIFS(様式４!$K112,1,'様式４－１'!Z112,"○")</f>
        <v>0</v>
      </c>
      <c r="AL112">
        <f>COUNTIFS(様式４!$K112,1,'様式４－１'!AA112,"○")</f>
        <v>0</v>
      </c>
      <c r="AM112">
        <f>COUNTIFS(様式４!$K112,1,'様式４－１'!AB112,"○")</f>
        <v>0</v>
      </c>
      <c r="AN112">
        <f>COUNTIFS(様式４!$K112,1,'様式４－１'!AC112,"○")</f>
        <v>0</v>
      </c>
      <c r="AO112">
        <f>COUNTIFS(様式４!$K112,1,'様式４－１'!AD112,"○")</f>
        <v>0</v>
      </c>
      <c r="AP112">
        <f>COUNTIFS(様式４!$K112,1,'様式４－１'!AE112,"○")</f>
        <v>0</v>
      </c>
      <c r="AT112">
        <f t="shared" si="22"/>
        <v>0</v>
      </c>
      <c r="AU112">
        <f t="shared" si="23"/>
        <v>0</v>
      </c>
      <c r="AV112">
        <f t="shared" si="18"/>
        <v>0</v>
      </c>
      <c r="AW112">
        <f t="shared" si="19"/>
        <v>0</v>
      </c>
      <c r="AX112">
        <f t="shared" si="20"/>
        <v>0</v>
      </c>
      <c r="AY112">
        <f t="shared" si="21"/>
        <v>0</v>
      </c>
      <c r="AZ112" t="str">
        <f t="shared" si="24"/>
        <v/>
      </c>
      <c r="BA112">
        <f t="shared" si="25"/>
        <v>0</v>
      </c>
    </row>
    <row r="114" spans="5:42" hidden="1" x14ac:dyDescent="0.2">
      <c r="E114">
        <f t="shared" ref="E114:AD114" si="26">COUNTA(E6:E112)</f>
        <v>0</v>
      </c>
      <c r="F114">
        <f t="shared" si="26"/>
        <v>0</v>
      </c>
      <c r="G114">
        <f t="shared" si="26"/>
        <v>0</v>
      </c>
      <c r="H114">
        <f t="shared" ref="H114" si="27">COUNTA(H6:H112)</f>
        <v>0</v>
      </c>
      <c r="I114">
        <f t="shared" si="26"/>
        <v>0</v>
      </c>
      <c r="J114">
        <f t="shared" si="26"/>
        <v>0</v>
      </c>
      <c r="L114">
        <f t="shared" si="26"/>
        <v>0</v>
      </c>
      <c r="M114">
        <f t="shared" si="26"/>
        <v>0</v>
      </c>
      <c r="N114">
        <f t="shared" si="26"/>
        <v>0</v>
      </c>
      <c r="P114">
        <f t="shared" si="26"/>
        <v>0</v>
      </c>
      <c r="Q114">
        <f t="shared" si="26"/>
        <v>0</v>
      </c>
      <c r="R114">
        <f t="shared" si="26"/>
        <v>0</v>
      </c>
      <c r="T114">
        <f t="shared" si="26"/>
        <v>0</v>
      </c>
      <c r="U114">
        <f t="shared" si="26"/>
        <v>0</v>
      </c>
      <c r="V114">
        <f t="shared" si="26"/>
        <v>0</v>
      </c>
      <c r="W114">
        <f t="shared" si="26"/>
        <v>0</v>
      </c>
      <c r="X114">
        <f t="shared" si="26"/>
        <v>0</v>
      </c>
      <c r="Y114">
        <f t="shared" si="26"/>
        <v>0</v>
      </c>
      <c r="Z114">
        <f t="shared" si="26"/>
        <v>0</v>
      </c>
      <c r="AA114">
        <f t="shared" si="26"/>
        <v>0</v>
      </c>
      <c r="AB114">
        <f t="shared" si="26"/>
        <v>0</v>
      </c>
      <c r="AC114">
        <f t="shared" si="26"/>
        <v>0</v>
      </c>
      <c r="AD114">
        <f t="shared" si="26"/>
        <v>0</v>
      </c>
      <c r="AE114">
        <f>COUNTA(AE6:AE112)</f>
        <v>0</v>
      </c>
      <c r="AG114">
        <f>SUM(AG6:AG112)</f>
        <v>0</v>
      </c>
      <c r="AH114">
        <f t="shared" ref="AH114:AP114" si="28">SUM(AH6:AH112)</f>
        <v>0</v>
      </c>
      <c r="AI114">
        <f t="shared" si="28"/>
        <v>0</v>
      </c>
      <c r="AJ114">
        <f t="shared" si="28"/>
        <v>0</v>
      </c>
      <c r="AK114">
        <f t="shared" si="28"/>
        <v>0</v>
      </c>
      <c r="AL114">
        <f t="shared" si="28"/>
        <v>0</v>
      </c>
      <c r="AM114">
        <f t="shared" si="28"/>
        <v>0</v>
      </c>
      <c r="AN114">
        <f t="shared" si="28"/>
        <v>0</v>
      </c>
      <c r="AO114">
        <f t="shared" si="28"/>
        <v>0</v>
      </c>
      <c r="AP114">
        <f t="shared" si="28"/>
        <v>0</v>
      </c>
    </row>
    <row r="115" spans="5:42" hidden="1" x14ac:dyDescent="0.2"/>
    <row r="116" spans="5:42" hidden="1" x14ac:dyDescent="0.2"/>
  </sheetData>
  <sheetProtection sheet="1" objects="1" scenarios="1" formatCells="0" selectLockedCells="1"/>
  <dataConsolidate/>
  <customSheetViews>
    <customSheetView guid="{B356E2CC-D036-476E-BD45-75AC21EC1C7A}" scale="85" showPageBreaks="1" showGridLines="0" zeroValues="0" printArea="1" view="pageBreakPreview">
      <pane xSplit="3" ySplit="5" topLeftCell="D6" activePane="bottomRight" state="frozen"/>
      <selection pane="bottomRight" activeCell="A6" sqref="A6"/>
      <pageMargins left="0.39370078740157483" right="0.39370078740157483" top="0.78740157480314965" bottom="0.78740157480314965" header="0.43307086614173229" footer="0.27559055118110237"/>
      <printOptions horizontalCentered="1"/>
      <pageSetup paperSize="8" scale="90" orientation="landscape" r:id="rId1"/>
      <headerFooter alignWithMargins="0"/>
    </customSheetView>
  </customSheetViews>
  <mergeCells count="18">
    <mergeCell ref="E4:L4"/>
    <mergeCell ref="M4:T4"/>
    <mergeCell ref="A3:R3"/>
    <mergeCell ref="A4:A5"/>
    <mergeCell ref="B4:B5"/>
    <mergeCell ref="C4:C5"/>
    <mergeCell ref="D4:D5"/>
    <mergeCell ref="AD4:AD5"/>
    <mergeCell ref="AE4:AE5"/>
    <mergeCell ref="U4:U5"/>
    <mergeCell ref="V4:V5"/>
    <mergeCell ref="W4:W5"/>
    <mergeCell ref="X4:X5"/>
    <mergeCell ref="Y4:Y5"/>
    <mergeCell ref="Z4:Z5"/>
    <mergeCell ref="AA4:AA5"/>
    <mergeCell ref="AB4:AB5"/>
    <mergeCell ref="AC4:AC5"/>
  </mergeCells>
  <phoneticPr fontId="2"/>
  <conditionalFormatting sqref="B6:B112">
    <cfRule type="expression" dxfId="178" priority="5">
      <formula>$A6=0</formula>
    </cfRule>
  </conditionalFormatting>
  <conditionalFormatting sqref="C6:C112">
    <cfRule type="cellIs" dxfId="177" priority="4" stopIfTrue="1" operator="equal">
      <formula>$BN$12</formula>
    </cfRule>
  </conditionalFormatting>
  <conditionalFormatting sqref="D6:D112">
    <cfRule type="expression" dxfId="176" priority="2" stopIfTrue="1">
      <formula>$A6=""</formula>
    </cfRule>
    <cfRule type="cellIs" dxfId="175" priority="3" stopIfTrue="1" operator="equal">
      <formula>$BN$13</formula>
    </cfRule>
  </conditionalFormatting>
  <dataValidations count="2">
    <dataValidation type="list" allowBlank="1" showInputMessage="1" showErrorMessage="1" sqref="B6:B112" xr:uid="{00000000-0002-0000-0A00-000000000000}">
      <formula1>$BN$6:$BN$11</formula1>
    </dataValidation>
    <dataValidation type="list" allowBlank="1" showInputMessage="1" showErrorMessage="1" sqref="U6:AE112" xr:uid="{00000000-0002-0000-0A00-000001000000}">
      <formula1>$BM$6:$BM$7</formula1>
    </dataValidation>
  </dataValidations>
  <printOptions horizontalCentered="1"/>
  <pageMargins left="0.39370078740157483" right="0.19685039370078741" top="0.78740157480314965" bottom="0.78740157480314965" header="0.43307086614173229" footer="0.27559055118110237"/>
  <pageSetup paperSize="8" scale="71" orientation="landscape" r:id="rId2"/>
  <headerFooter alignWithMargins="0"/>
  <extLst>
    <ext xmlns:x14="http://schemas.microsoft.com/office/spreadsheetml/2009/9/main" uri="{78C0D931-6437-407d-A8EE-F0AAD7539E65}">
      <x14:conditionalFormattings>
        <x14:conditionalFormatting xmlns:xm="http://schemas.microsoft.com/office/excel/2006/main">
          <x14:cfRule type="expression" priority="6" id="{E6A4800B-603B-4C90-950A-904CE77228BF}">
            <xm:f>様式４!$K6=0</xm:f>
            <x14:dxf>
              <font>
                <strike/>
                <color rgb="FFFF0000"/>
              </font>
            </x14:dxf>
          </x14:cfRule>
          <xm:sqref>A6:C112 E6:AE112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00FFFF"/>
  </sheetPr>
  <dimension ref="A1:D44"/>
  <sheetViews>
    <sheetView topLeftCell="A26" workbookViewId="0">
      <selection activeCell="C45" sqref="C5:C45"/>
    </sheetView>
  </sheetViews>
  <sheetFormatPr defaultRowHeight="13.2" x14ac:dyDescent="0.2"/>
  <cols>
    <col min="1" max="1" width="17.88671875" customWidth="1"/>
    <col min="2" max="2" width="17.33203125" customWidth="1"/>
    <col min="3" max="3" width="7.33203125" customWidth="1"/>
    <col min="4" max="4" width="7.33203125" style="38" customWidth="1"/>
  </cols>
  <sheetData>
    <row r="1" spans="1:4" x14ac:dyDescent="0.2">
      <c r="A1" t="s">
        <v>328</v>
      </c>
    </row>
    <row r="2" spans="1:4" ht="18" customHeight="1" x14ac:dyDescent="0.2">
      <c r="A2" s="400" t="s">
        <v>448</v>
      </c>
      <c r="B2" s="400"/>
      <c r="C2" s="400"/>
      <c r="D2" s="400"/>
    </row>
    <row r="3" spans="1:4" ht="18" customHeight="1" x14ac:dyDescent="0.2">
      <c r="A3" s="93" t="s">
        <v>271</v>
      </c>
      <c r="B3" s="584">
        <f>報告書表紙!G6</f>
        <v>0</v>
      </c>
      <c r="C3" s="584"/>
      <c r="D3"/>
    </row>
    <row r="4" spans="1:4" ht="18" customHeight="1" x14ac:dyDescent="0.2">
      <c r="A4" s="418" t="s">
        <v>243</v>
      </c>
      <c r="B4" s="420"/>
      <c r="C4" s="94" t="s">
        <v>244</v>
      </c>
      <c r="D4" s="94" t="s">
        <v>287</v>
      </c>
    </row>
    <row r="5" spans="1:4" ht="18" customHeight="1" x14ac:dyDescent="0.2">
      <c r="A5" s="582" t="s">
        <v>245</v>
      </c>
      <c r="B5" s="583"/>
      <c r="C5" s="167">
        <f>'様式５－３'!C$27</f>
        <v>0</v>
      </c>
      <c r="D5" s="96" t="s">
        <v>288</v>
      </c>
    </row>
    <row r="6" spans="1:4" ht="18" customHeight="1" x14ac:dyDescent="0.2">
      <c r="A6" s="582" t="s">
        <v>463</v>
      </c>
      <c r="B6" s="583"/>
      <c r="C6" s="167">
        <f>'様式５－１４'!C$27</f>
        <v>0</v>
      </c>
      <c r="D6" s="98" t="s">
        <v>462</v>
      </c>
    </row>
    <row r="7" spans="1:4" ht="18" customHeight="1" x14ac:dyDescent="0.2">
      <c r="A7" s="582" t="s">
        <v>246</v>
      </c>
      <c r="B7" s="583"/>
      <c r="C7" s="167">
        <f>'様式５－１５'!C$27</f>
        <v>0</v>
      </c>
      <c r="D7" s="98" t="s">
        <v>464</v>
      </c>
    </row>
    <row r="8" spans="1:4" ht="18" customHeight="1" x14ac:dyDescent="0.2">
      <c r="A8" s="582" t="s">
        <v>247</v>
      </c>
      <c r="B8" s="583"/>
      <c r="C8" s="167">
        <f>'様式５－２'!C$27</f>
        <v>0</v>
      </c>
      <c r="D8" s="98" t="s">
        <v>290</v>
      </c>
    </row>
    <row r="9" spans="1:4" ht="18" customHeight="1" x14ac:dyDescent="0.2">
      <c r="A9" s="582" t="s">
        <v>248</v>
      </c>
      <c r="B9" s="583"/>
      <c r="C9" s="167">
        <f>'様式５－２'!C$27</f>
        <v>0</v>
      </c>
      <c r="D9" s="98" t="s">
        <v>289</v>
      </c>
    </row>
    <row r="10" spans="1:4" ht="18" customHeight="1" x14ac:dyDescent="0.2">
      <c r="A10" s="582" t="s">
        <v>249</v>
      </c>
      <c r="B10" s="583"/>
      <c r="C10" s="167">
        <f>'様式５－４'!C$27</f>
        <v>0</v>
      </c>
      <c r="D10" s="98" t="s">
        <v>295</v>
      </c>
    </row>
    <row r="11" spans="1:4" ht="18" customHeight="1" x14ac:dyDescent="0.2">
      <c r="A11" s="582" t="s">
        <v>250</v>
      </c>
      <c r="B11" s="583"/>
      <c r="C11" s="167">
        <f>'様式５－２'!C$27</f>
        <v>0</v>
      </c>
      <c r="D11" s="98" t="s">
        <v>289</v>
      </c>
    </row>
    <row r="12" spans="1:4" ht="18" customHeight="1" x14ac:dyDescent="0.2">
      <c r="A12" s="582" t="s">
        <v>251</v>
      </c>
      <c r="B12" s="583"/>
      <c r="C12" s="167">
        <f>'様式５－４'!C$27</f>
        <v>0</v>
      </c>
      <c r="D12" s="98" t="s">
        <v>295</v>
      </c>
    </row>
    <row r="13" spans="1:4" ht="18" customHeight="1" x14ac:dyDescent="0.2">
      <c r="A13" s="582" t="s">
        <v>252</v>
      </c>
      <c r="B13" s="583"/>
      <c r="C13" s="167">
        <f>'様式５－１６'!C$27</f>
        <v>0</v>
      </c>
      <c r="D13" s="98" t="s">
        <v>465</v>
      </c>
    </row>
    <row r="14" spans="1:4" ht="18" customHeight="1" x14ac:dyDescent="0.2">
      <c r="A14" s="582" t="s">
        <v>253</v>
      </c>
      <c r="B14" s="583"/>
      <c r="C14" s="167">
        <f>'様式５－１'!C$27</f>
        <v>0</v>
      </c>
      <c r="D14" s="98" t="s">
        <v>292</v>
      </c>
    </row>
    <row r="15" spans="1:4" ht="18" customHeight="1" x14ac:dyDescent="0.2">
      <c r="A15" s="582" t="s">
        <v>254</v>
      </c>
      <c r="B15" s="583"/>
      <c r="C15" s="167">
        <f>'様式５－１'!C$27</f>
        <v>0</v>
      </c>
      <c r="D15" s="98" t="s">
        <v>291</v>
      </c>
    </row>
    <row r="16" spans="1:4" ht="18" customHeight="1" x14ac:dyDescent="0.2">
      <c r="A16" s="582" t="s">
        <v>255</v>
      </c>
      <c r="B16" s="583"/>
      <c r="C16" s="167">
        <f>'様式５－５'!C$27</f>
        <v>0</v>
      </c>
      <c r="D16" s="98" t="s">
        <v>297</v>
      </c>
    </row>
    <row r="17" spans="1:4" ht="18" customHeight="1" x14ac:dyDescent="0.2">
      <c r="A17" s="582" t="s">
        <v>273</v>
      </c>
      <c r="B17" s="583"/>
      <c r="C17" s="167">
        <f>'様式５－６'!C$27</f>
        <v>0</v>
      </c>
      <c r="D17" s="98" t="s">
        <v>299</v>
      </c>
    </row>
    <row r="18" spans="1:4" ht="18" customHeight="1" x14ac:dyDescent="0.2">
      <c r="A18" s="582" t="s">
        <v>256</v>
      </c>
      <c r="B18" s="583"/>
      <c r="C18" s="167">
        <f>'様式５－７'!C$27</f>
        <v>0</v>
      </c>
      <c r="D18" s="98" t="s">
        <v>301</v>
      </c>
    </row>
    <row r="19" spans="1:4" ht="18" customHeight="1" x14ac:dyDescent="0.2">
      <c r="A19" s="582" t="s">
        <v>257</v>
      </c>
      <c r="B19" s="583"/>
      <c r="C19" s="167">
        <f>'様式５－７'!C$27</f>
        <v>0</v>
      </c>
      <c r="D19" s="98" t="s">
        <v>301</v>
      </c>
    </row>
    <row r="20" spans="1:4" ht="18" customHeight="1" x14ac:dyDescent="0.2">
      <c r="A20" s="582" t="s">
        <v>258</v>
      </c>
      <c r="B20" s="583"/>
      <c r="C20" s="167">
        <f>'様式５－７'!C$27</f>
        <v>0</v>
      </c>
      <c r="D20" s="98" t="s">
        <v>301</v>
      </c>
    </row>
    <row r="21" spans="1:4" ht="18" customHeight="1" x14ac:dyDescent="0.2">
      <c r="A21" s="582" t="s">
        <v>272</v>
      </c>
      <c r="B21" s="583"/>
      <c r="C21" s="167">
        <f>'様式５－７'!C$27</f>
        <v>0</v>
      </c>
      <c r="D21" s="98" t="s">
        <v>466</v>
      </c>
    </row>
    <row r="22" spans="1:4" ht="18" customHeight="1" x14ac:dyDescent="0.2">
      <c r="A22" s="582" t="s">
        <v>259</v>
      </c>
      <c r="B22" s="583"/>
      <c r="C22" s="167">
        <f>'様式５－１５'!C$27</f>
        <v>0</v>
      </c>
      <c r="D22" s="98" t="s">
        <v>468</v>
      </c>
    </row>
    <row r="23" spans="1:4" ht="18" customHeight="1" x14ac:dyDescent="0.2">
      <c r="A23" s="582" t="s">
        <v>274</v>
      </c>
      <c r="B23" s="583"/>
      <c r="C23" s="167">
        <f>'様式５－２'!C$27</f>
        <v>0</v>
      </c>
      <c r="D23" s="98" t="s">
        <v>290</v>
      </c>
    </row>
    <row r="24" spans="1:4" ht="18" customHeight="1" x14ac:dyDescent="0.2">
      <c r="A24" s="582" t="s">
        <v>275</v>
      </c>
      <c r="B24" s="583"/>
      <c r="C24" s="167">
        <f>'様式５－２'!C$27</f>
        <v>0</v>
      </c>
      <c r="D24" s="98" t="s">
        <v>289</v>
      </c>
    </row>
    <row r="25" spans="1:4" ht="18" customHeight="1" x14ac:dyDescent="0.2">
      <c r="A25" s="582" t="s">
        <v>260</v>
      </c>
      <c r="B25" s="583"/>
      <c r="C25" s="167">
        <f>'様式５－２'!C$27</f>
        <v>0</v>
      </c>
      <c r="D25" s="98" t="s">
        <v>289</v>
      </c>
    </row>
    <row r="26" spans="1:4" ht="18" customHeight="1" x14ac:dyDescent="0.2">
      <c r="A26" s="582" t="s">
        <v>276</v>
      </c>
      <c r="B26" s="583"/>
      <c r="C26" s="167">
        <f>'様式５－８'!C$27</f>
        <v>0</v>
      </c>
      <c r="D26" s="98" t="s">
        <v>303</v>
      </c>
    </row>
    <row r="27" spans="1:4" ht="18" customHeight="1" x14ac:dyDescent="0.2">
      <c r="A27" s="582" t="s">
        <v>261</v>
      </c>
      <c r="B27" s="583"/>
      <c r="C27" s="167">
        <f>'様式５－９'!C$27</f>
        <v>0</v>
      </c>
      <c r="D27" s="98" t="s">
        <v>304</v>
      </c>
    </row>
    <row r="28" spans="1:4" ht="18" customHeight="1" x14ac:dyDescent="0.2">
      <c r="A28" s="582" t="s">
        <v>262</v>
      </c>
      <c r="B28" s="583"/>
      <c r="C28" s="167">
        <f>'様式５－１７'!C$27</f>
        <v>0</v>
      </c>
      <c r="D28" s="98" t="s">
        <v>467</v>
      </c>
    </row>
    <row r="29" spans="1:4" ht="18" customHeight="1" x14ac:dyDescent="0.2">
      <c r="A29" s="582" t="s">
        <v>263</v>
      </c>
      <c r="B29" s="583"/>
      <c r="C29" s="167">
        <f>'様式５－１０'!C$27</f>
        <v>0</v>
      </c>
      <c r="D29" s="98" t="s">
        <v>306</v>
      </c>
    </row>
    <row r="30" spans="1:4" ht="18" customHeight="1" x14ac:dyDescent="0.2">
      <c r="A30" s="582" t="s">
        <v>264</v>
      </c>
      <c r="B30" s="583"/>
      <c r="C30" s="167">
        <f>'様式５－１０'!C$27</f>
        <v>0</v>
      </c>
      <c r="D30" s="98" t="s">
        <v>306</v>
      </c>
    </row>
    <row r="31" spans="1:4" ht="18" customHeight="1" x14ac:dyDescent="0.2">
      <c r="A31" s="582" t="s">
        <v>265</v>
      </c>
      <c r="B31" s="583"/>
      <c r="C31" s="167">
        <f>'様式５－１１'!C$27</f>
        <v>0</v>
      </c>
      <c r="D31" s="98" t="s">
        <v>309</v>
      </c>
    </row>
    <row r="32" spans="1:4" ht="18" customHeight="1" x14ac:dyDescent="0.2">
      <c r="A32" s="582" t="s">
        <v>266</v>
      </c>
      <c r="B32" s="583"/>
      <c r="C32" s="167">
        <f>'様式５－１'!C$27</f>
        <v>0</v>
      </c>
      <c r="D32" s="98" t="s">
        <v>292</v>
      </c>
    </row>
    <row r="33" spans="1:4" ht="18" customHeight="1" x14ac:dyDescent="0.2">
      <c r="A33" s="582" t="s">
        <v>267</v>
      </c>
      <c r="B33" s="583"/>
      <c r="C33" s="167">
        <f>'様式５－１２'!C$27</f>
        <v>0</v>
      </c>
      <c r="D33" s="98" t="s">
        <v>311</v>
      </c>
    </row>
    <row r="34" spans="1:4" ht="18" customHeight="1" x14ac:dyDescent="0.2">
      <c r="A34" s="582" t="s">
        <v>268</v>
      </c>
      <c r="B34" s="583"/>
      <c r="C34" s="167">
        <f>'様式５－１３'!C$27</f>
        <v>0</v>
      </c>
      <c r="D34" s="98" t="s">
        <v>312</v>
      </c>
    </row>
    <row r="35" spans="1:4" ht="18" customHeight="1" x14ac:dyDescent="0.2">
      <c r="A35" s="582" t="s">
        <v>269</v>
      </c>
      <c r="B35" s="583"/>
      <c r="C35" s="167">
        <f>'様式５－９'!C$27</f>
        <v>0</v>
      </c>
      <c r="D35" s="98" t="s">
        <v>304</v>
      </c>
    </row>
    <row r="36" spans="1:4" ht="18" customHeight="1" x14ac:dyDescent="0.2">
      <c r="A36" s="582" t="s">
        <v>270</v>
      </c>
      <c r="B36" s="583"/>
      <c r="C36" s="167">
        <f>'様式５－９'!C$27</f>
        <v>0</v>
      </c>
      <c r="D36" s="98" t="s">
        <v>304</v>
      </c>
    </row>
    <row r="37" spans="1:4" hidden="1" x14ac:dyDescent="0.2">
      <c r="B37" t="s">
        <v>454</v>
      </c>
      <c r="C37" t="s">
        <v>487</v>
      </c>
    </row>
    <row r="38" spans="1:4" hidden="1" x14ac:dyDescent="0.2">
      <c r="B38" t="s">
        <v>455</v>
      </c>
      <c r="C38" t="s">
        <v>453</v>
      </c>
    </row>
    <row r="39" spans="1:4" hidden="1" x14ac:dyDescent="0.2">
      <c r="A39" t="s">
        <v>456</v>
      </c>
      <c r="B39" t="s">
        <v>339</v>
      </c>
      <c r="C39">
        <f>様式８!C5</f>
        <v>0</v>
      </c>
    </row>
    <row r="40" spans="1:4" hidden="1" x14ac:dyDescent="0.2">
      <c r="B40" t="s">
        <v>344</v>
      </c>
      <c r="C40">
        <f>様式８!C6</f>
        <v>0</v>
      </c>
    </row>
    <row r="41" spans="1:4" hidden="1" x14ac:dyDescent="0.2">
      <c r="B41" t="s">
        <v>345</v>
      </c>
      <c r="C41">
        <f>様式８!C7</f>
        <v>0</v>
      </c>
    </row>
    <row r="42" spans="1:4" hidden="1" x14ac:dyDescent="0.2">
      <c r="B42" t="s">
        <v>346</v>
      </c>
      <c r="C42">
        <f>様式８!C8</f>
        <v>0</v>
      </c>
    </row>
    <row r="43" spans="1:4" hidden="1" x14ac:dyDescent="0.2">
      <c r="B43" t="s">
        <v>347</v>
      </c>
      <c r="C43">
        <f>様式８!C9</f>
        <v>0</v>
      </c>
    </row>
    <row r="44" spans="1:4" hidden="1" x14ac:dyDescent="0.2">
      <c r="B44" t="s">
        <v>348</v>
      </c>
      <c r="C44">
        <f>様式８!C10</f>
        <v>0</v>
      </c>
    </row>
  </sheetData>
  <sheetProtection sheet="1" objects="1" scenarios="1" formatCells="0" selectLockedCells="1"/>
  <customSheetViews>
    <customSheetView guid="{B356E2CC-D036-476E-BD45-75AC21EC1C7A}">
      <selection activeCell="E23" sqref="E23"/>
      <pageMargins left="0.70866141732283472" right="0.31496062992125984" top="0.74803149606299213" bottom="0.35433070866141736" header="0.31496062992125984" footer="0.31496062992125984"/>
      <pageSetup paperSize="9" scale="130" orientation="portrait" r:id="rId1"/>
    </customSheetView>
  </customSheetViews>
  <mergeCells count="35">
    <mergeCell ref="A35:B35"/>
    <mergeCell ref="A36:B36"/>
    <mergeCell ref="A2:D2"/>
    <mergeCell ref="B3:C3"/>
    <mergeCell ref="A28:B28"/>
    <mergeCell ref="A29:B29"/>
    <mergeCell ref="A30:B30"/>
    <mergeCell ref="A31:B31"/>
    <mergeCell ref="A32:B32"/>
    <mergeCell ref="A23:B23"/>
    <mergeCell ref="A24:B24"/>
    <mergeCell ref="A25:B25"/>
    <mergeCell ref="A26:B26"/>
    <mergeCell ref="A27:B27"/>
    <mergeCell ref="A20:B20"/>
    <mergeCell ref="A21:B21"/>
    <mergeCell ref="A22:B22"/>
    <mergeCell ref="A33:B33"/>
    <mergeCell ref="A34:B34"/>
    <mergeCell ref="A15:B15"/>
    <mergeCell ref="A16:B16"/>
    <mergeCell ref="A17:B17"/>
    <mergeCell ref="A18:B18"/>
    <mergeCell ref="A19:B19"/>
    <mergeCell ref="A10:B10"/>
    <mergeCell ref="A11:B11"/>
    <mergeCell ref="A12:B12"/>
    <mergeCell ref="A13:B13"/>
    <mergeCell ref="A14:B14"/>
    <mergeCell ref="A4:B4"/>
    <mergeCell ref="A5:B5"/>
    <mergeCell ref="A7:B7"/>
    <mergeCell ref="A8:B8"/>
    <mergeCell ref="A9:B9"/>
    <mergeCell ref="A6:B6"/>
  </mergeCells>
  <phoneticPr fontId="2"/>
  <pageMargins left="0.70866141732283472" right="0.31496062992125984" top="0.74803149606299213" bottom="0.35433070866141736" header="0.31496062992125984" footer="0.31496062992125984"/>
  <pageSetup paperSize="9" scale="130"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00FFFF"/>
    <pageSetUpPr fitToPage="1"/>
  </sheetPr>
  <dimension ref="A1:L33"/>
  <sheetViews>
    <sheetView topLeftCell="A11"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314</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230</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195"/>
      <c r="I11" s="81"/>
      <c r="J11" s="195"/>
      <c r="K11" s="81"/>
    </row>
    <row r="12" spans="1:12" ht="21" customHeight="1" thickBot="1" x14ac:dyDescent="0.25">
      <c r="A12" s="82" t="s">
        <v>233</v>
      </c>
      <c r="B12" s="192"/>
      <c r="C12" s="162" t="s">
        <v>232</v>
      </c>
      <c r="D12" s="193"/>
      <c r="E12" s="84">
        <f>COUNTA(B11,D11,F11)-COUNTIF(B11:G11,"未登録")</f>
        <v>0</v>
      </c>
      <c r="F12" s="194"/>
      <c r="G12" s="84" t="s">
        <v>41</v>
      </c>
      <c r="H12" s="194"/>
      <c r="I12" s="84"/>
      <c r="J12" s="19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formatCells="0" selectLockedCells="1"/>
  <customSheetViews>
    <customSheetView guid="{B356E2CC-D036-476E-BD45-75AC21EC1C7A}" topLeftCell="A4">
      <selection activeCell="B40" sqref="B40"/>
      <pageMargins left="0.7" right="0.7" top="0.75" bottom="0.75" header="0.3" footer="0.3"/>
      <pageSetup paperSize="9" orientation="portrait" r:id="rId1"/>
    </customSheetView>
  </customSheetViews>
  <mergeCells count="6">
    <mergeCell ref="E4:K4"/>
    <mergeCell ref="C6:K6"/>
    <mergeCell ref="A2:K2"/>
    <mergeCell ref="A4:C4"/>
    <mergeCell ref="A9:A10"/>
    <mergeCell ref="B9:K10"/>
  </mergeCells>
  <phoneticPr fontId="2"/>
  <conditionalFormatting sqref="B11:G11 B13:K14 B16:K17 B19:K20 B22:K23">
    <cfRule type="duplicateValues" dxfId="174" priority="16"/>
  </conditionalFormatting>
  <conditionalFormatting sqref="B16:K17 B19:K20 B22:K23 B11:G11 B13:K14">
    <cfRule type="containsBlanks" priority="15" stopIfTrue="1">
      <formula>LEN(TRIM(B11))=0</formula>
    </cfRule>
  </conditionalFormatting>
  <conditionalFormatting sqref="B16:K17">
    <cfRule type="containsBlanks" priority="11" stopIfTrue="1">
      <formula>LEN(TRIM(B16))=0</formula>
    </cfRule>
    <cfRule type="duplicateValues" dxfId="173" priority="12"/>
  </conditionalFormatting>
  <conditionalFormatting sqref="B19:K20">
    <cfRule type="containsBlanks" priority="3" stopIfTrue="1">
      <formula>LEN(TRIM(B19))=0</formula>
    </cfRule>
    <cfRule type="duplicateValues" dxfId="172" priority="4"/>
    <cfRule type="containsBlanks" priority="7" stopIfTrue="1">
      <formula>LEN(TRIM(B19))=0</formula>
    </cfRule>
    <cfRule type="duplicateValues" dxfId="171" priority="8"/>
  </conditionalFormatting>
  <conditionalFormatting sqref="B22:K23">
    <cfRule type="containsBlanks" priority="1" stopIfTrue="1">
      <formula>LEN(TRIM(B22))=0</formula>
    </cfRule>
    <cfRule type="duplicateValues" dxfId="170" priority="2"/>
    <cfRule type="containsBlanks" priority="5" stopIfTrue="1">
      <formula>LEN(TRIM(B22))=0</formula>
    </cfRule>
    <cfRule type="duplicateValues" dxfId="169" priority="6"/>
  </conditionalFormatting>
  <pageMargins left="0.7" right="0.7" top="0.75" bottom="0.75" header="0.3" footer="0.3"/>
  <pageSetup paperSize="9" scale="79" fitToHeight="0"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00FFFF"/>
    <pageSetUpPr fitToPage="1"/>
  </sheetPr>
  <dimension ref="A1:L3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315</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293</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68"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67" priority="10"/>
  </conditionalFormatting>
  <conditionalFormatting sqref="B19:K20">
    <cfRule type="containsBlanks" priority="3" stopIfTrue="1">
      <formula>LEN(TRIM(B19))=0</formula>
    </cfRule>
    <cfRule type="duplicateValues" dxfId="166" priority="4"/>
    <cfRule type="containsBlanks" priority="7" stopIfTrue="1">
      <formula>LEN(TRIM(B19))=0</formula>
    </cfRule>
    <cfRule type="duplicateValues" dxfId="165" priority="8"/>
  </conditionalFormatting>
  <conditionalFormatting sqref="B22:K23">
    <cfRule type="containsBlanks" priority="1" stopIfTrue="1">
      <formula>LEN(TRIM(B22))=0</formula>
    </cfRule>
    <cfRule type="duplicateValues" dxfId="164" priority="2"/>
    <cfRule type="containsBlanks" priority="5" stopIfTrue="1">
      <formula>LEN(TRIM(B22))=0</formula>
    </cfRule>
    <cfRule type="duplicateValues" dxfId="163" priority="6"/>
  </conditionalFormatting>
  <pageMargins left="0.7" right="0.7" top="0.75" bottom="0.75" header="0.3" footer="0.3"/>
  <pageSetup paperSize="9" scale="7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FFFF"/>
    <pageSetUpPr fitToPage="1"/>
  </sheetPr>
  <dimension ref="A1:L3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316</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242</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t="s">
        <v>469</v>
      </c>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62"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61" priority="10"/>
  </conditionalFormatting>
  <conditionalFormatting sqref="B19:K20">
    <cfRule type="containsBlanks" priority="3" stopIfTrue="1">
      <formula>LEN(TRIM(B19))=0</formula>
    </cfRule>
    <cfRule type="duplicateValues" dxfId="160" priority="4"/>
    <cfRule type="containsBlanks" priority="7" stopIfTrue="1">
      <formula>LEN(TRIM(B19))=0</formula>
    </cfRule>
    <cfRule type="duplicateValues" dxfId="159" priority="8"/>
  </conditionalFormatting>
  <conditionalFormatting sqref="B22:K23">
    <cfRule type="containsBlanks" priority="1" stopIfTrue="1">
      <formula>LEN(TRIM(B22))=0</formula>
    </cfRule>
    <cfRule type="duplicateValues" dxfId="158" priority="2"/>
    <cfRule type="containsBlanks" priority="5" stopIfTrue="1">
      <formula>LEN(TRIM(B22))=0</formula>
    </cfRule>
    <cfRule type="duplicateValues" dxfId="157" priority="6"/>
  </conditionalFormatting>
  <pageMargins left="0.7" right="0.7" top="0.75" bottom="0.75" header="0.3" footer="0.3"/>
  <pageSetup paperSize="9" scale="7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FFFF"/>
    <pageSetUpPr fitToPage="1"/>
  </sheetPr>
  <dimension ref="A1:L3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317</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294</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110" t="s">
        <v>327</v>
      </c>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56"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55" priority="10"/>
  </conditionalFormatting>
  <conditionalFormatting sqref="B19:K20">
    <cfRule type="containsBlanks" priority="3" stopIfTrue="1">
      <formula>LEN(TRIM(B19))=0</formula>
    </cfRule>
    <cfRule type="duplicateValues" dxfId="154" priority="4"/>
    <cfRule type="containsBlanks" priority="7" stopIfTrue="1">
      <formula>LEN(TRIM(B19))=0</formula>
    </cfRule>
    <cfRule type="duplicateValues" dxfId="153" priority="8"/>
  </conditionalFormatting>
  <conditionalFormatting sqref="B22:K23">
    <cfRule type="containsBlanks" priority="1" stopIfTrue="1">
      <formula>LEN(TRIM(B22))=0</formula>
    </cfRule>
    <cfRule type="duplicateValues" dxfId="152" priority="2"/>
    <cfRule type="containsBlanks" priority="5" stopIfTrue="1">
      <formula>LEN(TRIM(B22))=0</formula>
    </cfRule>
    <cfRule type="duplicateValues" dxfId="151" priority="6"/>
  </conditionalFormatting>
  <pageMargins left="0.7" right="0.7" top="0.75" bottom="0.75" header="0.3" footer="0.3"/>
  <pageSetup paperSize="9" scale="7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FFFF"/>
    <pageSetUpPr fitToPage="1"/>
  </sheetPr>
  <dimension ref="A1:L3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318</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296</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50"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49" priority="10"/>
  </conditionalFormatting>
  <conditionalFormatting sqref="B19:K20">
    <cfRule type="containsBlanks" priority="3" stopIfTrue="1">
      <formula>LEN(TRIM(B19))=0</formula>
    </cfRule>
    <cfRule type="duplicateValues" dxfId="148" priority="4"/>
    <cfRule type="containsBlanks" priority="7" stopIfTrue="1">
      <formula>LEN(TRIM(B19))=0</formula>
    </cfRule>
    <cfRule type="duplicateValues" dxfId="147" priority="8"/>
  </conditionalFormatting>
  <conditionalFormatting sqref="B22:K23">
    <cfRule type="containsBlanks" priority="1" stopIfTrue="1">
      <formula>LEN(TRIM(B22))=0</formula>
    </cfRule>
    <cfRule type="duplicateValues" dxfId="146" priority="2"/>
    <cfRule type="containsBlanks" priority="5" stopIfTrue="1">
      <formula>LEN(TRIM(B22))=0</formula>
    </cfRule>
    <cfRule type="duplicateValues" dxfId="145" priority="6"/>
  </conditionalFormatting>
  <pageMargins left="0.7" right="0.7" top="0.75" bottom="0.75" header="0.3" footer="0.3"/>
  <pageSetup paperSize="9" scale="7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rgb="FF00FFFF"/>
    <pageSetUpPr fitToPage="1"/>
  </sheetPr>
  <dimension ref="A1:L3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319</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298</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44"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43" priority="10"/>
  </conditionalFormatting>
  <conditionalFormatting sqref="B19:K20">
    <cfRule type="containsBlanks" priority="3" stopIfTrue="1">
      <formula>LEN(TRIM(B19))=0</formula>
    </cfRule>
    <cfRule type="duplicateValues" dxfId="142" priority="4"/>
    <cfRule type="containsBlanks" priority="7" stopIfTrue="1">
      <formula>LEN(TRIM(B19))=0</formula>
    </cfRule>
    <cfRule type="duplicateValues" dxfId="141" priority="8"/>
  </conditionalFormatting>
  <conditionalFormatting sqref="B22:K23">
    <cfRule type="containsBlanks" priority="1" stopIfTrue="1">
      <formula>LEN(TRIM(B22))=0</formula>
    </cfRule>
    <cfRule type="duplicateValues" dxfId="140" priority="2"/>
    <cfRule type="containsBlanks" priority="5" stopIfTrue="1">
      <formula>LEN(TRIM(B22))=0</formula>
    </cfRule>
    <cfRule type="duplicateValues" dxfId="139" priority="6"/>
  </conditionalFormatting>
  <pageMargins left="0.7" right="0.7" top="0.75" bottom="0.75" header="0.3" footer="0.3"/>
  <pageSetup paperSize="9" scale="7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00FFFF"/>
    <pageSetUpPr fitToPage="1"/>
  </sheetPr>
  <dimension ref="A1:L3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320</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300</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110" t="s">
        <v>327</v>
      </c>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38"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37" priority="10"/>
  </conditionalFormatting>
  <conditionalFormatting sqref="B19:K20">
    <cfRule type="containsBlanks" priority="3" stopIfTrue="1">
      <formula>LEN(TRIM(B19))=0</formula>
    </cfRule>
    <cfRule type="duplicateValues" dxfId="136" priority="4"/>
    <cfRule type="containsBlanks" priority="7" stopIfTrue="1">
      <formula>LEN(TRIM(B19))=0</formula>
    </cfRule>
    <cfRule type="duplicateValues" dxfId="135" priority="8"/>
  </conditionalFormatting>
  <conditionalFormatting sqref="B22:K23">
    <cfRule type="containsBlanks" priority="1" stopIfTrue="1">
      <formula>LEN(TRIM(B22))=0</formula>
    </cfRule>
    <cfRule type="duplicateValues" dxfId="134" priority="2"/>
    <cfRule type="containsBlanks" priority="5" stopIfTrue="1">
      <formula>LEN(TRIM(B22))=0</formula>
    </cfRule>
    <cfRule type="duplicateValues" dxfId="133" priority="6"/>
  </conditionalFormatting>
  <pageMargins left="0.7" right="0.7" top="0.75" bottom="0.75" header="0.3" footer="0.3"/>
  <pageSetup paperSize="9"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tabColor indexed="29"/>
  </sheetPr>
  <dimension ref="A1:K33"/>
  <sheetViews>
    <sheetView showGridLines="0" view="pageBreakPreview" zoomScaleNormal="75" zoomScaleSheetLayoutView="100" workbookViewId="0">
      <selection activeCell="B21" sqref="B21:E21"/>
    </sheetView>
  </sheetViews>
  <sheetFormatPr defaultRowHeight="13.2" x14ac:dyDescent="0.2"/>
  <cols>
    <col min="1" max="1" width="3.109375" customWidth="1"/>
    <col min="2" max="11" width="8.77734375" customWidth="1"/>
    <col min="12" max="12" width="1.44140625" customWidth="1"/>
  </cols>
  <sheetData>
    <row r="1" spans="1:11" ht="21" customHeight="1" x14ac:dyDescent="0.2">
      <c r="A1" s="313" t="s">
        <v>70</v>
      </c>
      <c r="B1" s="313"/>
      <c r="C1" s="313"/>
      <c r="H1" s="320">
        <f>報告書表紙!H1</f>
        <v>0</v>
      </c>
      <c r="I1" s="320"/>
      <c r="J1" s="320"/>
      <c r="K1" s="320"/>
    </row>
    <row r="2" spans="1:11" ht="15" customHeight="1" x14ac:dyDescent="0.2">
      <c r="A2" s="4"/>
      <c r="B2" s="4"/>
      <c r="C2" s="4"/>
      <c r="H2" s="6"/>
      <c r="I2" s="6"/>
      <c r="J2" s="6"/>
      <c r="K2" s="6"/>
    </row>
    <row r="3" spans="1:11" ht="61.5" customHeight="1" x14ac:dyDescent="0.2">
      <c r="B3" s="2"/>
      <c r="C3" s="315" t="s">
        <v>76</v>
      </c>
      <c r="D3" s="316"/>
      <c r="E3" s="316"/>
      <c r="F3" s="316"/>
      <c r="G3" s="316"/>
      <c r="H3" s="316"/>
      <c r="I3" s="316"/>
      <c r="J3" s="317"/>
    </row>
    <row r="4" spans="1:11" ht="23.25" customHeight="1" x14ac:dyDescent="0.2">
      <c r="B4" s="2"/>
    </row>
    <row r="5" spans="1:11" ht="18" customHeight="1" x14ac:dyDescent="0.2">
      <c r="B5" s="2"/>
      <c r="E5" s="1"/>
      <c r="F5" s="1" t="s">
        <v>0</v>
      </c>
      <c r="G5" s="313">
        <f>報告書表紙!G5</f>
        <v>0</v>
      </c>
      <c r="H5" s="313"/>
      <c r="I5" s="313"/>
      <c r="J5" s="313"/>
    </row>
    <row r="6" spans="1:11" ht="18" customHeight="1" x14ac:dyDescent="0.2">
      <c r="B6" s="1"/>
      <c r="E6" s="1"/>
      <c r="F6" s="1" t="s">
        <v>1</v>
      </c>
      <c r="G6" s="313">
        <f>報告書表紙!G6</f>
        <v>0</v>
      </c>
      <c r="H6" s="313"/>
      <c r="I6" s="313"/>
      <c r="J6" s="313"/>
    </row>
    <row r="7" spans="1:11" ht="18" customHeight="1" x14ac:dyDescent="0.2">
      <c r="B7" s="1"/>
      <c r="E7" s="1"/>
      <c r="F7" s="1" t="s">
        <v>65</v>
      </c>
      <c r="G7" s="313">
        <f>報告書表紙!G7</f>
        <v>0</v>
      </c>
      <c r="H7" s="313"/>
      <c r="I7" s="313"/>
      <c r="J7" s="313"/>
      <c r="K7" s="3"/>
    </row>
    <row r="8" spans="1:11" ht="14.4" x14ac:dyDescent="0.2">
      <c r="B8" s="1"/>
    </row>
    <row r="9" spans="1:11" ht="16.5" customHeight="1" x14ac:dyDescent="0.2">
      <c r="B9" s="1"/>
      <c r="E9" s="7"/>
      <c r="F9" s="318" t="s">
        <v>2</v>
      </c>
      <c r="G9" s="318"/>
      <c r="H9" s="319">
        <f>報告書表紙!H9</f>
        <v>0</v>
      </c>
      <c r="I9" s="319"/>
      <c r="J9" s="319"/>
    </row>
    <row r="10" spans="1:11" ht="16.5" customHeight="1" x14ac:dyDescent="0.2">
      <c r="B10" s="1"/>
      <c r="E10" s="7"/>
      <c r="F10" s="318" t="s">
        <v>66</v>
      </c>
      <c r="G10" s="318"/>
      <c r="H10" s="319">
        <f>報告書表紙!H10</f>
        <v>0</v>
      </c>
      <c r="I10" s="319"/>
      <c r="J10" s="319"/>
    </row>
    <row r="11" spans="1:11" ht="16.5" customHeight="1" x14ac:dyDescent="0.2">
      <c r="B11" s="1"/>
      <c r="E11" s="7"/>
      <c r="F11" s="318" t="s">
        <v>18</v>
      </c>
      <c r="G11" s="318"/>
      <c r="H11" s="319">
        <f>報告書表紙!H11</f>
        <v>0</v>
      </c>
      <c r="I11" s="319"/>
      <c r="J11" s="319"/>
    </row>
    <row r="12" spans="1:11" ht="16.5" customHeight="1" x14ac:dyDescent="0.2">
      <c r="B12" s="1"/>
      <c r="E12" s="7"/>
      <c r="F12" s="318" t="s">
        <v>19</v>
      </c>
      <c r="G12" s="318"/>
      <c r="H12" s="319">
        <f>報告書表紙!H12</f>
        <v>0</v>
      </c>
      <c r="I12" s="319"/>
      <c r="J12" s="319"/>
    </row>
    <row r="13" spans="1:11" ht="23.25" customHeight="1" x14ac:dyDescent="0.2">
      <c r="B13" s="1"/>
    </row>
    <row r="14" spans="1:11" ht="23.25" customHeight="1" x14ac:dyDescent="0.2">
      <c r="B14" s="314" t="s">
        <v>71</v>
      </c>
      <c r="C14" s="314"/>
      <c r="D14" s="314"/>
      <c r="E14" s="314"/>
      <c r="F14" s="314"/>
      <c r="G14" s="314"/>
      <c r="H14" s="314"/>
      <c r="I14" s="314"/>
      <c r="J14" s="314"/>
    </row>
    <row r="15" spans="1:11" ht="30" customHeight="1" x14ac:dyDescent="0.2">
      <c r="B15" s="299" t="s">
        <v>67</v>
      </c>
      <c r="C15" s="299"/>
      <c r="D15" s="299"/>
      <c r="E15" s="300"/>
      <c r="F15" s="299" t="s">
        <v>68</v>
      </c>
      <c r="G15" s="299"/>
      <c r="H15" s="299"/>
      <c r="I15" s="298" t="s">
        <v>69</v>
      </c>
      <c r="J15" s="299"/>
      <c r="K15" s="299"/>
    </row>
    <row r="16" spans="1:11" ht="33.75" customHeight="1" x14ac:dyDescent="0.2">
      <c r="B16" s="295"/>
      <c r="C16" s="296"/>
      <c r="D16" s="296"/>
      <c r="E16" s="297"/>
      <c r="F16" s="304"/>
      <c r="G16" s="305"/>
      <c r="H16" s="306"/>
      <c r="I16" s="295"/>
      <c r="J16" s="296"/>
      <c r="K16" s="297"/>
    </row>
    <row r="17" spans="2:11" ht="33.75" customHeight="1" x14ac:dyDescent="0.2">
      <c r="B17" s="301"/>
      <c r="C17" s="302"/>
      <c r="D17" s="302"/>
      <c r="E17" s="302"/>
      <c r="F17" s="303"/>
      <c r="G17" s="293"/>
      <c r="H17" s="294"/>
      <c r="I17" s="293"/>
      <c r="J17" s="293"/>
      <c r="K17" s="294"/>
    </row>
    <row r="18" spans="2:11" ht="33.75" customHeight="1" x14ac:dyDescent="0.2">
      <c r="B18" s="301"/>
      <c r="C18" s="302"/>
      <c r="D18" s="302"/>
      <c r="E18" s="302"/>
      <c r="F18" s="303"/>
      <c r="G18" s="293"/>
      <c r="H18" s="294"/>
      <c r="I18" s="293"/>
      <c r="J18" s="293"/>
      <c r="K18" s="294"/>
    </row>
    <row r="19" spans="2:11" ht="33.75" customHeight="1" x14ac:dyDescent="0.2">
      <c r="B19" s="301"/>
      <c r="C19" s="302"/>
      <c r="D19" s="302"/>
      <c r="E19" s="302"/>
      <c r="F19" s="303"/>
      <c r="G19" s="293"/>
      <c r="H19" s="294"/>
      <c r="I19" s="293"/>
      <c r="J19" s="293"/>
      <c r="K19" s="294"/>
    </row>
    <row r="20" spans="2:11" ht="33.75" customHeight="1" x14ac:dyDescent="0.2">
      <c r="B20" s="301"/>
      <c r="C20" s="302"/>
      <c r="D20" s="302"/>
      <c r="E20" s="302"/>
      <c r="F20" s="303"/>
      <c r="G20" s="293"/>
      <c r="H20" s="294"/>
      <c r="I20" s="293"/>
      <c r="J20" s="293"/>
      <c r="K20" s="294"/>
    </row>
    <row r="21" spans="2:11" ht="33.75" customHeight="1" x14ac:dyDescent="0.2">
      <c r="B21" s="301"/>
      <c r="C21" s="302"/>
      <c r="D21" s="302"/>
      <c r="E21" s="302"/>
      <c r="F21" s="303"/>
      <c r="G21" s="293"/>
      <c r="H21" s="294"/>
      <c r="I21" s="293"/>
      <c r="J21" s="293"/>
      <c r="K21" s="294"/>
    </row>
    <row r="22" spans="2:11" ht="33.75" customHeight="1" x14ac:dyDescent="0.2">
      <c r="B22" s="301"/>
      <c r="C22" s="302"/>
      <c r="D22" s="302"/>
      <c r="E22" s="302"/>
      <c r="F22" s="303"/>
      <c r="G22" s="293"/>
      <c r="H22" s="294"/>
      <c r="I22" s="293"/>
      <c r="J22" s="293"/>
      <c r="K22" s="294"/>
    </row>
    <row r="23" spans="2:11" ht="33.75" customHeight="1" x14ac:dyDescent="0.2">
      <c r="B23" s="301"/>
      <c r="C23" s="302"/>
      <c r="D23" s="302"/>
      <c r="E23" s="302"/>
      <c r="F23" s="303"/>
      <c r="G23" s="293"/>
      <c r="H23" s="294"/>
      <c r="I23" s="293"/>
      <c r="J23" s="293"/>
      <c r="K23" s="294"/>
    </row>
    <row r="24" spans="2:11" ht="33.75" customHeight="1" x14ac:dyDescent="0.2">
      <c r="B24" s="301"/>
      <c r="C24" s="302"/>
      <c r="D24" s="302"/>
      <c r="E24" s="302"/>
      <c r="F24" s="303"/>
      <c r="G24" s="293"/>
      <c r="H24" s="294"/>
      <c r="I24" s="293"/>
      <c r="J24" s="293"/>
      <c r="K24" s="294"/>
    </row>
    <row r="25" spans="2:11" ht="33.75" customHeight="1" x14ac:dyDescent="0.2">
      <c r="B25" s="301"/>
      <c r="C25" s="302"/>
      <c r="D25" s="302"/>
      <c r="E25" s="302"/>
      <c r="F25" s="303"/>
      <c r="G25" s="293"/>
      <c r="H25" s="294"/>
      <c r="I25" s="293"/>
      <c r="J25" s="293"/>
      <c r="K25" s="294"/>
    </row>
    <row r="26" spans="2:11" ht="33.75" customHeight="1" x14ac:dyDescent="0.2">
      <c r="B26" s="301"/>
      <c r="C26" s="302"/>
      <c r="D26" s="302"/>
      <c r="E26" s="302"/>
      <c r="F26" s="303"/>
      <c r="G26" s="293"/>
      <c r="H26" s="294"/>
      <c r="I26" s="293"/>
      <c r="J26" s="293"/>
      <c r="K26" s="294"/>
    </row>
    <row r="27" spans="2:11" ht="33.75" customHeight="1" x14ac:dyDescent="0.2">
      <c r="B27" s="301"/>
      <c r="C27" s="302"/>
      <c r="D27" s="302"/>
      <c r="E27" s="302"/>
      <c r="F27" s="303"/>
      <c r="G27" s="293"/>
      <c r="H27" s="294"/>
      <c r="I27" s="293"/>
      <c r="J27" s="293"/>
      <c r="K27" s="294"/>
    </row>
    <row r="28" spans="2:11" ht="33.75" customHeight="1" x14ac:dyDescent="0.2">
      <c r="B28" s="310"/>
      <c r="C28" s="311"/>
      <c r="D28" s="311"/>
      <c r="E28" s="311"/>
      <c r="F28" s="312"/>
      <c r="G28" s="308"/>
      <c r="H28" s="309"/>
      <c r="I28" s="308"/>
      <c r="J28" s="308"/>
      <c r="K28" s="309"/>
    </row>
    <row r="29" spans="2:11" ht="6.75" customHeight="1" x14ac:dyDescent="0.2">
      <c r="B29" s="31"/>
      <c r="C29" s="31"/>
      <c r="D29" s="31"/>
      <c r="E29" s="31"/>
      <c r="F29" s="31"/>
      <c r="G29" s="31"/>
      <c r="H29" s="31"/>
      <c r="I29" s="31"/>
      <c r="J29" s="31"/>
      <c r="K29" s="31"/>
    </row>
    <row r="30" spans="2:11" ht="66.75" customHeight="1" x14ac:dyDescent="0.2">
      <c r="B30" s="42" t="s">
        <v>207</v>
      </c>
      <c r="C30" s="307" t="s">
        <v>457</v>
      </c>
      <c r="D30" s="307"/>
      <c r="E30" s="307"/>
      <c r="F30" s="307"/>
      <c r="G30" s="307"/>
      <c r="H30" s="307"/>
      <c r="I30" s="307"/>
      <c r="J30" s="307"/>
      <c r="K30" s="307"/>
    </row>
    <row r="31" spans="2:11" x14ac:dyDescent="0.2">
      <c r="B31" s="33"/>
      <c r="C31" s="33"/>
      <c r="D31" s="33"/>
      <c r="E31" s="33"/>
      <c r="F31" s="33"/>
      <c r="G31" s="33"/>
      <c r="H31" s="33"/>
      <c r="I31" s="33"/>
      <c r="J31" s="33"/>
      <c r="K31" s="33"/>
    </row>
    <row r="32" spans="2:11" ht="18.75" customHeight="1" x14ac:dyDescent="0.2">
      <c r="B32" s="34"/>
      <c r="C32" s="34"/>
      <c r="D32" s="34"/>
      <c r="E32" s="34"/>
      <c r="F32" s="34"/>
      <c r="G32" s="34"/>
      <c r="H32" s="34"/>
      <c r="I32" s="34"/>
      <c r="J32" s="34"/>
      <c r="K32" s="34"/>
    </row>
    <row r="33" spans="2:11" x14ac:dyDescent="0.2">
      <c r="B33" s="32"/>
      <c r="C33" s="32"/>
      <c r="D33" s="32"/>
      <c r="E33" s="32"/>
      <c r="F33" s="32"/>
      <c r="G33" s="32"/>
      <c r="H33" s="32"/>
      <c r="I33" s="32"/>
      <c r="J33" s="32"/>
      <c r="K33" s="32"/>
    </row>
  </sheetData>
  <sheetProtection password="CC05" sheet="1" objects="1" scenarios="1" formatCells="0" selectLockedCells="1"/>
  <customSheetViews>
    <customSheetView guid="{B356E2CC-D036-476E-BD45-75AC21EC1C7A}" showPageBreaks="1" showGridLines="0" view="pageBreakPreview">
      <selection activeCell="H12" sqref="H12:J12"/>
      <pageMargins left="0.75" right="0.33" top="0.59" bottom="0.48" header="0.37" footer="0.28999999999999998"/>
      <pageSetup paperSize="9" orientation="portrait" r:id="rId1"/>
      <headerFooter alignWithMargins="0"/>
    </customSheetView>
  </customSheetViews>
  <mergeCells count="58">
    <mergeCell ref="B19:E19"/>
    <mergeCell ref="F19:H19"/>
    <mergeCell ref="F26:H26"/>
    <mergeCell ref="F27:H27"/>
    <mergeCell ref="I24:K24"/>
    <mergeCell ref="I25:K25"/>
    <mergeCell ref="I26:K26"/>
    <mergeCell ref="I27:K27"/>
    <mergeCell ref="B20:E20"/>
    <mergeCell ref="F20:H20"/>
    <mergeCell ref="B21:E21"/>
    <mergeCell ref="F21:H21"/>
    <mergeCell ref="B26:E26"/>
    <mergeCell ref="B27:E27"/>
    <mergeCell ref="F24:H24"/>
    <mergeCell ref="I21:K21"/>
    <mergeCell ref="A1:C1"/>
    <mergeCell ref="B14:J14"/>
    <mergeCell ref="C3:J3"/>
    <mergeCell ref="F12:G12"/>
    <mergeCell ref="H10:J10"/>
    <mergeCell ref="H1:K1"/>
    <mergeCell ref="H11:J11"/>
    <mergeCell ref="H12:J12"/>
    <mergeCell ref="G5:J5"/>
    <mergeCell ref="F11:G11"/>
    <mergeCell ref="G6:J6"/>
    <mergeCell ref="G7:J7"/>
    <mergeCell ref="F9:G9"/>
    <mergeCell ref="F10:G10"/>
    <mergeCell ref="H9:J9"/>
    <mergeCell ref="C30:K30"/>
    <mergeCell ref="B23:E23"/>
    <mergeCell ref="F23:H23"/>
    <mergeCell ref="B22:E22"/>
    <mergeCell ref="F22:H22"/>
    <mergeCell ref="I22:K22"/>
    <mergeCell ref="I23:K23"/>
    <mergeCell ref="I28:K28"/>
    <mergeCell ref="B28:E28"/>
    <mergeCell ref="F28:H28"/>
    <mergeCell ref="B24:E24"/>
    <mergeCell ref="B25:E25"/>
    <mergeCell ref="F25:H25"/>
    <mergeCell ref="B15:E15"/>
    <mergeCell ref="I17:K17"/>
    <mergeCell ref="B18:E18"/>
    <mergeCell ref="F18:H18"/>
    <mergeCell ref="B16:E16"/>
    <mergeCell ref="F16:H16"/>
    <mergeCell ref="B17:E17"/>
    <mergeCell ref="F17:H17"/>
    <mergeCell ref="I20:K20"/>
    <mergeCell ref="I18:K18"/>
    <mergeCell ref="I16:K16"/>
    <mergeCell ref="I15:K15"/>
    <mergeCell ref="F15:H15"/>
    <mergeCell ref="I19:K19"/>
  </mergeCells>
  <phoneticPr fontId="2"/>
  <pageMargins left="0.75" right="0.33" top="0.59" bottom="0.48" header="0.37" footer="0.28999999999999998"/>
  <pageSetup paperSize="9"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00FFFF"/>
    <pageSetUpPr fitToPage="1"/>
  </sheetPr>
  <dimension ref="A1:L3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321</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302</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32"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31" priority="10"/>
  </conditionalFormatting>
  <conditionalFormatting sqref="B19:K20">
    <cfRule type="containsBlanks" priority="3" stopIfTrue="1">
      <formula>LEN(TRIM(B19))=0</formula>
    </cfRule>
    <cfRule type="duplicateValues" dxfId="130" priority="4"/>
    <cfRule type="containsBlanks" priority="7" stopIfTrue="1">
      <formula>LEN(TRIM(B19))=0</formula>
    </cfRule>
    <cfRule type="duplicateValues" dxfId="129" priority="8"/>
  </conditionalFormatting>
  <conditionalFormatting sqref="B22:K23">
    <cfRule type="containsBlanks" priority="1" stopIfTrue="1">
      <formula>LEN(TRIM(B22))=0</formula>
    </cfRule>
    <cfRule type="duplicateValues" dxfId="128" priority="2"/>
    <cfRule type="containsBlanks" priority="5" stopIfTrue="1">
      <formula>LEN(TRIM(B22))=0</formula>
    </cfRule>
    <cfRule type="duplicateValues" dxfId="127" priority="6"/>
  </conditionalFormatting>
  <pageMargins left="0.7" right="0.7" top="0.75" bottom="0.75" header="0.3" footer="0.3"/>
  <pageSetup paperSize="9" scale="7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00FFFF"/>
    <pageSetUpPr fitToPage="1"/>
  </sheetPr>
  <dimension ref="A1:L33"/>
  <sheetViews>
    <sheetView workbookViewId="0">
      <selection activeCell="B14" sqref="B14"/>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322</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305</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26"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25" priority="10"/>
  </conditionalFormatting>
  <conditionalFormatting sqref="B19:K20">
    <cfRule type="containsBlanks" priority="3" stopIfTrue="1">
      <formula>LEN(TRIM(B19))=0</formula>
    </cfRule>
    <cfRule type="duplicateValues" dxfId="124" priority="4"/>
    <cfRule type="containsBlanks" priority="7" stopIfTrue="1">
      <formula>LEN(TRIM(B19))=0</formula>
    </cfRule>
    <cfRule type="duplicateValues" dxfId="123" priority="8"/>
  </conditionalFormatting>
  <conditionalFormatting sqref="B22:K23">
    <cfRule type="containsBlanks" priority="1" stopIfTrue="1">
      <formula>LEN(TRIM(B22))=0</formula>
    </cfRule>
    <cfRule type="duplicateValues" dxfId="122" priority="2"/>
    <cfRule type="containsBlanks" priority="5" stopIfTrue="1">
      <formula>LEN(TRIM(B22))=0</formula>
    </cfRule>
    <cfRule type="duplicateValues" dxfId="121" priority="6"/>
  </conditionalFormatting>
  <pageMargins left="0.7" right="0.7" top="0.75" bottom="0.75" header="0.3" footer="0.3"/>
  <pageSetup paperSize="9" scale="7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rgb="FF00FFFF"/>
    <pageSetUpPr fitToPage="1"/>
  </sheetPr>
  <dimension ref="A1:L33"/>
  <sheetViews>
    <sheetView workbookViewId="0">
      <selection activeCell="J16" sqref="J16"/>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323</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307</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20"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19" priority="10"/>
  </conditionalFormatting>
  <conditionalFormatting sqref="B19:K20">
    <cfRule type="containsBlanks" priority="3" stopIfTrue="1">
      <formula>LEN(TRIM(B19))=0</formula>
    </cfRule>
    <cfRule type="duplicateValues" dxfId="118" priority="4"/>
    <cfRule type="containsBlanks" priority="7" stopIfTrue="1">
      <formula>LEN(TRIM(B19))=0</formula>
    </cfRule>
    <cfRule type="duplicateValues" dxfId="117" priority="8"/>
  </conditionalFormatting>
  <conditionalFormatting sqref="B22:K23">
    <cfRule type="containsBlanks" priority="1" stopIfTrue="1">
      <formula>LEN(TRIM(B22))=0</formula>
    </cfRule>
    <cfRule type="duplicateValues" dxfId="116" priority="2"/>
    <cfRule type="containsBlanks" priority="5" stopIfTrue="1">
      <formula>LEN(TRIM(B22))=0</formula>
    </cfRule>
    <cfRule type="duplicateValues" dxfId="115" priority="6"/>
  </conditionalFormatting>
  <pageMargins left="0.7" right="0.7" top="0.75" bottom="0.75" header="0.3" footer="0.3"/>
  <pageSetup paperSize="9" scale="7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rgb="FF00FFFF"/>
    <pageSetUpPr fitToPage="1"/>
  </sheetPr>
  <dimension ref="A1:L33"/>
  <sheetViews>
    <sheetView workbookViewId="0">
      <selection activeCell="F11" sqref="F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324</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308</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14"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13" priority="10"/>
  </conditionalFormatting>
  <conditionalFormatting sqref="B19:K20">
    <cfRule type="containsBlanks" priority="3" stopIfTrue="1">
      <formula>LEN(TRIM(B19))=0</formula>
    </cfRule>
    <cfRule type="duplicateValues" dxfId="112" priority="4"/>
    <cfRule type="containsBlanks" priority="7" stopIfTrue="1">
      <formula>LEN(TRIM(B19))=0</formula>
    </cfRule>
    <cfRule type="duplicateValues" dxfId="111" priority="8"/>
  </conditionalFormatting>
  <conditionalFormatting sqref="B22:K23">
    <cfRule type="containsBlanks" priority="1" stopIfTrue="1">
      <formula>LEN(TRIM(B22))=0</formula>
    </cfRule>
    <cfRule type="duplicateValues" dxfId="110" priority="2"/>
    <cfRule type="containsBlanks" priority="5" stopIfTrue="1">
      <formula>LEN(TRIM(B22))=0</formula>
    </cfRule>
    <cfRule type="duplicateValues" dxfId="109" priority="6"/>
  </conditionalFormatting>
  <pageMargins left="0.7" right="0.7" top="0.75" bottom="0.75" header="0.3" footer="0.3"/>
  <pageSetup paperSize="9" scale="79"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tabColor rgb="FF00FFFF"/>
    <pageSetUpPr fitToPage="1"/>
  </sheetPr>
  <dimension ref="A1:L3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325</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310</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475</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08"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07" priority="10"/>
  </conditionalFormatting>
  <conditionalFormatting sqref="B19:K20">
    <cfRule type="containsBlanks" priority="3" stopIfTrue="1">
      <formula>LEN(TRIM(B19))=0</formula>
    </cfRule>
    <cfRule type="duplicateValues" dxfId="106" priority="4"/>
    <cfRule type="containsBlanks" priority="7" stopIfTrue="1">
      <formula>LEN(TRIM(B19))=0</formula>
    </cfRule>
    <cfRule type="duplicateValues" dxfId="105" priority="8"/>
  </conditionalFormatting>
  <conditionalFormatting sqref="B22:K23">
    <cfRule type="containsBlanks" priority="1" stopIfTrue="1">
      <formula>LEN(TRIM(B22))=0</formula>
    </cfRule>
    <cfRule type="duplicateValues" dxfId="104" priority="2"/>
    <cfRule type="containsBlanks" priority="5" stopIfTrue="1">
      <formula>LEN(TRIM(B22))=0</formula>
    </cfRule>
    <cfRule type="duplicateValues" dxfId="103" priority="6"/>
  </conditionalFormatting>
  <pageMargins left="0.7" right="0.7" top="0.75" bottom="0.75" header="0.3" footer="0.3"/>
  <pageSetup paperSize="9" scale="79"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rgb="FF00FFFF"/>
    <pageSetUpPr fitToPage="1"/>
  </sheetPr>
  <dimension ref="A1:L33"/>
  <sheetViews>
    <sheetView workbookViewId="0">
      <selection activeCell="F11" sqref="F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326</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313</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02"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01" priority="10"/>
  </conditionalFormatting>
  <conditionalFormatting sqref="B19:K20">
    <cfRule type="containsBlanks" priority="3" stopIfTrue="1">
      <formula>LEN(TRIM(B19))=0</formula>
    </cfRule>
    <cfRule type="duplicateValues" dxfId="100" priority="4"/>
    <cfRule type="containsBlanks" priority="7" stopIfTrue="1">
      <formula>LEN(TRIM(B19))=0</formula>
    </cfRule>
    <cfRule type="duplicateValues" dxfId="99" priority="8"/>
  </conditionalFormatting>
  <conditionalFormatting sqref="B22:K23">
    <cfRule type="containsBlanks" priority="1" stopIfTrue="1">
      <formula>LEN(TRIM(B22))=0</formula>
    </cfRule>
    <cfRule type="duplicateValues" dxfId="98" priority="2"/>
    <cfRule type="containsBlanks" priority="5" stopIfTrue="1">
      <formula>LEN(TRIM(B22))=0</formula>
    </cfRule>
    <cfRule type="duplicateValues" dxfId="97" priority="6"/>
  </conditionalFormatting>
  <pageMargins left="0.7" right="0.7" top="0.75" bottom="0.75" header="0.3" footer="0.3"/>
  <pageSetup paperSize="9" scale="79"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FFC000"/>
  </sheetPr>
  <dimension ref="A1:G23"/>
  <sheetViews>
    <sheetView workbookViewId="0">
      <selection activeCell="B22" sqref="B22"/>
    </sheetView>
  </sheetViews>
  <sheetFormatPr defaultRowHeight="13.2" x14ac:dyDescent="0.2"/>
  <cols>
    <col min="1" max="1" width="18.21875" customWidth="1"/>
    <col min="2" max="6" width="14.109375" customWidth="1"/>
    <col min="7" max="7" width="12.109375" customWidth="1"/>
  </cols>
  <sheetData>
    <row r="1" spans="1:7" x14ac:dyDescent="0.2">
      <c r="A1" t="s">
        <v>342</v>
      </c>
    </row>
    <row r="2" spans="1:7" ht="21" customHeight="1" x14ac:dyDescent="0.2">
      <c r="A2" s="587" t="s">
        <v>241</v>
      </c>
      <c r="B2" s="587"/>
      <c r="C2" s="587"/>
      <c r="D2" s="587"/>
      <c r="E2" s="587"/>
      <c r="F2" s="587"/>
      <c r="G2" s="25"/>
    </row>
    <row r="3" spans="1:7" ht="21" customHeight="1" x14ac:dyDescent="0.2">
      <c r="A3" s="75"/>
      <c r="B3" s="76"/>
      <c r="C3" s="76"/>
      <c r="D3" s="76"/>
      <c r="E3" s="76"/>
      <c r="F3" s="76"/>
    </row>
    <row r="4" spans="1:7" ht="21" customHeight="1" x14ac:dyDescent="0.2">
      <c r="A4" s="585" t="s">
        <v>222</v>
      </c>
      <c r="B4" s="585"/>
      <c r="C4" s="585">
        <f>報告書表紙!G6</f>
        <v>0</v>
      </c>
      <c r="D4" s="585"/>
      <c r="E4" s="585"/>
      <c r="F4" s="585"/>
    </row>
    <row r="5" spans="1:7" ht="21" customHeight="1" x14ac:dyDescent="0.2">
      <c r="A5" s="75"/>
      <c r="B5" s="75"/>
      <c r="C5" s="77"/>
      <c r="D5" s="77"/>
      <c r="E5" s="77"/>
      <c r="F5" s="77"/>
      <c r="G5" s="73"/>
    </row>
    <row r="6" spans="1:7" ht="21" customHeight="1" thickBot="1" x14ac:dyDescent="0.25">
      <c r="A6" s="78" t="s">
        <v>335</v>
      </c>
      <c r="B6" s="76"/>
      <c r="C6" s="76"/>
      <c r="D6" s="76"/>
      <c r="E6" s="76"/>
      <c r="F6" s="76"/>
    </row>
    <row r="7" spans="1:7" ht="21" customHeight="1" x14ac:dyDescent="0.2">
      <c r="A7" s="588" t="s">
        <v>223</v>
      </c>
      <c r="B7" s="588" t="s">
        <v>224</v>
      </c>
      <c r="C7" s="590"/>
      <c r="D7" s="590"/>
      <c r="E7" s="590"/>
      <c r="F7" s="591"/>
    </row>
    <row r="8" spans="1:7" ht="21" customHeight="1" thickBot="1" x14ac:dyDescent="0.25">
      <c r="A8" s="589"/>
      <c r="B8" s="589"/>
      <c r="C8" s="592"/>
      <c r="D8" s="592"/>
      <c r="E8" s="592"/>
      <c r="F8" s="593"/>
    </row>
    <row r="9" spans="1:7" ht="21" customHeight="1" thickTop="1" thickBot="1" x14ac:dyDescent="0.25">
      <c r="A9" s="79" t="s">
        <v>225</v>
      </c>
      <c r="B9" s="80"/>
      <c r="C9" s="80"/>
      <c r="D9" s="80"/>
      <c r="E9" s="81"/>
      <c r="F9" s="81"/>
    </row>
    <row r="10" spans="1:7" ht="21" customHeight="1" thickBot="1" x14ac:dyDescent="0.25">
      <c r="A10" s="82" t="s">
        <v>233</v>
      </c>
      <c r="B10" s="83" t="s">
        <v>232</v>
      </c>
      <c r="C10" s="84">
        <f>COUNTA(B9:D9)</f>
        <v>0</v>
      </c>
      <c r="D10" s="84" t="s">
        <v>41</v>
      </c>
      <c r="E10" s="84"/>
      <c r="F10" s="85"/>
    </row>
    <row r="11" spans="1:7" ht="21" customHeight="1" thickTop="1" thickBot="1" x14ac:dyDescent="0.25">
      <c r="A11" s="79" t="s">
        <v>226</v>
      </c>
      <c r="B11" s="80"/>
      <c r="C11" s="80"/>
      <c r="D11" s="80"/>
      <c r="E11" s="80"/>
      <c r="F11" s="80"/>
    </row>
    <row r="12" spans="1:7" ht="21" customHeight="1" thickBot="1" x14ac:dyDescent="0.25">
      <c r="A12" s="79" t="s">
        <v>234</v>
      </c>
      <c r="B12" s="80"/>
      <c r="C12" s="80"/>
      <c r="D12" s="80"/>
      <c r="E12" s="80"/>
      <c r="F12" s="80"/>
    </row>
    <row r="13" spans="1:7" ht="21" customHeight="1" thickBot="1" x14ac:dyDescent="0.25">
      <c r="A13" s="82" t="s">
        <v>236</v>
      </c>
      <c r="B13" s="83" t="s">
        <v>232</v>
      </c>
      <c r="C13" s="84">
        <f>COUNTA(B11:F12)</f>
        <v>0</v>
      </c>
      <c r="D13" s="84" t="s">
        <v>41</v>
      </c>
      <c r="E13" s="84"/>
      <c r="F13" s="85"/>
    </row>
    <row r="14" spans="1:7" ht="21" customHeight="1" thickTop="1" thickBot="1" x14ac:dyDescent="0.25">
      <c r="A14" s="86" t="s">
        <v>334</v>
      </c>
      <c r="B14" s="87"/>
      <c r="C14" s="80"/>
      <c r="D14" s="80"/>
      <c r="E14" s="80"/>
      <c r="F14" s="80"/>
    </row>
    <row r="15" spans="1:7" ht="21" customHeight="1" thickBot="1" x14ac:dyDescent="0.25">
      <c r="A15" s="86" t="s">
        <v>237</v>
      </c>
      <c r="B15" s="88"/>
      <c r="C15" s="80"/>
      <c r="D15" s="80"/>
      <c r="E15" s="80"/>
      <c r="F15" s="80"/>
    </row>
    <row r="16" spans="1:7" ht="21" customHeight="1" thickBot="1" x14ac:dyDescent="0.25">
      <c r="A16" s="82"/>
      <c r="B16" s="83" t="s">
        <v>232</v>
      </c>
      <c r="C16" s="84">
        <f>COUNTA(B14:F15)</f>
        <v>0</v>
      </c>
      <c r="D16" s="84" t="s">
        <v>41</v>
      </c>
      <c r="E16" s="84"/>
      <c r="F16" s="85"/>
    </row>
    <row r="17" spans="1:6" ht="21" customHeight="1" thickTop="1" thickBot="1" x14ac:dyDescent="0.25">
      <c r="A17" s="86" t="s">
        <v>337</v>
      </c>
      <c r="B17" s="88"/>
      <c r="C17" s="80"/>
      <c r="D17" s="80"/>
      <c r="E17" s="80"/>
      <c r="F17" s="80"/>
    </row>
    <row r="18" spans="1:6" ht="21" customHeight="1" thickBot="1" x14ac:dyDescent="0.25">
      <c r="A18" s="86" t="s">
        <v>238</v>
      </c>
      <c r="B18" s="88"/>
      <c r="C18" s="80"/>
      <c r="D18" s="80"/>
      <c r="E18" s="80"/>
      <c r="F18" s="80"/>
    </row>
    <row r="19" spans="1:6" ht="21" customHeight="1" thickBot="1" x14ac:dyDescent="0.25">
      <c r="A19" s="89"/>
      <c r="B19" s="90" t="s">
        <v>232</v>
      </c>
      <c r="C19" s="91">
        <f>COUNTA(B17:F18)</f>
        <v>0</v>
      </c>
      <c r="D19" s="91" t="s">
        <v>41</v>
      </c>
      <c r="E19" s="91"/>
      <c r="F19" s="92"/>
    </row>
    <row r="20" spans="1:6" ht="21" customHeight="1" x14ac:dyDescent="0.2">
      <c r="A20" s="76"/>
      <c r="B20" s="76"/>
      <c r="C20" s="76"/>
      <c r="D20" s="76"/>
      <c r="E20" s="76"/>
      <c r="F20" s="76"/>
    </row>
    <row r="21" spans="1:6" ht="21" customHeight="1" x14ac:dyDescent="0.2">
      <c r="A21" s="76"/>
      <c r="B21" s="76"/>
      <c r="C21" s="76"/>
      <c r="D21" s="76"/>
      <c r="E21" s="76"/>
      <c r="F21" s="76"/>
    </row>
    <row r="22" spans="1:6" ht="21" customHeight="1" x14ac:dyDescent="0.2">
      <c r="A22" s="76" t="s">
        <v>336</v>
      </c>
      <c r="B22" s="76">
        <f>C10+C13*0.6+C16*0.1+C19*0.1</f>
        <v>0</v>
      </c>
      <c r="C22" s="76" t="s">
        <v>239</v>
      </c>
      <c r="D22" s="76"/>
      <c r="E22" s="76"/>
      <c r="F22" s="76"/>
    </row>
    <row r="23" spans="1:6" ht="21" customHeight="1" x14ac:dyDescent="0.2"/>
  </sheetData>
  <customSheetViews>
    <customSheetView guid="{B356E2CC-D036-476E-BD45-75AC21EC1C7A}" state="hidden">
      <selection activeCell="B22" sqref="B22"/>
      <pageMargins left="0.7" right="0.7" top="0.75" bottom="0.75" header="0.3" footer="0.3"/>
      <pageSetup paperSize="9" orientation="portrait" r:id="rId1"/>
    </customSheetView>
  </customSheetViews>
  <mergeCells count="5">
    <mergeCell ref="A2:F2"/>
    <mergeCell ref="A4:B4"/>
    <mergeCell ref="C4:F4"/>
    <mergeCell ref="A7:A8"/>
    <mergeCell ref="B7:F8"/>
  </mergeCells>
  <phoneticPr fontId="2"/>
  <pageMargins left="0.7" right="0.7"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4">
    <tabColor rgb="FF00FFFF"/>
    <pageSetUpPr fitToPage="1"/>
  </sheetPr>
  <dimension ref="A1:L33"/>
  <sheetViews>
    <sheetView workbookViewId="0">
      <selection activeCell="F11" sqref="F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482</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471</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96"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95" priority="10"/>
  </conditionalFormatting>
  <conditionalFormatting sqref="B19:K20">
    <cfRule type="containsBlanks" priority="3" stopIfTrue="1">
      <formula>LEN(TRIM(B19))=0</formula>
    </cfRule>
    <cfRule type="duplicateValues" dxfId="94" priority="4"/>
    <cfRule type="containsBlanks" priority="7" stopIfTrue="1">
      <formula>LEN(TRIM(B19))=0</formula>
    </cfRule>
    <cfRule type="duplicateValues" dxfId="93" priority="8"/>
  </conditionalFormatting>
  <conditionalFormatting sqref="B22:K23">
    <cfRule type="containsBlanks" priority="1" stopIfTrue="1">
      <formula>LEN(TRIM(B22))=0</formula>
    </cfRule>
    <cfRule type="duplicateValues" dxfId="92" priority="2"/>
    <cfRule type="containsBlanks" priority="5" stopIfTrue="1">
      <formula>LEN(TRIM(B22))=0</formula>
    </cfRule>
    <cfRule type="duplicateValues" dxfId="91" priority="6"/>
  </conditionalFormatting>
  <pageMargins left="0.7" right="0.7" top="0.75" bottom="0.75" header="0.3" footer="0.3"/>
  <pageSetup paperSize="9" scale="79"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5">
    <tabColor rgb="FF00FFFF"/>
    <pageSetUpPr fitToPage="1"/>
  </sheetPr>
  <dimension ref="A1:L33"/>
  <sheetViews>
    <sheetView workbookViewId="0">
      <selection activeCell="D13" sqref="D13"/>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483</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472</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90"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89" priority="10"/>
  </conditionalFormatting>
  <conditionalFormatting sqref="B19:K20">
    <cfRule type="containsBlanks" priority="3" stopIfTrue="1">
      <formula>LEN(TRIM(B19))=0</formula>
    </cfRule>
    <cfRule type="duplicateValues" dxfId="88" priority="4"/>
    <cfRule type="containsBlanks" priority="7" stopIfTrue="1">
      <formula>LEN(TRIM(B19))=0</formula>
    </cfRule>
    <cfRule type="duplicateValues" dxfId="87" priority="8"/>
  </conditionalFormatting>
  <conditionalFormatting sqref="B22:K23">
    <cfRule type="containsBlanks" priority="1" stopIfTrue="1">
      <formula>LEN(TRIM(B22))=0</formula>
    </cfRule>
    <cfRule type="duplicateValues" dxfId="86" priority="2"/>
    <cfRule type="containsBlanks" priority="5" stopIfTrue="1">
      <formula>LEN(TRIM(B22))=0</formula>
    </cfRule>
    <cfRule type="duplicateValues" dxfId="85" priority="6"/>
  </conditionalFormatting>
  <pageMargins left="0.7" right="0.7" top="0.75" bottom="0.75" header="0.3" footer="0.3"/>
  <pageSetup paperSize="9" scale="79"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6">
    <tabColor rgb="FF00FFFF"/>
    <pageSetUpPr fitToPage="1"/>
  </sheetPr>
  <dimension ref="A1:L33"/>
  <sheetViews>
    <sheetView workbookViewId="0">
      <selection activeCell="F11" sqref="F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484</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473</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84"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83" priority="10"/>
  </conditionalFormatting>
  <conditionalFormatting sqref="B19:K20">
    <cfRule type="containsBlanks" priority="3" stopIfTrue="1">
      <formula>LEN(TRIM(B19))=0</formula>
    </cfRule>
    <cfRule type="duplicateValues" dxfId="82" priority="4"/>
    <cfRule type="containsBlanks" priority="7" stopIfTrue="1">
      <formula>LEN(TRIM(B19))=0</formula>
    </cfRule>
    <cfRule type="duplicateValues" dxfId="81" priority="8"/>
  </conditionalFormatting>
  <conditionalFormatting sqref="B22:K23">
    <cfRule type="containsBlanks" priority="1" stopIfTrue="1">
      <formula>LEN(TRIM(B22))=0</formula>
    </cfRule>
    <cfRule type="duplicateValues" dxfId="80" priority="2"/>
    <cfRule type="containsBlanks" priority="5" stopIfTrue="1">
      <formula>LEN(TRIM(B22))=0</formula>
    </cfRule>
    <cfRule type="duplicateValues" dxfId="79" priority="6"/>
  </conditionalFormatting>
  <pageMargins left="0.7" right="0.7" top="0.75" bottom="0.75" header="0.3" footer="0.3"/>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2"/>
  </sheetPr>
  <dimension ref="A2:L36"/>
  <sheetViews>
    <sheetView showGridLines="0" view="pageBreakPreview" zoomScaleNormal="100" zoomScaleSheetLayoutView="100" workbookViewId="0">
      <selection activeCell="J5" sqref="J5"/>
    </sheetView>
  </sheetViews>
  <sheetFormatPr defaultRowHeight="13.2" x14ac:dyDescent="0.2"/>
  <cols>
    <col min="1" max="1" width="3.109375" customWidth="1"/>
    <col min="2" max="2" width="2.109375" customWidth="1"/>
    <col min="3" max="3" width="3.6640625" customWidth="1"/>
    <col min="4" max="11" width="8.77734375" customWidth="1"/>
    <col min="12" max="12" width="10.21875" customWidth="1"/>
    <col min="13" max="13" width="4" customWidth="1"/>
  </cols>
  <sheetData>
    <row r="2" spans="1:12" ht="19.2" x14ac:dyDescent="0.2">
      <c r="A2" s="43" t="s">
        <v>77</v>
      </c>
    </row>
    <row r="4" spans="1:12" ht="22.5" customHeight="1" x14ac:dyDescent="0.2">
      <c r="B4" s="9"/>
      <c r="C4" s="38" t="s">
        <v>72</v>
      </c>
      <c r="D4" s="266" t="s">
        <v>675</v>
      </c>
    </row>
    <row r="5" spans="1:12" ht="22.5" customHeight="1" x14ac:dyDescent="0.2">
      <c r="C5" s="38" t="s">
        <v>72</v>
      </c>
      <c r="D5" s="171" t="s">
        <v>451</v>
      </c>
      <c r="E5" t="s">
        <v>436</v>
      </c>
    </row>
    <row r="6" spans="1:12" ht="9.75" customHeight="1" x14ac:dyDescent="0.2">
      <c r="C6" s="38"/>
    </row>
    <row r="7" spans="1:12" ht="22.5" customHeight="1" x14ac:dyDescent="0.2">
      <c r="C7" s="38" t="s">
        <v>72</v>
      </c>
      <c r="D7" s="172" t="s">
        <v>452</v>
      </c>
      <c r="E7" t="s">
        <v>437</v>
      </c>
    </row>
    <row r="8" spans="1:12" ht="22.5" customHeight="1" x14ac:dyDescent="0.2">
      <c r="C8" s="38" t="s">
        <v>72</v>
      </c>
      <c r="D8" t="s">
        <v>73</v>
      </c>
    </row>
    <row r="9" spans="1:12" ht="22.5" customHeight="1" x14ac:dyDescent="0.2">
      <c r="C9" s="38" t="s">
        <v>72</v>
      </c>
      <c r="D9" t="s">
        <v>438</v>
      </c>
    </row>
    <row r="10" spans="1:12" ht="22.5" customHeight="1" x14ac:dyDescent="0.2">
      <c r="C10" s="38" t="s">
        <v>72</v>
      </c>
      <c r="D10" t="s">
        <v>439</v>
      </c>
    </row>
    <row r="11" spans="1:12" ht="22.5" customHeight="1" x14ac:dyDescent="0.2">
      <c r="C11" s="38" t="s">
        <v>72</v>
      </c>
      <c r="D11" s="321" t="s">
        <v>440</v>
      </c>
      <c r="E11" s="321"/>
      <c r="F11" s="321"/>
      <c r="G11" s="321"/>
      <c r="H11" s="321"/>
      <c r="I11" s="321"/>
      <c r="J11" s="321"/>
      <c r="K11" s="321"/>
      <c r="L11" s="321"/>
    </row>
    <row r="12" spans="1:12" ht="22.5" customHeight="1" x14ac:dyDescent="0.2">
      <c r="C12" s="38" t="s">
        <v>72</v>
      </c>
      <c r="D12" t="s">
        <v>441</v>
      </c>
    </row>
    <row r="13" spans="1:12" ht="36.75" customHeight="1" x14ac:dyDescent="0.2">
      <c r="C13" s="38" t="s">
        <v>72</v>
      </c>
      <c r="D13" s="322" t="s">
        <v>450</v>
      </c>
      <c r="E13" s="322"/>
      <c r="F13" s="322"/>
      <c r="G13" s="322"/>
      <c r="H13" s="322"/>
      <c r="I13" s="322"/>
      <c r="J13" s="322"/>
      <c r="K13" s="322"/>
      <c r="L13" s="322"/>
    </row>
    <row r="14" spans="1:12" ht="22.5" customHeight="1" x14ac:dyDescent="0.2">
      <c r="C14" s="38" t="s">
        <v>72</v>
      </c>
      <c r="D14" s="321" t="s">
        <v>442</v>
      </c>
      <c r="E14" s="321"/>
      <c r="F14" s="321"/>
      <c r="G14" s="321"/>
      <c r="H14" s="321"/>
      <c r="I14" s="321"/>
      <c r="J14" s="321"/>
      <c r="K14" s="321"/>
      <c r="L14" s="321"/>
    </row>
    <row r="15" spans="1:12" ht="36.75" customHeight="1" x14ac:dyDescent="0.2">
      <c r="C15" s="38" t="s">
        <v>72</v>
      </c>
      <c r="D15" s="321" t="s">
        <v>202</v>
      </c>
      <c r="E15" s="321"/>
      <c r="F15" s="321"/>
      <c r="G15" s="321"/>
      <c r="H15" s="321"/>
      <c r="I15" s="321"/>
      <c r="J15" s="321"/>
      <c r="K15" s="321"/>
      <c r="L15" s="321"/>
    </row>
    <row r="16" spans="1:12" ht="22.5" customHeight="1" x14ac:dyDescent="0.2">
      <c r="C16" s="38" t="s">
        <v>72</v>
      </c>
      <c r="D16" s="321" t="s">
        <v>443</v>
      </c>
      <c r="E16" s="321"/>
      <c r="F16" s="321"/>
      <c r="G16" s="321"/>
      <c r="H16" s="321"/>
      <c r="I16" s="321"/>
      <c r="J16" s="321"/>
      <c r="K16" s="321"/>
      <c r="L16" s="321"/>
    </row>
    <row r="17" spans="2:12" ht="36.75" customHeight="1" x14ac:dyDescent="0.2">
      <c r="C17" s="38" t="s">
        <v>72</v>
      </c>
      <c r="D17" s="322" t="s">
        <v>486</v>
      </c>
      <c r="E17" s="322"/>
      <c r="F17" s="322"/>
      <c r="G17" s="322"/>
      <c r="H17" s="322"/>
      <c r="I17" s="322"/>
      <c r="J17" s="322"/>
      <c r="K17" s="322"/>
      <c r="L17" s="322"/>
    </row>
    <row r="18" spans="2:12" ht="22.5" customHeight="1" x14ac:dyDescent="0.2">
      <c r="C18" s="38" t="s">
        <v>72</v>
      </c>
      <c r="D18" s="322" t="s">
        <v>444</v>
      </c>
      <c r="E18" s="322"/>
      <c r="F18" s="322"/>
      <c r="G18" s="322"/>
      <c r="H18" s="322"/>
      <c r="I18" s="322"/>
      <c r="J18" s="322"/>
      <c r="K18" s="322"/>
      <c r="L18" s="322"/>
    </row>
    <row r="19" spans="2:12" ht="36.75" customHeight="1" x14ac:dyDescent="0.2">
      <c r="C19" s="38" t="s">
        <v>72</v>
      </c>
      <c r="D19" s="321" t="s">
        <v>421</v>
      </c>
      <c r="E19" s="321"/>
      <c r="F19" s="321"/>
      <c r="G19" s="321"/>
      <c r="H19" s="321"/>
      <c r="I19" s="321"/>
      <c r="J19" s="321"/>
      <c r="K19" s="321"/>
      <c r="L19" s="321"/>
    </row>
    <row r="20" spans="2:12" ht="22.5" customHeight="1" x14ac:dyDescent="0.2">
      <c r="C20" s="38"/>
    </row>
    <row r="21" spans="2:12" ht="22.5" customHeight="1" x14ac:dyDescent="0.2">
      <c r="B21" s="9" t="s">
        <v>204</v>
      </c>
    </row>
    <row r="22" spans="2:12" ht="31.5" customHeight="1" x14ac:dyDescent="0.2">
      <c r="C22" s="38" t="s">
        <v>78</v>
      </c>
      <c r="D22" s="321" t="s">
        <v>426</v>
      </c>
      <c r="E22" s="321"/>
      <c r="F22" s="321"/>
      <c r="G22" s="321"/>
      <c r="H22" s="321"/>
      <c r="I22" s="321"/>
      <c r="J22" s="321"/>
      <c r="K22" s="321"/>
      <c r="L22" s="321"/>
    </row>
    <row r="23" spans="2:12" ht="22.5" customHeight="1" x14ac:dyDescent="0.2">
      <c r="C23" s="38" t="s">
        <v>72</v>
      </c>
      <c r="D23" t="s">
        <v>74</v>
      </c>
    </row>
    <row r="24" spans="2:12" ht="22.5" customHeight="1" x14ac:dyDescent="0.2">
      <c r="C24" s="38" t="s">
        <v>72</v>
      </c>
      <c r="D24" t="s">
        <v>446</v>
      </c>
    </row>
    <row r="25" spans="2:12" ht="22.5" customHeight="1" x14ac:dyDescent="0.2">
      <c r="C25" s="38"/>
    </row>
    <row r="26" spans="2:12" ht="22.5" customHeight="1" x14ac:dyDescent="0.2">
      <c r="C26" s="38"/>
    </row>
    <row r="27" spans="2:12" ht="18.75" customHeight="1" x14ac:dyDescent="0.2">
      <c r="C27" s="38"/>
    </row>
    <row r="28" spans="2:12" ht="18.75" customHeight="1" x14ac:dyDescent="0.2">
      <c r="C28" s="38"/>
    </row>
    <row r="29" spans="2:12" ht="18.75" customHeight="1" x14ac:dyDescent="0.2">
      <c r="C29" s="38"/>
    </row>
    <row r="30" spans="2:12" ht="18.75" customHeight="1" x14ac:dyDescent="0.2"/>
    <row r="31" spans="2:12" ht="18.75" customHeight="1" x14ac:dyDescent="0.2"/>
    <row r="32" spans="2:12" ht="18.75" customHeight="1" x14ac:dyDescent="0.2"/>
    <row r="33" ht="18.75" customHeight="1" x14ac:dyDescent="0.2"/>
    <row r="34" ht="15" customHeight="1" x14ac:dyDescent="0.2"/>
    <row r="35" ht="15" customHeight="1" x14ac:dyDescent="0.2"/>
    <row r="36" ht="15" customHeight="1" x14ac:dyDescent="0.2"/>
  </sheetData>
  <sheetProtection password="CC05" sheet="1" objects="1" scenarios="1" selectLockedCells="1"/>
  <customSheetViews>
    <customSheetView guid="{B356E2CC-D036-476E-BD45-75AC21EC1C7A}" showPageBreaks="1" showGridLines="0" printArea="1" view="pageBreakPreview">
      <selection activeCell="D10" sqref="D10:L10"/>
      <pageMargins left="0.61" right="0.33" top="0.59" bottom="0.48" header="0.37" footer="0.28999999999999998"/>
      <pageSetup paperSize="9" orientation="portrait" r:id="rId1"/>
      <headerFooter alignWithMargins="0"/>
    </customSheetView>
  </customSheetViews>
  <mergeCells count="9">
    <mergeCell ref="D15:L15"/>
    <mergeCell ref="D22:L22"/>
    <mergeCell ref="D16:L16"/>
    <mergeCell ref="D19:L19"/>
    <mergeCell ref="D11:L11"/>
    <mergeCell ref="D14:L14"/>
    <mergeCell ref="D17:L17"/>
    <mergeCell ref="D18:L18"/>
    <mergeCell ref="D13:L13"/>
  </mergeCells>
  <phoneticPr fontId="2"/>
  <pageMargins left="0.61" right="0.33" top="0.59" bottom="0.48" header="0.37" footer="0.28999999999999998"/>
  <pageSetup paperSize="9" orientation="portrait" r:id="rId2"/>
  <headerFooter alignWithMargins="0"/>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7">
    <tabColor rgb="FF00FFFF"/>
    <pageSetUpPr fitToPage="1"/>
  </sheetPr>
  <dimension ref="A1:L33"/>
  <sheetViews>
    <sheetView workbookViewId="0">
      <selection activeCell="J13" sqref="J13"/>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485</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474</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78"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77" priority="10"/>
  </conditionalFormatting>
  <conditionalFormatting sqref="B19:K20">
    <cfRule type="containsBlanks" priority="3" stopIfTrue="1">
      <formula>LEN(TRIM(B19))=0</formula>
    </cfRule>
    <cfRule type="duplicateValues" dxfId="76" priority="4"/>
    <cfRule type="containsBlanks" priority="7" stopIfTrue="1">
      <formula>LEN(TRIM(B19))=0</formula>
    </cfRule>
    <cfRule type="duplicateValues" dxfId="75" priority="8"/>
  </conditionalFormatting>
  <conditionalFormatting sqref="B22:K23">
    <cfRule type="containsBlanks" priority="1" stopIfTrue="1">
      <formula>LEN(TRIM(B22))=0</formula>
    </cfRule>
    <cfRule type="duplicateValues" dxfId="74" priority="2"/>
    <cfRule type="containsBlanks" priority="5" stopIfTrue="1">
      <formula>LEN(TRIM(B22))=0</formula>
    </cfRule>
    <cfRule type="duplicateValues" dxfId="73" priority="6"/>
  </conditionalFormatting>
  <pageMargins left="0.7" right="0.7" top="0.75" bottom="0.75" header="0.3" footer="0.3"/>
  <pageSetup paperSize="9" scale="79"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3">
    <tabColor rgb="FF92D050"/>
    <pageSetUpPr fitToPage="1"/>
  </sheetPr>
  <dimension ref="A1:L21"/>
  <sheetViews>
    <sheetView workbookViewId="0">
      <selection activeCell="B10" sqref="B10"/>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329</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thickBot="1" x14ac:dyDescent="0.25">
      <c r="A6" s="78" t="s">
        <v>335</v>
      </c>
      <c r="B6" s="78"/>
      <c r="C6" s="76"/>
      <c r="D6" s="76"/>
      <c r="E6" s="76"/>
      <c r="F6" s="76"/>
      <c r="G6" s="76"/>
      <c r="H6" s="76"/>
      <c r="I6" s="76"/>
      <c r="J6" s="76"/>
      <c r="K6" s="76"/>
    </row>
    <row r="7" spans="1:12" ht="21" customHeight="1" x14ac:dyDescent="0.2">
      <c r="A7" s="588" t="s">
        <v>223</v>
      </c>
      <c r="B7" s="588" t="s">
        <v>224</v>
      </c>
      <c r="C7" s="590"/>
      <c r="D7" s="590"/>
      <c r="E7" s="590"/>
      <c r="F7" s="590"/>
      <c r="G7" s="590"/>
      <c r="H7" s="590"/>
      <c r="I7" s="590"/>
      <c r="J7" s="590"/>
      <c r="K7" s="591"/>
    </row>
    <row r="8" spans="1:12" ht="21" customHeight="1" thickBot="1" x14ac:dyDescent="0.25">
      <c r="A8" s="589"/>
      <c r="B8" s="589"/>
      <c r="C8" s="592"/>
      <c r="D8" s="592"/>
      <c r="E8" s="592"/>
      <c r="F8" s="592"/>
      <c r="G8" s="592"/>
      <c r="H8" s="592"/>
      <c r="I8" s="592"/>
      <c r="J8" s="592"/>
      <c r="K8" s="593"/>
    </row>
    <row r="9" spans="1:12" ht="21" customHeight="1" thickTop="1" thickBot="1" x14ac:dyDescent="0.25">
      <c r="A9" s="79" t="s">
        <v>331</v>
      </c>
      <c r="B9" s="165"/>
      <c r="C9" s="163" t="str">
        <f>IF(B9&lt;=0,"",IF(VLOOKUP(B9,全技術者確認表!$A$14:$J$153,5,FALSE)="○",VLOOKUP(B9,全技術者確認表!$A$14:$D$153,2,FALSE),"未登録"))</f>
        <v/>
      </c>
      <c r="D9" s="165"/>
      <c r="E9" s="163" t="str">
        <f>IF(D9&lt;=0,"",IF(VLOOKUP(D9,全技術者確認表!$A$14:$J$153,5,FALSE)="○",VLOOKUP(D9,全技術者確認表!$A$14:$D$153,2,FALSE),"未登録"))</f>
        <v/>
      </c>
      <c r="F9" s="165"/>
      <c r="G9" s="163" t="str">
        <f>IF(F9&lt;=0,"",IF(VLOOKUP(F9,全技術者確認表!$A$14:$J$153,5,FALSE)="○",VLOOKUP(F9,全技術者確認表!$A$14:$D$153,2,FALSE),"未登録"))</f>
        <v/>
      </c>
      <c r="H9" s="165"/>
      <c r="I9" s="163" t="str">
        <f>IF(H9&lt;=0,"",IF(VLOOKUP(H9,全技術者確認表!$A$14:$J$153,5,FALSE)="○",VLOOKUP(H9,全技術者確認表!$A$14:$D$153,2,FALSE),"未登録"))</f>
        <v/>
      </c>
      <c r="J9" s="165"/>
      <c r="K9" s="163" t="str">
        <f>IF(J9&lt;=0,"",IF(VLOOKUP(J9,全技術者確認表!$A$14:$J$153,5,FALSE)="○",VLOOKUP(J9,全技術者確認表!$A$14:$D$153,2,FALSE),"未登録"))</f>
        <v/>
      </c>
    </row>
    <row r="10" spans="1:12" ht="21" customHeight="1" thickBot="1" x14ac:dyDescent="0.25">
      <c r="A10" s="79" t="s">
        <v>235</v>
      </c>
      <c r="B10" s="166"/>
      <c r="C10" s="164" t="str">
        <f>IF(B10&lt;=0,"",IF(VLOOKUP(B10,全技術者確認表!$A$14:$J$153,5,FALSE)="○",VLOOKUP(B10,全技術者確認表!$A$14:$D$153,2,FALSE),"未登録"))</f>
        <v/>
      </c>
      <c r="D10" s="166"/>
      <c r="E10" s="164" t="str">
        <f>IF(D10&lt;=0,"",IF(VLOOKUP(D10,全技術者確認表!$A$14:$J$153,5,FALSE)="○",VLOOKUP(D10,全技術者確認表!$A$14:$D$153,2,FALSE),"未登録"))</f>
        <v/>
      </c>
      <c r="F10" s="166"/>
      <c r="G10" s="164" t="str">
        <f>IF(F10&lt;=0,"",IF(VLOOKUP(F10,全技術者確認表!$A$14:$J$153,5,FALSE)="○",VLOOKUP(F10,全技術者確認表!$A$14:$D$153,2,FALSE),"未登録"))</f>
        <v/>
      </c>
      <c r="H10" s="166"/>
      <c r="I10" s="164" t="str">
        <f>IF(H10&lt;=0,"",IF(VLOOKUP(H10,全技術者確認表!$A$14:$J$153,5,FALSE)="○",VLOOKUP(H10,全技術者確認表!$A$14:$D$153,2,FALSE),"未登録"))</f>
        <v/>
      </c>
      <c r="J10" s="166"/>
      <c r="K10" s="164" t="str">
        <f>IF(J10&lt;=0,"",IF(VLOOKUP(J10,全技術者確認表!$A$14:$J$153,5,FALSE)="○",VLOOKUP(J10,全技術者確認表!$A$14:$D$153,2,FALSE),"未登録"))</f>
        <v/>
      </c>
    </row>
    <row r="11" spans="1:12" ht="21" customHeight="1" thickBot="1" x14ac:dyDescent="0.25">
      <c r="A11" s="82"/>
      <c r="B11" s="192"/>
      <c r="C11" s="162" t="s">
        <v>232</v>
      </c>
      <c r="D11" s="193"/>
      <c r="E11" s="84">
        <f>COUNTA(B9,D9,F9,H9,J9,B10,D10,F10,H10,J10)-COUNTIF(B9:K10,"未登録")</f>
        <v>0</v>
      </c>
      <c r="F11" s="194"/>
      <c r="G11" s="84" t="s">
        <v>41</v>
      </c>
      <c r="H11" s="194"/>
      <c r="I11" s="84"/>
      <c r="J11" s="194"/>
      <c r="K11" s="85"/>
    </row>
    <row r="12" spans="1:12" ht="21" customHeight="1" thickTop="1" thickBot="1" x14ac:dyDescent="0.25">
      <c r="A12" s="79" t="s">
        <v>333</v>
      </c>
      <c r="B12" s="165"/>
      <c r="C12" s="163" t="str">
        <f>IF(B12&lt;=0,"",IF(VLOOKUP(B12,全技術者確認表!$A$14:$J$153,5,FALSE)="○",VLOOKUP(B12,全技術者確認表!$A$14:$D$153,2,FALSE),"未登録"))</f>
        <v/>
      </c>
      <c r="D12" s="165"/>
      <c r="E12" s="163" t="str">
        <f>IF(D12&lt;=0,"",IF(VLOOKUP(D12,全技術者確認表!$A$14:$J$153,5,FALSE)="○",VLOOKUP(D12,全技術者確認表!$A$14:$D$153,2,FALSE),"未登録"))</f>
        <v/>
      </c>
      <c r="F12" s="165"/>
      <c r="G12" s="163" t="str">
        <f>IF(F12&lt;=0,"",IF(VLOOKUP(F12,全技術者確認表!$A$14:$J$153,5,FALSE)="○",VLOOKUP(F12,全技術者確認表!$A$14:$D$153,2,FALSE),"未登録"))</f>
        <v/>
      </c>
      <c r="H12" s="165"/>
      <c r="I12" s="163" t="str">
        <f>IF(H12&lt;=0,"",IF(VLOOKUP(H12,全技術者確認表!$A$14:$J$153,5,FALSE)="○",VLOOKUP(H12,全技術者確認表!$A$14:$D$153,2,FALSE),"未登録"))</f>
        <v/>
      </c>
      <c r="J12" s="165"/>
      <c r="K12" s="163" t="str">
        <f>IF(J12&lt;=0,"",IF(VLOOKUP(J12,全技術者確認表!$A$14:$J$153,5,FALSE)="○",VLOOKUP(J12,全技術者確認表!$A$14:$D$153,2,FALSE),"未登録"))</f>
        <v/>
      </c>
    </row>
    <row r="13" spans="1:12" ht="21" customHeight="1" thickBot="1" x14ac:dyDescent="0.25">
      <c r="A13" s="79" t="s">
        <v>332</v>
      </c>
      <c r="B13" s="166"/>
      <c r="C13" s="164" t="str">
        <f>IF(B13&lt;=0,"",IF(VLOOKUP(B13,全技術者確認表!$A$14:$J$153,5,FALSE)="○",VLOOKUP(B13,全技術者確認表!$A$14:$D$153,2,FALSE),"未登録"))</f>
        <v/>
      </c>
      <c r="D13" s="166"/>
      <c r="E13" s="164" t="str">
        <f>IF(D13&lt;=0,"",IF(VLOOKUP(D13,全技術者確認表!$A$14:$J$153,5,FALSE)="○",VLOOKUP(D13,全技術者確認表!$A$14:$D$153,2,FALSE),"未登録"))</f>
        <v/>
      </c>
      <c r="F13" s="166"/>
      <c r="G13" s="164" t="str">
        <f>IF(F13&lt;=0,"",IF(VLOOKUP(F13,全技術者確認表!$A$14:$J$153,5,FALSE)="○",VLOOKUP(F13,全技術者確認表!$A$14:$D$153,2,FALSE),"未登録"))</f>
        <v/>
      </c>
      <c r="H13" s="166"/>
      <c r="I13" s="164" t="str">
        <f>IF(H13&lt;=0,"",IF(VLOOKUP(H13,全技術者確認表!$A$14:$J$153,5,FALSE)="○",VLOOKUP(H13,全技術者確認表!$A$14:$D$153,2,FALSE),"未登録"))</f>
        <v/>
      </c>
      <c r="J13" s="166"/>
      <c r="K13" s="164" t="str">
        <f>IF(J13&lt;=0,"",IF(VLOOKUP(J13,全技術者確認表!$A$14:$J$153,5,FALSE)="○",VLOOKUP(J13,全技術者確認表!$A$14:$D$153,2,FALSE),"未登録"))</f>
        <v/>
      </c>
    </row>
    <row r="14" spans="1:12" ht="21" customHeight="1" thickBot="1" x14ac:dyDescent="0.25">
      <c r="A14" s="82"/>
      <c r="B14" s="192"/>
      <c r="C14" s="162" t="s">
        <v>232</v>
      </c>
      <c r="D14" s="193"/>
      <c r="E14" s="84">
        <f>COUNTA(B12,D12,F12,H12,J12,B13,D13,F13,H13,J13)-COUNTIF(B12:K13,"未登録")</f>
        <v>0</v>
      </c>
      <c r="F14" s="194"/>
      <c r="G14" s="84" t="s">
        <v>41</v>
      </c>
      <c r="H14" s="194"/>
      <c r="I14" s="84"/>
      <c r="J14" s="194"/>
      <c r="K14" s="85"/>
    </row>
    <row r="15" spans="1:12" ht="21" customHeight="1" thickTop="1" thickBot="1" x14ac:dyDescent="0.25">
      <c r="A15" s="86" t="s">
        <v>334</v>
      </c>
      <c r="B15" s="165"/>
      <c r="C15" s="163" t="str">
        <f>IF(B15&lt;=0,"",IF(VLOOKUP(B15,全技術者確認表!$A$14:$J$153,5,FALSE)="○",VLOOKUP(B15,全技術者確認表!$A$14:$D$153,2,FALSE),"未登録"))</f>
        <v/>
      </c>
      <c r="D15" s="165"/>
      <c r="E15" s="163" t="str">
        <f>IF(D15&lt;=0,"",IF(VLOOKUP(D15,全技術者確認表!$A$14:$J$153,5,FALSE)="○",VLOOKUP(D15,全技術者確認表!$A$14:$D$153,2,FALSE),"未登録"))</f>
        <v/>
      </c>
      <c r="F15" s="165"/>
      <c r="G15" s="163" t="str">
        <f>IF(F15&lt;=0,"",IF(VLOOKUP(F15,全技術者確認表!$A$14:$J$153,5,FALSE)="○",VLOOKUP(F15,全技術者確認表!$A$14:$D$153,2,FALSE),"未登録"))</f>
        <v/>
      </c>
      <c r="H15" s="165"/>
      <c r="I15" s="163" t="str">
        <f>IF(H15&lt;=0,"",IF(VLOOKUP(H15,全技術者確認表!$A$14:$J$153,5,FALSE)="○",VLOOKUP(H15,全技術者確認表!$A$14:$D$153,2,FALSE),"未登録"))</f>
        <v/>
      </c>
      <c r="J15" s="165"/>
      <c r="K15" s="163" t="str">
        <f>IF(J15&lt;=0,"",IF(VLOOKUP(J15,全技術者確認表!$A$14:$J$153,5,FALSE)="○",VLOOKUP(J15,全技術者確認表!$A$14:$D$153,2,FALSE),"未登録"))</f>
        <v/>
      </c>
    </row>
    <row r="16" spans="1:12" ht="21" customHeight="1" thickBot="1" x14ac:dyDescent="0.25">
      <c r="A16" s="86" t="s">
        <v>238</v>
      </c>
      <c r="B16" s="166"/>
      <c r="C16" s="164" t="str">
        <f>IF(B16&lt;=0,"",IF(VLOOKUP(B16,全技術者確認表!$A$14:$J$153,5,FALSE)="○",VLOOKUP(B16,全技術者確認表!$A$14:$D$153,2,FALSE),"未登録"))</f>
        <v/>
      </c>
      <c r="D16" s="166"/>
      <c r="E16" s="164" t="str">
        <f>IF(D16&lt;=0,"",IF(VLOOKUP(D16,全技術者確認表!$A$14:$J$153,5,FALSE)="○",VLOOKUP(D16,全技術者確認表!$A$14:$D$153,2,FALSE),"未登録"))</f>
        <v/>
      </c>
      <c r="F16" s="166"/>
      <c r="G16" s="164" t="str">
        <f>IF(F16&lt;=0,"",IF(VLOOKUP(F16,全技術者確認表!$A$14:$J$153,5,FALSE)="○",VLOOKUP(F16,全技術者確認表!$A$14:$D$153,2,FALSE),"未登録"))</f>
        <v/>
      </c>
      <c r="H16" s="166"/>
      <c r="I16" s="164" t="str">
        <f>IF(H16&lt;=0,"",IF(VLOOKUP(H16,全技術者確認表!$A$14:$J$153,5,FALSE)="○",VLOOKUP(H16,全技術者確認表!$A$14:$D$153,2,FALSE),"未登録"))</f>
        <v/>
      </c>
      <c r="J16" s="166"/>
      <c r="K16" s="164" t="str">
        <f>IF(J16&lt;=0,"",IF(VLOOKUP(J16,全技術者確認表!$A$14:$J$153,5,FALSE)="○",VLOOKUP(J16,全技術者確認表!$A$14:$D$153,2,FALSE),"未登録"))</f>
        <v/>
      </c>
    </row>
    <row r="17" spans="1:11" ht="21" customHeight="1" thickBot="1" x14ac:dyDescent="0.25">
      <c r="A17" s="89"/>
      <c r="B17" s="159"/>
      <c r="C17" s="162" t="s">
        <v>232</v>
      </c>
      <c r="D17" s="162"/>
      <c r="E17" s="84">
        <f>COUNTA(B15,D15,F15,H15,J15,B16,D16,F16,H16,J16)-COUNTIF(B15:K16,"未登録")</f>
        <v>0</v>
      </c>
      <c r="F17" s="84"/>
      <c r="G17" s="84" t="s">
        <v>41</v>
      </c>
      <c r="H17" s="84"/>
      <c r="I17" s="84"/>
      <c r="J17" s="84"/>
      <c r="K17" s="85"/>
    </row>
    <row r="18" spans="1:11" ht="21" customHeight="1" x14ac:dyDescent="0.2">
      <c r="A18" s="76"/>
      <c r="B18" s="76"/>
      <c r="C18" s="76"/>
      <c r="D18" s="76"/>
      <c r="E18" s="76"/>
      <c r="F18" s="76"/>
      <c r="G18" s="76"/>
      <c r="H18" s="76"/>
      <c r="I18" s="76"/>
      <c r="J18" s="76"/>
      <c r="K18" s="76"/>
    </row>
    <row r="19" spans="1:11" ht="21" customHeight="1" x14ac:dyDescent="0.2">
      <c r="A19" s="76"/>
      <c r="B19" s="76"/>
      <c r="C19" s="76"/>
      <c r="D19" s="76"/>
      <c r="E19" s="76"/>
      <c r="F19" s="76"/>
      <c r="G19" s="76"/>
      <c r="H19" s="76"/>
      <c r="I19" s="76"/>
      <c r="J19" s="76"/>
      <c r="K19" s="76"/>
    </row>
    <row r="20" spans="1:11" ht="21" customHeight="1" x14ac:dyDescent="0.2">
      <c r="A20" s="76" t="s">
        <v>336</v>
      </c>
      <c r="B20" s="76"/>
      <c r="C20" s="76">
        <f>E11*0.5+E14*0.2+E17*0.1</f>
        <v>0</v>
      </c>
      <c r="D20" s="76"/>
      <c r="E20" s="76" t="s">
        <v>239</v>
      </c>
      <c r="F20" s="76"/>
      <c r="G20" s="76"/>
      <c r="H20" s="76"/>
      <c r="I20" s="76"/>
      <c r="J20" s="76"/>
      <c r="K20" s="76"/>
    </row>
    <row r="21" spans="1:11" ht="21" customHeight="1" x14ac:dyDescent="0.2"/>
  </sheetData>
  <sheetProtection selectLockedCells="1"/>
  <customSheetViews>
    <customSheetView guid="{B356E2CC-D036-476E-BD45-75AC21EC1C7A}">
      <selection activeCell="B20" sqref="B20"/>
      <pageMargins left="0.7" right="0.7" top="0.75" bottom="0.75" header="0.3" footer="0.3"/>
      <pageSetup paperSize="9" orientation="portrait" r:id="rId1"/>
    </customSheetView>
  </customSheetViews>
  <mergeCells count="5">
    <mergeCell ref="A2:K2"/>
    <mergeCell ref="A4:C4"/>
    <mergeCell ref="E4:K4"/>
    <mergeCell ref="A7:A8"/>
    <mergeCell ref="B7:K8"/>
  </mergeCells>
  <phoneticPr fontId="2"/>
  <conditionalFormatting sqref="B9:K10 B12:K13 B15:K16">
    <cfRule type="duplicateValues" dxfId="72" priority="6"/>
  </conditionalFormatting>
  <conditionalFormatting sqref="B12:K13 B15:K16 B9:K10">
    <cfRule type="containsBlanks" priority="5" stopIfTrue="1">
      <formula>LEN(TRIM(B9))=0</formula>
    </cfRule>
  </conditionalFormatting>
  <conditionalFormatting sqref="B12:K13">
    <cfRule type="containsBlanks" priority="3" stopIfTrue="1">
      <formula>LEN(TRIM(B12))=0</formula>
    </cfRule>
    <cfRule type="duplicateValues" dxfId="71" priority="4"/>
  </conditionalFormatting>
  <conditionalFormatting sqref="B15:K16">
    <cfRule type="containsBlanks" priority="1" stopIfTrue="1">
      <formula>LEN(TRIM(B15))=0</formula>
    </cfRule>
    <cfRule type="duplicateValues" dxfId="70" priority="2"/>
  </conditionalFormatting>
  <pageMargins left="0.7" right="0.7" top="0.75" bottom="0.75" header="0.3" footer="0.3"/>
  <pageSetup paperSize="9" scale="79" fitToHeight="0"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5">
    <tabColor rgb="FFFFFF00"/>
  </sheetPr>
  <dimension ref="A1:D10"/>
  <sheetViews>
    <sheetView workbookViewId="0">
      <selection activeCell="B5" sqref="B5"/>
    </sheetView>
  </sheetViews>
  <sheetFormatPr defaultRowHeight="13.2" x14ac:dyDescent="0.2"/>
  <cols>
    <col min="2" max="2" width="35.21875" customWidth="1"/>
    <col min="3" max="3" width="13.33203125" style="38" customWidth="1"/>
  </cols>
  <sheetData>
    <row r="1" spans="1:4" x14ac:dyDescent="0.2">
      <c r="A1" t="s">
        <v>340</v>
      </c>
    </row>
    <row r="2" spans="1:4" ht="18" customHeight="1" x14ac:dyDescent="0.2">
      <c r="B2" s="400" t="s">
        <v>448</v>
      </c>
      <c r="C2" s="400"/>
    </row>
    <row r="3" spans="1:4" ht="18" customHeight="1" x14ac:dyDescent="0.2">
      <c r="A3" s="93" t="s">
        <v>271</v>
      </c>
      <c r="B3" s="594">
        <f>報告書表紙!G6</f>
        <v>0</v>
      </c>
      <c r="C3" s="594"/>
    </row>
    <row r="4" spans="1:4" ht="18" customHeight="1" x14ac:dyDescent="0.2">
      <c r="B4" s="94" t="s">
        <v>343</v>
      </c>
      <c r="C4" s="94" t="s">
        <v>244</v>
      </c>
      <c r="D4" s="94" t="s">
        <v>287</v>
      </c>
    </row>
    <row r="5" spans="1:4" ht="18" customHeight="1" x14ac:dyDescent="0.2">
      <c r="B5" s="95" t="s">
        <v>339</v>
      </c>
      <c r="C5" s="167">
        <f>'様式８－１'!C22</f>
        <v>0</v>
      </c>
      <c r="D5" s="96" t="s">
        <v>349</v>
      </c>
    </row>
    <row r="6" spans="1:4" ht="18" customHeight="1" x14ac:dyDescent="0.2">
      <c r="B6" s="97" t="s">
        <v>344</v>
      </c>
      <c r="C6" s="167">
        <f>'様式８－２'!C22</f>
        <v>0</v>
      </c>
      <c r="D6" s="96" t="s">
        <v>350</v>
      </c>
    </row>
    <row r="7" spans="1:4" ht="18" customHeight="1" x14ac:dyDescent="0.2">
      <c r="B7" s="97" t="s">
        <v>345</v>
      </c>
      <c r="C7" s="167">
        <f>'様式８－３'!C22</f>
        <v>0</v>
      </c>
      <c r="D7" s="96" t="s">
        <v>351</v>
      </c>
    </row>
    <row r="8" spans="1:4" ht="18" customHeight="1" x14ac:dyDescent="0.2">
      <c r="B8" s="97" t="s">
        <v>346</v>
      </c>
      <c r="C8" s="167">
        <f>'様式８－４'!C22</f>
        <v>0</v>
      </c>
      <c r="D8" s="96" t="s">
        <v>352</v>
      </c>
    </row>
    <row r="9" spans="1:4" ht="18" customHeight="1" x14ac:dyDescent="0.2">
      <c r="B9" s="99" t="s">
        <v>347</v>
      </c>
      <c r="C9" s="167">
        <f>'様式８－５'!C22</f>
        <v>0</v>
      </c>
      <c r="D9" s="96" t="s">
        <v>353</v>
      </c>
    </row>
    <row r="10" spans="1:4" ht="18" customHeight="1" x14ac:dyDescent="0.2">
      <c r="B10" s="97" t="s">
        <v>348</v>
      </c>
      <c r="C10" s="167">
        <f>'様式８－６'!C22</f>
        <v>0</v>
      </c>
      <c r="D10" s="96" t="s">
        <v>354</v>
      </c>
    </row>
  </sheetData>
  <sheetProtection sheet="1" objects="1" scenarios="1" formatCells="0" selectLockedCells="1"/>
  <customSheetViews>
    <customSheetView guid="{B356E2CC-D036-476E-BD45-75AC21EC1C7A}">
      <selection activeCell="B22" sqref="B22"/>
      <pageMargins left="0.70866141732283472" right="0.70866141732283472" top="0.74803149606299213" bottom="0.35433070866141736" header="0.31496062992125984" footer="0.31496062992125984"/>
      <pageSetup paperSize="9" scale="130" orientation="portrait" r:id="rId1"/>
    </customSheetView>
  </customSheetViews>
  <mergeCells count="2">
    <mergeCell ref="B2:C2"/>
    <mergeCell ref="B3:C3"/>
  </mergeCells>
  <phoneticPr fontId="2"/>
  <pageMargins left="0.70866141732283472" right="0.70866141732283472" top="0.74803149606299213" bottom="0.35433070866141736" header="0.31496062992125984" footer="0.31496062992125984"/>
  <pageSetup paperSize="9" scale="130"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6">
    <tabColor rgb="FFFFFF00"/>
    <pageSetUpPr fitToPage="1"/>
  </sheetPr>
  <dimension ref="A1:L2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341</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355</v>
      </c>
      <c r="B6" s="75"/>
      <c r="C6" s="586" t="s">
        <v>339</v>
      </c>
      <c r="D6" s="586"/>
      <c r="E6" s="586"/>
      <c r="F6" s="586"/>
      <c r="G6" s="586"/>
      <c r="H6" s="586"/>
      <c r="I6" s="586"/>
      <c r="J6" s="586"/>
      <c r="K6" s="586"/>
      <c r="L6" s="73"/>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356</v>
      </c>
      <c r="B11" s="165"/>
      <c r="C11" s="163" t="str">
        <f>IF(B11&lt;=0,"",IF(VLOOKUP(B11,全技術者確認表!$A$14:$J$153,8,FALSE)="○",VLOOKUP(B11,全技術者確認表!$A$14:$D$153,2,FALSE),"未登録"))</f>
        <v/>
      </c>
      <c r="D11" s="165"/>
      <c r="E11" s="163" t="str">
        <f>IF(D11&lt;=0,"",IF(VLOOKUP(D11,全技術者確認表!$A$14:$J$153,8,FALSE)="○",VLOOKUP(D11,全技術者確認表!$A$14:$D$153,2,FALSE),"未登録"))</f>
        <v/>
      </c>
      <c r="F11" s="165"/>
      <c r="G11" s="163" t="str">
        <f>IF(F11&lt;=0,"",IF(VLOOKUP(F11,全技術者確認表!$A$14:$J$153,8,FALSE)="○",VLOOKUP(F11,全技術者確認表!$A$14:$D$153,2,FALSE),"未登録"))</f>
        <v/>
      </c>
      <c r="H11" s="165"/>
      <c r="I11" s="163" t="str">
        <f>IF(H11&lt;=0,"",IF(VLOOKUP(H11,全技術者確認表!$A$14:$J$153,8,FALSE)="○",VLOOKUP(H11,全技術者確認表!$A$14:$D$153,2,FALSE),"未登録"))</f>
        <v/>
      </c>
      <c r="J11" s="165"/>
      <c r="K11" s="163" t="str">
        <f>IF(J11&lt;=0,"",IF(VLOOKUP(J11,全技術者確認表!$A$14:$J$153,8,FALSE)="○",VLOOKUP(J11,全技術者確認表!$A$14:$D$153,2,FALSE),"未登録"))</f>
        <v/>
      </c>
    </row>
    <row r="12" spans="1:12" ht="21" customHeight="1" thickBot="1" x14ac:dyDescent="0.25">
      <c r="A12" s="79" t="s">
        <v>357</v>
      </c>
      <c r="B12" s="166"/>
      <c r="C12" s="164" t="str">
        <f>IF(B12&lt;=0,"",IF(VLOOKUP(B12,全技術者確認表!$A$14:$J$153,8,FALSE)="○",VLOOKUP(B12,全技術者確認表!$A$14:$D$153,2,FALSE),"未登録"))</f>
        <v/>
      </c>
      <c r="D12" s="166"/>
      <c r="E12" s="164" t="str">
        <f>IF(D12&lt;=0,"",IF(VLOOKUP(D12,全技術者確認表!$A$14:$J$153,8,FALSE)="○",VLOOKUP(D12,全技術者確認表!$A$14:$D$153,2,FALSE),"未登録"))</f>
        <v/>
      </c>
      <c r="F12" s="166"/>
      <c r="G12" s="164" t="str">
        <f>IF(F12&lt;=0,"",IF(VLOOKUP(F12,全技術者確認表!$A$14:$J$153,8,FALSE)="○",VLOOKUP(F12,全技術者確認表!$A$14:$D$153,2,FALSE),"未登録"))</f>
        <v/>
      </c>
      <c r="H12" s="166"/>
      <c r="I12" s="164" t="str">
        <f>IF(H12&lt;=0,"",IF(VLOOKUP(H12,全技術者確認表!$A$14:$J$153,8,FALSE)="○",VLOOKUP(H12,全技術者確認表!$A$14:$D$153,2,FALSE),"未登録"))</f>
        <v/>
      </c>
      <c r="J12" s="166"/>
      <c r="K12" s="164" t="str">
        <f>IF(J12&lt;=0,"",IF(VLOOKUP(J12,全技術者確認表!$A$14:$J$153,8,FALSE)="○",VLOOKUP(J12,全技術者確認表!$A$14:$D$153,2,FALSE),"未登録"))</f>
        <v/>
      </c>
    </row>
    <row r="13" spans="1:12" ht="21" customHeight="1" thickBot="1" x14ac:dyDescent="0.25">
      <c r="A13" s="82" t="s">
        <v>358</v>
      </c>
      <c r="B13" s="159"/>
      <c r="C13" s="162" t="s">
        <v>232</v>
      </c>
      <c r="D13" s="162"/>
      <c r="E13" s="84">
        <f>COUNTA(B11,D11,F11,H11,J11,B12,D12,F12,H12,J12)-COUNTIF(B11:K12,"未登録")</f>
        <v>0</v>
      </c>
      <c r="F13" s="84"/>
      <c r="G13" s="84" t="s">
        <v>41</v>
      </c>
      <c r="H13" s="84"/>
      <c r="I13" s="84"/>
      <c r="J13" s="84"/>
      <c r="K13" s="85"/>
    </row>
    <row r="14" spans="1:12" ht="21" customHeight="1" thickTop="1" thickBot="1" x14ac:dyDescent="0.25">
      <c r="A14" s="100" t="s">
        <v>333</v>
      </c>
      <c r="B14" s="165"/>
      <c r="C14" s="163" t="str">
        <f>IF(B14&lt;=0,"",IF(VLOOKUP(B14,全技術者確認表!$A$14:$J$153,8,FALSE)="○",VLOOKUP(B14,全技術者確認表!$A$14:$D$153,2,FALSE),"未登録"))</f>
        <v/>
      </c>
      <c r="D14" s="165"/>
      <c r="E14" s="163" t="str">
        <f>IF(D14&lt;=0,"",IF(VLOOKUP(D14,全技術者確認表!$A$14:$J$153,8,FALSE)="○",VLOOKUP(D14,全技術者確認表!$A$14:$D$153,2,FALSE),"未登録"))</f>
        <v/>
      </c>
      <c r="F14" s="165"/>
      <c r="G14" s="163" t="str">
        <f>IF(F14&lt;=0,"",IF(VLOOKUP(F14,全技術者確認表!$A$14:$J$153,8,FALSE)="○",VLOOKUP(F14,全技術者確認表!$A$14:$D$153,2,FALSE),"未登録"))</f>
        <v/>
      </c>
      <c r="H14" s="165"/>
      <c r="I14" s="163" t="str">
        <f>IF(H14&lt;=0,"",IF(VLOOKUP(H14,全技術者確認表!$A$14:$J$153,8,FALSE)="○",VLOOKUP(H14,全技術者確認表!$A$14:$D$153,2,FALSE),"未登録"))</f>
        <v/>
      </c>
      <c r="J14" s="165"/>
      <c r="K14" s="163" t="str">
        <f>IF(J14&lt;=0,"",IF(VLOOKUP(J14,全技術者確認表!$A$14:$J$153,8,FALSE)="○",VLOOKUP(J14,全技術者確認表!$A$14:$D$153,2,FALSE),"未登録"))</f>
        <v/>
      </c>
    </row>
    <row r="15" spans="1:12" ht="21" customHeight="1" thickBot="1" x14ac:dyDescent="0.25">
      <c r="A15" s="79" t="s">
        <v>235</v>
      </c>
      <c r="B15" s="166"/>
      <c r="C15" s="164" t="str">
        <f>IF(B15&lt;=0,"",IF(VLOOKUP(B15,全技術者確認表!$A$14:$J$153,8,FALSE)="○",VLOOKUP(B15,全技術者確認表!$A$14:$D$153,2,FALSE),"未登録"))</f>
        <v/>
      </c>
      <c r="D15" s="166"/>
      <c r="E15" s="164" t="str">
        <f>IF(D15&lt;=0,"",IF(VLOOKUP(D15,全技術者確認表!$A$14:$J$153,8,FALSE)="○",VLOOKUP(D15,全技術者確認表!$A$14:$D$153,2,FALSE),"未登録"))</f>
        <v/>
      </c>
      <c r="F15" s="166"/>
      <c r="G15" s="164" t="str">
        <f>IF(F15&lt;=0,"",IF(VLOOKUP(F15,全技術者確認表!$A$14:$J$153,8,FALSE)="○",VLOOKUP(F15,全技術者確認表!$A$14:$D$153,2,FALSE),"未登録"))</f>
        <v/>
      </c>
      <c r="H15" s="166"/>
      <c r="I15" s="164" t="str">
        <f>IF(H15&lt;=0,"",IF(VLOOKUP(H15,全技術者確認表!$A$14:$J$153,8,FALSE)="○",VLOOKUP(H15,全技術者確認表!$A$14:$D$153,2,FALSE),"未登録"))</f>
        <v/>
      </c>
      <c r="J15" s="166"/>
      <c r="K15" s="164" t="str">
        <f>IF(J15&lt;=0,"",IF(VLOOKUP(J15,全技術者確認表!$A$14:$J$153,8,FALSE)="○",VLOOKUP(J15,全技術者確認表!$A$14:$D$153,2,FALSE),"未登録"))</f>
        <v/>
      </c>
    </row>
    <row r="16" spans="1:12" ht="21" customHeight="1" thickBot="1" x14ac:dyDescent="0.25">
      <c r="A16" s="82" t="s">
        <v>338</v>
      </c>
      <c r="B16" s="159"/>
      <c r="C16" s="162" t="s">
        <v>232</v>
      </c>
      <c r="D16" s="162"/>
      <c r="E16" s="84">
        <f>COUNTA(B14,D14,F14,H14,J14,B15,D15,F15,H15,J15)-COUNTIF(B14:K15,"未登録")</f>
        <v>0</v>
      </c>
      <c r="F16" s="84"/>
      <c r="G16" s="84" t="s">
        <v>41</v>
      </c>
      <c r="H16" s="84"/>
      <c r="I16" s="84"/>
      <c r="J16" s="84"/>
      <c r="K16" s="85"/>
    </row>
    <row r="17" spans="1:11" ht="21" customHeight="1" thickTop="1" thickBot="1" x14ac:dyDescent="0.25">
      <c r="A17" s="86" t="s">
        <v>334</v>
      </c>
      <c r="B17" s="165"/>
      <c r="C17" s="163" t="str">
        <f>IF(B17&lt;=0,"",IF(VLOOKUP(B17,全技術者確認表!$A$14:$J$153,8,FALSE)="○",VLOOKUP(B17,全技術者確認表!$A$14:$D$153,2,FALSE),"未登録"))</f>
        <v/>
      </c>
      <c r="D17" s="165"/>
      <c r="E17" s="163" t="str">
        <f>IF(D17&lt;=0,"",IF(VLOOKUP(D17,全技術者確認表!$A$14:$J$153,8,FALSE)="○",VLOOKUP(D17,全技術者確認表!$A$14:$D$153,2,FALSE),"未登録"))</f>
        <v/>
      </c>
      <c r="F17" s="165"/>
      <c r="G17" s="163" t="str">
        <f>IF(F17&lt;=0,"",IF(VLOOKUP(F17,全技術者確認表!$A$14:$J$153,8,FALSE)="○",VLOOKUP(F17,全技術者確認表!$A$14:$D$153,2,FALSE),"未登録"))</f>
        <v/>
      </c>
      <c r="H17" s="165"/>
      <c r="I17" s="163" t="str">
        <f>IF(H17&lt;=0,"",IF(VLOOKUP(H17,全技術者確認表!$A$14:$J$153,8,FALSE)="○",VLOOKUP(H17,全技術者確認表!$A$14:$D$153,2,FALSE),"未登録"))</f>
        <v/>
      </c>
      <c r="J17" s="165"/>
      <c r="K17" s="163" t="str">
        <f>IF(J17&lt;=0,"",IF(VLOOKUP(J17,全技術者確認表!$A$14:$J$153,8,FALSE)="○",VLOOKUP(J17,全技術者確認表!$A$14:$D$153,2,FALSE),"未登録"))</f>
        <v/>
      </c>
    </row>
    <row r="18" spans="1:11" ht="21" customHeight="1" thickBot="1" x14ac:dyDescent="0.25">
      <c r="A18" s="86" t="s">
        <v>330</v>
      </c>
      <c r="B18" s="166"/>
      <c r="C18" s="164" t="str">
        <f>IF(B18&lt;=0,"",IF(VLOOKUP(B18,全技術者確認表!$A$14:$J$153,8,FALSE)="○",VLOOKUP(B18,全技術者確認表!$A$14:$D$153,2,FALSE),"未登録"))</f>
        <v/>
      </c>
      <c r="D18" s="166"/>
      <c r="E18" s="164" t="str">
        <f>IF(D18&lt;=0,"",IF(VLOOKUP(D18,全技術者確認表!$A$14:$J$153,8,FALSE)="○",VLOOKUP(D18,全技術者確認表!$A$14:$D$153,2,FALSE),"未登録"))</f>
        <v/>
      </c>
      <c r="F18" s="166"/>
      <c r="G18" s="164" t="str">
        <f>IF(F18&lt;=0,"",IF(VLOOKUP(F18,全技術者確認表!$A$14:$J$153,8,FALSE)="○",VLOOKUP(F18,全技術者確認表!$A$14:$D$153,2,FALSE),"未登録"))</f>
        <v/>
      </c>
      <c r="H18" s="166"/>
      <c r="I18" s="164" t="str">
        <f>IF(H18&lt;=0,"",IF(VLOOKUP(H18,全技術者確認表!$A$14:$J$153,8,FALSE)="○",VLOOKUP(H18,全技術者確認表!$A$14:$D$153,2,FALSE),"未登録"))</f>
        <v/>
      </c>
      <c r="J18" s="166"/>
      <c r="K18" s="164" t="str">
        <f>IF(J18&lt;=0,"",IF(VLOOKUP(J18,全技術者確認表!$A$14:$J$153,8,FALSE)="○",VLOOKUP(J18,全技術者確認表!$A$14:$D$153,2,FALSE),"未登録"))</f>
        <v/>
      </c>
    </row>
    <row r="19" spans="1:11" ht="21" customHeight="1" thickBot="1" x14ac:dyDescent="0.25">
      <c r="A19" s="159" t="s">
        <v>458</v>
      </c>
      <c r="B19" s="159"/>
      <c r="C19" s="162" t="s">
        <v>232</v>
      </c>
      <c r="D19" s="162"/>
      <c r="E19" s="84">
        <f>COUNTA(B17,D17,F17,H17,J17,B18,D18,F18,H18,J18)-COUNTIF(B17:K18,"未登録")</f>
        <v>0</v>
      </c>
      <c r="F19" s="84"/>
      <c r="G19" s="84" t="s">
        <v>41</v>
      </c>
      <c r="H19" s="84"/>
      <c r="I19" s="84"/>
      <c r="J19" s="84"/>
      <c r="K19" s="85"/>
    </row>
    <row r="20" spans="1:11" ht="21" customHeight="1" thickTop="1" x14ac:dyDescent="0.2">
      <c r="A20" s="76"/>
      <c r="B20" s="76"/>
      <c r="C20" s="76"/>
      <c r="D20" s="76"/>
      <c r="E20" s="76"/>
      <c r="F20" s="76"/>
      <c r="G20" s="76"/>
      <c r="H20" s="76"/>
      <c r="I20" s="76"/>
      <c r="J20" s="76"/>
      <c r="K20" s="76"/>
    </row>
    <row r="21" spans="1:11" ht="21" customHeight="1" x14ac:dyDescent="0.2">
      <c r="A21" s="76"/>
      <c r="B21" s="76"/>
      <c r="C21" s="76"/>
      <c r="D21" s="76"/>
      <c r="E21" s="76"/>
      <c r="F21" s="76"/>
      <c r="G21" s="76"/>
      <c r="H21" s="76"/>
      <c r="I21" s="76"/>
      <c r="J21" s="76"/>
      <c r="K21" s="76"/>
    </row>
    <row r="22" spans="1:11" ht="21" customHeight="1" x14ac:dyDescent="0.2">
      <c r="A22" s="76" t="s">
        <v>240</v>
      </c>
      <c r="B22" s="76"/>
      <c r="C22" s="76">
        <f>E16*0.2+E19*0.1+E13*0.6</f>
        <v>0</v>
      </c>
      <c r="D22" s="76"/>
      <c r="E22" s="76" t="s">
        <v>239</v>
      </c>
      <c r="F22" s="76"/>
      <c r="G22" s="76"/>
      <c r="H22" s="76"/>
      <c r="I22" s="76"/>
      <c r="J22" s="76"/>
      <c r="K22" s="76"/>
    </row>
    <row r="23" spans="1:11" ht="21" customHeight="1" x14ac:dyDescent="0.2"/>
  </sheetData>
  <sheetProtection sheet="1" objects="1" scenarios="1" formatCells="0" selectLockedCells="1"/>
  <customSheetViews>
    <customSheetView guid="{B356E2CC-D036-476E-BD45-75AC21EC1C7A}" topLeftCell="A7">
      <selection activeCell="B22" sqref="B22"/>
      <pageMargins left="0.7" right="0.7" top="0.75" bottom="0.75" header="0.3" footer="0.3"/>
      <pageSetup paperSize="9" orientation="portrait" r:id="rId1"/>
    </customSheetView>
  </customSheetViews>
  <mergeCells count="6">
    <mergeCell ref="A2:K2"/>
    <mergeCell ref="A4:C4"/>
    <mergeCell ref="E4:K4"/>
    <mergeCell ref="A9:A10"/>
    <mergeCell ref="C6:K6"/>
    <mergeCell ref="B9:K10"/>
  </mergeCells>
  <phoneticPr fontId="2"/>
  <conditionalFormatting sqref="B11:K12 B14:K15 B17:K18">
    <cfRule type="duplicateValues" dxfId="69" priority="8"/>
  </conditionalFormatting>
  <conditionalFormatting sqref="B14:K15 B17:K18 B11:K12">
    <cfRule type="containsBlanks" priority="7" stopIfTrue="1">
      <formula>LEN(TRIM(B11))=0</formula>
    </cfRule>
  </conditionalFormatting>
  <conditionalFormatting sqref="B14:K15">
    <cfRule type="containsBlanks" priority="5" stopIfTrue="1">
      <formula>LEN(TRIM(B14))=0</formula>
    </cfRule>
    <cfRule type="duplicateValues" dxfId="68" priority="6"/>
  </conditionalFormatting>
  <conditionalFormatting sqref="B17:K18">
    <cfRule type="containsBlanks" priority="1" stopIfTrue="1">
      <formula>LEN(TRIM(B17))=0</formula>
    </cfRule>
    <cfRule type="duplicateValues" dxfId="67" priority="2"/>
    <cfRule type="containsBlanks" priority="3" stopIfTrue="1">
      <formula>LEN(TRIM(B17))=0</formula>
    </cfRule>
    <cfRule type="duplicateValues" dxfId="66" priority="4"/>
  </conditionalFormatting>
  <pageMargins left="0.7" right="0.7" top="0.75" bottom="0.75" header="0.3" footer="0.3"/>
  <pageSetup paperSize="9" scale="79" fitToHeight="0"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7">
    <tabColor rgb="FFFFFF00"/>
    <pageSetUpPr fitToPage="1"/>
  </sheetPr>
  <dimension ref="A1:L2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359</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355</v>
      </c>
      <c r="B6" s="75"/>
      <c r="C6" s="586" t="s">
        <v>344</v>
      </c>
      <c r="D6" s="586"/>
      <c r="E6" s="586"/>
      <c r="F6" s="586"/>
      <c r="G6" s="586"/>
      <c r="H6" s="586"/>
      <c r="I6" s="586"/>
      <c r="J6" s="586"/>
      <c r="K6" s="586"/>
      <c r="L6" s="73"/>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356</v>
      </c>
      <c r="B11" s="165"/>
      <c r="C11" s="163" t="str">
        <f>IF(B11&lt;=0,"",IF(VLOOKUP(B11,全技術者確認表!$A$14:$J$153,8,FALSE)="○",VLOOKUP(B11,全技術者確認表!$A$14:$D$153,2,FALSE),"未登録"))</f>
        <v/>
      </c>
      <c r="D11" s="165"/>
      <c r="E11" s="163" t="str">
        <f>IF(D11&lt;=0,"",IF(VLOOKUP(D11,全技術者確認表!$A$14:$J$153,8,FALSE)="○",VLOOKUP(D11,全技術者確認表!$A$14:$D$153,2,FALSE),"未登録"))</f>
        <v/>
      </c>
      <c r="F11" s="165"/>
      <c r="G11" s="163" t="str">
        <f>IF(F11&lt;=0,"",IF(VLOOKUP(F11,全技術者確認表!$A$14:$J$153,8,FALSE)="○",VLOOKUP(F11,全技術者確認表!$A$14:$D$153,2,FALSE),"未登録"))</f>
        <v/>
      </c>
      <c r="H11" s="165"/>
      <c r="I11" s="163" t="str">
        <f>IF(H11&lt;=0,"",IF(VLOOKUP(H11,全技術者確認表!$A$14:$J$153,8,FALSE)="○",VLOOKUP(H11,全技術者確認表!$A$14:$D$153,2,FALSE),"未登録"))</f>
        <v/>
      </c>
      <c r="J11" s="165"/>
      <c r="K11" s="163" t="str">
        <f>IF(J11&lt;=0,"",IF(VLOOKUP(J11,全技術者確認表!$A$14:$J$153,8,FALSE)="○",VLOOKUP(J11,全技術者確認表!$A$14:$D$153,2,FALSE),"未登録"))</f>
        <v/>
      </c>
    </row>
    <row r="12" spans="1:12" ht="21" customHeight="1" thickBot="1" x14ac:dyDescent="0.25">
      <c r="A12" s="79" t="s">
        <v>357</v>
      </c>
      <c r="B12" s="166"/>
      <c r="C12" s="164" t="str">
        <f>IF(B12&lt;=0,"",IF(VLOOKUP(B12,全技術者確認表!$A$14:$J$153,8,FALSE)="○",VLOOKUP(B12,全技術者確認表!$A$14:$D$153,2,FALSE),"未登録"))</f>
        <v/>
      </c>
      <c r="D12" s="166"/>
      <c r="E12" s="164" t="str">
        <f>IF(D12&lt;=0,"",IF(VLOOKUP(D12,全技術者確認表!$A$14:$J$153,8,FALSE)="○",VLOOKUP(D12,全技術者確認表!$A$14:$D$153,2,FALSE),"未登録"))</f>
        <v/>
      </c>
      <c r="F12" s="166"/>
      <c r="G12" s="164" t="str">
        <f>IF(F12&lt;=0,"",IF(VLOOKUP(F12,全技術者確認表!$A$14:$J$153,8,FALSE)="○",VLOOKUP(F12,全技術者確認表!$A$14:$D$153,2,FALSE),"未登録"))</f>
        <v/>
      </c>
      <c r="H12" s="166"/>
      <c r="I12" s="164" t="str">
        <f>IF(H12&lt;=0,"",IF(VLOOKUP(H12,全技術者確認表!$A$14:$J$153,8,FALSE)="○",VLOOKUP(H12,全技術者確認表!$A$14:$D$153,2,FALSE),"未登録"))</f>
        <v/>
      </c>
      <c r="J12" s="166"/>
      <c r="K12" s="164" t="str">
        <f>IF(J12&lt;=0,"",IF(VLOOKUP(J12,全技術者確認表!$A$14:$J$153,8,FALSE)="○",VLOOKUP(J12,全技術者確認表!$A$14:$D$153,2,FALSE),"未登録"))</f>
        <v/>
      </c>
    </row>
    <row r="13" spans="1:12" ht="21" customHeight="1" thickBot="1" x14ac:dyDescent="0.25">
      <c r="A13" s="82" t="s">
        <v>358</v>
      </c>
      <c r="B13" s="159"/>
      <c r="C13" s="162" t="s">
        <v>232</v>
      </c>
      <c r="D13" s="162"/>
      <c r="E13" s="84">
        <f>COUNTA(B11,D11,F11,H11,J11,B12,D12,F12,H12,J12)-COUNTIF(B11:K12,"未登録")</f>
        <v>0</v>
      </c>
      <c r="F13" s="84"/>
      <c r="G13" s="84" t="s">
        <v>41</v>
      </c>
      <c r="H13" s="84"/>
      <c r="I13" s="84"/>
      <c r="J13" s="84"/>
      <c r="K13" s="85"/>
    </row>
    <row r="14" spans="1:12" ht="21" customHeight="1" thickTop="1" thickBot="1" x14ac:dyDescent="0.25">
      <c r="A14" s="100" t="s">
        <v>333</v>
      </c>
      <c r="B14" s="165"/>
      <c r="C14" s="163" t="str">
        <f>IF(B14&lt;=0,"",IF(VLOOKUP(B14,全技術者確認表!$A$14:$J$153,8,FALSE)="○",VLOOKUP(B14,全技術者確認表!$A$14:$D$153,2,FALSE),"未登録"))</f>
        <v/>
      </c>
      <c r="D14" s="165"/>
      <c r="E14" s="163" t="str">
        <f>IF(D14&lt;=0,"",IF(VLOOKUP(D14,全技術者確認表!$A$14:$J$153,8,FALSE)="○",VLOOKUP(D14,全技術者確認表!$A$14:$D$153,2,FALSE),"未登録"))</f>
        <v/>
      </c>
      <c r="F14" s="165"/>
      <c r="G14" s="163" t="str">
        <f>IF(F14&lt;=0,"",IF(VLOOKUP(F14,全技術者確認表!$A$14:$J$153,8,FALSE)="○",VLOOKUP(F14,全技術者確認表!$A$14:$D$153,2,FALSE),"未登録"))</f>
        <v/>
      </c>
      <c r="H14" s="165"/>
      <c r="I14" s="163" t="str">
        <f>IF(H14&lt;=0,"",IF(VLOOKUP(H14,全技術者確認表!$A$14:$J$153,8,FALSE)="○",VLOOKUP(H14,全技術者確認表!$A$14:$D$153,2,FALSE),"未登録"))</f>
        <v/>
      </c>
      <c r="J14" s="165"/>
      <c r="K14" s="163" t="str">
        <f>IF(J14&lt;=0,"",IF(VLOOKUP(J14,全技術者確認表!$A$14:$J$153,8,FALSE)="○",VLOOKUP(J14,全技術者確認表!$A$14:$D$153,2,FALSE),"未登録"))</f>
        <v/>
      </c>
    </row>
    <row r="15" spans="1:12" ht="21" customHeight="1" thickBot="1" x14ac:dyDescent="0.25">
      <c r="A15" s="79" t="s">
        <v>235</v>
      </c>
      <c r="B15" s="166"/>
      <c r="C15" s="164" t="str">
        <f>IF(B15&lt;=0,"",IF(VLOOKUP(B15,全技術者確認表!$A$14:$J$153,8,FALSE)="○",VLOOKUP(B15,全技術者確認表!$A$14:$D$153,2,FALSE),"未登録"))</f>
        <v/>
      </c>
      <c r="D15" s="166"/>
      <c r="E15" s="164" t="str">
        <f>IF(D15&lt;=0,"",IF(VLOOKUP(D15,全技術者確認表!$A$14:$J$153,8,FALSE)="○",VLOOKUP(D15,全技術者確認表!$A$14:$D$153,2,FALSE),"未登録"))</f>
        <v/>
      </c>
      <c r="F15" s="166"/>
      <c r="G15" s="164" t="str">
        <f>IF(F15&lt;=0,"",IF(VLOOKUP(F15,全技術者確認表!$A$14:$J$153,8,FALSE)="○",VLOOKUP(F15,全技術者確認表!$A$14:$D$153,2,FALSE),"未登録"))</f>
        <v/>
      </c>
      <c r="H15" s="166"/>
      <c r="I15" s="164" t="str">
        <f>IF(H15&lt;=0,"",IF(VLOOKUP(H15,全技術者確認表!$A$14:$J$153,8,FALSE)="○",VLOOKUP(H15,全技術者確認表!$A$14:$D$153,2,FALSE),"未登録"))</f>
        <v/>
      </c>
      <c r="J15" s="166"/>
      <c r="K15" s="164" t="str">
        <f>IF(J15&lt;=0,"",IF(VLOOKUP(J15,全技術者確認表!$A$14:$J$153,8,FALSE)="○",VLOOKUP(J15,全技術者確認表!$A$14:$D$153,2,FALSE),"未登録"))</f>
        <v/>
      </c>
    </row>
    <row r="16" spans="1:12" ht="21" customHeight="1" thickBot="1" x14ac:dyDescent="0.25">
      <c r="A16" s="82" t="s">
        <v>338</v>
      </c>
      <c r="B16" s="159"/>
      <c r="C16" s="162" t="s">
        <v>232</v>
      </c>
      <c r="D16" s="162"/>
      <c r="E16" s="84">
        <f>COUNTA(B14,D14,F14,H14,J14,B15,D15,F15,H15,J15)-COUNTIF(B14:K15,"未登録")</f>
        <v>0</v>
      </c>
      <c r="F16" s="84"/>
      <c r="G16" s="84" t="s">
        <v>41</v>
      </c>
      <c r="H16" s="84"/>
      <c r="I16" s="84"/>
      <c r="J16" s="84"/>
      <c r="K16" s="85"/>
    </row>
    <row r="17" spans="1:11" ht="21" customHeight="1" thickTop="1" thickBot="1" x14ac:dyDescent="0.25">
      <c r="A17" s="86" t="s">
        <v>334</v>
      </c>
      <c r="B17" s="165"/>
      <c r="C17" s="163" t="str">
        <f>IF(B17&lt;=0,"",IF(VLOOKUP(B17,全技術者確認表!$A$14:$J$153,8,FALSE)="○",VLOOKUP(B17,全技術者確認表!$A$14:$D$153,2,FALSE),"未登録"))</f>
        <v/>
      </c>
      <c r="D17" s="165"/>
      <c r="E17" s="163" t="str">
        <f>IF(D17&lt;=0,"",IF(VLOOKUP(D17,全技術者確認表!$A$14:$J$153,8,FALSE)="○",VLOOKUP(D17,全技術者確認表!$A$14:$D$153,2,FALSE),"未登録"))</f>
        <v/>
      </c>
      <c r="F17" s="165"/>
      <c r="G17" s="163" t="str">
        <f>IF(F17&lt;=0,"",IF(VLOOKUP(F17,全技術者確認表!$A$14:$J$153,8,FALSE)="○",VLOOKUP(F17,全技術者確認表!$A$14:$D$153,2,FALSE),"未登録"))</f>
        <v/>
      </c>
      <c r="H17" s="165"/>
      <c r="I17" s="163" t="str">
        <f>IF(H17&lt;=0,"",IF(VLOOKUP(H17,全技術者確認表!$A$14:$J$153,8,FALSE)="○",VLOOKUP(H17,全技術者確認表!$A$14:$D$153,2,FALSE),"未登録"))</f>
        <v/>
      </c>
      <c r="J17" s="165"/>
      <c r="K17" s="163" t="str">
        <f>IF(J17&lt;=0,"",IF(VLOOKUP(J17,全技術者確認表!$A$14:$J$153,8,FALSE)="○",VLOOKUP(J17,全技術者確認表!$A$14:$D$153,2,FALSE),"未登録"))</f>
        <v/>
      </c>
    </row>
    <row r="18" spans="1:11" ht="21" customHeight="1" thickBot="1" x14ac:dyDescent="0.25">
      <c r="A18" s="86" t="s">
        <v>330</v>
      </c>
      <c r="B18" s="166"/>
      <c r="C18" s="164" t="str">
        <f>IF(B18&lt;=0,"",IF(VLOOKUP(B18,全技術者確認表!$A$14:$J$153,8,FALSE)="○",VLOOKUP(B18,全技術者確認表!$A$14:$D$153,2,FALSE),"未登録"))</f>
        <v/>
      </c>
      <c r="D18" s="166"/>
      <c r="E18" s="164" t="str">
        <f>IF(D18&lt;=0,"",IF(VLOOKUP(D18,全技術者確認表!$A$14:$J$153,8,FALSE)="○",VLOOKUP(D18,全技術者確認表!$A$14:$D$153,2,FALSE),"未登録"))</f>
        <v/>
      </c>
      <c r="F18" s="166"/>
      <c r="G18" s="164" t="str">
        <f>IF(F18&lt;=0,"",IF(VLOOKUP(F18,全技術者確認表!$A$14:$J$153,8,FALSE)="○",VLOOKUP(F18,全技術者確認表!$A$14:$D$153,2,FALSE),"未登録"))</f>
        <v/>
      </c>
      <c r="H18" s="166"/>
      <c r="I18" s="164" t="str">
        <f>IF(H18&lt;=0,"",IF(VLOOKUP(H18,全技術者確認表!$A$14:$J$153,8,FALSE)="○",VLOOKUP(H18,全技術者確認表!$A$14:$D$153,2,FALSE),"未登録"))</f>
        <v/>
      </c>
      <c r="J18" s="166"/>
      <c r="K18" s="164" t="str">
        <f>IF(J18&lt;=0,"",IF(VLOOKUP(J18,全技術者確認表!$A$14:$J$153,8,FALSE)="○",VLOOKUP(J18,全技術者確認表!$A$14:$D$153,2,FALSE),"未登録"))</f>
        <v/>
      </c>
    </row>
    <row r="19" spans="1:11" ht="21" customHeight="1" thickBot="1" x14ac:dyDescent="0.25">
      <c r="A19" s="82" t="s">
        <v>458</v>
      </c>
      <c r="B19" s="159"/>
      <c r="C19" s="162" t="s">
        <v>232</v>
      </c>
      <c r="D19" s="162"/>
      <c r="E19" s="84">
        <f>COUNTA(B17,D17,F17,H17,J17,B18,D18,F18,H18,J18)-COUNTIF(B17:K18,"未登録")</f>
        <v>0</v>
      </c>
      <c r="F19" s="84"/>
      <c r="G19" s="84" t="s">
        <v>41</v>
      </c>
      <c r="H19" s="84"/>
      <c r="I19" s="84"/>
      <c r="J19" s="84"/>
      <c r="K19" s="85"/>
    </row>
    <row r="20" spans="1:11" ht="21" customHeight="1" thickTop="1" x14ac:dyDescent="0.2">
      <c r="A20" s="76"/>
      <c r="B20" s="76"/>
      <c r="C20" s="76"/>
      <c r="D20" s="76"/>
      <c r="E20" s="76"/>
      <c r="F20" s="76"/>
      <c r="G20" s="76"/>
      <c r="H20" s="76"/>
      <c r="I20" s="76"/>
      <c r="J20" s="76"/>
      <c r="K20" s="76"/>
    </row>
    <row r="21" spans="1:11" ht="21" customHeight="1" x14ac:dyDescent="0.2">
      <c r="A21" s="76"/>
      <c r="B21" s="76"/>
      <c r="C21" s="76"/>
      <c r="D21" s="76"/>
      <c r="E21" s="76"/>
      <c r="F21" s="76"/>
      <c r="G21" s="76"/>
      <c r="H21" s="76"/>
      <c r="I21" s="76"/>
      <c r="J21" s="76"/>
      <c r="K21" s="76"/>
    </row>
    <row r="22" spans="1:11" ht="21" customHeight="1" x14ac:dyDescent="0.2">
      <c r="A22" s="76" t="s">
        <v>240</v>
      </c>
      <c r="B22" s="76"/>
      <c r="C22" s="76">
        <f>E16*0.2+E19*0.1+E13*0.6</f>
        <v>0</v>
      </c>
      <c r="D22" s="76"/>
      <c r="E22" s="76" t="s">
        <v>239</v>
      </c>
      <c r="F22" s="76"/>
      <c r="G22" s="76"/>
      <c r="H22" s="76"/>
      <c r="I22" s="76"/>
      <c r="J22" s="76"/>
      <c r="K22" s="76"/>
    </row>
    <row r="23" spans="1:11" ht="21" customHeight="1" x14ac:dyDescent="0.2"/>
  </sheetData>
  <sheetProtection sheet="1" objects="1" scenarios="1" formatCells="0" selectLockedCells="1"/>
  <customSheetViews>
    <customSheetView guid="{B356E2CC-D036-476E-BD45-75AC21EC1C7A}">
      <selection activeCell="B22" sqref="B22"/>
      <pageMargins left="0.7" right="0.7" top="0.75" bottom="0.75" header="0.3" footer="0.3"/>
      <pageSetup paperSize="9" orientation="portrait" r:id="rId1"/>
    </customSheetView>
  </customSheetViews>
  <mergeCells count="6">
    <mergeCell ref="A2:K2"/>
    <mergeCell ref="A4:C4"/>
    <mergeCell ref="E4:K4"/>
    <mergeCell ref="C6:K6"/>
    <mergeCell ref="A9:A10"/>
    <mergeCell ref="B9:K10"/>
  </mergeCells>
  <phoneticPr fontId="2"/>
  <conditionalFormatting sqref="B11:K12 B14:K15 B17:K18">
    <cfRule type="duplicateValues" dxfId="65" priority="8"/>
  </conditionalFormatting>
  <conditionalFormatting sqref="B14:K15 B17:K18 B11:K12">
    <cfRule type="containsBlanks" priority="7" stopIfTrue="1">
      <formula>LEN(TRIM(B11))=0</formula>
    </cfRule>
  </conditionalFormatting>
  <conditionalFormatting sqref="B14:K15">
    <cfRule type="containsBlanks" priority="5" stopIfTrue="1">
      <formula>LEN(TRIM(B14))=0</formula>
    </cfRule>
    <cfRule type="duplicateValues" dxfId="64" priority="6"/>
  </conditionalFormatting>
  <conditionalFormatting sqref="B17:K18">
    <cfRule type="containsBlanks" priority="1" stopIfTrue="1">
      <formula>LEN(TRIM(B17))=0</formula>
    </cfRule>
    <cfRule type="duplicateValues" dxfId="63" priority="2"/>
    <cfRule type="containsBlanks" priority="3" stopIfTrue="1">
      <formula>LEN(TRIM(B17))=0</formula>
    </cfRule>
    <cfRule type="duplicateValues" dxfId="62" priority="4"/>
  </conditionalFormatting>
  <pageMargins left="0.7" right="0.7" top="0.75" bottom="0.75" header="0.3" footer="0.3"/>
  <pageSetup paperSize="9" scale="79" fitToHeight="0"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8">
    <tabColor rgb="FFFFFF00"/>
    <pageSetUpPr fitToPage="1"/>
  </sheetPr>
  <dimension ref="A1:L2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360</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355</v>
      </c>
      <c r="B6" s="75"/>
      <c r="C6" s="586" t="s">
        <v>361</v>
      </c>
      <c r="D6" s="586"/>
      <c r="E6" s="586"/>
      <c r="F6" s="586"/>
      <c r="G6" s="586"/>
      <c r="H6" s="586"/>
      <c r="I6" s="586"/>
      <c r="J6" s="586"/>
      <c r="K6" s="586"/>
      <c r="L6" s="73"/>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356</v>
      </c>
      <c r="B11" s="165"/>
      <c r="C11" s="163" t="str">
        <f>IF(B11&lt;=0,"",IF(VLOOKUP(B11,全技術者確認表!$A$14:$J$153,8,FALSE)="○",VLOOKUP(B11,全技術者確認表!$A$14:$D$153,2,FALSE),"未登録"))</f>
        <v/>
      </c>
      <c r="D11" s="165"/>
      <c r="E11" s="163" t="str">
        <f>IF(D11&lt;=0,"",IF(VLOOKUP(D11,全技術者確認表!$A$14:$J$153,8,FALSE)="○",VLOOKUP(D11,全技術者確認表!$A$14:$D$153,2,FALSE),"未登録"))</f>
        <v/>
      </c>
      <c r="F11" s="165"/>
      <c r="G11" s="163" t="str">
        <f>IF(F11&lt;=0,"",IF(VLOOKUP(F11,全技術者確認表!$A$14:$J$153,8,FALSE)="○",VLOOKUP(F11,全技術者確認表!$A$14:$D$153,2,FALSE),"未登録"))</f>
        <v/>
      </c>
      <c r="H11" s="165"/>
      <c r="I11" s="163" t="str">
        <f>IF(H11&lt;=0,"",IF(VLOOKUP(H11,全技術者確認表!$A$14:$J$153,8,FALSE)="○",VLOOKUP(H11,全技術者確認表!$A$14:$D$153,2,FALSE),"未登録"))</f>
        <v/>
      </c>
      <c r="J11" s="165"/>
      <c r="K11" s="163" t="str">
        <f>IF(J11&lt;=0,"",IF(VLOOKUP(J11,全技術者確認表!$A$14:$J$153,8,FALSE)="○",VLOOKUP(J11,全技術者確認表!$A$14:$D$153,2,FALSE),"未登録"))</f>
        <v/>
      </c>
    </row>
    <row r="12" spans="1:12" ht="21" customHeight="1" thickBot="1" x14ac:dyDescent="0.25">
      <c r="A12" s="79" t="s">
        <v>357</v>
      </c>
      <c r="B12" s="166"/>
      <c r="C12" s="164" t="str">
        <f>IF(B12&lt;=0,"",IF(VLOOKUP(B12,全技術者確認表!$A$14:$J$153,8,FALSE)="○",VLOOKUP(B12,全技術者確認表!$A$14:$D$153,2,FALSE),"未登録"))</f>
        <v/>
      </c>
      <c r="D12" s="166"/>
      <c r="E12" s="164" t="str">
        <f>IF(D12&lt;=0,"",IF(VLOOKUP(D12,全技術者確認表!$A$14:$J$153,8,FALSE)="○",VLOOKUP(D12,全技術者確認表!$A$14:$D$153,2,FALSE),"未登録"))</f>
        <v/>
      </c>
      <c r="F12" s="166"/>
      <c r="G12" s="164" t="str">
        <f>IF(F12&lt;=0,"",IF(VLOOKUP(F12,全技術者確認表!$A$14:$J$153,8,FALSE)="○",VLOOKUP(F12,全技術者確認表!$A$14:$D$153,2,FALSE),"未登録"))</f>
        <v/>
      </c>
      <c r="H12" s="166"/>
      <c r="I12" s="164" t="str">
        <f>IF(H12&lt;=0,"",IF(VLOOKUP(H12,全技術者確認表!$A$14:$J$153,8,FALSE)="○",VLOOKUP(H12,全技術者確認表!$A$14:$D$153,2,FALSE),"未登録"))</f>
        <v/>
      </c>
      <c r="J12" s="166"/>
      <c r="K12" s="164" t="str">
        <f>IF(J12&lt;=0,"",IF(VLOOKUP(J12,全技術者確認表!$A$14:$J$153,8,FALSE)="○",VLOOKUP(J12,全技術者確認表!$A$14:$D$153,2,FALSE),"未登録"))</f>
        <v/>
      </c>
    </row>
    <row r="13" spans="1:12" ht="21" customHeight="1" thickBot="1" x14ac:dyDescent="0.25">
      <c r="A13" s="82" t="s">
        <v>358</v>
      </c>
      <c r="B13" s="159"/>
      <c r="C13" s="162" t="s">
        <v>232</v>
      </c>
      <c r="D13" s="162"/>
      <c r="E13" s="84">
        <f>COUNTA(B11,D11,F11,H11,J11,B12,D12,F12,H12,J12)-COUNTIF(B11:K12,"未登録")</f>
        <v>0</v>
      </c>
      <c r="F13" s="84"/>
      <c r="G13" s="84" t="s">
        <v>41</v>
      </c>
      <c r="H13" s="84"/>
      <c r="I13" s="84"/>
      <c r="J13" s="84"/>
      <c r="K13" s="85"/>
    </row>
    <row r="14" spans="1:12" ht="21" customHeight="1" thickTop="1" thickBot="1" x14ac:dyDescent="0.25">
      <c r="A14" s="100" t="s">
        <v>333</v>
      </c>
      <c r="B14" s="165"/>
      <c r="C14" s="163" t="str">
        <f>IF(B14&lt;=0,"",IF(VLOOKUP(B14,全技術者確認表!$A$14:$J$153,8,FALSE)="○",VLOOKUP(B14,全技術者確認表!$A$14:$D$153,2,FALSE),"未登録"))</f>
        <v/>
      </c>
      <c r="D14" s="165"/>
      <c r="E14" s="163" t="str">
        <f>IF(D14&lt;=0,"",IF(VLOOKUP(D14,全技術者確認表!$A$14:$J$153,8,FALSE)="○",VLOOKUP(D14,全技術者確認表!$A$14:$D$153,2,FALSE),"未登録"))</f>
        <v/>
      </c>
      <c r="F14" s="165"/>
      <c r="G14" s="163" t="str">
        <f>IF(F14&lt;=0,"",IF(VLOOKUP(F14,全技術者確認表!$A$14:$J$153,8,FALSE)="○",VLOOKUP(F14,全技術者確認表!$A$14:$D$153,2,FALSE),"未登録"))</f>
        <v/>
      </c>
      <c r="H14" s="165"/>
      <c r="I14" s="163" t="str">
        <f>IF(H14&lt;=0,"",IF(VLOOKUP(H14,全技術者確認表!$A$14:$J$153,8,FALSE)="○",VLOOKUP(H14,全技術者確認表!$A$14:$D$153,2,FALSE),"未登録"))</f>
        <v/>
      </c>
      <c r="J14" s="165"/>
      <c r="K14" s="163" t="str">
        <f>IF(J14&lt;=0,"",IF(VLOOKUP(J14,全技術者確認表!$A$14:$J$153,8,FALSE)="○",VLOOKUP(J14,全技術者確認表!$A$14:$D$153,2,FALSE),"未登録"))</f>
        <v/>
      </c>
    </row>
    <row r="15" spans="1:12" ht="21" customHeight="1" thickBot="1" x14ac:dyDescent="0.25">
      <c r="A15" s="79" t="s">
        <v>235</v>
      </c>
      <c r="B15" s="166"/>
      <c r="C15" s="164" t="str">
        <f>IF(B15&lt;=0,"",IF(VLOOKUP(B15,全技術者確認表!$A$14:$J$153,8,FALSE)="○",VLOOKUP(B15,全技術者確認表!$A$14:$D$153,2,FALSE),"未登録"))</f>
        <v/>
      </c>
      <c r="D15" s="166"/>
      <c r="E15" s="164" t="str">
        <f>IF(D15&lt;=0,"",IF(VLOOKUP(D15,全技術者確認表!$A$14:$J$153,8,FALSE)="○",VLOOKUP(D15,全技術者確認表!$A$14:$D$153,2,FALSE),"未登録"))</f>
        <v/>
      </c>
      <c r="F15" s="166"/>
      <c r="G15" s="164" t="str">
        <f>IF(F15&lt;=0,"",IF(VLOOKUP(F15,全技術者確認表!$A$14:$J$153,8,FALSE)="○",VLOOKUP(F15,全技術者確認表!$A$14:$D$153,2,FALSE),"未登録"))</f>
        <v/>
      </c>
      <c r="H15" s="166"/>
      <c r="I15" s="164" t="str">
        <f>IF(H15&lt;=0,"",IF(VLOOKUP(H15,全技術者確認表!$A$14:$J$153,8,FALSE)="○",VLOOKUP(H15,全技術者確認表!$A$14:$D$153,2,FALSE),"未登録"))</f>
        <v/>
      </c>
      <c r="J15" s="166"/>
      <c r="K15" s="164" t="str">
        <f>IF(J15&lt;=0,"",IF(VLOOKUP(J15,全技術者確認表!$A$14:$J$153,8,FALSE)="○",VLOOKUP(J15,全技術者確認表!$A$14:$D$153,2,FALSE),"未登録"))</f>
        <v/>
      </c>
    </row>
    <row r="16" spans="1:12" ht="21" customHeight="1" thickBot="1" x14ac:dyDescent="0.25">
      <c r="A16" s="82" t="s">
        <v>338</v>
      </c>
      <c r="B16" s="159"/>
      <c r="C16" s="162" t="s">
        <v>232</v>
      </c>
      <c r="D16" s="162"/>
      <c r="E16" s="84">
        <f>COUNTA(B14,D14,F14,H14,J14,B15,D15,F15,H15,J15)-COUNTIF(B14:K15,"未登録")</f>
        <v>0</v>
      </c>
      <c r="F16" s="84"/>
      <c r="G16" s="84" t="s">
        <v>41</v>
      </c>
      <c r="H16" s="84"/>
      <c r="I16" s="84"/>
      <c r="J16" s="84"/>
      <c r="K16" s="85"/>
    </row>
    <row r="17" spans="1:11" ht="21" customHeight="1" thickTop="1" thickBot="1" x14ac:dyDescent="0.25">
      <c r="A17" s="86" t="s">
        <v>334</v>
      </c>
      <c r="B17" s="165"/>
      <c r="C17" s="163" t="str">
        <f>IF(B17&lt;=0,"",IF(VLOOKUP(B17,全技術者確認表!$A$14:$J$153,8,FALSE)="○",VLOOKUP(B17,全技術者確認表!$A$14:$D$153,2,FALSE),"未登録"))</f>
        <v/>
      </c>
      <c r="D17" s="165"/>
      <c r="E17" s="163" t="str">
        <f>IF(D17&lt;=0,"",IF(VLOOKUP(D17,全技術者確認表!$A$14:$J$153,8,FALSE)="○",VLOOKUP(D17,全技術者確認表!$A$14:$D$153,2,FALSE),"未登録"))</f>
        <v/>
      </c>
      <c r="F17" s="165"/>
      <c r="G17" s="163" t="str">
        <f>IF(F17&lt;=0,"",IF(VLOOKUP(F17,全技術者確認表!$A$14:$J$153,8,FALSE)="○",VLOOKUP(F17,全技術者確認表!$A$14:$D$153,2,FALSE),"未登録"))</f>
        <v/>
      </c>
      <c r="H17" s="165"/>
      <c r="I17" s="163" t="str">
        <f>IF(H17&lt;=0,"",IF(VLOOKUP(H17,全技術者確認表!$A$14:$J$153,8,FALSE)="○",VLOOKUP(H17,全技術者確認表!$A$14:$D$153,2,FALSE),"未登録"))</f>
        <v/>
      </c>
      <c r="J17" s="165"/>
      <c r="K17" s="163" t="str">
        <f>IF(J17&lt;=0,"",IF(VLOOKUP(J17,全技術者確認表!$A$14:$J$153,8,FALSE)="○",VLOOKUP(J17,全技術者確認表!$A$14:$D$153,2,FALSE),"未登録"))</f>
        <v/>
      </c>
    </row>
    <row r="18" spans="1:11" ht="21" customHeight="1" thickBot="1" x14ac:dyDescent="0.25">
      <c r="A18" s="86" t="s">
        <v>330</v>
      </c>
      <c r="B18" s="166"/>
      <c r="C18" s="164" t="str">
        <f>IF(B18&lt;=0,"",IF(VLOOKUP(B18,全技術者確認表!$A$14:$J$153,8,FALSE)="○",VLOOKUP(B18,全技術者確認表!$A$14:$D$153,2,FALSE),"未登録"))</f>
        <v/>
      </c>
      <c r="D18" s="166"/>
      <c r="E18" s="164" t="str">
        <f>IF(D18&lt;=0,"",IF(VLOOKUP(D18,全技術者確認表!$A$14:$J$153,8,FALSE)="○",VLOOKUP(D18,全技術者確認表!$A$14:$D$153,2,FALSE),"未登録"))</f>
        <v/>
      </c>
      <c r="F18" s="166"/>
      <c r="G18" s="164" t="str">
        <f>IF(F18&lt;=0,"",IF(VLOOKUP(F18,全技術者確認表!$A$14:$J$153,8,FALSE)="○",VLOOKUP(F18,全技術者確認表!$A$14:$D$153,2,FALSE),"未登録"))</f>
        <v/>
      </c>
      <c r="H18" s="166"/>
      <c r="I18" s="164" t="str">
        <f>IF(H18&lt;=0,"",IF(VLOOKUP(H18,全技術者確認表!$A$14:$J$153,8,FALSE)="○",VLOOKUP(H18,全技術者確認表!$A$14:$D$153,2,FALSE),"未登録"))</f>
        <v/>
      </c>
      <c r="J18" s="166"/>
      <c r="K18" s="164" t="str">
        <f>IF(J18&lt;=0,"",IF(VLOOKUP(J18,全技術者確認表!$A$14:$J$153,8,FALSE)="○",VLOOKUP(J18,全技術者確認表!$A$14:$D$153,2,FALSE),"未登録"))</f>
        <v/>
      </c>
    </row>
    <row r="19" spans="1:11" ht="21" customHeight="1" thickBot="1" x14ac:dyDescent="0.25">
      <c r="A19" s="82" t="s">
        <v>458</v>
      </c>
      <c r="B19" s="159"/>
      <c r="C19" s="162" t="s">
        <v>232</v>
      </c>
      <c r="D19" s="162"/>
      <c r="E19" s="84">
        <f>COUNTA(B17,D17,F17,H17,J17,B18,D18,F18,H18,J18)-COUNTIF(B17:K18,"未登録")</f>
        <v>0</v>
      </c>
      <c r="F19" s="84"/>
      <c r="G19" s="84" t="s">
        <v>41</v>
      </c>
      <c r="H19" s="84"/>
      <c r="I19" s="84"/>
      <c r="J19" s="84"/>
      <c r="K19" s="85"/>
    </row>
    <row r="20" spans="1:11" ht="21" customHeight="1" thickTop="1" x14ac:dyDescent="0.2">
      <c r="A20" s="76"/>
      <c r="B20" s="76"/>
      <c r="C20" s="76"/>
      <c r="D20" s="76"/>
      <c r="E20" s="76"/>
      <c r="F20" s="76"/>
      <c r="G20" s="76"/>
      <c r="H20" s="76"/>
      <c r="I20" s="76"/>
      <c r="J20" s="76"/>
      <c r="K20" s="76"/>
    </row>
    <row r="21" spans="1:11" ht="21" customHeight="1" x14ac:dyDescent="0.2">
      <c r="A21" s="76"/>
      <c r="B21" s="76"/>
      <c r="C21" s="76"/>
      <c r="D21" s="76"/>
      <c r="E21" s="76"/>
      <c r="F21" s="76"/>
      <c r="G21" s="76"/>
      <c r="H21" s="76"/>
      <c r="I21" s="76"/>
      <c r="J21" s="76"/>
      <c r="K21" s="76"/>
    </row>
    <row r="22" spans="1:11" ht="21" customHeight="1" x14ac:dyDescent="0.2">
      <c r="A22" s="76" t="s">
        <v>240</v>
      </c>
      <c r="B22" s="76"/>
      <c r="C22" s="76">
        <f>E16*0.2+E19*0.1+E13*0.6</f>
        <v>0</v>
      </c>
      <c r="D22" s="76"/>
      <c r="E22" s="76" t="s">
        <v>239</v>
      </c>
      <c r="F22" s="76"/>
      <c r="G22" s="76"/>
      <c r="H22" s="76"/>
      <c r="I22" s="76"/>
      <c r="J22" s="76"/>
      <c r="K22" s="76"/>
    </row>
    <row r="23" spans="1:11" ht="21" customHeight="1" x14ac:dyDescent="0.2"/>
  </sheetData>
  <sheetProtection sheet="1" objects="1" scenarios="1" formatCells="0" selectLockedCells="1"/>
  <customSheetViews>
    <customSheetView guid="{B356E2CC-D036-476E-BD45-75AC21EC1C7A}">
      <selection activeCell="B22" sqref="B22"/>
      <pageMargins left="0.7" right="0.7" top="0.75" bottom="0.75" header="0.3" footer="0.3"/>
      <pageSetup paperSize="9" orientation="portrait" r:id="rId1"/>
    </customSheetView>
  </customSheetViews>
  <mergeCells count="6">
    <mergeCell ref="A2:K2"/>
    <mergeCell ref="A4:C4"/>
    <mergeCell ref="E4:K4"/>
    <mergeCell ref="C6:K6"/>
    <mergeCell ref="A9:A10"/>
    <mergeCell ref="B9:K10"/>
  </mergeCells>
  <phoneticPr fontId="2"/>
  <conditionalFormatting sqref="B11:K12 B14:K15 B17:K18">
    <cfRule type="duplicateValues" dxfId="61" priority="8"/>
  </conditionalFormatting>
  <conditionalFormatting sqref="B14:K15 B17:K18 B11:K12">
    <cfRule type="containsBlanks" priority="7" stopIfTrue="1">
      <formula>LEN(TRIM(B11))=0</formula>
    </cfRule>
  </conditionalFormatting>
  <conditionalFormatting sqref="B14:K15">
    <cfRule type="containsBlanks" priority="5" stopIfTrue="1">
      <formula>LEN(TRIM(B14))=0</formula>
    </cfRule>
    <cfRule type="duplicateValues" dxfId="60" priority="6"/>
  </conditionalFormatting>
  <conditionalFormatting sqref="B17:K18">
    <cfRule type="containsBlanks" priority="1" stopIfTrue="1">
      <formula>LEN(TRIM(B17))=0</formula>
    </cfRule>
    <cfRule type="duplicateValues" dxfId="59" priority="2"/>
    <cfRule type="containsBlanks" priority="3" stopIfTrue="1">
      <formula>LEN(TRIM(B17))=0</formula>
    </cfRule>
    <cfRule type="duplicateValues" dxfId="58" priority="4"/>
  </conditionalFormatting>
  <pageMargins left="0.7" right="0.7" top="0.75" bottom="0.75" header="0.3" footer="0.3"/>
  <pageSetup paperSize="9" scale="79" fitToHeight="0"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9">
    <tabColor rgb="FFFFFF00"/>
    <pageSetUpPr fitToPage="1"/>
  </sheetPr>
  <dimension ref="A1:L2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362</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355</v>
      </c>
      <c r="B6" s="75"/>
      <c r="C6" s="586" t="s">
        <v>346</v>
      </c>
      <c r="D6" s="586"/>
      <c r="E6" s="586"/>
      <c r="F6" s="586"/>
      <c r="G6" s="586"/>
      <c r="H6" s="586"/>
      <c r="I6" s="586"/>
      <c r="J6" s="586"/>
      <c r="K6" s="586"/>
      <c r="L6" s="73"/>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356</v>
      </c>
      <c r="B11" s="165"/>
      <c r="C11" s="163" t="str">
        <f>IF(B11&lt;=0,"",IF(VLOOKUP(B11,全技術者確認表!$A$14:$J$153,8,FALSE)="○",VLOOKUP(B11,全技術者確認表!$A$14:$D$153,2,FALSE),"未登録"))</f>
        <v/>
      </c>
      <c r="D11" s="165"/>
      <c r="E11" s="163" t="str">
        <f>IF(D11&lt;=0,"",IF(VLOOKUP(D11,全技術者確認表!$A$14:$J$153,8,FALSE)="○",VLOOKUP(D11,全技術者確認表!$A$14:$D$153,2,FALSE),"未登録"))</f>
        <v/>
      </c>
      <c r="F11" s="165"/>
      <c r="G11" s="163" t="str">
        <f>IF(F11&lt;=0,"",IF(VLOOKUP(F11,全技術者確認表!$A$14:$J$153,8,FALSE)="○",VLOOKUP(F11,全技術者確認表!$A$14:$D$153,2,FALSE),"未登録"))</f>
        <v/>
      </c>
      <c r="H11" s="165"/>
      <c r="I11" s="163" t="str">
        <f>IF(H11&lt;=0,"",IF(VLOOKUP(H11,全技術者確認表!$A$14:$J$153,8,FALSE)="○",VLOOKUP(H11,全技術者確認表!$A$14:$D$153,2,FALSE),"未登録"))</f>
        <v/>
      </c>
      <c r="J11" s="165"/>
      <c r="K11" s="163" t="str">
        <f>IF(J11&lt;=0,"",IF(VLOOKUP(J11,全技術者確認表!$A$14:$J$153,8,FALSE)="○",VLOOKUP(J11,全技術者確認表!$A$14:$D$153,2,FALSE),"未登録"))</f>
        <v/>
      </c>
    </row>
    <row r="12" spans="1:12" ht="21" customHeight="1" thickBot="1" x14ac:dyDescent="0.25">
      <c r="A12" s="79" t="s">
        <v>357</v>
      </c>
      <c r="B12" s="166"/>
      <c r="C12" s="164" t="str">
        <f>IF(B12&lt;=0,"",IF(VLOOKUP(B12,全技術者確認表!$A$14:$J$153,8,FALSE)="○",VLOOKUP(B12,全技術者確認表!$A$14:$D$153,2,FALSE),"未登録"))</f>
        <v/>
      </c>
      <c r="D12" s="166"/>
      <c r="E12" s="164" t="str">
        <f>IF(D12&lt;=0,"",IF(VLOOKUP(D12,全技術者確認表!$A$14:$J$153,8,FALSE)="○",VLOOKUP(D12,全技術者確認表!$A$14:$D$153,2,FALSE),"未登録"))</f>
        <v/>
      </c>
      <c r="F12" s="166"/>
      <c r="G12" s="164" t="str">
        <f>IF(F12&lt;=0,"",IF(VLOOKUP(F12,全技術者確認表!$A$14:$J$153,8,FALSE)="○",VLOOKUP(F12,全技術者確認表!$A$14:$D$153,2,FALSE),"未登録"))</f>
        <v/>
      </c>
      <c r="H12" s="166"/>
      <c r="I12" s="164" t="str">
        <f>IF(H12&lt;=0,"",IF(VLOOKUP(H12,全技術者確認表!$A$14:$J$153,8,FALSE)="○",VLOOKUP(H12,全技術者確認表!$A$14:$D$153,2,FALSE),"未登録"))</f>
        <v/>
      </c>
      <c r="J12" s="166"/>
      <c r="K12" s="164" t="str">
        <f>IF(J12&lt;=0,"",IF(VLOOKUP(J12,全技術者確認表!$A$14:$J$153,8,FALSE)="○",VLOOKUP(J12,全技術者確認表!$A$14:$D$153,2,FALSE),"未登録"))</f>
        <v/>
      </c>
    </row>
    <row r="13" spans="1:12" ht="21" customHeight="1" thickBot="1" x14ac:dyDescent="0.25">
      <c r="A13" s="82" t="s">
        <v>358</v>
      </c>
      <c r="B13" s="159"/>
      <c r="C13" s="162" t="s">
        <v>232</v>
      </c>
      <c r="D13" s="162"/>
      <c r="E13" s="84">
        <f>COUNTA(B11,D11,F11,H11,J11,B12,D12,F12,H12,J12)-COUNTIF(B11:K12,"未登録")</f>
        <v>0</v>
      </c>
      <c r="F13" s="84"/>
      <c r="G13" s="84" t="s">
        <v>41</v>
      </c>
      <c r="H13" s="84"/>
      <c r="I13" s="84"/>
      <c r="J13" s="84"/>
      <c r="K13" s="85"/>
    </row>
    <row r="14" spans="1:12" ht="21" customHeight="1" thickTop="1" thickBot="1" x14ac:dyDescent="0.25">
      <c r="A14" s="100" t="s">
        <v>333</v>
      </c>
      <c r="B14" s="165"/>
      <c r="C14" s="163" t="str">
        <f>IF(B14&lt;=0,"",IF(VLOOKUP(B14,全技術者確認表!$A$14:$J$153,8,FALSE)="○",VLOOKUP(B14,全技術者確認表!$A$14:$D$153,2,FALSE),"未登録"))</f>
        <v/>
      </c>
      <c r="D14" s="165"/>
      <c r="E14" s="163" t="str">
        <f>IF(D14&lt;=0,"",IF(VLOOKUP(D14,全技術者確認表!$A$14:$J$153,8,FALSE)="○",VLOOKUP(D14,全技術者確認表!$A$14:$D$153,2,FALSE),"未登録"))</f>
        <v/>
      </c>
      <c r="F14" s="165"/>
      <c r="G14" s="163" t="str">
        <f>IF(F14&lt;=0,"",IF(VLOOKUP(F14,全技術者確認表!$A$14:$J$153,8,FALSE)="○",VLOOKUP(F14,全技術者確認表!$A$14:$D$153,2,FALSE),"未登録"))</f>
        <v/>
      </c>
      <c r="H14" s="165"/>
      <c r="I14" s="163" t="str">
        <f>IF(H14&lt;=0,"",IF(VLOOKUP(H14,全技術者確認表!$A$14:$J$153,8,FALSE)="○",VLOOKUP(H14,全技術者確認表!$A$14:$D$153,2,FALSE),"未登録"))</f>
        <v/>
      </c>
      <c r="J14" s="165"/>
      <c r="K14" s="163" t="str">
        <f>IF(J14&lt;=0,"",IF(VLOOKUP(J14,全技術者確認表!$A$14:$J$153,8,FALSE)="○",VLOOKUP(J14,全技術者確認表!$A$14:$D$153,2,FALSE),"未登録"))</f>
        <v/>
      </c>
    </row>
    <row r="15" spans="1:12" ht="21" customHeight="1" thickBot="1" x14ac:dyDescent="0.25">
      <c r="A15" s="79" t="s">
        <v>235</v>
      </c>
      <c r="B15" s="166"/>
      <c r="C15" s="164" t="str">
        <f>IF(B15&lt;=0,"",IF(VLOOKUP(B15,全技術者確認表!$A$14:$J$153,8,FALSE)="○",VLOOKUP(B15,全技術者確認表!$A$14:$D$153,2,FALSE),"未登録"))</f>
        <v/>
      </c>
      <c r="D15" s="166"/>
      <c r="E15" s="164" t="str">
        <f>IF(D15&lt;=0,"",IF(VLOOKUP(D15,全技術者確認表!$A$14:$J$153,8,FALSE)="○",VLOOKUP(D15,全技術者確認表!$A$14:$D$153,2,FALSE),"未登録"))</f>
        <v/>
      </c>
      <c r="F15" s="166"/>
      <c r="G15" s="164" t="str">
        <f>IF(F15&lt;=0,"",IF(VLOOKUP(F15,全技術者確認表!$A$14:$J$153,8,FALSE)="○",VLOOKUP(F15,全技術者確認表!$A$14:$D$153,2,FALSE),"未登録"))</f>
        <v/>
      </c>
      <c r="H15" s="166"/>
      <c r="I15" s="164" t="str">
        <f>IF(H15&lt;=0,"",IF(VLOOKUP(H15,全技術者確認表!$A$14:$J$153,8,FALSE)="○",VLOOKUP(H15,全技術者確認表!$A$14:$D$153,2,FALSE),"未登録"))</f>
        <v/>
      </c>
      <c r="J15" s="166"/>
      <c r="K15" s="164" t="str">
        <f>IF(J15&lt;=0,"",IF(VLOOKUP(J15,全技術者確認表!$A$14:$J$153,8,FALSE)="○",VLOOKUP(J15,全技術者確認表!$A$14:$D$153,2,FALSE),"未登録"))</f>
        <v/>
      </c>
    </row>
    <row r="16" spans="1:12" ht="21" customHeight="1" thickBot="1" x14ac:dyDescent="0.25">
      <c r="A16" s="82" t="s">
        <v>338</v>
      </c>
      <c r="B16" s="159"/>
      <c r="C16" s="162" t="s">
        <v>232</v>
      </c>
      <c r="D16" s="162"/>
      <c r="E16" s="84">
        <f>COUNTA(B14,D14,F14,H14,J14,B15,D15,F15,H15,J15)-COUNTIF(B14:K15,"未登録")</f>
        <v>0</v>
      </c>
      <c r="F16" s="84"/>
      <c r="G16" s="84" t="s">
        <v>41</v>
      </c>
      <c r="H16" s="84"/>
      <c r="I16" s="84"/>
      <c r="J16" s="84"/>
      <c r="K16" s="85"/>
    </row>
    <row r="17" spans="1:11" ht="21" customHeight="1" thickTop="1" thickBot="1" x14ac:dyDescent="0.25">
      <c r="A17" s="86" t="s">
        <v>334</v>
      </c>
      <c r="B17" s="165"/>
      <c r="C17" s="163" t="str">
        <f>IF(B17&lt;=0,"",IF(VLOOKUP(B17,全技術者確認表!$A$14:$J$153,8,FALSE)="○",VLOOKUP(B17,全技術者確認表!$A$14:$D$153,2,FALSE),"未登録"))</f>
        <v/>
      </c>
      <c r="D17" s="165"/>
      <c r="E17" s="163" t="str">
        <f>IF(D17&lt;=0,"",IF(VLOOKUP(D17,全技術者確認表!$A$14:$J$153,8,FALSE)="○",VLOOKUP(D17,全技術者確認表!$A$14:$D$153,2,FALSE),"未登録"))</f>
        <v/>
      </c>
      <c r="F17" s="165"/>
      <c r="G17" s="163" t="str">
        <f>IF(F17&lt;=0,"",IF(VLOOKUP(F17,全技術者確認表!$A$14:$J$153,8,FALSE)="○",VLOOKUP(F17,全技術者確認表!$A$14:$D$153,2,FALSE),"未登録"))</f>
        <v/>
      </c>
      <c r="H17" s="165"/>
      <c r="I17" s="163" t="str">
        <f>IF(H17&lt;=0,"",IF(VLOOKUP(H17,全技術者確認表!$A$14:$J$153,8,FALSE)="○",VLOOKUP(H17,全技術者確認表!$A$14:$D$153,2,FALSE),"未登録"))</f>
        <v/>
      </c>
      <c r="J17" s="165"/>
      <c r="K17" s="163" t="str">
        <f>IF(J17&lt;=0,"",IF(VLOOKUP(J17,全技術者確認表!$A$14:$J$153,8,FALSE)="○",VLOOKUP(J17,全技術者確認表!$A$14:$D$153,2,FALSE),"未登録"))</f>
        <v/>
      </c>
    </row>
    <row r="18" spans="1:11" ht="21" customHeight="1" thickBot="1" x14ac:dyDescent="0.25">
      <c r="A18" s="86" t="s">
        <v>330</v>
      </c>
      <c r="B18" s="166"/>
      <c r="C18" s="164" t="str">
        <f>IF(B18&lt;=0,"",IF(VLOOKUP(B18,全技術者確認表!$A$14:$J$153,8,FALSE)="○",VLOOKUP(B18,全技術者確認表!$A$14:$D$153,2,FALSE),"未登録"))</f>
        <v/>
      </c>
      <c r="D18" s="166"/>
      <c r="E18" s="164" t="str">
        <f>IF(D18&lt;=0,"",IF(VLOOKUP(D18,全技術者確認表!$A$14:$J$153,8,FALSE)="○",VLOOKUP(D18,全技術者確認表!$A$14:$D$153,2,FALSE),"未登録"))</f>
        <v/>
      </c>
      <c r="F18" s="166"/>
      <c r="G18" s="164" t="str">
        <f>IF(F18&lt;=0,"",IF(VLOOKUP(F18,全技術者確認表!$A$14:$J$153,8,FALSE)="○",VLOOKUP(F18,全技術者確認表!$A$14:$D$153,2,FALSE),"未登録"))</f>
        <v/>
      </c>
      <c r="H18" s="166"/>
      <c r="I18" s="164" t="str">
        <f>IF(H18&lt;=0,"",IF(VLOOKUP(H18,全技術者確認表!$A$14:$J$153,8,FALSE)="○",VLOOKUP(H18,全技術者確認表!$A$14:$D$153,2,FALSE),"未登録"))</f>
        <v/>
      </c>
      <c r="J18" s="166"/>
      <c r="K18" s="164" t="str">
        <f>IF(J18&lt;=0,"",IF(VLOOKUP(J18,全技術者確認表!$A$14:$J$153,8,FALSE)="○",VLOOKUP(J18,全技術者確認表!$A$14:$D$153,2,FALSE),"未登録"))</f>
        <v/>
      </c>
    </row>
    <row r="19" spans="1:11" ht="21" customHeight="1" thickBot="1" x14ac:dyDescent="0.25">
      <c r="A19" s="82" t="s">
        <v>458</v>
      </c>
      <c r="B19" s="159"/>
      <c r="C19" s="162" t="s">
        <v>232</v>
      </c>
      <c r="D19" s="162"/>
      <c r="E19" s="84">
        <f>COUNTA(B17,D17,F17,H17,J17,B18,D18,F18,H18,J18)-COUNTIF(B17:K18,"未登録")</f>
        <v>0</v>
      </c>
      <c r="F19" s="84"/>
      <c r="G19" s="84" t="s">
        <v>41</v>
      </c>
      <c r="H19" s="84"/>
      <c r="I19" s="84"/>
      <c r="J19" s="84"/>
      <c r="K19" s="85"/>
    </row>
    <row r="20" spans="1:11" ht="21" customHeight="1" thickTop="1" x14ac:dyDescent="0.2">
      <c r="A20" s="76"/>
      <c r="B20" s="76"/>
      <c r="C20" s="76"/>
      <c r="D20" s="76"/>
      <c r="E20" s="76"/>
      <c r="F20" s="76"/>
      <c r="G20" s="76"/>
      <c r="H20" s="76"/>
      <c r="I20" s="76"/>
      <c r="J20" s="76"/>
      <c r="K20" s="76"/>
    </row>
    <row r="21" spans="1:11" ht="21" customHeight="1" x14ac:dyDescent="0.2">
      <c r="A21" s="76"/>
      <c r="B21" s="76"/>
      <c r="C21" s="76"/>
      <c r="D21" s="76"/>
      <c r="E21" s="76"/>
      <c r="F21" s="76"/>
      <c r="G21" s="76"/>
      <c r="H21" s="76"/>
      <c r="I21" s="76"/>
      <c r="J21" s="76"/>
      <c r="K21" s="76"/>
    </row>
    <row r="22" spans="1:11" ht="21" customHeight="1" x14ac:dyDescent="0.2">
      <c r="A22" s="76" t="s">
        <v>240</v>
      </c>
      <c r="B22" s="76"/>
      <c r="C22" s="76">
        <f>E16*0.2+E19*0.1+E13*0.6</f>
        <v>0</v>
      </c>
      <c r="D22" s="76"/>
      <c r="E22" s="76" t="s">
        <v>239</v>
      </c>
      <c r="F22" s="76"/>
      <c r="G22" s="76"/>
      <c r="H22" s="76"/>
      <c r="I22" s="76"/>
      <c r="J22" s="76"/>
      <c r="K22" s="76"/>
    </row>
    <row r="23" spans="1:11" ht="21" customHeight="1" x14ac:dyDescent="0.2"/>
  </sheetData>
  <sheetProtection sheet="1" objects="1" scenarios="1" formatCells="0" selectLockedCells="1"/>
  <customSheetViews>
    <customSheetView guid="{B356E2CC-D036-476E-BD45-75AC21EC1C7A}">
      <selection activeCell="B22" sqref="B22"/>
      <pageMargins left="0.7" right="0.7" top="0.75" bottom="0.75" header="0.3" footer="0.3"/>
      <pageSetup paperSize="9" orientation="portrait" r:id="rId1"/>
    </customSheetView>
  </customSheetViews>
  <mergeCells count="6">
    <mergeCell ref="A2:K2"/>
    <mergeCell ref="A4:C4"/>
    <mergeCell ref="E4:K4"/>
    <mergeCell ref="C6:K6"/>
    <mergeCell ref="A9:A10"/>
    <mergeCell ref="B9:K10"/>
  </mergeCells>
  <phoneticPr fontId="2"/>
  <conditionalFormatting sqref="B11:K12 B14:K15 B17:K18">
    <cfRule type="duplicateValues" dxfId="57" priority="8"/>
  </conditionalFormatting>
  <conditionalFormatting sqref="B14:K15 B17:K18 B11:K12">
    <cfRule type="containsBlanks" priority="7" stopIfTrue="1">
      <formula>LEN(TRIM(B11))=0</formula>
    </cfRule>
  </conditionalFormatting>
  <conditionalFormatting sqref="B14:K15">
    <cfRule type="containsBlanks" priority="5" stopIfTrue="1">
      <formula>LEN(TRIM(B14))=0</formula>
    </cfRule>
    <cfRule type="duplicateValues" dxfId="56" priority="6"/>
  </conditionalFormatting>
  <conditionalFormatting sqref="B17:K18">
    <cfRule type="containsBlanks" priority="1" stopIfTrue="1">
      <formula>LEN(TRIM(B17))=0</formula>
    </cfRule>
    <cfRule type="duplicateValues" dxfId="55" priority="2"/>
    <cfRule type="containsBlanks" priority="3" stopIfTrue="1">
      <formula>LEN(TRIM(B17))=0</formula>
    </cfRule>
    <cfRule type="duplicateValues" dxfId="54" priority="4"/>
  </conditionalFormatting>
  <pageMargins left="0.7" right="0.7" top="0.75" bottom="0.75" header="0.3" footer="0.3"/>
  <pageSetup paperSize="9" scale="79" fitToHeight="0"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0">
    <tabColor rgb="FFFFFF00"/>
    <pageSetUpPr fitToPage="1"/>
  </sheetPr>
  <dimension ref="A1:L2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363</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355</v>
      </c>
      <c r="B6" s="75"/>
      <c r="C6" s="586" t="s">
        <v>347</v>
      </c>
      <c r="D6" s="586"/>
      <c r="E6" s="586"/>
      <c r="F6" s="586"/>
      <c r="G6" s="586"/>
      <c r="H6" s="586"/>
      <c r="I6" s="586"/>
      <c r="J6" s="586"/>
      <c r="K6" s="586"/>
      <c r="L6" s="73"/>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356</v>
      </c>
      <c r="B11" s="165"/>
      <c r="C11" s="163" t="str">
        <f>IF(B11&lt;=0,"",IF(VLOOKUP(B11,全技術者確認表!$A$14:$J$153,8,FALSE)="○",VLOOKUP(B11,全技術者確認表!$A$14:$D$153,2,FALSE),"未登録"))</f>
        <v/>
      </c>
      <c r="D11" s="165"/>
      <c r="E11" s="163" t="str">
        <f>IF(D11&lt;=0,"",IF(VLOOKUP(D11,全技術者確認表!$A$14:$J$153,8,FALSE)="○",VLOOKUP(D11,全技術者確認表!$A$14:$D$153,2,FALSE),"未登録"))</f>
        <v/>
      </c>
      <c r="F11" s="165"/>
      <c r="G11" s="163" t="str">
        <f>IF(F11&lt;=0,"",IF(VLOOKUP(F11,全技術者確認表!$A$14:$J$153,8,FALSE)="○",VLOOKUP(F11,全技術者確認表!$A$14:$D$153,2,FALSE),"未登録"))</f>
        <v/>
      </c>
      <c r="H11" s="165"/>
      <c r="I11" s="163" t="str">
        <f>IF(H11&lt;=0,"",IF(VLOOKUP(H11,全技術者確認表!$A$14:$J$153,8,FALSE)="○",VLOOKUP(H11,全技術者確認表!$A$14:$D$153,2,FALSE),"未登録"))</f>
        <v/>
      </c>
      <c r="J11" s="165"/>
      <c r="K11" s="163" t="str">
        <f>IF(J11&lt;=0,"",IF(VLOOKUP(J11,全技術者確認表!$A$14:$J$153,8,FALSE)="○",VLOOKUP(J11,全技術者確認表!$A$14:$D$153,2,FALSE),"未登録"))</f>
        <v/>
      </c>
    </row>
    <row r="12" spans="1:12" ht="21" customHeight="1" thickBot="1" x14ac:dyDescent="0.25">
      <c r="A12" s="79" t="s">
        <v>357</v>
      </c>
      <c r="B12" s="166"/>
      <c r="C12" s="164" t="str">
        <f>IF(B12&lt;=0,"",IF(VLOOKUP(B12,全技術者確認表!$A$14:$J$153,8,FALSE)="○",VLOOKUP(B12,全技術者確認表!$A$14:$D$153,2,FALSE),"未登録"))</f>
        <v/>
      </c>
      <c r="D12" s="166"/>
      <c r="E12" s="164" t="str">
        <f>IF(D12&lt;=0,"",IF(VLOOKUP(D12,全技術者確認表!$A$14:$J$153,8,FALSE)="○",VLOOKUP(D12,全技術者確認表!$A$14:$D$153,2,FALSE),"未登録"))</f>
        <v/>
      </c>
      <c r="F12" s="166"/>
      <c r="G12" s="164" t="str">
        <f>IF(F12&lt;=0,"",IF(VLOOKUP(F12,全技術者確認表!$A$14:$J$153,8,FALSE)="○",VLOOKUP(F12,全技術者確認表!$A$14:$D$153,2,FALSE),"未登録"))</f>
        <v/>
      </c>
      <c r="H12" s="166"/>
      <c r="I12" s="164" t="str">
        <f>IF(H12&lt;=0,"",IF(VLOOKUP(H12,全技術者確認表!$A$14:$J$153,8,FALSE)="○",VLOOKUP(H12,全技術者確認表!$A$14:$D$153,2,FALSE),"未登録"))</f>
        <v/>
      </c>
      <c r="J12" s="166"/>
      <c r="K12" s="164" t="str">
        <f>IF(J12&lt;=0,"",IF(VLOOKUP(J12,全技術者確認表!$A$14:$J$153,8,FALSE)="○",VLOOKUP(J12,全技術者確認表!$A$14:$D$153,2,FALSE),"未登録"))</f>
        <v/>
      </c>
    </row>
    <row r="13" spans="1:12" ht="21" customHeight="1" thickBot="1" x14ac:dyDescent="0.25">
      <c r="A13" s="82" t="s">
        <v>358</v>
      </c>
      <c r="B13" s="159"/>
      <c r="C13" s="162" t="s">
        <v>232</v>
      </c>
      <c r="D13" s="162"/>
      <c r="E13" s="84">
        <f>COUNTA(B11,D11,F11,H11,J11,B12,D12,F12,H12,J12)-COUNTIF(B11:K12,"未登録")</f>
        <v>0</v>
      </c>
      <c r="F13" s="84"/>
      <c r="G13" s="84" t="s">
        <v>41</v>
      </c>
      <c r="H13" s="84"/>
      <c r="I13" s="84"/>
      <c r="J13" s="84"/>
      <c r="K13" s="85"/>
    </row>
    <row r="14" spans="1:12" ht="21" customHeight="1" thickTop="1" thickBot="1" x14ac:dyDescent="0.25">
      <c r="A14" s="100" t="s">
        <v>333</v>
      </c>
      <c r="B14" s="165"/>
      <c r="C14" s="163" t="str">
        <f>IF(B14&lt;=0,"",IF(VLOOKUP(B14,全技術者確認表!$A$14:$J$153,8,FALSE)="○",VLOOKUP(B14,全技術者確認表!$A$14:$D$153,2,FALSE),"未登録"))</f>
        <v/>
      </c>
      <c r="D14" s="165"/>
      <c r="E14" s="163" t="str">
        <f>IF(D14&lt;=0,"",IF(VLOOKUP(D14,全技術者確認表!$A$14:$J$153,8,FALSE)="○",VLOOKUP(D14,全技術者確認表!$A$14:$D$153,2,FALSE),"未登録"))</f>
        <v/>
      </c>
      <c r="F14" s="165"/>
      <c r="G14" s="163" t="str">
        <f>IF(F14&lt;=0,"",IF(VLOOKUP(F14,全技術者確認表!$A$14:$J$153,8,FALSE)="○",VLOOKUP(F14,全技術者確認表!$A$14:$D$153,2,FALSE),"未登録"))</f>
        <v/>
      </c>
      <c r="H14" s="165"/>
      <c r="I14" s="163" t="str">
        <f>IF(H14&lt;=0,"",IF(VLOOKUP(H14,全技術者確認表!$A$14:$J$153,8,FALSE)="○",VLOOKUP(H14,全技術者確認表!$A$14:$D$153,2,FALSE),"未登録"))</f>
        <v/>
      </c>
      <c r="J14" s="165"/>
      <c r="K14" s="163" t="str">
        <f>IF(J14&lt;=0,"",IF(VLOOKUP(J14,全技術者確認表!$A$14:$J$153,8,FALSE)="○",VLOOKUP(J14,全技術者確認表!$A$14:$D$153,2,FALSE),"未登録"))</f>
        <v/>
      </c>
    </row>
    <row r="15" spans="1:12" ht="21" customHeight="1" thickBot="1" x14ac:dyDescent="0.25">
      <c r="A15" s="79" t="s">
        <v>235</v>
      </c>
      <c r="B15" s="166"/>
      <c r="C15" s="164" t="str">
        <f>IF(B15&lt;=0,"",IF(VLOOKUP(B15,全技術者確認表!$A$14:$J$153,8,FALSE)="○",VLOOKUP(B15,全技術者確認表!$A$14:$D$153,2,FALSE),"未登録"))</f>
        <v/>
      </c>
      <c r="D15" s="166"/>
      <c r="E15" s="164" t="str">
        <f>IF(D15&lt;=0,"",IF(VLOOKUP(D15,全技術者確認表!$A$14:$J$153,8,FALSE)="○",VLOOKUP(D15,全技術者確認表!$A$14:$D$153,2,FALSE),"未登録"))</f>
        <v/>
      </c>
      <c r="F15" s="166"/>
      <c r="G15" s="164" t="str">
        <f>IF(F15&lt;=0,"",IF(VLOOKUP(F15,全技術者確認表!$A$14:$J$153,8,FALSE)="○",VLOOKUP(F15,全技術者確認表!$A$14:$D$153,2,FALSE),"未登録"))</f>
        <v/>
      </c>
      <c r="H15" s="166"/>
      <c r="I15" s="164" t="str">
        <f>IF(H15&lt;=0,"",IF(VLOOKUP(H15,全技術者確認表!$A$14:$J$153,8,FALSE)="○",VLOOKUP(H15,全技術者確認表!$A$14:$D$153,2,FALSE),"未登録"))</f>
        <v/>
      </c>
      <c r="J15" s="166"/>
      <c r="K15" s="164" t="str">
        <f>IF(J15&lt;=0,"",IF(VLOOKUP(J15,全技術者確認表!$A$14:$J$153,8,FALSE)="○",VLOOKUP(J15,全技術者確認表!$A$14:$D$153,2,FALSE),"未登録"))</f>
        <v/>
      </c>
    </row>
    <row r="16" spans="1:12" ht="21" customHeight="1" thickBot="1" x14ac:dyDescent="0.25">
      <c r="A16" s="82" t="s">
        <v>338</v>
      </c>
      <c r="B16" s="159"/>
      <c r="C16" s="162" t="s">
        <v>232</v>
      </c>
      <c r="D16" s="162"/>
      <c r="E16" s="84">
        <f>COUNTA(B14,D14,F14,H14,J14,B15,D15,F15,H15,J15)-COUNTIF(B14:K15,"未登録")</f>
        <v>0</v>
      </c>
      <c r="F16" s="84"/>
      <c r="G16" s="84" t="s">
        <v>41</v>
      </c>
      <c r="H16" s="84"/>
      <c r="I16" s="84"/>
      <c r="J16" s="84"/>
      <c r="K16" s="85"/>
    </row>
    <row r="17" spans="1:11" ht="21" customHeight="1" thickTop="1" thickBot="1" x14ac:dyDescent="0.25">
      <c r="A17" s="86" t="s">
        <v>334</v>
      </c>
      <c r="B17" s="165"/>
      <c r="C17" s="163" t="str">
        <f>IF(B17&lt;=0,"",IF(VLOOKUP(B17,全技術者確認表!$A$14:$J$153,8,FALSE)="○",VLOOKUP(B17,全技術者確認表!$A$14:$D$153,2,FALSE),"未登録"))</f>
        <v/>
      </c>
      <c r="D17" s="165"/>
      <c r="E17" s="163" t="str">
        <f>IF(D17&lt;=0,"",IF(VLOOKUP(D17,全技術者確認表!$A$14:$J$153,8,FALSE)="○",VLOOKUP(D17,全技術者確認表!$A$14:$D$153,2,FALSE),"未登録"))</f>
        <v/>
      </c>
      <c r="F17" s="165"/>
      <c r="G17" s="163" t="str">
        <f>IF(F17&lt;=0,"",IF(VLOOKUP(F17,全技術者確認表!$A$14:$J$153,8,FALSE)="○",VLOOKUP(F17,全技術者確認表!$A$14:$D$153,2,FALSE),"未登録"))</f>
        <v/>
      </c>
      <c r="H17" s="165"/>
      <c r="I17" s="163" t="str">
        <f>IF(H17&lt;=0,"",IF(VLOOKUP(H17,全技術者確認表!$A$14:$J$153,8,FALSE)="○",VLOOKUP(H17,全技術者確認表!$A$14:$D$153,2,FALSE),"未登録"))</f>
        <v/>
      </c>
      <c r="J17" s="165"/>
      <c r="K17" s="163" t="str">
        <f>IF(J17&lt;=0,"",IF(VLOOKUP(J17,全技術者確認表!$A$14:$J$153,8,FALSE)="○",VLOOKUP(J17,全技術者確認表!$A$14:$D$153,2,FALSE),"未登録"))</f>
        <v/>
      </c>
    </row>
    <row r="18" spans="1:11" ht="21" customHeight="1" thickBot="1" x14ac:dyDescent="0.25">
      <c r="A18" s="86" t="s">
        <v>330</v>
      </c>
      <c r="B18" s="166"/>
      <c r="C18" s="164" t="str">
        <f>IF(B18&lt;=0,"",IF(VLOOKUP(B18,全技術者確認表!$A$14:$J$153,8,FALSE)="○",VLOOKUP(B18,全技術者確認表!$A$14:$D$153,2,FALSE),"未登録"))</f>
        <v/>
      </c>
      <c r="D18" s="166"/>
      <c r="E18" s="164" t="str">
        <f>IF(D18&lt;=0,"",IF(VLOOKUP(D18,全技術者確認表!$A$14:$J$153,8,FALSE)="○",VLOOKUP(D18,全技術者確認表!$A$14:$D$153,2,FALSE),"未登録"))</f>
        <v/>
      </c>
      <c r="F18" s="166"/>
      <c r="G18" s="164" t="str">
        <f>IF(F18&lt;=0,"",IF(VLOOKUP(F18,全技術者確認表!$A$14:$J$153,8,FALSE)="○",VLOOKUP(F18,全技術者確認表!$A$14:$D$153,2,FALSE),"未登録"))</f>
        <v/>
      </c>
      <c r="H18" s="166"/>
      <c r="I18" s="164" t="str">
        <f>IF(H18&lt;=0,"",IF(VLOOKUP(H18,全技術者確認表!$A$14:$J$153,8,FALSE)="○",VLOOKUP(H18,全技術者確認表!$A$14:$D$153,2,FALSE),"未登録"))</f>
        <v/>
      </c>
      <c r="J18" s="166"/>
      <c r="K18" s="164" t="str">
        <f>IF(J18&lt;=0,"",IF(VLOOKUP(J18,全技術者確認表!$A$14:$J$153,8,FALSE)="○",VLOOKUP(J18,全技術者確認表!$A$14:$D$153,2,FALSE),"未登録"))</f>
        <v/>
      </c>
    </row>
    <row r="19" spans="1:11" ht="21" customHeight="1" thickBot="1" x14ac:dyDescent="0.25">
      <c r="A19" s="82" t="s">
        <v>458</v>
      </c>
      <c r="B19" s="159"/>
      <c r="C19" s="162" t="s">
        <v>232</v>
      </c>
      <c r="D19" s="162"/>
      <c r="E19" s="84">
        <f>COUNTA(B17,D17,F17,H17,J17,B18,D18,F18,H18,J18)-COUNTIF(B17:K18,"未登録")</f>
        <v>0</v>
      </c>
      <c r="F19" s="84"/>
      <c r="G19" s="84" t="s">
        <v>41</v>
      </c>
      <c r="H19" s="84"/>
      <c r="I19" s="84"/>
      <c r="J19" s="84"/>
      <c r="K19" s="85"/>
    </row>
    <row r="20" spans="1:11" ht="21" customHeight="1" thickTop="1" x14ac:dyDescent="0.2">
      <c r="A20" s="76"/>
      <c r="B20" s="76"/>
      <c r="C20" s="76"/>
      <c r="D20" s="76"/>
      <c r="E20" s="76"/>
      <c r="F20" s="76"/>
      <c r="G20" s="76"/>
      <c r="H20" s="76"/>
      <c r="I20" s="76"/>
      <c r="J20" s="76"/>
      <c r="K20" s="76"/>
    </row>
    <row r="21" spans="1:11" ht="21" customHeight="1" x14ac:dyDescent="0.2">
      <c r="A21" s="76"/>
      <c r="B21" s="76"/>
      <c r="C21" s="76"/>
      <c r="D21" s="76"/>
      <c r="E21" s="76"/>
      <c r="F21" s="76"/>
      <c r="G21" s="76"/>
      <c r="H21" s="76"/>
      <c r="I21" s="76"/>
      <c r="J21" s="76"/>
      <c r="K21" s="76"/>
    </row>
    <row r="22" spans="1:11" ht="21" customHeight="1" x14ac:dyDescent="0.2">
      <c r="A22" s="76" t="s">
        <v>240</v>
      </c>
      <c r="B22" s="76"/>
      <c r="C22" s="76">
        <f>E16*0.2+E19*0.1+E13*0.6</f>
        <v>0</v>
      </c>
      <c r="D22" s="76"/>
      <c r="E22" s="76" t="s">
        <v>239</v>
      </c>
      <c r="F22" s="76"/>
      <c r="G22" s="76"/>
      <c r="H22" s="76"/>
      <c r="I22" s="76"/>
      <c r="J22" s="76"/>
      <c r="K22" s="76"/>
    </row>
    <row r="23" spans="1:11" ht="21" customHeight="1" x14ac:dyDescent="0.2"/>
  </sheetData>
  <sheetProtection sheet="1" objects="1" scenarios="1" formatCells="0" selectLockedCells="1"/>
  <customSheetViews>
    <customSheetView guid="{B356E2CC-D036-476E-BD45-75AC21EC1C7A}">
      <selection activeCell="B22" sqref="B22"/>
      <pageMargins left="0.7" right="0.7" top="0.75" bottom="0.75" header="0.3" footer="0.3"/>
      <pageSetup paperSize="9" orientation="portrait" r:id="rId1"/>
    </customSheetView>
  </customSheetViews>
  <mergeCells count="6">
    <mergeCell ref="A2:K2"/>
    <mergeCell ref="A4:C4"/>
    <mergeCell ref="E4:K4"/>
    <mergeCell ref="C6:K6"/>
    <mergeCell ref="A9:A10"/>
    <mergeCell ref="B9:K10"/>
  </mergeCells>
  <phoneticPr fontId="2"/>
  <conditionalFormatting sqref="B11:K12 B14:K15 B17:K18">
    <cfRule type="duplicateValues" dxfId="53" priority="8"/>
  </conditionalFormatting>
  <conditionalFormatting sqref="B14:K15 B17:K18 B11:K12">
    <cfRule type="containsBlanks" priority="7" stopIfTrue="1">
      <formula>LEN(TRIM(B11))=0</formula>
    </cfRule>
  </conditionalFormatting>
  <conditionalFormatting sqref="B14:K15">
    <cfRule type="containsBlanks" priority="5" stopIfTrue="1">
      <formula>LEN(TRIM(B14))=0</formula>
    </cfRule>
    <cfRule type="duplicateValues" dxfId="52" priority="6"/>
  </conditionalFormatting>
  <conditionalFormatting sqref="B17:K18">
    <cfRule type="containsBlanks" priority="1" stopIfTrue="1">
      <formula>LEN(TRIM(B17))=0</formula>
    </cfRule>
    <cfRule type="duplicateValues" dxfId="51" priority="2"/>
    <cfRule type="containsBlanks" priority="3" stopIfTrue="1">
      <formula>LEN(TRIM(B17))=0</formula>
    </cfRule>
    <cfRule type="duplicateValues" dxfId="50" priority="4"/>
  </conditionalFormatting>
  <pageMargins left="0.7" right="0.7" top="0.75" bottom="0.75" header="0.3" footer="0.3"/>
  <pageSetup paperSize="9" scale="79" fitToHeight="0"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1">
    <tabColor rgb="FFFFFF00"/>
    <pageSetUpPr fitToPage="1"/>
  </sheetPr>
  <dimension ref="A1:L2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364</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355</v>
      </c>
      <c r="B6" s="75"/>
      <c r="C6" s="586" t="s">
        <v>348</v>
      </c>
      <c r="D6" s="586"/>
      <c r="E6" s="586"/>
      <c r="F6" s="586"/>
      <c r="G6" s="586"/>
      <c r="H6" s="586"/>
      <c r="I6" s="586"/>
      <c r="J6" s="586"/>
      <c r="K6" s="586"/>
      <c r="L6" s="73"/>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356</v>
      </c>
      <c r="B11" s="165"/>
      <c r="C11" s="163" t="str">
        <f>IF(B11&lt;=0,"",IF(VLOOKUP(B11,全技術者確認表!$A$14:$J$153,8,FALSE)="○",VLOOKUP(B11,全技術者確認表!$A$14:$D$153,2,FALSE),"未登録"))</f>
        <v/>
      </c>
      <c r="D11" s="165"/>
      <c r="E11" s="163" t="str">
        <f>IF(D11&lt;=0,"",IF(VLOOKUP(D11,全技術者確認表!$A$14:$J$153,8,FALSE)="○",VLOOKUP(D11,全技術者確認表!$A$14:$D$153,2,FALSE),"未登録"))</f>
        <v/>
      </c>
      <c r="F11" s="165"/>
      <c r="G11" s="163" t="str">
        <f>IF(F11&lt;=0,"",IF(VLOOKUP(F11,全技術者確認表!$A$14:$J$153,8,FALSE)="○",VLOOKUP(F11,全技術者確認表!$A$14:$D$153,2,FALSE),"未登録"))</f>
        <v/>
      </c>
      <c r="H11" s="165"/>
      <c r="I11" s="163" t="str">
        <f>IF(H11&lt;=0,"",IF(VLOOKUP(H11,全技術者確認表!$A$14:$J$153,8,FALSE)="○",VLOOKUP(H11,全技術者確認表!$A$14:$D$153,2,FALSE),"未登録"))</f>
        <v/>
      </c>
      <c r="J11" s="165"/>
      <c r="K11" s="163" t="str">
        <f>IF(J11&lt;=0,"",IF(VLOOKUP(J11,全技術者確認表!$A$14:$J$153,8,FALSE)="○",VLOOKUP(J11,全技術者確認表!$A$14:$D$153,2,FALSE),"未登録"))</f>
        <v/>
      </c>
    </row>
    <row r="12" spans="1:12" ht="21" customHeight="1" thickBot="1" x14ac:dyDescent="0.25">
      <c r="A12" s="79" t="s">
        <v>357</v>
      </c>
      <c r="B12" s="166"/>
      <c r="C12" s="164" t="str">
        <f>IF(B12&lt;=0,"",IF(VLOOKUP(B12,全技術者確認表!$A$14:$J$153,8,FALSE)="○",VLOOKUP(B12,全技術者確認表!$A$14:$D$153,2,FALSE),"未登録"))</f>
        <v/>
      </c>
      <c r="D12" s="166"/>
      <c r="E12" s="164" t="str">
        <f>IF(D12&lt;=0,"",IF(VLOOKUP(D12,全技術者確認表!$A$14:$J$153,8,FALSE)="○",VLOOKUP(D12,全技術者確認表!$A$14:$D$153,2,FALSE),"未登録"))</f>
        <v/>
      </c>
      <c r="F12" s="166"/>
      <c r="G12" s="164" t="str">
        <f>IF(F12&lt;=0,"",IF(VLOOKUP(F12,全技術者確認表!$A$14:$J$153,8,FALSE)="○",VLOOKUP(F12,全技術者確認表!$A$14:$D$153,2,FALSE),"未登録"))</f>
        <v/>
      </c>
      <c r="H12" s="166"/>
      <c r="I12" s="164" t="str">
        <f>IF(H12&lt;=0,"",IF(VLOOKUP(H12,全技術者確認表!$A$14:$J$153,8,FALSE)="○",VLOOKUP(H12,全技術者確認表!$A$14:$D$153,2,FALSE),"未登録"))</f>
        <v/>
      </c>
      <c r="J12" s="166"/>
      <c r="K12" s="164" t="str">
        <f>IF(J12&lt;=0,"",IF(VLOOKUP(J12,全技術者確認表!$A$14:$J$153,8,FALSE)="○",VLOOKUP(J12,全技術者確認表!$A$14:$D$153,2,FALSE),"未登録"))</f>
        <v/>
      </c>
    </row>
    <row r="13" spans="1:12" ht="21" customHeight="1" thickBot="1" x14ac:dyDescent="0.25">
      <c r="A13" s="82" t="s">
        <v>358</v>
      </c>
      <c r="B13" s="159"/>
      <c r="C13" s="162" t="s">
        <v>232</v>
      </c>
      <c r="D13" s="162"/>
      <c r="E13" s="84">
        <f>COUNTA(B11,D11,F11,H11,J11,B12,D12,F12,H12,J12)-COUNTIF(B11:K12,"未登録")</f>
        <v>0</v>
      </c>
      <c r="F13" s="84"/>
      <c r="G13" s="84" t="s">
        <v>41</v>
      </c>
      <c r="H13" s="84"/>
      <c r="I13" s="84"/>
      <c r="J13" s="84"/>
      <c r="K13" s="85"/>
    </row>
    <row r="14" spans="1:12" ht="21" customHeight="1" thickTop="1" thickBot="1" x14ac:dyDescent="0.25">
      <c r="A14" s="100" t="s">
        <v>333</v>
      </c>
      <c r="B14" s="165"/>
      <c r="C14" s="163" t="str">
        <f>IF(B14&lt;=0,"",IF(VLOOKUP(B14,全技術者確認表!$A$14:$J$153,8,FALSE)="○",VLOOKUP(B14,全技術者確認表!$A$14:$D$153,2,FALSE),"未登録"))</f>
        <v/>
      </c>
      <c r="D14" s="165"/>
      <c r="E14" s="163" t="str">
        <f>IF(D14&lt;=0,"",IF(VLOOKUP(D14,全技術者確認表!$A$14:$J$153,8,FALSE)="○",VLOOKUP(D14,全技術者確認表!$A$14:$D$153,2,FALSE),"未登録"))</f>
        <v/>
      </c>
      <c r="F14" s="165"/>
      <c r="G14" s="163" t="str">
        <f>IF(F14&lt;=0,"",IF(VLOOKUP(F14,全技術者確認表!$A$14:$J$153,8,FALSE)="○",VLOOKUP(F14,全技術者確認表!$A$14:$D$153,2,FALSE),"未登録"))</f>
        <v/>
      </c>
      <c r="H14" s="165"/>
      <c r="I14" s="163" t="str">
        <f>IF(H14&lt;=0,"",IF(VLOOKUP(H14,全技術者確認表!$A$14:$J$153,8,FALSE)="○",VLOOKUP(H14,全技術者確認表!$A$14:$D$153,2,FALSE),"未登録"))</f>
        <v/>
      </c>
      <c r="J14" s="165"/>
      <c r="K14" s="163" t="str">
        <f>IF(J14&lt;=0,"",IF(VLOOKUP(J14,全技術者確認表!$A$14:$J$153,8,FALSE)="○",VLOOKUP(J14,全技術者確認表!$A$14:$D$153,2,FALSE),"未登録"))</f>
        <v/>
      </c>
    </row>
    <row r="15" spans="1:12" ht="21" customHeight="1" thickBot="1" x14ac:dyDescent="0.25">
      <c r="A15" s="79" t="s">
        <v>235</v>
      </c>
      <c r="B15" s="166"/>
      <c r="C15" s="164" t="str">
        <f>IF(B15&lt;=0,"",IF(VLOOKUP(B15,全技術者確認表!$A$14:$J$153,8,FALSE)="○",VLOOKUP(B15,全技術者確認表!$A$14:$D$153,2,FALSE),"未登録"))</f>
        <v/>
      </c>
      <c r="D15" s="166"/>
      <c r="E15" s="164" t="str">
        <f>IF(D15&lt;=0,"",IF(VLOOKUP(D15,全技術者確認表!$A$14:$J$153,8,FALSE)="○",VLOOKUP(D15,全技術者確認表!$A$14:$D$153,2,FALSE),"未登録"))</f>
        <v/>
      </c>
      <c r="F15" s="166"/>
      <c r="G15" s="164" t="str">
        <f>IF(F15&lt;=0,"",IF(VLOOKUP(F15,全技術者確認表!$A$14:$J$153,8,FALSE)="○",VLOOKUP(F15,全技術者確認表!$A$14:$D$153,2,FALSE),"未登録"))</f>
        <v/>
      </c>
      <c r="H15" s="166"/>
      <c r="I15" s="164" t="str">
        <f>IF(H15&lt;=0,"",IF(VLOOKUP(H15,全技術者確認表!$A$14:$J$153,8,FALSE)="○",VLOOKUP(H15,全技術者確認表!$A$14:$D$153,2,FALSE),"未登録"))</f>
        <v/>
      </c>
      <c r="J15" s="166"/>
      <c r="K15" s="164" t="str">
        <f>IF(J15&lt;=0,"",IF(VLOOKUP(J15,全技術者確認表!$A$14:$J$153,8,FALSE)="○",VLOOKUP(J15,全技術者確認表!$A$14:$D$153,2,FALSE),"未登録"))</f>
        <v/>
      </c>
    </row>
    <row r="16" spans="1:12" ht="21" customHeight="1" thickBot="1" x14ac:dyDescent="0.25">
      <c r="A16" s="82" t="s">
        <v>338</v>
      </c>
      <c r="B16" s="159"/>
      <c r="C16" s="162" t="s">
        <v>232</v>
      </c>
      <c r="D16" s="162"/>
      <c r="E16" s="84">
        <f>COUNTA(B14,D14,F14,H14,J14,B15,D15,F15,H15,J15)-COUNTIF(B14:K15,"未登録")</f>
        <v>0</v>
      </c>
      <c r="F16" s="84"/>
      <c r="G16" s="84" t="s">
        <v>41</v>
      </c>
      <c r="H16" s="84"/>
      <c r="I16" s="84"/>
      <c r="J16" s="84"/>
      <c r="K16" s="85"/>
    </row>
    <row r="17" spans="1:11" ht="21" customHeight="1" thickTop="1" thickBot="1" x14ac:dyDescent="0.25">
      <c r="A17" s="86" t="s">
        <v>334</v>
      </c>
      <c r="B17" s="165"/>
      <c r="C17" s="163" t="str">
        <f>IF(B17&lt;=0,"",IF(VLOOKUP(B17,全技術者確認表!$A$14:$J$153,8,FALSE)="○",VLOOKUP(B17,全技術者確認表!$A$14:$D$153,2,FALSE),"未登録"))</f>
        <v/>
      </c>
      <c r="D17" s="165"/>
      <c r="E17" s="163" t="str">
        <f>IF(D17&lt;=0,"",IF(VLOOKUP(D17,全技術者確認表!$A$14:$J$153,8,FALSE)="○",VLOOKUP(D17,全技術者確認表!$A$14:$D$153,2,FALSE),"未登録"))</f>
        <v/>
      </c>
      <c r="F17" s="165"/>
      <c r="G17" s="163" t="str">
        <f>IF(F17&lt;=0,"",IF(VLOOKUP(F17,全技術者確認表!$A$14:$J$153,8,FALSE)="○",VLOOKUP(F17,全技術者確認表!$A$14:$D$153,2,FALSE),"未登録"))</f>
        <v/>
      </c>
      <c r="H17" s="165"/>
      <c r="I17" s="163" t="str">
        <f>IF(H17&lt;=0,"",IF(VLOOKUP(H17,全技術者確認表!$A$14:$J$153,8,FALSE)="○",VLOOKUP(H17,全技術者確認表!$A$14:$D$153,2,FALSE),"未登録"))</f>
        <v/>
      </c>
      <c r="J17" s="165"/>
      <c r="K17" s="163" t="str">
        <f>IF(J17&lt;=0,"",IF(VLOOKUP(J17,全技術者確認表!$A$14:$J$153,8,FALSE)="○",VLOOKUP(J17,全技術者確認表!$A$14:$D$153,2,FALSE),"未登録"))</f>
        <v/>
      </c>
    </row>
    <row r="18" spans="1:11" ht="21" customHeight="1" thickBot="1" x14ac:dyDescent="0.25">
      <c r="A18" s="86" t="s">
        <v>330</v>
      </c>
      <c r="B18" s="166"/>
      <c r="C18" s="164" t="str">
        <f>IF(B18&lt;=0,"",IF(VLOOKUP(B18,全技術者確認表!$A$14:$J$153,8,FALSE)="○",VLOOKUP(B18,全技術者確認表!$A$14:$D$153,2,FALSE),"未登録"))</f>
        <v/>
      </c>
      <c r="D18" s="166"/>
      <c r="E18" s="164" t="str">
        <f>IF(D18&lt;=0,"",IF(VLOOKUP(D18,全技術者確認表!$A$14:$J$153,8,FALSE)="○",VLOOKUP(D18,全技術者確認表!$A$14:$D$153,2,FALSE),"未登録"))</f>
        <v/>
      </c>
      <c r="F18" s="166"/>
      <c r="G18" s="164" t="str">
        <f>IF(F18&lt;=0,"",IF(VLOOKUP(F18,全技術者確認表!$A$14:$J$153,8,FALSE)="○",VLOOKUP(F18,全技術者確認表!$A$14:$D$153,2,FALSE),"未登録"))</f>
        <v/>
      </c>
      <c r="H18" s="166"/>
      <c r="I18" s="164" t="str">
        <f>IF(H18&lt;=0,"",IF(VLOOKUP(H18,全技術者確認表!$A$14:$J$153,8,FALSE)="○",VLOOKUP(H18,全技術者確認表!$A$14:$D$153,2,FALSE),"未登録"))</f>
        <v/>
      </c>
      <c r="J18" s="166"/>
      <c r="K18" s="164" t="str">
        <f>IF(J18&lt;=0,"",IF(VLOOKUP(J18,全技術者確認表!$A$14:$J$153,8,FALSE)="○",VLOOKUP(J18,全技術者確認表!$A$14:$D$153,2,FALSE),"未登録"))</f>
        <v/>
      </c>
    </row>
    <row r="19" spans="1:11" ht="21" customHeight="1" thickBot="1" x14ac:dyDescent="0.25">
      <c r="A19" s="82" t="s">
        <v>458</v>
      </c>
      <c r="B19" s="159"/>
      <c r="C19" s="162" t="s">
        <v>232</v>
      </c>
      <c r="D19" s="162"/>
      <c r="E19" s="84">
        <f>COUNTA(B17,D17,F17,H17,J17,B18,D18,F18,H18,J18)-COUNTIF(B17:K18,"未登録")</f>
        <v>0</v>
      </c>
      <c r="F19" s="84"/>
      <c r="G19" s="84" t="s">
        <v>41</v>
      </c>
      <c r="H19" s="84"/>
      <c r="I19" s="84"/>
      <c r="J19" s="84"/>
      <c r="K19" s="85"/>
    </row>
    <row r="20" spans="1:11" ht="21" customHeight="1" thickTop="1" x14ac:dyDescent="0.2">
      <c r="A20" s="76"/>
      <c r="B20" s="76"/>
      <c r="C20" s="76"/>
      <c r="D20" s="76"/>
      <c r="E20" s="76"/>
      <c r="F20" s="76"/>
      <c r="G20" s="76"/>
      <c r="H20" s="76"/>
      <c r="I20" s="76"/>
      <c r="J20" s="76"/>
      <c r="K20" s="76"/>
    </row>
    <row r="21" spans="1:11" ht="21" customHeight="1" x14ac:dyDescent="0.2">
      <c r="A21" s="76"/>
      <c r="B21" s="76"/>
      <c r="C21" s="76"/>
      <c r="D21" s="76"/>
      <c r="E21" s="76"/>
      <c r="F21" s="76"/>
      <c r="G21" s="76"/>
      <c r="H21" s="76"/>
      <c r="I21" s="76"/>
      <c r="J21" s="76"/>
      <c r="K21" s="76"/>
    </row>
    <row r="22" spans="1:11" ht="21" customHeight="1" x14ac:dyDescent="0.2">
      <c r="A22" s="76" t="s">
        <v>240</v>
      </c>
      <c r="B22" s="76"/>
      <c r="C22" s="76">
        <f>E16*0.2+E19*0.1+E13*0.6</f>
        <v>0</v>
      </c>
      <c r="D22" s="76"/>
      <c r="E22" s="76" t="s">
        <v>239</v>
      </c>
      <c r="F22" s="76"/>
      <c r="G22" s="76"/>
      <c r="H22" s="76"/>
      <c r="I22" s="76"/>
      <c r="J22" s="76"/>
      <c r="K22" s="76"/>
    </row>
    <row r="23" spans="1:11" ht="21" customHeight="1" x14ac:dyDescent="0.2"/>
  </sheetData>
  <sheetProtection algorithmName="SHA-512" hashValue="ygkCtsd90eZxd3eOqTPcvwaccuiTDJS9QwQjtJBaObMnPgGnBzfM6KDY7o/63qF80SnmDqTmL86l3xiZi0Tu6A==" saltValue="Jc+XKHjtTjJbhImbXqhzfw==" spinCount="100000" sheet="1" objects="1" scenarios="1" formatCells="0" selectLockedCells="1"/>
  <customSheetViews>
    <customSheetView guid="{B356E2CC-D036-476E-BD45-75AC21EC1C7A}">
      <selection activeCell="B22" sqref="B22"/>
      <pageMargins left="0.7" right="0.7" top="0.75" bottom="0.75" header="0.3" footer="0.3"/>
      <pageSetup paperSize="9" orientation="portrait" r:id="rId1"/>
    </customSheetView>
  </customSheetViews>
  <mergeCells count="6">
    <mergeCell ref="A2:K2"/>
    <mergeCell ref="A4:C4"/>
    <mergeCell ref="E4:K4"/>
    <mergeCell ref="C6:K6"/>
    <mergeCell ref="A9:A10"/>
    <mergeCell ref="B9:K10"/>
  </mergeCells>
  <phoneticPr fontId="2"/>
  <conditionalFormatting sqref="B11:K12 B14:K15 B17:K18">
    <cfRule type="duplicateValues" dxfId="49" priority="8"/>
  </conditionalFormatting>
  <conditionalFormatting sqref="B14:K15 B17:K18 B11:K12">
    <cfRule type="containsBlanks" priority="7" stopIfTrue="1">
      <formula>LEN(TRIM(B11))=0</formula>
    </cfRule>
  </conditionalFormatting>
  <conditionalFormatting sqref="B14:K15">
    <cfRule type="containsBlanks" priority="5" stopIfTrue="1">
      <formula>LEN(TRIM(B14))=0</formula>
    </cfRule>
    <cfRule type="duplicateValues" dxfId="48" priority="6"/>
  </conditionalFormatting>
  <conditionalFormatting sqref="B17:K18">
    <cfRule type="containsBlanks" priority="1" stopIfTrue="1">
      <formula>LEN(TRIM(B17))=0</formula>
    </cfRule>
    <cfRule type="duplicateValues" dxfId="47" priority="2"/>
    <cfRule type="containsBlanks" priority="3" stopIfTrue="1">
      <formula>LEN(TRIM(B17))=0</formula>
    </cfRule>
    <cfRule type="duplicateValues" dxfId="46" priority="4"/>
  </conditionalFormatting>
  <pageMargins left="0.7" right="0.7" top="0.75" bottom="0.75" header="0.3" footer="0.3"/>
  <pageSetup paperSize="9" scale="79" fitToHeight="0"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8A3D4-9D5D-4435-B8E4-8504C5ACC119}">
  <sheetPr>
    <tabColor rgb="FF00FF00"/>
  </sheetPr>
  <dimension ref="A1:R44"/>
  <sheetViews>
    <sheetView view="pageBreakPreview" zoomScaleNormal="100" zoomScaleSheetLayoutView="100" workbookViewId="0">
      <selection activeCell="D4" sqref="D4"/>
    </sheetView>
  </sheetViews>
  <sheetFormatPr defaultRowHeight="13.2" x14ac:dyDescent="0.2"/>
  <cols>
    <col min="1" max="1" width="3.109375" customWidth="1"/>
    <col min="2" max="2" width="5.88671875" customWidth="1"/>
    <col min="3" max="3" width="5.77734375" customWidth="1"/>
    <col min="4" max="4" width="46" customWidth="1"/>
    <col min="5" max="5" width="13" customWidth="1"/>
    <col min="7" max="7" width="3.44140625" bestFit="1" customWidth="1"/>
    <col min="8" max="8" width="10.21875" bestFit="1" customWidth="1"/>
    <col min="9" max="9" width="3.44140625" bestFit="1" customWidth="1"/>
    <col min="10" max="10" width="10.21875" bestFit="1" customWidth="1"/>
    <col min="11" max="11" width="3.44140625" bestFit="1" customWidth="1"/>
    <col min="12" max="12" width="10.21875" bestFit="1" customWidth="1"/>
    <col min="13" max="13" width="3.44140625" bestFit="1" customWidth="1"/>
    <col min="14" max="14" width="10.21875" bestFit="1" customWidth="1"/>
    <col min="15" max="15" width="3.44140625" bestFit="1" customWidth="1"/>
    <col min="16" max="16" width="10.21875" customWidth="1"/>
    <col min="17" max="17" width="3.44140625" customWidth="1"/>
    <col min="18" max="18" width="8.88671875" hidden="1" customWidth="1"/>
  </cols>
  <sheetData>
    <row r="1" spans="1:18" x14ac:dyDescent="0.2">
      <c r="A1" t="s">
        <v>703</v>
      </c>
      <c r="R1">
        <v>2023</v>
      </c>
    </row>
    <row r="2" spans="1:18" ht="27.6" x14ac:dyDescent="0.2">
      <c r="A2" s="284" t="s">
        <v>683</v>
      </c>
      <c r="B2" s="291" t="s">
        <v>713</v>
      </c>
      <c r="C2" s="283" t="s">
        <v>183</v>
      </c>
      <c r="D2" s="199" t="s">
        <v>280</v>
      </c>
      <c r="E2" s="283" t="s">
        <v>684</v>
      </c>
      <c r="F2" s="282" t="s">
        <v>681</v>
      </c>
      <c r="G2" s="595" t="s">
        <v>679</v>
      </c>
      <c r="H2" s="596"/>
      <c r="I2" s="595" t="s">
        <v>490</v>
      </c>
      <c r="J2" s="596"/>
      <c r="K2" s="595" t="s">
        <v>686</v>
      </c>
      <c r="L2" s="596"/>
      <c r="M2" s="595" t="s">
        <v>687</v>
      </c>
      <c r="N2" s="596"/>
      <c r="O2" s="595" t="s">
        <v>688</v>
      </c>
      <c r="P2" s="596"/>
      <c r="R2">
        <v>2024</v>
      </c>
    </row>
    <row r="3" spans="1:18" x14ac:dyDescent="0.2">
      <c r="A3" s="94" t="s">
        <v>678</v>
      </c>
      <c r="B3" s="94">
        <v>2024</v>
      </c>
      <c r="C3" s="94">
        <v>2025</v>
      </c>
      <c r="D3" s="99" t="s">
        <v>701</v>
      </c>
      <c r="E3" s="99">
        <v>2345678901</v>
      </c>
      <c r="F3" s="94" t="s">
        <v>700</v>
      </c>
      <c r="G3" s="94">
        <v>6</v>
      </c>
      <c r="H3" s="288" t="str">
        <f>IF(G3&lt;=0,"",VLOOKUP(G3,全技術者確認表!A$14:B$213,2,FALSE))</f>
        <v>ああ　あああ</v>
      </c>
      <c r="I3" s="69">
        <v>7</v>
      </c>
      <c r="J3" s="288" t="str">
        <f>IF(I3&lt;=0,"",VLOOKUP(I3,全技術者確認表!A$14:B$213,2,FALSE))</f>
        <v>いい　いいい</v>
      </c>
      <c r="K3" s="69">
        <v>8</v>
      </c>
      <c r="L3" s="288" t="str">
        <f>IF(K3&lt;=0,"",VLOOKUP(K3,全技術者確認表!A$14:B$213,2,FALSE))</f>
        <v>うう　うううう</v>
      </c>
      <c r="M3" s="69">
        <v>9</v>
      </c>
      <c r="N3" s="288" t="str">
        <f>IF(M3&lt;=0,"",VLOOKUP(M3,全技術者確認表!A$14:B$213,2,FALSE))</f>
        <v>ええ　えええ</v>
      </c>
      <c r="O3" s="69">
        <v>10</v>
      </c>
      <c r="P3" s="288" t="str">
        <f>IF(O3&lt;=0,"",VLOOKUP(O3,全技術者確認表!A$14:B$213,2,FALSE))</f>
        <v>おお　おおお</v>
      </c>
      <c r="R3">
        <v>2025</v>
      </c>
    </row>
    <row r="4" spans="1:18" x14ac:dyDescent="0.2">
      <c r="A4" s="94">
        <f>ROW(A4)-3</f>
        <v>1</v>
      </c>
      <c r="B4" s="285"/>
      <c r="C4" s="285"/>
      <c r="D4" s="287"/>
      <c r="E4" s="286"/>
      <c r="F4" s="285"/>
      <c r="G4" s="285"/>
      <c r="H4" s="288" t="str">
        <f>IF(G4&lt;=0,"",VLOOKUP(G4,全技術者確認表!A$14:B$213,2,FALSE))</f>
        <v/>
      </c>
      <c r="I4" s="286"/>
      <c r="J4" s="288" t="str">
        <f>IF(I4&lt;=0,"",VLOOKUP(I4,全技術者確認表!A$14:B$213,2,FALSE))</f>
        <v/>
      </c>
      <c r="K4" s="286"/>
      <c r="L4" s="288" t="str">
        <f>IF(K4&lt;=0,"",VLOOKUP(K4,全技術者確認表!A$14:B$213,2,FALSE))</f>
        <v/>
      </c>
      <c r="M4" s="286"/>
      <c r="N4" s="288" t="str">
        <f>IF(M4&lt;=0,"",VLOOKUP(M4,全技術者確認表!A$14:B$213,2,FALSE))</f>
        <v/>
      </c>
      <c r="O4" s="286"/>
      <c r="P4" s="288" t="str">
        <f>IF(O4&lt;=0,"",VLOOKUP(O4,全技術者確認表!A$14:B$213,2,FALSE))</f>
        <v/>
      </c>
    </row>
    <row r="5" spans="1:18" x14ac:dyDescent="0.2">
      <c r="A5" s="94">
        <f t="shared" ref="A5:A23" si="0">ROW(A5)-3</f>
        <v>2</v>
      </c>
      <c r="B5" s="285"/>
      <c r="C5" s="285"/>
      <c r="D5" s="287"/>
      <c r="E5" s="286"/>
      <c r="F5" s="285"/>
      <c r="G5" s="285"/>
      <c r="H5" s="288" t="str">
        <f>IF(G5&lt;=0,"",VLOOKUP(G5,全技術者確認表!A$14:B$213,2,FALSE))</f>
        <v/>
      </c>
      <c r="I5" s="286"/>
      <c r="J5" s="288" t="str">
        <f>IF(I5&lt;=0,"",VLOOKUP(I5,全技術者確認表!A$14:B$213,2,FALSE))</f>
        <v/>
      </c>
      <c r="K5" s="286"/>
      <c r="L5" s="288" t="str">
        <f>IF(K5&lt;=0,"",VLOOKUP(K5,全技術者確認表!A$14:B$213,2,FALSE))</f>
        <v/>
      </c>
      <c r="M5" s="286"/>
      <c r="N5" s="288" t="str">
        <f>IF(M5&lt;=0,"",VLOOKUP(M5,全技術者確認表!A$14:B$213,2,FALSE))</f>
        <v/>
      </c>
      <c r="O5" s="286"/>
      <c r="P5" s="288" t="str">
        <f>IF(O5&lt;=0,"",VLOOKUP(O5,全技術者確認表!A$14:B$213,2,FALSE))</f>
        <v/>
      </c>
    </row>
    <row r="6" spans="1:18" x14ac:dyDescent="0.2">
      <c r="A6" s="94">
        <f t="shared" si="0"/>
        <v>3</v>
      </c>
      <c r="B6" s="285"/>
      <c r="C6" s="285"/>
      <c r="D6" s="287"/>
      <c r="E6" s="286"/>
      <c r="F6" s="285"/>
      <c r="G6" s="285"/>
      <c r="H6" s="288" t="str">
        <f>IF(G6&lt;=0,"",VLOOKUP(G6,全技術者確認表!A$14:B$213,2,FALSE))</f>
        <v/>
      </c>
      <c r="I6" s="286"/>
      <c r="J6" s="288" t="str">
        <f>IF(I6&lt;=0,"",VLOOKUP(I6,全技術者確認表!A$14:B$213,2,FALSE))</f>
        <v/>
      </c>
      <c r="K6" s="286"/>
      <c r="L6" s="288" t="str">
        <f>IF(K6&lt;=0,"",VLOOKUP(K6,全技術者確認表!A$14:B$213,2,FALSE))</f>
        <v/>
      </c>
      <c r="M6" s="286"/>
      <c r="N6" s="288" t="str">
        <f>IF(M6&lt;=0,"",VLOOKUP(M6,全技術者確認表!A$14:B$213,2,FALSE))</f>
        <v/>
      </c>
      <c r="O6" s="286"/>
      <c r="P6" s="288" t="str">
        <f>IF(O6&lt;=0,"",VLOOKUP(O6,全技術者確認表!A$14:B$213,2,FALSE))</f>
        <v/>
      </c>
    </row>
    <row r="7" spans="1:18" x14ac:dyDescent="0.2">
      <c r="A7" s="94">
        <f t="shared" si="0"/>
        <v>4</v>
      </c>
      <c r="B7" s="285"/>
      <c r="C7" s="285"/>
      <c r="D7" s="287"/>
      <c r="E7" s="286"/>
      <c r="F7" s="285"/>
      <c r="G7" s="285"/>
      <c r="H7" s="288" t="str">
        <f>IF(G7&lt;=0,"",VLOOKUP(G7,全技術者確認表!A$14:B$213,2,FALSE))</f>
        <v/>
      </c>
      <c r="I7" s="286"/>
      <c r="J7" s="288" t="str">
        <f>IF(I7&lt;=0,"",VLOOKUP(I7,全技術者確認表!A$14:B$213,2,FALSE))</f>
        <v/>
      </c>
      <c r="K7" s="286"/>
      <c r="L7" s="288" t="str">
        <f>IF(K7&lt;=0,"",VLOOKUP(K7,全技術者確認表!A$14:B$213,2,FALSE))</f>
        <v/>
      </c>
      <c r="M7" s="286"/>
      <c r="N7" s="288" t="str">
        <f>IF(M7&lt;=0,"",VLOOKUP(M7,全技術者確認表!A$14:B$213,2,FALSE))</f>
        <v/>
      </c>
      <c r="O7" s="286"/>
      <c r="P7" s="288" t="str">
        <f>IF(O7&lt;=0,"",VLOOKUP(O7,全技術者確認表!A$14:B$213,2,FALSE))</f>
        <v/>
      </c>
    </row>
    <row r="8" spans="1:18" x14ac:dyDescent="0.2">
      <c r="A8" s="94">
        <f t="shared" si="0"/>
        <v>5</v>
      </c>
      <c r="B8" s="285"/>
      <c r="C8" s="285"/>
      <c r="D8" s="287"/>
      <c r="E8" s="286"/>
      <c r="F8" s="285"/>
      <c r="G8" s="285"/>
      <c r="H8" s="288" t="str">
        <f>IF(G8&lt;=0,"",VLOOKUP(G8,全技術者確認表!A$14:B$213,2,FALSE))</f>
        <v/>
      </c>
      <c r="I8" s="286"/>
      <c r="J8" s="288" t="str">
        <f>IF(I8&lt;=0,"",VLOOKUP(I8,全技術者確認表!A$14:B$213,2,FALSE))</f>
        <v/>
      </c>
      <c r="K8" s="286"/>
      <c r="L8" s="288" t="str">
        <f>IF(K8&lt;=0,"",VLOOKUP(K8,全技術者確認表!A$14:B$213,2,FALSE))</f>
        <v/>
      </c>
      <c r="M8" s="286"/>
      <c r="N8" s="288" t="str">
        <f>IF(M8&lt;=0,"",VLOOKUP(M8,全技術者確認表!A$14:B$213,2,FALSE))</f>
        <v/>
      </c>
      <c r="O8" s="286"/>
      <c r="P8" s="288" t="str">
        <f>IF(O8&lt;=0,"",VLOOKUP(O8,全技術者確認表!A$14:B$213,2,FALSE))</f>
        <v/>
      </c>
    </row>
    <row r="9" spans="1:18" x14ac:dyDescent="0.2">
      <c r="A9" s="94">
        <f t="shared" si="0"/>
        <v>6</v>
      </c>
      <c r="B9" s="285"/>
      <c r="C9" s="285"/>
      <c r="D9" s="287"/>
      <c r="E9" s="286"/>
      <c r="F9" s="285"/>
      <c r="G9" s="285"/>
      <c r="H9" s="288" t="str">
        <f>IF(G9&lt;=0,"",VLOOKUP(G9,全技術者確認表!A$14:B$213,2,FALSE))</f>
        <v/>
      </c>
      <c r="I9" s="286"/>
      <c r="J9" s="288" t="str">
        <f>IF(I9&lt;=0,"",VLOOKUP(I9,全技術者確認表!A$14:B$213,2,FALSE))</f>
        <v/>
      </c>
      <c r="K9" s="286"/>
      <c r="L9" s="288" t="str">
        <f>IF(K9&lt;=0,"",VLOOKUP(K9,全技術者確認表!A$14:B$213,2,FALSE))</f>
        <v/>
      </c>
      <c r="M9" s="286"/>
      <c r="N9" s="288" t="str">
        <f>IF(M9&lt;=0,"",VLOOKUP(M9,全技術者確認表!A$14:B$213,2,FALSE))</f>
        <v/>
      </c>
      <c r="O9" s="286"/>
      <c r="P9" s="288" t="str">
        <f>IF(O9&lt;=0,"",VLOOKUP(O9,全技術者確認表!A$14:B$213,2,FALSE))</f>
        <v/>
      </c>
    </row>
    <row r="10" spans="1:18" x14ac:dyDescent="0.2">
      <c r="A10" s="94">
        <f t="shared" si="0"/>
        <v>7</v>
      </c>
      <c r="B10" s="285"/>
      <c r="C10" s="285"/>
      <c r="D10" s="287"/>
      <c r="E10" s="286"/>
      <c r="F10" s="285"/>
      <c r="G10" s="285"/>
      <c r="H10" s="288" t="str">
        <f>IF(G10&lt;=0,"",VLOOKUP(G10,全技術者確認表!A$14:B$213,2,FALSE))</f>
        <v/>
      </c>
      <c r="I10" s="286"/>
      <c r="J10" s="288" t="str">
        <f>IF(I10&lt;=0,"",VLOOKUP(I10,全技術者確認表!A$14:B$213,2,FALSE))</f>
        <v/>
      </c>
      <c r="K10" s="286"/>
      <c r="L10" s="288" t="str">
        <f>IF(K10&lt;=0,"",VLOOKUP(K10,全技術者確認表!A$14:B$213,2,FALSE))</f>
        <v/>
      </c>
      <c r="M10" s="286"/>
      <c r="N10" s="288" t="str">
        <f>IF(M10&lt;=0,"",VLOOKUP(M10,全技術者確認表!A$14:B$213,2,FALSE))</f>
        <v/>
      </c>
      <c r="O10" s="286"/>
      <c r="P10" s="288" t="str">
        <f>IF(O10&lt;=0,"",VLOOKUP(O10,全技術者確認表!A$14:B$213,2,FALSE))</f>
        <v/>
      </c>
    </row>
    <row r="11" spans="1:18" x14ac:dyDescent="0.2">
      <c r="A11" s="94">
        <f t="shared" si="0"/>
        <v>8</v>
      </c>
      <c r="B11" s="285"/>
      <c r="C11" s="285"/>
      <c r="D11" s="287"/>
      <c r="E11" s="286"/>
      <c r="F11" s="285"/>
      <c r="G11" s="285"/>
      <c r="H11" s="288" t="str">
        <f>IF(G11&lt;=0,"",VLOOKUP(G11,全技術者確認表!A$14:B$213,2,FALSE))</f>
        <v/>
      </c>
      <c r="I11" s="286"/>
      <c r="J11" s="288" t="str">
        <f>IF(I11&lt;=0,"",VLOOKUP(I11,全技術者確認表!A$14:B$213,2,FALSE))</f>
        <v/>
      </c>
      <c r="K11" s="286"/>
      <c r="L11" s="288" t="str">
        <f>IF(K11&lt;=0,"",VLOOKUP(K11,全技術者確認表!A$14:B$213,2,FALSE))</f>
        <v/>
      </c>
      <c r="M11" s="286"/>
      <c r="N11" s="288" t="str">
        <f>IF(M11&lt;=0,"",VLOOKUP(M11,全技術者確認表!A$14:B$213,2,FALSE))</f>
        <v/>
      </c>
      <c r="O11" s="286"/>
      <c r="P11" s="288" t="str">
        <f>IF(O11&lt;=0,"",VLOOKUP(O11,全技術者確認表!A$14:B$213,2,FALSE))</f>
        <v/>
      </c>
    </row>
    <row r="12" spans="1:18" x14ac:dyDescent="0.2">
      <c r="A12" s="94">
        <f t="shared" si="0"/>
        <v>9</v>
      </c>
      <c r="B12" s="285"/>
      <c r="C12" s="285"/>
      <c r="D12" s="287"/>
      <c r="E12" s="286"/>
      <c r="F12" s="285"/>
      <c r="G12" s="285"/>
      <c r="H12" s="288" t="str">
        <f>IF(G12&lt;=0,"",VLOOKUP(G12,全技術者確認表!A$14:B$213,2,FALSE))</f>
        <v/>
      </c>
      <c r="I12" s="286"/>
      <c r="J12" s="288" t="str">
        <f>IF(I12&lt;=0,"",VLOOKUP(I12,全技術者確認表!A$14:B$213,2,FALSE))</f>
        <v/>
      </c>
      <c r="K12" s="286"/>
      <c r="L12" s="288" t="str">
        <f>IF(K12&lt;=0,"",VLOOKUP(K12,全技術者確認表!A$14:B$213,2,FALSE))</f>
        <v/>
      </c>
      <c r="M12" s="286"/>
      <c r="N12" s="288" t="str">
        <f>IF(M12&lt;=0,"",VLOOKUP(M12,全技術者確認表!A$14:B$213,2,FALSE))</f>
        <v/>
      </c>
      <c r="O12" s="286"/>
      <c r="P12" s="288" t="str">
        <f>IF(O12&lt;=0,"",VLOOKUP(O12,全技術者確認表!A$14:B$213,2,FALSE))</f>
        <v/>
      </c>
    </row>
    <row r="13" spans="1:18" x14ac:dyDescent="0.2">
      <c r="A13" s="94">
        <f t="shared" si="0"/>
        <v>10</v>
      </c>
      <c r="B13" s="285"/>
      <c r="C13" s="285"/>
      <c r="D13" s="287"/>
      <c r="E13" s="286"/>
      <c r="F13" s="285"/>
      <c r="G13" s="285"/>
      <c r="H13" s="288" t="str">
        <f>IF(G13&lt;=0,"",VLOOKUP(G13,全技術者確認表!A$14:B$213,2,FALSE))</f>
        <v/>
      </c>
      <c r="I13" s="286"/>
      <c r="J13" s="288" t="str">
        <f>IF(I13&lt;=0,"",VLOOKUP(I13,全技術者確認表!A$14:B$213,2,FALSE))</f>
        <v/>
      </c>
      <c r="K13" s="286"/>
      <c r="L13" s="288" t="str">
        <f>IF(K13&lt;=0,"",VLOOKUP(K13,全技術者確認表!A$14:B$213,2,FALSE))</f>
        <v/>
      </c>
      <c r="M13" s="286"/>
      <c r="N13" s="288" t="str">
        <f>IF(M13&lt;=0,"",VLOOKUP(M13,全技術者確認表!A$14:B$213,2,FALSE))</f>
        <v/>
      </c>
      <c r="O13" s="286"/>
      <c r="P13" s="288" t="str">
        <f>IF(O13&lt;=0,"",VLOOKUP(O13,全技術者確認表!A$14:B$213,2,FALSE))</f>
        <v/>
      </c>
    </row>
    <row r="14" spans="1:18" x14ac:dyDescent="0.2">
      <c r="A14" s="94">
        <f t="shared" si="0"/>
        <v>11</v>
      </c>
      <c r="B14" s="285"/>
      <c r="C14" s="285"/>
      <c r="D14" s="287"/>
      <c r="E14" s="286"/>
      <c r="F14" s="285"/>
      <c r="G14" s="285"/>
      <c r="H14" s="288" t="str">
        <f>IF(G14&lt;=0,"",VLOOKUP(G14,全技術者確認表!A$14:B$213,2,FALSE))</f>
        <v/>
      </c>
      <c r="I14" s="286"/>
      <c r="J14" s="288" t="str">
        <f>IF(I14&lt;=0,"",VLOOKUP(I14,全技術者確認表!A$14:B$213,2,FALSE))</f>
        <v/>
      </c>
      <c r="K14" s="286"/>
      <c r="L14" s="288" t="str">
        <f>IF(K14&lt;=0,"",VLOOKUP(K14,全技術者確認表!A$14:B$213,2,FALSE))</f>
        <v/>
      </c>
      <c r="M14" s="286"/>
      <c r="N14" s="288" t="str">
        <f>IF(M14&lt;=0,"",VLOOKUP(M14,全技術者確認表!A$14:B$213,2,FALSE))</f>
        <v/>
      </c>
      <c r="O14" s="286"/>
      <c r="P14" s="288" t="str">
        <f>IF(O14&lt;=0,"",VLOOKUP(O14,全技術者確認表!A$14:B$213,2,FALSE))</f>
        <v/>
      </c>
    </row>
    <row r="15" spans="1:18" x14ac:dyDescent="0.2">
      <c r="A15" s="94">
        <f t="shared" si="0"/>
        <v>12</v>
      </c>
      <c r="B15" s="285"/>
      <c r="C15" s="285"/>
      <c r="D15" s="287"/>
      <c r="E15" s="286"/>
      <c r="F15" s="285"/>
      <c r="G15" s="285"/>
      <c r="H15" s="288" t="str">
        <f>IF(G15&lt;=0,"",VLOOKUP(G15,全技術者確認表!A$14:B$213,2,FALSE))</f>
        <v/>
      </c>
      <c r="I15" s="286"/>
      <c r="J15" s="288" t="str">
        <f>IF(I15&lt;=0,"",VLOOKUP(I15,全技術者確認表!A$14:B$213,2,FALSE))</f>
        <v/>
      </c>
      <c r="K15" s="286"/>
      <c r="L15" s="288" t="str">
        <f>IF(K15&lt;=0,"",VLOOKUP(K15,全技術者確認表!A$14:B$213,2,FALSE))</f>
        <v/>
      </c>
      <c r="M15" s="286"/>
      <c r="N15" s="288" t="str">
        <f>IF(M15&lt;=0,"",VLOOKUP(M15,全技術者確認表!A$14:B$213,2,FALSE))</f>
        <v/>
      </c>
      <c r="O15" s="286"/>
      <c r="P15" s="288" t="str">
        <f>IF(O15&lt;=0,"",VLOOKUP(O15,全技術者確認表!A$14:B$213,2,FALSE))</f>
        <v/>
      </c>
    </row>
    <row r="16" spans="1:18" x14ac:dyDescent="0.2">
      <c r="A16" s="94">
        <f t="shared" si="0"/>
        <v>13</v>
      </c>
      <c r="B16" s="285"/>
      <c r="C16" s="285"/>
      <c r="D16" s="287"/>
      <c r="E16" s="286"/>
      <c r="F16" s="285"/>
      <c r="G16" s="285"/>
      <c r="H16" s="288" t="str">
        <f>IF(G16&lt;=0,"",VLOOKUP(G16,全技術者確認表!A$14:B$213,2,FALSE))</f>
        <v/>
      </c>
      <c r="I16" s="286"/>
      <c r="J16" s="288" t="str">
        <f>IF(I16&lt;=0,"",VLOOKUP(I16,全技術者確認表!A$14:B$213,2,FALSE))</f>
        <v/>
      </c>
      <c r="K16" s="286"/>
      <c r="L16" s="288" t="str">
        <f>IF(K16&lt;=0,"",VLOOKUP(K16,全技術者確認表!A$14:B$213,2,FALSE))</f>
        <v/>
      </c>
      <c r="M16" s="286"/>
      <c r="N16" s="288" t="str">
        <f>IF(M16&lt;=0,"",VLOOKUP(M16,全技術者確認表!A$14:B$213,2,FALSE))</f>
        <v/>
      </c>
      <c r="O16" s="286"/>
      <c r="P16" s="288" t="str">
        <f>IF(O16&lt;=0,"",VLOOKUP(O16,全技術者確認表!A$14:B$213,2,FALSE))</f>
        <v/>
      </c>
    </row>
    <row r="17" spans="1:16" x14ac:dyDescent="0.2">
      <c r="A17" s="94">
        <f t="shared" si="0"/>
        <v>14</v>
      </c>
      <c r="B17" s="285"/>
      <c r="C17" s="285"/>
      <c r="D17" s="287"/>
      <c r="E17" s="286"/>
      <c r="F17" s="285"/>
      <c r="G17" s="285"/>
      <c r="H17" s="288" t="str">
        <f>IF(G17&lt;=0,"",VLOOKUP(G17,全技術者確認表!A$14:B$213,2,FALSE))</f>
        <v/>
      </c>
      <c r="I17" s="286"/>
      <c r="J17" s="288" t="str">
        <f>IF(I17&lt;=0,"",VLOOKUP(I17,全技術者確認表!A$14:B$213,2,FALSE))</f>
        <v/>
      </c>
      <c r="K17" s="286"/>
      <c r="L17" s="288" t="str">
        <f>IF(K17&lt;=0,"",VLOOKUP(K17,全技術者確認表!A$14:B$213,2,FALSE))</f>
        <v/>
      </c>
      <c r="M17" s="286"/>
      <c r="N17" s="288" t="str">
        <f>IF(M17&lt;=0,"",VLOOKUP(M17,全技術者確認表!A$14:B$213,2,FALSE))</f>
        <v/>
      </c>
      <c r="O17" s="286"/>
      <c r="P17" s="288" t="str">
        <f>IF(O17&lt;=0,"",VLOOKUP(O17,全技術者確認表!A$14:B$213,2,FALSE))</f>
        <v/>
      </c>
    </row>
    <row r="18" spans="1:16" x14ac:dyDescent="0.2">
      <c r="A18" s="94">
        <f t="shared" si="0"/>
        <v>15</v>
      </c>
      <c r="B18" s="285"/>
      <c r="C18" s="285"/>
      <c r="D18" s="287"/>
      <c r="E18" s="286"/>
      <c r="F18" s="285"/>
      <c r="G18" s="285"/>
      <c r="H18" s="288" t="str">
        <f>IF(G18&lt;=0,"",VLOOKUP(G18,全技術者確認表!A$14:B$213,2,FALSE))</f>
        <v/>
      </c>
      <c r="I18" s="286"/>
      <c r="J18" s="288" t="str">
        <f>IF(I18&lt;=0,"",VLOOKUP(I18,全技術者確認表!A$14:B$213,2,FALSE))</f>
        <v/>
      </c>
      <c r="K18" s="286"/>
      <c r="L18" s="288" t="str">
        <f>IF(K18&lt;=0,"",VLOOKUP(K18,全技術者確認表!A$14:B$213,2,FALSE))</f>
        <v/>
      </c>
      <c r="M18" s="286"/>
      <c r="N18" s="288" t="str">
        <f>IF(M18&lt;=0,"",VLOOKUP(M18,全技術者確認表!A$14:B$213,2,FALSE))</f>
        <v/>
      </c>
      <c r="O18" s="286"/>
      <c r="P18" s="288" t="str">
        <f>IF(O18&lt;=0,"",VLOOKUP(O18,全技術者確認表!A$14:B$213,2,FALSE))</f>
        <v/>
      </c>
    </row>
    <row r="19" spans="1:16" x14ac:dyDescent="0.2">
      <c r="A19" s="94">
        <f t="shared" si="0"/>
        <v>16</v>
      </c>
      <c r="B19" s="285"/>
      <c r="C19" s="285"/>
      <c r="D19" s="287"/>
      <c r="E19" s="286"/>
      <c r="F19" s="285"/>
      <c r="G19" s="285"/>
      <c r="H19" s="288" t="str">
        <f>IF(G19&lt;=0,"",VLOOKUP(G19,全技術者確認表!A$14:B$213,2,FALSE))</f>
        <v/>
      </c>
      <c r="I19" s="286"/>
      <c r="J19" s="288" t="str">
        <f>IF(I19&lt;=0,"",VLOOKUP(I19,全技術者確認表!A$14:B$213,2,FALSE))</f>
        <v/>
      </c>
      <c r="K19" s="286"/>
      <c r="L19" s="288" t="str">
        <f>IF(K19&lt;=0,"",VLOOKUP(K19,全技術者確認表!A$14:B$213,2,FALSE))</f>
        <v/>
      </c>
      <c r="M19" s="286"/>
      <c r="N19" s="288" t="str">
        <f>IF(M19&lt;=0,"",VLOOKUP(M19,全技術者確認表!A$14:B$213,2,FALSE))</f>
        <v/>
      </c>
      <c r="O19" s="286"/>
      <c r="P19" s="288" t="str">
        <f>IF(O19&lt;=0,"",VLOOKUP(O19,全技術者確認表!A$14:B$213,2,FALSE))</f>
        <v/>
      </c>
    </row>
    <row r="20" spans="1:16" x14ac:dyDescent="0.2">
      <c r="A20" s="94">
        <f t="shared" si="0"/>
        <v>17</v>
      </c>
      <c r="B20" s="285"/>
      <c r="C20" s="285"/>
      <c r="D20" s="287"/>
      <c r="E20" s="286"/>
      <c r="F20" s="285"/>
      <c r="G20" s="285"/>
      <c r="H20" s="288" t="str">
        <f>IF(G20&lt;=0,"",VLOOKUP(G20,全技術者確認表!A$14:B$213,2,FALSE))</f>
        <v/>
      </c>
      <c r="I20" s="286"/>
      <c r="J20" s="288" t="str">
        <f>IF(I20&lt;=0,"",VLOOKUP(I20,全技術者確認表!A$14:B$213,2,FALSE))</f>
        <v/>
      </c>
      <c r="K20" s="286"/>
      <c r="L20" s="288" t="str">
        <f>IF(K20&lt;=0,"",VLOOKUP(K20,全技術者確認表!A$14:B$213,2,FALSE))</f>
        <v/>
      </c>
      <c r="M20" s="286"/>
      <c r="N20" s="288" t="str">
        <f>IF(M20&lt;=0,"",VLOOKUP(M20,全技術者確認表!A$14:B$213,2,FALSE))</f>
        <v/>
      </c>
      <c r="O20" s="286"/>
      <c r="P20" s="288" t="str">
        <f>IF(O20&lt;=0,"",VLOOKUP(O20,全技術者確認表!A$14:B$213,2,FALSE))</f>
        <v/>
      </c>
    </row>
    <row r="21" spans="1:16" x14ac:dyDescent="0.2">
      <c r="A21" s="94">
        <f t="shared" si="0"/>
        <v>18</v>
      </c>
      <c r="B21" s="285"/>
      <c r="C21" s="285"/>
      <c r="D21" s="287"/>
      <c r="E21" s="286"/>
      <c r="F21" s="285"/>
      <c r="G21" s="285"/>
      <c r="H21" s="288" t="str">
        <f>IF(G21&lt;=0,"",VLOOKUP(G21,全技術者確認表!A$14:B$213,2,FALSE))</f>
        <v/>
      </c>
      <c r="I21" s="286"/>
      <c r="J21" s="288" t="str">
        <f>IF(I21&lt;=0,"",VLOOKUP(I21,全技術者確認表!A$14:B$213,2,FALSE))</f>
        <v/>
      </c>
      <c r="K21" s="286"/>
      <c r="L21" s="288" t="str">
        <f>IF(K21&lt;=0,"",VLOOKUP(K21,全技術者確認表!A$14:B$213,2,FALSE))</f>
        <v/>
      </c>
      <c r="M21" s="286"/>
      <c r="N21" s="288" t="str">
        <f>IF(M21&lt;=0,"",VLOOKUP(M21,全技術者確認表!A$14:B$213,2,FALSE))</f>
        <v/>
      </c>
      <c r="O21" s="286"/>
      <c r="P21" s="288" t="str">
        <f>IF(O21&lt;=0,"",VLOOKUP(O21,全技術者確認表!A$14:B$213,2,FALSE))</f>
        <v/>
      </c>
    </row>
    <row r="22" spans="1:16" x14ac:dyDescent="0.2">
      <c r="A22" s="94">
        <f t="shared" si="0"/>
        <v>19</v>
      </c>
      <c r="B22" s="285"/>
      <c r="C22" s="285"/>
      <c r="D22" s="287"/>
      <c r="E22" s="286"/>
      <c r="F22" s="285"/>
      <c r="G22" s="285"/>
      <c r="H22" s="288" t="str">
        <f>IF(G22&lt;=0,"",VLOOKUP(G22,全技術者確認表!A$14:B$213,2,FALSE))</f>
        <v/>
      </c>
      <c r="I22" s="286"/>
      <c r="J22" s="288" t="str">
        <f>IF(I22&lt;=0,"",VLOOKUP(I22,全技術者確認表!A$14:B$213,2,FALSE))</f>
        <v/>
      </c>
      <c r="K22" s="286"/>
      <c r="L22" s="288" t="str">
        <f>IF(K22&lt;=0,"",VLOOKUP(K22,全技術者確認表!A$14:B$213,2,FALSE))</f>
        <v/>
      </c>
      <c r="M22" s="286"/>
      <c r="N22" s="288" t="str">
        <f>IF(M22&lt;=0,"",VLOOKUP(M22,全技術者確認表!A$14:B$213,2,FALSE))</f>
        <v/>
      </c>
      <c r="O22" s="286"/>
      <c r="P22" s="288" t="str">
        <f>IF(O22&lt;=0,"",VLOOKUP(O22,全技術者確認表!A$14:B$213,2,FALSE))</f>
        <v/>
      </c>
    </row>
    <row r="23" spans="1:16" x14ac:dyDescent="0.2">
      <c r="A23" s="94">
        <f t="shared" si="0"/>
        <v>20</v>
      </c>
      <c r="B23" s="285"/>
      <c r="C23" s="285"/>
      <c r="D23" s="287"/>
      <c r="E23" s="286"/>
      <c r="F23" s="285"/>
      <c r="G23" s="285"/>
      <c r="H23" s="288" t="str">
        <f>IF(G23&lt;=0,"",VLOOKUP(G23,全技術者確認表!A$14:B$213,2,FALSE))</f>
        <v/>
      </c>
      <c r="I23" s="286"/>
      <c r="J23" s="288" t="str">
        <f>IF(I23&lt;=0,"",VLOOKUP(I23,全技術者確認表!A$14:B$213,2,FALSE))</f>
        <v/>
      </c>
      <c r="K23" s="286"/>
      <c r="L23" s="288" t="str">
        <f>IF(K23&lt;=0,"",VLOOKUP(K23,全技術者確認表!A$14:B$213,2,FALSE))</f>
        <v/>
      </c>
      <c r="M23" s="286"/>
      <c r="N23" s="288" t="str">
        <f>IF(M23&lt;=0,"",VLOOKUP(M23,全技術者確認表!A$14:B$213,2,FALSE))</f>
        <v/>
      </c>
      <c r="O23" s="286"/>
      <c r="P23" s="288" t="str">
        <f>IF(O23&lt;=0,"",VLOOKUP(O23,全技術者確認表!A$14:B$213,2,FALSE))</f>
        <v/>
      </c>
    </row>
    <row r="24" spans="1:16" x14ac:dyDescent="0.2">
      <c r="A24" s="3" t="s">
        <v>702</v>
      </c>
      <c r="B24" s="3"/>
    </row>
    <row r="25" spans="1:16" x14ac:dyDescent="0.2">
      <c r="A25" s="3"/>
      <c r="B25" s="3"/>
    </row>
    <row r="26" spans="1:16" x14ac:dyDescent="0.2">
      <c r="A26" s="3" t="s">
        <v>680</v>
      </c>
      <c r="B26" s="3"/>
    </row>
    <row r="27" spans="1:16" x14ac:dyDescent="0.2">
      <c r="A27" t="s">
        <v>699</v>
      </c>
    </row>
    <row r="28" spans="1:16" x14ac:dyDescent="0.2">
      <c r="A28" t="s">
        <v>685</v>
      </c>
    </row>
    <row r="29" spans="1:16" x14ac:dyDescent="0.2">
      <c r="A29" t="s">
        <v>682</v>
      </c>
    </row>
    <row r="30" spans="1:16" x14ac:dyDescent="0.2">
      <c r="B30" t="s">
        <v>706</v>
      </c>
    </row>
    <row r="31" spans="1:16" x14ac:dyDescent="0.2">
      <c r="B31" t="s">
        <v>705</v>
      </c>
    </row>
    <row r="32" spans="1:16" x14ac:dyDescent="0.2">
      <c r="B32" t="s">
        <v>709</v>
      </c>
    </row>
    <row r="33" spans="1:2" x14ac:dyDescent="0.2">
      <c r="B33" s="289" t="s">
        <v>707</v>
      </c>
    </row>
    <row r="34" spans="1:2" x14ac:dyDescent="0.2">
      <c r="B34" s="289" t="s">
        <v>708</v>
      </c>
    </row>
    <row r="35" spans="1:2" x14ac:dyDescent="0.2">
      <c r="A35" s="290" t="s">
        <v>710</v>
      </c>
      <c r="B35" s="290"/>
    </row>
    <row r="36" spans="1:2" x14ac:dyDescent="0.2">
      <c r="A36" s="38"/>
      <c r="B36" s="289" t="s">
        <v>711</v>
      </c>
    </row>
    <row r="37" spans="1:2" x14ac:dyDescent="0.2">
      <c r="A37" s="38"/>
      <c r="B37" s="289" t="s">
        <v>712</v>
      </c>
    </row>
    <row r="38" spans="1:2" x14ac:dyDescent="0.2">
      <c r="A38" s="38"/>
      <c r="B38" s="38"/>
    </row>
    <row r="39" spans="1:2" x14ac:dyDescent="0.2">
      <c r="A39" s="38"/>
      <c r="B39" s="38"/>
    </row>
    <row r="40" spans="1:2" x14ac:dyDescent="0.2">
      <c r="A40" s="38"/>
      <c r="B40" s="38"/>
    </row>
    <row r="41" spans="1:2" x14ac:dyDescent="0.2">
      <c r="A41" s="38"/>
      <c r="B41" s="38"/>
    </row>
    <row r="42" spans="1:2" x14ac:dyDescent="0.2">
      <c r="A42" s="38"/>
      <c r="B42" s="38"/>
    </row>
    <row r="43" spans="1:2" x14ac:dyDescent="0.2">
      <c r="A43" s="38"/>
      <c r="B43" s="38"/>
    </row>
    <row r="44" spans="1:2" x14ac:dyDescent="0.2">
      <c r="A44" s="38"/>
      <c r="B44" s="38"/>
    </row>
  </sheetData>
  <mergeCells count="5">
    <mergeCell ref="G2:H2"/>
    <mergeCell ref="I2:J2"/>
    <mergeCell ref="K2:L2"/>
    <mergeCell ref="M2:N2"/>
    <mergeCell ref="O2:P2"/>
  </mergeCells>
  <phoneticPr fontId="2"/>
  <conditionalFormatting sqref="B3:B23">
    <cfRule type="expression" dxfId="5" priority="2">
      <formula>$C3=2024</formula>
    </cfRule>
  </conditionalFormatting>
  <conditionalFormatting sqref="E3:E23">
    <cfRule type="duplicateValues" dxfId="4" priority="5"/>
  </conditionalFormatting>
  <conditionalFormatting sqref="M3:P23">
    <cfRule type="expression" dxfId="3" priority="3">
      <formula>NOT(AND($C3=2025,$B3=2025))</formula>
    </cfRule>
  </conditionalFormatting>
  <dataValidations count="5">
    <dataValidation type="custom" allowBlank="1" showInputMessage="1" showErrorMessage="1" sqref="M3:M23" xr:uid="{C54178B5-149F-47C8-BC9A-382A669A88B7}">
      <formula1>C3=2025</formula1>
    </dataValidation>
    <dataValidation type="custom" allowBlank="1" showInputMessage="1" showErrorMessage="1" sqref="O3:O23" xr:uid="{5FCC93AB-A7D7-4481-B2AF-ACFF332A0C8B}">
      <formula1>C3=2025</formula1>
    </dataValidation>
    <dataValidation type="list" allowBlank="1" showInputMessage="1" showErrorMessage="1" sqref="F3:F23" xr:uid="{A707ACDE-34B9-4639-B609-DCF623620D45}">
      <formula1>"土木コン,補償コン"</formula1>
    </dataValidation>
    <dataValidation type="list" allowBlank="1" showInputMessage="1" showErrorMessage="1" sqref="C3:C23" xr:uid="{F1600457-E11E-4F37-A8F7-C8101761A59B}">
      <formula1>$R$2:$R$3</formula1>
    </dataValidation>
    <dataValidation type="list" allowBlank="1" showInputMessage="1" showErrorMessage="1" sqref="B3:B23" xr:uid="{3E8F0B36-042C-4EE6-9DFE-5107F62E921A}">
      <formula1>$R$1:$R$3</formula1>
    </dataValidation>
  </dataValidations>
  <pageMargins left="0.7" right="0.7"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29"/>
  </sheetPr>
  <dimension ref="A1:M63"/>
  <sheetViews>
    <sheetView showGridLines="0" tabSelected="1" view="pageBreakPreview" zoomScaleNormal="75" zoomScaleSheetLayoutView="100" workbookViewId="0">
      <selection activeCell="H10" sqref="H10:J10"/>
    </sheetView>
  </sheetViews>
  <sheetFormatPr defaultColWidth="9" defaultRowHeight="12" x14ac:dyDescent="0.2"/>
  <cols>
    <col min="1" max="1" width="3.109375" style="45" customWidth="1"/>
    <col min="2" max="11" width="8.77734375" style="45" customWidth="1"/>
    <col min="12" max="12" width="1.44140625" style="45" customWidth="1"/>
    <col min="13" max="13" width="11.77734375" style="45" bestFit="1" customWidth="1"/>
    <col min="14" max="16384" width="9" style="45"/>
  </cols>
  <sheetData>
    <row r="1" spans="1:13" ht="21" customHeight="1" x14ac:dyDescent="0.2">
      <c r="A1" s="374" t="s">
        <v>11</v>
      </c>
      <c r="B1" s="374"/>
      <c r="C1" s="374"/>
      <c r="H1" s="361"/>
      <c r="I1" s="362"/>
      <c r="J1" s="362"/>
      <c r="K1" s="362"/>
    </row>
    <row r="2" spans="1:13" ht="9" customHeight="1" x14ac:dyDescent="0.2">
      <c r="A2" s="44"/>
      <c r="B2" s="44"/>
      <c r="C2" s="44"/>
      <c r="H2" s="46"/>
      <c r="I2" s="46"/>
      <c r="J2" s="46"/>
      <c r="K2" s="46"/>
    </row>
    <row r="3" spans="1:13" ht="39" customHeight="1" x14ac:dyDescent="0.2">
      <c r="B3" s="323" t="str">
        <f>IF(H1="","測量、土木関係建設コンサルタント、地質調査、補償関係コンサルタント                                       技術者状況調査報告書（○○○○年○月○日　現在）","測量、土木関係建設コンサルタント、地質調査、補償関係コンサルタント                                   技術者状況調査報告書（"&amp;TEXT(H1,"yyyy年m月d日")&amp;"　現在）")</f>
        <v>測量、土木関係建設コンサルタント、地質調査、補償関係コンサルタント                                       技術者状況調査報告書（○○○○年○月○日　現在）</v>
      </c>
      <c r="C3" s="324"/>
      <c r="D3" s="324"/>
      <c r="E3" s="324"/>
      <c r="F3" s="324"/>
      <c r="G3" s="324"/>
      <c r="H3" s="324"/>
      <c r="I3" s="324"/>
      <c r="J3" s="324"/>
      <c r="K3" s="325"/>
      <c r="M3" s="126"/>
    </row>
    <row r="4" spans="1:13" x14ac:dyDescent="0.2">
      <c r="B4" s="47"/>
    </row>
    <row r="5" spans="1:13" ht="14.25" customHeight="1" x14ac:dyDescent="0.2">
      <c r="B5" s="47"/>
      <c r="E5" s="48"/>
      <c r="F5" s="55" t="s">
        <v>0</v>
      </c>
      <c r="G5" s="363"/>
      <c r="H5" s="363"/>
      <c r="I5" s="363"/>
      <c r="J5" s="363"/>
    </row>
    <row r="6" spans="1:13" ht="14.25" customHeight="1" x14ac:dyDescent="0.2">
      <c r="B6" s="48"/>
      <c r="E6" s="48"/>
      <c r="F6" s="55" t="s">
        <v>1</v>
      </c>
      <c r="G6" s="363"/>
      <c r="H6" s="363"/>
      <c r="I6" s="363"/>
      <c r="J6" s="363"/>
    </row>
    <row r="7" spans="1:13" ht="14.25" customHeight="1" x14ac:dyDescent="0.2">
      <c r="B7" s="48"/>
      <c r="E7" s="48"/>
      <c r="F7" s="55" t="s">
        <v>12</v>
      </c>
      <c r="G7" s="363"/>
      <c r="H7" s="363"/>
      <c r="I7" s="363"/>
      <c r="J7" s="363"/>
      <c r="K7" s="49"/>
    </row>
    <row r="8" spans="1:13" x14ac:dyDescent="0.2">
      <c r="B8" s="48"/>
    </row>
    <row r="9" spans="1:13" ht="15" customHeight="1" x14ac:dyDescent="0.2">
      <c r="B9" s="48"/>
      <c r="E9" s="50"/>
      <c r="F9" s="335" t="s">
        <v>2</v>
      </c>
      <c r="G9" s="335"/>
      <c r="H9" s="344"/>
      <c r="I9" s="344"/>
      <c r="J9" s="344"/>
    </row>
    <row r="10" spans="1:13" ht="15" customHeight="1" x14ac:dyDescent="0.2">
      <c r="B10" s="48"/>
      <c r="E10" s="50"/>
      <c r="F10" s="335" t="s">
        <v>20</v>
      </c>
      <c r="G10" s="335"/>
      <c r="H10" s="344"/>
      <c r="I10" s="344"/>
      <c r="J10" s="344"/>
    </row>
    <row r="11" spans="1:13" ht="15" customHeight="1" x14ac:dyDescent="0.2">
      <c r="B11" s="48"/>
      <c r="E11" s="50"/>
      <c r="F11" s="335" t="s">
        <v>18</v>
      </c>
      <c r="G11" s="335"/>
      <c r="H11" s="344"/>
      <c r="I11" s="344"/>
      <c r="J11" s="344"/>
    </row>
    <row r="12" spans="1:13" ht="15" customHeight="1" x14ac:dyDescent="0.2">
      <c r="B12" s="48"/>
      <c r="E12" s="50"/>
      <c r="F12" s="335" t="s">
        <v>19</v>
      </c>
      <c r="G12" s="335"/>
      <c r="H12" s="344"/>
      <c r="I12" s="344"/>
      <c r="J12" s="344"/>
    </row>
    <row r="13" spans="1:13" x14ac:dyDescent="0.2">
      <c r="B13" s="48"/>
    </row>
    <row r="14" spans="1:13" ht="12.6" thickBot="1" x14ac:dyDescent="0.25">
      <c r="B14" s="340" t="s">
        <v>95</v>
      </c>
      <c r="C14" s="340"/>
      <c r="D14" s="340"/>
    </row>
    <row r="15" spans="1:13" ht="52.5" customHeight="1" thickBot="1" x14ac:dyDescent="0.25">
      <c r="B15" s="143">
        <f>全技術者確認表!C13</f>
        <v>0</v>
      </c>
      <c r="C15" s="51" t="s">
        <v>13</v>
      </c>
      <c r="D15" s="376" t="s">
        <v>424</v>
      </c>
      <c r="E15" s="377"/>
      <c r="F15" s="377"/>
      <c r="G15" s="377"/>
      <c r="H15" s="377"/>
      <c r="I15" s="377"/>
      <c r="J15" s="377"/>
      <c r="K15" s="378"/>
    </row>
    <row r="16" spans="1:13" ht="12" customHeight="1" x14ac:dyDescent="0.2">
      <c r="B16" s="48"/>
    </row>
    <row r="17" spans="2:11" ht="12.75" customHeight="1" x14ac:dyDescent="0.2">
      <c r="B17" s="375" t="s">
        <v>96</v>
      </c>
      <c r="C17" s="375"/>
      <c r="D17" s="375"/>
      <c r="E17" s="375"/>
      <c r="F17" s="375"/>
      <c r="G17" s="375"/>
      <c r="H17" s="375"/>
      <c r="I17" s="375"/>
      <c r="J17" s="375"/>
    </row>
    <row r="18" spans="2:11" ht="12.75" customHeight="1" x14ac:dyDescent="0.2">
      <c r="B18" s="341" t="s">
        <v>219</v>
      </c>
      <c r="C18" s="341"/>
      <c r="D18" s="341"/>
      <c r="E18" s="341"/>
      <c r="F18" s="341"/>
      <c r="G18" s="341" t="s">
        <v>3</v>
      </c>
      <c r="H18" s="341"/>
      <c r="I18" s="341"/>
      <c r="J18" s="341"/>
      <c r="K18" s="341"/>
    </row>
    <row r="19" spans="2:11" ht="12.75" customHeight="1" x14ac:dyDescent="0.2">
      <c r="B19" s="336" t="s">
        <v>211</v>
      </c>
      <c r="C19" s="337"/>
      <c r="D19" s="338"/>
      <c r="E19" s="338"/>
      <c r="F19" s="339"/>
      <c r="G19" s="336" t="s">
        <v>211</v>
      </c>
      <c r="H19" s="337"/>
      <c r="I19" s="338"/>
      <c r="J19" s="338"/>
      <c r="K19" s="339"/>
    </row>
    <row r="20" spans="2:11" ht="12.75" customHeight="1" x14ac:dyDescent="0.2">
      <c r="B20" s="333" t="s">
        <v>212</v>
      </c>
      <c r="C20" s="334"/>
      <c r="D20" s="342"/>
      <c r="E20" s="342"/>
      <c r="F20" s="343"/>
      <c r="G20" s="349" t="s">
        <v>212</v>
      </c>
      <c r="H20" s="350"/>
      <c r="I20" s="342"/>
      <c r="J20" s="342"/>
      <c r="K20" s="343"/>
    </row>
    <row r="21" spans="2:11" ht="12.75" customHeight="1" x14ac:dyDescent="0.2">
      <c r="B21" s="326" t="s">
        <v>94</v>
      </c>
      <c r="C21" s="327"/>
      <c r="D21" s="371"/>
      <c r="E21" s="372"/>
      <c r="F21" s="373"/>
      <c r="G21" s="331" t="s">
        <v>94</v>
      </c>
      <c r="H21" s="332"/>
      <c r="I21" s="371"/>
      <c r="J21" s="372"/>
      <c r="K21" s="373"/>
    </row>
    <row r="22" spans="2:11" ht="12.75" customHeight="1" x14ac:dyDescent="0.2">
      <c r="B22" s="341" t="s">
        <v>213</v>
      </c>
      <c r="C22" s="341"/>
      <c r="D22" s="341"/>
      <c r="E22" s="341"/>
      <c r="F22" s="341"/>
      <c r="G22" s="341" t="s">
        <v>5</v>
      </c>
      <c r="H22" s="341"/>
      <c r="I22" s="341"/>
      <c r="J22" s="341"/>
      <c r="K22" s="341"/>
    </row>
    <row r="23" spans="2:11" ht="12.75" customHeight="1" x14ac:dyDescent="0.2">
      <c r="B23" s="336" t="s">
        <v>211</v>
      </c>
      <c r="C23" s="337"/>
      <c r="D23" s="338"/>
      <c r="E23" s="338"/>
      <c r="F23" s="339"/>
      <c r="G23" s="336" t="s">
        <v>6</v>
      </c>
      <c r="H23" s="337"/>
      <c r="I23" s="338"/>
      <c r="J23" s="338"/>
      <c r="K23" s="339"/>
    </row>
    <row r="24" spans="2:11" ht="12.75" customHeight="1" x14ac:dyDescent="0.2">
      <c r="B24" s="333" t="s">
        <v>212</v>
      </c>
      <c r="C24" s="334"/>
      <c r="D24" s="342"/>
      <c r="E24" s="342"/>
      <c r="F24" s="343"/>
      <c r="G24" s="349" t="s">
        <v>425</v>
      </c>
      <c r="H24" s="350"/>
      <c r="I24" s="342"/>
      <c r="J24" s="342"/>
      <c r="K24" s="343"/>
    </row>
    <row r="25" spans="2:11" ht="12.75" customHeight="1" x14ac:dyDescent="0.2">
      <c r="B25" s="326" t="s">
        <v>94</v>
      </c>
      <c r="C25" s="327"/>
      <c r="D25" s="371"/>
      <c r="E25" s="372"/>
      <c r="F25" s="373"/>
      <c r="G25" s="331"/>
      <c r="H25" s="332"/>
      <c r="I25" s="379"/>
      <c r="J25" s="379"/>
      <c r="K25" s="380"/>
    </row>
    <row r="26" spans="2:11" ht="12.75" customHeight="1" x14ac:dyDescent="0.2">
      <c r="B26" s="174"/>
      <c r="C26" s="174"/>
      <c r="D26" s="174"/>
      <c r="E26" s="174"/>
      <c r="F26" s="174"/>
      <c r="G26" s="174"/>
      <c r="H26" s="174"/>
      <c r="I26" s="174"/>
      <c r="J26" s="174"/>
      <c r="K26" s="174"/>
    </row>
    <row r="27" spans="2:11" ht="12.75" customHeight="1" x14ac:dyDescent="0.2">
      <c r="B27" s="355" t="s">
        <v>97</v>
      </c>
      <c r="C27" s="355"/>
      <c r="D27" s="355"/>
      <c r="E27" s="355"/>
      <c r="F27" s="355"/>
      <c r="G27" s="355"/>
      <c r="H27" s="355"/>
      <c r="I27" s="355"/>
      <c r="J27" s="355"/>
      <c r="K27" s="175"/>
    </row>
    <row r="28" spans="2:11" ht="12.75" customHeight="1" x14ac:dyDescent="0.2">
      <c r="B28" s="341" t="s">
        <v>7</v>
      </c>
      <c r="C28" s="341"/>
      <c r="D28" s="341"/>
      <c r="E28" s="341"/>
      <c r="F28" s="341"/>
      <c r="G28" s="341" t="s">
        <v>8</v>
      </c>
      <c r="H28" s="341"/>
      <c r="I28" s="341"/>
      <c r="J28" s="341"/>
      <c r="K28" s="341"/>
    </row>
    <row r="29" spans="2:11" ht="12.75" customHeight="1" x14ac:dyDescent="0.2">
      <c r="B29" s="336" t="s">
        <v>4</v>
      </c>
      <c r="C29" s="337"/>
      <c r="D29" s="345"/>
      <c r="E29" s="345"/>
      <c r="F29" s="346"/>
      <c r="G29" s="336" t="s">
        <v>4</v>
      </c>
      <c r="H29" s="337"/>
      <c r="I29" s="345"/>
      <c r="J29" s="345"/>
      <c r="K29" s="346"/>
    </row>
    <row r="30" spans="2:11" ht="12.75" customHeight="1" x14ac:dyDescent="0.2">
      <c r="B30" s="356" t="s">
        <v>167</v>
      </c>
      <c r="C30" s="357"/>
      <c r="D30" s="347"/>
      <c r="E30" s="347"/>
      <c r="F30" s="348"/>
      <c r="G30" s="358" t="s">
        <v>167</v>
      </c>
      <c r="H30" s="359"/>
      <c r="I30" s="347"/>
      <c r="J30" s="347"/>
      <c r="K30" s="348"/>
    </row>
    <row r="31" spans="2:11" ht="12.75" customHeight="1" x14ac:dyDescent="0.2">
      <c r="B31" s="326" t="s">
        <v>94</v>
      </c>
      <c r="C31" s="327"/>
      <c r="D31" s="328"/>
      <c r="E31" s="329"/>
      <c r="F31" s="330"/>
      <c r="G31" s="331" t="s">
        <v>94</v>
      </c>
      <c r="H31" s="332"/>
      <c r="I31" s="328"/>
      <c r="J31" s="329"/>
      <c r="K31" s="330"/>
    </row>
    <row r="32" spans="2:11" ht="12.75" customHeight="1" x14ac:dyDescent="0.2">
      <c r="B32" s="341" t="s">
        <v>9</v>
      </c>
      <c r="C32" s="341"/>
      <c r="D32" s="341"/>
      <c r="E32" s="341"/>
      <c r="F32" s="341"/>
      <c r="G32" s="341" t="s">
        <v>14</v>
      </c>
      <c r="H32" s="341"/>
      <c r="I32" s="341"/>
      <c r="J32" s="341"/>
      <c r="K32" s="341"/>
    </row>
    <row r="33" spans="2:11" ht="12.75" customHeight="1" x14ac:dyDescent="0.2">
      <c r="B33" s="336" t="s">
        <v>4</v>
      </c>
      <c r="C33" s="337"/>
      <c r="D33" s="345"/>
      <c r="E33" s="345"/>
      <c r="F33" s="346"/>
      <c r="G33" s="336" t="s">
        <v>4</v>
      </c>
      <c r="H33" s="337"/>
      <c r="I33" s="345"/>
      <c r="J33" s="345"/>
      <c r="K33" s="346"/>
    </row>
    <row r="34" spans="2:11" ht="12.75" customHeight="1" x14ac:dyDescent="0.2">
      <c r="B34" s="356" t="s">
        <v>167</v>
      </c>
      <c r="C34" s="357"/>
      <c r="D34" s="347"/>
      <c r="E34" s="347"/>
      <c r="F34" s="348"/>
      <c r="G34" s="358" t="s">
        <v>167</v>
      </c>
      <c r="H34" s="359"/>
      <c r="I34" s="347"/>
      <c r="J34" s="347"/>
      <c r="K34" s="348"/>
    </row>
    <row r="35" spans="2:11" ht="12.75" customHeight="1" x14ac:dyDescent="0.2">
      <c r="B35" s="326" t="s">
        <v>94</v>
      </c>
      <c r="C35" s="327"/>
      <c r="D35" s="328"/>
      <c r="E35" s="329"/>
      <c r="F35" s="330"/>
      <c r="G35" s="331" t="s">
        <v>94</v>
      </c>
      <c r="H35" s="332"/>
      <c r="I35" s="328"/>
      <c r="J35" s="329"/>
      <c r="K35" s="330"/>
    </row>
    <row r="36" spans="2:11" ht="12.75" customHeight="1" x14ac:dyDescent="0.2">
      <c r="B36" s="354"/>
      <c r="C36" s="354"/>
      <c r="D36" s="354"/>
      <c r="E36" s="354"/>
      <c r="F36" s="354"/>
      <c r="G36" s="354"/>
      <c r="H36" s="354"/>
      <c r="I36" s="354"/>
      <c r="J36" s="354"/>
      <c r="K36" s="354"/>
    </row>
    <row r="37" spans="2:11" ht="12.75" customHeight="1" x14ac:dyDescent="0.2">
      <c r="B37" s="176" t="s">
        <v>110</v>
      </c>
      <c r="C37" s="177"/>
      <c r="D37" s="177"/>
      <c r="E37" s="177"/>
      <c r="F37" s="177"/>
      <c r="G37" s="177"/>
      <c r="H37" s="177"/>
      <c r="I37" s="177"/>
      <c r="J37" s="177"/>
      <c r="K37" s="177"/>
    </row>
    <row r="38" spans="2:11" ht="12.75" customHeight="1" x14ac:dyDescent="0.2">
      <c r="B38" s="178" t="s">
        <v>99</v>
      </c>
      <c r="C38" s="179"/>
      <c r="D38" s="179"/>
      <c r="E38" s="180"/>
      <c r="F38" s="144"/>
      <c r="G38" s="178" t="s">
        <v>80</v>
      </c>
      <c r="H38" s="179"/>
      <c r="I38" s="179"/>
      <c r="J38" s="180"/>
      <c r="K38" s="144"/>
    </row>
    <row r="39" spans="2:11" ht="12.75" customHeight="1" x14ac:dyDescent="0.2">
      <c r="B39" s="181" t="s">
        <v>100</v>
      </c>
      <c r="C39" s="182"/>
      <c r="D39" s="182"/>
      <c r="E39" s="183"/>
      <c r="F39" s="145"/>
      <c r="G39" s="181" t="s">
        <v>81</v>
      </c>
      <c r="H39" s="182"/>
      <c r="I39" s="182"/>
      <c r="J39" s="183"/>
      <c r="K39" s="145"/>
    </row>
    <row r="40" spans="2:11" ht="12.75" customHeight="1" x14ac:dyDescent="0.2">
      <c r="B40" s="181" t="s">
        <v>101</v>
      </c>
      <c r="C40" s="182"/>
      <c r="D40" s="182"/>
      <c r="E40" s="183"/>
      <c r="F40" s="145"/>
      <c r="G40" s="181" t="s">
        <v>82</v>
      </c>
      <c r="H40" s="182"/>
      <c r="I40" s="182"/>
      <c r="J40" s="183"/>
      <c r="K40" s="145"/>
    </row>
    <row r="41" spans="2:11" ht="12.75" customHeight="1" x14ac:dyDescent="0.2">
      <c r="B41" s="181" t="s">
        <v>102</v>
      </c>
      <c r="C41" s="182"/>
      <c r="D41" s="182"/>
      <c r="E41" s="183"/>
      <c r="F41" s="145"/>
      <c r="G41" s="181" t="s">
        <v>83</v>
      </c>
      <c r="H41" s="182"/>
      <c r="I41" s="182"/>
      <c r="J41" s="183"/>
      <c r="K41" s="145"/>
    </row>
    <row r="42" spans="2:11" ht="12.75" customHeight="1" x14ac:dyDescent="0.2">
      <c r="B42" s="181" t="s">
        <v>103</v>
      </c>
      <c r="C42" s="182"/>
      <c r="D42" s="182"/>
      <c r="E42" s="183"/>
      <c r="F42" s="145"/>
      <c r="G42" s="181" t="s">
        <v>84</v>
      </c>
      <c r="H42" s="182"/>
      <c r="I42" s="182"/>
      <c r="J42" s="183"/>
      <c r="K42" s="145"/>
    </row>
    <row r="43" spans="2:11" ht="12.75" customHeight="1" x14ac:dyDescent="0.2">
      <c r="B43" s="181" t="s">
        <v>104</v>
      </c>
      <c r="C43" s="182"/>
      <c r="D43" s="182"/>
      <c r="E43" s="183"/>
      <c r="F43" s="145"/>
      <c r="G43" s="181" t="s">
        <v>85</v>
      </c>
      <c r="H43" s="182"/>
      <c r="I43" s="182"/>
      <c r="J43" s="183"/>
      <c r="K43" s="145"/>
    </row>
    <row r="44" spans="2:11" ht="12.75" customHeight="1" x14ac:dyDescent="0.2">
      <c r="B44" s="181" t="s">
        <v>105</v>
      </c>
      <c r="C44" s="182"/>
      <c r="D44" s="182"/>
      <c r="E44" s="183"/>
      <c r="F44" s="145"/>
      <c r="G44" s="181" t="s">
        <v>86</v>
      </c>
      <c r="H44" s="182"/>
      <c r="I44" s="182"/>
      <c r="J44" s="183"/>
      <c r="K44" s="145"/>
    </row>
    <row r="45" spans="2:11" ht="12.75" customHeight="1" x14ac:dyDescent="0.2">
      <c r="B45" s="181" t="s">
        <v>106</v>
      </c>
      <c r="C45" s="182"/>
      <c r="D45" s="182"/>
      <c r="E45" s="183"/>
      <c r="F45" s="145"/>
      <c r="G45" s="181" t="s">
        <v>87</v>
      </c>
      <c r="H45" s="182"/>
      <c r="I45" s="182"/>
      <c r="J45" s="183"/>
      <c r="K45" s="145"/>
    </row>
    <row r="46" spans="2:11" ht="12.75" customHeight="1" x14ac:dyDescent="0.2">
      <c r="B46" s="181" t="s">
        <v>107</v>
      </c>
      <c r="C46" s="182"/>
      <c r="D46" s="182"/>
      <c r="E46" s="183"/>
      <c r="F46" s="145"/>
      <c r="G46" s="181" t="s">
        <v>88</v>
      </c>
      <c r="H46" s="182"/>
      <c r="I46" s="182"/>
      <c r="J46" s="183"/>
      <c r="K46" s="145"/>
    </row>
    <row r="47" spans="2:11" ht="12.75" customHeight="1" x14ac:dyDescent="0.2">
      <c r="B47" s="181" t="s">
        <v>108</v>
      </c>
      <c r="C47" s="182"/>
      <c r="D47" s="182"/>
      <c r="E47" s="183"/>
      <c r="F47" s="145"/>
      <c r="G47" s="181" t="s">
        <v>89</v>
      </c>
      <c r="H47" s="182"/>
      <c r="I47" s="182"/>
      <c r="J47" s="183"/>
      <c r="K47" s="145"/>
    </row>
    <row r="48" spans="2:11" ht="12.75" customHeight="1" x14ac:dyDescent="0.2">
      <c r="B48" s="184" t="s">
        <v>109</v>
      </c>
      <c r="C48" s="185"/>
      <c r="D48" s="185"/>
      <c r="E48" s="186"/>
      <c r="F48" s="146"/>
      <c r="G48" s="184"/>
      <c r="H48" s="185"/>
      <c r="I48" s="185"/>
      <c r="J48" s="186"/>
      <c r="K48" s="187"/>
    </row>
    <row r="49" spans="2:11" ht="12.75" customHeight="1" x14ac:dyDescent="0.2">
      <c r="B49" s="177"/>
      <c r="C49" s="177"/>
      <c r="D49" s="177"/>
      <c r="E49" s="177"/>
      <c r="F49" s="177"/>
      <c r="G49" s="177"/>
      <c r="H49" s="177"/>
      <c r="I49" s="177"/>
      <c r="J49" s="177"/>
      <c r="K49" s="177"/>
    </row>
    <row r="50" spans="2:11" ht="12.75" customHeight="1" x14ac:dyDescent="0.2">
      <c r="B50" s="176" t="s">
        <v>175</v>
      </c>
      <c r="C50" s="177"/>
      <c r="D50" s="177"/>
      <c r="E50" s="177"/>
      <c r="F50" s="177"/>
      <c r="G50" s="177"/>
      <c r="H50" s="177"/>
      <c r="I50" s="177"/>
      <c r="J50" s="177"/>
      <c r="K50" s="177"/>
    </row>
    <row r="51" spans="2:11" ht="12.75" customHeight="1" x14ac:dyDescent="0.2">
      <c r="B51" s="178" t="s">
        <v>111</v>
      </c>
      <c r="C51" s="179"/>
      <c r="D51" s="179"/>
      <c r="E51" s="180"/>
      <c r="F51" s="144"/>
      <c r="G51" s="178" t="s">
        <v>115</v>
      </c>
      <c r="H51" s="179"/>
      <c r="I51" s="179"/>
      <c r="J51" s="180"/>
      <c r="K51" s="144"/>
    </row>
    <row r="52" spans="2:11" ht="12.75" customHeight="1" x14ac:dyDescent="0.2">
      <c r="B52" s="181" t="s">
        <v>112</v>
      </c>
      <c r="C52" s="182"/>
      <c r="D52" s="182"/>
      <c r="E52" s="183"/>
      <c r="F52" s="145"/>
      <c r="G52" s="181" t="s">
        <v>116</v>
      </c>
      <c r="H52" s="182"/>
      <c r="I52" s="182"/>
      <c r="J52" s="183"/>
      <c r="K52" s="145"/>
    </row>
    <row r="53" spans="2:11" ht="12.75" customHeight="1" x14ac:dyDescent="0.2">
      <c r="B53" s="181" t="s">
        <v>113</v>
      </c>
      <c r="C53" s="182"/>
      <c r="D53" s="182"/>
      <c r="E53" s="183"/>
      <c r="F53" s="147"/>
      <c r="G53" s="181" t="s">
        <v>117</v>
      </c>
      <c r="H53" s="182"/>
      <c r="I53" s="182"/>
      <c r="J53" s="183"/>
      <c r="K53" s="147"/>
    </row>
    <row r="54" spans="2:11" ht="12.75" customHeight="1" x14ac:dyDescent="0.2">
      <c r="B54" s="188" t="s">
        <v>114</v>
      </c>
      <c r="C54" s="189"/>
      <c r="D54" s="189"/>
      <c r="E54" s="190"/>
      <c r="F54" s="146"/>
      <c r="G54" s="188" t="s">
        <v>118</v>
      </c>
      <c r="H54" s="189"/>
      <c r="I54" s="189"/>
      <c r="J54" s="190"/>
      <c r="K54" s="146"/>
    </row>
    <row r="55" spans="2:11" ht="12.75" customHeight="1" x14ac:dyDescent="0.2">
      <c r="B55" s="191"/>
      <c r="C55" s="177"/>
      <c r="D55" s="177"/>
      <c r="E55" s="177"/>
      <c r="F55" s="177"/>
      <c r="G55" s="191"/>
      <c r="H55" s="177"/>
      <c r="I55" s="177"/>
      <c r="J55" s="177"/>
      <c r="K55" s="177"/>
    </row>
    <row r="56" spans="2:11" ht="12.75" customHeight="1" x14ac:dyDescent="0.2">
      <c r="B56" s="355" t="s">
        <v>98</v>
      </c>
      <c r="C56" s="355"/>
      <c r="D56" s="355"/>
      <c r="E56" s="355"/>
      <c r="F56" s="355"/>
      <c r="G56" s="355"/>
      <c r="H56" s="355"/>
      <c r="I56" s="355"/>
      <c r="J56" s="355"/>
      <c r="K56" s="355"/>
    </row>
    <row r="57" spans="2:11" ht="12.75" customHeight="1" x14ac:dyDescent="0.2">
      <c r="B57" s="364" t="s">
        <v>51</v>
      </c>
      <c r="C57" s="364"/>
      <c r="D57" s="364"/>
      <c r="E57" s="364"/>
      <c r="F57" s="364"/>
      <c r="G57" s="364" t="s">
        <v>10</v>
      </c>
      <c r="H57" s="364"/>
      <c r="I57" s="364"/>
      <c r="J57" s="364"/>
      <c r="K57" s="364"/>
    </row>
    <row r="58" spans="2:11" ht="12.75" customHeight="1" x14ac:dyDescent="0.2">
      <c r="B58" s="365"/>
      <c r="C58" s="366"/>
      <c r="D58" s="366"/>
      <c r="E58" s="366"/>
      <c r="F58" s="367"/>
      <c r="G58" s="365"/>
      <c r="H58" s="366"/>
      <c r="I58" s="366"/>
      <c r="J58" s="366"/>
      <c r="K58" s="367"/>
    </row>
    <row r="59" spans="2:11" ht="12.75" customHeight="1" x14ac:dyDescent="0.2">
      <c r="B59" s="368"/>
      <c r="C59" s="369"/>
      <c r="D59" s="369"/>
      <c r="E59" s="369"/>
      <c r="F59" s="370"/>
      <c r="G59" s="368"/>
      <c r="H59" s="369"/>
      <c r="I59" s="369"/>
      <c r="J59" s="369"/>
      <c r="K59" s="370"/>
    </row>
    <row r="60" spans="2:11" ht="12.75" customHeight="1" x14ac:dyDescent="0.2">
      <c r="B60" s="351"/>
      <c r="C60" s="352"/>
      <c r="D60" s="352"/>
      <c r="E60" s="352"/>
      <c r="F60" s="353"/>
      <c r="G60" s="351"/>
      <c r="H60" s="352"/>
      <c r="I60" s="352"/>
      <c r="J60" s="352"/>
      <c r="K60" s="353"/>
    </row>
    <row r="61" spans="2:11" ht="12" customHeight="1" x14ac:dyDescent="0.2">
      <c r="B61" s="360"/>
      <c r="C61" s="360"/>
      <c r="D61" s="360"/>
      <c r="E61" s="360"/>
      <c r="F61" s="360"/>
      <c r="G61" s="360"/>
      <c r="H61" s="360"/>
      <c r="I61" s="360"/>
      <c r="J61" s="360"/>
      <c r="K61" s="360"/>
    </row>
    <row r="62" spans="2:11" ht="12" customHeight="1" x14ac:dyDescent="0.2">
      <c r="B62" s="5"/>
      <c r="C62" s="5"/>
      <c r="D62" s="5"/>
      <c r="E62" s="5"/>
      <c r="F62" s="5"/>
      <c r="G62" s="5"/>
      <c r="H62" s="5"/>
      <c r="I62" s="5"/>
      <c r="J62" s="5"/>
      <c r="K62" s="5"/>
    </row>
    <row r="63" spans="2:11" ht="6.75" customHeight="1" x14ac:dyDescent="0.2"/>
  </sheetData>
  <sheetProtection sheet="1" objects="1" scenarios="1" formatCells="0" selectLockedCells="1"/>
  <customSheetViews>
    <customSheetView guid="{B356E2CC-D036-476E-BD45-75AC21EC1C7A}" showPageBreaks="1" showGridLines="0" printArea="1" view="pageBreakPreview">
      <selection activeCell="G18" sqref="G18:K18"/>
      <pageMargins left="0.78740157480314965" right="0.39370078740157483" top="0.39370078740157483" bottom="0.39370078740157483" header="0.35433070866141736" footer="0.27559055118110237"/>
      <printOptions horizontalCentered="1"/>
      <pageSetup paperSize="9" orientation="portrait" r:id="rId1"/>
      <headerFooter alignWithMargins="0"/>
    </customSheetView>
  </customSheetViews>
  <mergeCells count="85">
    <mergeCell ref="B60:F60"/>
    <mergeCell ref="A1:C1"/>
    <mergeCell ref="B17:J17"/>
    <mergeCell ref="B27:J27"/>
    <mergeCell ref="D15:K15"/>
    <mergeCell ref="B19:C19"/>
    <mergeCell ref="B20:C20"/>
    <mergeCell ref="G25:H25"/>
    <mergeCell ref="I25:K25"/>
    <mergeCell ref="G19:H19"/>
    <mergeCell ref="I19:K19"/>
    <mergeCell ref="G23:H23"/>
    <mergeCell ref="I20:K20"/>
    <mergeCell ref="G21:H21"/>
    <mergeCell ref="G18:K18"/>
    <mergeCell ref="G22:K22"/>
    <mergeCell ref="G33:H33"/>
    <mergeCell ref="D30:F30"/>
    <mergeCell ref="D23:F23"/>
    <mergeCell ref="D21:F21"/>
    <mergeCell ref="I21:K21"/>
    <mergeCell ref="B22:F22"/>
    <mergeCell ref="D25:F25"/>
    <mergeCell ref="B61:K61"/>
    <mergeCell ref="H1:K1"/>
    <mergeCell ref="G5:J5"/>
    <mergeCell ref="G6:J6"/>
    <mergeCell ref="G7:J7"/>
    <mergeCell ref="F9:G9"/>
    <mergeCell ref="F10:G10"/>
    <mergeCell ref="F11:G11"/>
    <mergeCell ref="B57:F57"/>
    <mergeCell ref="G57:K57"/>
    <mergeCell ref="B58:F58"/>
    <mergeCell ref="B59:F59"/>
    <mergeCell ref="G58:K58"/>
    <mergeCell ref="G59:K59"/>
    <mergeCell ref="D33:F33"/>
    <mergeCell ref="D34:F34"/>
    <mergeCell ref="G60:K60"/>
    <mergeCell ref="B36:K36"/>
    <mergeCell ref="B56:K56"/>
    <mergeCell ref="B28:F28"/>
    <mergeCell ref="G28:K28"/>
    <mergeCell ref="I33:K33"/>
    <mergeCell ref="I34:K34"/>
    <mergeCell ref="B33:C33"/>
    <mergeCell ref="B34:C34"/>
    <mergeCell ref="G34:H34"/>
    <mergeCell ref="B29:C29"/>
    <mergeCell ref="G29:H29"/>
    <mergeCell ref="B30:C30"/>
    <mergeCell ref="G30:H30"/>
    <mergeCell ref="B32:F32"/>
    <mergeCell ref="G32:K32"/>
    <mergeCell ref="B35:C35"/>
    <mergeCell ref="D35:F35"/>
    <mergeCell ref="G35:H35"/>
    <mergeCell ref="I35:K35"/>
    <mergeCell ref="H9:J9"/>
    <mergeCell ref="H10:J10"/>
    <mergeCell ref="H11:J11"/>
    <mergeCell ref="H12:J12"/>
    <mergeCell ref="I29:K29"/>
    <mergeCell ref="I30:K30"/>
    <mergeCell ref="D29:F29"/>
    <mergeCell ref="G24:H24"/>
    <mergeCell ref="I24:K24"/>
    <mergeCell ref="D24:F24"/>
    <mergeCell ref="G20:H20"/>
    <mergeCell ref="I23:K23"/>
    <mergeCell ref="B3:K3"/>
    <mergeCell ref="B31:C31"/>
    <mergeCell ref="D31:F31"/>
    <mergeCell ref="G31:H31"/>
    <mergeCell ref="I31:K31"/>
    <mergeCell ref="B21:C21"/>
    <mergeCell ref="B24:C24"/>
    <mergeCell ref="F12:G12"/>
    <mergeCell ref="B23:C23"/>
    <mergeCell ref="B25:C25"/>
    <mergeCell ref="D19:F19"/>
    <mergeCell ref="B14:D14"/>
    <mergeCell ref="B18:F18"/>
    <mergeCell ref="D20:F20"/>
  </mergeCells>
  <phoneticPr fontId="2"/>
  <conditionalFormatting sqref="G5:J7">
    <cfRule type="expression" dxfId="231" priority="3">
      <formula>$G5&gt;0</formula>
    </cfRule>
  </conditionalFormatting>
  <conditionalFormatting sqref="H9:J12">
    <cfRule type="expression" dxfId="230" priority="1">
      <formula>$H9&gt;0</formula>
    </cfRule>
  </conditionalFormatting>
  <conditionalFormatting sqref="H1:K1">
    <cfRule type="expression" dxfId="229" priority="4">
      <formula>$H$1&gt;0</formula>
    </cfRule>
  </conditionalFormatting>
  <dataValidations xWindow="299" yWindow="700" count="3">
    <dataValidation type="list" allowBlank="1" showInputMessage="1" showErrorMessage="1" sqref="F38:F48 K38:K47 F51:F54 K51:K54" xr:uid="{00000000-0002-0000-0300-000000000000}">
      <formula1>"○"</formula1>
    </dataValidation>
    <dataValidation type="whole" allowBlank="1" showInputMessage="1" showErrorMessage="1" sqref="B15" xr:uid="{00000000-0002-0000-0300-000001000000}">
      <formula1>1</formula1>
      <formula2>100</formula2>
    </dataValidation>
    <dataValidation type="date" operator="greaterThanOrEqual" allowBlank="1" showInputMessage="1" showErrorMessage="1" sqref="H1:K1" xr:uid="{00000000-0002-0000-0300-000002000000}">
      <formula1>43555</formula1>
    </dataValidation>
  </dataValidations>
  <printOptions horizontalCentered="1"/>
  <pageMargins left="0.78740157480314965" right="0.39370078740157483" top="0.39370078740157483" bottom="0.39370078740157483" header="0.35433070866141736" footer="0.27559055118110237"/>
  <pageSetup paperSize="9" orientation="portrait" r:id="rId2"/>
  <headerFooter alignWithMargins="0"/>
  <drawing r:id="rId3"/>
  <legacyDrawing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tabColor rgb="FF00FF00"/>
  </sheetPr>
  <dimension ref="A1:AD146"/>
  <sheetViews>
    <sheetView showZeros="0" view="pageBreakPreview" topLeftCell="A39" zoomScale="85" zoomScaleNormal="70" zoomScaleSheetLayoutView="85" workbookViewId="0">
      <selection activeCell="E14" sqref="E14"/>
    </sheetView>
  </sheetViews>
  <sheetFormatPr defaultColWidth="9" defaultRowHeight="13.2" outlineLevelCol="1" x14ac:dyDescent="0.2"/>
  <cols>
    <col min="1" max="2" width="9.6640625" style="111" customWidth="1"/>
    <col min="3" max="3" width="11.109375" style="111" customWidth="1"/>
    <col min="4" max="4" width="11.6640625" style="111" customWidth="1"/>
    <col min="5" max="5" width="54.33203125" style="111" customWidth="1"/>
    <col min="6" max="6" width="16.44140625" style="111" customWidth="1"/>
    <col min="7" max="8" width="6.6640625" style="111" customWidth="1"/>
    <col min="9" max="11" width="9" style="111" hidden="1" customWidth="1" outlineLevel="1"/>
    <col min="12" max="12" width="42.6640625" style="111" hidden="1" customWidth="1" outlineLevel="1"/>
    <col min="13" max="13" width="9" style="111" hidden="1" customWidth="1" outlineLevel="1"/>
    <col min="14" max="14" width="13.33203125" style="111" hidden="1" customWidth="1" outlineLevel="1"/>
    <col min="15" max="19" width="9" style="111" hidden="1" customWidth="1" outlineLevel="1"/>
    <col min="20" max="20" width="26" style="111" hidden="1" customWidth="1" outlineLevel="1"/>
    <col min="21" max="21" width="9" style="111" hidden="1" customWidth="1" outlineLevel="1"/>
    <col min="22" max="22" width="9" style="111" customWidth="1" collapsed="1"/>
    <col min="23" max="24" width="9" style="111"/>
    <col min="25" max="26" width="10.6640625" style="111" customWidth="1"/>
    <col min="27" max="27" width="44.77734375" style="111" customWidth="1"/>
    <col min="28" max="28" width="17.33203125" style="111" customWidth="1"/>
    <col min="29" max="30" width="6.6640625" style="111" customWidth="1"/>
    <col min="31" max="16384" width="9" style="111"/>
  </cols>
  <sheetData>
    <row r="1" spans="1:27" x14ac:dyDescent="0.2">
      <c r="A1" s="125" t="s">
        <v>420</v>
      </c>
      <c r="W1" s="125"/>
    </row>
    <row r="2" spans="1:27" ht="16.2" x14ac:dyDescent="0.2">
      <c r="A2" s="624" t="s">
        <v>388</v>
      </c>
      <c r="B2" s="624"/>
      <c r="C2" s="624"/>
      <c r="D2" s="624"/>
      <c r="E2" s="624"/>
      <c r="W2" s="207"/>
      <c r="X2" s="207"/>
      <c r="Y2" s="207"/>
      <c r="Z2" s="207"/>
    </row>
    <row r="3" spans="1:27" ht="18" customHeight="1" x14ac:dyDescent="0.2">
      <c r="A3" s="111" t="s">
        <v>282</v>
      </c>
      <c r="B3" s="219"/>
      <c r="C3" s="268"/>
      <c r="D3" s="268"/>
      <c r="E3" s="268"/>
      <c r="W3" s="111" t="s">
        <v>282</v>
      </c>
      <c r="X3" s="220"/>
    </row>
    <row r="4" spans="1:27" ht="18" customHeight="1" x14ac:dyDescent="0.2"/>
    <row r="5" spans="1:27" ht="18" customHeight="1" thickBot="1" x14ac:dyDescent="0.25">
      <c r="A5" s="269" t="s">
        <v>283</v>
      </c>
      <c r="B5" s="625" t="str">
        <f>IFERROR(VLOOKUP(B3,全技術者確認表!A14:G213,2,FALSE),"")</f>
        <v/>
      </c>
      <c r="C5" s="625"/>
    </row>
    <row r="6" spans="1:27" ht="18" customHeight="1" thickTop="1" x14ac:dyDescent="0.2">
      <c r="B6" s="206"/>
      <c r="C6" s="206"/>
      <c r="X6" s="206"/>
      <c r="Y6" s="206"/>
    </row>
    <row r="7" spans="1:27" ht="18" customHeight="1" x14ac:dyDescent="0.2">
      <c r="A7" s="111" t="s">
        <v>365</v>
      </c>
      <c r="B7" s="626">
        <f>報告書表紙!G6</f>
        <v>0</v>
      </c>
      <c r="C7" s="626"/>
      <c r="D7" s="626"/>
      <c r="E7" s="626"/>
      <c r="I7" s="112" t="s">
        <v>177</v>
      </c>
      <c r="J7" s="113" t="s">
        <v>179</v>
      </c>
      <c r="K7" s="112" t="s">
        <v>180</v>
      </c>
      <c r="L7" s="112" t="s">
        <v>492</v>
      </c>
      <c r="M7" s="114" t="s">
        <v>192</v>
      </c>
      <c r="N7" s="112" t="s">
        <v>182</v>
      </c>
      <c r="O7" s="113" t="s">
        <v>414</v>
      </c>
      <c r="P7" s="115" t="s">
        <v>184</v>
      </c>
      <c r="Q7" s="115" t="s">
        <v>185</v>
      </c>
      <c r="R7" s="115" t="s">
        <v>186</v>
      </c>
      <c r="S7" s="116" t="s">
        <v>368</v>
      </c>
      <c r="T7" s="115" t="s">
        <v>390</v>
      </c>
    </row>
    <row r="8" spans="1:27" ht="18" customHeight="1" x14ac:dyDescent="0.2">
      <c r="B8" s="270"/>
      <c r="C8" s="270"/>
      <c r="D8" s="270"/>
      <c r="E8" s="270"/>
      <c r="I8" s="112"/>
      <c r="J8" s="113"/>
      <c r="K8" s="112"/>
      <c r="L8" s="113"/>
      <c r="M8" s="114"/>
      <c r="N8" s="214" t="s">
        <v>152</v>
      </c>
      <c r="O8" s="113"/>
      <c r="P8" s="115"/>
      <c r="Q8" s="115"/>
      <c r="R8" s="115"/>
      <c r="S8" s="116"/>
      <c r="T8" s="215"/>
    </row>
    <row r="9" spans="1:27" ht="18" customHeight="1" x14ac:dyDescent="0.2">
      <c r="A9" s="125" t="s">
        <v>477</v>
      </c>
      <c r="I9" s="115" t="s">
        <v>178</v>
      </c>
      <c r="J9" s="115" t="s">
        <v>136</v>
      </c>
      <c r="K9" s="115" t="s">
        <v>140</v>
      </c>
      <c r="L9" s="116" t="s">
        <v>496</v>
      </c>
      <c r="M9" s="115" t="s">
        <v>195</v>
      </c>
      <c r="N9" s="214" t="s">
        <v>153</v>
      </c>
      <c r="O9" s="116" t="s">
        <v>176</v>
      </c>
      <c r="P9" s="115">
        <v>1</v>
      </c>
      <c r="Q9" s="118">
        <v>0</v>
      </c>
      <c r="R9" s="115" t="s">
        <v>60</v>
      </c>
      <c r="S9" s="119"/>
      <c r="T9" s="215" t="s">
        <v>391</v>
      </c>
      <c r="W9" s="267" t="s">
        <v>674</v>
      </c>
    </row>
    <row r="10" spans="1:27" ht="18" customHeight="1" x14ac:dyDescent="0.2">
      <c r="A10" s="111" t="s">
        <v>406</v>
      </c>
      <c r="I10" s="115" t="s">
        <v>134</v>
      </c>
      <c r="J10" s="115" t="s">
        <v>137</v>
      </c>
      <c r="K10" s="115" t="s">
        <v>141</v>
      </c>
      <c r="L10" s="116" t="s">
        <v>493</v>
      </c>
      <c r="M10" s="115" t="s">
        <v>194</v>
      </c>
      <c r="N10" s="214" t="s">
        <v>154</v>
      </c>
      <c r="O10" s="116" t="s">
        <v>189</v>
      </c>
      <c r="P10" s="115">
        <f>+P9+1</f>
        <v>2</v>
      </c>
      <c r="Q10" s="115">
        <v>1</v>
      </c>
      <c r="R10" s="115" t="s">
        <v>75</v>
      </c>
      <c r="S10" s="116" t="s">
        <v>415</v>
      </c>
      <c r="T10" s="215" t="s">
        <v>392</v>
      </c>
      <c r="W10" s="111" t="s">
        <v>406</v>
      </c>
    </row>
    <row r="11" spans="1:27" ht="18" customHeight="1" x14ac:dyDescent="0.2">
      <c r="A11" s="111" t="s">
        <v>277</v>
      </c>
      <c r="I11" s="115" t="s">
        <v>416</v>
      </c>
      <c r="J11" s="112" t="s">
        <v>138</v>
      </c>
      <c r="K11" s="115" t="s">
        <v>142</v>
      </c>
      <c r="L11" s="116" t="s">
        <v>494</v>
      </c>
      <c r="M11" s="115" t="s">
        <v>197</v>
      </c>
      <c r="N11" s="117" t="s">
        <v>198</v>
      </c>
      <c r="O11" s="120"/>
      <c r="P11" s="115">
        <f>+P10+1</f>
        <v>3</v>
      </c>
      <c r="Q11" s="115">
        <f>+Q10+1</f>
        <v>2</v>
      </c>
      <c r="R11" s="115" t="s">
        <v>59</v>
      </c>
      <c r="S11" s="121" t="s">
        <v>417</v>
      </c>
      <c r="T11" s="215" t="s">
        <v>393</v>
      </c>
      <c r="W11" s="111" t="s">
        <v>277</v>
      </c>
    </row>
    <row r="12" spans="1:27" ht="18" customHeight="1" x14ac:dyDescent="0.2">
      <c r="A12" s="614" t="s">
        <v>390</v>
      </c>
      <c r="B12" s="615"/>
      <c r="C12" s="170" t="s">
        <v>389</v>
      </c>
      <c r="D12" s="169" t="s">
        <v>407</v>
      </c>
      <c r="E12" s="169" t="s">
        <v>280</v>
      </c>
      <c r="I12" s="115" t="s">
        <v>133</v>
      </c>
      <c r="J12" s="115" t="s">
        <v>139</v>
      </c>
      <c r="K12" s="115" t="s">
        <v>143</v>
      </c>
      <c r="L12" s="116" t="s">
        <v>495</v>
      </c>
      <c r="M12" s="115" t="s">
        <v>196</v>
      </c>
      <c r="N12" s="124"/>
      <c r="O12" s="120"/>
      <c r="P12" s="115">
        <f>+P11+1</f>
        <v>4</v>
      </c>
      <c r="Q12" s="115">
        <f>+Q11+1</f>
        <v>3</v>
      </c>
      <c r="R12" s="120"/>
      <c r="T12" s="215" t="s">
        <v>394</v>
      </c>
      <c r="W12" s="614" t="s">
        <v>390</v>
      </c>
      <c r="X12" s="615"/>
      <c r="Y12" s="169" t="s">
        <v>389</v>
      </c>
      <c r="Z12" s="169" t="s">
        <v>407</v>
      </c>
      <c r="AA12" s="169" t="s">
        <v>280</v>
      </c>
    </row>
    <row r="13" spans="1:27" ht="18" customHeight="1" x14ac:dyDescent="0.2">
      <c r="A13" s="627" t="s">
        <v>391</v>
      </c>
      <c r="B13" s="628"/>
      <c r="C13" s="160"/>
      <c r="D13" s="168"/>
      <c r="E13" s="221"/>
      <c r="I13" s="115" t="s">
        <v>135</v>
      </c>
      <c r="J13" s="122" t="s">
        <v>191</v>
      </c>
      <c r="K13" s="115" t="s">
        <v>144</v>
      </c>
      <c r="L13" s="116" t="s">
        <v>676</v>
      </c>
      <c r="M13" s="123" t="s">
        <v>203</v>
      </c>
      <c r="N13" s="120"/>
      <c r="O13" s="120"/>
      <c r="P13" s="115">
        <f t="shared" ref="P13:Q25" si="0">+P12+1</f>
        <v>5</v>
      </c>
      <c r="Q13" s="115">
        <f t="shared" si="0"/>
        <v>4</v>
      </c>
      <c r="R13" s="120"/>
      <c r="W13" s="627" t="s">
        <v>391</v>
      </c>
      <c r="X13" s="628"/>
      <c r="Y13" s="160"/>
      <c r="Z13" s="168"/>
      <c r="AA13" s="218"/>
    </row>
    <row r="14" spans="1:27" ht="18" customHeight="1" x14ac:dyDescent="0.2">
      <c r="A14" s="627" t="s">
        <v>394</v>
      </c>
      <c r="B14" s="628"/>
      <c r="C14" s="160"/>
      <c r="D14" s="160"/>
      <c r="E14" s="221"/>
      <c r="I14" s="115" t="s">
        <v>191</v>
      </c>
      <c r="J14" s="120"/>
      <c r="K14" s="115" t="s">
        <v>145</v>
      </c>
      <c r="L14" s="116" t="s">
        <v>704</v>
      </c>
      <c r="M14" s="120"/>
      <c r="N14" s="120"/>
      <c r="O14" s="120"/>
      <c r="P14" s="115">
        <f t="shared" si="0"/>
        <v>6</v>
      </c>
      <c r="Q14" s="115">
        <f t="shared" si="0"/>
        <v>5</v>
      </c>
      <c r="R14" s="120"/>
      <c r="W14" s="627" t="s">
        <v>394</v>
      </c>
      <c r="X14" s="628"/>
      <c r="Y14" s="160"/>
      <c r="Z14" s="160"/>
      <c r="AA14" s="218"/>
    </row>
    <row r="15" spans="1:27" ht="18" customHeight="1" x14ac:dyDescent="0.2">
      <c r="A15" s="205"/>
      <c r="B15" s="205"/>
      <c r="C15" s="292" t="s">
        <v>714</v>
      </c>
      <c r="D15" s="205"/>
      <c r="E15" s="205"/>
      <c r="I15" s="120"/>
      <c r="J15" s="120"/>
      <c r="K15" s="115" t="s">
        <v>146</v>
      </c>
      <c r="L15" s="115"/>
      <c r="M15" s="120"/>
      <c r="N15" s="120"/>
      <c r="O15" s="120"/>
      <c r="P15" s="115">
        <f t="shared" si="0"/>
        <v>7</v>
      </c>
      <c r="Q15" s="115">
        <f t="shared" si="0"/>
        <v>6</v>
      </c>
      <c r="R15" s="120"/>
      <c r="W15" s="205"/>
      <c r="X15" s="205"/>
      <c r="Y15" s="196"/>
      <c r="Z15" s="196"/>
      <c r="AA15" s="212"/>
    </row>
    <row r="16" spans="1:27" ht="18" customHeight="1" x14ac:dyDescent="0.2">
      <c r="A16" s="205"/>
      <c r="B16" s="205"/>
      <c r="C16" s="205"/>
      <c r="D16" s="205"/>
      <c r="E16" s="205"/>
      <c r="I16" s="120"/>
      <c r="J16" s="120"/>
      <c r="K16" s="115" t="s">
        <v>181</v>
      </c>
      <c r="L16" s="120"/>
      <c r="M16" s="120"/>
      <c r="N16" s="115" t="s">
        <v>408</v>
      </c>
      <c r="O16" s="120"/>
      <c r="P16" s="115">
        <f t="shared" si="0"/>
        <v>8</v>
      </c>
      <c r="Q16" s="115">
        <f t="shared" si="0"/>
        <v>7</v>
      </c>
      <c r="R16" s="120"/>
      <c r="W16" s="205"/>
      <c r="X16" s="205"/>
      <c r="Y16" s="196"/>
      <c r="Z16" s="196"/>
      <c r="AA16" s="212"/>
    </row>
    <row r="17" spans="1:30" ht="18" customHeight="1" x14ac:dyDescent="0.2">
      <c r="I17" s="120"/>
      <c r="J17" s="120"/>
      <c r="K17" s="115" t="s">
        <v>147</v>
      </c>
      <c r="L17" s="120"/>
      <c r="M17" s="120"/>
      <c r="N17" s="117" t="s">
        <v>153</v>
      </c>
      <c r="O17" s="120"/>
      <c r="P17" s="115">
        <f>+P16+1</f>
        <v>9</v>
      </c>
      <c r="Q17" s="115">
        <f>+Q16+1</f>
        <v>8</v>
      </c>
      <c r="R17" s="120"/>
    </row>
    <row r="18" spans="1:30" ht="18" customHeight="1" x14ac:dyDescent="0.2">
      <c r="A18" s="111" t="s">
        <v>278</v>
      </c>
      <c r="D18" s="220"/>
      <c r="E18" s="111" t="s">
        <v>281</v>
      </c>
      <c r="I18" s="120"/>
      <c r="J18" s="120"/>
      <c r="K18" s="115" t="s">
        <v>148</v>
      </c>
      <c r="L18" s="120"/>
      <c r="M18" s="120"/>
      <c r="N18" s="115" t="s">
        <v>461</v>
      </c>
      <c r="O18" s="120"/>
      <c r="P18" s="115">
        <f t="shared" si="0"/>
        <v>10</v>
      </c>
      <c r="Q18" s="115">
        <f t="shared" si="0"/>
        <v>9</v>
      </c>
      <c r="R18" s="120"/>
      <c r="W18" s="111" t="s">
        <v>278</v>
      </c>
      <c r="Z18" s="161"/>
      <c r="AA18" s="111" t="s">
        <v>281</v>
      </c>
    </row>
    <row r="19" spans="1:30" ht="18" customHeight="1" x14ac:dyDescent="0.2">
      <c r="I19" s="120"/>
      <c r="J19" s="120"/>
      <c r="K19" s="115" t="s">
        <v>149</v>
      </c>
      <c r="L19" s="120"/>
      <c r="M19" s="120"/>
      <c r="N19" s="117" t="s">
        <v>154</v>
      </c>
      <c r="O19" s="120"/>
      <c r="P19" s="115">
        <f t="shared" si="0"/>
        <v>11</v>
      </c>
      <c r="Q19" s="115">
        <f t="shared" si="0"/>
        <v>10</v>
      </c>
      <c r="R19" s="120"/>
    </row>
    <row r="20" spans="1:30" ht="18" customHeight="1" x14ac:dyDescent="0.2">
      <c r="A20" s="111" t="s">
        <v>279</v>
      </c>
      <c r="I20" s="120"/>
      <c r="J20" s="120"/>
      <c r="K20" s="115" t="s">
        <v>150</v>
      </c>
      <c r="L20" s="120"/>
      <c r="M20" s="120"/>
      <c r="N20" s="213" t="s">
        <v>459</v>
      </c>
      <c r="O20" s="120"/>
      <c r="P20" s="115">
        <f>+P19+1</f>
        <v>12</v>
      </c>
      <c r="Q20" s="115">
        <f>+Q19+1</f>
        <v>11</v>
      </c>
      <c r="R20" s="120"/>
      <c r="W20" s="111" t="s">
        <v>279</v>
      </c>
    </row>
    <row r="21" spans="1:30" ht="18" customHeight="1" x14ac:dyDescent="0.2">
      <c r="A21" s="125" t="s">
        <v>423</v>
      </c>
      <c r="G21" s="601" t="s">
        <v>491</v>
      </c>
      <c r="H21" s="601"/>
      <c r="I21" s="120"/>
      <c r="J21" s="120"/>
      <c r="K21" s="115"/>
      <c r="L21" s="120"/>
      <c r="M21" s="120"/>
      <c r="N21" s="213" t="s">
        <v>460</v>
      </c>
      <c r="O21" s="120"/>
      <c r="P21" s="115"/>
      <c r="Q21" s="120"/>
      <c r="R21" s="120"/>
      <c r="W21" s="125" t="s">
        <v>423</v>
      </c>
      <c r="AC21" s="601" t="s">
        <v>491</v>
      </c>
      <c r="AD21" s="601"/>
    </row>
    <row r="22" spans="1:30" ht="18" customHeight="1" x14ac:dyDescent="0.2">
      <c r="A22" s="614" t="s">
        <v>243</v>
      </c>
      <c r="B22" s="629"/>
      <c r="C22" s="198" t="s">
        <v>677</v>
      </c>
      <c r="D22" s="197" t="s">
        <v>407</v>
      </c>
      <c r="E22" s="199" t="s">
        <v>280</v>
      </c>
      <c r="F22" s="198" t="s">
        <v>449</v>
      </c>
      <c r="G22" s="170" t="s">
        <v>489</v>
      </c>
      <c r="H22" s="170" t="s">
        <v>490</v>
      </c>
      <c r="I22" s="120"/>
      <c r="J22" s="120"/>
      <c r="K22" s="115"/>
      <c r="L22" s="120"/>
      <c r="M22" s="120"/>
      <c r="N22" s="214" t="s">
        <v>154</v>
      </c>
      <c r="O22" s="120"/>
      <c r="P22" s="115"/>
      <c r="Q22" s="120"/>
      <c r="R22" s="120"/>
      <c r="W22" s="614" t="s">
        <v>243</v>
      </c>
      <c r="X22" s="629"/>
      <c r="Y22" s="169" t="s">
        <v>389</v>
      </c>
      <c r="Z22" s="169" t="s">
        <v>407</v>
      </c>
      <c r="AA22" s="208" t="s">
        <v>280</v>
      </c>
      <c r="AB22" s="170" t="s">
        <v>449</v>
      </c>
      <c r="AC22" s="170" t="s">
        <v>489</v>
      </c>
      <c r="AD22" s="170" t="s">
        <v>490</v>
      </c>
    </row>
    <row r="23" spans="1:30" ht="18" customHeight="1" x14ac:dyDescent="0.2">
      <c r="A23" s="608" t="s">
        <v>245</v>
      </c>
      <c r="B23" s="609"/>
      <c r="C23" s="160"/>
      <c r="D23" s="160"/>
      <c r="E23" s="200"/>
      <c r="F23" s="160">
        <f>AB23</f>
        <v>0</v>
      </c>
      <c r="G23" s="597" t="str">
        <f>IF(COUNTIF(E23:E25,"*")&gt;=1,COUNTIF(E23:E25,"*"),"0")</f>
        <v>0</v>
      </c>
      <c r="H23" s="597" t="str">
        <f>IF((COUNTIF(D23:D25,"管理技術者")+COUNTIF(D23:D25,"照査技術者"))&gt;=1,1,"0")</f>
        <v>0</v>
      </c>
      <c r="I23" s="120"/>
      <c r="J23" s="120"/>
      <c r="K23" s="115" t="s">
        <v>151</v>
      </c>
      <c r="L23" s="120"/>
      <c r="M23" s="120"/>
      <c r="N23" s="117"/>
      <c r="O23" s="120"/>
      <c r="P23" s="115">
        <f>+P20+1</f>
        <v>13</v>
      </c>
      <c r="Q23" s="120"/>
      <c r="R23" s="120"/>
      <c r="W23" s="608" t="s">
        <v>245</v>
      </c>
      <c r="X23" s="609"/>
      <c r="Y23" s="160"/>
      <c r="Z23" s="160"/>
      <c r="AA23" s="211"/>
      <c r="AB23" s="160"/>
      <c r="AC23" s="597" t="str">
        <f>IF(COUNTIF(AA23:AA25,"*")&gt;=1,COUNTIF(AA23:AA25,"*"),"0")</f>
        <v>0</v>
      </c>
      <c r="AD23" s="597" t="str">
        <f>IF((COUNTIF(Z23:Z25,"管理技術者")+COUNTIF(Z23:Z25,"照査技術者"))&gt;=1,1,"0")</f>
        <v>0</v>
      </c>
    </row>
    <row r="24" spans="1:30" ht="18" customHeight="1" x14ac:dyDescent="0.2">
      <c r="A24" s="610"/>
      <c r="B24" s="611"/>
      <c r="C24" s="160"/>
      <c r="D24" s="160"/>
      <c r="E24" s="200"/>
      <c r="F24" s="160">
        <f t="shared" ref="F24:F61" si="1">AB24</f>
        <v>0</v>
      </c>
      <c r="G24" s="598"/>
      <c r="H24" s="598"/>
      <c r="I24" s="120"/>
      <c r="J24" s="120"/>
      <c r="K24" s="120"/>
      <c r="L24" s="120"/>
      <c r="M24" s="120"/>
      <c r="N24" s="117" t="s">
        <v>152</v>
      </c>
      <c r="O24" s="120"/>
      <c r="P24" s="115">
        <f t="shared" si="0"/>
        <v>14</v>
      </c>
      <c r="Q24" s="120"/>
      <c r="R24" s="120"/>
      <c r="W24" s="610"/>
      <c r="X24" s="611"/>
      <c r="Y24" s="160"/>
      <c r="Z24" s="160"/>
      <c r="AA24" s="211"/>
      <c r="AB24" s="160"/>
      <c r="AC24" s="598"/>
      <c r="AD24" s="598"/>
    </row>
    <row r="25" spans="1:30" ht="18" customHeight="1" x14ac:dyDescent="0.2">
      <c r="A25" s="612"/>
      <c r="B25" s="613"/>
      <c r="C25" s="160"/>
      <c r="D25" s="160"/>
      <c r="E25" s="200"/>
      <c r="F25" s="160">
        <f t="shared" si="1"/>
        <v>0</v>
      </c>
      <c r="G25" s="599"/>
      <c r="H25" s="599"/>
      <c r="I25" s="120"/>
      <c r="J25" s="120"/>
      <c r="K25" s="120"/>
      <c r="L25" s="120"/>
      <c r="M25" s="120"/>
      <c r="N25" s="117" t="s">
        <v>153</v>
      </c>
      <c r="O25" s="120"/>
      <c r="P25" s="115">
        <f t="shared" si="0"/>
        <v>15</v>
      </c>
      <c r="Q25" s="120"/>
      <c r="R25" s="120"/>
      <c r="W25" s="612"/>
      <c r="X25" s="613"/>
      <c r="Y25" s="160"/>
      <c r="Z25" s="160"/>
      <c r="AA25" s="211"/>
      <c r="AB25" s="160"/>
      <c r="AC25" s="599"/>
      <c r="AD25" s="599"/>
    </row>
    <row r="26" spans="1:30" ht="18" customHeight="1" x14ac:dyDescent="0.2">
      <c r="A26" s="608" t="s">
        <v>246</v>
      </c>
      <c r="B26" s="609"/>
      <c r="C26" s="222"/>
      <c r="D26" s="222"/>
      <c r="E26" s="223"/>
      <c r="F26" s="222">
        <f t="shared" si="1"/>
        <v>0</v>
      </c>
      <c r="G26" s="597" t="str">
        <f t="shared" ref="G26" si="2">IF(COUNTIF(E26:E28,"*")&gt;=1,COUNTIF(E26:E28,"*"),"0")</f>
        <v>0</v>
      </c>
      <c r="H26" s="597" t="str">
        <f t="shared" ref="H26" si="3">IF((COUNTIF(D26:D28,"管理技術者")+COUNTIF(D26:D28,"照査技術者"))&gt;=1,1,"0")</f>
        <v>0</v>
      </c>
      <c r="I26" s="120"/>
      <c r="J26" s="120"/>
      <c r="K26" s="120"/>
      <c r="L26" s="120"/>
      <c r="M26" s="120"/>
      <c r="N26" s="115" t="s">
        <v>461</v>
      </c>
      <c r="O26" s="120"/>
      <c r="P26" s="115">
        <f>+P25+1</f>
        <v>16</v>
      </c>
      <c r="Q26" s="120"/>
      <c r="R26" s="120"/>
      <c r="W26" s="608" t="s">
        <v>246</v>
      </c>
      <c r="X26" s="609"/>
      <c r="Y26" s="160"/>
      <c r="Z26" s="160"/>
      <c r="AA26" s="216"/>
      <c r="AB26" s="160"/>
      <c r="AC26" s="597" t="str">
        <f t="shared" ref="AC26" si="4">IF(COUNTIF(AA26:AA28,"*")&gt;=1,COUNTIF(AA26:AA28,"*"),"0")</f>
        <v>0</v>
      </c>
      <c r="AD26" s="597" t="str">
        <f t="shared" ref="AD26" si="5">IF((COUNTIF(Z26:Z28,"管理技術者")+COUNTIF(Z26:Z28,"照査技術者"))&gt;=1,1,"0")</f>
        <v>0</v>
      </c>
    </row>
    <row r="27" spans="1:30" ht="18" customHeight="1" x14ac:dyDescent="0.2">
      <c r="A27" s="610"/>
      <c r="B27" s="611"/>
      <c r="C27" s="222"/>
      <c r="D27" s="222"/>
      <c r="E27" s="223"/>
      <c r="F27" s="222">
        <f t="shared" si="1"/>
        <v>0</v>
      </c>
      <c r="G27" s="598"/>
      <c r="H27" s="598"/>
      <c r="I27" s="120"/>
      <c r="J27" s="120"/>
      <c r="K27" s="120"/>
      <c r="L27" s="120"/>
      <c r="M27" s="120"/>
      <c r="N27" s="117" t="s">
        <v>154</v>
      </c>
      <c r="O27" s="120"/>
      <c r="P27" s="115">
        <f>+P26+1</f>
        <v>17</v>
      </c>
      <c r="Q27" s="120"/>
      <c r="R27" s="120"/>
      <c r="W27" s="610"/>
      <c r="X27" s="611"/>
      <c r="Y27" s="160"/>
      <c r="Z27" s="160"/>
      <c r="AA27" s="216"/>
      <c r="AB27" s="160"/>
      <c r="AC27" s="598"/>
      <c r="AD27" s="598"/>
    </row>
    <row r="28" spans="1:30" ht="18" customHeight="1" x14ac:dyDescent="0.2">
      <c r="A28" s="612"/>
      <c r="B28" s="613"/>
      <c r="C28" s="222"/>
      <c r="D28" s="222"/>
      <c r="E28" s="223"/>
      <c r="F28" s="222">
        <f t="shared" si="1"/>
        <v>0</v>
      </c>
      <c r="G28" s="599"/>
      <c r="H28" s="599"/>
      <c r="I28" s="120"/>
      <c r="J28" s="120"/>
      <c r="K28" s="120"/>
      <c r="L28" s="120"/>
      <c r="M28" s="120"/>
      <c r="N28" s="120"/>
      <c r="O28" s="120"/>
      <c r="P28" s="115">
        <f t="shared" ref="P28:P38" si="6">+P27+1</f>
        <v>18</v>
      </c>
      <c r="Q28" s="120"/>
      <c r="R28" s="120"/>
      <c r="W28" s="612"/>
      <c r="X28" s="613"/>
      <c r="Y28" s="160"/>
      <c r="Z28" s="160"/>
      <c r="AA28" s="216"/>
      <c r="AB28" s="160"/>
      <c r="AC28" s="599"/>
      <c r="AD28" s="599"/>
    </row>
    <row r="29" spans="1:30" ht="18" customHeight="1" x14ac:dyDescent="0.2">
      <c r="A29" s="608" t="s">
        <v>247</v>
      </c>
      <c r="B29" s="609"/>
      <c r="C29" s="160"/>
      <c r="D29" s="160"/>
      <c r="E29" s="200"/>
      <c r="F29" s="160">
        <f t="shared" si="1"/>
        <v>0</v>
      </c>
      <c r="G29" s="597" t="str">
        <f t="shared" ref="G29" si="7">IF(COUNTIF(E29:E31,"*")&gt;=1,COUNTIF(E29:E31,"*"),"0")</f>
        <v>0</v>
      </c>
      <c r="H29" s="597" t="str">
        <f t="shared" ref="H29" si="8">IF((COUNTIF(D29:D31,"管理技術者")+COUNTIF(D29:D31,"照査技術者"))&gt;=1,1,"0")</f>
        <v>0</v>
      </c>
      <c r="I29" s="120"/>
      <c r="J29" s="120"/>
      <c r="K29" s="120"/>
      <c r="L29" s="120"/>
      <c r="M29" s="120"/>
      <c r="N29" s="120"/>
      <c r="O29" s="120"/>
      <c r="P29" s="115">
        <f t="shared" si="6"/>
        <v>19</v>
      </c>
      <c r="Q29" s="120"/>
      <c r="R29" s="120"/>
      <c r="W29" s="608" t="s">
        <v>247</v>
      </c>
      <c r="X29" s="609"/>
      <c r="Y29" s="160"/>
      <c r="Z29" s="160"/>
      <c r="AA29" s="216"/>
      <c r="AB29" s="160"/>
      <c r="AC29" s="597" t="str">
        <f t="shared" ref="AC29" si="9">IF(COUNTIF(AA29:AA31,"*")&gt;=1,COUNTIF(AA29:AA31,"*"),"0")</f>
        <v>0</v>
      </c>
      <c r="AD29" s="597" t="str">
        <f t="shared" ref="AD29" si="10">IF((COUNTIF(Z29:Z31,"管理技術者")+COUNTIF(Z29:Z31,"照査技術者"))&gt;=1,1,"0")</f>
        <v>0</v>
      </c>
    </row>
    <row r="30" spans="1:30" ht="18" customHeight="1" x14ac:dyDescent="0.2">
      <c r="A30" s="610"/>
      <c r="B30" s="611"/>
      <c r="C30" s="160"/>
      <c r="D30" s="160"/>
      <c r="E30" s="200"/>
      <c r="F30" s="160">
        <f t="shared" si="1"/>
        <v>0</v>
      </c>
      <c r="G30" s="598"/>
      <c r="H30" s="598"/>
      <c r="I30" s="120"/>
      <c r="J30" s="120"/>
      <c r="K30" s="120"/>
      <c r="L30" s="120"/>
      <c r="M30" s="120"/>
      <c r="N30" s="120"/>
      <c r="O30" s="120"/>
      <c r="P30" s="115">
        <f t="shared" si="6"/>
        <v>20</v>
      </c>
      <c r="Q30" s="120"/>
      <c r="R30" s="120"/>
      <c r="W30" s="610"/>
      <c r="X30" s="611"/>
      <c r="Y30" s="160"/>
      <c r="Z30" s="160"/>
      <c r="AA30" s="216"/>
      <c r="AB30" s="160"/>
      <c r="AC30" s="598"/>
      <c r="AD30" s="598"/>
    </row>
    <row r="31" spans="1:30" ht="18" customHeight="1" x14ac:dyDescent="0.2">
      <c r="A31" s="612"/>
      <c r="B31" s="613"/>
      <c r="C31" s="160"/>
      <c r="D31" s="160"/>
      <c r="E31" s="200"/>
      <c r="F31" s="160">
        <f t="shared" si="1"/>
        <v>0</v>
      </c>
      <c r="G31" s="599"/>
      <c r="H31" s="599"/>
      <c r="I31" s="120"/>
      <c r="J31" s="120"/>
      <c r="K31" s="120"/>
      <c r="L31" s="120"/>
      <c r="M31" s="120"/>
      <c r="N31" s="120"/>
      <c r="O31" s="120"/>
      <c r="P31" s="115">
        <f t="shared" si="6"/>
        <v>21</v>
      </c>
      <c r="Q31" s="120"/>
      <c r="R31" s="120"/>
      <c r="W31" s="612"/>
      <c r="X31" s="613"/>
      <c r="Y31" s="160"/>
      <c r="Z31" s="160"/>
      <c r="AA31" s="216"/>
      <c r="AB31" s="160"/>
      <c r="AC31" s="599"/>
      <c r="AD31" s="599"/>
    </row>
    <row r="32" spans="1:30" ht="18" customHeight="1" x14ac:dyDescent="0.2">
      <c r="A32" s="608" t="s">
        <v>248</v>
      </c>
      <c r="B32" s="609"/>
      <c r="C32" s="222">
        <f t="shared" ref="C32:C61" si="11">Y32</f>
        <v>0</v>
      </c>
      <c r="D32" s="222">
        <f t="shared" ref="D32:D61" si="12">Z32</f>
        <v>0</v>
      </c>
      <c r="E32" s="223">
        <f t="shared" ref="E32:E61" si="13">AA32</f>
        <v>0</v>
      </c>
      <c r="F32" s="222">
        <f t="shared" si="1"/>
        <v>0</v>
      </c>
      <c r="G32" s="597" t="str">
        <f t="shared" ref="G32" si="14">IF(COUNTIF(E32:E34,"*")&gt;=1,COUNTIF(E32:E34,"*"),"0")</f>
        <v>0</v>
      </c>
      <c r="H32" s="597" t="str">
        <f t="shared" ref="H32" si="15">IF((COUNTIF(D32:D34,"管理技術者")+COUNTIF(D32:D34,"照査技術者"))&gt;=1,1,"0")</f>
        <v>0</v>
      </c>
      <c r="I32" s="120"/>
      <c r="J32" s="120"/>
      <c r="K32" s="120"/>
      <c r="L32" s="120"/>
      <c r="M32" s="120"/>
      <c r="N32" s="120"/>
      <c r="O32" s="120"/>
      <c r="P32" s="115">
        <f>+P31+1</f>
        <v>22</v>
      </c>
      <c r="Q32" s="120"/>
      <c r="R32" s="120"/>
      <c r="W32" s="608" t="s">
        <v>248</v>
      </c>
      <c r="X32" s="609"/>
      <c r="Y32" s="160"/>
      <c r="Z32" s="160"/>
      <c r="AA32" s="216"/>
      <c r="AB32" s="160"/>
      <c r="AC32" s="597" t="str">
        <f t="shared" ref="AC32" si="16">IF(COUNTIF(AA32:AA34,"*")&gt;=1,COUNTIF(AA32:AA34,"*"),"0")</f>
        <v>0</v>
      </c>
      <c r="AD32" s="597" t="str">
        <f t="shared" ref="AD32" si="17">IF((COUNTIF(Z32:Z34,"管理技術者")+COUNTIF(Z32:Z34,"照査技術者"))&gt;=1,1,"0")</f>
        <v>0</v>
      </c>
    </row>
    <row r="33" spans="1:30" ht="18" customHeight="1" x14ac:dyDescent="0.2">
      <c r="A33" s="610"/>
      <c r="B33" s="611"/>
      <c r="C33" s="222">
        <f t="shared" si="11"/>
        <v>0</v>
      </c>
      <c r="D33" s="222">
        <f t="shared" si="12"/>
        <v>0</v>
      </c>
      <c r="E33" s="223">
        <f t="shared" si="13"/>
        <v>0</v>
      </c>
      <c r="F33" s="222">
        <f t="shared" si="1"/>
        <v>0</v>
      </c>
      <c r="G33" s="598"/>
      <c r="H33" s="598"/>
      <c r="I33" s="120"/>
      <c r="J33" s="120"/>
      <c r="K33" s="120"/>
      <c r="L33" s="120"/>
      <c r="M33" s="120"/>
      <c r="N33" s="120"/>
      <c r="O33" s="120"/>
      <c r="P33" s="115">
        <f t="shared" si="6"/>
        <v>23</v>
      </c>
      <c r="Q33" s="120"/>
      <c r="R33" s="120"/>
      <c r="W33" s="610"/>
      <c r="X33" s="611"/>
      <c r="Y33" s="160"/>
      <c r="Z33" s="160"/>
      <c r="AA33" s="216"/>
      <c r="AB33" s="160"/>
      <c r="AC33" s="598"/>
      <c r="AD33" s="598"/>
    </row>
    <row r="34" spans="1:30" ht="18" customHeight="1" x14ac:dyDescent="0.2">
      <c r="A34" s="612"/>
      <c r="B34" s="613"/>
      <c r="C34" s="222">
        <f t="shared" si="11"/>
        <v>0</v>
      </c>
      <c r="D34" s="222">
        <f t="shared" si="12"/>
        <v>0</v>
      </c>
      <c r="E34" s="223">
        <f t="shared" si="13"/>
        <v>0</v>
      </c>
      <c r="F34" s="222">
        <f t="shared" si="1"/>
        <v>0</v>
      </c>
      <c r="G34" s="599"/>
      <c r="H34" s="599"/>
      <c r="I34" s="120"/>
      <c r="J34" s="120"/>
      <c r="K34" s="120"/>
      <c r="L34" s="120"/>
      <c r="M34" s="120"/>
      <c r="N34" s="120"/>
      <c r="O34" s="120"/>
      <c r="P34" s="115">
        <f t="shared" si="6"/>
        <v>24</v>
      </c>
      <c r="Q34" s="120"/>
      <c r="R34" s="120"/>
      <c r="W34" s="612"/>
      <c r="X34" s="613"/>
      <c r="Y34" s="160"/>
      <c r="Z34" s="160"/>
      <c r="AA34" s="216"/>
      <c r="AB34" s="160"/>
      <c r="AC34" s="599"/>
      <c r="AD34" s="599"/>
    </row>
    <row r="35" spans="1:30" ht="18" customHeight="1" x14ac:dyDescent="0.2">
      <c r="A35" s="608" t="s">
        <v>249</v>
      </c>
      <c r="B35" s="609"/>
      <c r="C35" s="160">
        <f t="shared" si="11"/>
        <v>0</v>
      </c>
      <c r="D35" s="160">
        <f t="shared" si="12"/>
        <v>0</v>
      </c>
      <c r="E35" s="200">
        <f t="shared" si="13"/>
        <v>0</v>
      </c>
      <c r="F35" s="160">
        <f t="shared" si="1"/>
        <v>0</v>
      </c>
      <c r="G35" s="597" t="str">
        <f t="shared" ref="G35" si="18">IF(COUNTIF(E35:E37,"*")&gt;=1,COUNTIF(E35:E37,"*"),"0")</f>
        <v>0</v>
      </c>
      <c r="H35" s="597" t="str">
        <f t="shared" ref="H35" si="19">IF((COUNTIF(D35:D37,"管理技術者")+COUNTIF(D35:D37,"照査技術者"))&gt;=1,1,"0")</f>
        <v>0</v>
      </c>
      <c r="I35" s="120"/>
      <c r="J35" s="120"/>
      <c r="K35" s="120"/>
      <c r="L35" s="120"/>
      <c r="M35" s="120"/>
      <c r="N35" s="120"/>
      <c r="O35" s="120"/>
      <c r="P35" s="115">
        <f t="shared" si="6"/>
        <v>25</v>
      </c>
      <c r="Q35" s="120"/>
      <c r="R35" s="120"/>
      <c r="W35" s="608" t="s">
        <v>249</v>
      </c>
      <c r="X35" s="609"/>
      <c r="Y35" s="160"/>
      <c r="Z35" s="160"/>
      <c r="AA35" s="216"/>
      <c r="AB35" s="160"/>
      <c r="AC35" s="597" t="str">
        <f t="shared" ref="AC35" si="20">IF(COUNTIF(AA35:AA37,"*")&gt;=1,COUNTIF(AA35:AA37,"*"),"0")</f>
        <v>0</v>
      </c>
      <c r="AD35" s="597" t="str">
        <f t="shared" ref="AD35" si="21">IF((COUNTIF(Z35:Z37,"管理技術者")+COUNTIF(Z35:Z37,"照査技術者"))&gt;=1,1,"0")</f>
        <v>0</v>
      </c>
    </row>
    <row r="36" spans="1:30" ht="18" customHeight="1" x14ac:dyDescent="0.2">
      <c r="A36" s="610"/>
      <c r="B36" s="611"/>
      <c r="C36" s="160">
        <f t="shared" si="11"/>
        <v>0</v>
      </c>
      <c r="D36" s="160">
        <f t="shared" si="12"/>
        <v>0</v>
      </c>
      <c r="E36" s="200">
        <f t="shared" si="13"/>
        <v>0</v>
      </c>
      <c r="F36" s="160">
        <f t="shared" si="1"/>
        <v>0</v>
      </c>
      <c r="G36" s="598"/>
      <c r="H36" s="598"/>
      <c r="I36" s="120"/>
      <c r="J36" s="120"/>
      <c r="K36" s="120"/>
      <c r="L36" s="120"/>
      <c r="M36" s="120"/>
      <c r="N36" s="120"/>
      <c r="O36" s="120"/>
      <c r="P36" s="115">
        <f t="shared" si="6"/>
        <v>26</v>
      </c>
      <c r="Q36" s="120"/>
      <c r="R36" s="120"/>
      <c r="W36" s="610"/>
      <c r="X36" s="611"/>
      <c r="Y36" s="160"/>
      <c r="Z36" s="160"/>
      <c r="AA36" s="216"/>
      <c r="AB36" s="160"/>
      <c r="AC36" s="598"/>
      <c r="AD36" s="598"/>
    </row>
    <row r="37" spans="1:30" ht="18" customHeight="1" thickBot="1" x14ac:dyDescent="0.25">
      <c r="A37" s="619"/>
      <c r="B37" s="620"/>
      <c r="C37" s="273">
        <f t="shared" si="11"/>
        <v>0</v>
      </c>
      <c r="D37" s="273">
        <f t="shared" si="12"/>
        <v>0</v>
      </c>
      <c r="E37" s="274">
        <f t="shared" si="13"/>
        <v>0</v>
      </c>
      <c r="F37" s="273">
        <f t="shared" si="1"/>
        <v>0</v>
      </c>
      <c r="G37" s="600"/>
      <c r="H37" s="600"/>
      <c r="I37" s="120"/>
      <c r="J37" s="120"/>
      <c r="K37" s="120"/>
      <c r="L37" s="120"/>
      <c r="M37" s="120"/>
      <c r="N37" s="120"/>
      <c r="O37" s="120"/>
      <c r="P37" s="115">
        <f t="shared" si="6"/>
        <v>27</v>
      </c>
      <c r="Q37" s="120"/>
      <c r="R37" s="120"/>
      <c r="W37" s="619"/>
      <c r="X37" s="620"/>
      <c r="Y37" s="273"/>
      <c r="Z37" s="273"/>
      <c r="AA37" s="277"/>
      <c r="AB37" s="273"/>
      <c r="AC37" s="600"/>
      <c r="AD37" s="600"/>
    </row>
    <row r="38" spans="1:30" ht="18" customHeight="1" x14ac:dyDescent="0.2">
      <c r="A38" s="610" t="s">
        <v>250</v>
      </c>
      <c r="B38" s="622"/>
      <c r="C38" s="271">
        <f t="shared" si="11"/>
        <v>0</v>
      </c>
      <c r="D38" s="271">
        <f t="shared" si="12"/>
        <v>0</v>
      </c>
      <c r="E38" s="272">
        <f t="shared" si="13"/>
        <v>0</v>
      </c>
      <c r="F38" s="271">
        <f t="shared" si="1"/>
        <v>0</v>
      </c>
      <c r="G38" s="598" t="str">
        <f t="shared" ref="G38" si="22">IF(COUNTIF(E38:E40,"*")&gt;=1,COUNTIF(E38:E40,"*"),"0")</f>
        <v>0</v>
      </c>
      <c r="H38" s="598" t="str">
        <f t="shared" ref="H38" si="23">IF((COUNTIF(D38:D40,"管理技術者")+COUNTIF(D38:D40,"照査技術者"))&gt;=1,1,"0")</f>
        <v>0</v>
      </c>
      <c r="I38" s="120"/>
      <c r="J38" s="120"/>
      <c r="K38" s="120"/>
      <c r="L38" s="120"/>
      <c r="M38" s="120"/>
      <c r="N38" s="120"/>
      <c r="O38" s="120"/>
      <c r="P38" s="115">
        <f t="shared" si="6"/>
        <v>28</v>
      </c>
      <c r="Q38" s="120"/>
      <c r="R38" s="120"/>
      <c r="W38" s="610" t="s">
        <v>250</v>
      </c>
      <c r="X38" s="622"/>
      <c r="Y38" s="275"/>
      <c r="Z38" s="275"/>
      <c r="AA38" s="276"/>
      <c r="AB38" s="275"/>
      <c r="AC38" s="598" t="str">
        <f t="shared" ref="AC38" si="24">IF(COUNTIF(AA38:AA40,"*")&gt;=1,COUNTIF(AA38:AA40,"*"),"0")</f>
        <v>0</v>
      </c>
      <c r="AD38" s="598" t="str">
        <f t="shared" ref="AD38" si="25">IF((COUNTIF(Z38:Z40,"管理技術者")+COUNTIF(Z38:Z40,"照査技術者"))&gt;=1,1,"0")</f>
        <v>0</v>
      </c>
    </row>
    <row r="39" spans="1:30" ht="18" customHeight="1" x14ac:dyDescent="0.2">
      <c r="A39" s="610"/>
      <c r="B39" s="622"/>
      <c r="C39" s="222">
        <f t="shared" si="11"/>
        <v>0</v>
      </c>
      <c r="D39" s="222">
        <f t="shared" si="12"/>
        <v>0</v>
      </c>
      <c r="E39" s="223">
        <f t="shared" si="13"/>
        <v>0</v>
      </c>
      <c r="F39" s="222">
        <f t="shared" si="1"/>
        <v>0</v>
      </c>
      <c r="G39" s="598"/>
      <c r="H39" s="598"/>
      <c r="I39" s="120"/>
      <c r="J39" s="120"/>
      <c r="K39" s="120"/>
      <c r="L39" s="120"/>
      <c r="M39" s="120"/>
      <c r="N39" s="120"/>
      <c r="O39" s="120"/>
      <c r="P39" s="115"/>
      <c r="Q39" s="120"/>
      <c r="R39" s="120"/>
      <c r="W39" s="610"/>
      <c r="X39" s="622"/>
      <c r="Y39" s="160"/>
      <c r="Z39" s="160"/>
      <c r="AA39" s="216"/>
      <c r="AB39" s="160"/>
      <c r="AC39" s="598"/>
      <c r="AD39" s="598"/>
    </row>
    <row r="40" spans="1:30" ht="18" customHeight="1" x14ac:dyDescent="0.2">
      <c r="A40" s="612"/>
      <c r="B40" s="623"/>
      <c r="C40" s="222">
        <f t="shared" si="11"/>
        <v>0</v>
      </c>
      <c r="D40" s="222">
        <f t="shared" si="12"/>
        <v>0</v>
      </c>
      <c r="E40" s="223">
        <f t="shared" si="13"/>
        <v>0</v>
      </c>
      <c r="F40" s="222">
        <f t="shared" si="1"/>
        <v>0</v>
      </c>
      <c r="G40" s="599"/>
      <c r="H40" s="599"/>
      <c r="I40" s="120"/>
      <c r="J40" s="120"/>
      <c r="K40" s="120"/>
      <c r="L40" s="120"/>
      <c r="M40" s="120"/>
      <c r="N40" s="120"/>
      <c r="O40" s="120"/>
      <c r="Q40" s="120"/>
      <c r="R40" s="120"/>
      <c r="W40" s="612"/>
      <c r="X40" s="623"/>
      <c r="Y40" s="160"/>
      <c r="Z40" s="160"/>
      <c r="AA40" s="216"/>
      <c r="AB40" s="160"/>
      <c r="AC40" s="599"/>
      <c r="AD40" s="599"/>
    </row>
    <row r="41" spans="1:30" ht="18" customHeight="1" x14ac:dyDescent="0.2">
      <c r="A41" s="608" t="s">
        <v>251</v>
      </c>
      <c r="B41" s="609"/>
      <c r="C41" s="160">
        <f t="shared" si="11"/>
        <v>0</v>
      </c>
      <c r="D41" s="160">
        <f t="shared" si="12"/>
        <v>0</v>
      </c>
      <c r="E41" s="200">
        <f t="shared" si="13"/>
        <v>0</v>
      </c>
      <c r="F41" s="160">
        <f t="shared" si="1"/>
        <v>0</v>
      </c>
      <c r="G41" s="597" t="str">
        <f t="shared" ref="G41" si="26">IF(COUNTIF(E41:E43,"*")&gt;=1,COUNTIF(E41:E43,"*"),"0")</f>
        <v>0</v>
      </c>
      <c r="H41" s="597" t="str">
        <f t="shared" ref="H41" si="27">IF((COUNTIF(D41:D43,"管理技術者")+COUNTIF(D41:D43,"照査技術者"))&gt;=1,1,"0")</f>
        <v>0</v>
      </c>
      <c r="I41" s="120"/>
      <c r="J41" s="120"/>
      <c r="K41" s="120"/>
      <c r="L41" s="120"/>
      <c r="M41" s="120"/>
      <c r="N41" s="120"/>
      <c r="O41" s="120"/>
      <c r="Q41" s="120"/>
      <c r="R41" s="120"/>
      <c r="W41" s="608" t="s">
        <v>251</v>
      </c>
      <c r="X41" s="609"/>
      <c r="Y41" s="160"/>
      <c r="Z41" s="160"/>
      <c r="AA41" s="216"/>
      <c r="AB41" s="160"/>
      <c r="AC41" s="597" t="str">
        <f t="shared" ref="AC41" si="28">IF(COUNTIF(AA41:AA43,"*")&gt;=1,COUNTIF(AA41:AA43,"*"),"0")</f>
        <v>0</v>
      </c>
      <c r="AD41" s="597" t="str">
        <f t="shared" ref="AD41" si="29">IF((COUNTIF(Z41:Z43,"管理技術者")+COUNTIF(Z41:Z43,"照査技術者"))&gt;=1,1,"0")</f>
        <v>0</v>
      </c>
    </row>
    <row r="42" spans="1:30" ht="18" customHeight="1" x14ac:dyDescent="0.2">
      <c r="A42" s="610"/>
      <c r="B42" s="611"/>
      <c r="C42" s="160">
        <f t="shared" si="11"/>
        <v>0</v>
      </c>
      <c r="D42" s="160">
        <f t="shared" si="12"/>
        <v>0</v>
      </c>
      <c r="E42" s="200">
        <f t="shared" si="13"/>
        <v>0</v>
      </c>
      <c r="F42" s="160">
        <f t="shared" si="1"/>
        <v>0</v>
      </c>
      <c r="G42" s="598"/>
      <c r="H42" s="598"/>
      <c r="I42" s="120"/>
      <c r="J42" s="120"/>
      <c r="K42" s="120"/>
      <c r="L42" s="120"/>
      <c r="M42" s="120"/>
      <c r="N42" s="120"/>
      <c r="O42" s="120"/>
      <c r="Q42" s="120"/>
      <c r="R42" s="120"/>
      <c r="W42" s="610"/>
      <c r="X42" s="611"/>
      <c r="Y42" s="160"/>
      <c r="Z42" s="160"/>
      <c r="AA42" s="216"/>
      <c r="AB42" s="160"/>
      <c r="AC42" s="598"/>
      <c r="AD42" s="598"/>
    </row>
    <row r="43" spans="1:30" ht="18" customHeight="1" x14ac:dyDescent="0.2">
      <c r="A43" s="612"/>
      <c r="B43" s="613"/>
      <c r="C43" s="160">
        <f t="shared" si="11"/>
        <v>0</v>
      </c>
      <c r="D43" s="160">
        <f t="shared" si="12"/>
        <v>0</v>
      </c>
      <c r="E43" s="200">
        <f t="shared" si="13"/>
        <v>0</v>
      </c>
      <c r="F43" s="160">
        <f t="shared" si="1"/>
        <v>0</v>
      </c>
      <c r="G43" s="599"/>
      <c r="H43" s="599"/>
      <c r="I43" s="120"/>
      <c r="J43" s="120"/>
      <c r="K43" s="120"/>
      <c r="L43" s="120"/>
      <c r="M43" s="120"/>
      <c r="N43" s="120"/>
      <c r="O43" s="120"/>
      <c r="Q43" s="120"/>
      <c r="R43" s="120"/>
      <c r="W43" s="612"/>
      <c r="X43" s="613"/>
      <c r="Y43" s="160"/>
      <c r="Z43" s="160"/>
      <c r="AA43" s="216"/>
      <c r="AB43" s="160"/>
      <c r="AC43" s="599"/>
      <c r="AD43" s="599"/>
    </row>
    <row r="44" spans="1:30" ht="18" customHeight="1" x14ac:dyDescent="0.2">
      <c r="A44" s="608" t="s">
        <v>252</v>
      </c>
      <c r="B44" s="609"/>
      <c r="C44" s="222">
        <f t="shared" si="11"/>
        <v>0</v>
      </c>
      <c r="D44" s="222">
        <f t="shared" si="12"/>
        <v>0</v>
      </c>
      <c r="E44" s="223">
        <f t="shared" si="13"/>
        <v>0</v>
      </c>
      <c r="F44" s="222">
        <f t="shared" si="1"/>
        <v>0</v>
      </c>
      <c r="G44" s="597" t="str">
        <f t="shared" ref="G44" si="30">IF(COUNTIF(E44:E46,"*")&gt;=1,COUNTIF(E44:E46,"*"),"0")</f>
        <v>0</v>
      </c>
      <c r="H44" s="597" t="str">
        <f t="shared" ref="H44" si="31">IF((COUNTIF(D44:D46,"管理技術者")+COUNTIF(D44:D46,"照査技術者"))&gt;=1,1,"0")</f>
        <v>0</v>
      </c>
      <c r="I44" s="120"/>
      <c r="J44" s="120"/>
      <c r="K44" s="120"/>
      <c r="L44" s="120"/>
      <c r="M44" s="120"/>
      <c r="N44" s="120"/>
      <c r="O44" s="120"/>
      <c r="Q44" s="120"/>
      <c r="R44" s="120"/>
      <c r="W44" s="608" t="s">
        <v>252</v>
      </c>
      <c r="X44" s="609"/>
      <c r="Y44" s="160"/>
      <c r="Z44" s="160"/>
      <c r="AA44" s="216"/>
      <c r="AB44" s="160"/>
      <c r="AC44" s="597" t="str">
        <f t="shared" ref="AC44" si="32">IF(COUNTIF(AA44:AA46,"*")&gt;=1,COUNTIF(AA44:AA46,"*"),"0")</f>
        <v>0</v>
      </c>
      <c r="AD44" s="597" t="str">
        <f t="shared" ref="AD44" si="33">IF((COUNTIF(Z44:Z46,"管理技術者")+COUNTIF(Z44:Z46,"照査技術者"))&gt;=1,1,"0")</f>
        <v>0</v>
      </c>
    </row>
    <row r="45" spans="1:30" ht="18" customHeight="1" x14ac:dyDescent="0.2">
      <c r="A45" s="610"/>
      <c r="B45" s="611"/>
      <c r="C45" s="222">
        <f t="shared" si="11"/>
        <v>0</v>
      </c>
      <c r="D45" s="222">
        <f t="shared" si="12"/>
        <v>0</v>
      </c>
      <c r="E45" s="223">
        <f t="shared" si="13"/>
        <v>0</v>
      </c>
      <c r="F45" s="222">
        <f t="shared" si="1"/>
        <v>0</v>
      </c>
      <c r="G45" s="598"/>
      <c r="H45" s="598"/>
      <c r="I45" s="120"/>
      <c r="J45" s="120"/>
      <c r="K45" s="120"/>
      <c r="L45" s="120"/>
      <c r="M45" s="120"/>
      <c r="N45" s="120"/>
      <c r="O45" s="120"/>
      <c r="Q45" s="120"/>
      <c r="R45" s="120"/>
      <c r="W45" s="610"/>
      <c r="X45" s="611"/>
      <c r="Y45" s="160"/>
      <c r="Z45" s="160"/>
      <c r="AA45" s="216"/>
      <c r="AB45" s="160"/>
      <c r="AC45" s="598"/>
      <c r="AD45" s="598"/>
    </row>
    <row r="46" spans="1:30" ht="18" customHeight="1" x14ac:dyDescent="0.2">
      <c r="A46" s="612"/>
      <c r="B46" s="613"/>
      <c r="C46" s="222">
        <f t="shared" si="11"/>
        <v>0</v>
      </c>
      <c r="D46" s="222">
        <f t="shared" si="12"/>
        <v>0</v>
      </c>
      <c r="E46" s="223">
        <f t="shared" si="13"/>
        <v>0</v>
      </c>
      <c r="F46" s="222">
        <f t="shared" si="1"/>
        <v>0</v>
      </c>
      <c r="G46" s="599"/>
      <c r="H46" s="599"/>
      <c r="I46" s="120"/>
      <c r="J46" s="120"/>
      <c r="K46" s="120"/>
      <c r="L46" s="120"/>
      <c r="M46" s="120"/>
      <c r="N46" s="120"/>
      <c r="O46" s="120"/>
      <c r="Q46" s="120"/>
      <c r="R46" s="120"/>
      <c r="W46" s="612"/>
      <c r="X46" s="613"/>
      <c r="Y46" s="160"/>
      <c r="Z46" s="160"/>
      <c r="AA46" s="216"/>
      <c r="AB46" s="160"/>
      <c r="AC46" s="599"/>
      <c r="AD46" s="599"/>
    </row>
    <row r="47" spans="1:30" ht="18" customHeight="1" x14ac:dyDescent="0.2">
      <c r="A47" s="608" t="s">
        <v>253</v>
      </c>
      <c r="B47" s="609"/>
      <c r="C47" s="160">
        <f t="shared" si="11"/>
        <v>0</v>
      </c>
      <c r="D47" s="160">
        <f t="shared" si="12"/>
        <v>0</v>
      </c>
      <c r="E47" s="200">
        <f t="shared" si="13"/>
        <v>0</v>
      </c>
      <c r="F47" s="160">
        <f t="shared" si="1"/>
        <v>0</v>
      </c>
      <c r="G47" s="597" t="str">
        <f t="shared" ref="G47" si="34">IF(COUNTIF(E47:E49,"*")&gt;=1,COUNTIF(E47:E49,"*"),"0")</f>
        <v>0</v>
      </c>
      <c r="H47" s="597" t="str">
        <f t="shared" ref="H47" si="35">IF((COUNTIF(D47:D49,"管理技術者")+COUNTIF(D47:D49,"照査技術者"))&gt;=1,1,"0")</f>
        <v>0</v>
      </c>
      <c r="I47" s="120"/>
      <c r="J47" s="120"/>
      <c r="K47" s="120"/>
      <c r="L47" s="120"/>
      <c r="M47" s="120"/>
      <c r="N47" s="120"/>
      <c r="O47" s="120"/>
      <c r="Q47" s="120"/>
      <c r="R47" s="120"/>
      <c r="W47" s="608" t="s">
        <v>253</v>
      </c>
      <c r="X47" s="609"/>
      <c r="Y47" s="160"/>
      <c r="Z47" s="160"/>
      <c r="AA47" s="216"/>
      <c r="AB47" s="160"/>
      <c r="AC47" s="597" t="str">
        <f t="shared" ref="AC47" si="36">IF(COUNTIF(AA47:AA49,"*")&gt;=1,COUNTIF(AA47:AA49,"*"),"0")</f>
        <v>0</v>
      </c>
      <c r="AD47" s="597" t="str">
        <f t="shared" ref="AD47" si="37">IF((COUNTIF(Z47:Z49,"管理技術者")+COUNTIF(Z47:Z49,"照査技術者"))&gt;=1,1,"0")</f>
        <v>0</v>
      </c>
    </row>
    <row r="48" spans="1:30" ht="18" customHeight="1" x14ac:dyDescent="0.2">
      <c r="A48" s="610"/>
      <c r="B48" s="611"/>
      <c r="C48" s="160">
        <f t="shared" si="11"/>
        <v>0</v>
      </c>
      <c r="D48" s="160">
        <f t="shared" si="12"/>
        <v>0</v>
      </c>
      <c r="E48" s="200">
        <f t="shared" si="13"/>
        <v>0</v>
      </c>
      <c r="F48" s="160">
        <f t="shared" si="1"/>
        <v>0</v>
      </c>
      <c r="G48" s="598"/>
      <c r="H48" s="598"/>
      <c r="I48" s="120"/>
      <c r="J48" s="120"/>
      <c r="K48" s="120"/>
      <c r="L48" s="120"/>
      <c r="M48" s="120"/>
      <c r="N48" s="120"/>
      <c r="O48" s="120"/>
      <c r="Q48" s="120"/>
      <c r="R48" s="120"/>
      <c r="W48" s="610"/>
      <c r="X48" s="611"/>
      <c r="Y48" s="160"/>
      <c r="Z48" s="160"/>
      <c r="AA48" s="216"/>
      <c r="AB48" s="160"/>
      <c r="AC48" s="598"/>
      <c r="AD48" s="598"/>
    </row>
    <row r="49" spans="1:30" ht="18" customHeight="1" x14ac:dyDescent="0.2">
      <c r="A49" s="612"/>
      <c r="B49" s="613"/>
      <c r="C49" s="160">
        <f t="shared" si="11"/>
        <v>0</v>
      </c>
      <c r="D49" s="160">
        <f t="shared" si="12"/>
        <v>0</v>
      </c>
      <c r="E49" s="200">
        <f t="shared" si="13"/>
        <v>0</v>
      </c>
      <c r="F49" s="160">
        <f t="shared" si="1"/>
        <v>0</v>
      </c>
      <c r="G49" s="599"/>
      <c r="H49" s="599"/>
      <c r="I49" s="120"/>
      <c r="J49" s="120"/>
      <c r="K49" s="120"/>
      <c r="L49" s="120"/>
      <c r="M49" s="120"/>
      <c r="N49" s="120"/>
      <c r="O49" s="120"/>
      <c r="Q49" s="120"/>
      <c r="R49" s="120"/>
      <c r="W49" s="612"/>
      <c r="X49" s="613"/>
      <c r="Y49" s="160"/>
      <c r="Z49" s="160"/>
      <c r="AA49" s="216"/>
      <c r="AB49" s="160"/>
      <c r="AC49" s="599"/>
      <c r="AD49" s="599"/>
    </row>
    <row r="50" spans="1:30" ht="18" customHeight="1" collapsed="1" x14ac:dyDescent="0.2">
      <c r="A50" s="608" t="s">
        <v>254</v>
      </c>
      <c r="B50" s="609"/>
      <c r="C50" s="222">
        <f t="shared" si="11"/>
        <v>0</v>
      </c>
      <c r="D50" s="222">
        <f t="shared" si="12"/>
        <v>0</v>
      </c>
      <c r="E50" s="223">
        <f t="shared" si="13"/>
        <v>0</v>
      </c>
      <c r="F50" s="222">
        <f t="shared" si="1"/>
        <v>0</v>
      </c>
      <c r="G50" s="597" t="str">
        <f t="shared" ref="G50" si="38">IF(COUNTIF(E50:E52,"*")&gt;=1,COUNTIF(E50:E52,"*"),"0")</f>
        <v>0</v>
      </c>
      <c r="H50" s="597" t="str">
        <f t="shared" ref="H50" si="39">IF((COUNTIF(D50:D52,"管理技術者")+COUNTIF(D50:D52,"照査技術者"))&gt;=1,1,"0")</f>
        <v>0</v>
      </c>
      <c r="I50" s="120"/>
      <c r="J50" s="120"/>
      <c r="K50" s="120"/>
      <c r="L50" s="120"/>
      <c r="M50" s="120"/>
      <c r="N50" s="120"/>
      <c r="O50" s="120"/>
      <c r="Q50" s="120"/>
      <c r="R50" s="120"/>
      <c r="W50" s="608" t="s">
        <v>254</v>
      </c>
      <c r="X50" s="609"/>
      <c r="Y50" s="160"/>
      <c r="Z50" s="160"/>
      <c r="AA50" s="211"/>
      <c r="AB50" s="160"/>
      <c r="AC50" s="597" t="str">
        <f t="shared" ref="AC50" si="40">IF(COUNTIF(AA50:AA52,"*")&gt;=1,COUNTIF(AA50:AA52,"*"),"0")</f>
        <v>0</v>
      </c>
      <c r="AD50" s="597" t="str">
        <f t="shared" ref="AD50" si="41">IF((COUNTIF(Z50:Z52,"管理技術者")+COUNTIF(Z50:Z52,"照査技術者"))&gt;=1,1,"0")</f>
        <v>0</v>
      </c>
    </row>
    <row r="51" spans="1:30" ht="18" customHeight="1" x14ac:dyDescent="0.2">
      <c r="A51" s="610"/>
      <c r="B51" s="611"/>
      <c r="C51" s="222">
        <f t="shared" si="11"/>
        <v>0</v>
      </c>
      <c r="D51" s="222">
        <f t="shared" si="12"/>
        <v>0</v>
      </c>
      <c r="E51" s="223">
        <f t="shared" si="13"/>
        <v>0</v>
      </c>
      <c r="F51" s="222">
        <f t="shared" si="1"/>
        <v>0</v>
      </c>
      <c r="G51" s="598"/>
      <c r="H51" s="598"/>
      <c r="I51" s="120"/>
      <c r="J51" s="120"/>
      <c r="K51" s="120"/>
      <c r="L51" s="120"/>
      <c r="M51" s="120"/>
      <c r="N51" s="120"/>
      <c r="O51" s="120"/>
      <c r="Q51" s="120"/>
      <c r="R51" s="120"/>
      <c r="W51" s="610"/>
      <c r="X51" s="611"/>
      <c r="Y51" s="160"/>
      <c r="Z51" s="160"/>
      <c r="AA51" s="211"/>
      <c r="AB51" s="160"/>
      <c r="AC51" s="598"/>
      <c r="AD51" s="598"/>
    </row>
    <row r="52" spans="1:30" ht="18" customHeight="1" thickBot="1" x14ac:dyDescent="0.25">
      <c r="A52" s="619"/>
      <c r="B52" s="620"/>
      <c r="C52" s="279">
        <f t="shared" si="11"/>
        <v>0</v>
      </c>
      <c r="D52" s="279">
        <f t="shared" si="12"/>
        <v>0</v>
      </c>
      <c r="E52" s="280">
        <f t="shared" si="13"/>
        <v>0</v>
      </c>
      <c r="F52" s="279">
        <f t="shared" si="1"/>
        <v>0</v>
      </c>
      <c r="G52" s="600"/>
      <c r="H52" s="600"/>
      <c r="I52" s="120"/>
      <c r="J52" s="120"/>
      <c r="K52" s="120"/>
      <c r="L52" s="120"/>
      <c r="M52" s="120"/>
      <c r="N52" s="120"/>
      <c r="O52" s="120"/>
      <c r="Q52" s="120"/>
      <c r="R52" s="120"/>
      <c r="W52" s="619"/>
      <c r="X52" s="620"/>
      <c r="Y52" s="273"/>
      <c r="Z52" s="273"/>
      <c r="AA52" s="281"/>
      <c r="AB52" s="273"/>
      <c r="AC52" s="600"/>
      <c r="AD52" s="600"/>
    </row>
    <row r="53" spans="1:30" ht="18" customHeight="1" x14ac:dyDescent="0.2">
      <c r="A53" s="610" t="s">
        <v>255</v>
      </c>
      <c r="B53" s="611"/>
      <c r="C53" s="275">
        <f t="shared" si="11"/>
        <v>0</v>
      </c>
      <c r="D53" s="275">
        <f t="shared" si="12"/>
        <v>0</v>
      </c>
      <c r="E53" s="278">
        <f t="shared" si="13"/>
        <v>0</v>
      </c>
      <c r="F53" s="275">
        <f t="shared" si="1"/>
        <v>0</v>
      </c>
      <c r="G53" s="598" t="str">
        <f t="shared" ref="G53" si="42">IF(COUNTIF(E53:E55,"*")&gt;=1,COUNTIF(E53:E55,"*"),"0")</f>
        <v>0</v>
      </c>
      <c r="H53" s="598" t="str">
        <f t="shared" ref="H53" si="43">IF((COUNTIF(D53:D55,"管理技術者")+COUNTIF(D53:D55,"照査技術者"))&gt;=1,1,"0")</f>
        <v>0</v>
      </c>
      <c r="I53" s="120"/>
      <c r="J53" s="120"/>
      <c r="K53" s="120"/>
      <c r="L53" s="120"/>
      <c r="M53" s="120"/>
      <c r="N53" s="120"/>
      <c r="O53" s="120"/>
      <c r="Q53" s="120"/>
      <c r="R53" s="120"/>
      <c r="W53" s="610" t="s">
        <v>255</v>
      </c>
      <c r="X53" s="611"/>
      <c r="Y53" s="275"/>
      <c r="Z53" s="275"/>
      <c r="AA53" s="276"/>
      <c r="AB53" s="275"/>
      <c r="AC53" s="598" t="str">
        <f t="shared" ref="AC53" si="44">IF(COUNTIF(AA53:AA55,"*")&gt;=1,COUNTIF(AA53:AA55,"*"),"0")</f>
        <v>0</v>
      </c>
      <c r="AD53" s="598" t="str">
        <f t="shared" ref="AD53" si="45">IF((COUNTIF(Z53:Z55,"管理技術者")+COUNTIF(Z53:Z55,"照査技術者"))&gt;=1,1,"0")</f>
        <v>0</v>
      </c>
    </row>
    <row r="54" spans="1:30" ht="18" customHeight="1" x14ac:dyDescent="0.2">
      <c r="A54" s="610"/>
      <c r="B54" s="611"/>
      <c r="C54" s="160">
        <f t="shared" si="11"/>
        <v>0</v>
      </c>
      <c r="D54" s="160">
        <f t="shared" si="12"/>
        <v>0</v>
      </c>
      <c r="E54" s="200">
        <f t="shared" si="13"/>
        <v>0</v>
      </c>
      <c r="F54" s="160">
        <f t="shared" si="1"/>
        <v>0</v>
      </c>
      <c r="G54" s="598"/>
      <c r="H54" s="598"/>
      <c r="I54" s="120"/>
      <c r="J54" s="120"/>
      <c r="K54" s="120"/>
      <c r="L54" s="120"/>
      <c r="M54" s="120"/>
      <c r="N54" s="120"/>
      <c r="O54" s="120"/>
      <c r="Q54" s="120"/>
      <c r="R54" s="120"/>
      <c r="W54" s="610"/>
      <c r="X54" s="611"/>
      <c r="Y54" s="160"/>
      <c r="Z54" s="160"/>
      <c r="AA54" s="216"/>
      <c r="AB54" s="160"/>
      <c r="AC54" s="598"/>
      <c r="AD54" s="598"/>
    </row>
    <row r="55" spans="1:30" ht="18" customHeight="1" x14ac:dyDescent="0.2">
      <c r="A55" s="612"/>
      <c r="B55" s="613"/>
      <c r="C55" s="160">
        <f t="shared" si="11"/>
        <v>0</v>
      </c>
      <c r="D55" s="160">
        <f t="shared" si="12"/>
        <v>0</v>
      </c>
      <c r="E55" s="200">
        <f t="shared" si="13"/>
        <v>0</v>
      </c>
      <c r="F55" s="160">
        <f t="shared" si="1"/>
        <v>0</v>
      </c>
      <c r="G55" s="599"/>
      <c r="H55" s="599"/>
      <c r="I55" s="120"/>
      <c r="J55" s="120"/>
      <c r="K55" s="120"/>
      <c r="L55" s="120"/>
      <c r="M55" s="120"/>
      <c r="N55" s="120"/>
      <c r="O55" s="120"/>
      <c r="Q55" s="120"/>
      <c r="R55" s="120"/>
      <c r="W55" s="612"/>
      <c r="X55" s="613"/>
      <c r="Y55" s="160"/>
      <c r="Z55" s="160"/>
      <c r="AA55" s="216"/>
      <c r="AB55" s="160"/>
      <c r="AC55" s="599"/>
      <c r="AD55" s="599"/>
    </row>
    <row r="56" spans="1:30" ht="18" customHeight="1" x14ac:dyDescent="0.2">
      <c r="A56" s="608" t="s">
        <v>273</v>
      </c>
      <c r="B56" s="609"/>
      <c r="C56" s="222">
        <f t="shared" si="11"/>
        <v>0</v>
      </c>
      <c r="D56" s="222">
        <f t="shared" si="12"/>
        <v>0</v>
      </c>
      <c r="E56" s="223">
        <f t="shared" si="13"/>
        <v>0</v>
      </c>
      <c r="F56" s="222">
        <f t="shared" si="1"/>
        <v>0</v>
      </c>
      <c r="G56" s="597" t="str">
        <f t="shared" ref="G56" si="46">IF(COUNTIF(E56:E58,"*")&gt;=1,COUNTIF(E56:E58,"*"),"0")</f>
        <v>0</v>
      </c>
      <c r="H56" s="597" t="str">
        <f t="shared" ref="H56" si="47">IF((COUNTIF(D56:D58,"管理技術者")+COUNTIF(D56:D58,"照査技術者"))&gt;=1,1,"0")</f>
        <v>0</v>
      </c>
      <c r="I56" s="120"/>
      <c r="J56" s="120"/>
      <c r="K56" s="120"/>
      <c r="L56" s="120"/>
      <c r="M56" s="120"/>
      <c r="N56" s="120"/>
      <c r="O56" s="120"/>
      <c r="Q56" s="120"/>
      <c r="R56" s="120"/>
      <c r="W56" s="608" t="s">
        <v>273</v>
      </c>
      <c r="X56" s="609"/>
      <c r="Y56" s="160"/>
      <c r="Z56" s="160"/>
      <c r="AA56" s="216"/>
      <c r="AB56" s="160"/>
      <c r="AC56" s="597" t="str">
        <f t="shared" ref="AC56" si="48">IF(COUNTIF(AA56:AA58,"*")&gt;=1,COUNTIF(AA56:AA58,"*"),"0")</f>
        <v>0</v>
      </c>
      <c r="AD56" s="597" t="str">
        <f t="shared" ref="AD56" si="49">IF((COUNTIF(Z56:Z58,"管理技術者")+COUNTIF(Z56:Z58,"照査技術者"))&gt;=1,1,"0")</f>
        <v>0</v>
      </c>
    </row>
    <row r="57" spans="1:30" ht="18" customHeight="1" x14ac:dyDescent="0.2">
      <c r="A57" s="610"/>
      <c r="B57" s="611"/>
      <c r="C57" s="222">
        <f t="shared" si="11"/>
        <v>0</v>
      </c>
      <c r="D57" s="222">
        <f t="shared" si="12"/>
        <v>0</v>
      </c>
      <c r="E57" s="223">
        <f t="shared" si="13"/>
        <v>0</v>
      </c>
      <c r="F57" s="222">
        <f t="shared" si="1"/>
        <v>0</v>
      </c>
      <c r="G57" s="598"/>
      <c r="H57" s="598"/>
      <c r="I57" s="120"/>
      <c r="J57" s="120"/>
      <c r="K57" s="120"/>
      <c r="L57" s="120"/>
      <c r="M57" s="120"/>
      <c r="N57" s="120"/>
      <c r="O57" s="120"/>
      <c r="Q57" s="120"/>
      <c r="R57" s="120"/>
      <c r="W57" s="610"/>
      <c r="X57" s="611"/>
      <c r="Y57" s="160"/>
      <c r="Z57" s="160"/>
      <c r="AA57" s="216"/>
      <c r="AB57" s="160"/>
      <c r="AC57" s="598"/>
      <c r="AD57" s="598"/>
    </row>
    <row r="58" spans="1:30" ht="18" customHeight="1" x14ac:dyDescent="0.2">
      <c r="A58" s="612"/>
      <c r="B58" s="613"/>
      <c r="C58" s="222">
        <f t="shared" si="11"/>
        <v>0</v>
      </c>
      <c r="D58" s="222">
        <f t="shared" si="12"/>
        <v>0</v>
      </c>
      <c r="E58" s="223">
        <f t="shared" si="13"/>
        <v>0</v>
      </c>
      <c r="F58" s="222">
        <f t="shared" si="1"/>
        <v>0</v>
      </c>
      <c r="G58" s="599"/>
      <c r="H58" s="599"/>
      <c r="I58" s="120"/>
      <c r="J58" s="120"/>
      <c r="K58" s="120"/>
      <c r="L58" s="120"/>
      <c r="M58" s="120"/>
      <c r="N58" s="120"/>
      <c r="O58" s="120"/>
      <c r="Q58" s="120"/>
      <c r="R58" s="120"/>
      <c r="W58" s="612"/>
      <c r="X58" s="613"/>
      <c r="Y58" s="160"/>
      <c r="Z58" s="160"/>
      <c r="AA58" s="216"/>
      <c r="AB58" s="160"/>
      <c r="AC58" s="599"/>
      <c r="AD58" s="599"/>
    </row>
    <row r="59" spans="1:30" ht="18" customHeight="1" x14ac:dyDescent="0.2">
      <c r="A59" s="608" t="s">
        <v>256</v>
      </c>
      <c r="B59" s="609"/>
      <c r="C59" s="160">
        <f t="shared" si="11"/>
        <v>0</v>
      </c>
      <c r="D59" s="160">
        <f t="shared" si="12"/>
        <v>0</v>
      </c>
      <c r="E59" s="200">
        <f t="shared" si="13"/>
        <v>0</v>
      </c>
      <c r="F59" s="160">
        <f t="shared" si="1"/>
        <v>0</v>
      </c>
      <c r="G59" s="597" t="str">
        <f t="shared" ref="G59" si="50">IF(COUNTIF(E59:E61,"*")&gt;=1,COUNTIF(E59:E61,"*"),"0")</f>
        <v>0</v>
      </c>
      <c r="H59" s="597" t="str">
        <f t="shared" ref="H59" si="51">IF((COUNTIF(D59:D61,"管理技術者")+COUNTIF(D59:D61,"照査技術者"))&gt;=1,1,"0")</f>
        <v>0</v>
      </c>
      <c r="I59" s="120"/>
      <c r="J59" s="120"/>
      <c r="K59" s="120"/>
      <c r="L59" s="120"/>
      <c r="M59" s="120"/>
      <c r="N59" s="120"/>
      <c r="O59" s="120"/>
      <c r="Q59" s="120"/>
      <c r="R59" s="120"/>
      <c r="W59" s="608" t="s">
        <v>256</v>
      </c>
      <c r="X59" s="609"/>
      <c r="Y59" s="160"/>
      <c r="Z59" s="160"/>
      <c r="AA59" s="216"/>
      <c r="AB59" s="160"/>
      <c r="AC59" s="597" t="str">
        <f t="shared" ref="AC59" si="52">IF(COUNTIF(AA59:AA61,"*")&gt;=1,COUNTIF(AA59:AA61,"*"),"0")</f>
        <v>0</v>
      </c>
      <c r="AD59" s="597" t="str">
        <f t="shared" ref="AD59" si="53">IF((COUNTIF(Z59:Z61,"管理技術者")+COUNTIF(Z59:Z61,"照査技術者"))&gt;=1,1,"0")</f>
        <v>0</v>
      </c>
    </row>
    <row r="60" spans="1:30" ht="18" customHeight="1" x14ac:dyDescent="0.2">
      <c r="A60" s="610"/>
      <c r="B60" s="611"/>
      <c r="C60" s="160">
        <f t="shared" si="11"/>
        <v>0</v>
      </c>
      <c r="D60" s="160">
        <f t="shared" si="12"/>
        <v>0</v>
      </c>
      <c r="E60" s="200">
        <f t="shared" si="13"/>
        <v>0</v>
      </c>
      <c r="F60" s="160">
        <f t="shared" si="1"/>
        <v>0</v>
      </c>
      <c r="G60" s="598"/>
      <c r="H60" s="598"/>
      <c r="I60" s="120"/>
      <c r="J60" s="120"/>
      <c r="K60" s="120"/>
      <c r="L60" s="120"/>
      <c r="M60" s="120"/>
      <c r="N60" s="120"/>
      <c r="O60" s="120"/>
      <c r="Q60" s="120"/>
      <c r="R60" s="120"/>
      <c r="W60" s="610"/>
      <c r="X60" s="611"/>
      <c r="Y60" s="160"/>
      <c r="Z60" s="160"/>
      <c r="AA60" s="216"/>
      <c r="AB60" s="160"/>
      <c r="AC60" s="598"/>
      <c r="AD60" s="598"/>
    </row>
    <row r="61" spans="1:30" ht="18" customHeight="1" x14ac:dyDescent="0.2">
      <c r="A61" s="612"/>
      <c r="B61" s="613"/>
      <c r="C61" s="160">
        <f t="shared" si="11"/>
        <v>0</v>
      </c>
      <c r="D61" s="160">
        <f t="shared" si="12"/>
        <v>0</v>
      </c>
      <c r="E61" s="200">
        <f t="shared" si="13"/>
        <v>0</v>
      </c>
      <c r="F61" s="160">
        <f t="shared" si="1"/>
        <v>0</v>
      </c>
      <c r="G61" s="599"/>
      <c r="H61" s="599"/>
      <c r="I61" s="120"/>
      <c r="J61" s="120"/>
      <c r="K61" s="120"/>
      <c r="L61" s="120"/>
      <c r="M61" s="120"/>
      <c r="N61" s="120"/>
      <c r="O61" s="120"/>
      <c r="Q61" s="120"/>
      <c r="R61" s="120"/>
      <c r="W61" s="612"/>
      <c r="X61" s="613"/>
      <c r="Y61" s="160"/>
      <c r="Z61" s="160"/>
      <c r="AA61" s="216"/>
      <c r="AB61" s="160"/>
      <c r="AC61" s="599"/>
      <c r="AD61" s="599"/>
    </row>
    <row r="62" spans="1:30" ht="18" customHeight="1" x14ac:dyDescent="0.2">
      <c r="A62" s="614" t="s">
        <v>243</v>
      </c>
      <c r="B62" s="615"/>
      <c r="C62" s="198" t="s">
        <v>677</v>
      </c>
      <c r="D62" s="169" t="s">
        <v>407</v>
      </c>
      <c r="E62" s="204" t="s">
        <v>280</v>
      </c>
      <c r="F62" s="198" t="s">
        <v>449</v>
      </c>
      <c r="G62" s="170" t="s">
        <v>244</v>
      </c>
      <c r="H62" s="170" t="s">
        <v>488</v>
      </c>
      <c r="I62" s="120"/>
      <c r="J62" s="120"/>
      <c r="K62" s="120"/>
      <c r="L62" s="120"/>
      <c r="M62" s="120"/>
      <c r="N62" s="120"/>
      <c r="O62" s="120"/>
      <c r="Q62" s="120"/>
      <c r="R62" s="120"/>
      <c r="W62" s="614" t="s">
        <v>243</v>
      </c>
      <c r="X62" s="629"/>
      <c r="Y62" s="169" t="s">
        <v>389</v>
      </c>
      <c r="Z62" s="169" t="s">
        <v>407</v>
      </c>
      <c r="AA62" s="208" t="s">
        <v>280</v>
      </c>
      <c r="AB62" s="170" t="s">
        <v>449</v>
      </c>
      <c r="AC62" s="170" t="s">
        <v>244</v>
      </c>
      <c r="AD62" s="170" t="s">
        <v>488</v>
      </c>
    </row>
    <row r="63" spans="1:30" ht="18" customHeight="1" x14ac:dyDescent="0.2">
      <c r="A63" s="608" t="s">
        <v>257</v>
      </c>
      <c r="B63" s="609"/>
      <c r="C63" s="160">
        <f t="shared" ref="C63:C119" si="54">Y63</f>
        <v>0</v>
      </c>
      <c r="D63" s="160">
        <f t="shared" ref="D63:D119" si="55">Z63</f>
        <v>0</v>
      </c>
      <c r="E63" s="200">
        <f t="shared" ref="E63:E119" si="56">AA63</f>
        <v>0</v>
      </c>
      <c r="F63" s="160">
        <f t="shared" ref="F63:F119" si="57">AB63</f>
        <v>0</v>
      </c>
      <c r="G63" s="597" t="str">
        <f t="shared" ref="G63" si="58">IF(COUNTIF(E63:E65,"*")&gt;=1,COUNTIF(E63:E65,"*"),"0")</f>
        <v>0</v>
      </c>
      <c r="H63" s="597" t="str">
        <f t="shared" ref="H63" si="59">IF((COUNTIF(D63:D65,"管理技術者")+COUNTIF(D63:D65,"照査技術者"))&gt;=1,1,"0")</f>
        <v>0</v>
      </c>
      <c r="I63" s="120"/>
      <c r="J63" s="120"/>
      <c r="K63" s="120"/>
      <c r="L63" s="120"/>
      <c r="M63" s="120"/>
      <c r="N63" s="120"/>
      <c r="O63" s="120"/>
      <c r="Q63" s="120"/>
      <c r="R63" s="120"/>
      <c r="W63" s="608" t="s">
        <v>257</v>
      </c>
      <c r="X63" s="609"/>
      <c r="Y63" s="160"/>
      <c r="Z63" s="160"/>
      <c r="AA63" s="216"/>
      <c r="AB63" s="160"/>
      <c r="AC63" s="597" t="str">
        <f t="shared" ref="AC63" si="60">IF(COUNTIF(AA63:AA65,"*")&gt;=1,COUNTIF(AA63:AA65,"*"),"0")</f>
        <v>0</v>
      </c>
      <c r="AD63" s="597" t="str">
        <f t="shared" ref="AD63" si="61">IF((COUNTIF(Z63:Z65,"管理技術者")+COUNTIF(Z63:Z65,"照査技術者"))&gt;=1,1,"0")</f>
        <v>0</v>
      </c>
    </row>
    <row r="64" spans="1:30" ht="18" customHeight="1" x14ac:dyDescent="0.2">
      <c r="A64" s="610"/>
      <c r="B64" s="611"/>
      <c r="C64" s="160">
        <f t="shared" si="54"/>
        <v>0</v>
      </c>
      <c r="D64" s="160">
        <f t="shared" si="55"/>
        <v>0</v>
      </c>
      <c r="E64" s="200">
        <f t="shared" si="56"/>
        <v>0</v>
      </c>
      <c r="F64" s="160">
        <f t="shared" si="57"/>
        <v>0</v>
      </c>
      <c r="G64" s="598"/>
      <c r="H64" s="598"/>
      <c r="I64" s="120"/>
      <c r="J64" s="120"/>
      <c r="K64" s="120"/>
      <c r="L64" s="120"/>
      <c r="M64" s="120"/>
      <c r="N64" s="120"/>
      <c r="O64" s="120"/>
      <c r="Q64" s="120"/>
      <c r="R64" s="120"/>
      <c r="W64" s="610"/>
      <c r="X64" s="611"/>
      <c r="Y64" s="160"/>
      <c r="Z64" s="160"/>
      <c r="AA64" s="216"/>
      <c r="AB64" s="160"/>
      <c r="AC64" s="598"/>
      <c r="AD64" s="598"/>
    </row>
    <row r="65" spans="1:30" ht="18" customHeight="1" x14ac:dyDescent="0.2">
      <c r="A65" s="612"/>
      <c r="B65" s="613"/>
      <c r="C65" s="160">
        <f t="shared" si="54"/>
        <v>0</v>
      </c>
      <c r="D65" s="160">
        <f t="shared" si="55"/>
        <v>0</v>
      </c>
      <c r="E65" s="200">
        <f t="shared" si="56"/>
        <v>0</v>
      </c>
      <c r="F65" s="160">
        <f t="shared" si="57"/>
        <v>0</v>
      </c>
      <c r="G65" s="599"/>
      <c r="H65" s="599"/>
      <c r="I65" s="120"/>
      <c r="J65" s="120"/>
      <c r="K65" s="120"/>
      <c r="L65" s="120"/>
      <c r="M65" s="120"/>
      <c r="N65" s="120"/>
      <c r="O65" s="120"/>
      <c r="Q65" s="120"/>
      <c r="R65" s="120"/>
      <c r="W65" s="612"/>
      <c r="X65" s="613"/>
      <c r="Y65" s="160"/>
      <c r="Z65" s="160"/>
      <c r="AA65" s="216"/>
      <c r="AB65" s="160"/>
      <c r="AC65" s="599"/>
      <c r="AD65" s="599"/>
    </row>
    <row r="66" spans="1:30" ht="18" customHeight="1" x14ac:dyDescent="0.2">
      <c r="A66" s="608" t="s">
        <v>258</v>
      </c>
      <c r="B66" s="609"/>
      <c r="C66" s="222">
        <f t="shared" si="54"/>
        <v>0</v>
      </c>
      <c r="D66" s="222">
        <f t="shared" si="55"/>
        <v>0</v>
      </c>
      <c r="E66" s="223">
        <f t="shared" si="56"/>
        <v>0</v>
      </c>
      <c r="F66" s="222">
        <f t="shared" si="57"/>
        <v>0</v>
      </c>
      <c r="G66" s="597" t="str">
        <f t="shared" ref="G66" si="62">IF(COUNTIF(E66:E68,"*")&gt;=1,COUNTIF(E66:E68,"*"),"0")</f>
        <v>0</v>
      </c>
      <c r="H66" s="597" t="str">
        <f t="shared" ref="H66" si="63">IF((COUNTIF(D66:D68,"管理技術者")+COUNTIF(D66:D68,"照査技術者"))&gt;=1,1,"0")</f>
        <v>0</v>
      </c>
      <c r="I66" s="120"/>
      <c r="J66" s="120"/>
      <c r="K66" s="120"/>
      <c r="L66" s="120"/>
      <c r="M66" s="120"/>
      <c r="N66" s="120"/>
      <c r="O66" s="120"/>
      <c r="Q66" s="120"/>
      <c r="R66" s="120"/>
      <c r="W66" s="608" t="s">
        <v>258</v>
      </c>
      <c r="X66" s="609"/>
      <c r="Y66" s="160"/>
      <c r="Z66" s="160"/>
      <c r="AA66" s="216"/>
      <c r="AB66" s="160"/>
      <c r="AC66" s="597" t="str">
        <f t="shared" ref="AC66" si="64">IF(COUNTIF(AA66:AA68,"*")&gt;=1,COUNTIF(AA66:AA68,"*"),"0")</f>
        <v>0</v>
      </c>
      <c r="AD66" s="597" t="str">
        <f t="shared" ref="AD66" si="65">IF((COUNTIF(Z66:Z68,"管理技術者")+COUNTIF(Z66:Z68,"照査技術者"))&gt;=1,1,"0")</f>
        <v>0</v>
      </c>
    </row>
    <row r="67" spans="1:30" ht="18" customHeight="1" x14ac:dyDescent="0.2">
      <c r="A67" s="610"/>
      <c r="B67" s="611"/>
      <c r="C67" s="222">
        <f t="shared" si="54"/>
        <v>0</v>
      </c>
      <c r="D67" s="222">
        <f t="shared" si="55"/>
        <v>0</v>
      </c>
      <c r="E67" s="223">
        <f t="shared" si="56"/>
        <v>0</v>
      </c>
      <c r="F67" s="222">
        <f t="shared" si="57"/>
        <v>0</v>
      </c>
      <c r="G67" s="598"/>
      <c r="H67" s="598"/>
      <c r="I67" s="120"/>
      <c r="J67" s="120"/>
      <c r="K67" s="120"/>
      <c r="L67" s="120"/>
      <c r="M67" s="120"/>
      <c r="N67" s="120"/>
      <c r="O67" s="120"/>
      <c r="Q67" s="120"/>
      <c r="R67" s="120"/>
      <c r="W67" s="610"/>
      <c r="X67" s="611"/>
      <c r="Y67" s="160"/>
      <c r="Z67" s="160"/>
      <c r="AA67" s="216"/>
      <c r="AB67" s="160"/>
      <c r="AC67" s="598"/>
      <c r="AD67" s="598"/>
    </row>
    <row r="68" spans="1:30" ht="18" customHeight="1" x14ac:dyDescent="0.2">
      <c r="A68" s="612"/>
      <c r="B68" s="613"/>
      <c r="C68" s="222">
        <f t="shared" si="54"/>
        <v>0</v>
      </c>
      <c r="D68" s="222">
        <f t="shared" si="55"/>
        <v>0</v>
      </c>
      <c r="E68" s="223">
        <f t="shared" si="56"/>
        <v>0</v>
      </c>
      <c r="F68" s="222">
        <f t="shared" si="57"/>
        <v>0</v>
      </c>
      <c r="G68" s="599"/>
      <c r="H68" s="599"/>
      <c r="I68" s="120"/>
      <c r="J68" s="120"/>
      <c r="K68" s="120"/>
      <c r="L68" s="120"/>
      <c r="M68" s="120"/>
      <c r="N68" s="120"/>
      <c r="O68" s="120"/>
      <c r="Q68" s="120"/>
      <c r="R68" s="120"/>
      <c r="W68" s="612"/>
      <c r="X68" s="613"/>
      <c r="Y68" s="160"/>
      <c r="Z68" s="160"/>
      <c r="AA68" s="216"/>
      <c r="AB68" s="160"/>
      <c r="AC68" s="599"/>
      <c r="AD68" s="599"/>
    </row>
    <row r="69" spans="1:30" ht="18" customHeight="1" x14ac:dyDescent="0.2">
      <c r="A69" s="608" t="s">
        <v>272</v>
      </c>
      <c r="B69" s="609"/>
      <c r="C69" s="160">
        <f t="shared" si="54"/>
        <v>0</v>
      </c>
      <c r="D69" s="160">
        <f t="shared" si="55"/>
        <v>0</v>
      </c>
      <c r="E69" s="200">
        <f t="shared" si="56"/>
        <v>0</v>
      </c>
      <c r="F69" s="160">
        <f t="shared" si="57"/>
        <v>0</v>
      </c>
      <c r="G69" s="597" t="str">
        <f t="shared" ref="G69" si="66">IF(COUNTIF(E69:E71,"*")&gt;=1,COUNTIF(E69:E71,"*"),"0")</f>
        <v>0</v>
      </c>
      <c r="H69" s="597" t="str">
        <f t="shared" ref="H69" si="67">IF((COUNTIF(D69:D71,"管理技術者")+COUNTIF(D69:D71,"照査技術者"))&gt;=1,1,"0")</f>
        <v>0</v>
      </c>
      <c r="I69" s="120"/>
      <c r="J69" s="120"/>
      <c r="K69" s="120"/>
      <c r="L69" s="120"/>
      <c r="M69" s="120"/>
      <c r="N69" s="120"/>
      <c r="O69" s="120"/>
      <c r="Q69" s="120"/>
      <c r="R69" s="120"/>
      <c r="W69" s="608" t="s">
        <v>272</v>
      </c>
      <c r="X69" s="609"/>
      <c r="Y69" s="160"/>
      <c r="Z69" s="160"/>
      <c r="AA69" s="216"/>
      <c r="AB69" s="160"/>
      <c r="AC69" s="597" t="str">
        <f t="shared" ref="AC69" si="68">IF(COUNTIF(AA69:AA71,"*")&gt;=1,COUNTIF(AA69:AA71,"*"),"0")</f>
        <v>0</v>
      </c>
      <c r="AD69" s="597" t="str">
        <f t="shared" ref="AD69" si="69">IF((COUNTIF(Z69:Z71,"管理技術者")+COUNTIF(Z69:Z71,"照査技術者"))&gt;=1,1,"0")</f>
        <v>0</v>
      </c>
    </row>
    <row r="70" spans="1:30" ht="18" customHeight="1" x14ac:dyDescent="0.2">
      <c r="A70" s="610"/>
      <c r="B70" s="611"/>
      <c r="C70" s="160">
        <f t="shared" si="54"/>
        <v>0</v>
      </c>
      <c r="D70" s="160">
        <f t="shared" si="55"/>
        <v>0</v>
      </c>
      <c r="E70" s="200">
        <f t="shared" si="56"/>
        <v>0</v>
      </c>
      <c r="F70" s="160">
        <f t="shared" si="57"/>
        <v>0</v>
      </c>
      <c r="G70" s="598"/>
      <c r="H70" s="598"/>
      <c r="I70" s="120"/>
      <c r="J70" s="120"/>
      <c r="K70" s="120"/>
      <c r="L70" s="120"/>
      <c r="M70" s="120"/>
      <c r="N70" s="120"/>
      <c r="O70" s="120"/>
      <c r="Q70" s="120"/>
      <c r="R70" s="120"/>
      <c r="W70" s="610"/>
      <c r="X70" s="611"/>
      <c r="Y70" s="160"/>
      <c r="Z70" s="160"/>
      <c r="AA70" s="216"/>
      <c r="AB70" s="160"/>
      <c r="AC70" s="598"/>
      <c r="AD70" s="598"/>
    </row>
    <row r="71" spans="1:30" ht="18" customHeight="1" x14ac:dyDescent="0.2">
      <c r="A71" s="612"/>
      <c r="B71" s="613"/>
      <c r="C71" s="160">
        <f t="shared" si="54"/>
        <v>0</v>
      </c>
      <c r="D71" s="160">
        <f t="shared" si="55"/>
        <v>0</v>
      </c>
      <c r="E71" s="200">
        <f t="shared" si="56"/>
        <v>0</v>
      </c>
      <c r="F71" s="160">
        <f t="shared" si="57"/>
        <v>0</v>
      </c>
      <c r="G71" s="599"/>
      <c r="H71" s="599"/>
      <c r="I71" s="120"/>
      <c r="J71" s="120"/>
      <c r="K71" s="120"/>
      <c r="L71" s="120"/>
      <c r="M71" s="120"/>
      <c r="N71" s="120"/>
      <c r="O71" s="120"/>
      <c r="Q71" s="120"/>
      <c r="R71" s="120"/>
      <c r="W71" s="612"/>
      <c r="X71" s="613"/>
      <c r="Y71" s="160"/>
      <c r="Z71" s="160"/>
      <c r="AA71" s="216"/>
      <c r="AB71" s="160"/>
      <c r="AC71" s="599"/>
      <c r="AD71" s="599"/>
    </row>
    <row r="72" spans="1:30" ht="18" customHeight="1" x14ac:dyDescent="0.2">
      <c r="A72" s="608" t="s">
        <v>259</v>
      </c>
      <c r="B72" s="609"/>
      <c r="C72" s="222">
        <f t="shared" si="54"/>
        <v>0</v>
      </c>
      <c r="D72" s="222">
        <f t="shared" si="55"/>
        <v>0</v>
      </c>
      <c r="E72" s="223">
        <f t="shared" si="56"/>
        <v>0</v>
      </c>
      <c r="F72" s="222">
        <f t="shared" si="57"/>
        <v>0</v>
      </c>
      <c r="G72" s="597" t="str">
        <f t="shared" ref="G72" si="70">IF(COUNTIF(E72:E74,"*")&gt;=1,COUNTIF(E72:E74,"*"),"0")</f>
        <v>0</v>
      </c>
      <c r="H72" s="597" t="str">
        <f t="shared" ref="H72" si="71">IF((COUNTIF(D72:D74,"管理技術者")+COUNTIF(D72:D74,"照査技術者"))&gt;=1,1,"0")</f>
        <v>0</v>
      </c>
      <c r="I72" s="120"/>
      <c r="J72" s="120"/>
      <c r="K72" s="120"/>
      <c r="L72" s="120"/>
      <c r="M72" s="120"/>
      <c r="N72" s="120"/>
      <c r="O72" s="120"/>
      <c r="Q72" s="120"/>
      <c r="R72" s="120"/>
      <c r="W72" s="608" t="s">
        <v>259</v>
      </c>
      <c r="X72" s="609"/>
      <c r="Y72" s="160"/>
      <c r="Z72" s="160"/>
      <c r="AA72" s="216"/>
      <c r="AB72" s="160"/>
      <c r="AC72" s="597" t="str">
        <f t="shared" ref="AC72" si="72">IF(COUNTIF(AA72:AA74,"*")&gt;=1,COUNTIF(AA72:AA74,"*"),"0")</f>
        <v>0</v>
      </c>
      <c r="AD72" s="597" t="str">
        <f t="shared" ref="AD72" si="73">IF((COUNTIF(Z72:Z74,"管理技術者")+COUNTIF(Z72:Z74,"照査技術者"))&gt;=1,1,"0")</f>
        <v>0</v>
      </c>
    </row>
    <row r="73" spans="1:30" ht="18" customHeight="1" x14ac:dyDescent="0.2">
      <c r="A73" s="610"/>
      <c r="B73" s="611"/>
      <c r="C73" s="222">
        <f t="shared" si="54"/>
        <v>0</v>
      </c>
      <c r="D73" s="222">
        <f t="shared" si="55"/>
        <v>0</v>
      </c>
      <c r="E73" s="223">
        <f t="shared" si="56"/>
        <v>0</v>
      </c>
      <c r="F73" s="222">
        <f t="shared" si="57"/>
        <v>0</v>
      </c>
      <c r="G73" s="598"/>
      <c r="H73" s="598"/>
      <c r="I73" s="120"/>
      <c r="J73" s="120"/>
      <c r="K73" s="120"/>
      <c r="L73" s="120"/>
      <c r="M73" s="120"/>
      <c r="N73" s="120"/>
      <c r="O73" s="120"/>
      <c r="Q73" s="120"/>
      <c r="R73" s="120"/>
      <c r="W73" s="610"/>
      <c r="X73" s="611"/>
      <c r="Y73" s="160"/>
      <c r="Z73" s="160"/>
      <c r="AA73" s="216"/>
      <c r="AB73" s="160"/>
      <c r="AC73" s="598"/>
      <c r="AD73" s="598"/>
    </row>
    <row r="74" spans="1:30" ht="18" customHeight="1" x14ac:dyDescent="0.2">
      <c r="A74" s="612"/>
      <c r="B74" s="613"/>
      <c r="C74" s="222">
        <f t="shared" si="54"/>
        <v>0</v>
      </c>
      <c r="D74" s="222">
        <f t="shared" si="55"/>
        <v>0</v>
      </c>
      <c r="E74" s="223">
        <f t="shared" si="56"/>
        <v>0</v>
      </c>
      <c r="F74" s="222">
        <f t="shared" si="57"/>
        <v>0</v>
      </c>
      <c r="G74" s="599"/>
      <c r="H74" s="599"/>
      <c r="I74" s="120"/>
      <c r="J74" s="120"/>
      <c r="K74" s="120"/>
      <c r="L74" s="120"/>
      <c r="M74" s="120"/>
      <c r="N74" s="120"/>
      <c r="O74" s="120"/>
      <c r="Q74" s="120"/>
      <c r="R74" s="120"/>
      <c r="W74" s="612"/>
      <c r="X74" s="613"/>
      <c r="Y74" s="160"/>
      <c r="Z74" s="160"/>
      <c r="AA74" s="216"/>
      <c r="AB74" s="160"/>
      <c r="AC74" s="599"/>
      <c r="AD74" s="599"/>
    </row>
    <row r="75" spans="1:30" ht="18" customHeight="1" x14ac:dyDescent="0.2">
      <c r="A75" s="602" t="s">
        <v>274</v>
      </c>
      <c r="B75" s="603"/>
      <c r="C75" s="160">
        <f t="shared" si="54"/>
        <v>0</v>
      </c>
      <c r="D75" s="160">
        <f t="shared" si="55"/>
        <v>0</v>
      </c>
      <c r="E75" s="200">
        <f t="shared" si="56"/>
        <v>0</v>
      </c>
      <c r="F75" s="160">
        <f t="shared" si="57"/>
        <v>0</v>
      </c>
      <c r="G75" s="597" t="str">
        <f t="shared" ref="G75" si="74">IF(COUNTIF(E75:E77,"*")&gt;=1,COUNTIF(E75:E77,"*"),"0")</f>
        <v>0</v>
      </c>
      <c r="H75" s="597" t="str">
        <f t="shared" ref="H75" si="75">IF((COUNTIF(D75:D77,"管理技術者")+COUNTIF(D75:D77,"照査技術者"))&gt;=1,1,"0")</f>
        <v>0</v>
      </c>
      <c r="I75" s="120"/>
      <c r="J75" s="120"/>
      <c r="K75" s="120"/>
      <c r="L75" s="120"/>
      <c r="M75" s="120"/>
      <c r="N75" s="120"/>
      <c r="O75" s="120"/>
      <c r="Q75" s="120"/>
      <c r="R75" s="120"/>
      <c r="W75" s="602" t="s">
        <v>274</v>
      </c>
      <c r="X75" s="603"/>
      <c r="Y75" s="160"/>
      <c r="Z75" s="160"/>
      <c r="AA75" s="216"/>
      <c r="AB75" s="160"/>
      <c r="AC75" s="597" t="str">
        <f t="shared" ref="AC75" si="76">IF(COUNTIF(AA75:AA77,"*")&gt;=1,COUNTIF(AA75:AA77,"*"),"0")</f>
        <v>0</v>
      </c>
      <c r="AD75" s="597" t="str">
        <f t="shared" ref="AD75" si="77">IF((COUNTIF(Z75:Z77,"管理技術者")+COUNTIF(Z75:Z77,"照査技術者"))&gt;=1,1,"0")</f>
        <v>0</v>
      </c>
    </row>
    <row r="76" spans="1:30" ht="18" customHeight="1" x14ac:dyDescent="0.2">
      <c r="A76" s="604"/>
      <c r="B76" s="605"/>
      <c r="C76" s="160">
        <f t="shared" si="54"/>
        <v>0</v>
      </c>
      <c r="D76" s="160">
        <f t="shared" si="55"/>
        <v>0</v>
      </c>
      <c r="E76" s="200">
        <f t="shared" si="56"/>
        <v>0</v>
      </c>
      <c r="F76" s="160">
        <f t="shared" si="57"/>
        <v>0</v>
      </c>
      <c r="G76" s="598"/>
      <c r="H76" s="598"/>
      <c r="I76" s="120"/>
      <c r="J76" s="120"/>
      <c r="K76" s="120"/>
      <c r="L76" s="120"/>
      <c r="M76" s="120"/>
      <c r="N76" s="120"/>
      <c r="O76" s="120"/>
      <c r="Q76" s="120"/>
      <c r="R76" s="120"/>
      <c r="W76" s="604"/>
      <c r="X76" s="605"/>
      <c r="Y76" s="160"/>
      <c r="Z76" s="160"/>
      <c r="AA76" s="216"/>
      <c r="AB76" s="160"/>
      <c r="AC76" s="598"/>
      <c r="AD76" s="598"/>
    </row>
    <row r="77" spans="1:30" ht="18" customHeight="1" thickBot="1" x14ac:dyDescent="0.25">
      <c r="A77" s="616"/>
      <c r="B77" s="617"/>
      <c r="C77" s="273">
        <f t="shared" si="54"/>
        <v>0</v>
      </c>
      <c r="D77" s="273">
        <f t="shared" si="55"/>
        <v>0</v>
      </c>
      <c r="E77" s="274">
        <f t="shared" si="56"/>
        <v>0</v>
      </c>
      <c r="F77" s="273">
        <f t="shared" si="57"/>
        <v>0</v>
      </c>
      <c r="G77" s="600"/>
      <c r="H77" s="600"/>
      <c r="I77" s="120"/>
      <c r="J77" s="120"/>
      <c r="K77" s="120"/>
      <c r="L77" s="120"/>
      <c r="M77" s="120"/>
      <c r="N77" s="120"/>
      <c r="O77" s="120"/>
      <c r="Q77" s="120"/>
      <c r="R77" s="120"/>
      <c r="W77" s="616"/>
      <c r="X77" s="617"/>
      <c r="Y77" s="273"/>
      <c r="Z77" s="273"/>
      <c r="AA77" s="277"/>
      <c r="AB77" s="273"/>
      <c r="AC77" s="600"/>
      <c r="AD77" s="600"/>
    </row>
    <row r="78" spans="1:30" ht="18" customHeight="1" x14ac:dyDescent="0.2">
      <c r="A78" s="604" t="s">
        <v>275</v>
      </c>
      <c r="B78" s="605"/>
      <c r="C78" s="271">
        <f t="shared" si="54"/>
        <v>0</v>
      </c>
      <c r="D78" s="271">
        <f t="shared" si="55"/>
        <v>0</v>
      </c>
      <c r="E78" s="272">
        <f t="shared" si="56"/>
        <v>0</v>
      </c>
      <c r="F78" s="271">
        <f t="shared" si="57"/>
        <v>0</v>
      </c>
      <c r="G78" s="598" t="str">
        <f t="shared" ref="G78" si="78">IF(COUNTIF(E78:E80,"*")&gt;=1,COUNTIF(E78:E80,"*"),"0")</f>
        <v>0</v>
      </c>
      <c r="H78" s="598" t="str">
        <f t="shared" ref="H78" si="79">IF((COUNTIF(D78:D80,"管理技術者")+COUNTIF(D78:D80,"照査技術者"))&gt;=1,1,"0")</f>
        <v>0</v>
      </c>
      <c r="I78" s="120"/>
      <c r="J78" s="120"/>
      <c r="K78" s="120"/>
      <c r="L78" s="120"/>
      <c r="M78" s="120"/>
      <c r="N78" s="120"/>
      <c r="O78" s="120"/>
      <c r="Q78" s="120"/>
      <c r="R78" s="120"/>
      <c r="W78" s="604" t="s">
        <v>275</v>
      </c>
      <c r="X78" s="605"/>
      <c r="Y78" s="275"/>
      <c r="Z78" s="275"/>
      <c r="AA78" s="276"/>
      <c r="AB78" s="275"/>
      <c r="AC78" s="598" t="str">
        <f t="shared" ref="AC78" si="80">IF(COUNTIF(AA78:AA80,"*")&gt;=1,COUNTIF(AA78:AA80,"*"),"0")</f>
        <v>0</v>
      </c>
      <c r="AD78" s="598" t="str">
        <f t="shared" ref="AD78" si="81">IF((COUNTIF(Z78:Z80,"管理技術者")+COUNTIF(Z78:Z80,"照査技術者"))&gt;=1,1,"0")</f>
        <v>0</v>
      </c>
    </row>
    <row r="79" spans="1:30" ht="18" customHeight="1" x14ac:dyDescent="0.2">
      <c r="A79" s="604"/>
      <c r="B79" s="605"/>
      <c r="C79" s="222">
        <f t="shared" si="54"/>
        <v>0</v>
      </c>
      <c r="D79" s="222">
        <f t="shared" si="55"/>
        <v>0</v>
      </c>
      <c r="E79" s="223">
        <f t="shared" si="56"/>
        <v>0</v>
      </c>
      <c r="F79" s="222">
        <f t="shared" si="57"/>
        <v>0</v>
      </c>
      <c r="G79" s="598"/>
      <c r="H79" s="598"/>
      <c r="I79" s="120"/>
      <c r="J79" s="120"/>
      <c r="K79" s="120"/>
      <c r="L79" s="120"/>
      <c r="M79" s="120"/>
      <c r="N79" s="120"/>
      <c r="O79" s="120"/>
      <c r="Q79" s="120"/>
      <c r="R79" s="120"/>
      <c r="W79" s="604"/>
      <c r="X79" s="605"/>
      <c r="Y79" s="160"/>
      <c r="Z79" s="160"/>
      <c r="AA79" s="216"/>
      <c r="AB79" s="160"/>
      <c r="AC79" s="598"/>
      <c r="AD79" s="598"/>
    </row>
    <row r="80" spans="1:30" ht="18" customHeight="1" x14ac:dyDescent="0.2">
      <c r="A80" s="606"/>
      <c r="B80" s="607"/>
      <c r="C80" s="222">
        <f t="shared" si="54"/>
        <v>0</v>
      </c>
      <c r="D80" s="222">
        <f t="shared" si="55"/>
        <v>0</v>
      </c>
      <c r="E80" s="223">
        <f t="shared" si="56"/>
        <v>0</v>
      </c>
      <c r="F80" s="222">
        <f t="shared" si="57"/>
        <v>0</v>
      </c>
      <c r="G80" s="599"/>
      <c r="H80" s="599"/>
      <c r="I80" s="120"/>
      <c r="J80" s="120"/>
      <c r="K80" s="120"/>
      <c r="L80" s="120"/>
      <c r="M80" s="120"/>
      <c r="N80" s="120"/>
      <c r="O80" s="120"/>
      <c r="Q80" s="120"/>
      <c r="R80" s="120"/>
      <c r="W80" s="606"/>
      <c r="X80" s="607"/>
      <c r="Y80" s="160"/>
      <c r="Z80" s="160"/>
      <c r="AA80" s="216"/>
      <c r="AB80" s="160"/>
      <c r="AC80" s="599"/>
      <c r="AD80" s="599"/>
    </row>
    <row r="81" spans="1:30" ht="18" customHeight="1" x14ac:dyDescent="0.2">
      <c r="A81" s="602" t="s">
        <v>260</v>
      </c>
      <c r="B81" s="603"/>
      <c r="C81" s="160">
        <f t="shared" si="54"/>
        <v>0</v>
      </c>
      <c r="D81" s="160">
        <f t="shared" si="55"/>
        <v>0</v>
      </c>
      <c r="E81" s="200">
        <f t="shared" si="56"/>
        <v>0</v>
      </c>
      <c r="F81" s="160">
        <f t="shared" si="57"/>
        <v>0</v>
      </c>
      <c r="G81" s="597" t="str">
        <f t="shared" ref="G81" si="82">IF(COUNTIF(E81:E83,"*")&gt;=1,COUNTIF(E81:E83,"*"),"0")</f>
        <v>0</v>
      </c>
      <c r="H81" s="597" t="str">
        <f t="shared" ref="H81" si="83">IF((COUNTIF(D81:D83,"管理技術者")+COUNTIF(D81:D83,"照査技術者"))&gt;=1,1,"0")</f>
        <v>0</v>
      </c>
      <c r="I81" s="120"/>
      <c r="J81" s="120"/>
      <c r="K81" s="120"/>
      <c r="L81" s="120"/>
      <c r="M81" s="120"/>
      <c r="N81" s="120"/>
      <c r="O81" s="120"/>
      <c r="Q81" s="120"/>
      <c r="R81" s="120"/>
      <c r="W81" s="602" t="s">
        <v>260</v>
      </c>
      <c r="X81" s="603"/>
      <c r="Y81" s="160"/>
      <c r="Z81" s="160"/>
      <c r="AA81" s="216"/>
      <c r="AB81" s="160"/>
      <c r="AC81" s="597" t="str">
        <f t="shared" ref="AC81" si="84">IF(COUNTIF(AA81:AA83,"*")&gt;=1,COUNTIF(AA81:AA83,"*"),"0")</f>
        <v>0</v>
      </c>
      <c r="AD81" s="597" t="str">
        <f t="shared" ref="AD81" si="85">IF((COUNTIF(Z81:Z83,"管理技術者")+COUNTIF(Z81:Z83,"照査技術者"))&gt;=1,1,"0")</f>
        <v>0</v>
      </c>
    </row>
    <row r="82" spans="1:30" ht="18" customHeight="1" x14ac:dyDescent="0.2">
      <c r="A82" s="604"/>
      <c r="B82" s="605"/>
      <c r="C82" s="160">
        <f t="shared" si="54"/>
        <v>0</v>
      </c>
      <c r="D82" s="160">
        <f t="shared" si="55"/>
        <v>0</v>
      </c>
      <c r="E82" s="200">
        <f t="shared" si="56"/>
        <v>0</v>
      </c>
      <c r="F82" s="160">
        <f t="shared" si="57"/>
        <v>0</v>
      </c>
      <c r="G82" s="598"/>
      <c r="H82" s="598"/>
      <c r="I82" s="120"/>
      <c r="J82" s="120"/>
      <c r="K82" s="120"/>
      <c r="L82" s="120"/>
      <c r="M82" s="120"/>
      <c r="N82" s="120"/>
      <c r="O82" s="120"/>
      <c r="Q82" s="120"/>
      <c r="R82" s="120"/>
      <c r="W82" s="604"/>
      <c r="X82" s="605"/>
      <c r="Y82" s="160"/>
      <c r="Z82" s="160"/>
      <c r="AA82" s="216"/>
      <c r="AB82" s="160"/>
      <c r="AC82" s="598"/>
      <c r="AD82" s="598"/>
    </row>
    <row r="83" spans="1:30" ht="18" customHeight="1" x14ac:dyDescent="0.2">
      <c r="A83" s="606"/>
      <c r="B83" s="607"/>
      <c r="C83" s="160">
        <f t="shared" si="54"/>
        <v>0</v>
      </c>
      <c r="D83" s="160">
        <f t="shared" si="55"/>
        <v>0</v>
      </c>
      <c r="E83" s="200">
        <f t="shared" si="56"/>
        <v>0</v>
      </c>
      <c r="F83" s="160">
        <f t="shared" si="57"/>
        <v>0</v>
      </c>
      <c r="G83" s="599"/>
      <c r="H83" s="599"/>
      <c r="I83" s="120"/>
      <c r="J83" s="120"/>
      <c r="K83" s="120"/>
      <c r="L83" s="120"/>
      <c r="M83" s="120"/>
      <c r="N83" s="120"/>
      <c r="O83" s="120"/>
      <c r="Q83" s="120"/>
      <c r="R83" s="120"/>
      <c r="W83" s="606"/>
      <c r="X83" s="607"/>
      <c r="Y83" s="160"/>
      <c r="Z83" s="160"/>
      <c r="AA83" s="216"/>
      <c r="AB83" s="160"/>
      <c r="AC83" s="599"/>
      <c r="AD83" s="599"/>
    </row>
    <row r="84" spans="1:30" ht="18" customHeight="1" x14ac:dyDescent="0.2">
      <c r="A84" s="602" t="s">
        <v>276</v>
      </c>
      <c r="B84" s="603"/>
      <c r="C84" s="222">
        <f t="shared" si="54"/>
        <v>0</v>
      </c>
      <c r="D84" s="222">
        <f t="shared" si="55"/>
        <v>0</v>
      </c>
      <c r="E84" s="223">
        <f t="shared" si="56"/>
        <v>0</v>
      </c>
      <c r="F84" s="222">
        <f t="shared" si="57"/>
        <v>0</v>
      </c>
      <c r="G84" s="597" t="str">
        <f t="shared" ref="G84" si="86">IF(COUNTIF(E84:E86,"*")&gt;=1,COUNTIF(E84:E86,"*"),"0")</f>
        <v>0</v>
      </c>
      <c r="H84" s="597" t="str">
        <f t="shared" ref="H84" si="87">IF((COUNTIF(D84:D86,"管理技術者")+COUNTIF(D84:D86,"照査技術者"))&gt;=1,1,"0")</f>
        <v>0</v>
      </c>
      <c r="I84" s="120"/>
      <c r="J84" s="120"/>
      <c r="K84" s="120"/>
      <c r="L84" s="120"/>
      <c r="M84" s="120"/>
      <c r="N84" s="120"/>
      <c r="O84" s="120"/>
      <c r="Q84" s="120"/>
      <c r="R84" s="120"/>
      <c r="W84" s="602" t="s">
        <v>276</v>
      </c>
      <c r="X84" s="603"/>
      <c r="Y84" s="160"/>
      <c r="Z84" s="160"/>
      <c r="AA84" s="216"/>
      <c r="AB84" s="160"/>
      <c r="AC84" s="597" t="str">
        <f t="shared" ref="AC84" si="88">IF(COUNTIF(AA84:AA86,"*")&gt;=1,COUNTIF(AA84:AA86,"*"),"0")</f>
        <v>0</v>
      </c>
      <c r="AD84" s="597" t="str">
        <f t="shared" ref="AD84" si="89">IF((COUNTIF(Z84:Z86,"管理技術者")+COUNTIF(Z84:Z86,"照査技術者"))&gt;=1,1,"0")</f>
        <v>0</v>
      </c>
    </row>
    <row r="85" spans="1:30" ht="18" customHeight="1" x14ac:dyDescent="0.2">
      <c r="A85" s="604"/>
      <c r="B85" s="605"/>
      <c r="C85" s="222">
        <f t="shared" si="54"/>
        <v>0</v>
      </c>
      <c r="D85" s="222">
        <f t="shared" si="55"/>
        <v>0</v>
      </c>
      <c r="E85" s="223">
        <f t="shared" si="56"/>
        <v>0</v>
      </c>
      <c r="F85" s="222">
        <f t="shared" si="57"/>
        <v>0</v>
      </c>
      <c r="G85" s="598"/>
      <c r="H85" s="598"/>
      <c r="I85" s="120"/>
      <c r="J85" s="120"/>
      <c r="K85" s="120"/>
      <c r="L85" s="120"/>
      <c r="M85" s="120"/>
      <c r="N85" s="120"/>
      <c r="O85" s="120"/>
      <c r="Q85" s="120"/>
      <c r="R85" s="120"/>
      <c r="W85" s="604"/>
      <c r="X85" s="605"/>
      <c r="Y85" s="160"/>
      <c r="Z85" s="160"/>
      <c r="AA85" s="216"/>
      <c r="AB85" s="160"/>
      <c r="AC85" s="598"/>
      <c r="AD85" s="598"/>
    </row>
    <row r="86" spans="1:30" ht="18" customHeight="1" x14ac:dyDescent="0.2">
      <c r="A86" s="606"/>
      <c r="B86" s="607"/>
      <c r="C86" s="222">
        <f t="shared" si="54"/>
        <v>0</v>
      </c>
      <c r="D86" s="222">
        <f t="shared" si="55"/>
        <v>0</v>
      </c>
      <c r="E86" s="223">
        <f t="shared" si="56"/>
        <v>0</v>
      </c>
      <c r="F86" s="222">
        <f t="shared" si="57"/>
        <v>0</v>
      </c>
      <c r="G86" s="599"/>
      <c r="H86" s="599"/>
      <c r="I86" s="120"/>
      <c r="J86" s="120"/>
      <c r="K86" s="120"/>
      <c r="L86" s="120"/>
      <c r="M86" s="120"/>
      <c r="N86" s="120"/>
      <c r="O86" s="120"/>
      <c r="Q86" s="120"/>
      <c r="R86" s="120"/>
      <c r="W86" s="606"/>
      <c r="X86" s="607"/>
      <c r="Y86" s="160"/>
      <c r="Z86" s="160"/>
      <c r="AA86" s="216"/>
      <c r="AB86" s="160"/>
      <c r="AC86" s="599"/>
      <c r="AD86" s="599"/>
    </row>
    <row r="87" spans="1:30" ht="18" customHeight="1" x14ac:dyDescent="0.2">
      <c r="A87" s="602" t="s">
        <v>418</v>
      </c>
      <c r="B87" s="603"/>
      <c r="C87" s="160">
        <f t="shared" si="54"/>
        <v>0</v>
      </c>
      <c r="D87" s="160">
        <f t="shared" si="55"/>
        <v>0</v>
      </c>
      <c r="E87" s="200">
        <f t="shared" si="56"/>
        <v>0</v>
      </c>
      <c r="F87" s="160">
        <f t="shared" si="57"/>
        <v>0</v>
      </c>
      <c r="G87" s="597" t="str">
        <f t="shared" ref="G87" si="90">IF(COUNTIF(E87:E89,"*")&gt;=1,COUNTIF(E87:E89,"*"),"0")</f>
        <v>0</v>
      </c>
      <c r="H87" s="597" t="str">
        <f t="shared" ref="H87" si="91">IF((COUNTIF(D87:D89,"管理技術者")+COUNTIF(D87:D89,"照査技術者"))&gt;=1,1,"0")</f>
        <v>0</v>
      </c>
      <c r="I87" s="120"/>
      <c r="J87" s="120"/>
      <c r="K87" s="120"/>
      <c r="L87" s="120"/>
      <c r="M87" s="120"/>
      <c r="N87" s="120"/>
      <c r="O87" s="120"/>
      <c r="Q87" s="120"/>
      <c r="R87" s="120"/>
      <c r="W87" s="602" t="s">
        <v>418</v>
      </c>
      <c r="X87" s="603"/>
      <c r="Y87" s="160"/>
      <c r="Z87" s="160"/>
      <c r="AA87" s="216"/>
      <c r="AB87" s="160"/>
      <c r="AC87" s="597" t="str">
        <f t="shared" ref="AC87" si="92">IF(COUNTIF(AA87:AA89,"*")&gt;=1,COUNTIF(AA87:AA89,"*"),"0")</f>
        <v>0</v>
      </c>
      <c r="AD87" s="597" t="str">
        <f t="shared" ref="AD87" si="93">IF((COUNTIF(Z87:Z89,"管理技術者")+COUNTIF(Z87:Z89,"照査技術者"))&gt;=1,1,"0")</f>
        <v>0</v>
      </c>
    </row>
    <row r="88" spans="1:30" ht="18" customHeight="1" x14ac:dyDescent="0.2">
      <c r="A88" s="604"/>
      <c r="B88" s="605"/>
      <c r="C88" s="160">
        <f t="shared" si="54"/>
        <v>0</v>
      </c>
      <c r="D88" s="160">
        <f t="shared" si="55"/>
        <v>0</v>
      </c>
      <c r="E88" s="200">
        <f t="shared" si="56"/>
        <v>0</v>
      </c>
      <c r="F88" s="160">
        <f t="shared" si="57"/>
        <v>0</v>
      </c>
      <c r="G88" s="598"/>
      <c r="H88" s="598"/>
      <c r="I88" s="120"/>
      <c r="J88" s="120"/>
      <c r="K88" s="120"/>
      <c r="L88" s="120"/>
      <c r="M88" s="120"/>
      <c r="N88" s="120"/>
      <c r="O88" s="120"/>
      <c r="Q88" s="120"/>
      <c r="R88" s="120"/>
      <c r="W88" s="604"/>
      <c r="X88" s="605"/>
      <c r="Y88" s="160"/>
      <c r="Z88" s="160"/>
      <c r="AA88" s="216"/>
      <c r="AB88" s="160"/>
      <c r="AC88" s="598"/>
      <c r="AD88" s="598"/>
    </row>
    <row r="89" spans="1:30" ht="18" customHeight="1" x14ac:dyDescent="0.2">
      <c r="A89" s="606"/>
      <c r="B89" s="607"/>
      <c r="C89" s="160">
        <f t="shared" si="54"/>
        <v>0</v>
      </c>
      <c r="D89" s="160">
        <f t="shared" si="55"/>
        <v>0</v>
      </c>
      <c r="E89" s="200">
        <f t="shared" si="56"/>
        <v>0</v>
      </c>
      <c r="F89" s="160">
        <f t="shared" si="57"/>
        <v>0</v>
      </c>
      <c r="G89" s="599"/>
      <c r="H89" s="599"/>
      <c r="I89" s="120"/>
      <c r="J89" s="120"/>
      <c r="K89" s="120"/>
      <c r="L89" s="120"/>
      <c r="M89" s="120"/>
      <c r="N89" s="120"/>
      <c r="O89" s="120"/>
      <c r="Q89" s="120"/>
      <c r="R89" s="120"/>
      <c r="W89" s="606"/>
      <c r="X89" s="607"/>
      <c r="Y89" s="160"/>
      <c r="Z89" s="160"/>
      <c r="AA89" s="216"/>
      <c r="AB89" s="160"/>
      <c r="AC89" s="599"/>
      <c r="AD89" s="599"/>
    </row>
    <row r="90" spans="1:30" ht="18" customHeight="1" x14ac:dyDescent="0.2">
      <c r="A90" s="618" t="s">
        <v>479</v>
      </c>
      <c r="B90" s="609"/>
      <c r="C90" s="222">
        <f t="shared" si="54"/>
        <v>0</v>
      </c>
      <c r="D90" s="222">
        <f t="shared" si="55"/>
        <v>0</v>
      </c>
      <c r="E90" s="223">
        <f t="shared" si="56"/>
        <v>0</v>
      </c>
      <c r="F90" s="222">
        <f t="shared" si="57"/>
        <v>0</v>
      </c>
      <c r="G90" s="597" t="str">
        <f t="shared" ref="G90" si="94">IF(COUNTIF(E90:E92,"*")&gt;=1,COUNTIF(E90:E92,"*"),"0")</f>
        <v>0</v>
      </c>
      <c r="H90" s="597" t="str">
        <f t="shared" ref="H90" si="95">IF((COUNTIF(D90:D92,"管理技術者")+COUNTIF(D90:D92,"照査技術者"))&gt;=1,1,"0")</f>
        <v>0</v>
      </c>
      <c r="I90" s="120"/>
      <c r="J90" s="120"/>
      <c r="K90" s="120"/>
      <c r="L90" s="120"/>
      <c r="M90" s="120"/>
      <c r="N90" s="120"/>
      <c r="O90" s="120"/>
      <c r="Q90" s="120"/>
      <c r="R90" s="120"/>
      <c r="W90" s="608" t="s">
        <v>262</v>
      </c>
      <c r="X90" s="609"/>
      <c r="Y90" s="160"/>
      <c r="Z90" s="160"/>
      <c r="AA90" s="216"/>
      <c r="AB90" s="160"/>
      <c r="AC90" s="597" t="str">
        <f t="shared" ref="AC90" si="96">IF(COUNTIF(AA90:AA92,"*")&gt;=1,COUNTIF(AA90:AA92,"*"),"0")</f>
        <v>0</v>
      </c>
      <c r="AD90" s="597" t="str">
        <f t="shared" ref="AD90" si="97">IF((COUNTIF(Z90:Z92,"管理技術者")+COUNTIF(Z90:Z92,"照査技術者"))&gt;=1,1,"0")</f>
        <v>0</v>
      </c>
    </row>
    <row r="91" spans="1:30" ht="18" customHeight="1" x14ac:dyDescent="0.2">
      <c r="A91" s="610"/>
      <c r="B91" s="611"/>
      <c r="C91" s="222">
        <f t="shared" si="54"/>
        <v>0</v>
      </c>
      <c r="D91" s="222">
        <f t="shared" si="55"/>
        <v>0</v>
      </c>
      <c r="E91" s="223">
        <f t="shared" si="56"/>
        <v>0</v>
      </c>
      <c r="F91" s="222">
        <f t="shared" si="57"/>
        <v>0</v>
      </c>
      <c r="G91" s="598"/>
      <c r="H91" s="598"/>
      <c r="I91" s="120"/>
      <c r="J91" s="120"/>
      <c r="K91" s="120"/>
      <c r="L91" s="120"/>
      <c r="M91" s="120"/>
      <c r="N91" s="120"/>
      <c r="O91" s="120"/>
      <c r="Q91" s="120"/>
      <c r="R91" s="120"/>
      <c r="W91" s="610"/>
      <c r="X91" s="611"/>
      <c r="Y91" s="160"/>
      <c r="Z91" s="160"/>
      <c r="AA91" s="216"/>
      <c r="AB91" s="160"/>
      <c r="AC91" s="598"/>
      <c r="AD91" s="598"/>
    </row>
    <row r="92" spans="1:30" ht="18" customHeight="1" thickBot="1" x14ac:dyDescent="0.25">
      <c r="A92" s="619"/>
      <c r="B92" s="620"/>
      <c r="C92" s="279">
        <f t="shared" si="54"/>
        <v>0</v>
      </c>
      <c r="D92" s="279">
        <f t="shared" si="55"/>
        <v>0</v>
      </c>
      <c r="E92" s="280">
        <f t="shared" si="56"/>
        <v>0</v>
      </c>
      <c r="F92" s="279">
        <f t="shared" si="57"/>
        <v>0</v>
      </c>
      <c r="G92" s="600"/>
      <c r="H92" s="600"/>
      <c r="I92" s="120"/>
      <c r="J92" s="120"/>
      <c r="K92" s="120"/>
      <c r="L92" s="120"/>
      <c r="M92" s="120"/>
      <c r="N92" s="120"/>
      <c r="O92" s="120"/>
      <c r="Q92" s="120"/>
      <c r="R92" s="120"/>
      <c r="W92" s="619"/>
      <c r="X92" s="620"/>
      <c r="Y92" s="273"/>
      <c r="Z92" s="273"/>
      <c r="AA92" s="277"/>
      <c r="AB92" s="273"/>
      <c r="AC92" s="600"/>
      <c r="AD92" s="600"/>
    </row>
    <row r="93" spans="1:30" ht="18" customHeight="1" x14ac:dyDescent="0.2">
      <c r="A93" s="621" t="s">
        <v>480</v>
      </c>
      <c r="B93" s="611"/>
      <c r="C93" s="275">
        <f t="shared" si="54"/>
        <v>0</v>
      </c>
      <c r="D93" s="275">
        <f t="shared" si="55"/>
        <v>0</v>
      </c>
      <c r="E93" s="278">
        <f t="shared" si="56"/>
        <v>0</v>
      </c>
      <c r="F93" s="275">
        <f t="shared" si="57"/>
        <v>0</v>
      </c>
      <c r="G93" s="598" t="str">
        <f t="shared" ref="G93" si="98">IF(COUNTIF(E93:E95,"*")&gt;=1,COUNTIF(E93:E95,"*"),"0")</f>
        <v>0</v>
      </c>
      <c r="H93" s="598" t="str">
        <f t="shared" ref="H93" si="99">IF((COUNTIF(D93:D95,"管理技術者")+COUNTIF(D93:D95,"照査技術者"))&gt;=1,1,"0")</f>
        <v>0</v>
      </c>
      <c r="I93" s="120"/>
      <c r="J93" s="120"/>
      <c r="K93" s="120"/>
      <c r="L93" s="120"/>
      <c r="M93" s="120"/>
      <c r="N93" s="120"/>
      <c r="O93" s="120"/>
      <c r="Q93" s="120"/>
      <c r="R93" s="120"/>
      <c r="W93" s="610" t="s">
        <v>263</v>
      </c>
      <c r="X93" s="611"/>
      <c r="Y93" s="275"/>
      <c r="Z93" s="275"/>
      <c r="AA93" s="276"/>
      <c r="AB93" s="275"/>
      <c r="AC93" s="598" t="str">
        <f t="shared" ref="AC93" si="100">IF(COUNTIF(AA93:AA95,"*")&gt;=1,COUNTIF(AA93:AA95,"*"),"0")</f>
        <v>0</v>
      </c>
      <c r="AD93" s="598" t="str">
        <f t="shared" ref="AD93" si="101">IF((COUNTIF(Z93:Z95,"管理技術者")+COUNTIF(Z93:Z95,"照査技術者"))&gt;=1,1,"0")</f>
        <v>0</v>
      </c>
    </row>
    <row r="94" spans="1:30" ht="17.25" customHeight="1" x14ac:dyDescent="0.2">
      <c r="A94" s="610"/>
      <c r="B94" s="611"/>
      <c r="C94" s="160">
        <f t="shared" si="54"/>
        <v>0</v>
      </c>
      <c r="D94" s="160">
        <f t="shared" si="55"/>
        <v>0</v>
      </c>
      <c r="E94" s="200">
        <f t="shared" si="56"/>
        <v>0</v>
      </c>
      <c r="F94" s="160">
        <f t="shared" si="57"/>
        <v>0</v>
      </c>
      <c r="G94" s="598"/>
      <c r="H94" s="598"/>
      <c r="I94" s="120"/>
      <c r="J94" s="120"/>
      <c r="K94" s="120"/>
      <c r="L94" s="120"/>
      <c r="M94" s="120"/>
      <c r="N94" s="120"/>
      <c r="O94" s="120"/>
      <c r="Q94" s="120"/>
      <c r="R94" s="120"/>
      <c r="W94" s="610"/>
      <c r="X94" s="611"/>
      <c r="Y94" s="160"/>
      <c r="Z94" s="160"/>
      <c r="AA94" s="216"/>
      <c r="AB94" s="160"/>
      <c r="AC94" s="598"/>
      <c r="AD94" s="598"/>
    </row>
    <row r="95" spans="1:30" ht="17.25" customHeight="1" x14ac:dyDescent="0.2">
      <c r="A95" s="612"/>
      <c r="B95" s="613"/>
      <c r="C95" s="160">
        <f t="shared" si="54"/>
        <v>0</v>
      </c>
      <c r="D95" s="160">
        <f t="shared" si="55"/>
        <v>0</v>
      </c>
      <c r="E95" s="200">
        <f t="shared" si="56"/>
        <v>0</v>
      </c>
      <c r="F95" s="160">
        <f t="shared" si="57"/>
        <v>0</v>
      </c>
      <c r="G95" s="599"/>
      <c r="H95" s="599"/>
      <c r="I95" s="120"/>
      <c r="J95" s="120"/>
      <c r="K95" s="120"/>
      <c r="L95" s="120"/>
      <c r="M95" s="120"/>
      <c r="N95" s="120"/>
      <c r="O95" s="120"/>
      <c r="Q95" s="120"/>
      <c r="R95" s="120"/>
      <c r="W95" s="612"/>
      <c r="X95" s="613"/>
      <c r="Y95" s="160"/>
      <c r="Z95" s="160"/>
      <c r="AA95" s="216"/>
      <c r="AB95" s="160"/>
      <c r="AC95" s="599"/>
      <c r="AD95" s="599"/>
    </row>
    <row r="96" spans="1:30" ht="17.25" customHeight="1" x14ac:dyDescent="0.2">
      <c r="A96" s="618" t="s">
        <v>481</v>
      </c>
      <c r="B96" s="609"/>
      <c r="C96" s="222">
        <f t="shared" si="54"/>
        <v>0</v>
      </c>
      <c r="D96" s="222">
        <f t="shared" si="55"/>
        <v>0</v>
      </c>
      <c r="E96" s="223">
        <f t="shared" si="56"/>
        <v>0</v>
      </c>
      <c r="F96" s="222">
        <f t="shared" si="57"/>
        <v>0</v>
      </c>
      <c r="G96" s="597" t="str">
        <f t="shared" ref="G96" si="102">IF(COUNTIF(E96:E98,"*")&gt;=1,COUNTIF(E96:E98,"*"),"0")</f>
        <v>0</v>
      </c>
      <c r="H96" s="597" t="str">
        <f t="shared" ref="H96" si="103">IF((COUNTIF(D96:D98,"管理技術者")+COUNTIF(D96:D98,"照査技術者"))&gt;=1,1,"0")</f>
        <v>0</v>
      </c>
      <c r="I96" s="120"/>
      <c r="J96" s="120"/>
      <c r="K96" s="120"/>
      <c r="L96" s="120"/>
      <c r="M96" s="120"/>
      <c r="N96" s="120"/>
      <c r="O96" s="120"/>
      <c r="Q96" s="120"/>
      <c r="R96" s="120"/>
      <c r="W96" s="608" t="s">
        <v>264</v>
      </c>
      <c r="X96" s="609"/>
      <c r="Y96" s="160"/>
      <c r="Z96" s="160"/>
      <c r="AA96" s="216"/>
      <c r="AB96" s="160"/>
      <c r="AC96" s="597" t="str">
        <f t="shared" ref="AC96" si="104">IF(COUNTIF(AA96:AA98,"*")&gt;=1,COUNTIF(AA96:AA98,"*"),"0")</f>
        <v>0</v>
      </c>
      <c r="AD96" s="597" t="str">
        <f t="shared" ref="AD96" si="105">IF((COUNTIF(Z96:Z98,"管理技術者")+COUNTIF(Z96:Z98,"照査技術者"))&gt;=1,1,"0")</f>
        <v>0</v>
      </c>
    </row>
    <row r="97" spans="1:30" ht="17.25" customHeight="1" x14ac:dyDescent="0.2">
      <c r="A97" s="610"/>
      <c r="B97" s="611"/>
      <c r="C97" s="222">
        <f t="shared" si="54"/>
        <v>0</v>
      </c>
      <c r="D97" s="222">
        <f t="shared" si="55"/>
        <v>0</v>
      </c>
      <c r="E97" s="223">
        <f t="shared" si="56"/>
        <v>0</v>
      </c>
      <c r="F97" s="222">
        <f t="shared" si="57"/>
        <v>0</v>
      </c>
      <c r="G97" s="598"/>
      <c r="H97" s="598"/>
      <c r="I97" s="120"/>
      <c r="J97" s="120"/>
      <c r="K97" s="120"/>
      <c r="L97" s="120"/>
      <c r="M97" s="120"/>
      <c r="N97" s="120"/>
      <c r="O97" s="120"/>
      <c r="Q97" s="120"/>
      <c r="R97" s="120"/>
      <c r="W97" s="610"/>
      <c r="X97" s="611"/>
      <c r="Y97" s="160"/>
      <c r="Z97" s="160"/>
      <c r="AA97" s="216"/>
      <c r="AB97" s="160"/>
      <c r="AC97" s="598"/>
      <c r="AD97" s="598"/>
    </row>
    <row r="98" spans="1:30" ht="17.25" customHeight="1" x14ac:dyDescent="0.2">
      <c r="A98" s="612"/>
      <c r="B98" s="613"/>
      <c r="C98" s="222">
        <f t="shared" si="54"/>
        <v>0</v>
      </c>
      <c r="D98" s="222">
        <f t="shared" si="55"/>
        <v>0</v>
      </c>
      <c r="E98" s="223">
        <f t="shared" si="56"/>
        <v>0</v>
      </c>
      <c r="F98" s="222">
        <f t="shared" si="57"/>
        <v>0</v>
      </c>
      <c r="G98" s="599"/>
      <c r="H98" s="599"/>
      <c r="I98" s="120"/>
      <c r="J98" s="120"/>
      <c r="K98" s="120"/>
      <c r="L98" s="120"/>
      <c r="M98" s="120"/>
      <c r="N98" s="120"/>
      <c r="O98" s="120"/>
      <c r="Q98" s="120"/>
      <c r="R98" s="120"/>
      <c r="W98" s="612"/>
      <c r="X98" s="613"/>
      <c r="Y98" s="160"/>
      <c r="Z98" s="160"/>
      <c r="AA98" s="216"/>
      <c r="AB98" s="160"/>
      <c r="AC98" s="599"/>
      <c r="AD98" s="599"/>
    </row>
    <row r="99" spans="1:30" ht="17.25" customHeight="1" x14ac:dyDescent="0.2">
      <c r="A99" s="608" t="s">
        <v>265</v>
      </c>
      <c r="B99" s="609"/>
      <c r="C99" s="160">
        <f t="shared" si="54"/>
        <v>0</v>
      </c>
      <c r="D99" s="160">
        <f t="shared" si="55"/>
        <v>0</v>
      </c>
      <c r="E99" s="200">
        <f t="shared" si="56"/>
        <v>0</v>
      </c>
      <c r="F99" s="160">
        <f t="shared" si="57"/>
        <v>0</v>
      </c>
      <c r="G99" s="597" t="str">
        <f t="shared" ref="G99" si="106">IF(COUNTIF(E99:E101,"*")&gt;=1,COUNTIF(E99:E101,"*"),"0")</f>
        <v>0</v>
      </c>
      <c r="H99" s="597" t="str">
        <f t="shared" ref="H99" si="107">IF((COUNTIF(D99:D101,"管理技術者")+COUNTIF(D99:D101,"照査技術者"))&gt;=1,1,"0")</f>
        <v>0</v>
      </c>
      <c r="I99" s="120"/>
      <c r="J99" s="120"/>
      <c r="K99" s="120"/>
      <c r="L99" s="120"/>
      <c r="M99" s="120"/>
      <c r="N99" s="120"/>
      <c r="O99" s="120"/>
      <c r="Q99" s="120"/>
      <c r="R99" s="120"/>
      <c r="W99" s="608" t="s">
        <v>265</v>
      </c>
      <c r="X99" s="609"/>
      <c r="Y99" s="160"/>
      <c r="Z99" s="160"/>
      <c r="AA99" s="216"/>
      <c r="AB99" s="160"/>
      <c r="AC99" s="597" t="str">
        <f t="shared" ref="AC99" si="108">IF(COUNTIF(AA99:AA101,"*")&gt;=1,COUNTIF(AA99:AA101,"*"),"0")</f>
        <v>0</v>
      </c>
      <c r="AD99" s="597" t="str">
        <f t="shared" ref="AD99" si="109">IF((COUNTIF(Z99:Z101,"管理技術者")+COUNTIF(Z99:Z101,"照査技術者"))&gt;=1,1,"0")</f>
        <v>0</v>
      </c>
    </row>
    <row r="100" spans="1:30" ht="17.25" customHeight="1" x14ac:dyDescent="0.2">
      <c r="A100" s="610"/>
      <c r="B100" s="611"/>
      <c r="C100" s="160">
        <f t="shared" si="54"/>
        <v>0</v>
      </c>
      <c r="D100" s="160">
        <f t="shared" si="55"/>
        <v>0</v>
      </c>
      <c r="E100" s="200">
        <f t="shared" si="56"/>
        <v>0</v>
      </c>
      <c r="F100" s="160">
        <f t="shared" si="57"/>
        <v>0</v>
      </c>
      <c r="G100" s="598"/>
      <c r="H100" s="598"/>
      <c r="I100" s="120"/>
      <c r="J100" s="120"/>
      <c r="K100" s="120"/>
      <c r="L100" s="120"/>
      <c r="M100" s="120"/>
      <c r="N100" s="120"/>
      <c r="O100" s="120"/>
      <c r="Q100" s="120"/>
      <c r="R100" s="120"/>
      <c r="W100" s="610"/>
      <c r="X100" s="611"/>
      <c r="Y100" s="160"/>
      <c r="Z100" s="160"/>
      <c r="AA100" s="216"/>
      <c r="AB100" s="160"/>
      <c r="AC100" s="598"/>
      <c r="AD100" s="598"/>
    </row>
    <row r="101" spans="1:30" ht="17.25" customHeight="1" x14ac:dyDescent="0.2">
      <c r="A101" s="612"/>
      <c r="B101" s="613"/>
      <c r="C101" s="160">
        <f t="shared" si="54"/>
        <v>0</v>
      </c>
      <c r="D101" s="160">
        <f t="shared" si="55"/>
        <v>0</v>
      </c>
      <c r="E101" s="200">
        <f t="shared" si="56"/>
        <v>0</v>
      </c>
      <c r="F101" s="160">
        <f t="shared" si="57"/>
        <v>0</v>
      </c>
      <c r="G101" s="599"/>
      <c r="H101" s="599"/>
      <c r="I101" s="120"/>
      <c r="J101" s="120"/>
      <c r="K101" s="120"/>
      <c r="L101" s="120"/>
      <c r="M101" s="120"/>
      <c r="N101" s="120"/>
      <c r="O101" s="120"/>
      <c r="Q101" s="120"/>
      <c r="R101" s="120"/>
      <c r="W101" s="612"/>
      <c r="X101" s="613"/>
      <c r="Y101" s="160"/>
      <c r="Z101" s="160"/>
      <c r="AA101" s="216"/>
      <c r="AB101" s="160"/>
      <c r="AC101" s="599"/>
      <c r="AD101" s="599"/>
    </row>
    <row r="102" spans="1:30" ht="17.25" customHeight="1" x14ac:dyDescent="0.2">
      <c r="A102" s="608" t="s">
        <v>266</v>
      </c>
      <c r="B102" s="609"/>
      <c r="C102" s="222">
        <f t="shared" si="54"/>
        <v>0</v>
      </c>
      <c r="D102" s="222">
        <f t="shared" si="55"/>
        <v>0</v>
      </c>
      <c r="E102" s="223">
        <f t="shared" si="56"/>
        <v>0</v>
      </c>
      <c r="F102" s="222">
        <f t="shared" si="57"/>
        <v>0</v>
      </c>
      <c r="G102" s="597" t="str">
        <f t="shared" ref="G102" si="110">IF(COUNTIF(E102:E104,"*")&gt;=1,COUNTIF(E102:E104,"*"),"0")</f>
        <v>0</v>
      </c>
      <c r="H102" s="597" t="str">
        <f t="shared" ref="H102" si="111">IF((COUNTIF(D102:D104,"管理技術者")+COUNTIF(D102:D104,"照査技術者"))&gt;=1,1,"0")</f>
        <v>0</v>
      </c>
      <c r="I102" s="120"/>
      <c r="J102" s="120"/>
      <c r="K102" s="120"/>
      <c r="L102" s="120"/>
      <c r="M102" s="120"/>
      <c r="N102" s="120"/>
      <c r="O102" s="120"/>
      <c r="Q102" s="120"/>
      <c r="R102" s="120"/>
      <c r="W102" s="608" t="s">
        <v>266</v>
      </c>
      <c r="X102" s="609"/>
      <c r="Y102" s="160"/>
      <c r="Z102" s="160"/>
      <c r="AA102" s="216"/>
      <c r="AB102" s="160"/>
      <c r="AC102" s="597" t="str">
        <f t="shared" ref="AC102" si="112">IF(COUNTIF(AA102:AA104,"*")&gt;=1,COUNTIF(AA102:AA104,"*"),"0")</f>
        <v>0</v>
      </c>
      <c r="AD102" s="597" t="str">
        <f t="shared" ref="AD102" si="113">IF((COUNTIF(Z102:Z104,"管理技術者")+COUNTIF(Z102:Z104,"照査技術者"))&gt;=1,1,"0")</f>
        <v>0</v>
      </c>
    </row>
    <row r="103" spans="1:30" ht="17.25" customHeight="1" x14ac:dyDescent="0.2">
      <c r="A103" s="610"/>
      <c r="B103" s="611"/>
      <c r="C103" s="222">
        <f t="shared" si="54"/>
        <v>0</v>
      </c>
      <c r="D103" s="222">
        <f t="shared" si="55"/>
        <v>0</v>
      </c>
      <c r="E103" s="223">
        <f t="shared" si="56"/>
        <v>0</v>
      </c>
      <c r="F103" s="222">
        <f t="shared" si="57"/>
        <v>0</v>
      </c>
      <c r="G103" s="598"/>
      <c r="H103" s="598"/>
      <c r="I103" s="120"/>
      <c r="J103" s="120"/>
      <c r="K103" s="120"/>
      <c r="L103" s="120"/>
      <c r="M103" s="120"/>
      <c r="N103" s="120"/>
      <c r="O103" s="120"/>
      <c r="Q103" s="120"/>
      <c r="R103" s="120"/>
      <c r="W103" s="610"/>
      <c r="X103" s="611"/>
      <c r="Y103" s="160"/>
      <c r="Z103" s="160"/>
      <c r="AA103" s="216"/>
      <c r="AB103" s="160"/>
      <c r="AC103" s="598"/>
      <c r="AD103" s="598"/>
    </row>
    <row r="104" spans="1:30" ht="17.25" customHeight="1" x14ac:dyDescent="0.2">
      <c r="A104" s="612"/>
      <c r="B104" s="613"/>
      <c r="C104" s="222">
        <f t="shared" si="54"/>
        <v>0</v>
      </c>
      <c r="D104" s="222">
        <f t="shared" si="55"/>
        <v>0</v>
      </c>
      <c r="E104" s="223">
        <f t="shared" si="56"/>
        <v>0</v>
      </c>
      <c r="F104" s="222">
        <f t="shared" si="57"/>
        <v>0</v>
      </c>
      <c r="G104" s="599"/>
      <c r="H104" s="599"/>
      <c r="I104" s="120"/>
      <c r="J104" s="120"/>
      <c r="K104" s="120"/>
      <c r="L104" s="120"/>
      <c r="M104" s="120"/>
      <c r="N104" s="120"/>
      <c r="O104" s="120"/>
      <c r="Q104" s="120"/>
      <c r="R104" s="120"/>
      <c r="W104" s="612"/>
      <c r="X104" s="613"/>
      <c r="Y104" s="160"/>
      <c r="Z104" s="160"/>
      <c r="AA104" s="216"/>
      <c r="AB104" s="160"/>
      <c r="AC104" s="599"/>
      <c r="AD104" s="599"/>
    </row>
    <row r="105" spans="1:30" ht="17.25" customHeight="1" x14ac:dyDescent="0.2">
      <c r="A105" s="608" t="s">
        <v>267</v>
      </c>
      <c r="B105" s="609"/>
      <c r="C105" s="160">
        <f t="shared" si="54"/>
        <v>0</v>
      </c>
      <c r="D105" s="160">
        <f t="shared" si="55"/>
        <v>0</v>
      </c>
      <c r="E105" s="200">
        <f t="shared" si="56"/>
        <v>0</v>
      </c>
      <c r="F105" s="160">
        <f t="shared" si="57"/>
        <v>0</v>
      </c>
      <c r="G105" s="597" t="str">
        <f t="shared" ref="G105" si="114">IF(COUNTIF(E105:E107,"*")&gt;=1,COUNTIF(E105:E107,"*"),"0")</f>
        <v>0</v>
      </c>
      <c r="H105" s="597" t="str">
        <f t="shared" ref="H105" si="115">IF((COUNTIF(D105:D107,"管理技術者")+COUNTIF(D105:D107,"照査技術者"))&gt;=1,1,"0")</f>
        <v>0</v>
      </c>
      <c r="I105" s="120"/>
      <c r="J105" s="120"/>
      <c r="K105" s="120"/>
      <c r="L105" s="120"/>
      <c r="M105" s="120"/>
      <c r="N105" s="120"/>
      <c r="O105" s="120"/>
      <c r="P105" s="115"/>
      <c r="Q105" s="120"/>
      <c r="R105" s="120"/>
      <c r="W105" s="608" t="s">
        <v>267</v>
      </c>
      <c r="X105" s="609"/>
      <c r="Y105" s="160"/>
      <c r="Z105" s="160"/>
      <c r="AA105" s="216"/>
      <c r="AB105" s="160"/>
      <c r="AC105" s="597" t="str">
        <f t="shared" ref="AC105" si="116">IF(COUNTIF(AA105:AA107,"*")&gt;=1,COUNTIF(AA105:AA107,"*"),"0")</f>
        <v>0</v>
      </c>
      <c r="AD105" s="597" t="str">
        <f t="shared" ref="AD105" si="117">IF((COUNTIF(Z105:Z107,"管理技術者")+COUNTIF(Z105:Z107,"照査技術者"))&gt;=1,1,"0")</f>
        <v>0</v>
      </c>
    </row>
    <row r="106" spans="1:30" ht="17.25" customHeight="1" x14ac:dyDescent="0.2">
      <c r="A106" s="610"/>
      <c r="B106" s="611"/>
      <c r="C106" s="160">
        <f t="shared" si="54"/>
        <v>0</v>
      </c>
      <c r="D106" s="160">
        <f t="shared" si="55"/>
        <v>0</v>
      </c>
      <c r="E106" s="200">
        <f t="shared" si="56"/>
        <v>0</v>
      </c>
      <c r="F106" s="160">
        <f t="shared" si="57"/>
        <v>0</v>
      </c>
      <c r="G106" s="598"/>
      <c r="H106" s="598"/>
      <c r="I106" s="120"/>
      <c r="J106" s="120"/>
      <c r="K106" s="120"/>
      <c r="L106" s="120"/>
      <c r="M106" s="120"/>
      <c r="N106" s="120"/>
      <c r="O106" s="120"/>
      <c r="P106" s="115"/>
      <c r="Q106" s="120"/>
      <c r="R106" s="120"/>
      <c r="W106" s="610"/>
      <c r="X106" s="611"/>
      <c r="Y106" s="160"/>
      <c r="Z106" s="160"/>
      <c r="AA106" s="216"/>
      <c r="AB106" s="160"/>
      <c r="AC106" s="598"/>
      <c r="AD106" s="598"/>
    </row>
    <row r="107" spans="1:30" ht="17.25" customHeight="1" x14ac:dyDescent="0.2">
      <c r="A107" s="612"/>
      <c r="B107" s="613"/>
      <c r="C107" s="160">
        <f t="shared" si="54"/>
        <v>0</v>
      </c>
      <c r="D107" s="160">
        <f t="shared" si="55"/>
        <v>0</v>
      </c>
      <c r="E107" s="200">
        <f t="shared" si="56"/>
        <v>0</v>
      </c>
      <c r="F107" s="160">
        <f t="shared" si="57"/>
        <v>0</v>
      </c>
      <c r="G107" s="599"/>
      <c r="H107" s="599"/>
      <c r="I107" s="120"/>
      <c r="J107" s="120"/>
      <c r="K107" s="120"/>
      <c r="L107" s="120"/>
      <c r="M107" s="120"/>
      <c r="N107" s="120"/>
      <c r="O107" s="120"/>
      <c r="P107" s="115"/>
      <c r="Q107" s="120"/>
      <c r="R107" s="120"/>
      <c r="W107" s="612"/>
      <c r="X107" s="613"/>
      <c r="Y107" s="160"/>
      <c r="Z107" s="160"/>
      <c r="AA107" s="216"/>
      <c r="AB107" s="160"/>
      <c r="AC107" s="599"/>
      <c r="AD107" s="599"/>
    </row>
    <row r="108" spans="1:30" ht="17.25" customHeight="1" x14ac:dyDescent="0.2">
      <c r="A108" s="608" t="s">
        <v>268</v>
      </c>
      <c r="B108" s="609"/>
      <c r="C108" s="222">
        <f t="shared" si="54"/>
        <v>0</v>
      </c>
      <c r="D108" s="222">
        <f t="shared" si="55"/>
        <v>0</v>
      </c>
      <c r="E108" s="223">
        <f t="shared" si="56"/>
        <v>0</v>
      </c>
      <c r="F108" s="222">
        <f t="shared" si="57"/>
        <v>0</v>
      </c>
      <c r="G108" s="597" t="str">
        <f t="shared" ref="G108" si="118">IF(COUNTIF(E108:E110,"*")&gt;=1,COUNTIF(E108:E110,"*"),"0")</f>
        <v>0</v>
      </c>
      <c r="H108" s="597" t="str">
        <f t="shared" ref="H108" si="119">IF((COUNTIF(D108:D110,"管理技術者")+COUNTIF(D108:D110,"照査技術者"))&gt;=1,1,"0")</f>
        <v>0</v>
      </c>
      <c r="I108" s="120"/>
      <c r="J108" s="120"/>
      <c r="K108" s="120"/>
      <c r="L108" s="120"/>
      <c r="M108" s="120"/>
      <c r="N108" s="120"/>
      <c r="O108" s="120"/>
      <c r="Q108" s="120"/>
      <c r="R108" s="120"/>
      <c r="W108" s="608" t="s">
        <v>268</v>
      </c>
      <c r="X108" s="609"/>
      <c r="Y108" s="160"/>
      <c r="Z108" s="160"/>
      <c r="AA108" s="216"/>
      <c r="AB108" s="160"/>
      <c r="AC108" s="597" t="str">
        <f t="shared" ref="AC108" si="120">IF(COUNTIF(AA108:AA110,"*")&gt;=1,COUNTIF(AA108:AA110,"*"),"0")</f>
        <v>0</v>
      </c>
      <c r="AD108" s="597" t="str">
        <f t="shared" ref="AD108" si="121">IF((COUNTIF(Z108:Z110,"管理技術者")+COUNTIF(Z108:Z110,"照査技術者"))&gt;=1,1,"0")</f>
        <v>0</v>
      </c>
    </row>
    <row r="109" spans="1:30" ht="17.25" customHeight="1" x14ac:dyDescent="0.2">
      <c r="A109" s="610"/>
      <c r="B109" s="611"/>
      <c r="C109" s="222">
        <f t="shared" si="54"/>
        <v>0</v>
      </c>
      <c r="D109" s="222">
        <f t="shared" si="55"/>
        <v>0</v>
      </c>
      <c r="E109" s="223">
        <f t="shared" si="56"/>
        <v>0</v>
      </c>
      <c r="F109" s="222">
        <f t="shared" si="57"/>
        <v>0</v>
      </c>
      <c r="G109" s="598"/>
      <c r="H109" s="598"/>
      <c r="I109" s="120"/>
      <c r="J109" s="120"/>
      <c r="K109" s="120"/>
      <c r="L109" s="120"/>
      <c r="M109" s="120"/>
      <c r="N109" s="120"/>
      <c r="O109" s="120"/>
      <c r="Q109" s="120"/>
      <c r="R109" s="120"/>
      <c r="W109" s="610"/>
      <c r="X109" s="611"/>
      <c r="Y109" s="160"/>
      <c r="Z109" s="160"/>
      <c r="AA109" s="216"/>
      <c r="AB109" s="160"/>
      <c r="AC109" s="598"/>
      <c r="AD109" s="598"/>
    </row>
    <row r="110" spans="1:30" ht="17.25" customHeight="1" thickBot="1" x14ac:dyDescent="0.25">
      <c r="A110" s="619"/>
      <c r="B110" s="620"/>
      <c r="C110" s="279">
        <f t="shared" si="54"/>
        <v>0</v>
      </c>
      <c r="D110" s="279">
        <f t="shared" si="55"/>
        <v>0</v>
      </c>
      <c r="E110" s="280">
        <f t="shared" si="56"/>
        <v>0</v>
      </c>
      <c r="F110" s="279">
        <f t="shared" si="57"/>
        <v>0</v>
      </c>
      <c r="G110" s="600"/>
      <c r="H110" s="600"/>
      <c r="I110" s="120"/>
      <c r="J110" s="120"/>
      <c r="K110" s="120"/>
      <c r="L110" s="120"/>
      <c r="M110" s="120"/>
      <c r="N110" s="120"/>
      <c r="O110" s="120"/>
      <c r="Q110" s="120"/>
      <c r="R110" s="120"/>
      <c r="W110" s="619"/>
      <c r="X110" s="620"/>
      <c r="Y110" s="273"/>
      <c r="Z110" s="273"/>
      <c r="AA110" s="277"/>
      <c r="AB110" s="273"/>
      <c r="AC110" s="600"/>
      <c r="AD110" s="600"/>
    </row>
    <row r="111" spans="1:30" ht="17.25" customHeight="1" x14ac:dyDescent="0.2">
      <c r="A111" s="610" t="s">
        <v>269</v>
      </c>
      <c r="B111" s="611"/>
      <c r="C111" s="275">
        <f t="shared" si="54"/>
        <v>0</v>
      </c>
      <c r="D111" s="275">
        <f t="shared" si="55"/>
        <v>0</v>
      </c>
      <c r="E111" s="278">
        <f t="shared" si="56"/>
        <v>0</v>
      </c>
      <c r="F111" s="275">
        <f t="shared" si="57"/>
        <v>0</v>
      </c>
      <c r="G111" s="598" t="str">
        <f t="shared" ref="G111" si="122">IF(COUNTIF(E111:E113,"*")&gt;=1,COUNTIF(E111:E113,"*"),"0")</f>
        <v>0</v>
      </c>
      <c r="H111" s="598" t="str">
        <f t="shared" ref="H111" si="123">IF((COUNTIF(D111:D113,"管理技術者")+COUNTIF(D111:D113,"照査技術者"))&gt;=1,1,"0")</f>
        <v>0</v>
      </c>
      <c r="I111" s="120"/>
      <c r="J111" s="120"/>
      <c r="K111" s="120"/>
      <c r="L111" s="120"/>
      <c r="M111" s="120"/>
      <c r="N111" s="120"/>
      <c r="O111" s="120"/>
      <c r="Q111" s="120"/>
      <c r="R111" s="120"/>
      <c r="W111" s="610" t="s">
        <v>269</v>
      </c>
      <c r="X111" s="611"/>
      <c r="Y111" s="275"/>
      <c r="Z111" s="275"/>
      <c r="AA111" s="276"/>
      <c r="AB111" s="275"/>
      <c r="AC111" s="598" t="str">
        <f t="shared" ref="AC111" si="124">IF(COUNTIF(AA111:AA113,"*")&gt;=1,COUNTIF(AA111:AA113,"*"),"0")</f>
        <v>0</v>
      </c>
      <c r="AD111" s="598" t="str">
        <f t="shared" ref="AD111" si="125">IF((COUNTIF(Z111:Z113,"管理技術者")+COUNTIF(Z111:Z113,"照査技術者"))&gt;=1,1,"0")</f>
        <v>0</v>
      </c>
    </row>
    <row r="112" spans="1:30" ht="17.25" customHeight="1" x14ac:dyDescent="0.2">
      <c r="A112" s="610"/>
      <c r="B112" s="611"/>
      <c r="C112" s="160">
        <f t="shared" si="54"/>
        <v>0</v>
      </c>
      <c r="D112" s="160">
        <f t="shared" si="55"/>
        <v>0</v>
      </c>
      <c r="E112" s="200">
        <f t="shared" si="56"/>
        <v>0</v>
      </c>
      <c r="F112" s="160">
        <f t="shared" si="57"/>
        <v>0</v>
      </c>
      <c r="G112" s="598"/>
      <c r="H112" s="598"/>
      <c r="I112" s="120"/>
      <c r="J112" s="120"/>
      <c r="K112" s="120"/>
      <c r="L112" s="120"/>
      <c r="M112" s="120"/>
      <c r="N112" s="120"/>
      <c r="O112" s="120"/>
      <c r="Q112" s="120"/>
      <c r="R112" s="120"/>
      <c r="W112" s="610"/>
      <c r="X112" s="611"/>
      <c r="Y112" s="160"/>
      <c r="Z112" s="160"/>
      <c r="AA112" s="216"/>
      <c r="AB112" s="160"/>
      <c r="AC112" s="598"/>
      <c r="AD112" s="598"/>
    </row>
    <row r="113" spans="1:30" ht="17.25" customHeight="1" x14ac:dyDescent="0.2">
      <c r="A113" s="612"/>
      <c r="B113" s="613"/>
      <c r="C113" s="160">
        <f t="shared" si="54"/>
        <v>0</v>
      </c>
      <c r="D113" s="160">
        <f t="shared" si="55"/>
        <v>0</v>
      </c>
      <c r="E113" s="200">
        <f t="shared" si="56"/>
        <v>0</v>
      </c>
      <c r="F113" s="160">
        <f t="shared" si="57"/>
        <v>0</v>
      </c>
      <c r="G113" s="599"/>
      <c r="H113" s="599"/>
      <c r="I113" s="120"/>
      <c r="J113" s="120"/>
      <c r="K113" s="120"/>
      <c r="L113" s="120"/>
      <c r="M113" s="120"/>
      <c r="N113" s="120"/>
      <c r="O113" s="120"/>
      <c r="Q113" s="120"/>
      <c r="R113" s="120"/>
      <c r="W113" s="612"/>
      <c r="X113" s="613"/>
      <c r="Y113" s="160"/>
      <c r="Z113" s="160"/>
      <c r="AA113" s="216"/>
      <c r="AB113" s="160"/>
      <c r="AC113" s="599"/>
      <c r="AD113" s="599"/>
    </row>
    <row r="114" spans="1:30" ht="17.25" customHeight="1" x14ac:dyDescent="0.2">
      <c r="A114" s="608" t="s">
        <v>270</v>
      </c>
      <c r="B114" s="609"/>
      <c r="C114" s="222">
        <f t="shared" si="54"/>
        <v>0</v>
      </c>
      <c r="D114" s="222">
        <f t="shared" si="55"/>
        <v>0</v>
      </c>
      <c r="E114" s="223">
        <f t="shared" si="56"/>
        <v>0</v>
      </c>
      <c r="F114" s="222">
        <f t="shared" si="57"/>
        <v>0</v>
      </c>
      <c r="G114" s="597" t="str">
        <f t="shared" ref="G114" si="126">IF(COUNTIF(E114:E116,"*")&gt;=1,COUNTIF(E114:E116,"*"),"0")</f>
        <v>0</v>
      </c>
      <c r="H114" s="597" t="str">
        <f t="shared" ref="H114" si="127">IF((COUNTIF(D114:D116,"管理技術者")+COUNTIF(D114:D116,"照査技術者"))&gt;=1,1,"0")</f>
        <v>0</v>
      </c>
      <c r="I114" s="120"/>
      <c r="J114" s="120"/>
      <c r="K114" s="120"/>
      <c r="L114" s="120"/>
      <c r="M114" s="120"/>
      <c r="N114" s="120"/>
      <c r="O114" s="120"/>
      <c r="Q114" s="120"/>
      <c r="R114" s="120"/>
      <c r="W114" s="608" t="s">
        <v>270</v>
      </c>
      <c r="X114" s="609"/>
      <c r="Y114" s="160"/>
      <c r="Z114" s="160"/>
      <c r="AA114" s="216"/>
      <c r="AB114" s="160"/>
      <c r="AC114" s="597" t="str">
        <f t="shared" ref="AC114" si="128">IF(COUNTIF(AA114:AA116,"*")&gt;=1,COUNTIF(AA114:AA116,"*"),"0")</f>
        <v>0</v>
      </c>
      <c r="AD114" s="597" t="str">
        <f t="shared" ref="AD114" si="129">IF((COUNTIF(Z114:Z116,"管理技術者")+COUNTIF(Z114:Z116,"照査技術者"))&gt;=1,1,"0")</f>
        <v>0</v>
      </c>
    </row>
    <row r="115" spans="1:30" ht="17.25" customHeight="1" x14ac:dyDescent="0.2">
      <c r="A115" s="610"/>
      <c r="B115" s="611"/>
      <c r="C115" s="222">
        <f t="shared" si="54"/>
        <v>0</v>
      </c>
      <c r="D115" s="222">
        <f t="shared" si="55"/>
        <v>0</v>
      </c>
      <c r="E115" s="223">
        <f t="shared" si="56"/>
        <v>0</v>
      </c>
      <c r="F115" s="222">
        <f t="shared" si="57"/>
        <v>0</v>
      </c>
      <c r="G115" s="598"/>
      <c r="H115" s="598"/>
      <c r="I115" s="120"/>
      <c r="J115" s="120"/>
      <c r="K115" s="120"/>
      <c r="L115" s="120"/>
      <c r="M115" s="120"/>
      <c r="N115" s="120"/>
      <c r="O115" s="120"/>
      <c r="Q115" s="120"/>
      <c r="R115" s="120"/>
      <c r="W115" s="610"/>
      <c r="X115" s="611"/>
      <c r="Y115" s="160"/>
      <c r="Z115" s="160"/>
      <c r="AA115" s="216"/>
      <c r="AB115" s="160"/>
      <c r="AC115" s="598"/>
      <c r="AD115" s="598"/>
    </row>
    <row r="116" spans="1:30" ht="17.25" customHeight="1" x14ac:dyDescent="0.2">
      <c r="A116" s="612"/>
      <c r="B116" s="613"/>
      <c r="C116" s="222">
        <f t="shared" si="54"/>
        <v>0</v>
      </c>
      <c r="D116" s="222">
        <f t="shared" si="55"/>
        <v>0</v>
      </c>
      <c r="E116" s="223">
        <f t="shared" si="56"/>
        <v>0</v>
      </c>
      <c r="F116" s="222">
        <f t="shared" si="57"/>
        <v>0</v>
      </c>
      <c r="G116" s="599"/>
      <c r="H116" s="599"/>
      <c r="I116" s="120"/>
      <c r="J116" s="120"/>
      <c r="K116" s="120"/>
      <c r="L116" s="120"/>
      <c r="M116" s="120"/>
      <c r="N116" s="117"/>
      <c r="O116" s="120"/>
      <c r="Q116" s="120"/>
      <c r="R116" s="120"/>
      <c r="W116" s="612"/>
      <c r="X116" s="613"/>
      <c r="Y116" s="160"/>
      <c r="Z116" s="160"/>
      <c r="AA116" s="216"/>
      <c r="AB116" s="160"/>
      <c r="AC116" s="599"/>
      <c r="AD116" s="599"/>
    </row>
    <row r="117" spans="1:30" ht="18" customHeight="1" x14ac:dyDescent="0.2">
      <c r="A117" s="602" t="s">
        <v>478</v>
      </c>
      <c r="B117" s="603"/>
      <c r="C117" s="160">
        <f t="shared" si="54"/>
        <v>0</v>
      </c>
      <c r="D117" s="160">
        <f t="shared" si="55"/>
        <v>0</v>
      </c>
      <c r="E117" s="200">
        <f t="shared" si="56"/>
        <v>0</v>
      </c>
      <c r="F117" s="160">
        <f t="shared" si="57"/>
        <v>0</v>
      </c>
      <c r="G117" s="597" t="str">
        <f>IF(COUNTIF(E117:E119,"*")&gt;=1,COUNTIF(E117:E119,"*"),"0")</f>
        <v>0</v>
      </c>
      <c r="H117" s="597" t="str">
        <f t="shared" ref="H117" si="130">IF((COUNTIF(D117:D119,"管理技術者")+COUNTIF(D117:D119,"照査技術者"))&gt;=1,1,"0")</f>
        <v>0</v>
      </c>
      <c r="I117" s="120"/>
      <c r="J117" s="120"/>
      <c r="K117" s="120"/>
      <c r="L117" s="120"/>
      <c r="M117" s="120"/>
      <c r="N117" s="117"/>
      <c r="O117" s="120"/>
      <c r="Q117" s="120"/>
      <c r="R117" s="120"/>
      <c r="W117" s="602" t="s">
        <v>478</v>
      </c>
      <c r="X117" s="603"/>
      <c r="Y117" s="160"/>
      <c r="Z117" s="160"/>
      <c r="AA117" s="217"/>
      <c r="AB117" s="160"/>
      <c r="AC117" s="597" t="str">
        <f t="shared" ref="AC117" si="131">IF(COUNTIF(AA117:AA119,"*")&gt;=1,COUNTIF(AA117:AA119,"*"),"0")</f>
        <v>0</v>
      </c>
      <c r="AD117" s="597" t="str">
        <f t="shared" ref="AD117" si="132">IF((COUNTIF(Z117:Z119,"管理技術者")+COUNTIF(Z117:Z119,"照査技術者"))&gt;=1,1,"0")</f>
        <v>0</v>
      </c>
    </row>
    <row r="118" spans="1:30" ht="18" customHeight="1" x14ac:dyDescent="0.2">
      <c r="A118" s="604"/>
      <c r="B118" s="605"/>
      <c r="C118" s="160">
        <f t="shared" si="54"/>
        <v>0</v>
      </c>
      <c r="D118" s="160">
        <f t="shared" si="55"/>
        <v>0</v>
      </c>
      <c r="E118" s="200">
        <f t="shared" si="56"/>
        <v>0</v>
      </c>
      <c r="F118" s="160">
        <f t="shared" si="57"/>
        <v>0</v>
      </c>
      <c r="G118" s="598"/>
      <c r="H118" s="598"/>
      <c r="I118" s="120"/>
      <c r="J118" s="120"/>
      <c r="K118" s="120"/>
      <c r="L118" s="120"/>
      <c r="M118" s="120"/>
      <c r="N118" s="117"/>
      <c r="O118" s="120"/>
      <c r="Q118" s="120"/>
      <c r="R118" s="120"/>
      <c r="W118" s="604"/>
      <c r="X118" s="605"/>
      <c r="Y118" s="160"/>
      <c r="Z118" s="160"/>
      <c r="AA118" s="217"/>
      <c r="AB118" s="160"/>
      <c r="AC118" s="598"/>
      <c r="AD118" s="598"/>
    </row>
    <row r="119" spans="1:30" ht="18" customHeight="1" x14ac:dyDescent="0.2">
      <c r="A119" s="606"/>
      <c r="B119" s="607"/>
      <c r="C119" s="160">
        <f t="shared" si="54"/>
        <v>0</v>
      </c>
      <c r="D119" s="160">
        <f t="shared" si="55"/>
        <v>0</v>
      </c>
      <c r="E119" s="200">
        <f t="shared" si="56"/>
        <v>0</v>
      </c>
      <c r="F119" s="160">
        <f t="shared" si="57"/>
        <v>0</v>
      </c>
      <c r="G119" s="599"/>
      <c r="H119" s="599"/>
      <c r="I119" s="120"/>
      <c r="J119" s="120"/>
      <c r="K119" s="120"/>
      <c r="L119" s="120"/>
      <c r="M119" s="120"/>
      <c r="N119" s="120"/>
      <c r="O119" s="120"/>
      <c r="Q119" s="120"/>
      <c r="R119" s="120"/>
      <c r="W119" s="606"/>
      <c r="X119" s="607"/>
      <c r="Y119" s="160"/>
      <c r="Z119" s="160"/>
      <c r="AA119" s="217"/>
      <c r="AB119" s="160"/>
      <c r="AC119" s="599"/>
      <c r="AD119" s="599"/>
    </row>
    <row r="120" spans="1:30" ht="17.25" customHeight="1" x14ac:dyDescent="0.2">
      <c r="C120" s="292" t="s">
        <v>715</v>
      </c>
      <c r="D120" s="196"/>
      <c r="E120" s="201"/>
      <c r="F120" s="196"/>
      <c r="I120" s="120"/>
      <c r="J120" s="120"/>
      <c r="K120" s="120"/>
      <c r="L120" s="120"/>
      <c r="M120" s="120"/>
      <c r="N120" s="120"/>
      <c r="O120" s="120"/>
      <c r="Q120" s="120"/>
      <c r="R120" s="120"/>
      <c r="Y120" s="196"/>
      <c r="Z120" s="196"/>
      <c r="AA120" s="201"/>
      <c r="AB120" s="196"/>
    </row>
    <row r="121" spans="1:30" ht="17.25" customHeight="1" x14ac:dyDescent="0.2">
      <c r="C121" s="196"/>
      <c r="D121" s="196"/>
      <c r="E121" s="201"/>
      <c r="F121" s="196"/>
      <c r="I121" s="120"/>
      <c r="J121" s="120"/>
      <c r="K121" s="120"/>
      <c r="L121" s="120"/>
      <c r="M121" s="120"/>
      <c r="N121" s="120"/>
      <c r="O121" s="120"/>
      <c r="Q121" s="120"/>
      <c r="R121" s="120"/>
      <c r="Y121" s="196"/>
      <c r="Z121" s="196"/>
      <c r="AA121" s="201"/>
      <c r="AB121" s="196"/>
    </row>
    <row r="122" spans="1:30" ht="17.25" customHeight="1" x14ac:dyDescent="0.2">
      <c r="C122" s="196"/>
      <c r="D122" s="196"/>
      <c r="E122" s="201"/>
      <c r="F122" s="196"/>
      <c r="J122" s="120"/>
      <c r="K122" s="120"/>
      <c r="L122" s="120"/>
      <c r="M122" s="120"/>
      <c r="N122" s="120"/>
      <c r="O122" s="120"/>
      <c r="Q122" s="120"/>
      <c r="R122" s="120"/>
      <c r="Y122" s="196"/>
      <c r="Z122" s="196"/>
      <c r="AA122" s="201"/>
      <c r="AB122" s="196"/>
    </row>
    <row r="123" spans="1:30" ht="17.25" customHeight="1" x14ac:dyDescent="0.2">
      <c r="C123" s="196"/>
      <c r="D123" s="196"/>
      <c r="E123" s="201"/>
      <c r="F123" s="196"/>
      <c r="J123" s="120"/>
      <c r="K123" s="120"/>
      <c r="L123" s="120"/>
      <c r="M123" s="120"/>
      <c r="N123" s="120"/>
      <c r="O123" s="120"/>
      <c r="Q123" s="120"/>
      <c r="R123" s="120"/>
      <c r="Y123" s="196"/>
      <c r="Z123" s="196"/>
      <c r="AA123" s="201"/>
      <c r="AB123" s="196"/>
    </row>
    <row r="124" spans="1:30" ht="17.25" customHeight="1" x14ac:dyDescent="0.2">
      <c r="C124" s="196"/>
      <c r="D124" s="196"/>
      <c r="E124" s="201"/>
      <c r="F124" s="196"/>
      <c r="J124" s="120"/>
      <c r="K124" s="120"/>
      <c r="L124" s="120"/>
      <c r="M124" s="120"/>
      <c r="N124" s="120"/>
      <c r="O124" s="120"/>
      <c r="Q124" s="120"/>
      <c r="R124" s="120"/>
      <c r="Y124" s="196"/>
      <c r="Z124" s="196"/>
      <c r="AA124" s="201"/>
      <c r="AB124" s="196"/>
    </row>
    <row r="125" spans="1:30" ht="17.25" customHeight="1" x14ac:dyDescent="0.2">
      <c r="C125" s="196"/>
      <c r="D125" s="196"/>
      <c r="E125" s="201"/>
      <c r="F125" s="196"/>
      <c r="I125" s="120"/>
      <c r="J125" s="120"/>
      <c r="K125" s="120"/>
      <c r="L125" s="120"/>
      <c r="M125" s="120"/>
      <c r="N125" s="120"/>
      <c r="O125" s="120"/>
      <c r="Q125" s="120"/>
      <c r="R125" s="120"/>
    </row>
    <row r="126" spans="1:30" ht="17.25" customHeight="1" x14ac:dyDescent="0.2">
      <c r="A126" s="125" t="s">
        <v>422</v>
      </c>
      <c r="C126" s="196"/>
      <c r="D126" s="196"/>
      <c r="E126" s="202"/>
      <c r="F126" s="196"/>
      <c r="G126" s="601" t="s">
        <v>491</v>
      </c>
      <c r="H126" s="601"/>
      <c r="I126" s="120"/>
      <c r="J126" s="120"/>
      <c r="K126" s="120"/>
      <c r="L126" s="120"/>
      <c r="M126" s="120"/>
      <c r="N126" s="120"/>
      <c r="O126" s="120"/>
      <c r="Q126" s="120"/>
      <c r="R126" s="120"/>
      <c r="W126" s="125" t="s">
        <v>422</v>
      </c>
      <c r="AC126" s="601" t="s">
        <v>491</v>
      </c>
      <c r="AD126" s="601"/>
    </row>
    <row r="127" spans="1:30" ht="17.25" customHeight="1" x14ac:dyDescent="0.2">
      <c r="A127" s="614" t="s">
        <v>409</v>
      </c>
      <c r="B127" s="615"/>
      <c r="C127" s="198" t="s">
        <v>677</v>
      </c>
      <c r="D127" s="197" t="s">
        <v>407</v>
      </c>
      <c r="E127" s="204" t="s">
        <v>280</v>
      </c>
      <c r="F127" s="198" t="s">
        <v>449</v>
      </c>
      <c r="G127" s="170" t="s">
        <v>476</v>
      </c>
      <c r="H127" s="170" t="s">
        <v>488</v>
      </c>
      <c r="I127" s="120"/>
      <c r="J127" s="120"/>
      <c r="K127" s="120"/>
      <c r="L127" s="120"/>
      <c r="M127" s="120"/>
      <c r="N127" s="120"/>
      <c r="O127" s="120"/>
      <c r="Q127" s="120"/>
      <c r="R127" s="120"/>
      <c r="W127" s="614" t="s">
        <v>409</v>
      </c>
      <c r="X127" s="615"/>
      <c r="Y127" s="169" t="s">
        <v>389</v>
      </c>
      <c r="Z127" s="169" t="s">
        <v>407</v>
      </c>
      <c r="AA127" s="208" t="s">
        <v>280</v>
      </c>
      <c r="AB127" s="170" t="s">
        <v>449</v>
      </c>
      <c r="AC127" s="170" t="s">
        <v>244</v>
      </c>
      <c r="AD127" s="170" t="s">
        <v>488</v>
      </c>
    </row>
    <row r="128" spans="1:30" ht="17.25" customHeight="1" x14ac:dyDescent="0.2">
      <c r="A128" s="608" t="s">
        <v>339</v>
      </c>
      <c r="B128" s="609"/>
      <c r="C128" s="160"/>
      <c r="D128" s="160"/>
      <c r="E128" s="200"/>
      <c r="F128" s="160">
        <f t="shared" ref="F128:F145" si="133">AB128</f>
        <v>0</v>
      </c>
      <c r="G128" s="597" t="str">
        <f>IF(COUNTIF(E128:E130,"*")&gt;=1,COUNTIF(E128:E130,"*"),"0")</f>
        <v>0</v>
      </c>
      <c r="H128" s="597" t="str">
        <f>IF((COUNTIF(D128:D130,"主任担当者")+COUNTIF(D128:D130,"照査技術者"))&gt;=1,1,"0")</f>
        <v>0</v>
      </c>
      <c r="I128" s="120"/>
      <c r="J128" s="120"/>
      <c r="K128" s="120"/>
      <c r="L128" s="120"/>
      <c r="M128" s="120"/>
      <c r="N128" s="120"/>
      <c r="O128" s="120"/>
      <c r="Q128" s="120"/>
      <c r="R128" s="120"/>
      <c r="W128" s="608" t="s">
        <v>339</v>
      </c>
      <c r="X128" s="609"/>
      <c r="Y128" s="160"/>
      <c r="Z128" s="160"/>
      <c r="AA128" s="211"/>
      <c r="AB128" s="160"/>
      <c r="AC128" s="597" t="str">
        <f>IF(COUNTIF(AA128:AA130,"*")&gt;=1,COUNTIF(AA128:AA130,"*"),"0")</f>
        <v>0</v>
      </c>
      <c r="AD128" s="597" t="str">
        <f>IF((COUNTIF(Z128:Z130,"主任担当者")+COUNTIF(Z128:Z130,"照査技術者"))&gt;=1,1,"0")</f>
        <v>0</v>
      </c>
    </row>
    <row r="129" spans="1:30" ht="17.25" customHeight="1" x14ac:dyDescent="0.2">
      <c r="A129" s="610"/>
      <c r="B129" s="611"/>
      <c r="C129" s="160"/>
      <c r="D129" s="160"/>
      <c r="E129" s="200"/>
      <c r="F129" s="160">
        <f t="shared" si="133"/>
        <v>0</v>
      </c>
      <c r="G129" s="598"/>
      <c r="H129" s="598"/>
      <c r="I129" s="120"/>
      <c r="J129" s="120"/>
      <c r="K129" s="120"/>
      <c r="L129" s="120"/>
      <c r="M129" s="120"/>
      <c r="N129" s="120"/>
      <c r="O129" s="120"/>
      <c r="Q129" s="120"/>
      <c r="R129" s="120"/>
      <c r="W129" s="610"/>
      <c r="X129" s="611"/>
      <c r="Y129" s="160"/>
      <c r="Z129" s="160"/>
      <c r="AA129" s="211"/>
      <c r="AB129" s="160"/>
      <c r="AC129" s="598"/>
      <c r="AD129" s="598"/>
    </row>
    <row r="130" spans="1:30" ht="17.25" customHeight="1" x14ac:dyDescent="0.2">
      <c r="A130" s="612"/>
      <c r="B130" s="613"/>
      <c r="C130" s="160"/>
      <c r="D130" s="160"/>
      <c r="E130" s="203"/>
      <c r="F130" s="160">
        <f t="shared" si="133"/>
        <v>0</v>
      </c>
      <c r="G130" s="599"/>
      <c r="H130" s="599"/>
      <c r="I130" s="120"/>
      <c r="J130" s="120"/>
      <c r="K130" s="120"/>
      <c r="L130" s="120"/>
      <c r="M130" s="120"/>
      <c r="N130" s="120"/>
      <c r="O130" s="120"/>
      <c r="Q130" s="120"/>
      <c r="R130" s="120"/>
      <c r="W130" s="612"/>
      <c r="X130" s="613"/>
      <c r="Y130" s="160"/>
      <c r="Z130" s="160"/>
      <c r="AA130" s="211"/>
      <c r="AB130" s="160"/>
      <c r="AC130" s="599"/>
      <c r="AD130" s="599"/>
    </row>
    <row r="131" spans="1:30" ht="17.25" customHeight="1" x14ac:dyDescent="0.2">
      <c r="A131" s="608" t="s">
        <v>344</v>
      </c>
      <c r="B131" s="609"/>
      <c r="C131" s="160"/>
      <c r="D131" s="160"/>
      <c r="E131" s="200"/>
      <c r="F131" s="160">
        <f t="shared" si="133"/>
        <v>0</v>
      </c>
      <c r="G131" s="597" t="str">
        <f t="shared" ref="G131" si="134">IF(COUNTIF(E131:E133,"*")&gt;=1,COUNTIF(E131:E133,"*"),"0")</f>
        <v>0</v>
      </c>
      <c r="H131" s="597" t="str">
        <f t="shared" ref="H131" si="135">IF((COUNTIF(D131:D133,"主任担当者")+COUNTIF(D131:D133,"照査技術者"))&gt;=1,1,"0")</f>
        <v>0</v>
      </c>
      <c r="I131" s="120"/>
      <c r="J131" s="120"/>
      <c r="K131" s="120"/>
      <c r="L131" s="120"/>
      <c r="M131" s="120"/>
      <c r="N131" s="120"/>
      <c r="O131" s="120"/>
      <c r="Q131" s="120"/>
      <c r="R131" s="120"/>
      <c r="W131" s="608" t="s">
        <v>344</v>
      </c>
      <c r="X131" s="609"/>
      <c r="Y131" s="160"/>
      <c r="Z131" s="160"/>
      <c r="AA131" s="210"/>
      <c r="AB131" s="160"/>
      <c r="AC131" s="597" t="str">
        <f t="shared" ref="AC131" si="136">IF(COUNTIF(AA131:AA133,"*")&gt;=1,COUNTIF(AA131:AA133,"*"),"0")</f>
        <v>0</v>
      </c>
      <c r="AD131" s="597" t="str">
        <f t="shared" ref="AD131" si="137">IF((COUNTIF(Z131:Z133,"主任担当者")+COUNTIF(Z131:Z133,"照査技術者"))&gt;=1,1,"0")</f>
        <v>0</v>
      </c>
    </row>
    <row r="132" spans="1:30" ht="17.25" customHeight="1" x14ac:dyDescent="0.2">
      <c r="A132" s="610"/>
      <c r="B132" s="611"/>
      <c r="C132" s="160"/>
      <c r="D132" s="160"/>
      <c r="E132" s="200"/>
      <c r="F132" s="160">
        <f t="shared" si="133"/>
        <v>0</v>
      </c>
      <c r="G132" s="598"/>
      <c r="H132" s="598"/>
      <c r="I132" s="120"/>
      <c r="J132" s="120"/>
      <c r="K132" s="120"/>
      <c r="L132" s="120"/>
      <c r="M132" s="120"/>
      <c r="N132" s="120"/>
      <c r="O132" s="120"/>
      <c r="Q132" s="120"/>
      <c r="R132" s="120"/>
      <c r="W132" s="610"/>
      <c r="X132" s="611"/>
      <c r="Y132" s="160"/>
      <c r="Z132" s="160"/>
      <c r="AA132" s="209"/>
      <c r="AB132" s="160"/>
      <c r="AC132" s="598"/>
      <c r="AD132" s="598"/>
    </row>
    <row r="133" spans="1:30" ht="17.25" customHeight="1" x14ac:dyDescent="0.2">
      <c r="A133" s="612"/>
      <c r="B133" s="613"/>
      <c r="C133" s="160">
        <f t="shared" ref="C133:C145" si="138">Y133</f>
        <v>0</v>
      </c>
      <c r="D133" s="160">
        <f t="shared" ref="D133:D145" si="139">Z133</f>
        <v>0</v>
      </c>
      <c r="E133" s="203">
        <f t="shared" ref="E133:E145" si="140">AA133</f>
        <v>0</v>
      </c>
      <c r="F133" s="160">
        <f t="shared" si="133"/>
        <v>0</v>
      </c>
      <c r="G133" s="599"/>
      <c r="H133" s="599"/>
      <c r="I133" s="120"/>
      <c r="J133" s="120"/>
      <c r="K133" s="120"/>
      <c r="L133" s="120"/>
      <c r="M133" s="120"/>
      <c r="N133" s="120"/>
      <c r="O133" s="120"/>
      <c r="Q133" s="120"/>
      <c r="R133" s="120"/>
      <c r="W133" s="612"/>
      <c r="X133" s="613"/>
      <c r="Y133" s="160"/>
      <c r="Z133" s="160"/>
      <c r="AA133" s="209"/>
      <c r="AB133" s="160"/>
      <c r="AC133" s="599"/>
      <c r="AD133" s="599"/>
    </row>
    <row r="134" spans="1:30" ht="17.25" customHeight="1" x14ac:dyDescent="0.2">
      <c r="A134" s="602" t="s">
        <v>419</v>
      </c>
      <c r="B134" s="603"/>
      <c r="C134" s="160">
        <f t="shared" si="138"/>
        <v>0</v>
      </c>
      <c r="D134" s="160">
        <f t="shared" si="139"/>
        <v>0</v>
      </c>
      <c r="E134" s="203">
        <f t="shared" si="140"/>
        <v>0</v>
      </c>
      <c r="F134" s="160">
        <f t="shared" si="133"/>
        <v>0</v>
      </c>
      <c r="G134" s="597" t="str">
        <f t="shared" ref="G134" si="141">IF(COUNTIF(E134:E136,"*")&gt;=1,COUNTIF(E134:E136,"*"),"0")</f>
        <v>0</v>
      </c>
      <c r="H134" s="597" t="str">
        <f t="shared" ref="H134" si="142">IF((COUNTIF(D134:D136,"主任担当者")+COUNTIF(D134:D136,"照査技術者"))&gt;=1,1,"0")</f>
        <v>0</v>
      </c>
      <c r="I134" s="120"/>
      <c r="J134" s="120"/>
      <c r="K134" s="120"/>
      <c r="L134" s="120"/>
      <c r="M134" s="120"/>
      <c r="N134" s="120"/>
      <c r="O134" s="120"/>
      <c r="Q134" s="120"/>
      <c r="R134" s="120"/>
      <c r="W134" s="602" t="s">
        <v>419</v>
      </c>
      <c r="X134" s="603"/>
      <c r="Y134" s="160"/>
      <c r="Z134" s="160"/>
      <c r="AA134" s="209"/>
      <c r="AB134" s="160"/>
      <c r="AC134" s="597" t="str">
        <f t="shared" ref="AC134" si="143">IF(COUNTIF(AA134:AA136,"*")&gt;=1,COUNTIF(AA134:AA136,"*"),"0")</f>
        <v>0</v>
      </c>
      <c r="AD134" s="597" t="str">
        <f t="shared" ref="AD134" si="144">IF((COUNTIF(Z134:Z136,"主任担当者")+COUNTIF(Z134:Z136,"照査技術者"))&gt;=1,1,"0")</f>
        <v>0</v>
      </c>
    </row>
    <row r="135" spans="1:30" ht="17.25" customHeight="1" x14ac:dyDescent="0.2">
      <c r="A135" s="604"/>
      <c r="B135" s="605"/>
      <c r="C135" s="160">
        <f t="shared" si="138"/>
        <v>0</v>
      </c>
      <c r="D135" s="160">
        <f t="shared" si="139"/>
        <v>0</v>
      </c>
      <c r="E135" s="203">
        <f t="shared" si="140"/>
        <v>0</v>
      </c>
      <c r="F135" s="160">
        <f t="shared" si="133"/>
        <v>0</v>
      </c>
      <c r="G135" s="598"/>
      <c r="H135" s="598"/>
      <c r="I135" s="120"/>
      <c r="J135" s="120"/>
      <c r="K135" s="120"/>
      <c r="L135" s="120"/>
      <c r="M135" s="120"/>
      <c r="N135" s="120"/>
      <c r="O135" s="120"/>
      <c r="Q135" s="120"/>
      <c r="R135" s="120"/>
      <c r="W135" s="604"/>
      <c r="X135" s="605"/>
      <c r="Y135" s="160"/>
      <c r="Z135" s="160"/>
      <c r="AA135" s="209"/>
      <c r="AB135" s="160"/>
      <c r="AC135" s="598"/>
      <c r="AD135" s="598"/>
    </row>
    <row r="136" spans="1:30" ht="17.25" customHeight="1" x14ac:dyDescent="0.2">
      <c r="A136" s="606"/>
      <c r="B136" s="607"/>
      <c r="C136" s="160">
        <f t="shared" si="138"/>
        <v>0</v>
      </c>
      <c r="D136" s="160">
        <f t="shared" si="139"/>
        <v>0</v>
      </c>
      <c r="E136" s="203">
        <f t="shared" si="140"/>
        <v>0</v>
      </c>
      <c r="F136" s="160">
        <f t="shared" si="133"/>
        <v>0</v>
      </c>
      <c r="G136" s="599"/>
      <c r="H136" s="599"/>
      <c r="I136" s="120"/>
      <c r="J136" s="120"/>
      <c r="K136" s="120"/>
      <c r="L136" s="120"/>
      <c r="M136" s="120"/>
      <c r="N136" s="120"/>
      <c r="O136" s="120"/>
      <c r="Q136" s="120"/>
      <c r="R136" s="120"/>
      <c r="W136" s="606"/>
      <c r="X136" s="607"/>
      <c r="Y136" s="160"/>
      <c r="Z136" s="160"/>
      <c r="AA136" s="209"/>
      <c r="AB136" s="160"/>
      <c r="AC136" s="599"/>
      <c r="AD136" s="599"/>
    </row>
    <row r="137" spans="1:30" ht="17.25" customHeight="1" x14ac:dyDescent="0.2">
      <c r="A137" s="608" t="s">
        <v>346</v>
      </c>
      <c r="B137" s="609"/>
      <c r="C137" s="160">
        <f t="shared" si="138"/>
        <v>0</v>
      </c>
      <c r="D137" s="160">
        <f t="shared" si="139"/>
        <v>0</v>
      </c>
      <c r="E137" s="203">
        <f t="shared" si="140"/>
        <v>0</v>
      </c>
      <c r="F137" s="160">
        <f t="shared" si="133"/>
        <v>0</v>
      </c>
      <c r="G137" s="597" t="str">
        <f t="shared" ref="G137" si="145">IF(COUNTIF(E137:E139,"*")&gt;=1,COUNTIF(E137:E139,"*"),"0")</f>
        <v>0</v>
      </c>
      <c r="H137" s="597" t="str">
        <f t="shared" ref="H137" si="146">IF((COUNTIF(D137:D139,"主任担当者")+COUNTIF(D137:D139,"照査技術者"))&gt;=1,1,"0")</f>
        <v>0</v>
      </c>
      <c r="I137" s="120"/>
      <c r="J137" s="120"/>
      <c r="K137" s="120"/>
      <c r="L137" s="120"/>
      <c r="M137" s="120"/>
      <c r="N137" s="120"/>
      <c r="O137" s="120"/>
      <c r="Q137" s="120"/>
      <c r="R137" s="120"/>
      <c r="W137" s="608" t="s">
        <v>346</v>
      </c>
      <c r="X137" s="609"/>
      <c r="Y137" s="160"/>
      <c r="Z137" s="160"/>
      <c r="AA137" s="209"/>
      <c r="AB137" s="160"/>
      <c r="AC137" s="597" t="str">
        <f t="shared" ref="AC137" si="147">IF(COUNTIF(AA137:AA139,"*")&gt;=1,COUNTIF(AA137:AA139,"*"),"0")</f>
        <v>0</v>
      </c>
      <c r="AD137" s="597" t="str">
        <f t="shared" ref="AD137" si="148">IF((COUNTIF(Z137:Z139,"主任担当者")+COUNTIF(Z137:Z139,"照査技術者"))&gt;=1,1,"0")</f>
        <v>0</v>
      </c>
    </row>
    <row r="138" spans="1:30" ht="17.25" customHeight="1" x14ac:dyDescent="0.2">
      <c r="A138" s="610"/>
      <c r="B138" s="611"/>
      <c r="C138" s="160">
        <f t="shared" si="138"/>
        <v>0</v>
      </c>
      <c r="D138" s="160">
        <f t="shared" si="139"/>
        <v>0</v>
      </c>
      <c r="E138" s="203">
        <f t="shared" si="140"/>
        <v>0</v>
      </c>
      <c r="F138" s="160">
        <f t="shared" si="133"/>
        <v>0</v>
      </c>
      <c r="G138" s="598"/>
      <c r="H138" s="598"/>
      <c r="I138" s="120"/>
      <c r="J138" s="120"/>
      <c r="K138" s="120"/>
      <c r="L138" s="120"/>
      <c r="M138" s="120"/>
      <c r="N138" s="120"/>
      <c r="O138" s="120"/>
      <c r="Q138" s="120"/>
      <c r="R138" s="120"/>
      <c r="W138" s="610"/>
      <c r="X138" s="611"/>
      <c r="Y138" s="160"/>
      <c r="Z138" s="160"/>
      <c r="AA138" s="209"/>
      <c r="AB138" s="160"/>
      <c r="AC138" s="598"/>
      <c r="AD138" s="598"/>
    </row>
    <row r="139" spans="1:30" ht="17.25" customHeight="1" x14ac:dyDescent="0.2">
      <c r="A139" s="612"/>
      <c r="B139" s="613"/>
      <c r="C139" s="160">
        <f t="shared" si="138"/>
        <v>0</v>
      </c>
      <c r="D139" s="160">
        <f t="shared" si="139"/>
        <v>0</v>
      </c>
      <c r="E139" s="203">
        <f t="shared" si="140"/>
        <v>0</v>
      </c>
      <c r="F139" s="160">
        <f t="shared" si="133"/>
        <v>0</v>
      </c>
      <c r="G139" s="599"/>
      <c r="H139" s="599"/>
      <c r="I139" s="120"/>
      <c r="J139" s="120"/>
      <c r="K139" s="120"/>
      <c r="L139" s="120"/>
      <c r="M139" s="120"/>
      <c r="N139" s="120"/>
      <c r="O139" s="120"/>
      <c r="Q139" s="120"/>
      <c r="R139" s="120"/>
      <c r="W139" s="612"/>
      <c r="X139" s="613"/>
      <c r="Y139" s="160"/>
      <c r="Z139" s="160"/>
      <c r="AA139" s="209"/>
      <c r="AB139" s="160"/>
      <c r="AC139" s="599"/>
      <c r="AD139" s="599"/>
    </row>
    <row r="140" spans="1:30" ht="17.25" customHeight="1" x14ac:dyDescent="0.2">
      <c r="A140" s="608" t="s">
        <v>347</v>
      </c>
      <c r="B140" s="609"/>
      <c r="C140" s="160">
        <f t="shared" si="138"/>
        <v>0</v>
      </c>
      <c r="D140" s="160">
        <f t="shared" si="139"/>
        <v>0</v>
      </c>
      <c r="E140" s="203">
        <f t="shared" si="140"/>
        <v>0</v>
      </c>
      <c r="F140" s="160">
        <f t="shared" si="133"/>
        <v>0</v>
      </c>
      <c r="G140" s="597" t="str">
        <f t="shared" ref="G140" si="149">IF(COUNTIF(E140:E142,"*")&gt;=1,COUNTIF(E140:E142,"*"),"0")</f>
        <v>0</v>
      </c>
      <c r="H140" s="597" t="str">
        <f t="shared" ref="H140" si="150">IF((COUNTIF(D140:D142,"主任担当者")+COUNTIF(D140:D142,"照査技術者"))&gt;=1,1,"0")</f>
        <v>0</v>
      </c>
      <c r="I140" s="120"/>
      <c r="J140" s="120"/>
      <c r="K140" s="120"/>
      <c r="L140" s="120"/>
      <c r="M140" s="120"/>
      <c r="N140" s="120"/>
      <c r="O140" s="120"/>
      <c r="Q140" s="120"/>
      <c r="R140" s="120"/>
      <c r="W140" s="608" t="s">
        <v>347</v>
      </c>
      <c r="X140" s="609"/>
      <c r="Y140" s="160"/>
      <c r="Z140" s="160"/>
      <c r="AA140" s="209"/>
      <c r="AB140" s="160"/>
      <c r="AC140" s="597" t="str">
        <f t="shared" ref="AC140" si="151">IF(COUNTIF(AA140:AA142,"*")&gt;=1,COUNTIF(AA140:AA142,"*"),"0")</f>
        <v>0</v>
      </c>
      <c r="AD140" s="597" t="str">
        <f t="shared" ref="AD140" si="152">IF((COUNTIF(Z140:Z142,"主任担当者")+COUNTIF(Z140:Z142,"照査技術者"))&gt;=1,1,"0")</f>
        <v>0</v>
      </c>
    </row>
    <row r="141" spans="1:30" ht="17.25" customHeight="1" x14ac:dyDescent="0.2">
      <c r="A141" s="610"/>
      <c r="B141" s="611"/>
      <c r="C141" s="160">
        <f t="shared" si="138"/>
        <v>0</v>
      </c>
      <c r="D141" s="160">
        <f t="shared" si="139"/>
        <v>0</v>
      </c>
      <c r="E141" s="203">
        <f t="shared" si="140"/>
        <v>0</v>
      </c>
      <c r="F141" s="160">
        <f t="shared" si="133"/>
        <v>0</v>
      </c>
      <c r="G141" s="598"/>
      <c r="H141" s="598"/>
      <c r="I141" s="120"/>
      <c r="J141" s="120"/>
      <c r="K141" s="120"/>
      <c r="L141" s="120"/>
      <c r="M141" s="120"/>
      <c r="N141" s="120"/>
      <c r="O141" s="120"/>
      <c r="Q141" s="120"/>
      <c r="R141" s="120"/>
      <c r="W141" s="610"/>
      <c r="X141" s="611"/>
      <c r="Y141" s="160"/>
      <c r="Z141" s="160"/>
      <c r="AA141" s="209"/>
      <c r="AB141" s="160"/>
      <c r="AC141" s="598"/>
      <c r="AD141" s="598"/>
    </row>
    <row r="142" spans="1:30" ht="17.25" customHeight="1" x14ac:dyDescent="0.2">
      <c r="A142" s="612"/>
      <c r="B142" s="613"/>
      <c r="C142" s="160">
        <f t="shared" si="138"/>
        <v>0</v>
      </c>
      <c r="D142" s="160">
        <f t="shared" si="139"/>
        <v>0</v>
      </c>
      <c r="E142" s="203">
        <f t="shared" si="140"/>
        <v>0</v>
      </c>
      <c r="F142" s="160">
        <f t="shared" si="133"/>
        <v>0</v>
      </c>
      <c r="G142" s="599"/>
      <c r="H142" s="599"/>
      <c r="I142" s="120"/>
      <c r="J142" s="120"/>
      <c r="K142" s="120"/>
      <c r="L142" s="120"/>
      <c r="M142" s="120"/>
      <c r="N142" s="120"/>
      <c r="O142" s="120"/>
      <c r="Q142" s="120"/>
      <c r="R142" s="120"/>
      <c r="W142" s="612"/>
      <c r="X142" s="613"/>
      <c r="Y142" s="160"/>
      <c r="Z142" s="160"/>
      <c r="AA142" s="209"/>
      <c r="AB142" s="160"/>
      <c r="AC142" s="599"/>
      <c r="AD142" s="599"/>
    </row>
    <row r="143" spans="1:30" ht="17.25" customHeight="1" x14ac:dyDescent="0.2">
      <c r="A143" s="608" t="s">
        <v>348</v>
      </c>
      <c r="B143" s="609"/>
      <c r="C143" s="160">
        <f t="shared" si="138"/>
        <v>0</v>
      </c>
      <c r="D143" s="160">
        <f t="shared" si="139"/>
        <v>0</v>
      </c>
      <c r="E143" s="203">
        <f t="shared" si="140"/>
        <v>0</v>
      </c>
      <c r="F143" s="160">
        <f t="shared" si="133"/>
        <v>0</v>
      </c>
      <c r="G143" s="597" t="str">
        <f t="shared" ref="G143" si="153">IF(COUNTIF(E143:E145,"*")&gt;=1,COUNTIF(E143:E145,"*"),"0")</f>
        <v>0</v>
      </c>
      <c r="H143" s="597" t="str">
        <f t="shared" ref="H143" si="154">IF((COUNTIF(D143:D145,"主任担当者")+COUNTIF(D143:D145,"照査技術者"))&gt;=1,1,"0")</f>
        <v>0</v>
      </c>
      <c r="I143" s="120"/>
      <c r="J143" s="120"/>
      <c r="K143" s="120"/>
      <c r="L143" s="120"/>
      <c r="M143" s="120"/>
      <c r="N143" s="120"/>
      <c r="O143" s="120"/>
      <c r="Q143" s="120"/>
      <c r="R143" s="120"/>
      <c r="W143" s="608" t="s">
        <v>348</v>
      </c>
      <c r="X143" s="609"/>
      <c r="Y143" s="160"/>
      <c r="Z143" s="160"/>
      <c r="AA143" s="209"/>
      <c r="AB143" s="160"/>
      <c r="AC143" s="597" t="str">
        <f t="shared" ref="AC143" si="155">IF(COUNTIF(AA143:AA145,"*")&gt;=1,COUNTIF(AA143:AA145,"*"),"0")</f>
        <v>0</v>
      </c>
      <c r="AD143" s="597" t="str">
        <f t="shared" ref="AD143" si="156">IF((COUNTIF(Z143:Z145,"主任担当者")+COUNTIF(Z143:Z145,"照査技術者"))&gt;=1,1,"0")</f>
        <v>0</v>
      </c>
    </row>
    <row r="144" spans="1:30" ht="17.25" customHeight="1" x14ac:dyDescent="0.2">
      <c r="A144" s="610"/>
      <c r="B144" s="611"/>
      <c r="C144" s="160">
        <f t="shared" si="138"/>
        <v>0</v>
      </c>
      <c r="D144" s="160">
        <f t="shared" si="139"/>
        <v>0</v>
      </c>
      <c r="E144" s="203">
        <f t="shared" si="140"/>
        <v>0</v>
      </c>
      <c r="F144" s="160">
        <f t="shared" si="133"/>
        <v>0</v>
      </c>
      <c r="G144" s="598"/>
      <c r="H144" s="598"/>
      <c r="I144" s="120"/>
      <c r="J144" s="120"/>
      <c r="K144" s="120"/>
      <c r="L144" s="120"/>
      <c r="M144" s="120"/>
      <c r="N144" s="120"/>
      <c r="O144" s="120"/>
      <c r="Q144" s="120"/>
      <c r="R144" s="120"/>
      <c r="W144" s="610"/>
      <c r="X144" s="611"/>
      <c r="Y144" s="160"/>
      <c r="Z144" s="160"/>
      <c r="AA144" s="209"/>
      <c r="AB144" s="160"/>
      <c r="AC144" s="598"/>
      <c r="AD144" s="598"/>
    </row>
    <row r="145" spans="1:30" ht="17.25" customHeight="1" x14ac:dyDescent="0.2">
      <c r="A145" s="612"/>
      <c r="B145" s="613"/>
      <c r="C145" s="160">
        <f t="shared" si="138"/>
        <v>0</v>
      </c>
      <c r="D145" s="160">
        <f t="shared" si="139"/>
        <v>0</v>
      </c>
      <c r="E145" s="203">
        <f t="shared" si="140"/>
        <v>0</v>
      </c>
      <c r="F145" s="160">
        <f t="shared" si="133"/>
        <v>0</v>
      </c>
      <c r="G145" s="599"/>
      <c r="H145" s="599"/>
      <c r="I145" s="120"/>
      <c r="J145" s="120"/>
      <c r="K145" s="120"/>
      <c r="L145" s="120"/>
      <c r="M145" s="120"/>
      <c r="O145" s="120"/>
      <c r="Q145" s="120"/>
      <c r="R145" s="120"/>
      <c r="W145" s="612"/>
      <c r="X145" s="613"/>
      <c r="Y145" s="160"/>
      <c r="Z145" s="160"/>
      <c r="AA145" s="209"/>
      <c r="AB145" s="160"/>
      <c r="AC145" s="599"/>
      <c r="AD145" s="599"/>
    </row>
    <row r="146" spans="1:30" x14ac:dyDescent="0.2">
      <c r="C146" s="292" t="s">
        <v>715</v>
      </c>
    </row>
  </sheetData>
  <sheetProtection algorithmName="SHA-512" hashValue="+qXlAp7RucvsudpWtqKBt7ASvYBqW/Y7wC1bzmOMdlh/y8cE3pSVVajZL3ajsIvDTIdZPWEgmI0mnQ6s27dl5A==" saltValue="RyNG6m9MQap11dCSCVKEhw==" spinCount="100000" sheet="1" objects="1" scenarios="1" formatCells="0" selectLockedCells="1"/>
  <customSheetViews>
    <customSheetView guid="{B356E2CC-D036-476E-BD45-75AC21EC1C7A}" fitToPage="1" hiddenRows="1" hiddenColumns="1" topLeftCell="A3">
      <selection activeCell="A47" sqref="A47"/>
      <rowBreaks count="1" manualBreakCount="1">
        <brk id="84" max="10" man="1"/>
      </rowBreaks>
      <pageMargins left="0.70866141732283472" right="0.11811023622047245" top="0.35433070866141736" bottom="0.15748031496062992" header="0.31496062992125984" footer="0.31496062992125984"/>
      <pageSetup paperSize="9" scale="85" fitToHeight="0" orientation="portrait" r:id="rId1"/>
    </customSheetView>
  </customSheetViews>
  <mergeCells count="247">
    <mergeCell ref="AC21:AD21"/>
    <mergeCell ref="AC50:AC52"/>
    <mergeCell ref="AC53:AC55"/>
    <mergeCell ref="AC56:AC58"/>
    <mergeCell ref="AC59:AC61"/>
    <mergeCell ref="AC128:AC130"/>
    <mergeCell ref="AC131:AC133"/>
    <mergeCell ref="AC134:AC136"/>
    <mergeCell ref="AC137:AC139"/>
    <mergeCell ref="AC63:AC65"/>
    <mergeCell ref="AC66:AC68"/>
    <mergeCell ref="AC69:AC71"/>
    <mergeCell ref="AC72:AC74"/>
    <mergeCell ref="AC75:AC77"/>
    <mergeCell ref="AC23:AC25"/>
    <mergeCell ref="AC26:AC28"/>
    <mergeCell ref="AC29:AC31"/>
    <mergeCell ref="AC32:AC34"/>
    <mergeCell ref="AC35:AC37"/>
    <mergeCell ref="AC38:AC40"/>
    <mergeCell ref="AC41:AC43"/>
    <mergeCell ref="AC44:AC46"/>
    <mergeCell ref="AC47:AC49"/>
    <mergeCell ref="AC78:AC80"/>
    <mergeCell ref="AC90:AC92"/>
    <mergeCell ref="AC93:AC95"/>
    <mergeCell ref="AC96:AC98"/>
    <mergeCell ref="AC99:AC101"/>
    <mergeCell ref="AC102:AC104"/>
    <mergeCell ref="AC105:AC107"/>
    <mergeCell ref="AC108:AC110"/>
    <mergeCell ref="AC111:AC113"/>
    <mergeCell ref="AC114:AC116"/>
    <mergeCell ref="AC81:AC83"/>
    <mergeCell ref="AC84:AC86"/>
    <mergeCell ref="AC87:AC89"/>
    <mergeCell ref="W62:X62"/>
    <mergeCell ref="W143:X145"/>
    <mergeCell ref="W137:X139"/>
    <mergeCell ref="W140:X142"/>
    <mergeCell ref="W131:X133"/>
    <mergeCell ref="W134:X136"/>
    <mergeCell ref="W127:X127"/>
    <mergeCell ref="W128:X130"/>
    <mergeCell ref="W114:X116"/>
    <mergeCell ref="W117:X119"/>
    <mergeCell ref="AC117:AC119"/>
    <mergeCell ref="W108:X110"/>
    <mergeCell ref="W111:X113"/>
    <mergeCell ref="W102:X104"/>
    <mergeCell ref="W105:X107"/>
    <mergeCell ref="W96:X98"/>
    <mergeCell ref="W99:X101"/>
    <mergeCell ref="W90:X92"/>
    <mergeCell ref="W93:X95"/>
    <mergeCell ref="W84:X86"/>
    <mergeCell ref="W87:X89"/>
    <mergeCell ref="W78:X80"/>
    <mergeCell ref="W81:X83"/>
    <mergeCell ref="W72:X74"/>
    <mergeCell ref="W75:X77"/>
    <mergeCell ref="W66:X68"/>
    <mergeCell ref="W69:X71"/>
    <mergeCell ref="W59:X61"/>
    <mergeCell ref="W63:X65"/>
    <mergeCell ref="W53:X55"/>
    <mergeCell ref="W56:X58"/>
    <mergeCell ref="W47:X49"/>
    <mergeCell ref="W50:X52"/>
    <mergeCell ref="W41:X43"/>
    <mergeCell ref="W44:X46"/>
    <mergeCell ref="W35:X37"/>
    <mergeCell ref="W38:X40"/>
    <mergeCell ref="W29:X31"/>
    <mergeCell ref="W32:X34"/>
    <mergeCell ref="W22:X22"/>
    <mergeCell ref="W23:X25"/>
    <mergeCell ref="W26:X28"/>
    <mergeCell ref="W12:X12"/>
    <mergeCell ref="W13:X13"/>
    <mergeCell ref="W14:X14"/>
    <mergeCell ref="G29:G31"/>
    <mergeCell ref="A26:B28"/>
    <mergeCell ref="A29:B31"/>
    <mergeCell ref="H23:H25"/>
    <mergeCell ref="H26:H28"/>
    <mergeCell ref="H29:H31"/>
    <mergeCell ref="G21:H21"/>
    <mergeCell ref="A2:E2"/>
    <mergeCell ref="B5:C5"/>
    <mergeCell ref="B7:E7"/>
    <mergeCell ref="G32:G34"/>
    <mergeCell ref="A12:B12"/>
    <mergeCell ref="G23:G25"/>
    <mergeCell ref="A13:B13"/>
    <mergeCell ref="A14:B14"/>
    <mergeCell ref="A22:B22"/>
    <mergeCell ref="A23:B25"/>
    <mergeCell ref="G26:G28"/>
    <mergeCell ref="A32:B34"/>
    <mergeCell ref="A35:B37"/>
    <mergeCell ref="G41:G43"/>
    <mergeCell ref="G38:G40"/>
    <mergeCell ref="A38:B40"/>
    <mergeCell ref="A41:B43"/>
    <mergeCell ref="G35:G37"/>
    <mergeCell ref="G47:G49"/>
    <mergeCell ref="G78:G80"/>
    <mergeCell ref="A78:B80"/>
    <mergeCell ref="G72:G74"/>
    <mergeCell ref="G75:G77"/>
    <mergeCell ref="A72:B74"/>
    <mergeCell ref="G66:G68"/>
    <mergeCell ref="A105:B107"/>
    <mergeCell ref="A108:B110"/>
    <mergeCell ref="G63:G65"/>
    <mergeCell ref="G53:G55"/>
    <mergeCell ref="G56:G58"/>
    <mergeCell ref="G50:G52"/>
    <mergeCell ref="G44:G46"/>
    <mergeCell ref="G59:G61"/>
    <mergeCell ref="A117:B119"/>
    <mergeCell ref="G117:G119"/>
    <mergeCell ref="G81:G83"/>
    <mergeCell ref="A81:B83"/>
    <mergeCell ref="A44:B46"/>
    <mergeCell ref="A47:B49"/>
    <mergeCell ref="A50:B52"/>
    <mergeCell ref="A53:B55"/>
    <mergeCell ref="A56:B58"/>
    <mergeCell ref="A59:B61"/>
    <mergeCell ref="A63:B65"/>
    <mergeCell ref="A84:B86"/>
    <mergeCell ref="A62:B62"/>
    <mergeCell ref="A127:B127"/>
    <mergeCell ref="G111:G113"/>
    <mergeCell ref="G114:G116"/>
    <mergeCell ref="A111:B113"/>
    <mergeCell ref="A114:B116"/>
    <mergeCell ref="A75:B77"/>
    <mergeCell ref="G69:G71"/>
    <mergeCell ref="A66:B68"/>
    <mergeCell ref="A69:B71"/>
    <mergeCell ref="G105:G107"/>
    <mergeCell ref="G108:G110"/>
    <mergeCell ref="G99:G101"/>
    <mergeCell ref="G102:G104"/>
    <mergeCell ref="G87:G89"/>
    <mergeCell ref="G93:G95"/>
    <mergeCell ref="G96:G98"/>
    <mergeCell ref="G90:G92"/>
    <mergeCell ref="G84:G86"/>
    <mergeCell ref="A87:B89"/>
    <mergeCell ref="A90:B92"/>
    <mergeCell ref="A93:B95"/>
    <mergeCell ref="A96:B98"/>
    <mergeCell ref="A99:B101"/>
    <mergeCell ref="A102:B104"/>
    <mergeCell ref="A134:B136"/>
    <mergeCell ref="A137:B139"/>
    <mergeCell ref="G140:G142"/>
    <mergeCell ref="G143:G145"/>
    <mergeCell ref="A140:B142"/>
    <mergeCell ref="A143:B145"/>
    <mergeCell ref="G131:G133"/>
    <mergeCell ref="A128:B130"/>
    <mergeCell ref="A131:B133"/>
    <mergeCell ref="G128:G130"/>
    <mergeCell ref="H32:H34"/>
    <mergeCell ref="H35:H37"/>
    <mergeCell ref="H38:H40"/>
    <mergeCell ref="H41:H43"/>
    <mergeCell ref="H44:H46"/>
    <mergeCell ref="H47:H49"/>
    <mergeCell ref="H50:H52"/>
    <mergeCell ref="H53:H55"/>
    <mergeCell ref="H56:H58"/>
    <mergeCell ref="H59:H61"/>
    <mergeCell ref="H63:H65"/>
    <mergeCell ref="H66:H68"/>
    <mergeCell ref="H69:H71"/>
    <mergeCell ref="H72:H74"/>
    <mergeCell ref="H75:H77"/>
    <mergeCell ref="H78:H80"/>
    <mergeCell ref="H81:H83"/>
    <mergeCell ref="H84:H86"/>
    <mergeCell ref="H87:H89"/>
    <mergeCell ref="H90:H92"/>
    <mergeCell ref="H93:H95"/>
    <mergeCell ref="H96:H98"/>
    <mergeCell ref="H99:H101"/>
    <mergeCell ref="H102:H104"/>
    <mergeCell ref="H105:H107"/>
    <mergeCell ref="H108:H110"/>
    <mergeCell ref="H111:H113"/>
    <mergeCell ref="H114:H116"/>
    <mergeCell ref="H117:H119"/>
    <mergeCell ref="H128:H130"/>
    <mergeCell ref="H131:H133"/>
    <mergeCell ref="H134:H136"/>
    <mergeCell ref="H137:H139"/>
    <mergeCell ref="H140:H142"/>
    <mergeCell ref="H143:H145"/>
    <mergeCell ref="AD128:AD130"/>
    <mergeCell ref="AD131:AD133"/>
    <mergeCell ref="AD134:AD136"/>
    <mergeCell ref="AD137:AD139"/>
    <mergeCell ref="AD140:AD142"/>
    <mergeCell ref="AD143:AD145"/>
    <mergeCell ref="AC143:AC145"/>
    <mergeCell ref="G126:H126"/>
    <mergeCell ref="AC126:AD126"/>
    <mergeCell ref="G134:G136"/>
    <mergeCell ref="G137:G139"/>
    <mergeCell ref="AC140:AC142"/>
    <mergeCell ref="AD23:AD25"/>
    <mergeCell ref="AD26:AD28"/>
    <mergeCell ref="AD29:AD31"/>
    <mergeCell ref="AD32:AD34"/>
    <mergeCell ref="AD35:AD37"/>
    <mergeCell ref="AD38:AD40"/>
    <mergeCell ref="AD41:AD43"/>
    <mergeCell ref="AD44:AD46"/>
    <mergeCell ref="AD47:AD49"/>
    <mergeCell ref="AD50:AD52"/>
    <mergeCell ref="AD53:AD55"/>
    <mergeCell ref="AD56:AD58"/>
    <mergeCell ref="AD59:AD61"/>
    <mergeCell ref="AD63:AD65"/>
    <mergeCell ref="AD66:AD68"/>
    <mergeCell ref="AD69:AD71"/>
    <mergeCell ref="AD72:AD74"/>
    <mergeCell ref="AD75:AD77"/>
    <mergeCell ref="AD105:AD107"/>
    <mergeCell ref="AD108:AD110"/>
    <mergeCell ref="AD111:AD113"/>
    <mergeCell ref="AD114:AD116"/>
    <mergeCell ref="AD117:AD119"/>
    <mergeCell ref="AD78:AD80"/>
    <mergeCell ref="AD81:AD83"/>
    <mergeCell ref="AD84:AD86"/>
    <mergeCell ref="AD87:AD89"/>
    <mergeCell ref="AD90:AD92"/>
    <mergeCell ref="AD93:AD95"/>
    <mergeCell ref="AD96:AD98"/>
    <mergeCell ref="AD99:AD101"/>
    <mergeCell ref="AD102:AD104"/>
  </mergeCells>
  <phoneticPr fontId="2"/>
  <conditionalFormatting sqref="B3">
    <cfRule type="expression" dxfId="45" priority="11">
      <formula>$B3&gt;0</formula>
    </cfRule>
  </conditionalFormatting>
  <conditionalFormatting sqref="C13:C14 C23:C61 C63:C119 Y117:Y119">
    <cfRule type="expression" dxfId="44" priority="873">
      <formula>$Y13&lt;&gt;$C13</formula>
    </cfRule>
  </conditionalFormatting>
  <conditionalFormatting sqref="C13:C14">
    <cfRule type="expression" dxfId="43" priority="63">
      <formula>$Y13=""</formula>
    </cfRule>
  </conditionalFormatting>
  <conditionalFormatting sqref="C23:C61">
    <cfRule type="expression" dxfId="42" priority="58">
      <formula>$Y23=""</formula>
    </cfRule>
  </conditionalFormatting>
  <conditionalFormatting sqref="C63:C119">
    <cfRule type="expression" dxfId="41" priority="56">
      <formula>$Y63=""</formula>
    </cfRule>
  </conditionalFormatting>
  <conditionalFormatting sqref="C128:C145">
    <cfRule type="expression" dxfId="40" priority="1">
      <formula>$Y128=""</formula>
    </cfRule>
    <cfRule type="expression" dxfId="39" priority="2">
      <formula>$C128&lt;&gt;$Y128</formula>
    </cfRule>
  </conditionalFormatting>
  <conditionalFormatting sqref="D13">
    <cfRule type="expression" dxfId="38" priority="876">
      <formula>$Z13&lt;&gt;$D13</formula>
    </cfRule>
    <cfRule type="expression" dxfId="37" priority="877">
      <formula>$Z13=""</formula>
    </cfRule>
  </conditionalFormatting>
  <conditionalFormatting sqref="D14">
    <cfRule type="expression" dxfId="36" priority="878">
      <formula>$Z$14&lt;&gt;$D$14</formula>
    </cfRule>
    <cfRule type="expression" dxfId="35" priority="879">
      <formula>$Z$14=""</formula>
    </cfRule>
  </conditionalFormatting>
  <conditionalFormatting sqref="D18">
    <cfRule type="expression" dxfId="34" priority="7">
      <formula>$D$18&lt;&gt;$Z$18</formula>
    </cfRule>
    <cfRule type="expression" dxfId="33" priority="8">
      <formula>$D$18&gt;0</formula>
    </cfRule>
  </conditionalFormatting>
  <conditionalFormatting sqref="D23:D61 D63:D119">
    <cfRule type="expression" dxfId="32" priority="884">
      <formula>$D23&lt;&gt;$Z23</formula>
    </cfRule>
  </conditionalFormatting>
  <conditionalFormatting sqref="D23:D61">
    <cfRule type="expression" dxfId="31" priority="57">
      <formula>$Z23=""</formula>
    </cfRule>
  </conditionalFormatting>
  <conditionalFormatting sqref="D63:D119">
    <cfRule type="expression" dxfId="30" priority="617">
      <formula>$Z63=""</formula>
    </cfRule>
  </conditionalFormatting>
  <conditionalFormatting sqref="D128:D145">
    <cfRule type="expression" dxfId="29" priority="3">
      <formula>$Z128=""</formula>
    </cfRule>
    <cfRule type="expression" dxfId="28" priority="4">
      <formula>$D128&lt;&gt;$Z128</formula>
    </cfRule>
  </conditionalFormatting>
  <conditionalFormatting sqref="E13:E14">
    <cfRule type="expression" dxfId="27" priority="12">
      <formula>$AA13=""</formula>
    </cfRule>
    <cfRule type="expression" dxfId="26" priority="13">
      <formula>$AA13&lt;&gt;$E13</formula>
    </cfRule>
  </conditionalFormatting>
  <conditionalFormatting sqref="E23:E61 E63:E119 AA117:AA119">
    <cfRule type="expression" dxfId="25" priority="882">
      <formula>$AA23&lt;&gt;$E23</formula>
    </cfRule>
  </conditionalFormatting>
  <conditionalFormatting sqref="E23:E61">
    <cfRule type="expression" dxfId="24" priority="51">
      <formula>$AA23=""</formula>
    </cfRule>
  </conditionalFormatting>
  <conditionalFormatting sqref="E63:E119">
    <cfRule type="expression" dxfId="23" priority="54">
      <formula>$AA63=""</formula>
    </cfRule>
  </conditionalFormatting>
  <conditionalFormatting sqref="E128:E145">
    <cfRule type="expression" dxfId="22" priority="5">
      <formula>$AA128=""</formula>
    </cfRule>
    <cfRule type="expression" dxfId="21" priority="6">
      <formula>$E128&lt;&gt;$AA128</formula>
    </cfRule>
  </conditionalFormatting>
  <conditionalFormatting sqref="F23:F61 F63:F119 AB117:AB119">
    <cfRule type="expression" dxfId="20" priority="892">
      <formula>$AB23&lt;&gt;$F23</formula>
    </cfRule>
  </conditionalFormatting>
  <conditionalFormatting sqref="F23:F61">
    <cfRule type="expression" dxfId="19" priority="86">
      <formula>$AB23=""</formula>
    </cfRule>
  </conditionalFormatting>
  <conditionalFormatting sqref="F63:F119">
    <cfRule type="expression" dxfId="18" priority="53">
      <formula>$AB63=""</formula>
    </cfRule>
  </conditionalFormatting>
  <conditionalFormatting sqref="F128:F145">
    <cfRule type="expression" dxfId="17" priority="951">
      <formula>$AB128=""</formula>
    </cfRule>
    <cfRule type="expression" dxfId="16" priority="952">
      <formula>$F128&lt;&gt;$AB128</formula>
    </cfRule>
  </conditionalFormatting>
  <conditionalFormatting sqref="S10:T10 S11 T12">
    <cfRule type="cellIs" dxfId="15" priority="97" operator="equal">
      <formula>$S$10</formula>
    </cfRule>
  </conditionalFormatting>
  <conditionalFormatting sqref="X3">
    <cfRule type="expression" dxfId="14" priority="30">
      <formula>$B$3&gt;0</formula>
    </cfRule>
  </conditionalFormatting>
  <conditionalFormatting sqref="Y117:Y119">
    <cfRule type="expression" dxfId="13" priority="22">
      <formula>$Y117=""</formula>
    </cfRule>
  </conditionalFormatting>
  <conditionalFormatting sqref="Z18">
    <cfRule type="notContainsBlanks" priority="29">
      <formula>LEN(TRIM(Z18))&gt;0</formula>
    </cfRule>
    <cfRule type="containsBlanks" dxfId="12" priority="28">
      <formula>LEN(TRIM(Z18))=0</formula>
    </cfRule>
  </conditionalFormatting>
  <conditionalFormatting sqref="Z117:Z119">
    <cfRule type="expression" dxfId="11" priority="23">
      <formula>$Z117=""</formula>
    </cfRule>
  </conditionalFormatting>
  <conditionalFormatting sqref="AA117:AA119">
    <cfRule type="expression" dxfId="10" priority="21">
      <formula>$AA117=""</formula>
    </cfRule>
  </conditionalFormatting>
  <conditionalFormatting sqref="AB117:AB119">
    <cfRule type="expression" dxfId="9" priority="20">
      <formula>$AB117=""</formula>
    </cfRule>
  </conditionalFormatting>
  <dataValidations count="13">
    <dataValidation type="list" allowBlank="1" showInputMessage="1" showErrorMessage="1" sqref="A13:B14 W13:X16" xr:uid="{00000000-0002-0000-2600-000000000000}">
      <formula1>$T$9:$T$12</formula1>
    </dataValidation>
    <dataValidation type="whole" allowBlank="1" showInputMessage="1" showErrorMessage="1" sqref="Z18" xr:uid="{00000000-0002-0000-2600-000001000000}">
      <formula1>1</formula1>
      <formula2>2</formula2>
    </dataValidation>
    <dataValidation type="list" allowBlank="1" showInputMessage="1" showErrorMessage="1" sqref="Z13 D13" xr:uid="{00000000-0002-0000-2600-000002000000}">
      <formula1>$N$8:$N$9</formula1>
    </dataValidation>
    <dataValidation type="list" errorStyle="information" allowBlank="1" showInputMessage="1" showErrorMessage="1" sqref="D14" xr:uid="{00000000-0002-0000-2600-000003000000}">
      <formula1>$N$20:$N$21</formula1>
    </dataValidation>
    <dataValidation type="list" allowBlank="1" showInputMessage="1" showErrorMessage="1" sqref="Z15:Z16" xr:uid="{00000000-0002-0000-2600-000004000000}">
      <formula1>$R$20:$R$21</formula1>
    </dataValidation>
    <dataValidation type="list" errorStyle="information" allowBlank="1" showInputMessage="1" showErrorMessage="1" sqref="Z117:Z119 D63:D119 D23:D61" xr:uid="{00000000-0002-0000-2600-000005000000}">
      <formula1>$N$8:$N$10</formula1>
    </dataValidation>
    <dataValidation type="list" errorStyle="information" allowBlank="1" showInputMessage="1" showErrorMessage="1" sqref="D128:D145" xr:uid="{00000000-0002-0000-2600-000006000000}">
      <formula1>$N$20:$N$22</formula1>
    </dataValidation>
    <dataValidation type="whole" errorStyle="information" allowBlank="1" showInputMessage="1" showErrorMessage="1" sqref="D18" xr:uid="{00000000-0002-0000-2600-000007000000}">
      <formula1>1</formula1>
      <formula2>2</formula2>
    </dataValidation>
    <dataValidation type="list" allowBlank="1" showInputMessage="1" showErrorMessage="1" sqref="Z14" xr:uid="{00000000-0002-0000-2600-000008000000}">
      <formula1>$N$20:$N$21</formula1>
    </dataValidation>
    <dataValidation type="list" allowBlank="1" showInputMessage="1" showErrorMessage="1" sqref="Z23:Z61 Z63:Z116" xr:uid="{00000000-0002-0000-2600-000009000000}">
      <formula1>$N$8:$N$10</formula1>
    </dataValidation>
    <dataValidation type="list" allowBlank="1" showInputMessage="1" showErrorMessage="1" sqref="Z128:Z145" xr:uid="{00000000-0002-0000-2600-00000A000000}">
      <formula1>$N$20:$N$22</formula1>
    </dataValidation>
    <dataValidation type="list" allowBlank="1" showInputMessage="1" showErrorMessage="1" sqref="C13:C14" xr:uid="{00000000-0002-0000-2600-00000B000000}">
      <formula1>$L$9:$L$13</formula1>
    </dataValidation>
    <dataValidation type="list" allowBlank="1" showInputMessage="1" showErrorMessage="1" sqref="C23:C61 C63:C119 C128:C145" xr:uid="{00000000-0002-0000-2600-00000C000000}">
      <formula1>$L$10:$L$14</formula1>
    </dataValidation>
  </dataValidations>
  <pageMargins left="0.70866141732283472" right="0.11811023622047245" top="0.35433070866141736" bottom="0.35433070866141736" header="0.31496062992125984" footer="0.31496062992125984"/>
  <pageSetup paperSize="9" scale="75" fitToWidth="0" fitToHeight="0" orientation="portrait" r:id="rId2"/>
  <rowBreaks count="2" manualBreakCount="2">
    <brk id="61" max="18" man="1"/>
    <brk id="1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indexed="43"/>
    <pageSetUpPr fitToPage="1"/>
  </sheetPr>
  <dimension ref="A1:T213"/>
  <sheetViews>
    <sheetView showGridLines="0" view="pageBreakPreview" zoomScale="85" zoomScaleNormal="75" zoomScaleSheetLayoutView="85" workbookViewId="0">
      <selection activeCell="B14" sqref="B14:D14"/>
    </sheetView>
  </sheetViews>
  <sheetFormatPr defaultRowHeight="13.2" x14ac:dyDescent="0.2"/>
  <cols>
    <col min="1" max="2" width="3.77734375" customWidth="1"/>
    <col min="3" max="3" width="12.44140625" customWidth="1"/>
    <col min="4" max="5" width="3.77734375" customWidth="1"/>
    <col min="6" max="6" width="18.88671875" customWidth="1"/>
    <col min="7" max="8" width="3.77734375" customWidth="1"/>
    <col min="9" max="9" width="18.6640625" customWidth="1"/>
    <col min="10" max="10" width="3.77734375" customWidth="1"/>
    <col min="11" max="11" width="24.44140625" customWidth="1"/>
    <col min="12" max="12" width="12.44140625" customWidth="1"/>
    <col min="13" max="13" width="1.21875" customWidth="1"/>
    <col min="14" max="14" width="9" customWidth="1"/>
    <col min="15" max="20" width="9" hidden="1" customWidth="1"/>
  </cols>
  <sheetData>
    <row r="1" spans="1:19" ht="11.25" customHeight="1" x14ac:dyDescent="0.2"/>
    <row r="2" spans="1:19" ht="24.75" customHeight="1" x14ac:dyDescent="0.2">
      <c r="B2" s="391" t="s">
        <v>15</v>
      </c>
      <c r="C2" s="392"/>
      <c r="D2" s="392"/>
      <c r="E2" s="392"/>
      <c r="F2" s="392"/>
      <c r="G2" s="392"/>
      <c r="H2" s="392"/>
      <c r="I2" s="392"/>
      <c r="J2" s="392"/>
      <c r="K2" s="392"/>
      <c r="L2" s="393"/>
    </row>
    <row r="3" spans="1:19" ht="27" customHeight="1" x14ac:dyDescent="0.2">
      <c r="C3" s="8"/>
      <c r="D3" s="8"/>
      <c r="E3" s="8"/>
      <c r="F3" s="8"/>
      <c r="G3" s="8"/>
      <c r="H3" s="8"/>
      <c r="I3" s="8"/>
      <c r="J3" s="8"/>
      <c r="K3" s="8"/>
      <c r="L3" s="8"/>
    </row>
    <row r="4" spans="1:19" ht="16.2" x14ac:dyDescent="0.2">
      <c r="C4" s="8"/>
      <c r="D4" s="8"/>
      <c r="E4" s="8"/>
      <c r="F4" s="8"/>
      <c r="G4" s="37" t="s">
        <v>21</v>
      </c>
      <c r="H4" s="10"/>
      <c r="I4" s="10"/>
      <c r="J4" s="405">
        <f>報告書表紙!G6</f>
        <v>0</v>
      </c>
      <c r="K4" s="405"/>
      <c r="L4" s="405"/>
      <c r="M4" s="36"/>
    </row>
    <row r="5" spans="1:19" ht="22.5" customHeight="1" x14ac:dyDescent="0.2">
      <c r="C5" s="9"/>
      <c r="D5" s="9"/>
      <c r="E5" s="9"/>
    </row>
    <row r="6" spans="1:19" x14ac:dyDescent="0.2">
      <c r="B6" s="7" t="s">
        <v>16</v>
      </c>
    </row>
    <row r="7" spans="1:19" ht="29.25" customHeight="1" x14ac:dyDescent="0.2">
      <c r="B7" s="385" t="s">
        <v>201</v>
      </c>
      <c r="C7" s="385"/>
      <c r="D7" s="385"/>
      <c r="E7" s="385"/>
      <c r="F7" s="385"/>
      <c r="G7" s="385"/>
      <c r="H7" s="385"/>
      <c r="I7" s="385"/>
      <c r="J7" s="385"/>
      <c r="K7" s="385"/>
      <c r="L7" s="385"/>
    </row>
    <row r="8" spans="1:19" ht="9.75" customHeight="1" x14ac:dyDescent="0.2"/>
    <row r="9" spans="1:19" ht="36.75" customHeight="1" x14ac:dyDescent="0.2">
      <c r="A9" s="386" t="s">
        <v>171</v>
      </c>
      <c r="B9" s="396" t="s">
        <v>168</v>
      </c>
      <c r="C9" s="397"/>
      <c r="D9" s="398"/>
      <c r="E9" s="412" t="s">
        <v>470</v>
      </c>
      <c r="F9" s="413"/>
      <c r="G9" s="414"/>
      <c r="H9" s="418" t="s">
        <v>162</v>
      </c>
      <c r="I9" s="419"/>
      <c r="J9" s="419"/>
      <c r="K9" s="420"/>
      <c r="L9" s="386" t="s">
        <v>431</v>
      </c>
    </row>
    <row r="10" spans="1:19" ht="42.75" customHeight="1" x14ac:dyDescent="0.2">
      <c r="A10" s="387"/>
      <c r="B10" s="399"/>
      <c r="C10" s="400"/>
      <c r="D10" s="401"/>
      <c r="E10" s="406" t="s">
        <v>170</v>
      </c>
      <c r="F10" s="415"/>
      <c r="G10" s="416"/>
      <c r="H10" s="406" t="s">
        <v>161</v>
      </c>
      <c r="I10" s="407"/>
      <c r="J10" s="408"/>
      <c r="K10" s="65" t="s">
        <v>169</v>
      </c>
      <c r="L10" s="389"/>
    </row>
    <row r="11" spans="1:19" ht="42.75" customHeight="1" x14ac:dyDescent="0.2">
      <c r="A11" s="387"/>
      <c r="B11" s="402"/>
      <c r="C11" s="403"/>
      <c r="D11" s="404"/>
      <c r="E11" s="409" t="s">
        <v>214</v>
      </c>
      <c r="F11" s="410"/>
      <c r="G11" s="411"/>
      <c r="H11" s="409" t="s">
        <v>17</v>
      </c>
      <c r="I11" s="410"/>
      <c r="J11" s="411"/>
      <c r="K11" s="66" t="s">
        <v>215</v>
      </c>
      <c r="L11" s="389"/>
      <c r="S11">
        <f>SUM(IF(ISTEXT(B14:D151),IF(L14:L151=0,1,),))</f>
        <v>0</v>
      </c>
    </row>
    <row r="12" spans="1:19" ht="21" customHeight="1" x14ac:dyDescent="0.2">
      <c r="A12" s="387"/>
      <c r="B12" s="417" t="s">
        <v>48</v>
      </c>
      <c r="C12" s="417"/>
      <c r="D12" s="417"/>
      <c r="E12" s="394" t="s">
        <v>49</v>
      </c>
      <c r="F12" s="394"/>
      <c r="G12" s="394"/>
      <c r="H12" s="395" t="s">
        <v>50</v>
      </c>
      <c r="I12" s="395"/>
      <c r="J12" s="395"/>
      <c r="K12" s="26"/>
      <c r="L12" s="389"/>
      <c r="O12" s="38" t="s">
        <v>669</v>
      </c>
      <c r="P12" s="38" t="s">
        <v>670</v>
      </c>
      <c r="Q12" s="38" t="s">
        <v>671</v>
      </c>
    </row>
    <row r="13" spans="1:19" ht="24" customHeight="1" thickBot="1" x14ac:dyDescent="0.25">
      <c r="A13" s="388"/>
      <c r="B13" s="127"/>
      <c r="C13" s="154">
        <f>IF(O13=COUNTIF(L14:L213,S14)+COUNTIF(L14:L213,S15)+COUNTIF(L14:L213,S16),O13,"修正してください")</f>
        <v>0</v>
      </c>
      <c r="D13" s="139" t="s">
        <v>13</v>
      </c>
      <c r="E13" s="140"/>
      <c r="F13" s="155">
        <f>IF(P13=様式１!G6,P13,"修正してください")</f>
        <v>0</v>
      </c>
      <c r="G13" s="141" t="s">
        <v>13</v>
      </c>
      <c r="H13" s="142"/>
      <c r="I13" s="156">
        <f>IF(Q13=様式３!G6,Q13,"修正してください")</f>
        <v>0</v>
      </c>
      <c r="J13" s="27" t="s">
        <v>13</v>
      </c>
      <c r="K13" s="67"/>
      <c r="L13" s="390"/>
      <c r="O13">
        <f>SUM(O14:O213)</f>
        <v>0</v>
      </c>
      <c r="P13">
        <f>SUM(P14:P213)</f>
        <v>0</v>
      </c>
      <c r="Q13">
        <f>SUM(Q14:Q213)</f>
        <v>0</v>
      </c>
    </row>
    <row r="14" spans="1:19" ht="22.5" customHeight="1" thickTop="1" x14ac:dyDescent="0.2">
      <c r="A14" s="68">
        <v>1</v>
      </c>
      <c r="B14" s="421" t="s">
        <v>689</v>
      </c>
      <c r="C14" s="422"/>
      <c r="D14" s="423"/>
      <c r="E14" s="421"/>
      <c r="F14" s="422"/>
      <c r="G14" s="423"/>
      <c r="H14" s="421"/>
      <c r="I14" s="422"/>
      <c r="J14" s="423"/>
      <c r="K14" s="148"/>
      <c r="L14" s="153"/>
      <c r="N14" s="35"/>
      <c r="O14">
        <f>IF(B14="",0,IF(L14="",0,IF(L14=S$17,0,IF(E14="○",1,IF(OR(H14="○",K14="○"),1,0)))))</f>
        <v>0</v>
      </c>
      <c r="P14">
        <f>IF(E14="",0,IF(L14=$S$17,0,1))</f>
        <v>0</v>
      </c>
      <c r="Q14">
        <f>IF(H14="",0,IF(L14=$S$17,0,1))</f>
        <v>0</v>
      </c>
      <c r="S14" t="s">
        <v>427</v>
      </c>
    </row>
    <row r="15" spans="1:19" ht="22.5" customHeight="1" x14ac:dyDescent="0.2">
      <c r="A15" s="69">
        <v>2</v>
      </c>
      <c r="B15" s="382" t="s">
        <v>690</v>
      </c>
      <c r="C15" s="383"/>
      <c r="D15" s="384"/>
      <c r="E15" s="382"/>
      <c r="F15" s="383"/>
      <c r="G15" s="384"/>
      <c r="H15" s="382"/>
      <c r="I15" s="383"/>
      <c r="J15" s="384"/>
      <c r="K15" s="148"/>
      <c r="L15" s="153"/>
      <c r="O15">
        <f t="shared" ref="O15:O78" si="0">IF(B15="",0,IF(L15="",0,IF(L15=S$17,0,IF(E15="○",1,IF(OR(H15="○",K15="○"),1,0)))))</f>
        <v>0</v>
      </c>
      <c r="P15">
        <f t="shared" ref="P15:P78" si="1">IF(E15="",0,IF(L15=$S$17,0,1))</f>
        <v>0</v>
      </c>
      <c r="Q15">
        <f t="shared" ref="Q15:Q78" si="2">IF(H15="",0,IF(L15=$S$17,0,1))</f>
        <v>0</v>
      </c>
      <c r="S15" t="s">
        <v>428</v>
      </c>
    </row>
    <row r="16" spans="1:19" ht="22.5" customHeight="1" x14ac:dyDescent="0.2">
      <c r="A16" s="69">
        <v>3</v>
      </c>
      <c r="B16" s="382" t="s">
        <v>691</v>
      </c>
      <c r="C16" s="383"/>
      <c r="D16" s="384"/>
      <c r="E16" s="382"/>
      <c r="F16" s="383"/>
      <c r="G16" s="384"/>
      <c r="H16" s="382"/>
      <c r="I16" s="383"/>
      <c r="J16" s="384"/>
      <c r="K16" s="148"/>
      <c r="L16" s="153"/>
      <c r="O16">
        <f t="shared" si="0"/>
        <v>0</v>
      </c>
      <c r="P16">
        <f t="shared" si="1"/>
        <v>0</v>
      </c>
      <c r="Q16">
        <f t="shared" si="2"/>
        <v>0</v>
      </c>
      <c r="S16" t="s">
        <v>429</v>
      </c>
    </row>
    <row r="17" spans="1:19" ht="22.5" customHeight="1" x14ac:dyDescent="0.2">
      <c r="A17" s="69">
        <v>4</v>
      </c>
      <c r="B17" s="382" t="s">
        <v>692</v>
      </c>
      <c r="C17" s="383"/>
      <c r="D17" s="384"/>
      <c r="E17" s="382"/>
      <c r="F17" s="383"/>
      <c r="G17" s="384"/>
      <c r="H17" s="382"/>
      <c r="I17" s="383"/>
      <c r="J17" s="384"/>
      <c r="K17" s="148"/>
      <c r="L17" s="153"/>
      <c r="O17">
        <f t="shared" si="0"/>
        <v>0</v>
      </c>
      <c r="P17">
        <f t="shared" si="1"/>
        <v>0</v>
      </c>
      <c r="Q17">
        <f t="shared" si="2"/>
        <v>0</v>
      </c>
      <c r="S17" t="s">
        <v>430</v>
      </c>
    </row>
    <row r="18" spans="1:19" ht="22.5" customHeight="1" x14ac:dyDescent="0.2">
      <c r="A18" s="69">
        <v>5</v>
      </c>
      <c r="B18" s="382" t="s">
        <v>693</v>
      </c>
      <c r="C18" s="383"/>
      <c r="D18" s="384"/>
      <c r="E18" s="382"/>
      <c r="F18" s="383"/>
      <c r="G18" s="384"/>
      <c r="H18" s="382"/>
      <c r="I18" s="383"/>
      <c r="J18" s="384"/>
      <c r="K18" s="148"/>
      <c r="L18" s="153"/>
      <c r="O18">
        <f t="shared" si="0"/>
        <v>0</v>
      </c>
      <c r="P18">
        <f t="shared" si="1"/>
        <v>0</v>
      </c>
      <c r="Q18">
        <f t="shared" si="2"/>
        <v>0</v>
      </c>
    </row>
    <row r="19" spans="1:19" ht="22.5" customHeight="1" x14ac:dyDescent="0.2">
      <c r="A19" s="69">
        <v>6</v>
      </c>
      <c r="B19" s="382" t="s">
        <v>694</v>
      </c>
      <c r="C19" s="383"/>
      <c r="D19" s="384"/>
      <c r="E19" s="382"/>
      <c r="F19" s="383"/>
      <c r="G19" s="384"/>
      <c r="H19" s="382"/>
      <c r="I19" s="383"/>
      <c r="J19" s="384"/>
      <c r="K19" s="148"/>
      <c r="L19" s="153"/>
      <c r="O19">
        <f t="shared" si="0"/>
        <v>0</v>
      </c>
      <c r="P19">
        <f t="shared" si="1"/>
        <v>0</v>
      </c>
      <c r="Q19">
        <f t="shared" si="2"/>
        <v>0</v>
      </c>
    </row>
    <row r="20" spans="1:19" ht="22.5" customHeight="1" x14ac:dyDescent="0.2">
      <c r="A20" s="69">
        <v>7</v>
      </c>
      <c r="B20" s="382" t="s">
        <v>696</v>
      </c>
      <c r="C20" s="383"/>
      <c r="D20" s="384"/>
      <c r="E20" s="382"/>
      <c r="F20" s="383"/>
      <c r="G20" s="384"/>
      <c r="H20" s="382"/>
      <c r="I20" s="383"/>
      <c r="J20" s="384"/>
      <c r="K20" s="148"/>
      <c r="L20" s="153"/>
      <c r="O20">
        <f t="shared" si="0"/>
        <v>0</v>
      </c>
      <c r="P20">
        <f t="shared" si="1"/>
        <v>0</v>
      </c>
      <c r="Q20">
        <f t="shared" si="2"/>
        <v>0</v>
      </c>
    </row>
    <row r="21" spans="1:19" ht="22.5" customHeight="1" x14ac:dyDescent="0.2">
      <c r="A21" s="69">
        <v>8</v>
      </c>
      <c r="B21" s="382" t="s">
        <v>695</v>
      </c>
      <c r="C21" s="383"/>
      <c r="D21" s="384"/>
      <c r="E21" s="382"/>
      <c r="F21" s="383"/>
      <c r="G21" s="384"/>
      <c r="H21" s="382"/>
      <c r="I21" s="383"/>
      <c r="J21" s="384"/>
      <c r="K21" s="148"/>
      <c r="L21" s="153"/>
      <c r="O21">
        <f t="shared" si="0"/>
        <v>0</v>
      </c>
      <c r="P21">
        <f t="shared" si="1"/>
        <v>0</v>
      </c>
      <c r="Q21">
        <f t="shared" si="2"/>
        <v>0</v>
      </c>
    </row>
    <row r="22" spans="1:19" ht="22.5" customHeight="1" x14ac:dyDescent="0.2">
      <c r="A22" s="69">
        <v>9</v>
      </c>
      <c r="B22" s="382" t="s">
        <v>697</v>
      </c>
      <c r="C22" s="383"/>
      <c r="D22" s="384"/>
      <c r="E22" s="382"/>
      <c r="F22" s="383"/>
      <c r="G22" s="384"/>
      <c r="H22" s="382"/>
      <c r="I22" s="383"/>
      <c r="J22" s="384"/>
      <c r="K22" s="148"/>
      <c r="L22" s="153"/>
      <c r="O22">
        <f t="shared" si="0"/>
        <v>0</v>
      </c>
      <c r="P22">
        <f t="shared" si="1"/>
        <v>0</v>
      </c>
      <c r="Q22">
        <f t="shared" si="2"/>
        <v>0</v>
      </c>
    </row>
    <row r="23" spans="1:19" ht="22.5" customHeight="1" x14ac:dyDescent="0.2">
      <c r="A23" s="69">
        <v>10</v>
      </c>
      <c r="B23" s="382" t="s">
        <v>698</v>
      </c>
      <c r="C23" s="383"/>
      <c r="D23" s="384"/>
      <c r="E23" s="382"/>
      <c r="F23" s="383"/>
      <c r="G23" s="384"/>
      <c r="H23" s="382"/>
      <c r="I23" s="383"/>
      <c r="J23" s="384"/>
      <c r="K23" s="148"/>
      <c r="L23" s="153"/>
      <c r="O23">
        <f t="shared" si="0"/>
        <v>0</v>
      </c>
      <c r="P23">
        <f t="shared" si="1"/>
        <v>0</v>
      </c>
      <c r="Q23">
        <f t="shared" si="2"/>
        <v>0</v>
      </c>
    </row>
    <row r="24" spans="1:19" ht="22.5" customHeight="1" x14ac:dyDescent="0.2">
      <c r="A24" s="69">
        <v>11</v>
      </c>
      <c r="B24" s="382"/>
      <c r="C24" s="383"/>
      <c r="D24" s="384"/>
      <c r="E24" s="382"/>
      <c r="F24" s="383"/>
      <c r="G24" s="384"/>
      <c r="H24" s="382"/>
      <c r="I24" s="383"/>
      <c r="J24" s="384"/>
      <c r="K24" s="148"/>
      <c r="L24" s="153"/>
      <c r="O24">
        <f t="shared" si="0"/>
        <v>0</v>
      </c>
      <c r="P24">
        <f t="shared" si="1"/>
        <v>0</v>
      </c>
      <c r="Q24">
        <f t="shared" si="2"/>
        <v>0</v>
      </c>
    </row>
    <row r="25" spans="1:19" ht="22.5" customHeight="1" x14ac:dyDescent="0.2">
      <c r="A25" s="69">
        <v>12</v>
      </c>
      <c r="B25" s="382"/>
      <c r="C25" s="383"/>
      <c r="D25" s="384"/>
      <c r="E25" s="382"/>
      <c r="F25" s="383"/>
      <c r="G25" s="384"/>
      <c r="H25" s="382"/>
      <c r="I25" s="383"/>
      <c r="J25" s="384"/>
      <c r="K25" s="148"/>
      <c r="L25" s="153"/>
      <c r="O25">
        <f t="shared" si="0"/>
        <v>0</v>
      </c>
      <c r="P25">
        <f t="shared" si="1"/>
        <v>0</v>
      </c>
      <c r="Q25">
        <f t="shared" si="2"/>
        <v>0</v>
      </c>
    </row>
    <row r="26" spans="1:19" ht="22.5" customHeight="1" x14ac:dyDescent="0.2">
      <c r="A26" s="69">
        <v>13</v>
      </c>
      <c r="B26" s="382"/>
      <c r="C26" s="383"/>
      <c r="D26" s="384"/>
      <c r="E26" s="382"/>
      <c r="F26" s="383"/>
      <c r="G26" s="384"/>
      <c r="H26" s="382"/>
      <c r="I26" s="383"/>
      <c r="J26" s="384"/>
      <c r="K26" s="148"/>
      <c r="L26" s="153"/>
      <c r="O26">
        <f t="shared" si="0"/>
        <v>0</v>
      </c>
      <c r="P26">
        <f t="shared" si="1"/>
        <v>0</v>
      </c>
      <c r="Q26">
        <f t="shared" si="2"/>
        <v>0</v>
      </c>
    </row>
    <row r="27" spans="1:19" ht="22.5" customHeight="1" x14ac:dyDescent="0.2">
      <c r="A27" s="69">
        <v>14</v>
      </c>
      <c r="B27" s="382"/>
      <c r="C27" s="383"/>
      <c r="D27" s="384"/>
      <c r="E27" s="382"/>
      <c r="F27" s="383"/>
      <c r="G27" s="384"/>
      <c r="H27" s="382"/>
      <c r="I27" s="383"/>
      <c r="J27" s="384"/>
      <c r="K27" s="148"/>
      <c r="L27" s="153"/>
      <c r="O27">
        <f t="shared" si="0"/>
        <v>0</v>
      </c>
      <c r="P27">
        <f t="shared" si="1"/>
        <v>0</v>
      </c>
      <c r="Q27">
        <f t="shared" si="2"/>
        <v>0</v>
      </c>
    </row>
    <row r="28" spans="1:19" ht="22.5" customHeight="1" x14ac:dyDescent="0.2">
      <c r="A28" s="69">
        <v>15</v>
      </c>
      <c r="B28" s="382"/>
      <c r="C28" s="383"/>
      <c r="D28" s="384"/>
      <c r="E28" s="382"/>
      <c r="F28" s="383"/>
      <c r="G28" s="384"/>
      <c r="H28" s="382"/>
      <c r="I28" s="383"/>
      <c r="J28" s="384"/>
      <c r="K28" s="148"/>
      <c r="L28" s="153"/>
      <c r="O28">
        <f t="shared" si="0"/>
        <v>0</v>
      </c>
      <c r="P28">
        <f t="shared" si="1"/>
        <v>0</v>
      </c>
      <c r="Q28">
        <f t="shared" si="2"/>
        <v>0</v>
      </c>
    </row>
    <row r="29" spans="1:19" ht="22.5" customHeight="1" x14ac:dyDescent="0.2">
      <c r="A29" s="69">
        <v>16</v>
      </c>
      <c r="B29" s="382"/>
      <c r="C29" s="383"/>
      <c r="D29" s="384"/>
      <c r="E29" s="382"/>
      <c r="F29" s="383"/>
      <c r="G29" s="384"/>
      <c r="H29" s="382"/>
      <c r="I29" s="383"/>
      <c r="J29" s="384"/>
      <c r="K29" s="148"/>
      <c r="L29" s="153"/>
      <c r="O29">
        <f t="shared" si="0"/>
        <v>0</v>
      </c>
      <c r="P29">
        <f t="shared" si="1"/>
        <v>0</v>
      </c>
      <c r="Q29">
        <f t="shared" si="2"/>
        <v>0</v>
      </c>
    </row>
    <row r="30" spans="1:19" ht="22.5" customHeight="1" x14ac:dyDescent="0.2">
      <c r="A30" s="69">
        <v>17</v>
      </c>
      <c r="B30" s="382"/>
      <c r="C30" s="383"/>
      <c r="D30" s="384"/>
      <c r="E30" s="382"/>
      <c r="F30" s="383"/>
      <c r="G30" s="384"/>
      <c r="H30" s="382"/>
      <c r="I30" s="383"/>
      <c r="J30" s="384"/>
      <c r="K30" s="148"/>
      <c r="L30" s="153"/>
      <c r="O30">
        <f t="shared" si="0"/>
        <v>0</v>
      </c>
      <c r="P30">
        <f t="shared" si="1"/>
        <v>0</v>
      </c>
      <c r="Q30">
        <f t="shared" si="2"/>
        <v>0</v>
      </c>
    </row>
    <row r="31" spans="1:19" ht="22.5" customHeight="1" x14ac:dyDescent="0.2">
      <c r="A31" s="69">
        <v>18</v>
      </c>
      <c r="B31" s="382"/>
      <c r="C31" s="383"/>
      <c r="D31" s="384"/>
      <c r="E31" s="382"/>
      <c r="F31" s="383"/>
      <c r="G31" s="384"/>
      <c r="H31" s="382"/>
      <c r="I31" s="383"/>
      <c r="J31" s="384"/>
      <c r="K31" s="148"/>
      <c r="L31" s="153"/>
      <c r="O31">
        <f t="shared" si="0"/>
        <v>0</v>
      </c>
      <c r="P31">
        <f t="shared" si="1"/>
        <v>0</v>
      </c>
      <c r="Q31">
        <f t="shared" si="2"/>
        <v>0</v>
      </c>
    </row>
    <row r="32" spans="1:19" ht="22.5" customHeight="1" x14ac:dyDescent="0.2">
      <c r="A32" s="69">
        <v>19</v>
      </c>
      <c r="B32" s="382"/>
      <c r="C32" s="383"/>
      <c r="D32" s="384"/>
      <c r="E32" s="382"/>
      <c r="F32" s="383"/>
      <c r="G32" s="384"/>
      <c r="H32" s="382"/>
      <c r="I32" s="383"/>
      <c r="J32" s="384"/>
      <c r="K32" s="148"/>
      <c r="L32" s="153"/>
      <c r="O32">
        <f t="shared" si="0"/>
        <v>0</v>
      </c>
      <c r="P32">
        <f t="shared" si="1"/>
        <v>0</v>
      </c>
      <c r="Q32">
        <f t="shared" si="2"/>
        <v>0</v>
      </c>
    </row>
    <row r="33" spans="1:17" ht="22.5" customHeight="1" x14ac:dyDescent="0.2">
      <c r="A33" s="69">
        <v>20</v>
      </c>
      <c r="B33" s="382"/>
      <c r="C33" s="383"/>
      <c r="D33" s="384"/>
      <c r="E33" s="382"/>
      <c r="F33" s="383"/>
      <c r="G33" s="384"/>
      <c r="H33" s="382"/>
      <c r="I33" s="383"/>
      <c r="J33" s="384"/>
      <c r="K33" s="148"/>
      <c r="L33" s="153"/>
      <c r="O33">
        <f t="shared" si="0"/>
        <v>0</v>
      </c>
      <c r="P33">
        <f t="shared" si="1"/>
        <v>0</v>
      </c>
      <c r="Q33">
        <f t="shared" si="2"/>
        <v>0</v>
      </c>
    </row>
    <row r="34" spans="1:17" ht="22.5" customHeight="1" x14ac:dyDescent="0.2">
      <c r="A34" s="69">
        <v>21</v>
      </c>
      <c r="B34" s="382"/>
      <c r="C34" s="383"/>
      <c r="D34" s="384"/>
      <c r="E34" s="382"/>
      <c r="F34" s="383"/>
      <c r="G34" s="384"/>
      <c r="H34" s="382"/>
      <c r="I34" s="383"/>
      <c r="J34" s="384"/>
      <c r="K34" s="148"/>
      <c r="L34" s="153"/>
      <c r="O34">
        <f t="shared" si="0"/>
        <v>0</v>
      </c>
      <c r="P34">
        <f t="shared" si="1"/>
        <v>0</v>
      </c>
      <c r="Q34">
        <f t="shared" si="2"/>
        <v>0</v>
      </c>
    </row>
    <row r="35" spans="1:17" ht="22.5" customHeight="1" x14ac:dyDescent="0.2">
      <c r="A35" s="69">
        <v>22</v>
      </c>
      <c r="B35" s="382"/>
      <c r="C35" s="383"/>
      <c r="D35" s="384"/>
      <c r="E35" s="382"/>
      <c r="F35" s="383"/>
      <c r="G35" s="384"/>
      <c r="H35" s="382"/>
      <c r="I35" s="383"/>
      <c r="J35" s="384"/>
      <c r="K35" s="148"/>
      <c r="L35" s="153"/>
      <c r="O35">
        <f t="shared" si="0"/>
        <v>0</v>
      </c>
      <c r="P35">
        <f t="shared" si="1"/>
        <v>0</v>
      </c>
      <c r="Q35">
        <f t="shared" si="2"/>
        <v>0</v>
      </c>
    </row>
    <row r="36" spans="1:17" ht="22.5" customHeight="1" x14ac:dyDescent="0.2">
      <c r="A36" s="69">
        <v>23</v>
      </c>
      <c r="B36" s="382"/>
      <c r="C36" s="383"/>
      <c r="D36" s="384"/>
      <c r="E36" s="382"/>
      <c r="F36" s="383"/>
      <c r="G36" s="384"/>
      <c r="H36" s="382"/>
      <c r="I36" s="383"/>
      <c r="J36" s="384"/>
      <c r="K36" s="148"/>
      <c r="L36" s="153"/>
      <c r="O36">
        <f t="shared" si="0"/>
        <v>0</v>
      </c>
      <c r="P36">
        <f t="shared" si="1"/>
        <v>0</v>
      </c>
      <c r="Q36">
        <f t="shared" si="2"/>
        <v>0</v>
      </c>
    </row>
    <row r="37" spans="1:17" ht="22.5" customHeight="1" x14ac:dyDescent="0.2">
      <c r="A37" s="69">
        <v>24</v>
      </c>
      <c r="B37" s="382"/>
      <c r="C37" s="383"/>
      <c r="D37" s="384"/>
      <c r="E37" s="382"/>
      <c r="F37" s="383"/>
      <c r="G37" s="384"/>
      <c r="H37" s="382"/>
      <c r="I37" s="383"/>
      <c r="J37" s="384"/>
      <c r="K37" s="148"/>
      <c r="L37" s="153"/>
      <c r="O37">
        <f t="shared" si="0"/>
        <v>0</v>
      </c>
      <c r="P37">
        <f t="shared" si="1"/>
        <v>0</v>
      </c>
      <c r="Q37">
        <f t="shared" si="2"/>
        <v>0</v>
      </c>
    </row>
    <row r="38" spans="1:17" ht="22.5" customHeight="1" x14ac:dyDescent="0.2">
      <c r="A38" s="69">
        <v>25</v>
      </c>
      <c r="B38" s="382"/>
      <c r="C38" s="383"/>
      <c r="D38" s="384"/>
      <c r="E38" s="382"/>
      <c r="F38" s="383"/>
      <c r="G38" s="384"/>
      <c r="H38" s="382"/>
      <c r="I38" s="383"/>
      <c r="J38" s="384"/>
      <c r="K38" s="148"/>
      <c r="L38" s="153"/>
      <c r="O38">
        <f t="shared" si="0"/>
        <v>0</v>
      </c>
      <c r="P38">
        <f t="shared" si="1"/>
        <v>0</v>
      </c>
      <c r="Q38">
        <f t="shared" si="2"/>
        <v>0</v>
      </c>
    </row>
    <row r="39" spans="1:17" ht="22.5" customHeight="1" x14ac:dyDescent="0.2">
      <c r="A39" s="69">
        <v>26</v>
      </c>
      <c r="B39" s="382"/>
      <c r="C39" s="383"/>
      <c r="D39" s="384"/>
      <c r="E39" s="382"/>
      <c r="F39" s="383"/>
      <c r="G39" s="384"/>
      <c r="H39" s="382"/>
      <c r="I39" s="383"/>
      <c r="J39" s="384"/>
      <c r="K39" s="148"/>
      <c r="L39" s="153"/>
      <c r="O39">
        <f t="shared" si="0"/>
        <v>0</v>
      </c>
      <c r="P39">
        <f t="shared" si="1"/>
        <v>0</v>
      </c>
      <c r="Q39">
        <f t="shared" si="2"/>
        <v>0</v>
      </c>
    </row>
    <row r="40" spans="1:17" ht="22.5" customHeight="1" x14ac:dyDescent="0.2">
      <c r="A40" s="69">
        <v>27</v>
      </c>
      <c r="B40" s="382"/>
      <c r="C40" s="383"/>
      <c r="D40" s="384"/>
      <c r="E40" s="382"/>
      <c r="F40" s="383"/>
      <c r="G40" s="384"/>
      <c r="H40" s="382"/>
      <c r="I40" s="383"/>
      <c r="J40" s="384"/>
      <c r="K40" s="148"/>
      <c r="L40" s="153"/>
      <c r="O40">
        <f t="shared" si="0"/>
        <v>0</v>
      </c>
      <c r="P40">
        <f t="shared" si="1"/>
        <v>0</v>
      </c>
      <c r="Q40">
        <f t="shared" si="2"/>
        <v>0</v>
      </c>
    </row>
    <row r="41" spans="1:17" ht="22.5" customHeight="1" x14ac:dyDescent="0.2">
      <c r="A41" s="69">
        <v>28</v>
      </c>
      <c r="B41" s="382"/>
      <c r="C41" s="383"/>
      <c r="D41" s="384"/>
      <c r="E41" s="382"/>
      <c r="F41" s="383"/>
      <c r="G41" s="384"/>
      <c r="H41" s="382"/>
      <c r="I41" s="383"/>
      <c r="J41" s="384"/>
      <c r="K41" s="148"/>
      <c r="L41" s="153"/>
      <c r="O41">
        <f t="shared" si="0"/>
        <v>0</v>
      </c>
      <c r="P41">
        <f t="shared" si="1"/>
        <v>0</v>
      </c>
      <c r="Q41">
        <f t="shared" si="2"/>
        <v>0</v>
      </c>
    </row>
    <row r="42" spans="1:17" ht="22.5" customHeight="1" x14ac:dyDescent="0.2">
      <c r="A42" s="69">
        <v>29</v>
      </c>
      <c r="B42" s="382"/>
      <c r="C42" s="383"/>
      <c r="D42" s="384"/>
      <c r="E42" s="382"/>
      <c r="F42" s="383"/>
      <c r="G42" s="384"/>
      <c r="H42" s="382"/>
      <c r="I42" s="383"/>
      <c r="J42" s="384"/>
      <c r="K42" s="148"/>
      <c r="L42" s="153"/>
      <c r="O42">
        <f t="shared" si="0"/>
        <v>0</v>
      </c>
      <c r="P42">
        <f t="shared" si="1"/>
        <v>0</v>
      </c>
      <c r="Q42">
        <f t="shared" si="2"/>
        <v>0</v>
      </c>
    </row>
    <row r="43" spans="1:17" ht="22.5" customHeight="1" x14ac:dyDescent="0.2">
      <c r="A43" s="69">
        <v>30</v>
      </c>
      <c r="B43" s="382"/>
      <c r="C43" s="383"/>
      <c r="D43" s="384"/>
      <c r="E43" s="382"/>
      <c r="F43" s="383"/>
      <c r="G43" s="384"/>
      <c r="H43" s="382"/>
      <c r="I43" s="383"/>
      <c r="J43" s="384"/>
      <c r="K43" s="148"/>
      <c r="L43" s="153"/>
      <c r="O43">
        <f t="shared" si="0"/>
        <v>0</v>
      </c>
      <c r="P43">
        <f t="shared" si="1"/>
        <v>0</v>
      </c>
      <c r="Q43">
        <f t="shared" si="2"/>
        <v>0</v>
      </c>
    </row>
    <row r="44" spans="1:17" ht="22.5" customHeight="1" x14ac:dyDescent="0.2">
      <c r="A44" s="69">
        <v>31</v>
      </c>
      <c r="B44" s="382"/>
      <c r="C44" s="383"/>
      <c r="D44" s="384"/>
      <c r="E44" s="382"/>
      <c r="F44" s="383"/>
      <c r="G44" s="384"/>
      <c r="H44" s="382"/>
      <c r="I44" s="383"/>
      <c r="J44" s="384"/>
      <c r="K44" s="148"/>
      <c r="L44" s="153"/>
      <c r="O44">
        <f t="shared" si="0"/>
        <v>0</v>
      </c>
      <c r="P44">
        <f t="shared" si="1"/>
        <v>0</v>
      </c>
      <c r="Q44">
        <f t="shared" si="2"/>
        <v>0</v>
      </c>
    </row>
    <row r="45" spans="1:17" ht="22.5" customHeight="1" x14ac:dyDescent="0.2">
      <c r="A45" s="69">
        <v>32</v>
      </c>
      <c r="B45" s="382"/>
      <c r="C45" s="383"/>
      <c r="D45" s="384"/>
      <c r="E45" s="382"/>
      <c r="F45" s="383"/>
      <c r="G45" s="384"/>
      <c r="H45" s="382"/>
      <c r="I45" s="383"/>
      <c r="J45" s="384"/>
      <c r="K45" s="148"/>
      <c r="L45" s="153"/>
      <c r="O45">
        <f t="shared" si="0"/>
        <v>0</v>
      </c>
      <c r="P45">
        <f t="shared" si="1"/>
        <v>0</v>
      </c>
      <c r="Q45">
        <f t="shared" si="2"/>
        <v>0</v>
      </c>
    </row>
    <row r="46" spans="1:17" ht="22.5" customHeight="1" x14ac:dyDescent="0.2">
      <c r="A46" s="69">
        <v>33</v>
      </c>
      <c r="B46" s="382"/>
      <c r="C46" s="383"/>
      <c r="D46" s="384"/>
      <c r="E46" s="382"/>
      <c r="F46" s="383"/>
      <c r="G46" s="384"/>
      <c r="H46" s="382"/>
      <c r="I46" s="383"/>
      <c r="J46" s="384"/>
      <c r="K46" s="148"/>
      <c r="L46" s="153"/>
      <c r="O46">
        <f t="shared" si="0"/>
        <v>0</v>
      </c>
      <c r="P46">
        <f t="shared" si="1"/>
        <v>0</v>
      </c>
      <c r="Q46">
        <f t="shared" si="2"/>
        <v>0</v>
      </c>
    </row>
    <row r="47" spans="1:17" ht="22.5" customHeight="1" x14ac:dyDescent="0.2">
      <c r="A47" s="69">
        <v>34</v>
      </c>
      <c r="B47" s="382"/>
      <c r="C47" s="383"/>
      <c r="D47" s="384"/>
      <c r="E47" s="382"/>
      <c r="F47" s="383"/>
      <c r="G47" s="384"/>
      <c r="H47" s="382"/>
      <c r="I47" s="383"/>
      <c r="J47" s="384"/>
      <c r="K47" s="148"/>
      <c r="L47" s="153"/>
      <c r="O47">
        <f t="shared" si="0"/>
        <v>0</v>
      </c>
      <c r="P47">
        <f t="shared" si="1"/>
        <v>0</v>
      </c>
      <c r="Q47">
        <f t="shared" si="2"/>
        <v>0</v>
      </c>
    </row>
    <row r="48" spans="1:17" ht="22.5" customHeight="1" x14ac:dyDescent="0.2">
      <c r="A48" s="69">
        <v>35</v>
      </c>
      <c r="B48" s="382"/>
      <c r="C48" s="383"/>
      <c r="D48" s="384"/>
      <c r="E48" s="382"/>
      <c r="F48" s="383"/>
      <c r="G48" s="384"/>
      <c r="H48" s="382"/>
      <c r="I48" s="383"/>
      <c r="J48" s="384"/>
      <c r="K48" s="148"/>
      <c r="L48" s="153"/>
      <c r="O48">
        <f t="shared" si="0"/>
        <v>0</v>
      </c>
      <c r="P48">
        <f t="shared" si="1"/>
        <v>0</v>
      </c>
      <c r="Q48">
        <f t="shared" si="2"/>
        <v>0</v>
      </c>
    </row>
    <row r="49" spans="1:17" ht="22.5" customHeight="1" x14ac:dyDescent="0.2">
      <c r="A49" s="69">
        <v>36</v>
      </c>
      <c r="B49" s="382"/>
      <c r="C49" s="383"/>
      <c r="D49" s="384"/>
      <c r="E49" s="382"/>
      <c r="F49" s="383"/>
      <c r="G49" s="384"/>
      <c r="H49" s="382"/>
      <c r="I49" s="383"/>
      <c r="J49" s="384"/>
      <c r="K49" s="148"/>
      <c r="L49" s="153"/>
      <c r="O49">
        <f t="shared" si="0"/>
        <v>0</v>
      </c>
      <c r="P49">
        <f t="shared" si="1"/>
        <v>0</v>
      </c>
      <c r="Q49">
        <f t="shared" si="2"/>
        <v>0</v>
      </c>
    </row>
    <row r="50" spans="1:17" ht="22.5" customHeight="1" x14ac:dyDescent="0.2">
      <c r="A50" s="69">
        <v>37</v>
      </c>
      <c r="B50" s="382"/>
      <c r="C50" s="383"/>
      <c r="D50" s="384"/>
      <c r="E50" s="382"/>
      <c r="F50" s="383"/>
      <c r="G50" s="384"/>
      <c r="H50" s="382"/>
      <c r="I50" s="383"/>
      <c r="J50" s="384"/>
      <c r="K50" s="148"/>
      <c r="L50" s="153"/>
      <c r="O50">
        <f t="shared" si="0"/>
        <v>0</v>
      </c>
      <c r="P50">
        <f t="shared" si="1"/>
        <v>0</v>
      </c>
      <c r="Q50">
        <f t="shared" si="2"/>
        <v>0</v>
      </c>
    </row>
    <row r="51" spans="1:17" ht="22.5" customHeight="1" x14ac:dyDescent="0.2">
      <c r="A51" s="69">
        <v>38</v>
      </c>
      <c r="B51" s="382"/>
      <c r="C51" s="383"/>
      <c r="D51" s="384"/>
      <c r="E51" s="382"/>
      <c r="F51" s="383"/>
      <c r="G51" s="384"/>
      <c r="H51" s="382"/>
      <c r="I51" s="383"/>
      <c r="J51" s="384"/>
      <c r="K51" s="148"/>
      <c r="L51" s="153"/>
      <c r="O51">
        <f t="shared" si="0"/>
        <v>0</v>
      </c>
      <c r="P51">
        <f t="shared" si="1"/>
        <v>0</v>
      </c>
      <c r="Q51">
        <f t="shared" si="2"/>
        <v>0</v>
      </c>
    </row>
    <row r="52" spans="1:17" ht="22.5" customHeight="1" x14ac:dyDescent="0.2">
      <c r="A52" s="69">
        <v>39</v>
      </c>
      <c r="B52" s="382"/>
      <c r="C52" s="383"/>
      <c r="D52" s="384"/>
      <c r="E52" s="382"/>
      <c r="F52" s="383"/>
      <c r="G52" s="384"/>
      <c r="H52" s="382"/>
      <c r="I52" s="383"/>
      <c r="J52" s="384"/>
      <c r="K52" s="148"/>
      <c r="L52" s="153"/>
      <c r="O52">
        <f t="shared" si="0"/>
        <v>0</v>
      </c>
      <c r="P52">
        <f t="shared" si="1"/>
        <v>0</v>
      </c>
      <c r="Q52">
        <f t="shared" si="2"/>
        <v>0</v>
      </c>
    </row>
    <row r="53" spans="1:17" ht="22.5" customHeight="1" x14ac:dyDescent="0.2">
      <c r="A53" s="69">
        <v>40</v>
      </c>
      <c r="B53" s="382"/>
      <c r="C53" s="383"/>
      <c r="D53" s="384"/>
      <c r="E53" s="382"/>
      <c r="F53" s="383"/>
      <c r="G53" s="384"/>
      <c r="H53" s="382"/>
      <c r="I53" s="383"/>
      <c r="J53" s="384"/>
      <c r="K53" s="148"/>
      <c r="L53" s="153"/>
      <c r="O53">
        <f t="shared" si="0"/>
        <v>0</v>
      </c>
      <c r="P53">
        <f t="shared" si="1"/>
        <v>0</v>
      </c>
      <c r="Q53">
        <f t="shared" si="2"/>
        <v>0</v>
      </c>
    </row>
    <row r="54" spans="1:17" ht="22.5" customHeight="1" x14ac:dyDescent="0.2">
      <c r="A54" s="69">
        <v>41</v>
      </c>
      <c r="B54" s="382"/>
      <c r="C54" s="383"/>
      <c r="D54" s="384"/>
      <c r="E54" s="382"/>
      <c r="F54" s="383"/>
      <c r="G54" s="384"/>
      <c r="H54" s="382"/>
      <c r="I54" s="383"/>
      <c r="J54" s="384"/>
      <c r="K54" s="148"/>
      <c r="L54" s="153"/>
      <c r="O54">
        <f t="shared" si="0"/>
        <v>0</v>
      </c>
      <c r="P54">
        <f t="shared" si="1"/>
        <v>0</v>
      </c>
      <c r="Q54">
        <f t="shared" si="2"/>
        <v>0</v>
      </c>
    </row>
    <row r="55" spans="1:17" ht="22.5" customHeight="1" x14ac:dyDescent="0.2">
      <c r="A55" s="69">
        <v>42</v>
      </c>
      <c r="B55" s="382"/>
      <c r="C55" s="383"/>
      <c r="D55" s="384"/>
      <c r="E55" s="382"/>
      <c r="F55" s="383"/>
      <c r="G55" s="384"/>
      <c r="H55" s="382"/>
      <c r="I55" s="383"/>
      <c r="J55" s="384"/>
      <c r="K55" s="148"/>
      <c r="L55" s="153"/>
      <c r="O55">
        <f t="shared" si="0"/>
        <v>0</v>
      </c>
      <c r="P55">
        <f t="shared" si="1"/>
        <v>0</v>
      </c>
      <c r="Q55">
        <f t="shared" si="2"/>
        <v>0</v>
      </c>
    </row>
    <row r="56" spans="1:17" ht="22.5" customHeight="1" x14ac:dyDescent="0.2">
      <c r="A56" s="69">
        <v>43</v>
      </c>
      <c r="B56" s="382"/>
      <c r="C56" s="383"/>
      <c r="D56" s="384"/>
      <c r="E56" s="382"/>
      <c r="F56" s="383"/>
      <c r="G56" s="384"/>
      <c r="H56" s="382"/>
      <c r="I56" s="383"/>
      <c r="J56" s="384"/>
      <c r="K56" s="148"/>
      <c r="L56" s="153"/>
      <c r="O56">
        <f t="shared" si="0"/>
        <v>0</v>
      </c>
      <c r="P56">
        <f t="shared" si="1"/>
        <v>0</v>
      </c>
      <c r="Q56">
        <f t="shared" si="2"/>
        <v>0</v>
      </c>
    </row>
    <row r="57" spans="1:17" ht="22.5" customHeight="1" x14ac:dyDescent="0.2">
      <c r="A57" s="69">
        <v>44</v>
      </c>
      <c r="B57" s="382"/>
      <c r="C57" s="383"/>
      <c r="D57" s="384"/>
      <c r="E57" s="382"/>
      <c r="F57" s="383"/>
      <c r="G57" s="384"/>
      <c r="H57" s="382"/>
      <c r="I57" s="383"/>
      <c r="J57" s="384"/>
      <c r="K57" s="148"/>
      <c r="L57" s="153"/>
      <c r="O57">
        <f t="shared" si="0"/>
        <v>0</v>
      </c>
      <c r="P57">
        <f t="shared" si="1"/>
        <v>0</v>
      </c>
      <c r="Q57">
        <f t="shared" si="2"/>
        <v>0</v>
      </c>
    </row>
    <row r="58" spans="1:17" ht="22.5" customHeight="1" x14ac:dyDescent="0.2">
      <c r="A58" s="69">
        <v>45</v>
      </c>
      <c r="B58" s="382"/>
      <c r="C58" s="383"/>
      <c r="D58" s="384"/>
      <c r="E58" s="382"/>
      <c r="F58" s="383"/>
      <c r="G58" s="384"/>
      <c r="H58" s="382"/>
      <c r="I58" s="383"/>
      <c r="J58" s="384"/>
      <c r="K58" s="148"/>
      <c r="L58" s="153"/>
      <c r="O58">
        <f t="shared" si="0"/>
        <v>0</v>
      </c>
      <c r="P58">
        <f t="shared" si="1"/>
        <v>0</v>
      </c>
      <c r="Q58">
        <f t="shared" si="2"/>
        <v>0</v>
      </c>
    </row>
    <row r="59" spans="1:17" ht="22.5" customHeight="1" x14ac:dyDescent="0.2">
      <c r="A59" s="69">
        <v>46</v>
      </c>
      <c r="B59" s="382"/>
      <c r="C59" s="383"/>
      <c r="D59" s="384"/>
      <c r="E59" s="382"/>
      <c r="F59" s="383"/>
      <c r="G59" s="384"/>
      <c r="H59" s="382"/>
      <c r="I59" s="383"/>
      <c r="J59" s="384"/>
      <c r="K59" s="148"/>
      <c r="L59" s="153"/>
      <c r="O59">
        <f t="shared" si="0"/>
        <v>0</v>
      </c>
      <c r="P59">
        <f t="shared" si="1"/>
        <v>0</v>
      </c>
      <c r="Q59">
        <f t="shared" si="2"/>
        <v>0</v>
      </c>
    </row>
    <row r="60" spans="1:17" ht="22.5" customHeight="1" x14ac:dyDescent="0.2">
      <c r="A60" s="69">
        <v>47</v>
      </c>
      <c r="B60" s="382"/>
      <c r="C60" s="383"/>
      <c r="D60" s="384"/>
      <c r="E60" s="382"/>
      <c r="F60" s="383"/>
      <c r="G60" s="384"/>
      <c r="H60" s="382"/>
      <c r="I60" s="383"/>
      <c r="J60" s="384"/>
      <c r="K60" s="148"/>
      <c r="L60" s="153"/>
      <c r="O60">
        <f t="shared" si="0"/>
        <v>0</v>
      </c>
      <c r="P60">
        <f t="shared" si="1"/>
        <v>0</v>
      </c>
      <c r="Q60">
        <f t="shared" si="2"/>
        <v>0</v>
      </c>
    </row>
    <row r="61" spans="1:17" ht="22.5" customHeight="1" x14ac:dyDescent="0.2">
      <c r="A61" s="69">
        <v>48</v>
      </c>
      <c r="B61" s="382"/>
      <c r="C61" s="383"/>
      <c r="D61" s="384"/>
      <c r="E61" s="382"/>
      <c r="F61" s="383"/>
      <c r="G61" s="384"/>
      <c r="H61" s="382"/>
      <c r="I61" s="383"/>
      <c r="J61" s="384"/>
      <c r="K61" s="148"/>
      <c r="L61" s="153"/>
      <c r="O61">
        <f t="shared" si="0"/>
        <v>0</v>
      </c>
      <c r="P61">
        <f t="shared" si="1"/>
        <v>0</v>
      </c>
      <c r="Q61">
        <f t="shared" si="2"/>
        <v>0</v>
      </c>
    </row>
    <row r="62" spans="1:17" ht="22.5" customHeight="1" x14ac:dyDescent="0.2">
      <c r="A62" s="69">
        <v>49</v>
      </c>
      <c r="B62" s="382"/>
      <c r="C62" s="383"/>
      <c r="D62" s="384"/>
      <c r="E62" s="382"/>
      <c r="F62" s="383"/>
      <c r="G62" s="384"/>
      <c r="H62" s="382"/>
      <c r="I62" s="383"/>
      <c r="J62" s="384"/>
      <c r="K62" s="148"/>
      <c r="L62" s="153"/>
      <c r="O62">
        <f t="shared" si="0"/>
        <v>0</v>
      </c>
      <c r="P62">
        <f t="shared" si="1"/>
        <v>0</v>
      </c>
      <c r="Q62">
        <f t="shared" si="2"/>
        <v>0</v>
      </c>
    </row>
    <row r="63" spans="1:17" ht="22.5" customHeight="1" x14ac:dyDescent="0.2">
      <c r="A63" s="69">
        <v>50</v>
      </c>
      <c r="B63" s="382"/>
      <c r="C63" s="383"/>
      <c r="D63" s="384"/>
      <c r="E63" s="382"/>
      <c r="F63" s="383"/>
      <c r="G63" s="384"/>
      <c r="H63" s="382"/>
      <c r="I63" s="383"/>
      <c r="J63" s="384"/>
      <c r="K63" s="148"/>
      <c r="L63" s="153"/>
      <c r="O63">
        <f t="shared" si="0"/>
        <v>0</v>
      </c>
      <c r="P63">
        <f t="shared" si="1"/>
        <v>0</v>
      </c>
      <c r="Q63">
        <f t="shared" si="2"/>
        <v>0</v>
      </c>
    </row>
    <row r="64" spans="1:17" ht="22.5" customHeight="1" x14ac:dyDescent="0.2">
      <c r="A64" s="69">
        <v>51</v>
      </c>
      <c r="B64" s="382"/>
      <c r="C64" s="383"/>
      <c r="D64" s="384"/>
      <c r="E64" s="382"/>
      <c r="F64" s="383"/>
      <c r="G64" s="384"/>
      <c r="H64" s="382"/>
      <c r="I64" s="383"/>
      <c r="J64" s="384"/>
      <c r="K64" s="148"/>
      <c r="L64" s="153"/>
      <c r="O64">
        <f t="shared" si="0"/>
        <v>0</v>
      </c>
      <c r="P64">
        <f t="shared" si="1"/>
        <v>0</v>
      </c>
      <c r="Q64">
        <f t="shared" si="2"/>
        <v>0</v>
      </c>
    </row>
    <row r="65" spans="1:17" ht="22.5" customHeight="1" x14ac:dyDescent="0.2">
      <c r="A65" s="69">
        <v>52</v>
      </c>
      <c r="B65" s="382"/>
      <c r="C65" s="383"/>
      <c r="D65" s="384"/>
      <c r="E65" s="382"/>
      <c r="F65" s="383"/>
      <c r="G65" s="384"/>
      <c r="H65" s="382"/>
      <c r="I65" s="383"/>
      <c r="J65" s="384"/>
      <c r="K65" s="148"/>
      <c r="L65" s="153"/>
      <c r="O65">
        <f t="shared" si="0"/>
        <v>0</v>
      </c>
      <c r="P65">
        <f t="shared" si="1"/>
        <v>0</v>
      </c>
      <c r="Q65">
        <f t="shared" si="2"/>
        <v>0</v>
      </c>
    </row>
    <row r="66" spans="1:17" ht="22.5" customHeight="1" x14ac:dyDescent="0.2">
      <c r="A66" s="69">
        <v>53</v>
      </c>
      <c r="B66" s="382"/>
      <c r="C66" s="383"/>
      <c r="D66" s="384"/>
      <c r="E66" s="382"/>
      <c r="F66" s="383"/>
      <c r="G66" s="384"/>
      <c r="H66" s="382"/>
      <c r="I66" s="383"/>
      <c r="J66" s="384"/>
      <c r="K66" s="148"/>
      <c r="L66" s="153"/>
      <c r="O66">
        <f t="shared" si="0"/>
        <v>0</v>
      </c>
      <c r="P66">
        <f t="shared" si="1"/>
        <v>0</v>
      </c>
      <c r="Q66">
        <f t="shared" si="2"/>
        <v>0</v>
      </c>
    </row>
    <row r="67" spans="1:17" ht="22.5" customHeight="1" x14ac:dyDescent="0.2">
      <c r="A67" s="69">
        <v>54</v>
      </c>
      <c r="B67" s="382"/>
      <c r="C67" s="383"/>
      <c r="D67" s="384"/>
      <c r="E67" s="382"/>
      <c r="F67" s="383"/>
      <c r="G67" s="384"/>
      <c r="H67" s="382"/>
      <c r="I67" s="383"/>
      <c r="J67" s="384"/>
      <c r="K67" s="148"/>
      <c r="L67" s="153"/>
      <c r="O67">
        <f t="shared" si="0"/>
        <v>0</v>
      </c>
      <c r="P67">
        <f t="shared" si="1"/>
        <v>0</v>
      </c>
      <c r="Q67">
        <f t="shared" si="2"/>
        <v>0</v>
      </c>
    </row>
    <row r="68" spans="1:17" ht="22.5" customHeight="1" x14ac:dyDescent="0.2">
      <c r="A68" s="69">
        <v>55</v>
      </c>
      <c r="B68" s="382"/>
      <c r="C68" s="383"/>
      <c r="D68" s="384"/>
      <c r="E68" s="382"/>
      <c r="F68" s="383"/>
      <c r="G68" s="384"/>
      <c r="H68" s="382"/>
      <c r="I68" s="383"/>
      <c r="J68" s="384"/>
      <c r="K68" s="148"/>
      <c r="L68" s="153"/>
      <c r="O68">
        <f t="shared" si="0"/>
        <v>0</v>
      </c>
      <c r="P68">
        <f t="shared" si="1"/>
        <v>0</v>
      </c>
      <c r="Q68">
        <f t="shared" si="2"/>
        <v>0</v>
      </c>
    </row>
    <row r="69" spans="1:17" ht="22.5" customHeight="1" x14ac:dyDescent="0.2">
      <c r="A69" s="69">
        <v>56</v>
      </c>
      <c r="B69" s="382"/>
      <c r="C69" s="383"/>
      <c r="D69" s="384"/>
      <c r="E69" s="382"/>
      <c r="F69" s="383"/>
      <c r="G69" s="384"/>
      <c r="H69" s="382"/>
      <c r="I69" s="383"/>
      <c r="J69" s="384"/>
      <c r="K69" s="148"/>
      <c r="L69" s="153"/>
      <c r="O69">
        <f t="shared" si="0"/>
        <v>0</v>
      </c>
      <c r="P69">
        <f t="shared" si="1"/>
        <v>0</v>
      </c>
      <c r="Q69">
        <f t="shared" si="2"/>
        <v>0</v>
      </c>
    </row>
    <row r="70" spans="1:17" ht="22.5" customHeight="1" x14ac:dyDescent="0.2">
      <c r="A70" s="69">
        <v>57</v>
      </c>
      <c r="B70" s="382"/>
      <c r="C70" s="383"/>
      <c r="D70" s="384"/>
      <c r="E70" s="382"/>
      <c r="F70" s="383"/>
      <c r="G70" s="384"/>
      <c r="H70" s="382"/>
      <c r="I70" s="383"/>
      <c r="J70" s="384"/>
      <c r="K70" s="148"/>
      <c r="L70" s="153"/>
      <c r="O70">
        <f t="shared" si="0"/>
        <v>0</v>
      </c>
      <c r="P70">
        <f t="shared" si="1"/>
        <v>0</v>
      </c>
      <c r="Q70">
        <f t="shared" si="2"/>
        <v>0</v>
      </c>
    </row>
    <row r="71" spans="1:17" ht="22.5" customHeight="1" x14ac:dyDescent="0.2">
      <c r="A71" s="69">
        <v>58</v>
      </c>
      <c r="B71" s="382"/>
      <c r="C71" s="383"/>
      <c r="D71" s="384"/>
      <c r="E71" s="382"/>
      <c r="F71" s="383"/>
      <c r="G71" s="384"/>
      <c r="H71" s="382"/>
      <c r="I71" s="383"/>
      <c r="J71" s="384"/>
      <c r="K71" s="148"/>
      <c r="L71" s="153"/>
      <c r="O71">
        <f t="shared" si="0"/>
        <v>0</v>
      </c>
      <c r="P71">
        <f t="shared" si="1"/>
        <v>0</v>
      </c>
      <c r="Q71">
        <f t="shared" si="2"/>
        <v>0</v>
      </c>
    </row>
    <row r="72" spans="1:17" ht="22.5" customHeight="1" x14ac:dyDescent="0.2">
      <c r="A72" s="69">
        <v>59</v>
      </c>
      <c r="B72" s="382"/>
      <c r="C72" s="383"/>
      <c r="D72" s="384"/>
      <c r="E72" s="382"/>
      <c r="F72" s="383"/>
      <c r="G72" s="384"/>
      <c r="H72" s="382"/>
      <c r="I72" s="383"/>
      <c r="J72" s="384"/>
      <c r="K72" s="148"/>
      <c r="L72" s="153"/>
      <c r="O72">
        <f t="shared" si="0"/>
        <v>0</v>
      </c>
      <c r="P72">
        <f t="shared" si="1"/>
        <v>0</v>
      </c>
      <c r="Q72">
        <f t="shared" si="2"/>
        <v>0</v>
      </c>
    </row>
    <row r="73" spans="1:17" ht="22.5" customHeight="1" x14ac:dyDescent="0.2">
      <c r="A73" s="69">
        <v>60</v>
      </c>
      <c r="B73" s="382"/>
      <c r="C73" s="383"/>
      <c r="D73" s="384"/>
      <c r="E73" s="382"/>
      <c r="F73" s="383"/>
      <c r="G73" s="384"/>
      <c r="H73" s="382"/>
      <c r="I73" s="383"/>
      <c r="J73" s="384"/>
      <c r="K73" s="148"/>
      <c r="L73" s="153"/>
      <c r="O73">
        <f t="shared" si="0"/>
        <v>0</v>
      </c>
      <c r="P73">
        <f t="shared" si="1"/>
        <v>0</v>
      </c>
      <c r="Q73">
        <f t="shared" si="2"/>
        <v>0</v>
      </c>
    </row>
    <row r="74" spans="1:17" ht="22.5" customHeight="1" x14ac:dyDescent="0.2">
      <c r="A74" s="69">
        <v>61</v>
      </c>
      <c r="B74" s="382"/>
      <c r="C74" s="383"/>
      <c r="D74" s="384"/>
      <c r="E74" s="382"/>
      <c r="F74" s="383"/>
      <c r="G74" s="384"/>
      <c r="H74" s="382"/>
      <c r="I74" s="383"/>
      <c r="J74" s="384"/>
      <c r="K74" s="148"/>
      <c r="L74" s="153"/>
      <c r="O74">
        <f t="shared" si="0"/>
        <v>0</v>
      </c>
      <c r="P74">
        <f t="shared" si="1"/>
        <v>0</v>
      </c>
      <c r="Q74">
        <f t="shared" si="2"/>
        <v>0</v>
      </c>
    </row>
    <row r="75" spans="1:17" ht="22.5" customHeight="1" x14ac:dyDescent="0.2">
      <c r="A75" s="69">
        <v>62</v>
      </c>
      <c r="B75" s="382"/>
      <c r="C75" s="383"/>
      <c r="D75" s="384"/>
      <c r="E75" s="382"/>
      <c r="F75" s="383"/>
      <c r="G75" s="384"/>
      <c r="H75" s="382"/>
      <c r="I75" s="383"/>
      <c r="J75" s="384"/>
      <c r="K75" s="148"/>
      <c r="L75" s="153"/>
      <c r="O75">
        <f t="shared" si="0"/>
        <v>0</v>
      </c>
      <c r="P75">
        <f t="shared" si="1"/>
        <v>0</v>
      </c>
      <c r="Q75">
        <f t="shared" si="2"/>
        <v>0</v>
      </c>
    </row>
    <row r="76" spans="1:17" ht="22.5" customHeight="1" x14ac:dyDescent="0.2">
      <c r="A76" s="69">
        <v>63</v>
      </c>
      <c r="B76" s="382"/>
      <c r="C76" s="383"/>
      <c r="D76" s="384"/>
      <c r="E76" s="382"/>
      <c r="F76" s="383"/>
      <c r="G76" s="384"/>
      <c r="H76" s="382"/>
      <c r="I76" s="383"/>
      <c r="J76" s="384"/>
      <c r="K76" s="148"/>
      <c r="L76" s="153"/>
      <c r="O76">
        <f t="shared" si="0"/>
        <v>0</v>
      </c>
      <c r="P76">
        <f t="shared" si="1"/>
        <v>0</v>
      </c>
      <c r="Q76">
        <f t="shared" si="2"/>
        <v>0</v>
      </c>
    </row>
    <row r="77" spans="1:17" ht="22.5" customHeight="1" x14ac:dyDescent="0.2">
      <c r="A77" s="69">
        <v>64</v>
      </c>
      <c r="B77" s="382"/>
      <c r="C77" s="383"/>
      <c r="D77" s="384"/>
      <c r="E77" s="382"/>
      <c r="F77" s="383"/>
      <c r="G77" s="384"/>
      <c r="H77" s="382"/>
      <c r="I77" s="383"/>
      <c r="J77" s="384"/>
      <c r="K77" s="148"/>
      <c r="L77" s="153"/>
      <c r="O77">
        <f t="shared" si="0"/>
        <v>0</v>
      </c>
      <c r="P77">
        <f t="shared" si="1"/>
        <v>0</v>
      </c>
      <c r="Q77">
        <f t="shared" si="2"/>
        <v>0</v>
      </c>
    </row>
    <row r="78" spans="1:17" ht="22.5" customHeight="1" x14ac:dyDescent="0.2">
      <c r="A78" s="69">
        <v>65</v>
      </c>
      <c r="B78" s="382"/>
      <c r="C78" s="383"/>
      <c r="D78" s="384"/>
      <c r="E78" s="382"/>
      <c r="F78" s="383"/>
      <c r="G78" s="384"/>
      <c r="H78" s="382"/>
      <c r="I78" s="383"/>
      <c r="J78" s="384"/>
      <c r="K78" s="148"/>
      <c r="L78" s="153"/>
      <c r="O78">
        <f t="shared" si="0"/>
        <v>0</v>
      </c>
      <c r="P78">
        <f t="shared" si="1"/>
        <v>0</v>
      </c>
      <c r="Q78">
        <f t="shared" si="2"/>
        <v>0</v>
      </c>
    </row>
    <row r="79" spans="1:17" ht="22.5" customHeight="1" x14ac:dyDescent="0.2">
      <c r="A79" s="69">
        <v>66</v>
      </c>
      <c r="B79" s="382"/>
      <c r="C79" s="383"/>
      <c r="D79" s="384"/>
      <c r="E79" s="382"/>
      <c r="F79" s="383"/>
      <c r="G79" s="384"/>
      <c r="H79" s="382"/>
      <c r="I79" s="383"/>
      <c r="J79" s="384"/>
      <c r="K79" s="148"/>
      <c r="L79" s="153"/>
      <c r="O79">
        <f t="shared" ref="O79:O142" si="3">IF(B79="",0,IF(L79="",0,IF(L79=S$17,0,IF(E79="○",1,IF(OR(H79="○",K79="○"),1,0)))))</f>
        <v>0</v>
      </c>
      <c r="P79">
        <f t="shared" ref="P79:P142" si="4">IF(E79="",0,IF(L79=$S$17,0,1))</f>
        <v>0</v>
      </c>
      <c r="Q79">
        <f t="shared" ref="Q79:Q142" si="5">IF(H79="",0,IF(L79=$S$17,0,1))</f>
        <v>0</v>
      </c>
    </row>
    <row r="80" spans="1:17" ht="22.5" customHeight="1" x14ac:dyDescent="0.2">
      <c r="A80" s="69">
        <v>67</v>
      </c>
      <c r="B80" s="382"/>
      <c r="C80" s="383"/>
      <c r="D80" s="384"/>
      <c r="E80" s="382"/>
      <c r="F80" s="383"/>
      <c r="G80" s="384"/>
      <c r="H80" s="382"/>
      <c r="I80" s="383"/>
      <c r="J80" s="384"/>
      <c r="K80" s="148"/>
      <c r="L80" s="153"/>
      <c r="O80">
        <f t="shared" si="3"/>
        <v>0</v>
      </c>
      <c r="P80">
        <f t="shared" si="4"/>
        <v>0</v>
      </c>
      <c r="Q80">
        <f t="shared" si="5"/>
        <v>0</v>
      </c>
    </row>
    <row r="81" spans="1:17" ht="22.5" customHeight="1" x14ac:dyDescent="0.2">
      <c r="A81" s="69">
        <v>68</v>
      </c>
      <c r="B81" s="382"/>
      <c r="C81" s="383"/>
      <c r="D81" s="384"/>
      <c r="E81" s="382"/>
      <c r="F81" s="383"/>
      <c r="G81" s="384"/>
      <c r="H81" s="382"/>
      <c r="I81" s="383"/>
      <c r="J81" s="384"/>
      <c r="K81" s="148"/>
      <c r="L81" s="153"/>
      <c r="O81">
        <f t="shared" si="3"/>
        <v>0</v>
      </c>
      <c r="P81">
        <f t="shared" si="4"/>
        <v>0</v>
      </c>
      <c r="Q81">
        <f t="shared" si="5"/>
        <v>0</v>
      </c>
    </row>
    <row r="82" spans="1:17" ht="22.5" customHeight="1" x14ac:dyDescent="0.2">
      <c r="A82" s="69">
        <v>69</v>
      </c>
      <c r="B82" s="382"/>
      <c r="C82" s="383"/>
      <c r="D82" s="384"/>
      <c r="E82" s="382"/>
      <c r="F82" s="383"/>
      <c r="G82" s="384"/>
      <c r="H82" s="382"/>
      <c r="I82" s="383"/>
      <c r="J82" s="384"/>
      <c r="K82" s="148"/>
      <c r="L82" s="153"/>
      <c r="O82">
        <f t="shared" si="3"/>
        <v>0</v>
      </c>
      <c r="P82">
        <f t="shared" si="4"/>
        <v>0</v>
      </c>
      <c r="Q82">
        <f t="shared" si="5"/>
        <v>0</v>
      </c>
    </row>
    <row r="83" spans="1:17" ht="22.5" customHeight="1" x14ac:dyDescent="0.2">
      <c r="A83" s="69">
        <v>70</v>
      </c>
      <c r="B83" s="382"/>
      <c r="C83" s="383"/>
      <c r="D83" s="384"/>
      <c r="E83" s="382"/>
      <c r="F83" s="383"/>
      <c r="G83" s="384"/>
      <c r="H83" s="382"/>
      <c r="I83" s="383"/>
      <c r="J83" s="384"/>
      <c r="K83" s="148"/>
      <c r="L83" s="153"/>
      <c r="O83">
        <f t="shared" si="3"/>
        <v>0</v>
      </c>
      <c r="P83">
        <f t="shared" si="4"/>
        <v>0</v>
      </c>
      <c r="Q83">
        <f t="shared" si="5"/>
        <v>0</v>
      </c>
    </row>
    <row r="84" spans="1:17" ht="22.5" customHeight="1" x14ac:dyDescent="0.2">
      <c r="A84" s="69">
        <v>71</v>
      </c>
      <c r="B84" s="382"/>
      <c r="C84" s="383"/>
      <c r="D84" s="384"/>
      <c r="E84" s="382"/>
      <c r="F84" s="383"/>
      <c r="G84" s="384"/>
      <c r="H84" s="382"/>
      <c r="I84" s="383"/>
      <c r="J84" s="384"/>
      <c r="K84" s="148"/>
      <c r="L84" s="153"/>
      <c r="O84">
        <f t="shared" si="3"/>
        <v>0</v>
      </c>
      <c r="P84">
        <f t="shared" si="4"/>
        <v>0</v>
      </c>
      <c r="Q84">
        <f t="shared" si="5"/>
        <v>0</v>
      </c>
    </row>
    <row r="85" spans="1:17" ht="22.5" customHeight="1" x14ac:dyDescent="0.2">
      <c r="A85" s="69">
        <v>72</v>
      </c>
      <c r="B85" s="382"/>
      <c r="C85" s="383"/>
      <c r="D85" s="384"/>
      <c r="E85" s="382"/>
      <c r="F85" s="383"/>
      <c r="G85" s="384"/>
      <c r="H85" s="382"/>
      <c r="I85" s="383"/>
      <c r="J85" s="384"/>
      <c r="K85" s="148"/>
      <c r="L85" s="153"/>
      <c r="O85">
        <f t="shared" si="3"/>
        <v>0</v>
      </c>
      <c r="P85">
        <f t="shared" si="4"/>
        <v>0</v>
      </c>
      <c r="Q85">
        <f t="shared" si="5"/>
        <v>0</v>
      </c>
    </row>
    <row r="86" spans="1:17" ht="22.5" customHeight="1" x14ac:dyDescent="0.2">
      <c r="A86" s="69">
        <v>73</v>
      </c>
      <c r="B86" s="382"/>
      <c r="C86" s="383"/>
      <c r="D86" s="384"/>
      <c r="E86" s="382"/>
      <c r="F86" s="383"/>
      <c r="G86" s="384"/>
      <c r="H86" s="382"/>
      <c r="I86" s="383"/>
      <c r="J86" s="384"/>
      <c r="K86" s="148"/>
      <c r="L86" s="153"/>
      <c r="O86">
        <f t="shared" si="3"/>
        <v>0</v>
      </c>
      <c r="P86">
        <f t="shared" si="4"/>
        <v>0</v>
      </c>
      <c r="Q86">
        <f t="shared" si="5"/>
        <v>0</v>
      </c>
    </row>
    <row r="87" spans="1:17" ht="22.5" customHeight="1" x14ac:dyDescent="0.2">
      <c r="A87" s="69">
        <v>74</v>
      </c>
      <c r="B87" s="382"/>
      <c r="C87" s="383"/>
      <c r="D87" s="384"/>
      <c r="E87" s="382"/>
      <c r="F87" s="383"/>
      <c r="G87" s="384"/>
      <c r="H87" s="382"/>
      <c r="I87" s="383"/>
      <c r="J87" s="384"/>
      <c r="K87" s="148"/>
      <c r="L87" s="153"/>
      <c r="O87">
        <f t="shared" si="3"/>
        <v>0</v>
      </c>
      <c r="P87">
        <f t="shared" si="4"/>
        <v>0</v>
      </c>
      <c r="Q87">
        <f t="shared" si="5"/>
        <v>0</v>
      </c>
    </row>
    <row r="88" spans="1:17" ht="22.5" customHeight="1" x14ac:dyDescent="0.2">
      <c r="A88" s="69">
        <v>75</v>
      </c>
      <c r="B88" s="382"/>
      <c r="C88" s="383"/>
      <c r="D88" s="384"/>
      <c r="E88" s="382"/>
      <c r="F88" s="383"/>
      <c r="G88" s="384"/>
      <c r="H88" s="382"/>
      <c r="I88" s="383"/>
      <c r="J88" s="384"/>
      <c r="K88" s="148"/>
      <c r="L88" s="153"/>
      <c r="O88">
        <f t="shared" si="3"/>
        <v>0</v>
      </c>
      <c r="P88">
        <f t="shared" si="4"/>
        <v>0</v>
      </c>
      <c r="Q88">
        <f t="shared" si="5"/>
        <v>0</v>
      </c>
    </row>
    <row r="89" spans="1:17" ht="22.5" customHeight="1" x14ac:dyDescent="0.2">
      <c r="A89" s="69">
        <v>76</v>
      </c>
      <c r="B89" s="382"/>
      <c r="C89" s="383"/>
      <c r="D89" s="384"/>
      <c r="E89" s="382"/>
      <c r="F89" s="383"/>
      <c r="G89" s="384"/>
      <c r="H89" s="382"/>
      <c r="I89" s="383"/>
      <c r="J89" s="384"/>
      <c r="K89" s="148"/>
      <c r="L89" s="153"/>
      <c r="O89">
        <f t="shared" si="3"/>
        <v>0</v>
      </c>
      <c r="P89">
        <f t="shared" si="4"/>
        <v>0</v>
      </c>
      <c r="Q89">
        <f t="shared" si="5"/>
        <v>0</v>
      </c>
    </row>
    <row r="90" spans="1:17" ht="22.5" customHeight="1" x14ac:dyDescent="0.2">
      <c r="A90" s="69">
        <v>77</v>
      </c>
      <c r="B90" s="382"/>
      <c r="C90" s="383"/>
      <c r="D90" s="384"/>
      <c r="E90" s="382"/>
      <c r="F90" s="383"/>
      <c r="G90" s="384"/>
      <c r="H90" s="382"/>
      <c r="I90" s="383"/>
      <c r="J90" s="384"/>
      <c r="K90" s="148"/>
      <c r="L90" s="153"/>
      <c r="O90">
        <f t="shared" si="3"/>
        <v>0</v>
      </c>
      <c r="P90">
        <f t="shared" si="4"/>
        <v>0</v>
      </c>
      <c r="Q90">
        <f t="shared" si="5"/>
        <v>0</v>
      </c>
    </row>
    <row r="91" spans="1:17" ht="22.5" customHeight="1" x14ac:dyDescent="0.2">
      <c r="A91" s="69">
        <v>78</v>
      </c>
      <c r="B91" s="382"/>
      <c r="C91" s="383"/>
      <c r="D91" s="384"/>
      <c r="E91" s="382"/>
      <c r="F91" s="383"/>
      <c r="G91" s="384"/>
      <c r="H91" s="382"/>
      <c r="I91" s="383"/>
      <c r="J91" s="384"/>
      <c r="K91" s="148"/>
      <c r="L91" s="153"/>
      <c r="O91">
        <f t="shared" si="3"/>
        <v>0</v>
      </c>
      <c r="P91">
        <f t="shared" si="4"/>
        <v>0</v>
      </c>
      <c r="Q91">
        <f t="shared" si="5"/>
        <v>0</v>
      </c>
    </row>
    <row r="92" spans="1:17" ht="22.5" customHeight="1" x14ac:dyDescent="0.2">
      <c r="A92" s="69">
        <v>79</v>
      </c>
      <c r="B92" s="382"/>
      <c r="C92" s="383"/>
      <c r="D92" s="384"/>
      <c r="E92" s="382"/>
      <c r="F92" s="383"/>
      <c r="G92" s="384"/>
      <c r="H92" s="382"/>
      <c r="I92" s="383"/>
      <c r="J92" s="384"/>
      <c r="K92" s="148"/>
      <c r="L92" s="153"/>
      <c r="O92">
        <f t="shared" si="3"/>
        <v>0</v>
      </c>
      <c r="P92">
        <f t="shared" si="4"/>
        <v>0</v>
      </c>
      <c r="Q92">
        <f t="shared" si="5"/>
        <v>0</v>
      </c>
    </row>
    <row r="93" spans="1:17" ht="22.5" customHeight="1" x14ac:dyDescent="0.2">
      <c r="A93" s="69">
        <v>80</v>
      </c>
      <c r="B93" s="382"/>
      <c r="C93" s="383"/>
      <c r="D93" s="384"/>
      <c r="E93" s="382"/>
      <c r="F93" s="383"/>
      <c r="G93" s="384"/>
      <c r="H93" s="382"/>
      <c r="I93" s="383"/>
      <c r="J93" s="384"/>
      <c r="K93" s="148"/>
      <c r="L93" s="153"/>
      <c r="O93">
        <f t="shared" si="3"/>
        <v>0</v>
      </c>
      <c r="P93">
        <f t="shared" si="4"/>
        <v>0</v>
      </c>
      <c r="Q93">
        <f t="shared" si="5"/>
        <v>0</v>
      </c>
    </row>
    <row r="94" spans="1:17" ht="22.5" customHeight="1" x14ac:dyDescent="0.2">
      <c r="A94" s="69">
        <v>81</v>
      </c>
      <c r="B94" s="382"/>
      <c r="C94" s="383"/>
      <c r="D94" s="384"/>
      <c r="E94" s="382"/>
      <c r="F94" s="383"/>
      <c r="G94" s="384"/>
      <c r="H94" s="382"/>
      <c r="I94" s="383"/>
      <c r="J94" s="384"/>
      <c r="K94" s="148"/>
      <c r="L94" s="153"/>
      <c r="O94">
        <f t="shared" si="3"/>
        <v>0</v>
      </c>
      <c r="P94">
        <f t="shared" si="4"/>
        <v>0</v>
      </c>
      <c r="Q94">
        <f t="shared" si="5"/>
        <v>0</v>
      </c>
    </row>
    <row r="95" spans="1:17" ht="22.5" customHeight="1" x14ac:dyDescent="0.2">
      <c r="A95" s="69">
        <v>82</v>
      </c>
      <c r="B95" s="382"/>
      <c r="C95" s="383"/>
      <c r="D95" s="384"/>
      <c r="E95" s="382"/>
      <c r="F95" s="383"/>
      <c r="G95" s="384"/>
      <c r="H95" s="382"/>
      <c r="I95" s="383"/>
      <c r="J95" s="384"/>
      <c r="K95" s="148"/>
      <c r="L95" s="153"/>
      <c r="O95">
        <f t="shared" si="3"/>
        <v>0</v>
      </c>
      <c r="P95">
        <f t="shared" si="4"/>
        <v>0</v>
      </c>
      <c r="Q95">
        <f t="shared" si="5"/>
        <v>0</v>
      </c>
    </row>
    <row r="96" spans="1:17" ht="22.5" customHeight="1" x14ac:dyDescent="0.2">
      <c r="A96" s="69">
        <v>83</v>
      </c>
      <c r="B96" s="382"/>
      <c r="C96" s="383"/>
      <c r="D96" s="384"/>
      <c r="E96" s="382"/>
      <c r="F96" s="383"/>
      <c r="G96" s="384"/>
      <c r="H96" s="382"/>
      <c r="I96" s="383"/>
      <c r="J96" s="384"/>
      <c r="K96" s="148"/>
      <c r="L96" s="153"/>
      <c r="O96">
        <f t="shared" si="3"/>
        <v>0</v>
      </c>
      <c r="P96">
        <f t="shared" si="4"/>
        <v>0</v>
      </c>
      <c r="Q96">
        <f t="shared" si="5"/>
        <v>0</v>
      </c>
    </row>
    <row r="97" spans="1:17" ht="22.5" customHeight="1" x14ac:dyDescent="0.2">
      <c r="A97" s="69">
        <v>84</v>
      </c>
      <c r="B97" s="382"/>
      <c r="C97" s="383"/>
      <c r="D97" s="384"/>
      <c r="E97" s="382"/>
      <c r="F97" s="383"/>
      <c r="G97" s="384"/>
      <c r="H97" s="382"/>
      <c r="I97" s="383"/>
      <c r="J97" s="384"/>
      <c r="K97" s="148"/>
      <c r="L97" s="153"/>
      <c r="O97">
        <f t="shared" si="3"/>
        <v>0</v>
      </c>
      <c r="P97">
        <f t="shared" si="4"/>
        <v>0</v>
      </c>
      <c r="Q97">
        <f t="shared" si="5"/>
        <v>0</v>
      </c>
    </row>
    <row r="98" spans="1:17" ht="22.5" customHeight="1" x14ac:dyDescent="0.2">
      <c r="A98" s="69">
        <v>85</v>
      </c>
      <c r="B98" s="382"/>
      <c r="C98" s="383"/>
      <c r="D98" s="384"/>
      <c r="E98" s="382"/>
      <c r="F98" s="383"/>
      <c r="G98" s="384"/>
      <c r="H98" s="382"/>
      <c r="I98" s="383"/>
      <c r="J98" s="384"/>
      <c r="K98" s="148"/>
      <c r="L98" s="153"/>
      <c r="O98">
        <f t="shared" si="3"/>
        <v>0</v>
      </c>
      <c r="P98">
        <f t="shared" si="4"/>
        <v>0</v>
      </c>
      <c r="Q98">
        <f t="shared" si="5"/>
        <v>0</v>
      </c>
    </row>
    <row r="99" spans="1:17" ht="22.5" customHeight="1" x14ac:dyDescent="0.2">
      <c r="A99" s="69">
        <v>86</v>
      </c>
      <c r="B99" s="382"/>
      <c r="C99" s="383"/>
      <c r="D99" s="384"/>
      <c r="E99" s="382"/>
      <c r="F99" s="383"/>
      <c r="G99" s="384"/>
      <c r="H99" s="382"/>
      <c r="I99" s="383"/>
      <c r="J99" s="384"/>
      <c r="K99" s="148"/>
      <c r="L99" s="153"/>
      <c r="O99">
        <f t="shared" si="3"/>
        <v>0</v>
      </c>
      <c r="P99">
        <f t="shared" si="4"/>
        <v>0</v>
      </c>
      <c r="Q99">
        <f t="shared" si="5"/>
        <v>0</v>
      </c>
    </row>
    <row r="100" spans="1:17" ht="22.5" customHeight="1" x14ac:dyDescent="0.2">
      <c r="A100" s="69">
        <v>87</v>
      </c>
      <c r="B100" s="382"/>
      <c r="C100" s="383"/>
      <c r="D100" s="384"/>
      <c r="E100" s="382"/>
      <c r="F100" s="383"/>
      <c r="G100" s="384"/>
      <c r="H100" s="382"/>
      <c r="I100" s="383"/>
      <c r="J100" s="384"/>
      <c r="K100" s="148"/>
      <c r="L100" s="153"/>
      <c r="O100">
        <f t="shared" si="3"/>
        <v>0</v>
      </c>
      <c r="P100">
        <f t="shared" si="4"/>
        <v>0</v>
      </c>
      <c r="Q100">
        <f t="shared" si="5"/>
        <v>0</v>
      </c>
    </row>
    <row r="101" spans="1:17" ht="22.5" customHeight="1" x14ac:dyDescent="0.2">
      <c r="A101" s="69">
        <v>88</v>
      </c>
      <c r="B101" s="382"/>
      <c r="C101" s="383"/>
      <c r="D101" s="384"/>
      <c r="E101" s="382"/>
      <c r="F101" s="383"/>
      <c r="G101" s="384"/>
      <c r="H101" s="382"/>
      <c r="I101" s="383"/>
      <c r="J101" s="384"/>
      <c r="K101" s="148"/>
      <c r="L101" s="153"/>
      <c r="O101">
        <f t="shared" si="3"/>
        <v>0</v>
      </c>
      <c r="P101">
        <f t="shared" si="4"/>
        <v>0</v>
      </c>
      <c r="Q101">
        <f t="shared" si="5"/>
        <v>0</v>
      </c>
    </row>
    <row r="102" spans="1:17" ht="22.5" customHeight="1" x14ac:dyDescent="0.2">
      <c r="A102" s="69">
        <v>89</v>
      </c>
      <c r="B102" s="382"/>
      <c r="C102" s="383"/>
      <c r="D102" s="384"/>
      <c r="E102" s="382"/>
      <c r="F102" s="383"/>
      <c r="G102" s="384"/>
      <c r="H102" s="382"/>
      <c r="I102" s="383"/>
      <c r="J102" s="384"/>
      <c r="K102" s="148"/>
      <c r="L102" s="153"/>
      <c r="O102">
        <f t="shared" si="3"/>
        <v>0</v>
      </c>
      <c r="P102">
        <f t="shared" si="4"/>
        <v>0</v>
      </c>
      <c r="Q102">
        <f t="shared" si="5"/>
        <v>0</v>
      </c>
    </row>
    <row r="103" spans="1:17" ht="22.5" customHeight="1" x14ac:dyDescent="0.2">
      <c r="A103" s="69">
        <v>90</v>
      </c>
      <c r="B103" s="382"/>
      <c r="C103" s="383"/>
      <c r="D103" s="384"/>
      <c r="E103" s="382"/>
      <c r="F103" s="383"/>
      <c r="G103" s="384"/>
      <c r="H103" s="382"/>
      <c r="I103" s="383"/>
      <c r="J103" s="384"/>
      <c r="K103" s="148"/>
      <c r="L103" s="153"/>
      <c r="O103">
        <f t="shared" si="3"/>
        <v>0</v>
      </c>
      <c r="P103">
        <f t="shared" si="4"/>
        <v>0</v>
      </c>
      <c r="Q103">
        <f t="shared" si="5"/>
        <v>0</v>
      </c>
    </row>
    <row r="104" spans="1:17" ht="22.5" customHeight="1" x14ac:dyDescent="0.2">
      <c r="A104" s="69">
        <v>91</v>
      </c>
      <c r="B104" s="382"/>
      <c r="C104" s="383"/>
      <c r="D104" s="384"/>
      <c r="E104" s="382"/>
      <c r="F104" s="383"/>
      <c r="G104" s="384"/>
      <c r="H104" s="382"/>
      <c r="I104" s="383"/>
      <c r="J104" s="384"/>
      <c r="K104" s="148"/>
      <c r="L104" s="153"/>
      <c r="O104">
        <f t="shared" si="3"/>
        <v>0</v>
      </c>
      <c r="P104">
        <f t="shared" si="4"/>
        <v>0</v>
      </c>
      <c r="Q104">
        <f t="shared" si="5"/>
        <v>0</v>
      </c>
    </row>
    <row r="105" spans="1:17" ht="22.5" customHeight="1" x14ac:dyDescent="0.2">
      <c r="A105" s="69">
        <v>92</v>
      </c>
      <c r="B105" s="382"/>
      <c r="C105" s="383"/>
      <c r="D105" s="384"/>
      <c r="E105" s="382"/>
      <c r="F105" s="383"/>
      <c r="G105" s="384"/>
      <c r="H105" s="382"/>
      <c r="I105" s="383"/>
      <c r="J105" s="384"/>
      <c r="K105" s="148"/>
      <c r="L105" s="153"/>
      <c r="O105">
        <f t="shared" si="3"/>
        <v>0</v>
      </c>
      <c r="P105">
        <f t="shared" si="4"/>
        <v>0</v>
      </c>
      <c r="Q105">
        <f t="shared" si="5"/>
        <v>0</v>
      </c>
    </row>
    <row r="106" spans="1:17" ht="22.5" customHeight="1" x14ac:dyDescent="0.2">
      <c r="A106" s="69">
        <v>93</v>
      </c>
      <c r="B106" s="382"/>
      <c r="C106" s="383"/>
      <c r="D106" s="384"/>
      <c r="E106" s="382"/>
      <c r="F106" s="383"/>
      <c r="G106" s="384"/>
      <c r="H106" s="382"/>
      <c r="I106" s="383"/>
      <c r="J106" s="384"/>
      <c r="K106" s="148"/>
      <c r="L106" s="153"/>
      <c r="O106">
        <f t="shared" si="3"/>
        <v>0</v>
      </c>
      <c r="P106">
        <f t="shared" si="4"/>
        <v>0</v>
      </c>
      <c r="Q106">
        <f t="shared" si="5"/>
        <v>0</v>
      </c>
    </row>
    <row r="107" spans="1:17" ht="22.5" customHeight="1" x14ac:dyDescent="0.2">
      <c r="A107" s="69">
        <v>94</v>
      </c>
      <c r="B107" s="382"/>
      <c r="C107" s="383"/>
      <c r="D107" s="384"/>
      <c r="E107" s="382"/>
      <c r="F107" s="383"/>
      <c r="G107" s="384"/>
      <c r="H107" s="382"/>
      <c r="I107" s="383"/>
      <c r="J107" s="384"/>
      <c r="K107" s="148"/>
      <c r="L107" s="153"/>
      <c r="O107">
        <f t="shared" si="3"/>
        <v>0</v>
      </c>
      <c r="P107">
        <f t="shared" si="4"/>
        <v>0</v>
      </c>
      <c r="Q107">
        <f t="shared" si="5"/>
        <v>0</v>
      </c>
    </row>
    <row r="108" spans="1:17" ht="22.5" customHeight="1" x14ac:dyDescent="0.2">
      <c r="A108" s="69">
        <v>95</v>
      </c>
      <c r="B108" s="382"/>
      <c r="C108" s="383"/>
      <c r="D108" s="384"/>
      <c r="E108" s="382"/>
      <c r="F108" s="383"/>
      <c r="G108" s="384"/>
      <c r="H108" s="382"/>
      <c r="I108" s="383"/>
      <c r="J108" s="384"/>
      <c r="K108" s="148"/>
      <c r="L108" s="153"/>
      <c r="O108">
        <f t="shared" si="3"/>
        <v>0</v>
      </c>
      <c r="P108">
        <f t="shared" si="4"/>
        <v>0</v>
      </c>
      <c r="Q108">
        <f t="shared" si="5"/>
        <v>0</v>
      </c>
    </row>
    <row r="109" spans="1:17" ht="22.5" customHeight="1" x14ac:dyDescent="0.2">
      <c r="A109" s="69">
        <v>96</v>
      </c>
      <c r="B109" s="382"/>
      <c r="C109" s="383"/>
      <c r="D109" s="384"/>
      <c r="E109" s="382"/>
      <c r="F109" s="383"/>
      <c r="G109" s="384"/>
      <c r="H109" s="382"/>
      <c r="I109" s="383"/>
      <c r="J109" s="384"/>
      <c r="K109" s="148"/>
      <c r="L109" s="153"/>
      <c r="O109">
        <f t="shared" si="3"/>
        <v>0</v>
      </c>
      <c r="P109">
        <f t="shared" si="4"/>
        <v>0</v>
      </c>
      <c r="Q109">
        <f t="shared" si="5"/>
        <v>0</v>
      </c>
    </row>
    <row r="110" spans="1:17" ht="22.5" customHeight="1" x14ac:dyDescent="0.2">
      <c r="A110" s="69">
        <v>97</v>
      </c>
      <c r="B110" s="382"/>
      <c r="C110" s="383"/>
      <c r="D110" s="384"/>
      <c r="E110" s="382"/>
      <c r="F110" s="383"/>
      <c r="G110" s="384"/>
      <c r="H110" s="382"/>
      <c r="I110" s="383"/>
      <c r="J110" s="384"/>
      <c r="K110" s="148"/>
      <c r="L110" s="153"/>
      <c r="O110">
        <f t="shared" si="3"/>
        <v>0</v>
      </c>
      <c r="P110">
        <f t="shared" si="4"/>
        <v>0</v>
      </c>
      <c r="Q110">
        <f t="shared" si="5"/>
        <v>0</v>
      </c>
    </row>
    <row r="111" spans="1:17" ht="22.5" customHeight="1" x14ac:dyDescent="0.2">
      <c r="A111" s="69">
        <v>98</v>
      </c>
      <c r="B111" s="382"/>
      <c r="C111" s="383"/>
      <c r="D111" s="384"/>
      <c r="E111" s="382"/>
      <c r="F111" s="383"/>
      <c r="G111" s="384"/>
      <c r="H111" s="382"/>
      <c r="I111" s="383"/>
      <c r="J111" s="384"/>
      <c r="K111" s="148"/>
      <c r="L111" s="153"/>
      <c r="O111">
        <f t="shared" si="3"/>
        <v>0</v>
      </c>
      <c r="P111">
        <f t="shared" si="4"/>
        <v>0</v>
      </c>
      <c r="Q111">
        <f t="shared" si="5"/>
        <v>0</v>
      </c>
    </row>
    <row r="112" spans="1:17" ht="22.5" customHeight="1" x14ac:dyDescent="0.2">
      <c r="A112" s="69">
        <v>99</v>
      </c>
      <c r="B112" s="382"/>
      <c r="C112" s="383"/>
      <c r="D112" s="384"/>
      <c r="E112" s="382"/>
      <c r="F112" s="383"/>
      <c r="G112" s="384"/>
      <c r="H112" s="382"/>
      <c r="I112" s="383"/>
      <c r="J112" s="384"/>
      <c r="K112" s="148"/>
      <c r="L112" s="153"/>
      <c r="O112">
        <f t="shared" si="3"/>
        <v>0</v>
      </c>
      <c r="P112">
        <f t="shared" si="4"/>
        <v>0</v>
      </c>
      <c r="Q112">
        <f t="shared" si="5"/>
        <v>0</v>
      </c>
    </row>
    <row r="113" spans="1:17" ht="22.5" customHeight="1" x14ac:dyDescent="0.2">
      <c r="A113" s="69">
        <v>100</v>
      </c>
      <c r="B113" s="382"/>
      <c r="C113" s="383"/>
      <c r="D113" s="384"/>
      <c r="E113" s="382"/>
      <c r="F113" s="383"/>
      <c r="G113" s="384"/>
      <c r="H113" s="382"/>
      <c r="I113" s="383"/>
      <c r="J113" s="384"/>
      <c r="K113" s="148"/>
      <c r="L113" s="153"/>
      <c r="O113">
        <f t="shared" si="3"/>
        <v>0</v>
      </c>
      <c r="P113">
        <f t="shared" si="4"/>
        <v>0</v>
      </c>
      <c r="Q113">
        <f t="shared" si="5"/>
        <v>0</v>
      </c>
    </row>
    <row r="114" spans="1:17" ht="22.5" customHeight="1" x14ac:dyDescent="0.2">
      <c r="A114" s="69">
        <v>101</v>
      </c>
      <c r="B114" s="382"/>
      <c r="C114" s="383"/>
      <c r="D114" s="384"/>
      <c r="E114" s="382"/>
      <c r="F114" s="383"/>
      <c r="G114" s="384"/>
      <c r="H114" s="382"/>
      <c r="I114" s="383"/>
      <c r="J114" s="384"/>
      <c r="K114" s="148"/>
      <c r="L114" s="153"/>
      <c r="O114">
        <f t="shared" si="3"/>
        <v>0</v>
      </c>
      <c r="P114">
        <f t="shared" si="4"/>
        <v>0</v>
      </c>
      <c r="Q114">
        <f t="shared" si="5"/>
        <v>0</v>
      </c>
    </row>
    <row r="115" spans="1:17" ht="22.5" customHeight="1" x14ac:dyDescent="0.2">
      <c r="A115" s="69">
        <v>102</v>
      </c>
      <c r="B115" s="382"/>
      <c r="C115" s="383"/>
      <c r="D115" s="384"/>
      <c r="E115" s="382"/>
      <c r="F115" s="383"/>
      <c r="G115" s="384"/>
      <c r="H115" s="382"/>
      <c r="I115" s="383"/>
      <c r="J115" s="384"/>
      <c r="K115" s="148"/>
      <c r="L115" s="153"/>
      <c r="O115">
        <f t="shared" si="3"/>
        <v>0</v>
      </c>
      <c r="P115">
        <f t="shared" si="4"/>
        <v>0</v>
      </c>
      <c r="Q115">
        <f t="shared" si="5"/>
        <v>0</v>
      </c>
    </row>
    <row r="116" spans="1:17" ht="22.5" customHeight="1" x14ac:dyDescent="0.2">
      <c r="A116" s="69">
        <v>103</v>
      </c>
      <c r="B116" s="382"/>
      <c r="C116" s="383"/>
      <c r="D116" s="384"/>
      <c r="E116" s="382"/>
      <c r="F116" s="383"/>
      <c r="G116" s="384"/>
      <c r="H116" s="382"/>
      <c r="I116" s="383"/>
      <c r="J116" s="384"/>
      <c r="K116" s="148"/>
      <c r="L116" s="153"/>
      <c r="O116">
        <f t="shared" si="3"/>
        <v>0</v>
      </c>
      <c r="P116">
        <f t="shared" si="4"/>
        <v>0</v>
      </c>
      <c r="Q116">
        <f t="shared" si="5"/>
        <v>0</v>
      </c>
    </row>
    <row r="117" spans="1:17" ht="22.5" customHeight="1" x14ac:dyDescent="0.2">
      <c r="A117" s="69">
        <v>104</v>
      </c>
      <c r="B117" s="382"/>
      <c r="C117" s="383"/>
      <c r="D117" s="384"/>
      <c r="E117" s="382"/>
      <c r="F117" s="383"/>
      <c r="G117" s="384"/>
      <c r="H117" s="382"/>
      <c r="I117" s="383"/>
      <c r="J117" s="384"/>
      <c r="K117" s="148"/>
      <c r="L117" s="153"/>
      <c r="O117">
        <f t="shared" si="3"/>
        <v>0</v>
      </c>
      <c r="P117">
        <f t="shared" si="4"/>
        <v>0</v>
      </c>
      <c r="Q117">
        <f t="shared" si="5"/>
        <v>0</v>
      </c>
    </row>
    <row r="118" spans="1:17" ht="22.5" customHeight="1" x14ac:dyDescent="0.2">
      <c r="A118" s="69">
        <v>105</v>
      </c>
      <c r="B118" s="382"/>
      <c r="C118" s="383"/>
      <c r="D118" s="384"/>
      <c r="E118" s="382"/>
      <c r="F118" s="383"/>
      <c r="G118" s="384"/>
      <c r="H118" s="382"/>
      <c r="I118" s="383"/>
      <c r="J118" s="384"/>
      <c r="K118" s="148"/>
      <c r="L118" s="153"/>
      <c r="O118">
        <f t="shared" si="3"/>
        <v>0</v>
      </c>
      <c r="P118">
        <f t="shared" si="4"/>
        <v>0</v>
      </c>
      <c r="Q118">
        <f t="shared" si="5"/>
        <v>0</v>
      </c>
    </row>
    <row r="119" spans="1:17" ht="22.5" customHeight="1" x14ac:dyDescent="0.2">
      <c r="A119" s="69">
        <v>106</v>
      </c>
      <c r="B119" s="382"/>
      <c r="C119" s="383"/>
      <c r="D119" s="384"/>
      <c r="E119" s="382"/>
      <c r="F119" s="383"/>
      <c r="G119" s="384"/>
      <c r="H119" s="382"/>
      <c r="I119" s="383"/>
      <c r="J119" s="384"/>
      <c r="K119" s="148"/>
      <c r="L119" s="153"/>
      <c r="O119">
        <f t="shared" si="3"/>
        <v>0</v>
      </c>
      <c r="P119">
        <f t="shared" si="4"/>
        <v>0</v>
      </c>
      <c r="Q119">
        <f t="shared" si="5"/>
        <v>0</v>
      </c>
    </row>
    <row r="120" spans="1:17" ht="22.5" customHeight="1" x14ac:dyDescent="0.2">
      <c r="A120" s="69">
        <v>107</v>
      </c>
      <c r="B120" s="382"/>
      <c r="C120" s="383"/>
      <c r="D120" s="384"/>
      <c r="E120" s="382"/>
      <c r="F120" s="383"/>
      <c r="G120" s="384"/>
      <c r="H120" s="382"/>
      <c r="I120" s="383"/>
      <c r="J120" s="384"/>
      <c r="K120" s="148"/>
      <c r="L120" s="153"/>
      <c r="O120">
        <f t="shared" si="3"/>
        <v>0</v>
      </c>
      <c r="P120">
        <f t="shared" si="4"/>
        <v>0</v>
      </c>
      <c r="Q120">
        <f t="shared" si="5"/>
        <v>0</v>
      </c>
    </row>
    <row r="121" spans="1:17" ht="22.5" customHeight="1" x14ac:dyDescent="0.2">
      <c r="A121" s="69">
        <v>108</v>
      </c>
      <c r="B121" s="382"/>
      <c r="C121" s="383"/>
      <c r="D121" s="384"/>
      <c r="E121" s="382"/>
      <c r="F121" s="383"/>
      <c r="G121" s="384"/>
      <c r="H121" s="382"/>
      <c r="I121" s="383"/>
      <c r="J121" s="384"/>
      <c r="K121" s="148"/>
      <c r="L121" s="153"/>
      <c r="O121">
        <f t="shared" si="3"/>
        <v>0</v>
      </c>
      <c r="P121">
        <f t="shared" si="4"/>
        <v>0</v>
      </c>
      <c r="Q121">
        <f t="shared" si="5"/>
        <v>0</v>
      </c>
    </row>
    <row r="122" spans="1:17" ht="22.5" customHeight="1" x14ac:dyDescent="0.2">
      <c r="A122" s="69">
        <v>109</v>
      </c>
      <c r="B122" s="382"/>
      <c r="C122" s="383"/>
      <c r="D122" s="384"/>
      <c r="E122" s="382"/>
      <c r="F122" s="383"/>
      <c r="G122" s="384"/>
      <c r="H122" s="382"/>
      <c r="I122" s="383"/>
      <c r="J122" s="384"/>
      <c r="K122" s="148"/>
      <c r="L122" s="153"/>
      <c r="O122">
        <f t="shared" si="3"/>
        <v>0</v>
      </c>
      <c r="P122">
        <f t="shared" si="4"/>
        <v>0</v>
      </c>
      <c r="Q122">
        <f t="shared" si="5"/>
        <v>0</v>
      </c>
    </row>
    <row r="123" spans="1:17" ht="22.5" customHeight="1" x14ac:dyDescent="0.2">
      <c r="A123" s="69">
        <v>110</v>
      </c>
      <c r="B123" s="382"/>
      <c r="C123" s="383"/>
      <c r="D123" s="384"/>
      <c r="E123" s="382"/>
      <c r="F123" s="383"/>
      <c r="G123" s="384"/>
      <c r="H123" s="382"/>
      <c r="I123" s="383"/>
      <c r="J123" s="384"/>
      <c r="K123" s="148"/>
      <c r="L123" s="153"/>
      <c r="O123">
        <f t="shared" si="3"/>
        <v>0</v>
      </c>
      <c r="P123">
        <f t="shared" si="4"/>
        <v>0</v>
      </c>
      <c r="Q123">
        <f t="shared" si="5"/>
        <v>0</v>
      </c>
    </row>
    <row r="124" spans="1:17" ht="22.5" customHeight="1" x14ac:dyDescent="0.2">
      <c r="A124" s="69">
        <v>111</v>
      </c>
      <c r="B124" s="382"/>
      <c r="C124" s="383"/>
      <c r="D124" s="384"/>
      <c r="E124" s="382"/>
      <c r="F124" s="383"/>
      <c r="G124" s="384"/>
      <c r="H124" s="382"/>
      <c r="I124" s="383"/>
      <c r="J124" s="384"/>
      <c r="K124" s="148"/>
      <c r="L124" s="153"/>
      <c r="O124">
        <f t="shared" si="3"/>
        <v>0</v>
      </c>
      <c r="P124">
        <f t="shared" si="4"/>
        <v>0</v>
      </c>
      <c r="Q124">
        <f t="shared" si="5"/>
        <v>0</v>
      </c>
    </row>
    <row r="125" spans="1:17" ht="22.5" customHeight="1" x14ac:dyDescent="0.2">
      <c r="A125" s="69">
        <v>112</v>
      </c>
      <c r="B125" s="382"/>
      <c r="C125" s="383"/>
      <c r="D125" s="384"/>
      <c r="E125" s="382"/>
      <c r="F125" s="383"/>
      <c r="G125" s="384"/>
      <c r="H125" s="382"/>
      <c r="I125" s="383"/>
      <c r="J125" s="384"/>
      <c r="K125" s="148"/>
      <c r="L125" s="153"/>
      <c r="O125">
        <f t="shared" si="3"/>
        <v>0</v>
      </c>
      <c r="P125">
        <f t="shared" si="4"/>
        <v>0</v>
      </c>
      <c r="Q125">
        <f t="shared" si="5"/>
        <v>0</v>
      </c>
    </row>
    <row r="126" spans="1:17" ht="22.5" customHeight="1" x14ac:dyDescent="0.2">
      <c r="A126" s="69">
        <v>113</v>
      </c>
      <c r="B126" s="382"/>
      <c r="C126" s="383"/>
      <c r="D126" s="384"/>
      <c r="E126" s="382"/>
      <c r="F126" s="383"/>
      <c r="G126" s="384"/>
      <c r="H126" s="382"/>
      <c r="I126" s="383"/>
      <c r="J126" s="384"/>
      <c r="K126" s="148"/>
      <c r="L126" s="153"/>
      <c r="O126">
        <f t="shared" si="3"/>
        <v>0</v>
      </c>
      <c r="P126">
        <f t="shared" si="4"/>
        <v>0</v>
      </c>
      <c r="Q126">
        <f t="shared" si="5"/>
        <v>0</v>
      </c>
    </row>
    <row r="127" spans="1:17" ht="22.5" customHeight="1" x14ac:dyDescent="0.2">
      <c r="A127" s="69">
        <v>114</v>
      </c>
      <c r="B127" s="382"/>
      <c r="C127" s="383"/>
      <c r="D127" s="384"/>
      <c r="E127" s="382"/>
      <c r="F127" s="383"/>
      <c r="G127" s="384"/>
      <c r="H127" s="382"/>
      <c r="I127" s="383"/>
      <c r="J127" s="384"/>
      <c r="K127" s="148"/>
      <c r="L127" s="153"/>
      <c r="O127">
        <f t="shared" si="3"/>
        <v>0</v>
      </c>
      <c r="P127">
        <f t="shared" si="4"/>
        <v>0</v>
      </c>
      <c r="Q127">
        <f t="shared" si="5"/>
        <v>0</v>
      </c>
    </row>
    <row r="128" spans="1:17" ht="22.5" customHeight="1" x14ac:dyDescent="0.2">
      <c r="A128" s="69">
        <v>115</v>
      </c>
      <c r="B128" s="382"/>
      <c r="C128" s="383"/>
      <c r="D128" s="384"/>
      <c r="E128" s="382"/>
      <c r="F128" s="383"/>
      <c r="G128" s="384"/>
      <c r="H128" s="382"/>
      <c r="I128" s="383"/>
      <c r="J128" s="384"/>
      <c r="K128" s="148"/>
      <c r="L128" s="153"/>
      <c r="O128">
        <f t="shared" si="3"/>
        <v>0</v>
      </c>
      <c r="P128">
        <f t="shared" si="4"/>
        <v>0</v>
      </c>
      <c r="Q128">
        <f t="shared" si="5"/>
        <v>0</v>
      </c>
    </row>
    <row r="129" spans="1:17" ht="22.5" customHeight="1" x14ac:dyDescent="0.2">
      <c r="A129" s="69">
        <v>116</v>
      </c>
      <c r="B129" s="382"/>
      <c r="C129" s="383"/>
      <c r="D129" s="384"/>
      <c r="E129" s="382"/>
      <c r="F129" s="383"/>
      <c r="G129" s="384"/>
      <c r="H129" s="382"/>
      <c r="I129" s="383"/>
      <c r="J129" s="384"/>
      <c r="K129" s="148"/>
      <c r="L129" s="153"/>
      <c r="O129">
        <f t="shared" si="3"/>
        <v>0</v>
      </c>
      <c r="P129">
        <f t="shared" si="4"/>
        <v>0</v>
      </c>
      <c r="Q129">
        <f t="shared" si="5"/>
        <v>0</v>
      </c>
    </row>
    <row r="130" spans="1:17" ht="22.5" customHeight="1" x14ac:dyDescent="0.2">
      <c r="A130" s="69">
        <v>117</v>
      </c>
      <c r="B130" s="382"/>
      <c r="C130" s="383"/>
      <c r="D130" s="384"/>
      <c r="E130" s="382"/>
      <c r="F130" s="383"/>
      <c r="G130" s="384"/>
      <c r="H130" s="382"/>
      <c r="I130" s="383"/>
      <c r="J130" s="384"/>
      <c r="K130" s="148"/>
      <c r="L130" s="153"/>
      <c r="O130">
        <f t="shared" si="3"/>
        <v>0</v>
      </c>
      <c r="P130">
        <f t="shared" si="4"/>
        <v>0</v>
      </c>
      <c r="Q130">
        <f t="shared" si="5"/>
        <v>0</v>
      </c>
    </row>
    <row r="131" spans="1:17" ht="22.5" customHeight="1" x14ac:dyDescent="0.2">
      <c r="A131" s="69">
        <v>118</v>
      </c>
      <c r="B131" s="382"/>
      <c r="C131" s="383"/>
      <c r="D131" s="384"/>
      <c r="E131" s="382"/>
      <c r="F131" s="383"/>
      <c r="G131" s="384"/>
      <c r="H131" s="382"/>
      <c r="I131" s="383"/>
      <c r="J131" s="384"/>
      <c r="K131" s="148"/>
      <c r="L131" s="153"/>
      <c r="O131">
        <f t="shared" si="3"/>
        <v>0</v>
      </c>
      <c r="P131">
        <f t="shared" si="4"/>
        <v>0</v>
      </c>
      <c r="Q131">
        <f t="shared" si="5"/>
        <v>0</v>
      </c>
    </row>
    <row r="132" spans="1:17" ht="22.5" customHeight="1" x14ac:dyDescent="0.2">
      <c r="A132" s="69">
        <v>119</v>
      </c>
      <c r="B132" s="382"/>
      <c r="C132" s="383"/>
      <c r="D132" s="384"/>
      <c r="E132" s="382"/>
      <c r="F132" s="383"/>
      <c r="G132" s="384"/>
      <c r="H132" s="382"/>
      <c r="I132" s="383"/>
      <c r="J132" s="384"/>
      <c r="K132" s="148"/>
      <c r="L132" s="153"/>
      <c r="O132">
        <f t="shared" si="3"/>
        <v>0</v>
      </c>
      <c r="P132">
        <f t="shared" si="4"/>
        <v>0</v>
      </c>
      <c r="Q132">
        <f t="shared" si="5"/>
        <v>0</v>
      </c>
    </row>
    <row r="133" spans="1:17" ht="22.5" customHeight="1" x14ac:dyDescent="0.2">
      <c r="A133" s="69">
        <v>120</v>
      </c>
      <c r="B133" s="382"/>
      <c r="C133" s="383"/>
      <c r="D133" s="384"/>
      <c r="E133" s="382"/>
      <c r="F133" s="383"/>
      <c r="G133" s="384"/>
      <c r="H133" s="382"/>
      <c r="I133" s="383"/>
      <c r="J133" s="384"/>
      <c r="K133" s="148"/>
      <c r="L133" s="153"/>
      <c r="O133">
        <f t="shared" si="3"/>
        <v>0</v>
      </c>
      <c r="P133">
        <f t="shared" si="4"/>
        <v>0</v>
      </c>
      <c r="Q133">
        <f t="shared" si="5"/>
        <v>0</v>
      </c>
    </row>
    <row r="134" spans="1:17" ht="22.5" customHeight="1" x14ac:dyDescent="0.2">
      <c r="A134" s="69">
        <v>121</v>
      </c>
      <c r="B134" s="382"/>
      <c r="C134" s="383"/>
      <c r="D134" s="384"/>
      <c r="E134" s="382"/>
      <c r="F134" s="383"/>
      <c r="G134" s="384"/>
      <c r="H134" s="382"/>
      <c r="I134" s="383"/>
      <c r="J134" s="384"/>
      <c r="K134" s="148"/>
      <c r="L134" s="153"/>
      <c r="O134">
        <f t="shared" si="3"/>
        <v>0</v>
      </c>
      <c r="P134">
        <f t="shared" si="4"/>
        <v>0</v>
      </c>
      <c r="Q134">
        <f t="shared" si="5"/>
        <v>0</v>
      </c>
    </row>
    <row r="135" spans="1:17" ht="22.5" customHeight="1" x14ac:dyDescent="0.2">
      <c r="A135" s="69">
        <v>122</v>
      </c>
      <c r="B135" s="382"/>
      <c r="C135" s="383"/>
      <c r="D135" s="384"/>
      <c r="E135" s="382"/>
      <c r="F135" s="383"/>
      <c r="G135" s="384"/>
      <c r="H135" s="382"/>
      <c r="I135" s="383"/>
      <c r="J135" s="384"/>
      <c r="K135" s="148"/>
      <c r="L135" s="153"/>
      <c r="O135">
        <f t="shared" si="3"/>
        <v>0</v>
      </c>
      <c r="P135">
        <f t="shared" si="4"/>
        <v>0</v>
      </c>
      <c r="Q135">
        <f t="shared" si="5"/>
        <v>0</v>
      </c>
    </row>
    <row r="136" spans="1:17" ht="22.5" customHeight="1" x14ac:dyDescent="0.2">
      <c r="A136" s="69">
        <v>123</v>
      </c>
      <c r="B136" s="382"/>
      <c r="C136" s="383"/>
      <c r="D136" s="384"/>
      <c r="E136" s="382"/>
      <c r="F136" s="383"/>
      <c r="G136" s="384"/>
      <c r="H136" s="382"/>
      <c r="I136" s="383"/>
      <c r="J136" s="384"/>
      <c r="K136" s="148"/>
      <c r="L136" s="153"/>
      <c r="O136">
        <f t="shared" si="3"/>
        <v>0</v>
      </c>
      <c r="P136">
        <f t="shared" si="4"/>
        <v>0</v>
      </c>
      <c r="Q136">
        <f t="shared" si="5"/>
        <v>0</v>
      </c>
    </row>
    <row r="137" spans="1:17" ht="22.5" customHeight="1" x14ac:dyDescent="0.2">
      <c r="A137" s="69">
        <v>124</v>
      </c>
      <c r="B137" s="382"/>
      <c r="C137" s="383"/>
      <c r="D137" s="384"/>
      <c r="E137" s="382"/>
      <c r="F137" s="383"/>
      <c r="G137" s="384"/>
      <c r="H137" s="382"/>
      <c r="I137" s="383"/>
      <c r="J137" s="384"/>
      <c r="K137" s="148"/>
      <c r="L137" s="153"/>
      <c r="O137">
        <f t="shared" si="3"/>
        <v>0</v>
      </c>
      <c r="P137">
        <f t="shared" si="4"/>
        <v>0</v>
      </c>
      <c r="Q137">
        <f t="shared" si="5"/>
        <v>0</v>
      </c>
    </row>
    <row r="138" spans="1:17" ht="22.5" customHeight="1" x14ac:dyDescent="0.2">
      <c r="A138" s="69">
        <v>125</v>
      </c>
      <c r="B138" s="382"/>
      <c r="C138" s="383"/>
      <c r="D138" s="384"/>
      <c r="E138" s="382"/>
      <c r="F138" s="383"/>
      <c r="G138" s="384"/>
      <c r="H138" s="382"/>
      <c r="I138" s="383"/>
      <c r="J138" s="384"/>
      <c r="K138" s="148"/>
      <c r="L138" s="153"/>
      <c r="O138">
        <f t="shared" si="3"/>
        <v>0</v>
      </c>
      <c r="P138">
        <f t="shared" si="4"/>
        <v>0</v>
      </c>
      <c r="Q138">
        <f t="shared" si="5"/>
        <v>0</v>
      </c>
    </row>
    <row r="139" spans="1:17" ht="22.5" customHeight="1" x14ac:dyDescent="0.2">
      <c r="A139" s="69">
        <v>126</v>
      </c>
      <c r="B139" s="382"/>
      <c r="C139" s="383"/>
      <c r="D139" s="384"/>
      <c r="E139" s="382"/>
      <c r="F139" s="383"/>
      <c r="G139" s="384"/>
      <c r="H139" s="382"/>
      <c r="I139" s="383"/>
      <c r="J139" s="384"/>
      <c r="K139" s="148"/>
      <c r="L139" s="153"/>
      <c r="O139">
        <f t="shared" si="3"/>
        <v>0</v>
      </c>
      <c r="P139">
        <f t="shared" si="4"/>
        <v>0</v>
      </c>
      <c r="Q139">
        <f t="shared" si="5"/>
        <v>0</v>
      </c>
    </row>
    <row r="140" spans="1:17" ht="22.5" customHeight="1" x14ac:dyDescent="0.2">
      <c r="A140" s="69">
        <v>127</v>
      </c>
      <c r="B140" s="382"/>
      <c r="C140" s="383"/>
      <c r="D140" s="384"/>
      <c r="E140" s="382"/>
      <c r="F140" s="383"/>
      <c r="G140" s="384"/>
      <c r="H140" s="382"/>
      <c r="I140" s="383"/>
      <c r="J140" s="384"/>
      <c r="K140" s="148"/>
      <c r="L140" s="153"/>
      <c r="O140">
        <f t="shared" si="3"/>
        <v>0</v>
      </c>
      <c r="P140">
        <f t="shared" si="4"/>
        <v>0</v>
      </c>
      <c r="Q140">
        <f t="shared" si="5"/>
        <v>0</v>
      </c>
    </row>
    <row r="141" spans="1:17" ht="22.5" customHeight="1" x14ac:dyDescent="0.2">
      <c r="A141" s="69">
        <v>128</v>
      </c>
      <c r="B141" s="382"/>
      <c r="C141" s="383"/>
      <c r="D141" s="384"/>
      <c r="E141" s="382"/>
      <c r="F141" s="383"/>
      <c r="G141" s="384"/>
      <c r="H141" s="382"/>
      <c r="I141" s="383"/>
      <c r="J141" s="384"/>
      <c r="K141" s="148"/>
      <c r="L141" s="153"/>
      <c r="O141">
        <f t="shared" si="3"/>
        <v>0</v>
      </c>
      <c r="P141">
        <f t="shared" si="4"/>
        <v>0</v>
      </c>
      <c r="Q141">
        <f t="shared" si="5"/>
        <v>0</v>
      </c>
    </row>
    <row r="142" spans="1:17" ht="23.25" customHeight="1" x14ac:dyDescent="0.2">
      <c r="A142" s="69">
        <v>129</v>
      </c>
      <c r="B142" s="382"/>
      <c r="C142" s="383"/>
      <c r="D142" s="384"/>
      <c r="E142" s="382"/>
      <c r="F142" s="383"/>
      <c r="G142" s="384"/>
      <c r="H142" s="382"/>
      <c r="I142" s="383"/>
      <c r="J142" s="384"/>
      <c r="K142" s="148"/>
      <c r="L142" s="153"/>
      <c r="O142">
        <f t="shared" si="3"/>
        <v>0</v>
      </c>
      <c r="P142">
        <f t="shared" si="4"/>
        <v>0</v>
      </c>
      <c r="Q142">
        <f t="shared" si="5"/>
        <v>0</v>
      </c>
    </row>
    <row r="143" spans="1:17" ht="23.25" customHeight="1" x14ac:dyDescent="0.2">
      <c r="A143" s="69">
        <v>130</v>
      </c>
      <c r="B143" s="382"/>
      <c r="C143" s="383"/>
      <c r="D143" s="384"/>
      <c r="E143" s="382"/>
      <c r="F143" s="383"/>
      <c r="G143" s="384"/>
      <c r="H143" s="382"/>
      <c r="I143" s="383"/>
      <c r="J143" s="384"/>
      <c r="K143" s="148"/>
      <c r="L143" s="153"/>
      <c r="O143">
        <f t="shared" ref="O143:O206" si="6">IF(B143="",0,IF(L143="",0,IF(L143=S$17,0,IF(E143="○",1,IF(OR(H143="○",K143="○"),1,0)))))</f>
        <v>0</v>
      </c>
      <c r="P143">
        <f t="shared" ref="P143:P206" si="7">IF(E143="",0,IF(L143=$S$17,0,1))</f>
        <v>0</v>
      </c>
      <c r="Q143">
        <f t="shared" ref="Q143:Q206" si="8">IF(H143="",0,IF(L143=$S$17,0,1))</f>
        <v>0</v>
      </c>
    </row>
    <row r="144" spans="1:17" ht="23.25" customHeight="1" x14ac:dyDescent="0.2">
      <c r="A144" s="69">
        <v>131</v>
      </c>
      <c r="B144" s="382"/>
      <c r="C144" s="383"/>
      <c r="D144" s="384"/>
      <c r="E144" s="382"/>
      <c r="F144" s="383"/>
      <c r="G144" s="384"/>
      <c r="H144" s="382"/>
      <c r="I144" s="383"/>
      <c r="J144" s="384"/>
      <c r="K144" s="148"/>
      <c r="L144" s="153"/>
      <c r="O144">
        <f t="shared" si="6"/>
        <v>0</v>
      </c>
      <c r="P144">
        <f t="shared" si="7"/>
        <v>0</v>
      </c>
      <c r="Q144">
        <f t="shared" si="8"/>
        <v>0</v>
      </c>
    </row>
    <row r="145" spans="1:17" ht="23.25" customHeight="1" x14ac:dyDescent="0.2">
      <c r="A145" s="69">
        <v>132</v>
      </c>
      <c r="B145" s="382"/>
      <c r="C145" s="383"/>
      <c r="D145" s="384"/>
      <c r="E145" s="382"/>
      <c r="F145" s="383"/>
      <c r="G145" s="384"/>
      <c r="H145" s="382"/>
      <c r="I145" s="383"/>
      <c r="J145" s="384"/>
      <c r="K145" s="148"/>
      <c r="L145" s="153"/>
      <c r="O145">
        <f t="shared" si="6"/>
        <v>0</v>
      </c>
      <c r="P145">
        <f t="shared" si="7"/>
        <v>0</v>
      </c>
      <c r="Q145">
        <f t="shared" si="8"/>
        <v>0</v>
      </c>
    </row>
    <row r="146" spans="1:17" ht="23.25" customHeight="1" x14ac:dyDescent="0.2">
      <c r="A146" s="69">
        <v>133</v>
      </c>
      <c r="B146" s="382"/>
      <c r="C146" s="383"/>
      <c r="D146" s="384"/>
      <c r="E146" s="382"/>
      <c r="F146" s="383"/>
      <c r="G146" s="384"/>
      <c r="H146" s="382"/>
      <c r="I146" s="383"/>
      <c r="J146" s="384"/>
      <c r="K146" s="148"/>
      <c r="L146" s="153"/>
      <c r="O146">
        <f t="shared" si="6"/>
        <v>0</v>
      </c>
      <c r="P146">
        <f t="shared" si="7"/>
        <v>0</v>
      </c>
      <c r="Q146">
        <f t="shared" si="8"/>
        <v>0</v>
      </c>
    </row>
    <row r="147" spans="1:17" ht="23.25" customHeight="1" x14ac:dyDescent="0.2">
      <c r="A147" s="69">
        <v>134</v>
      </c>
      <c r="B147" s="382"/>
      <c r="C147" s="383"/>
      <c r="D147" s="384"/>
      <c r="E147" s="382"/>
      <c r="F147" s="383"/>
      <c r="G147" s="384"/>
      <c r="H147" s="382"/>
      <c r="I147" s="383"/>
      <c r="J147" s="384"/>
      <c r="K147" s="148"/>
      <c r="L147" s="153"/>
      <c r="O147">
        <f t="shared" si="6"/>
        <v>0</v>
      </c>
      <c r="P147">
        <f t="shared" si="7"/>
        <v>0</v>
      </c>
      <c r="Q147">
        <f t="shared" si="8"/>
        <v>0</v>
      </c>
    </row>
    <row r="148" spans="1:17" ht="23.25" customHeight="1" x14ac:dyDescent="0.2">
      <c r="A148" s="69">
        <v>135</v>
      </c>
      <c r="B148" s="382"/>
      <c r="C148" s="383"/>
      <c r="D148" s="384"/>
      <c r="E148" s="382"/>
      <c r="F148" s="383"/>
      <c r="G148" s="384"/>
      <c r="H148" s="382"/>
      <c r="I148" s="383"/>
      <c r="J148" s="384"/>
      <c r="K148" s="148"/>
      <c r="L148" s="153"/>
      <c r="O148">
        <f t="shared" si="6"/>
        <v>0</v>
      </c>
      <c r="P148">
        <f t="shared" si="7"/>
        <v>0</v>
      </c>
      <c r="Q148">
        <f t="shared" si="8"/>
        <v>0</v>
      </c>
    </row>
    <row r="149" spans="1:17" ht="23.25" customHeight="1" x14ac:dyDescent="0.2">
      <c r="A149" s="69">
        <v>136</v>
      </c>
      <c r="B149" s="382"/>
      <c r="C149" s="383"/>
      <c r="D149" s="384"/>
      <c r="E149" s="382"/>
      <c r="F149" s="383"/>
      <c r="G149" s="384"/>
      <c r="H149" s="382"/>
      <c r="I149" s="383"/>
      <c r="J149" s="384"/>
      <c r="K149" s="148"/>
      <c r="L149" s="153"/>
      <c r="O149">
        <f t="shared" si="6"/>
        <v>0</v>
      </c>
      <c r="P149">
        <f t="shared" si="7"/>
        <v>0</v>
      </c>
      <c r="Q149">
        <f t="shared" si="8"/>
        <v>0</v>
      </c>
    </row>
    <row r="150" spans="1:17" ht="23.25" customHeight="1" x14ac:dyDescent="0.2">
      <c r="A150" s="69">
        <v>137</v>
      </c>
      <c r="B150" s="382"/>
      <c r="C150" s="383"/>
      <c r="D150" s="384"/>
      <c r="E150" s="382"/>
      <c r="F150" s="383"/>
      <c r="G150" s="384"/>
      <c r="H150" s="382"/>
      <c r="I150" s="383"/>
      <c r="J150" s="384"/>
      <c r="K150" s="148"/>
      <c r="L150" s="153"/>
      <c r="O150">
        <f t="shared" si="6"/>
        <v>0</v>
      </c>
      <c r="P150">
        <f t="shared" si="7"/>
        <v>0</v>
      </c>
      <c r="Q150">
        <f t="shared" si="8"/>
        <v>0</v>
      </c>
    </row>
    <row r="151" spans="1:17" ht="23.25" customHeight="1" x14ac:dyDescent="0.2">
      <c r="A151" s="69">
        <v>138</v>
      </c>
      <c r="B151" s="382"/>
      <c r="C151" s="383"/>
      <c r="D151" s="384"/>
      <c r="E151" s="382"/>
      <c r="F151" s="383"/>
      <c r="G151" s="384"/>
      <c r="H151" s="382"/>
      <c r="I151" s="383"/>
      <c r="J151" s="384"/>
      <c r="K151" s="148"/>
      <c r="L151" s="153"/>
      <c r="O151">
        <f t="shared" si="6"/>
        <v>0</v>
      </c>
      <c r="P151">
        <f t="shared" si="7"/>
        <v>0</v>
      </c>
      <c r="Q151">
        <f t="shared" si="8"/>
        <v>0</v>
      </c>
    </row>
    <row r="152" spans="1:17" ht="23.25" customHeight="1" x14ac:dyDescent="0.2">
      <c r="A152" s="69">
        <v>139</v>
      </c>
      <c r="B152" s="382"/>
      <c r="C152" s="383"/>
      <c r="D152" s="384"/>
      <c r="E152" s="382"/>
      <c r="F152" s="383"/>
      <c r="G152" s="384"/>
      <c r="H152" s="382"/>
      <c r="I152" s="383"/>
      <c r="J152" s="384"/>
      <c r="K152" s="148"/>
      <c r="L152" s="153"/>
      <c r="O152">
        <f t="shared" si="6"/>
        <v>0</v>
      </c>
      <c r="P152">
        <f t="shared" si="7"/>
        <v>0</v>
      </c>
      <c r="Q152">
        <f t="shared" si="8"/>
        <v>0</v>
      </c>
    </row>
    <row r="153" spans="1:17" ht="23.25" customHeight="1" x14ac:dyDescent="0.2">
      <c r="A153" s="69">
        <v>140</v>
      </c>
      <c r="B153" s="382"/>
      <c r="C153" s="383"/>
      <c r="D153" s="384"/>
      <c r="E153" s="382"/>
      <c r="F153" s="383"/>
      <c r="G153" s="384"/>
      <c r="H153" s="382"/>
      <c r="I153" s="383"/>
      <c r="J153" s="384"/>
      <c r="K153" s="148"/>
      <c r="L153" s="153"/>
      <c r="O153">
        <f t="shared" si="6"/>
        <v>0</v>
      </c>
      <c r="P153">
        <f t="shared" si="7"/>
        <v>0</v>
      </c>
      <c r="Q153">
        <f t="shared" si="8"/>
        <v>0</v>
      </c>
    </row>
    <row r="154" spans="1:17" ht="23.25" customHeight="1" x14ac:dyDescent="0.2">
      <c r="A154" s="69">
        <v>141</v>
      </c>
      <c r="B154" s="382"/>
      <c r="C154" s="383"/>
      <c r="D154" s="384"/>
      <c r="E154" s="382"/>
      <c r="F154" s="383"/>
      <c r="G154" s="384"/>
      <c r="H154" s="382"/>
      <c r="I154" s="383"/>
      <c r="J154" s="384"/>
      <c r="K154" s="148"/>
      <c r="L154" s="153"/>
      <c r="O154">
        <f t="shared" si="6"/>
        <v>0</v>
      </c>
      <c r="P154">
        <f t="shared" si="7"/>
        <v>0</v>
      </c>
      <c r="Q154">
        <f t="shared" si="8"/>
        <v>0</v>
      </c>
    </row>
    <row r="155" spans="1:17" ht="23.25" customHeight="1" x14ac:dyDescent="0.2">
      <c r="A155" s="69">
        <v>142</v>
      </c>
      <c r="B155" s="382"/>
      <c r="C155" s="383"/>
      <c r="D155" s="384"/>
      <c r="E155" s="382"/>
      <c r="F155" s="383"/>
      <c r="G155" s="384"/>
      <c r="H155" s="382"/>
      <c r="I155" s="383"/>
      <c r="J155" s="384"/>
      <c r="K155" s="148"/>
      <c r="L155" s="153"/>
      <c r="O155">
        <f t="shared" si="6"/>
        <v>0</v>
      </c>
      <c r="P155">
        <f t="shared" si="7"/>
        <v>0</v>
      </c>
      <c r="Q155">
        <f t="shared" si="8"/>
        <v>0</v>
      </c>
    </row>
    <row r="156" spans="1:17" ht="23.25" customHeight="1" x14ac:dyDescent="0.2">
      <c r="A156" s="69">
        <v>143</v>
      </c>
      <c r="B156" s="382"/>
      <c r="C156" s="383"/>
      <c r="D156" s="384"/>
      <c r="E156" s="382"/>
      <c r="F156" s="383"/>
      <c r="G156" s="384"/>
      <c r="H156" s="382"/>
      <c r="I156" s="383"/>
      <c r="J156" s="384"/>
      <c r="K156" s="148"/>
      <c r="L156" s="153"/>
      <c r="O156">
        <f t="shared" si="6"/>
        <v>0</v>
      </c>
      <c r="P156">
        <f t="shared" si="7"/>
        <v>0</v>
      </c>
      <c r="Q156">
        <f t="shared" si="8"/>
        <v>0</v>
      </c>
    </row>
    <row r="157" spans="1:17" ht="23.25" customHeight="1" x14ac:dyDescent="0.2">
      <c r="A157" s="69">
        <v>144</v>
      </c>
      <c r="B157" s="382"/>
      <c r="C157" s="383"/>
      <c r="D157" s="384"/>
      <c r="E157" s="382"/>
      <c r="F157" s="383"/>
      <c r="G157" s="384"/>
      <c r="H157" s="382"/>
      <c r="I157" s="383"/>
      <c r="J157" s="384"/>
      <c r="K157" s="148"/>
      <c r="L157" s="153"/>
      <c r="O157">
        <f t="shared" si="6"/>
        <v>0</v>
      </c>
      <c r="P157">
        <f t="shared" si="7"/>
        <v>0</v>
      </c>
      <c r="Q157">
        <f t="shared" si="8"/>
        <v>0</v>
      </c>
    </row>
    <row r="158" spans="1:17" ht="23.25" customHeight="1" x14ac:dyDescent="0.2">
      <c r="A158" s="69">
        <v>145</v>
      </c>
      <c r="B158" s="382"/>
      <c r="C158" s="383"/>
      <c r="D158" s="384"/>
      <c r="E158" s="382"/>
      <c r="F158" s="383"/>
      <c r="G158" s="384"/>
      <c r="H158" s="382"/>
      <c r="I158" s="383"/>
      <c r="J158" s="384"/>
      <c r="K158" s="148"/>
      <c r="L158" s="153"/>
      <c r="O158">
        <f t="shared" si="6"/>
        <v>0</v>
      </c>
      <c r="P158">
        <f t="shared" si="7"/>
        <v>0</v>
      </c>
      <c r="Q158">
        <f t="shared" si="8"/>
        <v>0</v>
      </c>
    </row>
    <row r="159" spans="1:17" ht="23.25" customHeight="1" x14ac:dyDescent="0.2">
      <c r="A159" s="69">
        <v>146</v>
      </c>
      <c r="B159" s="382"/>
      <c r="C159" s="383"/>
      <c r="D159" s="384"/>
      <c r="E159" s="382"/>
      <c r="F159" s="383"/>
      <c r="G159" s="384"/>
      <c r="H159" s="382"/>
      <c r="I159" s="383"/>
      <c r="J159" s="384"/>
      <c r="K159" s="148"/>
      <c r="L159" s="153"/>
      <c r="O159">
        <f t="shared" si="6"/>
        <v>0</v>
      </c>
      <c r="P159">
        <f t="shared" si="7"/>
        <v>0</v>
      </c>
      <c r="Q159">
        <f t="shared" si="8"/>
        <v>0</v>
      </c>
    </row>
    <row r="160" spans="1:17" ht="23.25" customHeight="1" x14ac:dyDescent="0.2">
      <c r="A160" s="69">
        <v>147</v>
      </c>
      <c r="B160" s="382"/>
      <c r="C160" s="383"/>
      <c r="D160" s="384"/>
      <c r="E160" s="382"/>
      <c r="F160" s="383"/>
      <c r="G160" s="384"/>
      <c r="H160" s="382"/>
      <c r="I160" s="383"/>
      <c r="J160" s="384"/>
      <c r="K160" s="148"/>
      <c r="L160" s="153"/>
      <c r="O160">
        <f t="shared" si="6"/>
        <v>0</v>
      </c>
      <c r="P160">
        <f t="shared" si="7"/>
        <v>0</v>
      </c>
      <c r="Q160">
        <f t="shared" si="8"/>
        <v>0</v>
      </c>
    </row>
    <row r="161" spans="1:17" ht="23.25" customHeight="1" x14ac:dyDescent="0.2">
      <c r="A161" s="69">
        <v>148</v>
      </c>
      <c r="B161" s="382"/>
      <c r="C161" s="383"/>
      <c r="D161" s="384"/>
      <c r="E161" s="382"/>
      <c r="F161" s="383"/>
      <c r="G161" s="384"/>
      <c r="H161" s="382"/>
      <c r="I161" s="383"/>
      <c r="J161" s="384"/>
      <c r="K161" s="148"/>
      <c r="L161" s="153"/>
      <c r="O161">
        <f t="shared" si="6"/>
        <v>0</v>
      </c>
      <c r="P161">
        <f t="shared" si="7"/>
        <v>0</v>
      </c>
      <c r="Q161">
        <f t="shared" si="8"/>
        <v>0</v>
      </c>
    </row>
    <row r="162" spans="1:17" ht="23.25" customHeight="1" x14ac:dyDescent="0.2">
      <c r="A162" s="69">
        <v>149</v>
      </c>
      <c r="B162" s="382"/>
      <c r="C162" s="383"/>
      <c r="D162" s="384"/>
      <c r="E162" s="382"/>
      <c r="F162" s="383"/>
      <c r="G162" s="384"/>
      <c r="H162" s="382"/>
      <c r="I162" s="383"/>
      <c r="J162" s="384"/>
      <c r="K162" s="148"/>
      <c r="L162" s="153"/>
      <c r="O162">
        <f t="shared" si="6"/>
        <v>0</v>
      </c>
      <c r="P162">
        <f t="shared" si="7"/>
        <v>0</v>
      </c>
      <c r="Q162">
        <f t="shared" si="8"/>
        <v>0</v>
      </c>
    </row>
    <row r="163" spans="1:17" ht="23.25" customHeight="1" x14ac:dyDescent="0.2">
      <c r="A163" s="69">
        <v>150</v>
      </c>
      <c r="B163" s="382"/>
      <c r="C163" s="383"/>
      <c r="D163" s="384"/>
      <c r="E163" s="382"/>
      <c r="F163" s="383"/>
      <c r="G163" s="384"/>
      <c r="H163" s="382"/>
      <c r="I163" s="383"/>
      <c r="J163" s="384"/>
      <c r="K163" s="148"/>
      <c r="L163" s="153"/>
      <c r="O163">
        <f t="shared" si="6"/>
        <v>0</v>
      </c>
      <c r="P163">
        <f t="shared" si="7"/>
        <v>0</v>
      </c>
      <c r="Q163">
        <f t="shared" si="8"/>
        <v>0</v>
      </c>
    </row>
    <row r="164" spans="1:17" ht="23.25" customHeight="1" x14ac:dyDescent="0.2">
      <c r="A164" s="69">
        <v>151</v>
      </c>
      <c r="B164" s="382"/>
      <c r="C164" s="383"/>
      <c r="D164" s="384"/>
      <c r="E164" s="382"/>
      <c r="F164" s="383"/>
      <c r="G164" s="384"/>
      <c r="H164" s="382"/>
      <c r="I164" s="383"/>
      <c r="J164" s="384"/>
      <c r="K164" s="148"/>
      <c r="L164" s="153"/>
      <c r="O164">
        <f t="shared" si="6"/>
        <v>0</v>
      </c>
      <c r="P164">
        <f t="shared" si="7"/>
        <v>0</v>
      </c>
      <c r="Q164">
        <f t="shared" si="8"/>
        <v>0</v>
      </c>
    </row>
    <row r="165" spans="1:17" ht="23.25" customHeight="1" x14ac:dyDescent="0.2">
      <c r="A165" s="69">
        <v>152</v>
      </c>
      <c r="B165" s="382"/>
      <c r="C165" s="383"/>
      <c r="D165" s="384"/>
      <c r="E165" s="382"/>
      <c r="F165" s="383"/>
      <c r="G165" s="384"/>
      <c r="H165" s="382"/>
      <c r="I165" s="383"/>
      <c r="J165" s="384"/>
      <c r="K165" s="148"/>
      <c r="L165" s="153"/>
      <c r="O165">
        <f t="shared" si="6"/>
        <v>0</v>
      </c>
      <c r="P165">
        <f t="shared" si="7"/>
        <v>0</v>
      </c>
      <c r="Q165">
        <f t="shared" si="8"/>
        <v>0</v>
      </c>
    </row>
    <row r="166" spans="1:17" ht="23.25" customHeight="1" x14ac:dyDescent="0.2">
      <c r="A166" s="69">
        <v>153</v>
      </c>
      <c r="B166" s="382"/>
      <c r="C166" s="383"/>
      <c r="D166" s="384"/>
      <c r="E166" s="382"/>
      <c r="F166" s="383"/>
      <c r="G166" s="384"/>
      <c r="H166" s="382"/>
      <c r="I166" s="383"/>
      <c r="J166" s="384"/>
      <c r="K166" s="148"/>
      <c r="L166" s="153"/>
      <c r="O166">
        <f t="shared" si="6"/>
        <v>0</v>
      </c>
      <c r="P166">
        <f t="shared" si="7"/>
        <v>0</v>
      </c>
      <c r="Q166">
        <f t="shared" si="8"/>
        <v>0</v>
      </c>
    </row>
    <row r="167" spans="1:17" ht="23.25" customHeight="1" x14ac:dyDescent="0.2">
      <c r="A167" s="69">
        <v>154</v>
      </c>
      <c r="B167" s="382"/>
      <c r="C167" s="383"/>
      <c r="D167" s="384"/>
      <c r="E167" s="382"/>
      <c r="F167" s="383"/>
      <c r="G167" s="384"/>
      <c r="H167" s="382"/>
      <c r="I167" s="383"/>
      <c r="J167" s="384"/>
      <c r="K167" s="148"/>
      <c r="L167" s="153"/>
      <c r="O167">
        <f t="shared" si="6"/>
        <v>0</v>
      </c>
      <c r="P167">
        <f t="shared" si="7"/>
        <v>0</v>
      </c>
      <c r="Q167">
        <f t="shared" si="8"/>
        <v>0</v>
      </c>
    </row>
    <row r="168" spans="1:17" ht="23.25" customHeight="1" x14ac:dyDescent="0.2">
      <c r="A168" s="69">
        <v>155</v>
      </c>
      <c r="B168" s="382"/>
      <c r="C168" s="383"/>
      <c r="D168" s="384"/>
      <c r="E168" s="382"/>
      <c r="F168" s="383"/>
      <c r="G168" s="384"/>
      <c r="H168" s="382"/>
      <c r="I168" s="383"/>
      <c r="J168" s="384"/>
      <c r="K168" s="148"/>
      <c r="L168" s="153"/>
      <c r="O168">
        <f t="shared" si="6"/>
        <v>0</v>
      </c>
      <c r="P168">
        <f t="shared" si="7"/>
        <v>0</v>
      </c>
      <c r="Q168">
        <f t="shared" si="8"/>
        <v>0</v>
      </c>
    </row>
    <row r="169" spans="1:17" ht="23.25" customHeight="1" x14ac:dyDescent="0.2">
      <c r="A169" s="69">
        <v>156</v>
      </c>
      <c r="B169" s="382"/>
      <c r="C169" s="383"/>
      <c r="D169" s="384"/>
      <c r="E169" s="382"/>
      <c r="F169" s="383"/>
      <c r="G169" s="384"/>
      <c r="H169" s="382"/>
      <c r="I169" s="383"/>
      <c r="J169" s="384"/>
      <c r="K169" s="148"/>
      <c r="L169" s="153"/>
      <c r="O169">
        <f t="shared" si="6"/>
        <v>0</v>
      </c>
      <c r="P169">
        <f t="shared" si="7"/>
        <v>0</v>
      </c>
      <c r="Q169">
        <f t="shared" si="8"/>
        <v>0</v>
      </c>
    </row>
    <row r="170" spans="1:17" ht="23.25" customHeight="1" x14ac:dyDescent="0.2">
      <c r="A170" s="69">
        <v>157</v>
      </c>
      <c r="B170" s="382"/>
      <c r="C170" s="383"/>
      <c r="D170" s="384"/>
      <c r="E170" s="382"/>
      <c r="F170" s="383"/>
      <c r="G170" s="384"/>
      <c r="H170" s="382"/>
      <c r="I170" s="383"/>
      <c r="J170" s="384"/>
      <c r="K170" s="148"/>
      <c r="L170" s="153"/>
      <c r="O170">
        <f t="shared" si="6"/>
        <v>0</v>
      </c>
      <c r="P170">
        <f t="shared" si="7"/>
        <v>0</v>
      </c>
      <c r="Q170">
        <f t="shared" si="8"/>
        <v>0</v>
      </c>
    </row>
    <row r="171" spans="1:17" ht="23.25" customHeight="1" x14ac:dyDescent="0.2">
      <c r="A171" s="69">
        <v>158</v>
      </c>
      <c r="B171" s="382"/>
      <c r="C171" s="383"/>
      <c r="D171" s="384"/>
      <c r="E171" s="382"/>
      <c r="F171" s="383"/>
      <c r="G171" s="384"/>
      <c r="H171" s="382"/>
      <c r="I171" s="383"/>
      <c r="J171" s="384"/>
      <c r="K171" s="148"/>
      <c r="L171" s="153"/>
      <c r="O171">
        <f t="shared" si="6"/>
        <v>0</v>
      </c>
      <c r="P171">
        <f t="shared" si="7"/>
        <v>0</v>
      </c>
      <c r="Q171">
        <f t="shared" si="8"/>
        <v>0</v>
      </c>
    </row>
    <row r="172" spans="1:17" ht="23.25" customHeight="1" x14ac:dyDescent="0.2">
      <c r="A172" s="69">
        <v>159</v>
      </c>
      <c r="B172" s="382"/>
      <c r="C172" s="383"/>
      <c r="D172" s="384"/>
      <c r="E172" s="382"/>
      <c r="F172" s="383"/>
      <c r="G172" s="384"/>
      <c r="H172" s="382"/>
      <c r="I172" s="383"/>
      <c r="J172" s="384"/>
      <c r="K172" s="148"/>
      <c r="L172" s="153"/>
      <c r="O172">
        <f t="shared" si="6"/>
        <v>0</v>
      </c>
      <c r="P172">
        <f t="shared" si="7"/>
        <v>0</v>
      </c>
      <c r="Q172">
        <f t="shared" si="8"/>
        <v>0</v>
      </c>
    </row>
    <row r="173" spans="1:17" ht="23.25" customHeight="1" x14ac:dyDescent="0.2">
      <c r="A173" s="69">
        <v>160</v>
      </c>
      <c r="B173" s="382"/>
      <c r="C173" s="383"/>
      <c r="D173" s="384"/>
      <c r="E173" s="382"/>
      <c r="F173" s="383"/>
      <c r="G173" s="384"/>
      <c r="H173" s="382"/>
      <c r="I173" s="383"/>
      <c r="J173" s="384"/>
      <c r="K173" s="148"/>
      <c r="L173" s="153"/>
      <c r="O173">
        <f t="shared" si="6"/>
        <v>0</v>
      </c>
      <c r="P173">
        <f t="shared" si="7"/>
        <v>0</v>
      </c>
      <c r="Q173">
        <f t="shared" si="8"/>
        <v>0</v>
      </c>
    </row>
    <row r="174" spans="1:17" ht="23.25" customHeight="1" x14ac:dyDescent="0.2">
      <c r="A174" s="69">
        <v>161</v>
      </c>
      <c r="B174" s="382"/>
      <c r="C174" s="383"/>
      <c r="D174" s="384"/>
      <c r="E174" s="382"/>
      <c r="F174" s="383"/>
      <c r="G174" s="384"/>
      <c r="H174" s="382"/>
      <c r="I174" s="383"/>
      <c r="J174" s="384"/>
      <c r="K174" s="148"/>
      <c r="L174" s="153"/>
      <c r="O174">
        <f t="shared" si="6"/>
        <v>0</v>
      </c>
      <c r="P174">
        <f t="shared" si="7"/>
        <v>0</v>
      </c>
      <c r="Q174">
        <f t="shared" si="8"/>
        <v>0</v>
      </c>
    </row>
    <row r="175" spans="1:17" ht="23.25" customHeight="1" x14ac:dyDescent="0.2">
      <c r="A175" s="69">
        <v>162</v>
      </c>
      <c r="B175" s="382"/>
      <c r="C175" s="383"/>
      <c r="D175" s="384"/>
      <c r="E175" s="382"/>
      <c r="F175" s="383"/>
      <c r="G175" s="384"/>
      <c r="H175" s="382"/>
      <c r="I175" s="383"/>
      <c r="J175" s="384"/>
      <c r="K175" s="148"/>
      <c r="L175" s="153"/>
      <c r="O175">
        <f t="shared" si="6"/>
        <v>0</v>
      </c>
      <c r="P175">
        <f t="shared" si="7"/>
        <v>0</v>
      </c>
      <c r="Q175">
        <f t="shared" si="8"/>
        <v>0</v>
      </c>
    </row>
    <row r="176" spans="1:17" ht="23.25" customHeight="1" x14ac:dyDescent="0.2">
      <c r="A176" s="69">
        <v>163</v>
      </c>
      <c r="B176" s="382"/>
      <c r="C176" s="383"/>
      <c r="D176" s="384"/>
      <c r="E176" s="382"/>
      <c r="F176" s="383"/>
      <c r="G176" s="384"/>
      <c r="H176" s="382"/>
      <c r="I176" s="383"/>
      <c r="J176" s="384"/>
      <c r="K176" s="148"/>
      <c r="L176" s="153"/>
      <c r="O176">
        <f t="shared" si="6"/>
        <v>0</v>
      </c>
      <c r="P176">
        <f t="shared" si="7"/>
        <v>0</v>
      </c>
      <c r="Q176">
        <f t="shared" si="8"/>
        <v>0</v>
      </c>
    </row>
    <row r="177" spans="1:17" ht="23.25" customHeight="1" x14ac:dyDescent="0.2">
      <c r="A177" s="69">
        <v>164</v>
      </c>
      <c r="B177" s="382"/>
      <c r="C177" s="383"/>
      <c r="D177" s="384"/>
      <c r="E177" s="382"/>
      <c r="F177" s="383"/>
      <c r="G177" s="384"/>
      <c r="H177" s="382"/>
      <c r="I177" s="383"/>
      <c r="J177" s="384"/>
      <c r="K177" s="148"/>
      <c r="L177" s="153"/>
      <c r="O177">
        <f t="shared" si="6"/>
        <v>0</v>
      </c>
      <c r="P177">
        <f t="shared" si="7"/>
        <v>0</v>
      </c>
      <c r="Q177">
        <f t="shared" si="8"/>
        <v>0</v>
      </c>
    </row>
    <row r="178" spans="1:17" ht="23.25" customHeight="1" x14ac:dyDescent="0.2">
      <c r="A178" s="69">
        <v>165</v>
      </c>
      <c r="B178" s="382"/>
      <c r="C178" s="383"/>
      <c r="D178" s="384"/>
      <c r="E178" s="382"/>
      <c r="F178" s="383"/>
      <c r="G178" s="384"/>
      <c r="H178" s="382"/>
      <c r="I178" s="383"/>
      <c r="J178" s="384"/>
      <c r="K178" s="148"/>
      <c r="L178" s="153"/>
      <c r="O178">
        <f t="shared" si="6"/>
        <v>0</v>
      </c>
      <c r="P178">
        <f t="shared" si="7"/>
        <v>0</v>
      </c>
      <c r="Q178">
        <f t="shared" si="8"/>
        <v>0</v>
      </c>
    </row>
    <row r="179" spans="1:17" ht="23.25" customHeight="1" x14ac:dyDescent="0.2">
      <c r="A179" s="69">
        <v>166</v>
      </c>
      <c r="B179" s="382"/>
      <c r="C179" s="383"/>
      <c r="D179" s="384"/>
      <c r="E179" s="382"/>
      <c r="F179" s="383"/>
      <c r="G179" s="384"/>
      <c r="H179" s="382"/>
      <c r="I179" s="383"/>
      <c r="J179" s="384"/>
      <c r="K179" s="148"/>
      <c r="L179" s="153"/>
      <c r="O179">
        <f t="shared" si="6"/>
        <v>0</v>
      </c>
      <c r="P179">
        <f t="shared" si="7"/>
        <v>0</v>
      </c>
      <c r="Q179">
        <f t="shared" si="8"/>
        <v>0</v>
      </c>
    </row>
    <row r="180" spans="1:17" ht="23.25" customHeight="1" x14ac:dyDescent="0.2">
      <c r="A180" s="69">
        <v>167</v>
      </c>
      <c r="B180" s="382"/>
      <c r="C180" s="383"/>
      <c r="D180" s="384"/>
      <c r="E180" s="382"/>
      <c r="F180" s="383"/>
      <c r="G180" s="384"/>
      <c r="H180" s="382"/>
      <c r="I180" s="383"/>
      <c r="J180" s="384"/>
      <c r="K180" s="148"/>
      <c r="L180" s="153"/>
      <c r="O180">
        <f t="shared" si="6"/>
        <v>0</v>
      </c>
      <c r="P180">
        <f t="shared" si="7"/>
        <v>0</v>
      </c>
      <c r="Q180">
        <f t="shared" si="8"/>
        <v>0</v>
      </c>
    </row>
    <row r="181" spans="1:17" ht="23.25" customHeight="1" x14ac:dyDescent="0.2">
      <c r="A181" s="69">
        <v>168</v>
      </c>
      <c r="B181" s="382"/>
      <c r="C181" s="383"/>
      <c r="D181" s="384"/>
      <c r="E181" s="382"/>
      <c r="F181" s="383"/>
      <c r="G181" s="384"/>
      <c r="H181" s="382"/>
      <c r="I181" s="383"/>
      <c r="J181" s="384"/>
      <c r="K181" s="148"/>
      <c r="L181" s="153"/>
      <c r="O181">
        <f t="shared" si="6"/>
        <v>0</v>
      </c>
      <c r="P181">
        <f t="shared" si="7"/>
        <v>0</v>
      </c>
      <c r="Q181">
        <f t="shared" si="8"/>
        <v>0</v>
      </c>
    </row>
    <row r="182" spans="1:17" ht="23.25" customHeight="1" x14ac:dyDescent="0.2">
      <c r="A182" s="69">
        <v>169</v>
      </c>
      <c r="B182" s="382"/>
      <c r="C182" s="383"/>
      <c r="D182" s="384"/>
      <c r="E182" s="382"/>
      <c r="F182" s="383"/>
      <c r="G182" s="384"/>
      <c r="H182" s="382"/>
      <c r="I182" s="383"/>
      <c r="J182" s="384"/>
      <c r="K182" s="148"/>
      <c r="L182" s="153"/>
      <c r="O182">
        <f t="shared" si="6"/>
        <v>0</v>
      </c>
      <c r="P182">
        <f t="shared" si="7"/>
        <v>0</v>
      </c>
      <c r="Q182">
        <f t="shared" si="8"/>
        <v>0</v>
      </c>
    </row>
    <row r="183" spans="1:17" ht="23.25" customHeight="1" x14ac:dyDescent="0.2">
      <c r="A183" s="69">
        <v>170</v>
      </c>
      <c r="B183" s="382"/>
      <c r="C183" s="383"/>
      <c r="D183" s="384"/>
      <c r="E183" s="382"/>
      <c r="F183" s="383"/>
      <c r="G183" s="384"/>
      <c r="H183" s="382"/>
      <c r="I183" s="383"/>
      <c r="J183" s="384"/>
      <c r="K183" s="148"/>
      <c r="L183" s="153"/>
      <c r="O183">
        <f t="shared" si="6"/>
        <v>0</v>
      </c>
      <c r="P183">
        <f t="shared" si="7"/>
        <v>0</v>
      </c>
      <c r="Q183">
        <f t="shared" si="8"/>
        <v>0</v>
      </c>
    </row>
    <row r="184" spans="1:17" ht="23.25" customHeight="1" x14ac:dyDescent="0.2">
      <c r="A184" s="69">
        <v>171</v>
      </c>
      <c r="B184" s="382"/>
      <c r="C184" s="383"/>
      <c r="D184" s="384"/>
      <c r="E184" s="382"/>
      <c r="F184" s="383"/>
      <c r="G184" s="384"/>
      <c r="H184" s="382"/>
      <c r="I184" s="383"/>
      <c r="J184" s="384"/>
      <c r="K184" s="148"/>
      <c r="L184" s="153"/>
      <c r="O184">
        <f t="shared" si="6"/>
        <v>0</v>
      </c>
      <c r="P184">
        <f t="shared" si="7"/>
        <v>0</v>
      </c>
      <c r="Q184">
        <f t="shared" si="8"/>
        <v>0</v>
      </c>
    </row>
    <row r="185" spans="1:17" ht="23.25" customHeight="1" x14ac:dyDescent="0.2">
      <c r="A185" s="69">
        <v>172</v>
      </c>
      <c r="B185" s="381"/>
      <c r="C185" s="381"/>
      <c r="D185" s="381"/>
      <c r="E185" s="382"/>
      <c r="F185" s="383"/>
      <c r="G185" s="384"/>
      <c r="H185" s="382"/>
      <c r="I185" s="383"/>
      <c r="J185" s="384"/>
      <c r="K185" s="148"/>
      <c r="L185" s="153"/>
      <c r="O185">
        <f t="shared" si="6"/>
        <v>0</v>
      </c>
      <c r="P185">
        <f t="shared" si="7"/>
        <v>0</v>
      </c>
      <c r="Q185">
        <f t="shared" si="8"/>
        <v>0</v>
      </c>
    </row>
    <row r="186" spans="1:17" ht="23.25" customHeight="1" x14ac:dyDescent="0.2">
      <c r="A186" s="69">
        <v>173</v>
      </c>
      <c r="B186" s="381"/>
      <c r="C186" s="381"/>
      <c r="D186" s="381"/>
      <c r="E186" s="382"/>
      <c r="F186" s="383"/>
      <c r="G186" s="384"/>
      <c r="H186" s="382"/>
      <c r="I186" s="383"/>
      <c r="J186" s="384"/>
      <c r="K186" s="148"/>
      <c r="L186" s="153"/>
      <c r="O186">
        <f t="shared" si="6"/>
        <v>0</v>
      </c>
      <c r="P186">
        <f t="shared" si="7"/>
        <v>0</v>
      </c>
      <c r="Q186">
        <f t="shared" si="8"/>
        <v>0</v>
      </c>
    </row>
    <row r="187" spans="1:17" ht="23.25" customHeight="1" x14ac:dyDescent="0.2">
      <c r="A187" s="69">
        <v>174</v>
      </c>
      <c r="B187" s="381"/>
      <c r="C187" s="381"/>
      <c r="D187" s="381"/>
      <c r="E187" s="382"/>
      <c r="F187" s="383"/>
      <c r="G187" s="384"/>
      <c r="H187" s="382"/>
      <c r="I187" s="383"/>
      <c r="J187" s="384"/>
      <c r="K187" s="148"/>
      <c r="L187" s="153"/>
      <c r="O187">
        <f t="shared" si="6"/>
        <v>0</v>
      </c>
      <c r="P187">
        <f t="shared" si="7"/>
        <v>0</v>
      </c>
      <c r="Q187">
        <f t="shared" si="8"/>
        <v>0</v>
      </c>
    </row>
    <row r="188" spans="1:17" ht="23.25" customHeight="1" x14ac:dyDescent="0.2">
      <c r="A188" s="69">
        <v>175</v>
      </c>
      <c r="B188" s="381"/>
      <c r="C188" s="381"/>
      <c r="D188" s="381"/>
      <c r="E188" s="382"/>
      <c r="F188" s="383"/>
      <c r="G188" s="384"/>
      <c r="H188" s="382"/>
      <c r="I188" s="383"/>
      <c r="J188" s="384"/>
      <c r="K188" s="148"/>
      <c r="L188" s="153"/>
      <c r="O188">
        <f t="shared" si="6"/>
        <v>0</v>
      </c>
      <c r="P188">
        <f t="shared" si="7"/>
        <v>0</v>
      </c>
      <c r="Q188">
        <f t="shared" si="8"/>
        <v>0</v>
      </c>
    </row>
    <row r="189" spans="1:17" ht="23.25" customHeight="1" x14ac:dyDescent="0.2">
      <c r="A189" s="69">
        <v>176</v>
      </c>
      <c r="B189" s="381"/>
      <c r="C189" s="381"/>
      <c r="D189" s="381"/>
      <c r="E189" s="382"/>
      <c r="F189" s="383"/>
      <c r="G189" s="384"/>
      <c r="H189" s="382"/>
      <c r="I189" s="383"/>
      <c r="J189" s="384"/>
      <c r="K189" s="148"/>
      <c r="L189" s="153"/>
      <c r="O189">
        <f t="shared" si="6"/>
        <v>0</v>
      </c>
      <c r="P189">
        <f t="shared" si="7"/>
        <v>0</v>
      </c>
      <c r="Q189">
        <f t="shared" si="8"/>
        <v>0</v>
      </c>
    </row>
    <row r="190" spans="1:17" ht="23.25" customHeight="1" x14ac:dyDescent="0.2">
      <c r="A190" s="69">
        <v>177</v>
      </c>
      <c r="B190" s="381"/>
      <c r="C190" s="381"/>
      <c r="D190" s="381"/>
      <c r="E190" s="382"/>
      <c r="F190" s="383"/>
      <c r="G190" s="384"/>
      <c r="H190" s="382"/>
      <c r="I190" s="383"/>
      <c r="J190" s="384"/>
      <c r="K190" s="148"/>
      <c r="L190" s="153"/>
      <c r="O190">
        <f t="shared" si="6"/>
        <v>0</v>
      </c>
      <c r="P190">
        <f t="shared" si="7"/>
        <v>0</v>
      </c>
      <c r="Q190">
        <f t="shared" si="8"/>
        <v>0</v>
      </c>
    </row>
    <row r="191" spans="1:17" ht="23.25" customHeight="1" x14ac:dyDescent="0.2">
      <c r="A191" s="69">
        <v>178</v>
      </c>
      <c r="B191" s="381"/>
      <c r="C191" s="381"/>
      <c r="D191" s="381"/>
      <c r="E191" s="382"/>
      <c r="F191" s="383"/>
      <c r="G191" s="384"/>
      <c r="H191" s="382"/>
      <c r="I191" s="383"/>
      <c r="J191" s="384"/>
      <c r="K191" s="148"/>
      <c r="L191" s="153"/>
      <c r="O191">
        <f t="shared" si="6"/>
        <v>0</v>
      </c>
      <c r="P191">
        <f t="shared" si="7"/>
        <v>0</v>
      </c>
      <c r="Q191">
        <f t="shared" si="8"/>
        <v>0</v>
      </c>
    </row>
    <row r="192" spans="1:17" ht="23.25" customHeight="1" x14ac:dyDescent="0.2">
      <c r="A192" s="69">
        <v>179</v>
      </c>
      <c r="B192" s="381"/>
      <c r="C192" s="381"/>
      <c r="D192" s="381"/>
      <c r="E192" s="382"/>
      <c r="F192" s="383"/>
      <c r="G192" s="384"/>
      <c r="H192" s="382"/>
      <c r="I192" s="383"/>
      <c r="J192" s="384"/>
      <c r="K192" s="148"/>
      <c r="L192" s="153"/>
      <c r="O192">
        <f t="shared" si="6"/>
        <v>0</v>
      </c>
      <c r="P192">
        <f t="shared" si="7"/>
        <v>0</v>
      </c>
      <c r="Q192">
        <f t="shared" si="8"/>
        <v>0</v>
      </c>
    </row>
    <row r="193" spans="1:17" ht="23.25" customHeight="1" x14ac:dyDescent="0.2">
      <c r="A193" s="69">
        <v>180</v>
      </c>
      <c r="B193" s="381"/>
      <c r="C193" s="381"/>
      <c r="D193" s="381"/>
      <c r="E193" s="382"/>
      <c r="F193" s="383"/>
      <c r="G193" s="384"/>
      <c r="H193" s="382"/>
      <c r="I193" s="383"/>
      <c r="J193" s="384"/>
      <c r="K193" s="148"/>
      <c r="L193" s="153"/>
      <c r="O193">
        <f t="shared" si="6"/>
        <v>0</v>
      </c>
      <c r="P193">
        <f t="shared" si="7"/>
        <v>0</v>
      </c>
      <c r="Q193">
        <f t="shared" si="8"/>
        <v>0</v>
      </c>
    </row>
    <row r="194" spans="1:17" ht="23.25" customHeight="1" x14ac:dyDescent="0.2">
      <c r="A194" s="69">
        <v>181</v>
      </c>
      <c r="B194" s="381"/>
      <c r="C194" s="381"/>
      <c r="D194" s="381"/>
      <c r="E194" s="382"/>
      <c r="F194" s="383"/>
      <c r="G194" s="384"/>
      <c r="H194" s="382"/>
      <c r="I194" s="383"/>
      <c r="J194" s="384"/>
      <c r="K194" s="148"/>
      <c r="L194" s="153"/>
      <c r="O194">
        <f t="shared" si="6"/>
        <v>0</v>
      </c>
      <c r="P194">
        <f t="shared" si="7"/>
        <v>0</v>
      </c>
      <c r="Q194">
        <f t="shared" si="8"/>
        <v>0</v>
      </c>
    </row>
    <row r="195" spans="1:17" ht="23.25" customHeight="1" x14ac:dyDescent="0.2">
      <c r="A195" s="69">
        <v>182</v>
      </c>
      <c r="B195" s="381"/>
      <c r="C195" s="381"/>
      <c r="D195" s="381"/>
      <c r="E195" s="382"/>
      <c r="F195" s="383"/>
      <c r="G195" s="384"/>
      <c r="H195" s="382"/>
      <c r="I195" s="383"/>
      <c r="J195" s="384"/>
      <c r="K195" s="148"/>
      <c r="L195" s="153"/>
      <c r="O195">
        <f t="shared" si="6"/>
        <v>0</v>
      </c>
      <c r="P195">
        <f t="shared" si="7"/>
        <v>0</v>
      </c>
      <c r="Q195">
        <f t="shared" si="8"/>
        <v>0</v>
      </c>
    </row>
    <row r="196" spans="1:17" ht="23.25" customHeight="1" x14ac:dyDescent="0.2">
      <c r="A196" s="69">
        <v>183</v>
      </c>
      <c r="B196" s="381"/>
      <c r="C196" s="381"/>
      <c r="D196" s="381"/>
      <c r="E196" s="382"/>
      <c r="F196" s="383"/>
      <c r="G196" s="384"/>
      <c r="H196" s="382"/>
      <c r="I196" s="383"/>
      <c r="J196" s="384"/>
      <c r="K196" s="148"/>
      <c r="L196" s="153"/>
      <c r="O196">
        <f t="shared" si="6"/>
        <v>0</v>
      </c>
      <c r="P196">
        <f t="shared" si="7"/>
        <v>0</v>
      </c>
      <c r="Q196">
        <f t="shared" si="8"/>
        <v>0</v>
      </c>
    </row>
    <row r="197" spans="1:17" ht="23.25" customHeight="1" x14ac:dyDescent="0.2">
      <c r="A197" s="69">
        <v>184</v>
      </c>
      <c r="B197" s="381"/>
      <c r="C197" s="381"/>
      <c r="D197" s="381"/>
      <c r="E197" s="382"/>
      <c r="F197" s="383"/>
      <c r="G197" s="384"/>
      <c r="H197" s="382"/>
      <c r="I197" s="383"/>
      <c r="J197" s="384"/>
      <c r="K197" s="148"/>
      <c r="L197" s="153"/>
      <c r="O197">
        <f t="shared" si="6"/>
        <v>0</v>
      </c>
      <c r="P197">
        <f t="shared" si="7"/>
        <v>0</v>
      </c>
      <c r="Q197">
        <f t="shared" si="8"/>
        <v>0</v>
      </c>
    </row>
    <row r="198" spans="1:17" ht="23.25" customHeight="1" x14ac:dyDescent="0.2">
      <c r="A198" s="69">
        <v>185</v>
      </c>
      <c r="B198" s="381"/>
      <c r="C198" s="381"/>
      <c r="D198" s="381"/>
      <c r="E198" s="382"/>
      <c r="F198" s="383"/>
      <c r="G198" s="384"/>
      <c r="H198" s="382"/>
      <c r="I198" s="383"/>
      <c r="J198" s="384"/>
      <c r="K198" s="148"/>
      <c r="L198" s="153"/>
      <c r="O198">
        <f t="shared" si="6"/>
        <v>0</v>
      </c>
      <c r="P198">
        <f t="shared" si="7"/>
        <v>0</v>
      </c>
      <c r="Q198">
        <f t="shared" si="8"/>
        <v>0</v>
      </c>
    </row>
    <row r="199" spans="1:17" ht="23.25" customHeight="1" x14ac:dyDescent="0.2">
      <c r="A199" s="69">
        <v>186</v>
      </c>
      <c r="B199" s="381"/>
      <c r="C199" s="381"/>
      <c r="D199" s="381"/>
      <c r="E199" s="382"/>
      <c r="F199" s="383"/>
      <c r="G199" s="384"/>
      <c r="H199" s="382"/>
      <c r="I199" s="383"/>
      <c r="J199" s="384"/>
      <c r="K199" s="148"/>
      <c r="L199" s="153"/>
      <c r="O199">
        <f t="shared" si="6"/>
        <v>0</v>
      </c>
      <c r="P199">
        <f t="shared" si="7"/>
        <v>0</v>
      </c>
      <c r="Q199">
        <f t="shared" si="8"/>
        <v>0</v>
      </c>
    </row>
    <row r="200" spans="1:17" ht="23.25" customHeight="1" x14ac:dyDescent="0.2">
      <c r="A200" s="69">
        <v>187</v>
      </c>
      <c r="B200" s="381"/>
      <c r="C200" s="381"/>
      <c r="D200" s="381"/>
      <c r="E200" s="382"/>
      <c r="F200" s="383"/>
      <c r="G200" s="384"/>
      <c r="H200" s="382"/>
      <c r="I200" s="383"/>
      <c r="J200" s="384"/>
      <c r="K200" s="148"/>
      <c r="L200" s="153"/>
      <c r="O200">
        <f t="shared" si="6"/>
        <v>0</v>
      </c>
      <c r="P200">
        <f t="shared" si="7"/>
        <v>0</v>
      </c>
      <c r="Q200">
        <f t="shared" si="8"/>
        <v>0</v>
      </c>
    </row>
    <row r="201" spans="1:17" ht="23.25" customHeight="1" x14ac:dyDescent="0.2">
      <c r="A201" s="69">
        <v>188</v>
      </c>
      <c r="B201" s="381"/>
      <c r="C201" s="381"/>
      <c r="D201" s="381"/>
      <c r="E201" s="382"/>
      <c r="F201" s="383"/>
      <c r="G201" s="384"/>
      <c r="H201" s="382"/>
      <c r="I201" s="383"/>
      <c r="J201" s="384"/>
      <c r="K201" s="148"/>
      <c r="L201" s="153"/>
      <c r="O201">
        <f t="shared" si="6"/>
        <v>0</v>
      </c>
      <c r="P201">
        <f t="shared" si="7"/>
        <v>0</v>
      </c>
      <c r="Q201">
        <f t="shared" si="8"/>
        <v>0</v>
      </c>
    </row>
    <row r="202" spans="1:17" ht="23.25" customHeight="1" x14ac:dyDescent="0.2">
      <c r="A202" s="69">
        <v>189</v>
      </c>
      <c r="B202" s="381"/>
      <c r="C202" s="381"/>
      <c r="D202" s="381"/>
      <c r="E202" s="382"/>
      <c r="F202" s="383"/>
      <c r="G202" s="384"/>
      <c r="H202" s="382"/>
      <c r="I202" s="383"/>
      <c r="J202" s="384"/>
      <c r="K202" s="148"/>
      <c r="L202" s="153"/>
      <c r="O202">
        <f t="shared" si="6"/>
        <v>0</v>
      </c>
      <c r="P202">
        <f t="shared" si="7"/>
        <v>0</v>
      </c>
      <c r="Q202">
        <f t="shared" si="8"/>
        <v>0</v>
      </c>
    </row>
    <row r="203" spans="1:17" ht="23.25" customHeight="1" x14ac:dyDescent="0.2">
      <c r="A203" s="69">
        <v>190</v>
      </c>
      <c r="B203" s="381"/>
      <c r="C203" s="381"/>
      <c r="D203" s="381"/>
      <c r="E203" s="382"/>
      <c r="F203" s="383"/>
      <c r="G203" s="384"/>
      <c r="H203" s="382"/>
      <c r="I203" s="383"/>
      <c r="J203" s="384"/>
      <c r="K203" s="148"/>
      <c r="L203" s="153"/>
      <c r="O203">
        <f t="shared" si="6"/>
        <v>0</v>
      </c>
      <c r="P203">
        <f t="shared" si="7"/>
        <v>0</v>
      </c>
      <c r="Q203">
        <f t="shared" si="8"/>
        <v>0</v>
      </c>
    </row>
    <row r="204" spans="1:17" ht="23.25" customHeight="1" x14ac:dyDescent="0.2">
      <c r="A204" s="69">
        <v>191</v>
      </c>
      <c r="B204" s="381"/>
      <c r="C204" s="381"/>
      <c r="D204" s="381"/>
      <c r="E204" s="382"/>
      <c r="F204" s="383"/>
      <c r="G204" s="384"/>
      <c r="H204" s="382"/>
      <c r="I204" s="383"/>
      <c r="J204" s="384"/>
      <c r="K204" s="148"/>
      <c r="L204" s="153"/>
      <c r="O204">
        <f t="shared" si="6"/>
        <v>0</v>
      </c>
      <c r="P204">
        <f t="shared" si="7"/>
        <v>0</v>
      </c>
      <c r="Q204">
        <f t="shared" si="8"/>
        <v>0</v>
      </c>
    </row>
    <row r="205" spans="1:17" ht="23.25" customHeight="1" x14ac:dyDescent="0.2">
      <c r="A205" s="69">
        <v>192</v>
      </c>
      <c r="B205" s="381"/>
      <c r="C205" s="381"/>
      <c r="D205" s="381"/>
      <c r="E205" s="382"/>
      <c r="F205" s="383"/>
      <c r="G205" s="384"/>
      <c r="H205" s="382"/>
      <c r="I205" s="383"/>
      <c r="J205" s="384"/>
      <c r="K205" s="148"/>
      <c r="L205" s="153"/>
      <c r="O205">
        <f t="shared" si="6"/>
        <v>0</v>
      </c>
      <c r="P205">
        <f t="shared" si="7"/>
        <v>0</v>
      </c>
      <c r="Q205">
        <f t="shared" si="8"/>
        <v>0</v>
      </c>
    </row>
    <row r="206" spans="1:17" ht="23.25" customHeight="1" x14ac:dyDescent="0.2">
      <c r="A206" s="69">
        <v>193</v>
      </c>
      <c r="B206" s="381"/>
      <c r="C206" s="381"/>
      <c r="D206" s="381"/>
      <c r="E206" s="382"/>
      <c r="F206" s="383"/>
      <c r="G206" s="384"/>
      <c r="H206" s="382"/>
      <c r="I206" s="383"/>
      <c r="J206" s="384"/>
      <c r="K206" s="148"/>
      <c r="L206" s="153"/>
      <c r="O206">
        <f t="shared" si="6"/>
        <v>0</v>
      </c>
      <c r="P206">
        <f t="shared" si="7"/>
        <v>0</v>
      </c>
      <c r="Q206">
        <f t="shared" si="8"/>
        <v>0</v>
      </c>
    </row>
    <row r="207" spans="1:17" ht="23.25" customHeight="1" x14ac:dyDescent="0.2">
      <c r="A207" s="69">
        <v>194</v>
      </c>
      <c r="B207" s="381"/>
      <c r="C207" s="381"/>
      <c r="D207" s="381"/>
      <c r="E207" s="382"/>
      <c r="F207" s="383"/>
      <c r="G207" s="384"/>
      <c r="H207" s="382"/>
      <c r="I207" s="383"/>
      <c r="J207" s="384"/>
      <c r="K207" s="148"/>
      <c r="L207" s="153"/>
      <c r="O207">
        <f t="shared" ref="O207:O213" si="9">IF(B207="",0,IF(L207="",0,IF(L207=S$17,0,IF(E207="○",1,IF(OR(H207="○",K207="○"),1,0)))))</f>
        <v>0</v>
      </c>
      <c r="P207">
        <f t="shared" ref="P207:P213" si="10">IF(E207="",0,IF(L207=$S$17,0,1))</f>
        <v>0</v>
      </c>
      <c r="Q207">
        <f t="shared" ref="Q207:Q213" si="11">IF(H207="",0,IF(L207=$S$17,0,1))</f>
        <v>0</v>
      </c>
    </row>
    <row r="208" spans="1:17" ht="23.25" customHeight="1" x14ac:dyDescent="0.2">
      <c r="A208" s="69">
        <v>195</v>
      </c>
      <c r="B208" s="381"/>
      <c r="C208" s="381"/>
      <c r="D208" s="381"/>
      <c r="E208" s="382"/>
      <c r="F208" s="383"/>
      <c r="G208" s="384"/>
      <c r="H208" s="382"/>
      <c r="I208" s="383"/>
      <c r="J208" s="384"/>
      <c r="K208" s="148"/>
      <c r="L208" s="153"/>
      <c r="O208">
        <f t="shared" si="9"/>
        <v>0</v>
      </c>
      <c r="P208">
        <f t="shared" si="10"/>
        <v>0</v>
      </c>
      <c r="Q208">
        <f t="shared" si="11"/>
        <v>0</v>
      </c>
    </row>
    <row r="209" spans="1:17" ht="23.25" customHeight="1" x14ac:dyDescent="0.2">
      <c r="A209" s="69">
        <v>196</v>
      </c>
      <c r="B209" s="381"/>
      <c r="C209" s="381"/>
      <c r="D209" s="381"/>
      <c r="E209" s="382"/>
      <c r="F209" s="383"/>
      <c r="G209" s="384"/>
      <c r="H209" s="382"/>
      <c r="I209" s="383"/>
      <c r="J209" s="384"/>
      <c r="K209" s="148"/>
      <c r="L209" s="153"/>
      <c r="O209">
        <f t="shared" si="9"/>
        <v>0</v>
      </c>
      <c r="P209">
        <f t="shared" si="10"/>
        <v>0</v>
      </c>
      <c r="Q209">
        <f t="shared" si="11"/>
        <v>0</v>
      </c>
    </row>
    <row r="210" spans="1:17" ht="23.25" customHeight="1" x14ac:dyDescent="0.2">
      <c r="A210" s="69">
        <v>197</v>
      </c>
      <c r="B210" s="381"/>
      <c r="C210" s="381"/>
      <c r="D210" s="381"/>
      <c r="E210" s="382"/>
      <c r="F210" s="383"/>
      <c r="G210" s="384"/>
      <c r="H210" s="382"/>
      <c r="I210" s="383"/>
      <c r="J210" s="384"/>
      <c r="K210" s="148"/>
      <c r="L210" s="153"/>
      <c r="O210">
        <f t="shared" si="9"/>
        <v>0</v>
      </c>
      <c r="P210">
        <f t="shared" si="10"/>
        <v>0</v>
      </c>
      <c r="Q210">
        <f t="shared" si="11"/>
        <v>0</v>
      </c>
    </row>
    <row r="211" spans="1:17" ht="23.25" customHeight="1" x14ac:dyDescent="0.2">
      <c r="A211" s="69">
        <v>198</v>
      </c>
      <c r="B211" s="381"/>
      <c r="C211" s="381"/>
      <c r="D211" s="381"/>
      <c r="E211" s="382"/>
      <c r="F211" s="383"/>
      <c r="G211" s="384"/>
      <c r="H211" s="382"/>
      <c r="I211" s="383"/>
      <c r="J211" s="384"/>
      <c r="K211" s="148"/>
      <c r="L211" s="153"/>
      <c r="O211">
        <f t="shared" si="9"/>
        <v>0</v>
      </c>
      <c r="P211">
        <f t="shared" si="10"/>
        <v>0</v>
      </c>
      <c r="Q211">
        <f t="shared" si="11"/>
        <v>0</v>
      </c>
    </row>
    <row r="212" spans="1:17" ht="23.25" customHeight="1" x14ac:dyDescent="0.2">
      <c r="A212" s="69">
        <v>199</v>
      </c>
      <c r="B212" s="381"/>
      <c r="C212" s="381"/>
      <c r="D212" s="381"/>
      <c r="E212" s="382"/>
      <c r="F212" s="383"/>
      <c r="G212" s="384"/>
      <c r="H212" s="382"/>
      <c r="I212" s="383"/>
      <c r="J212" s="384"/>
      <c r="K212" s="148"/>
      <c r="L212" s="153"/>
      <c r="O212">
        <f t="shared" si="9"/>
        <v>0</v>
      </c>
      <c r="P212">
        <f t="shared" si="10"/>
        <v>0</v>
      </c>
      <c r="Q212">
        <f t="shared" si="11"/>
        <v>0</v>
      </c>
    </row>
    <row r="213" spans="1:17" ht="23.25" customHeight="1" x14ac:dyDescent="0.2">
      <c r="A213" s="69">
        <v>200</v>
      </c>
      <c r="B213" s="381"/>
      <c r="C213" s="381"/>
      <c r="D213" s="381"/>
      <c r="E213" s="382"/>
      <c r="F213" s="383"/>
      <c r="G213" s="384"/>
      <c r="H213" s="382"/>
      <c r="I213" s="383"/>
      <c r="J213" s="384"/>
      <c r="K213" s="148"/>
      <c r="L213" s="153"/>
      <c r="O213">
        <f t="shared" si="9"/>
        <v>0</v>
      </c>
      <c r="P213">
        <f t="shared" si="10"/>
        <v>0</v>
      </c>
      <c r="Q213">
        <f t="shared" si="11"/>
        <v>0</v>
      </c>
    </row>
  </sheetData>
  <sheetProtection password="CC05" sheet="1" objects="1" scenarios="1" formatCells="0" selectLockedCells="1"/>
  <customSheetViews>
    <customSheetView guid="{B356E2CC-D036-476E-BD45-75AC21EC1C7A}" scale="85" showPageBreaks="1" showGridLines="0" printArea="1" view="pageBreakPreview" topLeftCell="A6">
      <selection activeCell="L19" sqref="L19"/>
      <pageMargins left="0.78740157480314965" right="0.78740157480314965" top="0.78740157480314965" bottom="0.39370078740157483" header="0.27559055118110237" footer="0.19685039370078741"/>
      <printOptions horizontalCentered="1"/>
      <pageSetup paperSize="9" scale="74" orientation="portrait" r:id="rId1"/>
      <headerFooter alignWithMargins="0"/>
    </customSheetView>
  </customSheetViews>
  <mergeCells count="615">
    <mergeCell ref="H34:J34"/>
    <mergeCell ref="B35:D35"/>
    <mergeCell ref="E35:G35"/>
    <mergeCell ref="H35:J35"/>
    <mergeCell ref="B15:D15"/>
    <mergeCell ref="B16:D16"/>
    <mergeCell ref="B17:D17"/>
    <mergeCell ref="B26:D26"/>
    <mergeCell ref="B19:D19"/>
    <mergeCell ref="B20:D20"/>
    <mergeCell ref="B21:D21"/>
    <mergeCell ref="B22:D22"/>
    <mergeCell ref="B31:D31"/>
    <mergeCell ref="B18:D18"/>
    <mergeCell ref="E33:G33"/>
    <mergeCell ref="E34:G34"/>
    <mergeCell ref="E27:G27"/>
    <mergeCell ref="E28:G28"/>
    <mergeCell ref="E29:G29"/>
    <mergeCell ref="E30:G30"/>
    <mergeCell ref="B32:D32"/>
    <mergeCell ref="B33:D33"/>
    <mergeCell ref="B34:D34"/>
    <mergeCell ref="B27:D27"/>
    <mergeCell ref="H14:J14"/>
    <mergeCell ref="H15:J15"/>
    <mergeCell ref="H16:J16"/>
    <mergeCell ref="H17:J17"/>
    <mergeCell ref="B28:D28"/>
    <mergeCell ref="B29:D29"/>
    <mergeCell ref="B30:D30"/>
    <mergeCell ref="E31:G31"/>
    <mergeCell ref="E32:G32"/>
    <mergeCell ref="E23:G23"/>
    <mergeCell ref="E24:G24"/>
    <mergeCell ref="E25:G25"/>
    <mergeCell ref="E26:G26"/>
    <mergeCell ref="B14:D14"/>
    <mergeCell ref="E14:G14"/>
    <mergeCell ref="B23:D23"/>
    <mergeCell ref="B24:D24"/>
    <mergeCell ref="B25:D25"/>
    <mergeCell ref="E19:G19"/>
    <mergeCell ref="E20:G20"/>
    <mergeCell ref="E21:G21"/>
    <mergeCell ref="E22:G22"/>
    <mergeCell ref="E15:G15"/>
    <mergeCell ref="E16:G16"/>
    <mergeCell ref="H33:J33"/>
    <mergeCell ref="H28:J28"/>
    <mergeCell ref="H29:J29"/>
    <mergeCell ref="H30:J30"/>
    <mergeCell ref="H31:J31"/>
    <mergeCell ref="H24:J24"/>
    <mergeCell ref="H25:J25"/>
    <mergeCell ref="H18:J18"/>
    <mergeCell ref="H19:J19"/>
    <mergeCell ref="H26:J26"/>
    <mergeCell ref="H27:J27"/>
    <mergeCell ref="H20:J20"/>
    <mergeCell ref="H21:J21"/>
    <mergeCell ref="H22:J22"/>
    <mergeCell ref="H23:J23"/>
    <mergeCell ref="H142:J142"/>
    <mergeCell ref="H143:J143"/>
    <mergeCell ref="H144:J144"/>
    <mergeCell ref="H145:J145"/>
    <mergeCell ref="H146:J146"/>
    <mergeCell ref="H147:J147"/>
    <mergeCell ref="H148:J148"/>
    <mergeCell ref="H149:J149"/>
    <mergeCell ref="H150:J150"/>
    <mergeCell ref="H133:J133"/>
    <mergeCell ref="H134:J134"/>
    <mergeCell ref="H135:J135"/>
    <mergeCell ref="H136:J136"/>
    <mergeCell ref="H137:J137"/>
    <mergeCell ref="H138:J138"/>
    <mergeCell ref="H139:J139"/>
    <mergeCell ref="H140:J140"/>
    <mergeCell ref="H141:J141"/>
    <mergeCell ref="E148:G148"/>
    <mergeCell ref="E149:G149"/>
    <mergeCell ref="E150:G150"/>
    <mergeCell ref="H112:J112"/>
    <mergeCell ref="H113:J113"/>
    <mergeCell ref="H114:J114"/>
    <mergeCell ref="H115:J115"/>
    <mergeCell ref="H116:J116"/>
    <mergeCell ref="H117:J117"/>
    <mergeCell ref="H118:J118"/>
    <mergeCell ref="H119:J119"/>
    <mergeCell ref="H120:J120"/>
    <mergeCell ref="H121:J121"/>
    <mergeCell ref="H122:J122"/>
    <mergeCell ref="H123:J123"/>
    <mergeCell ref="H124:J124"/>
    <mergeCell ref="H125:J125"/>
    <mergeCell ref="H126:J126"/>
    <mergeCell ref="H127:J127"/>
    <mergeCell ref="H128:J128"/>
    <mergeCell ref="H129:J129"/>
    <mergeCell ref="H130:J130"/>
    <mergeCell ref="H131:J131"/>
    <mergeCell ref="H132:J132"/>
    <mergeCell ref="E139:G139"/>
    <mergeCell ref="E140:G140"/>
    <mergeCell ref="E141:G141"/>
    <mergeCell ref="E142:G142"/>
    <mergeCell ref="E143:G143"/>
    <mergeCell ref="E144:G144"/>
    <mergeCell ref="E145:G145"/>
    <mergeCell ref="E146:G146"/>
    <mergeCell ref="E147:G147"/>
    <mergeCell ref="E130:G130"/>
    <mergeCell ref="E131:G131"/>
    <mergeCell ref="E132:G132"/>
    <mergeCell ref="E133:G133"/>
    <mergeCell ref="E134:G134"/>
    <mergeCell ref="E135:G135"/>
    <mergeCell ref="E136:G136"/>
    <mergeCell ref="E137:G137"/>
    <mergeCell ref="E138:G138"/>
    <mergeCell ref="B145:D145"/>
    <mergeCell ref="B146:D146"/>
    <mergeCell ref="B147:D147"/>
    <mergeCell ref="B148:D148"/>
    <mergeCell ref="B149:D149"/>
    <mergeCell ref="B150:D150"/>
    <mergeCell ref="E112:G112"/>
    <mergeCell ref="E113:G113"/>
    <mergeCell ref="E114:G114"/>
    <mergeCell ref="E115:G115"/>
    <mergeCell ref="E116:G116"/>
    <mergeCell ref="E117:G117"/>
    <mergeCell ref="E118:G118"/>
    <mergeCell ref="E119:G119"/>
    <mergeCell ref="E120:G120"/>
    <mergeCell ref="E121:G121"/>
    <mergeCell ref="E122:G122"/>
    <mergeCell ref="E123:G123"/>
    <mergeCell ref="E124:G124"/>
    <mergeCell ref="E125:G125"/>
    <mergeCell ref="E126:G126"/>
    <mergeCell ref="E127:G127"/>
    <mergeCell ref="E128:G128"/>
    <mergeCell ref="E129:G129"/>
    <mergeCell ref="B136:D136"/>
    <mergeCell ref="B137:D137"/>
    <mergeCell ref="B138:D138"/>
    <mergeCell ref="B139:D139"/>
    <mergeCell ref="B140:D140"/>
    <mergeCell ref="B141:D141"/>
    <mergeCell ref="B142:D142"/>
    <mergeCell ref="B143:D143"/>
    <mergeCell ref="B144:D144"/>
    <mergeCell ref="B127:D127"/>
    <mergeCell ref="B128:D128"/>
    <mergeCell ref="B129:D129"/>
    <mergeCell ref="B130:D130"/>
    <mergeCell ref="B131:D131"/>
    <mergeCell ref="B132:D132"/>
    <mergeCell ref="B133:D133"/>
    <mergeCell ref="B134:D134"/>
    <mergeCell ref="B135:D135"/>
    <mergeCell ref="B7:L7"/>
    <mergeCell ref="A9:A13"/>
    <mergeCell ref="L9:L13"/>
    <mergeCell ref="B2:L2"/>
    <mergeCell ref="E12:G12"/>
    <mergeCell ref="H12:J12"/>
    <mergeCell ref="B9:D11"/>
    <mergeCell ref="J4:L4"/>
    <mergeCell ref="H10:J10"/>
    <mergeCell ref="H11:J11"/>
    <mergeCell ref="E9:G9"/>
    <mergeCell ref="E10:G10"/>
    <mergeCell ref="E11:G11"/>
    <mergeCell ref="B12:D12"/>
    <mergeCell ref="H9:K9"/>
    <mergeCell ref="B151:D151"/>
    <mergeCell ref="E151:G151"/>
    <mergeCell ref="H151:J151"/>
    <mergeCell ref="E110:G110"/>
    <mergeCell ref="H110:J110"/>
    <mergeCell ref="B111:D111"/>
    <mergeCell ref="E111:G111"/>
    <mergeCell ref="H111:J111"/>
    <mergeCell ref="B110:D110"/>
    <mergeCell ref="B112:D112"/>
    <mergeCell ref="B113:D113"/>
    <mergeCell ref="B114:D114"/>
    <mergeCell ref="B115:D115"/>
    <mergeCell ref="B116:D116"/>
    <mergeCell ref="B117:D117"/>
    <mergeCell ref="B118:D118"/>
    <mergeCell ref="B119:D119"/>
    <mergeCell ref="B120:D120"/>
    <mergeCell ref="B121:D121"/>
    <mergeCell ref="B122:D122"/>
    <mergeCell ref="B123:D123"/>
    <mergeCell ref="B124:D124"/>
    <mergeCell ref="B125:D125"/>
    <mergeCell ref="B126:D126"/>
    <mergeCell ref="B107:D107"/>
    <mergeCell ref="E107:G107"/>
    <mergeCell ref="H107:J107"/>
    <mergeCell ref="B108:D108"/>
    <mergeCell ref="E108:G108"/>
    <mergeCell ref="H108:J108"/>
    <mergeCell ref="B109:D109"/>
    <mergeCell ref="E109:G109"/>
    <mergeCell ref="H109:J109"/>
    <mergeCell ref="B104:D104"/>
    <mergeCell ref="E104:G104"/>
    <mergeCell ref="H104:J104"/>
    <mergeCell ref="B105:D105"/>
    <mergeCell ref="E105:G105"/>
    <mergeCell ref="H105:J105"/>
    <mergeCell ref="B106:D106"/>
    <mergeCell ref="E106:G106"/>
    <mergeCell ref="H106:J106"/>
    <mergeCell ref="B101:D101"/>
    <mergeCell ref="E101:G101"/>
    <mergeCell ref="H101:J101"/>
    <mergeCell ref="B102:D102"/>
    <mergeCell ref="E102:G102"/>
    <mergeCell ref="H102:J102"/>
    <mergeCell ref="B103:D103"/>
    <mergeCell ref="E103:G103"/>
    <mergeCell ref="H103:J103"/>
    <mergeCell ref="B98:D98"/>
    <mergeCell ref="E98:G98"/>
    <mergeCell ref="H98:J98"/>
    <mergeCell ref="B99:D99"/>
    <mergeCell ref="E99:G99"/>
    <mergeCell ref="H99:J99"/>
    <mergeCell ref="B100:D100"/>
    <mergeCell ref="E100:G100"/>
    <mergeCell ref="H100:J100"/>
    <mergeCell ref="B95:D95"/>
    <mergeCell ref="E95:G95"/>
    <mergeCell ref="H95:J95"/>
    <mergeCell ref="B96:D96"/>
    <mergeCell ref="E96:G96"/>
    <mergeCell ref="H96:J96"/>
    <mergeCell ref="B97:D97"/>
    <mergeCell ref="E97:G97"/>
    <mergeCell ref="H97:J97"/>
    <mergeCell ref="B92:D92"/>
    <mergeCell ref="E92:G92"/>
    <mergeCell ref="H92:J92"/>
    <mergeCell ref="B93:D93"/>
    <mergeCell ref="E93:G93"/>
    <mergeCell ref="H93:J93"/>
    <mergeCell ref="B94:D94"/>
    <mergeCell ref="E94:G94"/>
    <mergeCell ref="H94:J94"/>
    <mergeCell ref="B89:D89"/>
    <mergeCell ref="E89:G89"/>
    <mergeCell ref="H89:J89"/>
    <mergeCell ref="B90:D90"/>
    <mergeCell ref="E90:G90"/>
    <mergeCell ref="H90:J90"/>
    <mergeCell ref="B91:D91"/>
    <mergeCell ref="E91:G91"/>
    <mergeCell ref="H91:J91"/>
    <mergeCell ref="B86:D86"/>
    <mergeCell ref="E86:G86"/>
    <mergeCell ref="H86:J86"/>
    <mergeCell ref="B87:D87"/>
    <mergeCell ref="E87:G87"/>
    <mergeCell ref="H87:J87"/>
    <mergeCell ref="B88:D88"/>
    <mergeCell ref="E88:G88"/>
    <mergeCell ref="H88:J88"/>
    <mergeCell ref="B83:D83"/>
    <mergeCell ref="E83:G83"/>
    <mergeCell ref="H83:J83"/>
    <mergeCell ref="B84:D84"/>
    <mergeCell ref="E84:G84"/>
    <mergeCell ref="H84:J84"/>
    <mergeCell ref="B85:D85"/>
    <mergeCell ref="E85:G85"/>
    <mergeCell ref="H85:J85"/>
    <mergeCell ref="B80:D80"/>
    <mergeCell ref="E80:G80"/>
    <mergeCell ref="H80:J80"/>
    <mergeCell ref="B81:D81"/>
    <mergeCell ref="E81:G81"/>
    <mergeCell ref="H81:J81"/>
    <mergeCell ref="B82:D82"/>
    <mergeCell ref="E82:G82"/>
    <mergeCell ref="H82:J82"/>
    <mergeCell ref="B77:D77"/>
    <mergeCell ref="E77:G77"/>
    <mergeCell ref="H77:J77"/>
    <mergeCell ref="B78:D78"/>
    <mergeCell ref="E78:G78"/>
    <mergeCell ref="H78:J78"/>
    <mergeCell ref="B79:D79"/>
    <mergeCell ref="E79:G79"/>
    <mergeCell ref="H79:J79"/>
    <mergeCell ref="B74:D74"/>
    <mergeCell ref="E74:G74"/>
    <mergeCell ref="H74:J74"/>
    <mergeCell ref="B75:D75"/>
    <mergeCell ref="E75:G75"/>
    <mergeCell ref="H75:J75"/>
    <mergeCell ref="B76:D76"/>
    <mergeCell ref="E76:G76"/>
    <mergeCell ref="H76:J76"/>
    <mergeCell ref="B71:D71"/>
    <mergeCell ref="E71:G71"/>
    <mergeCell ref="H71:J71"/>
    <mergeCell ref="B72:D72"/>
    <mergeCell ref="E72:G72"/>
    <mergeCell ref="H72:J72"/>
    <mergeCell ref="B73:D73"/>
    <mergeCell ref="E73:G73"/>
    <mergeCell ref="H73:J73"/>
    <mergeCell ref="B68:D68"/>
    <mergeCell ref="E68:G68"/>
    <mergeCell ref="H68:J68"/>
    <mergeCell ref="B69:D69"/>
    <mergeCell ref="E69:G69"/>
    <mergeCell ref="H69:J69"/>
    <mergeCell ref="B70:D70"/>
    <mergeCell ref="E70:G70"/>
    <mergeCell ref="H70:J70"/>
    <mergeCell ref="B65:D65"/>
    <mergeCell ref="E65:G65"/>
    <mergeCell ref="H65:J65"/>
    <mergeCell ref="B66:D66"/>
    <mergeCell ref="E66:G66"/>
    <mergeCell ref="H66:J66"/>
    <mergeCell ref="B67:D67"/>
    <mergeCell ref="E67:G67"/>
    <mergeCell ref="H67:J67"/>
    <mergeCell ref="B62:D62"/>
    <mergeCell ref="E62:G62"/>
    <mergeCell ref="H62:J62"/>
    <mergeCell ref="B63:D63"/>
    <mergeCell ref="E63:G63"/>
    <mergeCell ref="H63:J63"/>
    <mergeCell ref="B64:D64"/>
    <mergeCell ref="E64:G64"/>
    <mergeCell ref="H64:J64"/>
    <mergeCell ref="B59:D59"/>
    <mergeCell ref="E59:G59"/>
    <mergeCell ref="H59:J59"/>
    <mergeCell ref="B60:D60"/>
    <mergeCell ref="E60:G60"/>
    <mergeCell ref="H60:J60"/>
    <mergeCell ref="B61:D61"/>
    <mergeCell ref="E61:G61"/>
    <mergeCell ref="H61:J61"/>
    <mergeCell ref="B56:D56"/>
    <mergeCell ref="E56:G56"/>
    <mergeCell ref="H56:J56"/>
    <mergeCell ref="B57:D57"/>
    <mergeCell ref="E57:G57"/>
    <mergeCell ref="H57:J57"/>
    <mergeCell ref="B58:D58"/>
    <mergeCell ref="E58:G58"/>
    <mergeCell ref="H58:J58"/>
    <mergeCell ref="B53:D53"/>
    <mergeCell ref="E53:G53"/>
    <mergeCell ref="H53:J53"/>
    <mergeCell ref="B54:D54"/>
    <mergeCell ref="E54:G54"/>
    <mergeCell ref="H54:J54"/>
    <mergeCell ref="B55:D55"/>
    <mergeCell ref="E55:G55"/>
    <mergeCell ref="H55:J55"/>
    <mergeCell ref="B50:D50"/>
    <mergeCell ref="E50:G50"/>
    <mergeCell ref="H50:J50"/>
    <mergeCell ref="B51:D51"/>
    <mergeCell ref="E51:G51"/>
    <mergeCell ref="H51:J51"/>
    <mergeCell ref="B52:D52"/>
    <mergeCell ref="E52:G52"/>
    <mergeCell ref="H52:J52"/>
    <mergeCell ref="B47:D47"/>
    <mergeCell ref="E47:G47"/>
    <mergeCell ref="H47:J47"/>
    <mergeCell ref="B48:D48"/>
    <mergeCell ref="E48:G48"/>
    <mergeCell ref="H48:J48"/>
    <mergeCell ref="B49:D49"/>
    <mergeCell ref="E49:G49"/>
    <mergeCell ref="H49:J49"/>
    <mergeCell ref="H44:J44"/>
    <mergeCell ref="B45:D45"/>
    <mergeCell ref="E45:G45"/>
    <mergeCell ref="H45:J45"/>
    <mergeCell ref="B44:D44"/>
    <mergeCell ref="E44:G44"/>
    <mergeCell ref="B46:D46"/>
    <mergeCell ref="E46:G46"/>
    <mergeCell ref="H46:J46"/>
    <mergeCell ref="H41:J41"/>
    <mergeCell ref="B40:D40"/>
    <mergeCell ref="E40:G40"/>
    <mergeCell ref="H42:J42"/>
    <mergeCell ref="B43:D43"/>
    <mergeCell ref="E43:G43"/>
    <mergeCell ref="H43:J43"/>
    <mergeCell ref="B42:D42"/>
    <mergeCell ref="E42:G42"/>
    <mergeCell ref="E17:G17"/>
    <mergeCell ref="E18:G18"/>
    <mergeCell ref="H32:J32"/>
    <mergeCell ref="B152:D152"/>
    <mergeCell ref="E152:G152"/>
    <mergeCell ref="H152:J152"/>
    <mergeCell ref="B153:D153"/>
    <mergeCell ref="E153:G153"/>
    <mergeCell ref="H153:J153"/>
    <mergeCell ref="H36:J36"/>
    <mergeCell ref="B37:D37"/>
    <mergeCell ref="E37:G37"/>
    <mergeCell ref="H37:J37"/>
    <mergeCell ref="B36:D36"/>
    <mergeCell ref="E36:G36"/>
    <mergeCell ref="H38:J38"/>
    <mergeCell ref="B39:D39"/>
    <mergeCell ref="E39:G39"/>
    <mergeCell ref="H39:J39"/>
    <mergeCell ref="B38:D38"/>
    <mergeCell ref="E38:G38"/>
    <mergeCell ref="H40:J40"/>
    <mergeCell ref="B41:D41"/>
    <mergeCell ref="E41:G41"/>
    <mergeCell ref="B154:D154"/>
    <mergeCell ref="E154:G154"/>
    <mergeCell ref="H154:J154"/>
    <mergeCell ref="B155:D155"/>
    <mergeCell ref="E155:G155"/>
    <mergeCell ref="H155:J155"/>
    <mergeCell ref="B156:D156"/>
    <mergeCell ref="E156:G156"/>
    <mergeCell ref="H156:J156"/>
    <mergeCell ref="B157:D157"/>
    <mergeCell ref="E157:G157"/>
    <mergeCell ref="H157:J157"/>
    <mergeCell ref="B158:D158"/>
    <mergeCell ref="E158:G158"/>
    <mergeCell ref="H158:J158"/>
    <mergeCell ref="B159:D159"/>
    <mergeCell ref="E159:G159"/>
    <mergeCell ref="H159:J159"/>
    <mergeCell ref="B160:D160"/>
    <mergeCell ref="E160:G160"/>
    <mergeCell ref="H160:J160"/>
    <mergeCell ref="B161:D161"/>
    <mergeCell ref="E161:G161"/>
    <mergeCell ref="H161:J161"/>
    <mergeCell ref="B162:D162"/>
    <mergeCell ref="E162:G162"/>
    <mergeCell ref="H162:J162"/>
    <mergeCell ref="B163:D163"/>
    <mergeCell ref="E163:G163"/>
    <mergeCell ref="H163:J163"/>
    <mergeCell ref="B164:D164"/>
    <mergeCell ref="E164:G164"/>
    <mergeCell ref="H164:J164"/>
    <mergeCell ref="B165:D165"/>
    <mergeCell ref="E165:G165"/>
    <mergeCell ref="H165:J165"/>
    <mergeCell ref="B166:D166"/>
    <mergeCell ref="E166:G166"/>
    <mergeCell ref="H166:J166"/>
    <mergeCell ref="B167:D167"/>
    <mergeCell ref="E167:G167"/>
    <mergeCell ref="H167:J167"/>
    <mergeCell ref="B168:D168"/>
    <mergeCell ref="E168:G168"/>
    <mergeCell ref="H168:J168"/>
    <mergeCell ref="B169:D169"/>
    <mergeCell ref="E169:G169"/>
    <mergeCell ref="H169:J169"/>
    <mergeCell ref="B170:D170"/>
    <mergeCell ref="E170:G170"/>
    <mergeCell ref="H170:J170"/>
    <mergeCell ref="B171:D171"/>
    <mergeCell ref="E171:G171"/>
    <mergeCell ref="H171:J171"/>
    <mergeCell ref="B172:D172"/>
    <mergeCell ref="E172:G172"/>
    <mergeCell ref="H172:J172"/>
    <mergeCell ref="B173:D173"/>
    <mergeCell ref="E173:G173"/>
    <mergeCell ref="H173:J173"/>
    <mergeCell ref="B174:D174"/>
    <mergeCell ref="E174:G174"/>
    <mergeCell ref="H174:J174"/>
    <mergeCell ref="B175:D175"/>
    <mergeCell ref="E175:G175"/>
    <mergeCell ref="H175:J175"/>
    <mergeCell ref="B176:D176"/>
    <mergeCell ref="E176:G176"/>
    <mergeCell ref="H176:J176"/>
    <mergeCell ref="B177:D177"/>
    <mergeCell ref="E177:G177"/>
    <mergeCell ref="H177:J177"/>
    <mergeCell ref="B178:D178"/>
    <mergeCell ref="E178:G178"/>
    <mergeCell ref="H178:J178"/>
    <mergeCell ref="B179:D179"/>
    <mergeCell ref="E179:G179"/>
    <mergeCell ref="H179:J179"/>
    <mergeCell ref="B180:D180"/>
    <mergeCell ref="E180:G180"/>
    <mergeCell ref="H180:J180"/>
    <mergeCell ref="B181:D181"/>
    <mergeCell ref="E181:G181"/>
    <mergeCell ref="H181:J181"/>
    <mergeCell ref="B182:D182"/>
    <mergeCell ref="E182:G182"/>
    <mergeCell ref="H182:J182"/>
    <mergeCell ref="B183:D183"/>
    <mergeCell ref="E183:G183"/>
    <mergeCell ref="H183:J183"/>
    <mergeCell ref="B184:D184"/>
    <mergeCell ref="E184:G184"/>
    <mergeCell ref="H184:J184"/>
    <mergeCell ref="B185:D185"/>
    <mergeCell ref="E185:G185"/>
    <mergeCell ref="H185:J185"/>
    <mergeCell ref="B186:D186"/>
    <mergeCell ref="E186:G186"/>
    <mergeCell ref="H186:J186"/>
    <mergeCell ref="B187:D187"/>
    <mergeCell ref="E187:G187"/>
    <mergeCell ref="H187:J187"/>
    <mergeCell ref="B188:D188"/>
    <mergeCell ref="E188:G188"/>
    <mergeCell ref="H188:J188"/>
    <mergeCell ref="B189:D189"/>
    <mergeCell ref="E189:G189"/>
    <mergeCell ref="H189:J189"/>
    <mergeCell ref="B190:D190"/>
    <mergeCell ref="E190:G190"/>
    <mergeCell ref="H190:J190"/>
    <mergeCell ref="B191:D191"/>
    <mergeCell ref="E191:G191"/>
    <mergeCell ref="H191:J191"/>
    <mergeCell ref="B192:D192"/>
    <mergeCell ref="E192:G192"/>
    <mergeCell ref="H192:J192"/>
    <mergeCell ref="B193:D193"/>
    <mergeCell ref="E193:G193"/>
    <mergeCell ref="H193:J193"/>
    <mergeCell ref="B194:D194"/>
    <mergeCell ref="E194:G194"/>
    <mergeCell ref="H194:J194"/>
    <mergeCell ref="B195:D195"/>
    <mergeCell ref="E195:G195"/>
    <mergeCell ref="H195:J195"/>
    <mergeCell ref="B196:D196"/>
    <mergeCell ref="E196:G196"/>
    <mergeCell ref="H196:J196"/>
    <mergeCell ref="B197:D197"/>
    <mergeCell ref="E197:G197"/>
    <mergeCell ref="H197:J197"/>
    <mergeCell ref="B198:D198"/>
    <mergeCell ref="E198:G198"/>
    <mergeCell ref="H198:J198"/>
    <mergeCell ref="B199:D199"/>
    <mergeCell ref="E199:G199"/>
    <mergeCell ref="H199:J199"/>
    <mergeCell ref="B200:D200"/>
    <mergeCell ref="E200:G200"/>
    <mergeCell ref="H200:J200"/>
    <mergeCell ref="B201:D201"/>
    <mergeCell ref="E201:G201"/>
    <mergeCell ref="H201:J201"/>
    <mergeCell ref="B202:D202"/>
    <mergeCell ref="E202:G202"/>
    <mergeCell ref="H202:J202"/>
    <mergeCell ref="B203:D203"/>
    <mergeCell ref="E203:G203"/>
    <mergeCell ref="H203:J203"/>
    <mergeCell ref="B204:D204"/>
    <mergeCell ref="E204:G204"/>
    <mergeCell ref="H204:J204"/>
    <mergeCell ref="B205:D205"/>
    <mergeCell ref="E205:G205"/>
    <mergeCell ref="H205:J205"/>
    <mergeCell ref="B206:D206"/>
    <mergeCell ref="E206:G206"/>
    <mergeCell ref="H206:J206"/>
    <mergeCell ref="B207:D207"/>
    <mergeCell ref="E207:G207"/>
    <mergeCell ref="H207:J207"/>
    <mergeCell ref="B208:D208"/>
    <mergeCell ref="E208:G208"/>
    <mergeCell ref="H208:J208"/>
    <mergeCell ref="B209:D209"/>
    <mergeCell ref="E209:G209"/>
    <mergeCell ref="H209:J209"/>
    <mergeCell ref="B210:D210"/>
    <mergeCell ref="E210:G210"/>
    <mergeCell ref="H210:J210"/>
    <mergeCell ref="B211:D211"/>
    <mergeCell ref="E211:G211"/>
    <mergeCell ref="H211:J211"/>
    <mergeCell ref="B212:D212"/>
    <mergeCell ref="E212:G212"/>
    <mergeCell ref="H212:J212"/>
    <mergeCell ref="B213:D213"/>
    <mergeCell ref="E213:G213"/>
    <mergeCell ref="H213:J213"/>
  </mergeCells>
  <phoneticPr fontId="2"/>
  <conditionalFormatting sqref="B14:K213">
    <cfRule type="expression" dxfId="228" priority="7" stopIfTrue="1">
      <formula>$L14="登録抹消"</formula>
    </cfRule>
  </conditionalFormatting>
  <conditionalFormatting sqref="L14:L121">
    <cfRule type="notContainsBlanks" priority="13" stopIfTrue="1">
      <formula>LEN(TRIM(L14))&gt;0</formula>
    </cfRule>
    <cfRule type="expression" dxfId="227" priority="14">
      <formula>COUNTA($B14)&gt;0</formula>
    </cfRule>
    <cfRule type="cellIs" dxfId="226" priority="15" operator="equal">
      <formula>$S$17</formula>
    </cfRule>
  </conditionalFormatting>
  <conditionalFormatting sqref="L34:L120">
    <cfRule type="notContainsBlanks" priority="22" stopIfTrue="1">
      <formula>LEN(TRIM(L34))&gt;0</formula>
    </cfRule>
    <cfRule type="expression" dxfId="225" priority="23">
      <formula>COUNTA($B34)&gt;0</formula>
    </cfRule>
    <cfRule type="cellIs" dxfId="224" priority="24" operator="equal">
      <formula>$S$17</formula>
    </cfRule>
  </conditionalFormatting>
  <conditionalFormatting sqref="L121:L213">
    <cfRule type="notContainsBlanks" priority="4" stopIfTrue="1">
      <formula>LEN(TRIM(L121))&gt;0</formula>
    </cfRule>
    <cfRule type="expression" dxfId="223" priority="5">
      <formula>COUNTA($B121)&gt;0</formula>
    </cfRule>
    <cfRule type="cellIs" dxfId="222" priority="6" operator="equal">
      <formula>$S$17</formula>
    </cfRule>
  </conditionalFormatting>
  <conditionalFormatting sqref="L122:L184">
    <cfRule type="notContainsBlanks" priority="1" stopIfTrue="1">
      <formula>LEN(TRIM(L122))&gt;0</formula>
    </cfRule>
    <cfRule type="expression" dxfId="221" priority="2">
      <formula>COUNTA($B122)&gt;0</formula>
    </cfRule>
    <cfRule type="cellIs" dxfId="220" priority="3" operator="equal">
      <formula>$S$17</formula>
    </cfRule>
  </conditionalFormatting>
  <dataValidations count="2">
    <dataValidation type="list" allowBlank="1" showInputMessage="1" showErrorMessage="1" sqref="L14:L213" xr:uid="{00000000-0002-0000-0400-000000000000}">
      <formula1>$S$14:$S$17</formula1>
    </dataValidation>
    <dataValidation type="list" allowBlank="1" showInputMessage="1" showErrorMessage="1" sqref="E14:K213" xr:uid="{00000000-0002-0000-0400-000001000000}">
      <formula1>"○"</formula1>
    </dataValidation>
  </dataValidations>
  <printOptions horizontalCentered="1"/>
  <pageMargins left="0.78740157480314965" right="0.78740157480314965" top="0.78740157480314965" bottom="0.39370078740157483" header="0.27559055118110237" footer="0.19685039370078741"/>
  <pageSetup paperSize="9" scale="75" fitToHeight="4" orientation="portrait" r:id="rId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2"/>
  </sheetPr>
  <dimension ref="A1:P36"/>
  <sheetViews>
    <sheetView showGridLines="0" showZeros="0" view="pageBreakPreview" zoomScaleNormal="100" zoomScaleSheetLayoutView="100" workbookViewId="0">
      <selection activeCell="B10" sqref="B10:C14"/>
    </sheetView>
  </sheetViews>
  <sheetFormatPr defaultRowHeight="13.2" x14ac:dyDescent="0.2"/>
  <cols>
    <col min="1" max="1" width="5.6640625" customWidth="1"/>
    <col min="2" max="14" width="6.44140625" customWidth="1"/>
    <col min="15" max="15" width="2.109375" customWidth="1"/>
  </cols>
  <sheetData>
    <row r="1" spans="1:16" ht="14.4" x14ac:dyDescent="0.2">
      <c r="A1" s="487" t="s">
        <v>22</v>
      </c>
      <c r="B1" s="487"/>
      <c r="C1" s="487"/>
      <c r="D1" s="487"/>
    </row>
    <row r="2" spans="1:16" ht="14.4" x14ac:dyDescent="0.2">
      <c r="A2" s="488" t="s">
        <v>208</v>
      </c>
      <c r="B2" s="488"/>
      <c r="C2" s="488"/>
      <c r="D2" s="488"/>
      <c r="E2" s="488"/>
      <c r="F2" s="488"/>
      <c r="G2" s="488"/>
      <c r="H2" s="488"/>
      <c r="I2" s="488"/>
      <c r="J2" s="488"/>
      <c r="K2" s="488"/>
      <c r="L2" s="488"/>
      <c r="M2" s="488"/>
    </row>
    <row r="3" spans="1:16" ht="22.5" customHeight="1" x14ac:dyDescent="0.2">
      <c r="A3" s="1"/>
    </row>
    <row r="4" spans="1:16" ht="15" thickBot="1" x14ac:dyDescent="0.25">
      <c r="A4" s="313" t="s">
        <v>23</v>
      </c>
      <c r="B4" s="313"/>
      <c r="C4" s="313"/>
    </row>
    <row r="5" spans="1:16" ht="15.75" customHeight="1" x14ac:dyDescent="0.2">
      <c r="A5" s="497" t="s">
        <v>24</v>
      </c>
      <c r="B5" s="493"/>
      <c r="C5" s="493"/>
      <c r="D5" s="493"/>
      <c r="E5" s="498"/>
      <c r="F5" s="505" t="s">
        <v>25</v>
      </c>
      <c r="G5" s="506"/>
      <c r="H5" s="506"/>
      <c r="I5" s="492" t="s">
        <v>26</v>
      </c>
      <c r="J5" s="493"/>
      <c r="K5" s="492" t="s">
        <v>27</v>
      </c>
      <c r="L5" s="498"/>
      <c r="M5" s="511" t="s">
        <v>28</v>
      </c>
      <c r="N5" s="512"/>
      <c r="P5" s="40"/>
    </row>
    <row r="6" spans="1:16" ht="25.5" customHeight="1" x14ac:dyDescent="0.2">
      <c r="A6" s="494">
        <f>報告書表紙!G6</f>
        <v>0</v>
      </c>
      <c r="B6" s="495"/>
      <c r="C6" s="495"/>
      <c r="D6" s="495"/>
      <c r="E6" s="496"/>
      <c r="F6" s="14"/>
      <c r="G6" s="16">
        <f>I6+K6+M6</f>
        <v>0</v>
      </c>
      <c r="H6" s="15" t="s">
        <v>41</v>
      </c>
      <c r="I6" s="16">
        <f>COUNTIF(様式２!$O$6:$O$161,I5)</f>
        <v>0</v>
      </c>
      <c r="J6" s="15" t="s">
        <v>41</v>
      </c>
      <c r="K6" s="16">
        <f>COUNTIF(様式２!$O$6:$O$161,K5)</f>
        <v>0</v>
      </c>
      <c r="L6" s="15" t="s">
        <v>41</v>
      </c>
      <c r="M6" s="16">
        <f>COUNTIF(様式２!$O$6:$O$161,M5)</f>
        <v>0</v>
      </c>
      <c r="N6" s="17" t="s">
        <v>41</v>
      </c>
      <c r="P6" s="40"/>
    </row>
    <row r="7" spans="1:16" ht="14.25" customHeight="1" x14ac:dyDescent="0.2">
      <c r="A7" s="499" t="s">
        <v>29</v>
      </c>
      <c r="B7" s="501" t="s">
        <v>30</v>
      </c>
      <c r="C7" s="502"/>
      <c r="D7" s="513" t="s">
        <v>172</v>
      </c>
      <c r="E7" s="513"/>
      <c r="F7" s="513"/>
      <c r="G7" s="513"/>
      <c r="H7" s="513"/>
      <c r="I7" s="513"/>
      <c r="J7" s="513"/>
      <c r="K7" s="507" t="s">
        <v>33</v>
      </c>
      <c r="L7" s="507"/>
      <c r="M7" s="507"/>
      <c r="N7" s="508"/>
      <c r="P7" s="40"/>
    </row>
    <row r="8" spans="1:16" ht="14.25" customHeight="1" x14ac:dyDescent="0.2">
      <c r="A8" s="500"/>
      <c r="B8" s="503" t="s">
        <v>31</v>
      </c>
      <c r="C8" s="504"/>
      <c r="D8" s="491" t="s">
        <v>32</v>
      </c>
      <c r="E8" s="491"/>
      <c r="F8" s="491"/>
      <c r="G8" s="491"/>
      <c r="H8" s="491"/>
      <c r="I8" s="491"/>
      <c r="J8" s="491"/>
      <c r="K8" s="509"/>
      <c r="L8" s="509"/>
      <c r="M8" s="509"/>
      <c r="N8" s="510"/>
      <c r="P8" s="40"/>
    </row>
    <row r="9" spans="1:16" ht="18.75" customHeight="1" x14ac:dyDescent="0.2">
      <c r="A9" s="500"/>
      <c r="B9" s="489" t="s">
        <v>34</v>
      </c>
      <c r="C9" s="490"/>
      <c r="D9" s="484" t="s">
        <v>35</v>
      </c>
      <c r="E9" s="485"/>
      <c r="F9" s="485"/>
      <c r="G9" s="485"/>
      <c r="H9" s="485"/>
      <c r="I9" s="485"/>
      <c r="J9" s="486"/>
      <c r="K9" s="481">
        <f>SUMPRODUCT((様式２!$B$6:$B$161=様式２!$AA$6)*(様式２!$O$6:$O$161=様式２!$AJ$6))</f>
        <v>0</v>
      </c>
      <c r="L9" s="482"/>
      <c r="M9" s="483"/>
      <c r="N9" s="18" t="s">
        <v>41</v>
      </c>
      <c r="P9" s="40"/>
    </row>
    <row r="10" spans="1:16" ht="18.75" customHeight="1" x14ac:dyDescent="0.2">
      <c r="A10" s="500"/>
      <c r="B10" s="456"/>
      <c r="C10" s="457"/>
      <c r="D10" s="444" t="s">
        <v>90</v>
      </c>
      <c r="E10" s="445"/>
      <c r="F10" s="445"/>
      <c r="G10" s="445"/>
      <c r="H10" s="445"/>
      <c r="I10" s="445"/>
      <c r="J10" s="446"/>
      <c r="K10" s="441">
        <f>SUMPRODUCT(((様式２!$B$6:$B$161=様式２!$AA$7)+(様式２!$B$6:$B$161=様式２!$AA$8))*(様式２!$O$6:$O$161=様式２!$AJ$6))</f>
        <v>0</v>
      </c>
      <c r="L10" s="442"/>
      <c r="M10" s="443"/>
      <c r="N10" s="19" t="s">
        <v>41</v>
      </c>
      <c r="P10" s="40"/>
    </row>
    <row r="11" spans="1:16" ht="18.75" customHeight="1" x14ac:dyDescent="0.2">
      <c r="A11" s="500"/>
      <c r="B11" s="456"/>
      <c r="C11" s="457"/>
      <c r="D11" s="444" t="s">
        <v>36</v>
      </c>
      <c r="E11" s="445"/>
      <c r="F11" s="445"/>
      <c r="G11" s="445"/>
      <c r="H11" s="445"/>
      <c r="I11" s="445"/>
      <c r="J11" s="446"/>
      <c r="K11" s="441">
        <f>SUMPRODUCT((様式２!$B$6:$B$161=様式２!$AA$9)*(様式２!$O$6:$O$161=様式２!$AJ$6))</f>
        <v>0</v>
      </c>
      <c r="L11" s="442"/>
      <c r="M11" s="443"/>
      <c r="N11" s="19" t="s">
        <v>41</v>
      </c>
      <c r="P11" s="40"/>
    </row>
    <row r="12" spans="1:16" ht="18.75" customHeight="1" x14ac:dyDescent="0.2">
      <c r="A12" s="500"/>
      <c r="B12" s="456"/>
      <c r="C12" s="457"/>
      <c r="D12" s="444" t="s">
        <v>37</v>
      </c>
      <c r="E12" s="445"/>
      <c r="F12" s="445"/>
      <c r="G12" s="445"/>
      <c r="H12" s="445"/>
      <c r="I12" s="445"/>
      <c r="J12" s="446"/>
      <c r="K12" s="441">
        <f>SUMPRODUCT((様式２!$B$6:$B$161=様式２!$AA$10)*(様式２!$O$6:$O$161=様式２!$AJ$6))</f>
        <v>0</v>
      </c>
      <c r="L12" s="442"/>
      <c r="M12" s="443"/>
      <c r="N12" s="19" t="s">
        <v>41</v>
      </c>
      <c r="P12" s="40"/>
    </row>
    <row r="13" spans="1:16" ht="18.75" customHeight="1" x14ac:dyDescent="0.2">
      <c r="A13" s="500"/>
      <c r="B13" s="456"/>
      <c r="C13" s="457"/>
      <c r="D13" s="444" t="s">
        <v>38</v>
      </c>
      <c r="E13" s="445"/>
      <c r="F13" s="445"/>
      <c r="G13" s="445"/>
      <c r="H13" s="445"/>
      <c r="I13" s="445"/>
      <c r="J13" s="446"/>
      <c r="K13" s="441">
        <f>SUMPRODUCT((様式２!$B$6:$B$161=様式２!$AA$11)*(様式２!$O$6:$O$161=様式２!$AJ$6))</f>
        <v>0</v>
      </c>
      <c r="L13" s="442"/>
      <c r="M13" s="443"/>
      <c r="N13" s="19" t="s">
        <v>41</v>
      </c>
      <c r="P13" s="40"/>
    </row>
    <row r="14" spans="1:16" ht="18.75" customHeight="1" x14ac:dyDescent="0.2">
      <c r="A14" s="500"/>
      <c r="B14" s="458"/>
      <c r="C14" s="459"/>
      <c r="D14" s="475" t="s">
        <v>39</v>
      </c>
      <c r="E14" s="476"/>
      <c r="F14" s="476"/>
      <c r="G14" s="476"/>
      <c r="H14" s="476"/>
      <c r="I14" s="476"/>
      <c r="J14" s="477"/>
      <c r="K14" s="514">
        <f>SUM(K9:M13)</f>
        <v>0</v>
      </c>
      <c r="L14" s="515"/>
      <c r="M14" s="516"/>
      <c r="N14" s="20" t="s">
        <v>41</v>
      </c>
      <c r="P14" s="40">
        <f>IF(I6=K14,,"技術者の入力に誤りがあります")</f>
        <v>0</v>
      </c>
    </row>
    <row r="15" spans="1:16" ht="18.75" customHeight="1" x14ac:dyDescent="0.2">
      <c r="A15" s="500"/>
      <c r="B15" s="489" t="s">
        <v>42</v>
      </c>
      <c r="C15" s="490"/>
      <c r="D15" s="484" t="s">
        <v>35</v>
      </c>
      <c r="E15" s="485"/>
      <c r="F15" s="485"/>
      <c r="G15" s="485"/>
      <c r="H15" s="485"/>
      <c r="I15" s="485"/>
      <c r="J15" s="486"/>
      <c r="K15" s="481">
        <f>SUMPRODUCT((様式２!$B$6:$B$161=様式２!$AA$6)*(様式２!$O$6:$O$161=様式２!$AJ$7))</f>
        <v>0</v>
      </c>
      <c r="L15" s="482"/>
      <c r="M15" s="483"/>
      <c r="N15" s="18" t="s">
        <v>41</v>
      </c>
      <c r="P15" s="40"/>
    </row>
    <row r="16" spans="1:16" ht="18.75" customHeight="1" x14ac:dyDescent="0.2">
      <c r="A16" s="500"/>
      <c r="B16" s="456"/>
      <c r="C16" s="457"/>
      <c r="D16" s="444" t="s">
        <v>91</v>
      </c>
      <c r="E16" s="445"/>
      <c r="F16" s="445"/>
      <c r="G16" s="445"/>
      <c r="H16" s="445"/>
      <c r="I16" s="445"/>
      <c r="J16" s="446"/>
      <c r="K16" s="441">
        <f>SUMPRODUCT(((様式２!$B$6:$B$161=様式２!$AA$7)+(様式２!$B$6:$B$161=様式２!$AA$8))*(様式２!$O$6:$O$161=様式２!$AJ$7))</f>
        <v>0</v>
      </c>
      <c r="L16" s="442"/>
      <c r="M16" s="443"/>
      <c r="N16" s="19" t="s">
        <v>41</v>
      </c>
      <c r="P16" s="40"/>
    </row>
    <row r="17" spans="1:16" ht="18.75" customHeight="1" x14ac:dyDescent="0.2">
      <c r="A17" s="500"/>
      <c r="B17" s="456"/>
      <c r="C17" s="457"/>
      <c r="D17" s="444" t="s">
        <v>36</v>
      </c>
      <c r="E17" s="445"/>
      <c r="F17" s="445"/>
      <c r="G17" s="445"/>
      <c r="H17" s="445"/>
      <c r="I17" s="445"/>
      <c r="J17" s="446"/>
      <c r="K17" s="441">
        <f>SUMPRODUCT((様式２!$B$6:$B$161=様式２!$AA$9)*(様式２!$O$6:$O$161=様式２!$AJ$7))</f>
        <v>0</v>
      </c>
      <c r="L17" s="442"/>
      <c r="M17" s="443"/>
      <c r="N17" s="19" t="s">
        <v>41</v>
      </c>
      <c r="P17" s="40"/>
    </row>
    <row r="18" spans="1:16" ht="18.75" customHeight="1" x14ac:dyDescent="0.2">
      <c r="A18" s="500"/>
      <c r="B18" s="456"/>
      <c r="C18" s="457"/>
      <c r="D18" s="444" t="s">
        <v>37</v>
      </c>
      <c r="E18" s="445"/>
      <c r="F18" s="445"/>
      <c r="G18" s="445"/>
      <c r="H18" s="445"/>
      <c r="I18" s="445"/>
      <c r="J18" s="446"/>
      <c r="K18" s="441">
        <f>SUMPRODUCT((様式２!$B$6:$B$161=様式２!$AA$10)*(様式２!$O$6:$O$161=様式２!$AJ$7))</f>
        <v>0</v>
      </c>
      <c r="L18" s="442"/>
      <c r="M18" s="443"/>
      <c r="N18" s="19" t="s">
        <v>41</v>
      </c>
      <c r="P18" s="40"/>
    </row>
    <row r="19" spans="1:16" ht="18.75" customHeight="1" x14ac:dyDescent="0.2">
      <c r="A19" s="500"/>
      <c r="B19" s="456"/>
      <c r="C19" s="457"/>
      <c r="D19" s="444" t="s">
        <v>38</v>
      </c>
      <c r="E19" s="445"/>
      <c r="F19" s="445"/>
      <c r="G19" s="445"/>
      <c r="H19" s="445"/>
      <c r="I19" s="445"/>
      <c r="J19" s="446"/>
      <c r="K19" s="441">
        <f>SUMPRODUCT((様式２!$B$6:$B$161=様式２!$AA$11)*(様式２!$O$6:$O$161=様式２!$AJ$7))</f>
        <v>0</v>
      </c>
      <c r="L19" s="442"/>
      <c r="M19" s="443"/>
      <c r="N19" s="19" t="s">
        <v>41</v>
      </c>
      <c r="P19" s="40"/>
    </row>
    <row r="20" spans="1:16" ht="18.75" customHeight="1" x14ac:dyDescent="0.2">
      <c r="A20" s="500"/>
      <c r="B20" s="458"/>
      <c r="C20" s="459"/>
      <c r="D20" s="475" t="s">
        <v>39</v>
      </c>
      <c r="E20" s="476"/>
      <c r="F20" s="476"/>
      <c r="G20" s="476"/>
      <c r="H20" s="476"/>
      <c r="I20" s="476"/>
      <c r="J20" s="477"/>
      <c r="K20" s="478">
        <f>SUM(K15:M19)</f>
        <v>0</v>
      </c>
      <c r="L20" s="479"/>
      <c r="M20" s="480"/>
      <c r="N20" s="20" t="s">
        <v>41</v>
      </c>
      <c r="P20" s="40">
        <f>IF(K6=K20,,"技術者の入力に誤りがあります")</f>
        <v>0</v>
      </c>
    </row>
    <row r="21" spans="1:16" ht="18.75" customHeight="1" x14ac:dyDescent="0.2">
      <c r="A21" s="500"/>
      <c r="B21" s="489" t="s">
        <v>43</v>
      </c>
      <c r="C21" s="490"/>
      <c r="D21" s="484" t="s">
        <v>35</v>
      </c>
      <c r="E21" s="485"/>
      <c r="F21" s="485"/>
      <c r="G21" s="485"/>
      <c r="H21" s="485"/>
      <c r="I21" s="485"/>
      <c r="J21" s="486"/>
      <c r="K21" s="481">
        <f>SUMPRODUCT((様式２!$B$6:$B$161=様式２!$AA$6)*(様式２!$O$6:$O$161=様式２!$AJ$8))</f>
        <v>0</v>
      </c>
      <c r="L21" s="482"/>
      <c r="M21" s="483"/>
      <c r="N21" s="18" t="s">
        <v>41</v>
      </c>
      <c r="P21" s="40"/>
    </row>
    <row r="22" spans="1:16" ht="18.75" customHeight="1" x14ac:dyDescent="0.2">
      <c r="A22" s="500"/>
      <c r="B22" s="456"/>
      <c r="C22" s="457"/>
      <c r="D22" s="444" t="s">
        <v>92</v>
      </c>
      <c r="E22" s="445"/>
      <c r="F22" s="445"/>
      <c r="G22" s="445"/>
      <c r="H22" s="445"/>
      <c r="I22" s="445"/>
      <c r="J22" s="446"/>
      <c r="K22" s="441">
        <f>SUMPRODUCT(((様式２!$B$6:$B$161=様式２!$AA$7)+(様式２!$B$6:$B$161=様式２!$AA$8))*(様式２!$O$6:$O$161=様式２!$AJ$8))</f>
        <v>0</v>
      </c>
      <c r="L22" s="442"/>
      <c r="M22" s="443"/>
      <c r="N22" s="19" t="s">
        <v>41</v>
      </c>
      <c r="P22" s="40"/>
    </row>
    <row r="23" spans="1:16" ht="18.75" customHeight="1" x14ac:dyDescent="0.2">
      <c r="A23" s="500"/>
      <c r="B23" s="456"/>
      <c r="C23" s="457"/>
      <c r="D23" s="444" t="s">
        <v>36</v>
      </c>
      <c r="E23" s="445"/>
      <c r="F23" s="445"/>
      <c r="G23" s="445"/>
      <c r="H23" s="445"/>
      <c r="I23" s="445"/>
      <c r="J23" s="446"/>
      <c r="K23" s="441">
        <f>SUMPRODUCT((様式２!$B$6:$B$161=様式２!$AA$9)*(様式２!$O$6:$O$161=様式２!$AJ$8))</f>
        <v>0</v>
      </c>
      <c r="L23" s="442"/>
      <c r="M23" s="443"/>
      <c r="N23" s="19" t="s">
        <v>41</v>
      </c>
      <c r="P23" s="40"/>
    </row>
    <row r="24" spans="1:16" ht="18.75" customHeight="1" x14ac:dyDescent="0.2">
      <c r="A24" s="500"/>
      <c r="B24" s="456"/>
      <c r="C24" s="457"/>
      <c r="D24" s="444" t="s">
        <v>37</v>
      </c>
      <c r="E24" s="445"/>
      <c r="F24" s="445"/>
      <c r="G24" s="445"/>
      <c r="H24" s="445"/>
      <c r="I24" s="445"/>
      <c r="J24" s="446"/>
      <c r="K24" s="441">
        <f>SUMPRODUCT((様式２!$B$6:$B$161=様式２!$AA$10)*(様式２!$O$6:$O$161=様式２!$AJ$8))</f>
        <v>0</v>
      </c>
      <c r="L24" s="442"/>
      <c r="M24" s="443"/>
      <c r="N24" s="19" t="s">
        <v>41</v>
      </c>
      <c r="P24" s="40"/>
    </row>
    <row r="25" spans="1:16" ht="18.75" customHeight="1" x14ac:dyDescent="0.2">
      <c r="A25" s="500"/>
      <c r="B25" s="456"/>
      <c r="C25" s="457"/>
      <c r="D25" s="444" t="s">
        <v>38</v>
      </c>
      <c r="E25" s="445"/>
      <c r="F25" s="445"/>
      <c r="G25" s="445"/>
      <c r="H25" s="445"/>
      <c r="I25" s="445"/>
      <c r="J25" s="446"/>
      <c r="K25" s="441">
        <f>SUMPRODUCT((様式２!$B$6:$B$161=様式２!$AA$11)*(様式２!$O$6:$O$161=様式２!$AJ$8))</f>
        <v>0</v>
      </c>
      <c r="L25" s="442"/>
      <c r="M25" s="443"/>
      <c r="N25" s="19" t="s">
        <v>41</v>
      </c>
      <c r="P25" s="40"/>
    </row>
    <row r="26" spans="1:16" ht="18.75" customHeight="1" thickBot="1" x14ac:dyDescent="0.25">
      <c r="A26" s="500"/>
      <c r="B26" s="458"/>
      <c r="C26" s="459"/>
      <c r="D26" s="472" t="s">
        <v>39</v>
      </c>
      <c r="E26" s="473"/>
      <c r="F26" s="473"/>
      <c r="G26" s="473"/>
      <c r="H26" s="473"/>
      <c r="I26" s="473"/>
      <c r="J26" s="474"/>
      <c r="K26" s="449">
        <f>SUM(K21:M25)</f>
        <v>0</v>
      </c>
      <c r="L26" s="450"/>
      <c r="M26" s="451"/>
      <c r="N26" s="30" t="s">
        <v>41</v>
      </c>
      <c r="P26" s="40">
        <f>IF(M6=K26,,"技術者の入力に誤りがあります")</f>
        <v>0</v>
      </c>
    </row>
    <row r="27" spans="1:16" ht="30" customHeight="1" thickTop="1" x14ac:dyDescent="0.2">
      <c r="A27" s="462" t="s">
        <v>44</v>
      </c>
      <c r="B27" s="463"/>
      <c r="C27" s="452" t="s">
        <v>35</v>
      </c>
      <c r="D27" s="452"/>
      <c r="E27" s="452"/>
      <c r="F27" s="454" t="s">
        <v>92</v>
      </c>
      <c r="G27" s="452"/>
      <c r="H27" s="455"/>
      <c r="I27" s="452" t="s">
        <v>36</v>
      </c>
      <c r="J27" s="452"/>
      <c r="K27" s="452"/>
      <c r="L27" s="452" t="s">
        <v>37</v>
      </c>
      <c r="M27" s="452"/>
      <c r="N27" s="453"/>
      <c r="P27" s="40"/>
    </row>
    <row r="28" spans="1:16" ht="30" customHeight="1" x14ac:dyDescent="0.2">
      <c r="A28" s="464"/>
      <c r="B28" s="465"/>
      <c r="C28" s="437">
        <f>K9+K15+K21</f>
        <v>0</v>
      </c>
      <c r="D28" s="438"/>
      <c r="E28" s="447" t="s">
        <v>41</v>
      </c>
      <c r="F28" s="428">
        <f>K10+K16+K22</f>
        <v>0</v>
      </c>
      <c r="G28" s="429"/>
      <c r="H28" s="13" t="s">
        <v>41</v>
      </c>
      <c r="I28" s="430">
        <f>K11+K17+K23</f>
        <v>0</v>
      </c>
      <c r="J28" s="431"/>
      <c r="K28" s="21" t="s">
        <v>41</v>
      </c>
      <c r="L28" s="437">
        <f>K12+K18+K24</f>
        <v>0</v>
      </c>
      <c r="M28" s="438"/>
      <c r="N28" s="468" t="s">
        <v>41</v>
      </c>
      <c r="P28" s="40"/>
    </row>
    <row r="29" spans="1:16" ht="36.75" customHeight="1" x14ac:dyDescent="0.2">
      <c r="A29" s="464"/>
      <c r="B29" s="465"/>
      <c r="C29" s="437"/>
      <c r="D29" s="438"/>
      <c r="E29" s="447"/>
      <c r="F29" s="424" t="s">
        <v>166</v>
      </c>
      <c r="G29" s="425"/>
      <c r="H29" s="425"/>
      <c r="I29" s="426" t="s">
        <v>165</v>
      </c>
      <c r="J29" s="425"/>
      <c r="K29" s="427"/>
      <c r="L29" s="437"/>
      <c r="M29" s="438"/>
      <c r="N29" s="468"/>
      <c r="P29" s="40"/>
    </row>
    <row r="30" spans="1:16" ht="30" customHeight="1" thickBot="1" x14ac:dyDescent="0.25">
      <c r="A30" s="466"/>
      <c r="B30" s="467"/>
      <c r="C30" s="439"/>
      <c r="D30" s="440"/>
      <c r="E30" s="448"/>
      <c r="F30" s="460">
        <f>COUNTIF(様式２!B6:B161,様式２!AA7)</f>
        <v>0</v>
      </c>
      <c r="G30" s="461"/>
      <c r="H30" s="22" t="s">
        <v>41</v>
      </c>
      <c r="I30" s="470">
        <f>COUNTIFS(様式２!Y6:Y161,"実",'様式２－１'!BX6:BX161,"地",様式２!R6:R161,1)</f>
        <v>0</v>
      </c>
      <c r="J30" s="471"/>
      <c r="K30" s="23" t="s">
        <v>41</v>
      </c>
      <c r="L30" s="439"/>
      <c r="M30" s="440"/>
      <c r="N30" s="469"/>
      <c r="P30" s="40"/>
    </row>
    <row r="31" spans="1:16" ht="20.25" customHeight="1" x14ac:dyDescent="0.2">
      <c r="A31" s="12"/>
      <c r="B31" s="12"/>
      <c r="C31" s="12"/>
      <c r="D31" s="12"/>
      <c r="E31" s="12"/>
      <c r="F31" s="12"/>
      <c r="G31" s="12"/>
      <c r="H31" s="12"/>
      <c r="I31" s="12"/>
      <c r="J31" s="12"/>
      <c r="K31" s="12"/>
      <c r="L31" s="12"/>
      <c r="M31" s="12"/>
      <c r="N31" s="11"/>
      <c r="P31" s="40"/>
    </row>
    <row r="32" spans="1:16" ht="23.25" customHeight="1" thickBot="1" x14ac:dyDescent="0.25">
      <c r="A32" s="25" t="s">
        <v>47</v>
      </c>
      <c r="B32" s="25"/>
      <c r="C32" s="25"/>
      <c r="D32" s="25"/>
      <c r="E32" s="25"/>
      <c r="F32" s="25"/>
      <c r="G32" s="25"/>
      <c r="H32" s="25"/>
      <c r="I32" s="25"/>
      <c r="J32" s="25"/>
      <c r="K32" s="25"/>
      <c r="L32" s="25"/>
      <c r="M32" s="25"/>
      <c r="P32" s="40"/>
    </row>
    <row r="33" spans="1:16" ht="30" customHeight="1" x14ac:dyDescent="0.2">
      <c r="A33" s="520" t="s">
        <v>40</v>
      </c>
      <c r="B33" s="521"/>
      <c r="C33" s="434" t="s">
        <v>46</v>
      </c>
      <c r="D33" s="432"/>
      <c r="E33" s="432"/>
      <c r="F33" s="436" t="s">
        <v>220</v>
      </c>
      <c r="G33" s="432"/>
      <c r="H33" s="435"/>
      <c r="I33" s="434" t="s">
        <v>164</v>
      </c>
      <c r="J33" s="432"/>
      <c r="K33" s="435"/>
      <c r="L33" s="432" t="s">
        <v>45</v>
      </c>
      <c r="M33" s="432"/>
      <c r="N33" s="433"/>
      <c r="P33" s="40"/>
    </row>
    <row r="34" spans="1:16" ht="30" customHeight="1" x14ac:dyDescent="0.2">
      <c r="A34" s="522"/>
      <c r="B34" s="523"/>
      <c r="C34" s="518">
        <f>'様式２－１'!BQ165</f>
        <v>0</v>
      </c>
      <c r="D34" s="519"/>
      <c r="E34" s="105" t="s">
        <v>41</v>
      </c>
      <c r="F34" s="526">
        <f>'様式２－１'!BN165</f>
        <v>0</v>
      </c>
      <c r="G34" s="527"/>
      <c r="H34" s="106" t="s">
        <v>41</v>
      </c>
      <c r="I34" s="518">
        <f>'様式２－１'!BL165</f>
        <v>0</v>
      </c>
      <c r="J34" s="519"/>
      <c r="K34" s="106" t="s">
        <v>41</v>
      </c>
      <c r="L34" s="519">
        <f>'様式２－１'!BM165</f>
        <v>0</v>
      </c>
      <c r="M34" s="519"/>
      <c r="N34" s="53" t="s">
        <v>41</v>
      </c>
      <c r="P34" s="40"/>
    </row>
    <row r="35" spans="1:16" ht="30" customHeight="1" x14ac:dyDescent="0.2">
      <c r="A35" s="522"/>
      <c r="B35" s="523"/>
      <c r="C35" s="399" t="s">
        <v>119</v>
      </c>
      <c r="D35" s="400"/>
      <c r="E35" s="400"/>
      <c r="F35" s="399" t="s">
        <v>120</v>
      </c>
      <c r="G35" s="400"/>
      <c r="H35" s="401"/>
      <c r="I35" s="399" t="s">
        <v>121</v>
      </c>
      <c r="J35" s="400"/>
      <c r="K35" s="401"/>
      <c r="L35" s="400"/>
      <c r="M35" s="400"/>
      <c r="N35" s="528"/>
      <c r="P35" s="40"/>
    </row>
    <row r="36" spans="1:16" ht="30" customHeight="1" thickBot="1" x14ac:dyDescent="0.25">
      <c r="A36" s="524"/>
      <c r="B36" s="525"/>
      <c r="C36" s="470">
        <f>'様式２－１'!BO165</f>
        <v>0</v>
      </c>
      <c r="D36" s="471"/>
      <c r="E36" s="22" t="s">
        <v>41</v>
      </c>
      <c r="F36" s="460">
        <f>'様式２－１'!BP165</f>
        <v>0</v>
      </c>
      <c r="G36" s="461"/>
      <c r="H36" s="23" t="s">
        <v>41</v>
      </c>
      <c r="I36" s="470">
        <f>'様式２－１'!BR165</f>
        <v>0</v>
      </c>
      <c r="J36" s="471"/>
      <c r="K36" s="23" t="s">
        <v>41</v>
      </c>
      <c r="L36" s="517"/>
      <c r="M36" s="517"/>
      <c r="N36" s="24"/>
      <c r="P36" s="40"/>
    </row>
  </sheetData>
  <sheetProtection sheet="1" objects="1" scenarios="1" formatCells="0" selectLockedCells="1"/>
  <customSheetViews>
    <customSheetView guid="{B356E2CC-D036-476E-BD45-75AC21EC1C7A}" showPageBreaks="1" showGridLines="0" zeroValues="0" printArea="1" view="pageBreakPreview">
      <selection activeCell="K9" sqref="K9:M9"/>
      <pageMargins left="0.75" right="0.28000000000000003" top="0.76" bottom="0.54" header="0.34" footer="0.31"/>
      <pageSetup paperSize="9" orientation="portrait" r:id="rId1"/>
      <headerFooter alignWithMargins="0"/>
    </customSheetView>
  </customSheetViews>
  <mergeCells count="89">
    <mergeCell ref="C36:D36"/>
    <mergeCell ref="I36:J36"/>
    <mergeCell ref="L36:M36"/>
    <mergeCell ref="C34:D34"/>
    <mergeCell ref="A33:B36"/>
    <mergeCell ref="F34:G34"/>
    <mergeCell ref="F36:G36"/>
    <mergeCell ref="C35:E35"/>
    <mergeCell ref="F35:H35"/>
    <mergeCell ref="I35:K35"/>
    <mergeCell ref="L35:N35"/>
    <mergeCell ref="C33:E33"/>
    <mergeCell ref="I34:J34"/>
    <mergeCell ref="L34:M34"/>
    <mergeCell ref="F5:H5"/>
    <mergeCell ref="B21:C21"/>
    <mergeCell ref="D9:J9"/>
    <mergeCell ref="K7:N8"/>
    <mergeCell ref="M5:N5"/>
    <mergeCell ref="B9:C9"/>
    <mergeCell ref="K5:L5"/>
    <mergeCell ref="K9:M9"/>
    <mergeCell ref="D7:J7"/>
    <mergeCell ref="D13:J13"/>
    <mergeCell ref="K16:M16"/>
    <mergeCell ref="K12:M12"/>
    <mergeCell ref="D10:J10"/>
    <mergeCell ref="K13:M13"/>
    <mergeCell ref="D14:J14"/>
    <mergeCell ref="K14:M14"/>
    <mergeCell ref="A1:D1"/>
    <mergeCell ref="A2:M2"/>
    <mergeCell ref="A4:C4"/>
    <mergeCell ref="B16:C20"/>
    <mergeCell ref="B10:C14"/>
    <mergeCell ref="B15:C15"/>
    <mergeCell ref="K10:M10"/>
    <mergeCell ref="D11:J11"/>
    <mergeCell ref="K11:M11"/>
    <mergeCell ref="D8:J8"/>
    <mergeCell ref="I5:J5"/>
    <mergeCell ref="A6:E6"/>
    <mergeCell ref="A5:E5"/>
    <mergeCell ref="A7:A26"/>
    <mergeCell ref="B7:C7"/>
    <mergeCell ref="B8:C8"/>
    <mergeCell ref="D12:J12"/>
    <mergeCell ref="K17:M17"/>
    <mergeCell ref="K18:M18"/>
    <mergeCell ref="D18:J18"/>
    <mergeCell ref="D16:J16"/>
    <mergeCell ref="K15:M15"/>
    <mergeCell ref="D15:J15"/>
    <mergeCell ref="D17:J17"/>
    <mergeCell ref="D26:J26"/>
    <mergeCell ref="D23:J23"/>
    <mergeCell ref="K19:M19"/>
    <mergeCell ref="D20:J20"/>
    <mergeCell ref="K20:M20"/>
    <mergeCell ref="K21:M21"/>
    <mergeCell ref="D21:J21"/>
    <mergeCell ref="D19:J19"/>
    <mergeCell ref="D25:J25"/>
    <mergeCell ref="D22:J22"/>
    <mergeCell ref="K22:M22"/>
    <mergeCell ref="C28:D30"/>
    <mergeCell ref="K23:M23"/>
    <mergeCell ref="D24:J24"/>
    <mergeCell ref="E28:E30"/>
    <mergeCell ref="K26:M26"/>
    <mergeCell ref="C27:E27"/>
    <mergeCell ref="L27:N27"/>
    <mergeCell ref="I27:K27"/>
    <mergeCell ref="F27:H27"/>
    <mergeCell ref="B22:C26"/>
    <mergeCell ref="F30:G30"/>
    <mergeCell ref="A27:B30"/>
    <mergeCell ref="K24:M24"/>
    <mergeCell ref="N28:N30"/>
    <mergeCell ref="I30:J30"/>
    <mergeCell ref="K25:M25"/>
    <mergeCell ref="F29:H29"/>
    <mergeCell ref="I29:K29"/>
    <mergeCell ref="F28:G28"/>
    <mergeCell ref="I28:J28"/>
    <mergeCell ref="L33:N33"/>
    <mergeCell ref="I33:K33"/>
    <mergeCell ref="F33:H33"/>
    <mergeCell ref="L28:M30"/>
  </mergeCells>
  <phoneticPr fontId="2"/>
  <conditionalFormatting sqref="B10:C14">
    <cfRule type="notContainsBlanks" priority="5" stopIfTrue="1">
      <formula>LEN(TRIM(B10))&gt;0</formula>
    </cfRule>
    <cfRule type="expression" dxfId="219" priority="8">
      <formula>$K14&gt;0</formula>
    </cfRule>
  </conditionalFormatting>
  <conditionalFormatting sqref="B16:C20">
    <cfRule type="notContainsBlanks" priority="3" stopIfTrue="1">
      <formula>LEN(TRIM(B16))&gt;0</formula>
    </cfRule>
    <cfRule type="expression" dxfId="218" priority="4">
      <formula>$K20&gt;0</formula>
    </cfRule>
  </conditionalFormatting>
  <conditionalFormatting sqref="B22:C26">
    <cfRule type="notContainsBlanks" priority="1" stopIfTrue="1">
      <formula>LEN(TRIM(B22))&gt;0</formula>
    </cfRule>
    <cfRule type="expression" dxfId="217" priority="2">
      <formula>$K26&gt;0</formula>
    </cfRule>
  </conditionalFormatting>
  <pageMargins left="0.75" right="0.28000000000000003" top="0.76" bottom="0.54" header="0.34" footer="0.31"/>
  <pageSetup paperSize="9" orientation="portrait" r:id="rId2"/>
  <headerFooter alignWithMargins="0"/>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indexed="42"/>
    <pageSetUpPr fitToPage="1"/>
  </sheetPr>
  <dimension ref="A1:AN162"/>
  <sheetViews>
    <sheetView showZeros="0" view="pageBreakPreview" zoomScale="85" zoomScaleNormal="85" zoomScaleSheetLayoutView="85" workbookViewId="0">
      <selection activeCell="I12" sqref="I12"/>
    </sheetView>
  </sheetViews>
  <sheetFormatPr defaultRowHeight="13.2" x14ac:dyDescent="0.2"/>
  <cols>
    <col min="1" max="1" width="3.44140625" customWidth="1"/>
    <col min="2" max="2" width="4.88671875" customWidth="1"/>
    <col min="3" max="3" width="12.44140625" customWidth="1"/>
    <col min="4" max="4" width="6.21875" customWidth="1"/>
    <col min="5" max="5" width="8.77734375" customWidth="1"/>
    <col min="6" max="6" width="34.88671875" customWidth="1"/>
    <col min="7" max="7" width="4.44140625" customWidth="1"/>
    <col min="8" max="8" width="6.33203125" customWidth="1"/>
    <col min="9" max="9" width="30" customWidth="1"/>
    <col min="10" max="10" width="11.6640625" customWidth="1"/>
    <col min="11" max="11" width="7.33203125" customWidth="1"/>
    <col min="12" max="12" width="9.88671875" customWidth="1"/>
    <col min="13" max="14" width="4" customWidth="1"/>
    <col min="15" max="15" width="5.109375" customWidth="1"/>
    <col min="16" max="16" width="1.44140625" customWidth="1"/>
    <col min="17" max="17" width="11" style="38" hidden="1" customWidth="1"/>
    <col min="18" max="25" width="9" hidden="1" customWidth="1"/>
    <col min="26" max="26" width="3.44140625" style="45" hidden="1" customWidth="1"/>
    <col min="27" max="28" width="6.109375" style="52" hidden="1" customWidth="1"/>
    <col min="29" max="29" width="11.88671875" style="52" hidden="1" customWidth="1"/>
    <col min="30" max="30" width="6.109375" style="52" hidden="1" customWidth="1"/>
    <col min="31" max="31" width="9.77734375" style="52" hidden="1" customWidth="1"/>
    <col min="32" max="32" width="11.33203125" style="52" hidden="1" customWidth="1"/>
    <col min="33" max="33" width="7.44140625" style="52" hidden="1" customWidth="1"/>
    <col min="34" max="35" width="4.33203125" style="52" hidden="1" customWidth="1"/>
    <col min="36" max="36" width="6.109375" style="52" hidden="1" customWidth="1"/>
    <col min="37" max="40" width="6.109375" style="45" customWidth="1"/>
  </cols>
  <sheetData>
    <row r="1" spans="1:36" ht="14.4" x14ac:dyDescent="0.2">
      <c r="A1" s="487" t="s">
        <v>209</v>
      </c>
      <c r="B1" s="487"/>
      <c r="C1" s="487"/>
      <c r="D1" s="487"/>
      <c r="E1" s="487"/>
      <c r="F1" s="487"/>
      <c r="G1" s="487"/>
      <c r="H1" s="487"/>
      <c r="I1" s="487"/>
      <c r="J1" s="487"/>
      <c r="K1" s="487"/>
      <c r="L1" s="487"/>
      <c r="M1" s="487"/>
      <c r="N1" s="487"/>
    </row>
    <row r="2" spans="1:36" ht="22.5" customHeight="1" x14ac:dyDescent="0.2">
      <c r="A2" s="531" t="s">
        <v>54</v>
      </c>
      <c r="B2" s="532"/>
      <c r="C2" s="532"/>
      <c r="D2" s="532"/>
      <c r="E2" s="532"/>
      <c r="F2" s="532"/>
      <c r="G2" s="532"/>
      <c r="H2" s="532"/>
      <c r="I2" s="532"/>
      <c r="J2" s="532"/>
      <c r="K2" s="532"/>
      <c r="L2" s="532"/>
      <c r="M2" s="532"/>
      <c r="N2" s="532"/>
    </row>
    <row r="3" spans="1:36" ht="11.25" customHeight="1" x14ac:dyDescent="0.2">
      <c r="A3" s="532"/>
      <c r="B3" s="532"/>
      <c r="C3" s="532"/>
      <c r="D3" s="532"/>
      <c r="E3" s="532"/>
      <c r="F3" s="532"/>
      <c r="G3" s="532"/>
      <c r="H3" s="532"/>
      <c r="I3" s="532"/>
      <c r="J3" s="532"/>
      <c r="K3" s="532"/>
      <c r="L3" s="532"/>
      <c r="M3" s="532"/>
      <c r="N3" s="532"/>
    </row>
    <row r="4" spans="1:36" ht="78" customHeight="1" x14ac:dyDescent="0.2">
      <c r="A4" s="529" t="s">
        <v>93</v>
      </c>
      <c r="B4" s="529" t="s">
        <v>56</v>
      </c>
      <c r="C4" s="529" t="s">
        <v>193</v>
      </c>
      <c r="D4" s="529" t="s">
        <v>61</v>
      </c>
      <c r="E4" s="529"/>
      <c r="F4" s="70" t="s">
        <v>199</v>
      </c>
      <c r="G4" s="535" t="s">
        <v>216</v>
      </c>
      <c r="H4" s="536"/>
      <c r="I4" s="536"/>
      <c r="J4" s="536"/>
      <c r="K4" s="536"/>
      <c r="L4" s="537"/>
      <c r="M4" s="533" t="s">
        <v>57</v>
      </c>
      <c r="N4" s="534"/>
      <c r="O4" s="529" t="s">
        <v>433</v>
      </c>
      <c r="P4" s="45"/>
      <c r="Q4" s="52"/>
    </row>
    <row r="5" spans="1:36" ht="57.75" customHeight="1" x14ac:dyDescent="0.2">
      <c r="A5" s="529"/>
      <c r="B5" s="529"/>
      <c r="C5" s="529"/>
      <c r="D5" s="28" t="s">
        <v>132</v>
      </c>
      <c r="E5" s="28" t="s">
        <v>58</v>
      </c>
      <c r="F5" s="72" t="s">
        <v>221</v>
      </c>
      <c r="G5" s="28" t="s">
        <v>217</v>
      </c>
      <c r="H5" s="28" t="s">
        <v>192</v>
      </c>
      <c r="I5" s="28" t="s">
        <v>53</v>
      </c>
      <c r="J5" s="28" t="s">
        <v>218</v>
      </c>
      <c r="K5" s="28" t="s">
        <v>187</v>
      </c>
      <c r="L5" s="28" t="s">
        <v>55</v>
      </c>
      <c r="M5" s="28" t="s">
        <v>184</v>
      </c>
      <c r="N5" s="28" t="s">
        <v>185</v>
      </c>
      <c r="O5" s="530"/>
      <c r="P5" s="45"/>
      <c r="Q5" s="52" t="s">
        <v>432</v>
      </c>
      <c r="T5" s="57" t="s">
        <v>136</v>
      </c>
      <c r="U5" s="57" t="s">
        <v>137</v>
      </c>
      <c r="V5" s="56" t="s">
        <v>138</v>
      </c>
      <c r="W5" s="57" t="s">
        <v>139</v>
      </c>
      <c r="X5" s="101" t="s">
        <v>191</v>
      </c>
      <c r="AA5" s="56" t="s">
        <v>177</v>
      </c>
      <c r="AB5" s="58" t="s">
        <v>179</v>
      </c>
      <c r="AC5" s="56" t="s">
        <v>180</v>
      </c>
      <c r="AD5" s="56" t="s">
        <v>183</v>
      </c>
      <c r="AE5" s="28" t="s">
        <v>192</v>
      </c>
      <c r="AF5" s="56" t="s">
        <v>182</v>
      </c>
      <c r="AG5" s="58" t="s">
        <v>188</v>
      </c>
      <c r="AH5" s="57" t="s">
        <v>184</v>
      </c>
      <c r="AI5" s="57" t="s">
        <v>185</v>
      </c>
      <c r="AJ5" s="57" t="s">
        <v>186</v>
      </c>
    </row>
    <row r="6" spans="1:36" ht="38.25" customHeight="1" x14ac:dyDescent="0.2">
      <c r="A6" s="128">
        <f>'様式２－１'!A6</f>
        <v>0</v>
      </c>
      <c r="B6" s="56" t="str">
        <f>'様式２－１'!B6</f>
        <v/>
      </c>
      <c r="C6" s="41">
        <f>IF(ISNA(VLOOKUP(A6,全技術者確認表!$A$14:$D$213,2,0)),,VLOOKUP(A6,全技術者確認表!$A$14:$D$213,2,0))</f>
        <v>0</v>
      </c>
      <c r="D6" s="134"/>
      <c r="E6" s="134"/>
      <c r="F6" s="138" t="s">
        <v>401</v>
      </c>
      <c r="G6" s="135"/>
      <c r="H6" s="135"/>
      <c r="I6" s="136"/>
      <c r="J6" s="134"/>
      <c r="K6" s="134"/>
      <c r="L6" s="137"/>
      <c r="M6" s="137"/>
      <c r="N6" s="137"/>
      <c r="O6" s="28" t="str">
        <f>IF(Q6="未登録","",Q6)</f>
        <v/>
      </c>
      <c r="P6" s="45"/>
      <c r="Q6" s="133" t="str">
        <f>IF(ISNA(VLOOKUP(A6,全技術者確認表!A:L,12,0)),"未登録",IF(VLOOKUP(A6,全技術者確認表!A:L,5,)="","未登録",VLOOKUP(A6,全技術者確認表!A:L,12,0)))</f>
        <v>未登録</v>
      </c>
      <c r="R6">
        <f>IF(Q6="未登録",0,IF(Q6="登録抹消",0,1))</f>
        <v>0</v>
      </c>
      <c r="S6">
        <f>IF('様式２－１'!BY6&gt;=1,1,0)</f>
        <v>0</v>
      </c>
      <c r="T6">
        <f>IF($D6=T$5,5,0)</f>
        <v>0</v>
      </c>
      <c r="U6">
        <f t="shared" ref="U6:V21" si="0">IF($D6=U$5,5,0)</f>
        <v>0</v>
      </c>
      <c r="V6">
        <f t="shared" si="0"/>
        <v>0</v>
      </c>
      <c r="W6">
        <f>IF($D6=W$5,3,0)</f>
        <v>0</v>
      </c>
      <c r="Y6" t="str">
        <f>IF(M6+SUM(T6:X6)&gt;=25,"実","その他")</f>
        <v>その他</v>
      </c>
      <c r="AA6" s="57" t="s">
        <v>178</v>
      </c>
      <c r="AB6" s="59" t="s">
        <v>136</v>
      </c>
      <c r="AC6" s="57" t="s">
        <v>140</v>
      </c>
      <c r="AD6" s="59">
        <v>29</v>
      </c>
      <c r="AE6" s="57" t="s">
        <v>195</v>
      </c>
      <c r="AF6" s="54" t="s">
        <v>152</v>
      </c>
      <c r="AG6" s="59" t="s">
        <v>176</v>
      </c>
      <c r="AH6" s="57">
        <v>1</v>
      </c>
      <c r="AI6" s="63">
        <v>0</v>
      </c>
      <c r="AJ6" s="57" t="s">
        <v>60</v>
      </c>
    </row>
    <row r="7" spans="1:36" ht="38.25" customHeight="1" x14ac:dyDescent="0.2">
      <c r="A7" s="128">
        <f>'様式２－１'!A7</f>
        <v>0</v>
      </c>
      <c r="B7" s="56" t="str">
        <f>'様式２－１'!B7</f>
        <v/>
      </c>
      <c r="C7" s="41">
        <f>IF(ISNA(VLOOKUP(A7,全技術者確認表!$A$14:$D$213,2,0)),,VLOOKUP(A7,全技術者確認表!$A$14:$D$213,2,0))</f>
        <v>0</v>
      </c>
      <c r="D7" s="134"/>
      <c r="E7" s="134"/>
      <c r="F7" s="138" t="s">
        <v>401</v>
      </c>
      <c r="G7" s="135"/>
      <c r="H7" s="135"/>
      <c r="I7" s="136"/>
      <c r="J7" s="134"/>
      <c r="K7" s="134"/>
      <c r="L7" s="137"/>
      <c r="M7" s="137"/>
      <c r="N7" s="137"/>
      <c r="O7" s="28" t="str">
        <f t="shared" ref="O7:O70" si="1">IF(Q7="未登録","",Q7)</f>
        <v/>
      </c>
      <c r="P7" s="45"/>
      <c r="Q7" s="133" t="str">
        <f>IF(ISNA(VLOOKUP(A7,全技術者確認表!A:L,12,0)),"未登録",IF(VLOOKUP(A7,全技術者確認表!A:L,5,)="","未登録",VLOOKUP(A7,全技術者確認表!A:L,12,0)))</f>
        <v>未登録</v>
      </c>
      <c r="R7">
        <f t="shared" ref="R7:R70" si="2">IF(Q7="未登録",0,IF(Q7="登録抹消",0,1))</f>
        <v>0</v>
      </c>
      <c r="S7">
        <f>IF('様式２－１'!BY7&gt;=1,1,0)</f>
        <v>0</v>
      </c>
      <c r="T7">
        <f t="shared" ref="T7:V38" si="3">IF($D7=T$5,5,0)</f>
        <v>0</v>
      </c>
      <c r="U7">
        <f t="shared" si="0"/>
        <v>0</v>
      </c>
      <c r="V7">
        <f t="shared" si="0"/>
        <v>0</v>
      </c>
      <c r="W7">
        <f t="shared" ref="W7:W70" si="4">IF($D7=W$5,3,0)</f>
        <v>0</v>
      </c>
      <c r="Y7" t="str">
        <f t="shared" ref="Y7:Y70" si="5">IF(M7+SUM(T7:X7)&gt;=25,"実","その他")</f>
        <v>その他</v>
      </c>
      <c r="AA7" s="57" t="s">
        <v>134</v>
      </c>
      <c r="AB7" s="59" t="s">
        <v>137</v>
      </c>
      <c r="AC7" s="57" t="s">
        <v>141</v>
      </c>
      <c r="AD7" s="59">
        <v>30</v>
      </c>
      <c r="AE7" s="57" t="s">
        <v>194</v>
      </c>
      <c r="AF7" s="54" t="s">
        <v>153</v>
      </c>
      <c r="AG7" s="59" t="s">
        <v>189</v>
      </c>
      <c r="AH7" s="57">
        <f>+AH6+1</f>
        <v>2</v>
      </c>
      <c r="AI7" s="57">
        <v>1</v>
      </c>
      <c r="AJ7" s="57" t="s">
        <v>75</v>
      </c>
    </row>
    <row r="8" spans="1:36" ht="38.25" customHeight="1" x14ac:dyDescent="0.2">
      <c r="A8" s="128">
        <f>'様式２－１'!A8</f>
        <v>0</v>
      </c>
      <c r="B8" s="56" t="str">
        <f>'様式２－１'!B8</f>
        <v/>
      </c>
      <c r="C8" s="41">
        <f>IF(ISNA(VLOOKUP(A8,全技術者確認表!$A$14:$D$213,2,0)),,VLOOKUP(A8,全技術者確認表!$A$14:$D$213,2,0))</f>
        <v>0</v>
      </c>
      <c r="D8" s="134"/>
      <c r="E8" s="134"/>
      <c r="F8" s="138" t="s">
        <v>401</v>
      </c>
      <c r="G8" s="135"/>
      <c r="H8" s="135"/>
      <c r="I8" s="136"/>
      <c r="J8" s="134"/>
      <c r="K8" s="134"/>
      <c r="L8" s="137"/>
      <c r="M8" s="137"/>
      <c r="N8" s="137"/>
      <c r="O8" s="28" t="str">
        <f t="shared" si="1"/>
        <v/>
      </c>
      <c r="P8" s="45"/>
      <c r="Q8" s="133" t="str">
        <f>IF(ISNA(VLOOKUP(A8,全技術者確認表!A:L,12,0)),"未登録",IF(VLOOKUP(A8,全技術者確認表!A:L,5,)="","未登録",VLOOKUP(A8,全技術者確認表!A:L,12,0)))</f>
        <v>未登録</v>
      </c>
      <c r="R8">
        <f t="shared" si="2"/>
        <v>0</v>
      </c>
      <c r="S8">
        <f>IF('様式２－１'!BY8&gt;=1,1,0)</f>
        <v>0</v>
      </c>
      <c r="T8">
        <f t="shared" si="3"/>
        <v>0</v>
      </c>
      <c r="U8">
        <f t="shared" si="0"/>
        <v>0</v>
      </c>
      <c r="V8">
        <f t="shared" si="0"/>
        <v>0</v>
      </c>
      <c r="W8">
        <f t="shared" si="4"/>
        <v>0</v>
      </c>
      <c r="Y8" t="str">
        <f t="shared" si="5"/>
        <v>その他</v>
      </c>
      <c r="AA8" s="57" t="s">
        <v>286</v>
      </c>
      <c r="AB8" s="58" t="s">
        <v>138</v>
      </c>
      <c r="AC8" s="57" t="s">
        <v>142</v>
      </c>
      <c r="AD8" s="59">
        <v>1</v>
      </c>
      <c r="AE8" s="57" t="s">
        <v>197</v>
      </c>
      <c r="AF8" s="54" t="s">
        <v>154</v>
      </c>
      <c r="AH8" s="57">
        <f t="shared" ref="AH8:AH65" si="6">+AH7+1</f>
        <v>3</v>
      </c>
      <c r="AI8" s="57">
        <f t="shared" ref="AI8:AI17" si="7">+AI7+1</f>
        <v>2</v>
      </c>
      <c r="AJ8" s="57" t="s">
        <v>59</v>
      </c>
    </row>
    <row r="9" spans="1:36" ht="38.25" customHeight="1" x14ac:dyDescent="0.2">
      <c r="A9" s="128">
        <f>'様式２－１'!A9</f>
        <v>0</v>
      </c>
      <c r="B9" s="56" t="str">
        <f>'様式２－１'!B9</f>
        <v/>
      </c>
      <c r="C9" s="41">
        <f>IF(ISNA(VLOOKUP(A9,全技術者確認表!$A$14:$D$213,2,0)),,VLOOKUP(A9,全技術者確認表!$A$14:$D$213,2,0))</f>
        <v>0</v>
      </c>
      <c r="D9" s="134"/>
      <c r="E9" s="134"/>
      <c r="F9" s="138" t="s">
        <v>401</v>
      </c>
      <c r="G9" s="135"/>
      <c r="H9" s="135"/>
      <c r="I9" s="136"/>
      <c r="J9" s="134"/>
      <c r="K9" s="134"/>
      <c r="L9" s="137"/>
      <c r="M9" s="137"/>
      <c r="N9" s="137"/>
      <c r="O9" s="28" t="str">
        <f t="shared" si="1"/>
        <v/>
      </c>
      <c r="P9" s="45"/>
      <c r="Q9" s="133" t="str">
        <f>IF(ISNA(VLOOKUP(A9,全技術者確認表!A:L,12,0)),"未登録",IF(VLOOKUP(A9,全技術者確認表!A:L,5,)="","未登録",VLOOKUP(A9,全技術者確認表!A:L,12,0)))</f>
        <v>未登録</v>
      </c>
      <c r="R9">
        <f t="shared" si="2"/>
        <v>0</v>
      </c>
      <c r="S9">
        <f>IF('様式２－１'!BY9&gt;=1,1,0)</f>
        <v>0</v>
      </c>
      <c r="T9">
        <f t="shared" si="3"/>
        <v>0</v>
      </c>
      <c r="U9">
        <f t="shared" si="0"/>
        <v>0</v>
      </c>
      <c r="V9">
        <f t="shared" si="0"/>
        <v>0</v>
      </c>
      <c r="W9">
        <f t="shared" si="4"/>
        <v>0</v>
      </c>
      <c r="Y9" t="str">
        <f t="shared" si="5"/>
        <v>その他</v>
      </c>
      <c r="AA9" s="57" t="s">
        <v>133</v>
      </c>
      <c r="AB9" s="59" t="s">
        <v>139</v>
      </c>
      <c r="AC9" s="57" t="s">
        <v>143</v>
      </c>
      <c r="AD9" s="57">
        <v>2</v>
      </c>
      <c r="AE9" s="57" t="s">
        <v>196</v>
      </c>
      <c r="AF9" s="54" t="s">
        <v>198</v>
      </c>
      <c r="AH9" s="57">
        <f t="shared" si="6"/>
        <v>4</v>
      </c>
      <c r="AI9" s="57">
        <f t="shared" si="7"/>
        <v>3</v>
      </c>
    </row>
    <row r="10" spans="1:36" ht="38.25" customHeight="1" x14ac:dyDescent="0.2">
      <c r="A10" s="128">
        <f>'様式２－１'!A10</f>
        <v>0</v>
      </c>
      <c r="B10" s="56" t="str">
        <f>'様式２－１'!B10</f>
        <v/>
      </c>
      <c r="C10" s="41">
        <f>IF(ISNA(VLOOKUP(A10,全技術者確認表!$A$14:$D$213,2,0)),,VLOOKUP(A10,全技術者確認表!$A$14:$D$213,2,0))</f>
        <v>0</v>
      </c>
      <c r="D10" s="134"/>
      <c r="E10" s="134"/>
      <c r="F10" s="138" t="s">
        <v>401</v>
      </c>
      <c r="G10" s="135"/>
      <c r="H10" s="135"/>
      <c r="I10" s="136"/>
      <c r="J10" s="134"/>
      <c r="K10" s="134"/>
      <c r="L10" s="137"/>
      <c r="M10" s="137"/>
      <c r="N10" s="137"/>
      <c r="O10" s="28" t="str">
        <f t="shared" si="1"/>
        <v/>
      </c>
      <c r="P10" s="45"/>
      <c r="Q10" s="133" t="str">
        <f>IF(ISNA(VLOOKUP(A10,全技術者確認表!A:L,12,0)),"未登録",IF(VLOOKUP(A10,全技術者確認表!A:L,5,)="","未登録",VLOOKUP(A10,全技術者確認表!A:L,12,0)))</f>
        <v>未登録</v>
      </c>
      <c r="R10">
        <f t="shared" si="2"/>
        <v>0</v>
      </c>
      <c r="S10">
        <f>IF('様式２－１'!BY10&gt;=1,1,0)</f>
        <v>0</v>
      </c>
      <c r="T10">
        <f t="shared" si="3"/>
        <v>0</v>
      </c>
      <c r="U10">
        <f t="shared" si="0"/>
        <v>0</v>
      </c>
      <c r="V10">
        <f t="shared" si="0"/>
        <v>0</v>
      </c>
      <c r="W10">
        <f t="shared" si="4"/>
        <v>0</v>
      </c>
      <c r="Y10" t="str">
        <f t="shared" si="5"/>
        <v>その他</v>
      </c>
      <c r="AA10" s="57" t="s">
        <v>135</v>
      </c>
      <c r="AB10" s="52" t="s">
        <v>402</v>
      </c>
      <c r="AC10" s="57" t="s">
        <v>144</v>
      </c>
      <c r="AD10" s="57">
        <v>3</v>
      </c>
      <c r="AE10" s="64" t="s">
        <v>203</v>
      </c>
      <c r="AF10" s="60"/>
      <c r="AH10" s="57">
        <f t="shared" si="6"/>
        <v>5</v>
      </c>
      <c r="AI10" s="57">
        <f t="shared" si="7"/>
        <v>4</v>
      </c>
    </row>
    <row r="11" spans="1:36" ht="38.25" customHeight="1" x14ac:dyDescent="0.2">
      <c r="A11" s="128">
        <f>'様式２－１'!A11</f>
        <v>0</v>
      </c>
      <c r="B11" s="56" t="str">
        <f>'様式２－１'!B11</f>
        <v/>
      </c>
      <c r="C11" s="41">
        <f>IF(ISNA(VLOOKUP(A11,全技術者確認表!$A$14:$D$213,2,0)),,VLOOKUP(A11,全技術者確認表!$A$14:$D$213,2,0))</f>
        <v>0</v>
      </c>
      <c r="D11" s="134"/>
      <c r="E11" s="134"/>
      <c r="F11" s="138" t="s">
        <v>401</v>
      </c>
      <c r="G11" s="135"/>
      <c r="H11" s="135"/>
      <c r="I11" s="136"/>
      <c r="J11" s="134"/>
      <c r="K11" s="134"/>
      <c r="L11" s="137"/>
      <c r="M11" s="137"/>
      <c r="N11" s="137"/>
      <c r="O11" s="28" t="str">
        <f t="shared" si="1"/>
        <v/>
      </c>
      <c r="P11" s="45"/>
      <c r="Q11" s="133" t="str">
        <f>IF(ISNA(VLOOKUP(A11,全技術者確認表!A:L,12,0)),"未登録",IF(VLOOKUP(A11,全技術者確認表!A:L,5,)="","未登録",VLOOKUP(A11,全技術者確認表!A:L,12,0)))</f>
        <v>未登録</v>
      </c>
      <c r="R11">
        <f t="shared" si="2"/>
        <v>0</v>
      </c>
      <c r="S11">
        <f>IF('様式２－１'!BY11&gt;=1,1,0)</f>
        <v>0</v>
      </c>
      <c r="T11">
        <f t="shared" si="3"/>
        <v>0</v>
      </c>
      <c r="U11">
        <f t="shared" si="0"/>
        <v>0</v>
      </c>
      <c r="V11">
        <f t="shared" si="0"/>
        <v>0</v>
      </c>
      <c r="W11">
        <f t="shared" si="4"/>
        <v>0</v>
      </c>
      <c r="Y11" t="str">
        <f t="shared" si="5"/>
        <v>その他</v>
      </c>
      <c r="AA11" s="57" t="s">
        <v>191</v>
      </c>
      <c r="AC11" s="57" t="s">
        <v>145</v>
      </c>
      <c r="AD11" s="57">
        <v>4</v>
      </c>
      <c r="AH11" s="57">
        <f t="shared" si="6"/>
        <v>6</v>
      </c>
      <c r="AI11" s="57">
        <f t="shared" si="7"/>
        <v>5</v>
      </c>
    </row>
    <row r="12" spans="1:36" ht="38.25" customHeight="1" x14ac:dyDescent="0.2">
      <c r="A12" s="128">
        <f>'様式２－１'!A12</f>
        <v>0</v>
      </c>
      <c r="B12" s="56" t="str">
        <f>'様式２－１'!B12</f>
        <v/>
      </c>
      <c r="C12" s="41">
        <f>IF(ISNA(VLOOKUP(A12,全技術者確認表!$A$14:$D$213,2,0)),,VLOOKUP(A12,全技術者確認表!$A$14:$D$213,2,0))</f>
        <v>0</v>
      </c>
      <c r="D12" s="134"/>
      <c r="E12" s="134"/>
      <c r="F12" s="138" t="s">
        <v>401</v>
      </c>
      <c r="G12" s="135"/>
      <c r="H12" s="135"/>
      <c r="I12" s="136"/>
      <c r="J12" s="134"/>
      <c r="K12" s="134"/>
      <c r="L12" s="137"/>
      <c r="M12" s="137"/>
      <c r="N12" s="137"/>
      <c r="O12" s="28" t="str">
        <f t="shared" si="1"/>
        <v/>
      </c>
      <c r="P12" s="45"/>
      <c r="Q12" s="133" t="str">
        <f>IF(ISNA(VLOOKUP(A12,全技術者確認表!A:L,12,0)),"未登録",IF(VLOOKUP(A12,全技術者確認表!A:L,5,)="","未登録",VLOOKUP(A12,全技術者確認表!A:L,12,0)))</f>
        <v>未登録</v>
      </c>
      <c r="R12">
        <f t="shared" si="2"/>
        <v>0</v>
      </c>
      <c r="S12">
        <f>IF('様式２－１'!BY12&gt;=1,1,0)</f>
        <v>0</v>
      </c>
      <c r="T12">
        <f t="shared" si="3"/>
        <v>0</v>
      </c>
      <c r="U12">
        <f t="shared" si="0"/>
        <v>0</v>
      </c>
      <c r="V12">
        <f t="shared" si="0"/>
        <v>0</v>
      </c>
      <c r="W12">
        <f t="shared" si="4"/>
        <v>0</v>
      </c>
      <c r="Y12" t="str">
        <f t="shared" si="5"/>
        <v>その他</v>
      </c>
      <c r="AC12" s="57" t="s">
        <v>146</v>
      </c>
      <c r="AD12" s="57">
        <v>5</v>
      </c>
      <c r="AH12" s="57">
        <f t="shared" si="6"/>
        <v>7</v>
      </c>
      <c r="AI12" s="57">
        <f t="shared" si="7"/>
        <v>6</v>
      </c>
    </row>
    <row r="13" spans="1:36" ht="38.25" customHeight="1" x14ac:dyDescent="0.2">
      <c r="A13" s="128">
        <f>'様式２－１'!A13</f>
        <v>0</v>
      </c>
      <c r="B13" s="56" t="str">
        <f>'様式２－１'!B13</f>
        <v/>
      </c>
      <c r="C13" s="41">
        <f>IF(ISNA(VLOOKUP(A13,全技術者確認表!$A$14:$D$213,2,0)),,VLOOKUP(A13,全技術者確認表!$A$14:$D$213,2,0))</f>
        <v>0</v>
      </c>
      <c r="D13" s="134"/>
      <c r="E13" s="134"/>
      <c r="F13" s="138" t="s">
        <v>401</v>
      </c>
      <c r="G13" s="135"/>
      <c r="H13" s="135"/>
      <c r="I13" s="136"/>
      <c r="J13" s="134"/>
      <c r="K13" s="134"/>
      <c r="L13" s="137"/>
      <c r="M13" s="137"/>
      <c r="N13" s="137"/>
      <c r="O13" s="28" t="str">
        <f t="shared" si="1"/>
        <v/>
      </c>
      <c r="P13" s="45"/>
      <c r="Q13" s="133" t="str">
        <f>IF(ISNA(VLOOKUP(A13,全技術者確認表!A:L,12,0)),"未登録",IF(VLOOKUP(A13,全技術者確認表!A:L,5,)="","未登録",VLOOKUP(A13,全技術者確認表!A:L,12,0)))</f>
        <v>未登録</v>
      </c>
      <c r="R13">
        <f t="shared" si="2"/>
        <v>0</v>
      </c>
      <c r="S13">
        <f>IF('様式２－１'!BY13&gt;=1,1,0)</f>
        <v>0</v>
      </c>
      <c r="T13">
        <f t="shared" si="3"/>
        <v>0</v>
      </c>
      <c r="U13">
        <f t="shared" si="0"/>
        <v>0</v>
      </c>
      <c r="V13">
        <f t="shared" si="0"/>
        <v>0</v>
      </c>
      <c r="W13">
        <f t="shared" si="4"/>
        <v>0</v>
      </c>
      <c r="Y13" t="str">
        <f t="shared" si="5"/>
        <v>その他</v>
      </c>
      <c r="AC13" s="57" t="s">
        <v>181</v>
      </c>
      <c r="AH13" s="57">
        <f t="shared" si="6"/>
        <v>8</v>
      </c>
      <c r="AI13" s="57">
        <f t="shared" si="7"/>
        <v>7</v>
      </c>
    </row>
    <row r="14" spans="1:36" ht="38.25" customHeight="1" x14ac:dyDescent="0.2">
      <c r="A14" s="128">
        <f>'様式２－１'!A14</f>
        <v>0</v>
      </c>
      <c r="B14" s="56" t="str">
        <f>'様式２－１'!B14</f>
        <v/>
      </c>
      <c r="C14" s="41">
        <f>IF(ISNA(VLOOKUP(A14,全技術者確認表!$A$14:$D$213,2,0)),,VLOOKUP(A14,全技術者確認表!$A$14:$D$213,2,0))</f>
        <v>0</v>
      </c>
      <c r="D14" s="134"/>
      <c r="E14" s="134"/>
      <c r="F14" s="138" t="s">
        <v>401</v>
      </c>
      <c r="G14" s="135"/>
      <c r="H14" s="135"/>
      <c r="I14" s="136"/>
      <c r="J14" s="134"/>
      <c r="K14" s="134"/>
      <c r="L14" s="137"/>
      <c r="M14" s="137"/>
      <c r="N14" s="137"/>
      <c r="O14" s="28" t="str">
        <f t="shared" si="1"/>
        <v/>
      </c>
      <c r="P14" s="45"/>
      <c r="Q14" s="133" t="str">
        <f>IF(ISNA(VLOOKUP(A14,全技術者確認表!A:L,12,0)),"未登録",IF(VLOOKUP(A14,全技術者確認表!A:L,5,)="","未登録",VLOOKUP(A14,全技術者確認表!A:L,12,0)))</f>
        <v>未登録</v>
      </c>
      <c r="R14">
        <f t="shared" si="2"/>
        <v>0</v>
      </c>
      <c r="S14">
        <f>IF('様式２－１'!BY14&gt;=1,1,0)</f>
        <v>0</v>
      </c>
      <c r="T14">
        <f t="shared" si="3"/>
        <v>0</v>
      </c>
      <c r="U14">
        <f t="shared" si="0"/>
        <v>0</v>
      </c>
      <c r="V14">
        <f t="shared" si="0"/>
        <v>0</v>
      </c>
      <c r="W14">
        <f t="shared" si="4"/>
        <v>0</v>
      </c>
      <c r="Y14" t="str">
        <f t="shared" si="5"/>
        <v>その他</v>
      </c>
      <c r="AC14" s="57" t="s">
        <v>147</v>
      </c>
      <c r="AH14" s="57">
        <f t="shared" si="6"/>
        <v>9</v>
      </c>
      <c r="AI14" s="57">
        <f t="shared" si="7"/>
        <v>8</v>
      </c>
    </row>
    <row r="15" spans="1:36" ht="38.25" customHeight="1" x14ac:dyDescent="0.2">
      <c r="A15" s="128">
        <f>'様式２－１'!A15</f>
        <v>0</v>
      </c>
      <c r="B15" s="56" t="str">
        <f>'様式２－１'!B15</f>
        <v/>
      </c>
      <c r="C15" s="41">
        <f>IF(ISNA(VLOOKUP(A15,全技術者確認表!$A$14:$D$213,2,0)),,VLOOKUP(A15,全技術者確認表!$A$14:$D$213,2,0))</f>
        <v>0</v>
      </c>
      <c r="D15" s="134"/>
      <c r="E15" s="134"/>
      <c r="F15" s="138" t="s">
        <v>401</v>
      </c>
      <c r="G15" s="135"/>
      <c r="H15" s="135"/>
      <c r="I15" s="136"/>
      <c r="J15" s="134"/>
      <c r="K15" s="134"/>
      <c r="L15" s="137"/>
      <c r="M15" s="137"/>
      <c r="N15" s="137"/>
      <c r="O15" s="28" t="str">
        <f t="shared" si="1"/>
        <v/>
      </c>
      <c r="P15" s="45"/>
      <c r="Q15" s="133" t="str">
        <f>IF(ISNA(VLOOKUP(A15,全技術者確認表!A:L,12,0)),"未登録",IF(VLOOKUP(A15,全技術者確認表!A:L,5,)="","未登録",VLOOKUP(A15,全技術者確認表!A:L,12,0)))</f>
        <v>未登録</v>
      </c>
      <c r="R15">
        <f t="shared" si="2"/>
        <v>0</v>
      </c>
      <c r="S15">
        <f>IF('様式２－１'!BY15&gt;=1,1,0)</f>
        <v>0</v>
      </c>
      <c r="T15">
        <f t="shared" si="3"/>
        <v>0</v>
      </c>
      <c r="U15">
        <f t="shared" si="0"/>
        <v>0</v>
      </c>
      <c r="V15">
        <f t="shared" si="0"/>
        <v>0</v>
      </c>
      <c r="W15">
        <f t="shared" si="4"/>
        <v>0</v>
      </c>
      <c r="Y15" t="str">
        <f t="shared" si="5"/>
        <v>その他</v>
      </c>
      <c r="AC15" s="57" t="s">
        <v>148</v>
      </c>
      <c r="AH15" s="57">
        <f t="shared" si="6"/>
        <v>10</v>
      </c>
      <c r="AI15" s="57">
        <f t="shared" si="7"/>
        <v>9</v>
      </c>
    </row>
    <row r="16" spans="1:36" ht="38.25" customHeight="1" x14ac:dyDescent="0.2">
      <c r="A16" s="128">
        <f>'様式２－１'!A16</f>
        <v>0</v>
      </c>
      <c r="B16" s="56" t="str">
        <f>'様式２－１'!B16</f>
        <v/>
      </c>
      <c r="C16" s="41">
        <f>IF(ISNA(VLOOKUP(A16,全技術者確認表!$A$14:$D$213,2,0)),,VLOOKUP(A16,全技術者確認表!$A$14:$D$213,2,0))</f>
        <v>0</v>
      </c>
      <c r="D16" s="134"/>
      <c r="E16" s="134"/>
      <c r="F16" s="138" t="s">
        <v>401</v>
      </c>
      <c r="G16" s="135"/>
      <c r="H16" s="135"/>
      <c r="I16" s="136"/>
      <c r="J16" s="134"/>
      <c r="K16" s="134"/>
      <c r="L16" s="137"/>
      <c r="M16" s="137"/>
      <c r="N16" s="137"/>
      <c r="O16" s="28" t="str">
        <f t="shared" si="1"/>
        <v/>
      </c>
      <c r="P16" s="45"/>
      <c r="Q16" s="133" t="str">
        <f>IF(ISNA(VLOOKUP(A16,全技術者確認表!A:L,12,0)),"未登録",IF(VLOOKUP(A16,全技術者確認表!A:L,5,)="","未登録",VLOOKUP(A16,全技術者確認表!A:L,12,0)))</f>
        <v>未登録</v>
      </c>
      <c r="R16">
        <f t="shared" si="2"/>
        <v>0</v>
      </c>
      <c r="S16">
        <f>IF('様式２－１'!BY16&gt;=1,1,0)</f>
        <v>0</v>
      </c>
      <c r="T16">
        <f t="shared" si="3"/>
        <v>0</v>
      </c>
      <c r="U16">
        <f t="shared" si="0"/>
        <v>0</v>
      </c>
      <c r="V16">
        <f t="shared" si="0"/>
        <v>0</v>
      </c>
      <c r="W16">
        <f t="shared" si="4"/>
        <v>0</v>
      </c>
      <c r="Y16" t="str">
        <f t="shared" si="5"/>
        <v>その他</v>
      </c>
      <c r="AC16" s="57" t="s">
        <v>149</v>
      </c>
      <c r="AH16" s="57">
        <f t="shared" si="6"/>
        <v>11</v>
      </c>
      <c r="AI16" s="57">
        <f t="shared" si="7"/>
        <v>10</v>
      </c>
    </row>
    <row r="17" spans="1:35" ht="38.25" customHeight="1" x14ac:dyDescent="0.2">
      <c r="A17" s="128">
        <f>'様式２－１'!A17</f>
        <v>0</v>
      </c>
      <c r="B17" s="56" t="str">
        <f>'様式２－１'!B17</f>
        <v/>
      </c>
      <c r="C17" s="41">
        <f>IF(ISNA(VLOOKUP(A17,全技術者確認表!$A$14:$D$213,2,0)),,VLOOKUP(A17,全技術者確認表!$A$14:$D$213,2,0))</f>
        <v>0</v>
      </c>
      <c r="D17" s="134"/>
      <c r="E17" s="134"/>
      <c r="F17" s="138" t="s">
        <v>401</v>
      </c>
      <c r="G17" s="135"/>
      <c r="H17" s="135"/>
      <c r="I17" s="136"/>
      <c r="J17" s="134"/>
      <c r="K17" s="134"/>
      <c r="L17" s="137"/>
      <c r="M17" s="137"/>
      <c r="N17" s="137"/>
      <c r="O17" s="28" t="str">
        <f t="shared" si="1"/>
        <v/>
      </c>
      <c r="P17" s="45"/>
      <c r="Q17" s="133" t="str">
        <f>IF(ISNA(VLOOKUP(A17,全技術者確認表!A:L,12,0)),"未登録",IF(VLOOKUP(A17,全技術者確認表!A:L,5,)="","未登録",VLOOKUP(A17,全技術者確認表!A:L,12,0)))</f>
        <v>未登録</v>
      </c>
      <c r="R17">
        <f t="shared" si="2"/>
        <v>0</v>
      </c>
      <c r="S17">
        <f>IF('様式２－１'!BY17&gt;=1,1,0)</f>
        <v>0</v>
      </c>
      <c r="T17">
        <f t="shared" si="3"/>
        <v>0</v>
      </c>
      <c r="U17">
        <f t="shared" si="0"/>
        <v>0</v>
      </c>
      <c r="V17">
        <f t="shared" si="0"/>
        <v>0</v>
      </c>
      <c r="W17">
        <f t="shared" si="4"/>
        <v>0</v>
      </c>
      <c r="Y17" t="str">
        <f t="shared" si="5"/>
        <v>その他</v>
      </c>
      <c r="AC17" s="57" t="s">
        <v>150</v>
      </c>
      <c r="AH17" s="57">
        <f t="shared" si="6"/>
        <v>12</v>
      </c>
      <c r="AI17" s="57">
        <f t="shared" si="7"/>
        <v>11</v>
      </c>
    </row>
    <row r="18" spans="1:35" ht="38.25" customHeight="1" x14ac:dyDescent="0.2">
      <c r="A18" s="128">
        <f>'様式２－１'!A18</f>
        <v>0</v>
      </c>
      <c r="B18" s="56" t="str">
        <f>'様式２－１'!B18</f>
        <v/>
      </c>
      <c r="C18" s="41">
        <f>IF(ISNA(VLOOKUP(A18,全技術者確認表!$A$14:$D$213,2,0)),,VLOOKUP(A18,全技術者確認表!$A$14:$D$213,2,0))</f>
        <v>0</v>
      </c>
      <c r="D18" s="134"/>
      <c r="E18" s="134"/>
      <c r="F18" s="138" t="s">
        <v>401</v>
      </c>
      <c r="G18" s="135"/>
      <c r="H18" s="135"/>
      <c r="I18" s="136"/>
      <c r="J18" s="134"/>
      <c r="K18" s="134"/>
      <c r="L18" s="137"/>
      <c r="M18" s="137"/>
      <c r="N18" s="137"/>
      <c r="O18" s="28" t="str">
        <f t="shared" si="1"/>
        <v/>
      </c>
      <c r="P18" s="45"/>
      <c r="Q18" s="133" t="str">
        <f>IF(ISNA(VLOOKUP(A18,全技術者確認表!A:L,12,0)),"未登録",IF(VLOOKUP(A18,全技術者確認表!A:L,5,)="","未登録",VLOOKUP(A18,全技術者確認表!A:L,12,0)))</f>
        <v>未登録</v>
      </c>
      <c r="R18">
        <f t="shared" si="2"/>
        <v>0</v>
      </c>
      <c r="S18">
        <f>IF('様式２－１'!BY18&gt;=1,1,0)</f>
        <v>0</v>
      </c>
      <c r="T18">
        <f t="shared" si="3"/>
        <v>0</v>
      </c>
      <c r="U18">
        <f t="shared" si="0"/>
        <v>0</v>
      </c>
      <c r="V18">
        <f t="shared" si="0"/>
        <v>0</v>
      </c>
      <c r="W18">
        <f t="shared" si="4"/>
        <v>0</v>
      </c>
      <c r="Y18" t="str">
        <f t="shared" si="5"/>
        <v>その他</v>
      </c>
      <c r="AC18" s="57" t="s">
        <v>151</v>
      </c>
      <c r="AH18" s="57">
        <f t="shared" si="6"/>
        <v>13</v>
      </c>
    </row>
    <row r="19" spans="1:35" ht="38.25" customHeight="1" x14ac:dyDescent="0.2">
      <c r="A19" s="128">
        <f>'様式２－１'!A19</f>
        <v>0</v>
      </c>
      <c r="B19" s="56" t="str">
        <f>'様式２－１'!B19</f>
        <v/>
      </c>
      <c r="C19" s="41">
        <f>IF(ISNA(VLOOKUP(A19,全技術者確認表!$A$14:$D$213,2,0)),,VLOOKUP(A19,全技術者確認表!$A$14:$D$213,2,0))</f>
        <v>0</v>
      </c>
      <c r="D19" s="134"/>
      <c r="E19" s="134"/>
      <c r="F19" s="138" t="s">
        <v>401</v>
      </c>
      <c r="G19" s="135"/>
      <c r="H19" s="135"/>
      <c r="I19" s="136"/>
      <c r="J19" s="134"/>
      <c r="K19" s="134"/>
      <c r="L19" s="137"/>
      <c r="M19" s="137"/>
      <c r="N19" s="137"/>
      <c r="O19" s="28" t="str">
        <f t="shared" si="1"/>
        <v/>
      </c>
      <c r="P19" s="45"/>
      <c r="Q19" s="133" t="str">
        <f>IF(ISNA(VLOOKUP(A19,全技術者確認表!A:L,12,0)),"未登録",IF(VLOOKUP(A19,全技術者確認表!A:L,5,)="","未登録",VLOOKUP(A19,全技術者確認表!A:L,12,0)))</f>
        <v>未登録</v>
      </c>
      <c r="R19">
        <f t="shared" si="2"/>
        <v>0</v>
      </c>
      <c r="S19">
        <f>IF('様式２－１'!BY19&gt;=1,1,0)</f>
        <v>0</v>
      </c>
      <c r="T19">
        <f t="shared" si="3"/>
        <v>0</v>
      </c>
      <c r="U19">
        <f t="shared" si="0"/>
        <v>0</v>
      </c>
      <c r="V19">
        <f t="shared" si="0"/>
        <v>0</v>
      </c>
      <c r="W19">
        <f t="shared" si="4"/>
        <v>0</v>
      </c>
      <c r="Y19" t="str">
        <f t="shared" si="5"/>
        <v>その他</v>
      </c>
      <c r="AH19" s="57">
        <f t="shared" si="6"/>
        <v>14</v>
      </c>
    </row>
    <row r="20" spans="1:35" ht="38.25" customHeight="1" x14ac:dyDescent="0.2">
      <c r="A20" s="128">
        <f>'様式２－１'!A20</f>
        <v>0</v>
      </c>
      <c r="B20" s="56" t="str">
        <f>'様式２－１'!B20</f>
        <v/>
      </c>
      <c r="C20" s="41">
        <f>IF(ISNA(VLOOKUP(A20,全技術者確認表!$A$14:$D$213,2,0)),,VLOOKUP(A20,全技術者確認表!$A$14:$D$213,2,0))</f>
        <v>0</v>
      </c>
      <c r="D20" s="134"/>
      <c r="E20" s="134"/>
      <c r="F20" s="138" t="s">
        <v>401</v>
      </c>
      <c r="G20" s="135"/>
      <c r="H20" s="135"/>
      <c r="I20" s="136"/>
      <c r="J20" s="134"/>
      <c r="K20" s="134"/>
      <c r="L20" s="137"/>
      <c r="M20" s="137"/>
      <c r="N20" s="137"/>
      <c r="O20" s="28" t="str">
        <f t="shared" si="1"/>
        <v/>
      </c>
      <c r="P20" s="45"/>
      <c r="Q20" s="133" t="str">
        <f>IF(ISNA(VLOOKUP(A20,全技術者確認表!A:L,12,0)),"未登録",IF(VLOOKUP(A20,全技術者確認表!A:L,5,)="","未登録",VLOOKUP(A20,全技術者確認表!A:L,12,0)))</f>
        <v>未登録</v>
      </c>
      <c r="R20">
        <f t="shared" si="2"/>
        <v>0</v>
      </c>
      <c r="S20">
        <f>IF('様式２－１'!BY20&gt;=1,1,0)</f>
        <v>0</v>
      </c>
      <c r="T20">
        <f t="shared" si="3"/>
        <v>0</v>
      </c>
      <c r="U20">
        <f t="shared" si="0"/>
        <v>0</v>
      </c>
      <c r="V20">
        <f t="shared" si="0"/>
        <v>0</v>
      </c>
      <c r="W20">
        <f t="shared" si="4"/>
        <v>0</v>
      </c>
      <c r="Y20" t="str">
        <f t="shared" si="5"/>
        <v>その他</v>
      </c>
      <c r="AH20" s="57">
        <f t="shared" si="6"/>
        <v>15</v>
      </c>
    </row>
    <row r="21" spans="1:35" ht="38.25" customHeight="1" x14ac:dyDescent="0.2">
      <c r="A21" s="128">
        <f>'様式２－１'!A21</f>
        <v>0</v>
      </c>
      <c r="B21" s="56" t="str">
        <f>'様式２－１'!B21</f>
        <v/>
      </c>
      <c r="C21" s="41">
        <f>IF(ISNA(VLOOKUP(A21,全技術者確認表!$A$14:$D$213,2,0)),,VLOOKUP(A21,全技術者確認表!$A$14:$D$213,2,0))</f>
        <v>0</v>
      </c>
      <c r="D21" s="134"/>
      <c r="E21" s="134"/>
      <c r="F21" s="138" t="s">
        <v>401</v>
      </c>
      <c r="G21" s="135"/>
      <c r="H21" s="135"/>
      <c r="I21" s="136"/>
      <c r="J21" s="134"/>
      <c r="K21" s="134"/>
      <c r="L21" s="137"/>
      <c r="M21" s="137"/>
      <c r="N21" s="137"/>
      <c r="O21" s="28" t="str">
        <f t="shared" si="1"/>
        <v/>
      </c>
      <c r="P21" s="45"/>
      <c r="Q21" s="133" t="str">
        <f>IF(ISNA(VLOOKUP(A21,全技術者確認表!A:L,12,0)),"未登録",IF(VLOOKUP(A21,全技術者確認表!A:L,5,)="","未登録",VLOOKUP(A21,全技術者確認表!A:L,12,0)))</f>
        <v>未登録</v>
      </c>
      <c r="R21">
        <f t="shared" si="2"/>
        <v>0</v>
      </c>
      <c r="S21">
        <f>IF('様式２－１'!BY21&gt;=1,1,0)</f>
        <v>0</v>
      </c>
      <c r="T21">
        <f t="shared" si="3"/>
        <v>0</v>
      </c>
      <c r="U21">
        <f t="shared" si="0"/>
        <v>0</v>
      </c>
      <c r="V21">
        <f t="shared" si="0"/>
        <v>0</v>
      </c>
      <c r="W21">
        <f t="shared" si="4"/>
        <v>0</v>
      </c>
      <c r="Y21" t="str">
        <f t="shared" si="5"/>
        <v>その他</v>
      </c>
      <c r="AH21" s="57">
        <f t="shared" si="6"/>
        <v>16</v>
      </c>
    </row>
    <row r="22" spans="1:35" ht="38.25" customHeight="1" x14ac:dyDescent="0.2">
      <c r="A22" s="128">
        <f>'様式２－１'!A22</f>
        <v>0</v>
      </c>
      <c r="B22" s="56" t="str">
        <f>'様式２－１'!B22</f>
        <v/>
      </c>
      <c r="C22" s="41">
        <f>IF(ISNA(VLOOKUP(A22,全技術者確認表!$A$14:$D$213,2,0)),,VLOOKUP(A22,全技術者確認表!$A$14:$D$213,2,0))</f>
        <v>0</v>
      </c>
      <c r="D22" s="134"/>
      <c r="E22" s="134"/>
      <c r="F22" s="138" t="s">
        <v>401</v>
      </c>
      <c r="G22" s="135"/>
      <c r="H22" s="135"/>
      <c r="I22" s="136"/>
      <c r="J22" s="134"/>
      <c r="K22" s="134"/>
      <c r="L22" s="137"/>
      <c r="M22" s="137"/>
      <c r="N22" s="137"/>
      <c r="O22" s="28" t="str">
        <f t="shared" si="1"/>
        <v/>
      </c>
      <c r="P22" s="45"/>
      <c r="Q22" s="133" t="str">
        <f>IF(ISNA(VLOOKUP(A22,全技術者確認表!A:L,12,0)),"未登録",IF(VLOOKUP(A22,全技術者確認表!A:L,5,)="","未登録",VLOOKUP(A22,全技術者確認表!A:L,12,0)))</f>
        <v>未登録</v>
      </c>
      <c r="R22">
        <f t="shared" si="2"/>
        <v>0</v>
      </c>
      <c r="S22">
        <f>IF('様式２－１'!BY22&gt;=1,1,0)</f>
        <v>0</v>
      </c>
      <c r="T22">
        <f t="shared" si="3"/>
        <v>0</v>
      </c>
      <c r="U22">
        <f t="shared" si="3"/>
        <v>0</v>
      </c>
      <c r="V22">
        <f t="shared" si="3"/>
        <v>0</v>
      </c>
      <c r="W22">
        <f t="shared" si="4"/>
        <v>0</v>
      </c>
      <c r="Y22" t="str">
        <f t="shared" si="5"/>
        <v>その他</v>
      </c>
      <c r="AH22" s="57">
        <f t="shared" si="6"/>
        <v>17</v>
      </c>
    </row>
    <row r="23" spans="1:35" ht="38.25" customHeight="1" x14ac:dyDescent="0.2">
      <c r="A23" s="128">
        <f>'様式２－１'!A23</f>
        <v>0</v>
      </c>
      <c r="B23" s="56" t="str">
        <f>'様式２－１'!B23</f>
        <v/>
      </c>
      <c r="C23" s="41">
        <f>IF(ISNA(VLOOKUP(A23,全技術者確認表!$A$14:$D$213,2,0)),,VLOOKUP(A23,全技術者確認表!$A$14:$D$213,2,0))</f>
        <v>0</v>
      </c>
      <c r="D23" s="134"/>
      <c r="E23" s="134"/>
      <c r="F23" s="138" t="s">
        <v>401</v>
      </c>
      <c r="G23" s="135"/>
      <c r="H23" s="135"/>
      <c r="I23" s="136"/>
      <c r="J23" s="134"/>
      <c r="K23" s="134"/>
      <c r="L23" s="137"/>
      <c r="M23" s="137"/>
      <c r="N23" s="137"/>
      <c r="O23" s="28" t="str">
        <f t="shared" si="1"/>
        <v/>
      </c>
      <c r="P23" s="45"/>
      <c r="Q23" s="133" t="str">
        <f>IF(ISNA(VLOOKUP(A23,全技術者確認表!A:L,12,0)),"未登録",IF(VLOOKUP(A23,全技術者確認表!A:L,5,)="","未登録",VLOOKUP(A23,全技術者確認表!A:L,12,0)))</f>
        <v>未登録</v>
      </c>
      <c r="R23">
        <f t="shared" si="2"/>
        <v>0</v>
      </c>
      <c r="S23">
        <f>IF('様式２－１'!BY23&gt;=1,1,0)</f>
        <v>0</v>
      </c>
      <c r="T23">
        <f t="shared" si="3"/>
        <v>0</v>
      </c>
      <c r="U23">
        <f t="shared" si="3"/>
        <v>0</v>
      </c>
      <c r="V23">
        <f t="shared" si="3"/>
        <v>0</v>
      </c>
      <c r="W23">
        <f t="shared" si="4"/>
        <v>0</v>
      </c>
      <c r="Y23" t="str">
        <f t="shared" si="5"/>
        <v>その他</v>
      </c>
      <c r="AH23" s="57">
        <f t="shared" si="6"/>
        <v>18</v>
      </c>
    </row>
    <row r="24" spans="1:35" ht="38.25" customHeight="1" x14ac:dyDescent="0.2">
      <c r="A24" s="128">
        <f>'様式２－１'!A24</f>
        <v>0</v>
      </c>
      <c r="B24" s="56" t="str">
        <f>'様式２－１'!B24</f>
        <v/>
      </c>
      <c r="C24" s="41">
        <f>IF(ISNA(VLOOKUP(A24,全技術者確認表!$A$14:$D$213,2,0)),,VLOOKUP(A24,全技術者確認表!$A$14:$D$213,2,0))</f>
        <v>0</v>
      </c>
      <c r="D24" s="134"/>
      <c r="E24" s="134"/>
      <c r="F24" s="138" t="s">
        <v>401</v>
      </c>
      <c r="G24" s="135"/>
      <c r="H24" s="135"/>
      <c r="I24" s="136"/>
      <c r="J24" s="134"/>
      <c r="K24" s="134"/>
      <c r="L24" s="137"/>
      <c r="M24" s="137"/>
      <c r="N24" s="137"/>
      <c r="O24" s="28" t="str">
        <f t="shared" si="1"/>
        <v/>
      </c>
      <c r="P24" s="45"/>
      <c r="Q24" s="133" t="str">
        <f>IF(ISNA(VLOOKUP(A24,全技術者確認表!A:L,12,0)),"未登録",IF(VLOOKUP(A24,全技術者確認表!A:L,5,)="","未登録",VLOOKUP(A24,全技術者確認表!A:L,12,0)))</f>
        <v>未登録</v>
      </c>
      <c r="R24">
        <f t="shared" si="2"/>
        <v>0</v>
      </c>
      <c r="S24">
        <f>IF('様式２－１'!BY24&gt;=1,1,0)</f>
        <v>0</v>
      </c>
      <c r="T24">
        <f t="shared" si="3"/>
        <v>0</v>
      </c>
      <c r="U24">
        <f t="shared" si="3"/>
        <v>0</v>
      </c>
      <c r="V24">
        <f t="shared" si="3"/>
        <v>0</v>
      </c>
      <c r="W24">
        <f t="shared" si="4"/>
        <v>0</v>
      </c>
      <c r="Y24" t="str">
        <f t="shared" si="5"/>
        <v>その他</v>
      </c>
      <c r="AH24" s="57">
        <f t="shared" si="6"/>
        <v>19</v>
      </c>
    </row>
    <row r="25" spans="1:35" ht="38.25" customHeight="1" x14ac:dyDescent="0.2">
      <c r="A25" s="128">
        <f>'様式２－１'!A25</f>
        <v>0</v>
      </c>
      <c r="B25" s="56" t="str">
        <f>'様式２－１'!B25</f>
        <v/>
      </c>
      <c r="C25" s="41">
        <f>IF(ISNA(VLOOKUP(A25,全技術者確認表!$A$14:$D$213,2,0)),,VLOOKUP(A25,全技術者確認表!$A$14:$D$213,2,0))</f>
        <v>0</v>
      </c>
      <c r="D25" s="134"/>
      <c r="E25" s="134"/>
      <c r="F25" s="138" t="s">
        <v>401</v>
      </c>
      <c r="G25" s="135"/>
      <c r="H25" s="135"/>
      <c r="I25" s="136"/>
      <c r="J25" s="134"/>
      <c r="K25" s="134"/>
      <c r="L25" s="137"/>
      <c r="M25" s="137"/>
      <c r="N25" s="137"/>
      <c r="O25" s="28" t="str">
        <f t="shared" si="1"/>
        <v/>
      </c>
      <c r="P25" s="45"/>
      <c r="Q25" s="133" t="str">
        <f>IF(ISNA(VLOOKUP(A25,全技術者確認表!A:L,12,0)),"未登録",IF(VLOOKUP(A25,全技術者確認表!A:L,5,)="","未登録",VLOOKUP(A25,全技術者確認表!A:L,12,0)))</f>
        <v>未登録</v>
      </c>
      <c r="R25">
        <f t="shared" si="2"/>
        <v>0</v>
      </c>
      <c r="S25">
        <f>IF('様式２－１'!BY25&gt;=1,1,0)</f>
        <v>0</v>
      </c>
      <c r="T25">
        <f t="shared" si="3"/>
        <v>0</v>
      </c>
      <c r="U25">
        <f t="shared" si="3"/>
        <v>0</v>
      </c>
      <c r="V25">
        <f t="shared" si="3"/>
        <v>0</v>
      </c>
      <c r="W25">
        <f t="shared" si="4"/>
        <v>0</v>
      </c>
      <c r="Y25" t="str">
        <f t="shared" si="5"/>
        <v>その他</v>
      </c>
      <c r="AH25" s="57">
        <f t="shared" si="6"/>
        <v>20</v>
      </c>
    </row>
    <row r="26" spans="1:35" ht="38.25" customHeight="1" x14ac:dyDescent="0.2">
      <c r="A26" s="128">
        <f>'様式２－１'!A26</f>
        <v>0</v>
      </c>
      <c r="B26" s="56" t="str">
        <f>'様式２－１'!B26</f>
        <v/>
      </c>
      <c r="C26" s="41">
        <f>IF(ISNA(VLOOKUP(A26,全技術者確認表!$A$14:$D$213,2,0)),,VLOOKUP(A26,全技術者確認表!$A$14:$D$213,2,0))</f>
        <v>0</v>
      </c>
      <c r="D26" s="134"/>
      <c r="E26" s="134"/>
      <c r="F26" s="138" t="s">
        <v>401</v>
      </c>
      <c r="G26" s="135"/>
      <c r="H26" s="135"/>
      <c r="I26" s="136"/>
      <c r="J26" s="134"/>
      <c r="K26" s="134"/>
      <c r="L26" s="137"/>
      <c r="M26" s="137"/>
      <c r="N26" s="137"/>
      <c r="O26" s="28" t="str">
        <f t="shared" si="1"/>
        <v/>
      </c>
      <c r="P26" s="45"/>
      <c r="Q26" s="133" t="str">
        <f>IF(ISNA(VLOOKUP(A26,全技術者確認表!A:L,12,0)),"未登録",IF(VLOOKUP(A26,全技術者確認表!A:L,5,)="","未登録",VLOOKUP(A26,全技術者確認表!A:L,12,0)))</f>
        <v>未登録</v>
      </c>
      <c r="R26">
        <f t="shared" si="2"/>
        <v>0</v>
      </c>
      <c r="S26">
        <f>IF('様式２－１'!BY26&gt;=1,1,0)</f>
        <v>0</v>
      </c>
      <c r="T26">
        <f t="shared" si="3"/>
        <v>0</v>
      </c>
      <c r="U26">
        <f t="shared" si="3"/>
        <v>0</v>
      </c>
      <c r="V26">
        <f t="shared" si="3"/>
        <v>0</v>
      </c>
      <c r="W26">
        <f t="shared" si="4"/>
        <v>0</v>
      </c>
      <c r="Y26" t="str">
        <f t="shared" si="5"/>
        <v>その他</v>
      </c>
      <c r="AH26" s="57">
        <f t="shared" si="6"/>
        <v>21</v>
      </c>
    </row>
    <row r="27" spans="1:35" ht="38.25" customHeight="1" x14ac:dyDescent="0.2">
      <c r="A27" s="128">
        <f>'様式２－１'!A27</f>
        <v>0</v>
      </c>
      <c r="B27" s="56" t="str">
        <f>'様式２－１'!B27</f>
        <v/>
      </c>
      <c r="C27" s="41">
        <f>IF(ISNA(VLOOKUP(A27,全技術者確認表!$A$14:$D$213,2,0)),,VLOOKUP(A27,全技術者確認表!$A$14:$D$213,2,0))</f>
        <v>0</v>
      </c>
      <c r="D27" s="134"/>
      <c r="E27" s="134"/>
      <c r="F27" s="138" t="s">
        <v>401</v>
      </c>
      <c r="G27" s="135"/>
      <c r="H27" s="135"/>
      <c r="I27" s="136"/>
      <c r="J27" s="134"/>
      <c r="K27" s="134"/>
      <c r="L27" s="137"/>
      <c r="M27" s="137"/>
      <c r="N27" s="137"/>
      <c r="O27" s="28" t="str">
        <f t="shared" si="1"/>
        <v/>
      </c>
      <c r="P27" s="45"/>
      <c r="Q27" s="133" t="str">
        <f>IF(ISNA(VLOOKUP(A27,全技術者確認表!A:L,12,0)),"未登録",IF(VLOOKUP(A27,全技術者確認表!A:L,5,)="","未登録",VLOOKUP(A27,全技術者確認表!A:L,12,0)))</f>
        <v>未登録</v>
      </c>
      <c r="R27">
        <f t="shared" si="2"/>
        <v>0</v>
      </c>
      <c r="S27">
        <f>IF('様式２－１'!BY27&gt;=1,1,0)</f>
        <v>0</v>
      </c>
      <c r="T27">
        <f t="shared" si="3"/>
        <v>0</v>
      </c>
      <c r="U27">
        <f t="shared" si="3"/>
        <v>0</v>
      </c>
      <c r="V27">
        <f t="shared" si="3"/>
        <v>0</v>
      </c>
      <c r="W27">
        <f t="shared" si="4"/>
        <v>0</v>
      </c>
      <c r="Y27" t="str">
        <f t="shared" si="5"/>
        <v>その他</v>
      </c>
      <c r="AH27" s="57">
        <f t="shared" si="6"/>
        <v>22</v>
      </c>
    </row>
    <row r="28" spans="1:35" ht="38.25" customHeight="1" x14ac:dyDescent="0.2">
      <c r="A28" s="128">
        <f>'様式２－１'!A28</f>
        <v>0</v>
      </c>
      <c r="B28" s="56" t="str">
        <f>'様式２－１'!B28</f>
        <v/>
      </c>
      <c r="C28" s="41">
        <f>IF(ISNA(VLOOKUP(A28,全技術者確認表!$A$14:$D$213,2,0)),,VLOOKUP(A28,全技術者確認表!$A$14:$D$213,2,0))</f>
        <v>0</v>
      </c>
      <c r="D28" s="134"/>
      <c r="E28" s="134"/>
      <c r="F28" s="138" t="s">
        <v>401</v>
      </c>
      <c r="G28" s="135"/>
      <c r="H28" s="135"/>
      <c r="I28" s="136"/>
      <c r="J28" s="134"/>
      <c r="K28" s="134"/>
      <c r="L28" s="137"/>
      <c r="M28" s="137"/>
      <c r="N28" s="137"/>
      <c r="O28" s="28" t="str">
        <f t="shared" si="1"/>
        <v/>
      </c>
      <c r="P28" s="45"/>
      <c r="Q28" s="133" t="str">
        <f>IF(ISNA(VLOOKUP(A28,全技術者確認表!A:L,12,0)),"未登録",IF(VLOOKUP(A28,全技術者確認表!A:L,5,)="","未登録",VLOOKUP(A28,全技術者確認表!A:L,12,0)))</f>
        <v>未登録</v>
      </c>
      <c r="R28">
        <f t="shared" si="2"/>
        <v>0</v>
      </c>
      <c r="S28">
        <f>IF('様式２－１'!BY28&gt;=1,1,0)</f>
        <v>0</v>
      </c>
      <c r="T28">
        <f t="shared" si="3"/>
        <v>0</v>
      </c>
      <c r="U28">
        <f t="shared" si="3"/>
        <v>0</v>
      </c>
      <c r="V28">
        <f t="shared" si="3"/>
        <v>0</v>
      </c>
      <c r="W28">
        <f t="shared" si="4"/>
        <v>0</v>
      </c>
      <c r="Y28" t="str">
        <f t="shared" si="5"/>
        <v>その他</v>
      </c>
      <c r="AH28" s="57">
        <f t="shared" si="6"/>
        <v>23</v>
      </c>
    </row>
    <row r="29" spans="1:35" ht="38.25" customHeight="1" x14ac:dyDescent="0.2">
      <c r="A29" s="128">
        <f>'様式２－１'!A29</f>
        <v>0</v>
      </c>
      <c r="B29" s="56" t="str">
        <f>'様式２－１'!B29</f>
        <v/>
      </c>
      <c r="C29" s="41">
        <f>IF(ISNA(VLOOKUP(A29,全技術者確認表!$A$14:$D$213,2,0)),,VLOOKUP(A29,全技術者確認表!$A$14:$D$213,2,0))</f>
        <v>0</v>
      </c>
      <c r="D29" s="134"/>
      <c r="E29" s="134"/>
      <c r="F29" s="138" t="s">
        <v>401</v>
      </c>
      <c r="G29" s="135"/>
      <c r="H29" s="135"/>
      <c r="I29" s="136"/>
      <c r="J29" s="134"/>
      <c r="K29" s="134"/>
      <c r="L29" s="137"/>
      <c r="M29" s="137"/>
      <c r="N29" s="137"/>
      <c r="O29" s="28" t="str">
        <f t="shared" si="1"/>
        <v/>
      </c>
      <c r="P29" s="45"/>
      <c r="Q29" s="133" t="str">
        <f>IF(ISNA(VLOOKUP(A29,全技術者確認表!A:L,12,0)),"未登録",IF(VLOOKUP(A29,全技術者確認表!A:L,5,)="","未登録",VLOOKUP(A29,全技術者確認表!A:L,12,0)))</f>
        <v>未登録</v>
      </c>
      <c r="R29">
        <f t="shared" si="2"/>
        <v>0</v>
      </c>
      <c r="S29">
        <f>IF('様式２－１'!BY29&gt;=1,1,0)</f>
        <v>0</v>
      </c>
      <c r="T29">
        <f t="shared" si="3"/>
        <v>0</v>
      </c>
      <c r="U29">
        <f t="shared" si="3"/>
        <v>0</v>
      </c>
      <c r="V29">
        <f t="shared" si="3"/>
        <v>0</v>
      </c>
      <c r="W29">
        <f t="shared" si="4"/>
        <v>0</v>
      </c>
      <c r="Y29" t="str">
        <f t="shared" si="5"/>
        <v>その他</v>
      </c>
      <c r="AH29" s="57">
        <f t="shared" si="6"/>
        <v>24</v>
      </c>
    </row>
    <row r="30" spans="1:35" ht="38.25" customHeight="1" x14ac:dyDescent="0.2">
      <c r="A30" s="128">
        <f>'様式２－１'!A30</f>
        <v>0</v>
      </c>
      <c r="B30" s="56" t="str">
        <f>'様式２－１'!B30</f>
        <v/>
      </c>
      <c r="C30" s="41">
        <f>IF(ISNA(VLOOKUP(A30,全技術者確認表!$A$14:$D$213,2,0)),,VLOOKUP(A30,全技術者確認表!$A$14:$D$213,2,0))</f>
        <v>0</v>
      </c>
      <c r="D30" s="134"/>
      <c r="E30" s="134"/>
      <c r="F30" s="138" t="s">
        <v>401</v>
      </c>
      <c r="G30" s="135"/>
      <c r="H30" s="135"/>
      <c r="I30" s="136"/>
      <c r="J30" s="134"/>
      <c r="K30" s="134"/>
      <c r="L30" s="137"/>
      <c r="M30" s="137"/>
      <c r="N30" s="137"/>
      <c r="O30" s="28" t="str">
        <f t="shared" si="1"/>
        <v/>
      </c>
      <c r="P30" s="45"/>
      <c r="Q30" s="133" t="str">
        <f>IF(ISNA(VLOOKUP(A30,全技術者確認表!A:L,12,0)),"未登録",IF(VLOOKUP(A30,全技術者確認表!A:L,5,)="","未登録",VLOOKUP(A30,全技術者確認表!A:L,12,0)))</f>
        <v>未登録</v>
      </c>
      <c r="R30">
        <f t="shared" si="2"/>
        <v>0</v>
      </c>
      <c r="S30">
        <f>IF('様式２－１'!BY30&gt;=1,1,0)</f>
        <v>0</v>
      </c>
      <c r="T30">
        <f t="shared" si="3"/>
        <v>0</v>
      </c>
      <c r="U30">
        <f t="shared" si="3"/>
        <v>0</v>
      </c>
      <c r="V30">
        <f t="shared" si="3"/>
        <v>0</v>
      </c>
      <c r="W30">
        <f t="shared" si="4"/>
        <v>0</v>
      </c>
      <c r="Y30" t="str">
        <f t="shared" si="5"/>
        <v>その他</v>
      </c>
      <c r="AH30" s="57">
        <f t="shared" si="6"/>
        <v>25</v>
      </c>
    </row>
    <row r="31" spans="1:35" ht="38.25" customHeight="1" x14ac:dyDescent="0.2">
      <c r="A31" s="128">
        <f>'様式２－１'!A31</f>
        <v>0</v>
      </c>
      <c r="B31" s="56" t="str">
        <f>'様式２－１'!B31</f>
        <v/>
      </c>
      <c r="C31" s="41">
        <f>IF(ISNA(VLOOKUP(A31,全技術者確認表!$A$14:$D$213,2,0)),,VLOOKUP(A31,全技術者確認表!$A$14:$D$213,2,0))</f>
        <v>0</v>
      </c>
      <c r="D31" s="134"/>
      <c r="E31" s="134"/>
      <c r="F31" s="138" t="s">
        <v>401</v>
      </c>
      <c r="G31" s="135"/>
      <c r="H31" s="135"/>
      <c r="I31" s="136"/>
      <c r="J31" s="134"/>
      <c r="K31" s="134"/>
      <c r="L31" s="137"/>
      <c r="M31" s="137"/>
      <c r="N31" s="137"/>
      <c r="O31" s="28" t="str">
        <f t="shared" si="1"/>
        <v/>
      </c>
      <c r="P31" s="45"/>
      <c r="Q31" s="133" t="str">
        <f>IF(ISNA(VLOOKUP(A31,全技術者確認表!A:L,12,0)),"未登録",IF(VLOOKUP(A31,全技術者確認表!A:L,5,)="","未登録",VLOOKUP(A31,全技術者確認表!A:L,12,0)))</f>
        <v>未登録</v>
      </c>
      <c r="R31">
        <f t="shared" si="2"/>
        <v>0</v>
      </c>
      <c r="S31">
        <f>IF('様式２－１'!BY31&gt;=1,1,0)</f>
        <v>0</v>
      </c>
      <c r="T31">
        <f t="shared" si="3"/>
        <v>0</v>
      </c>
      <c r="U31">
        <f t="shared" si="3"/>
        <v>0</v>
      </c>
      <c r="V31">
        <f t="shared" si="3"/>
        <v>0</v>
      </c>
      <c r="W31">
        <f t="shared" si="4"/>
        <v>0</v>
      </c>
      <c r="Y31" t="str">
        <f t="shared" si="5"/>
        <v>その他</v>
      </c>
      <c r="AH31" s="57">
        <f t="shared" si="6"/>
        <v>26</v>
      </c>
    </row>
    <row r="32" spans="1:35" ht="38.25" customHeight="1" x14ac:dyDescent="0.2">
      <c r="A32" s="128">
        <f>'様式２－１'!A32</f>
        <v>0</v>
      </c>
      <c r="B32" s="56" t="str">
        <f>'様式２－１'!B32</f>
        <v/>
      </c>
      <c r="C32" s="41">
        <f>IF(ISNA(VLOOKUP(A32,全技術者確認表!$A$14:$D$213,2,0)),,VLOOKUP(A32,全技術者確認表!$A$14:$D$213,2,0))</f>
        <v>0</v>
      </c>
      <c r="D32" s="134"/>
      <c r="E32" s="134"/>
      <c r="F32" s="138" t="s">
        <v>401</v>
      </c>
      <c r="G32" s="135"/>
      <c r="H32" s="135"/>
      <c r="I32" s="136"/>
      <c r="J32" s="134"/>
      <c r="K32" s="134"/>
      <c r="L32" s="137"/>
      <c r="M32" s="137"/>
      <c r="N32" s="137"/>
      <c r="O32" s="28" t="str">
        <f t="shared" si="1"/>
        <v/>
      </c>
      <c r="P32" s="45"/>
      <c r="Q32" s="133" t="str">
        <f>IF(ISNA(VLOOKUP(A32,全技術者確認表!A:L,12,0)),"未登録",IF(VLOOKUP(A32,全技術者確認表!A:L,5,)="","未登録",VLOOKUP(A32,全技術者確認表!A:L,12,0)))</f>
        <v>未登録</v>
      </c>
      <c r="R32">
        <f t="shared" si="2"/>
        <v>0</v>
      </c>
      <c r="S32">
        <f>IF('様式２－１'!BY32&gt;=1,1,0)</f>
        <v>0</v>
      </c>
      <c r="T32">
        <f t="shared" si="3"/>
        <v>0</v>
      </c>
      <c r="U32">
        <f t="shared" si="3"/>
        <v>0</v>
      </c>
      <c r="V32">
        <f t="shared" si="3"/>
        <v>0</v>
      </c>
      <c r="W32">
        <f t="shared" si="4"/>
        <v>0</v>
      </c>
      <c r="Y32" t="str">
        <f t="shared" si="5"/>
        <v>その他</v>
      </c>
      <c r="AH32" s="57">
        <f t="shared" si="6"/>
        <v>27</v>
      </c>
    </row>
    <row r="33" spans="1:34" ht="38.25" customHeight="1" x14ac:dyDescent="0.2">
      <c r="A33" s="128">
        <f>'様式２－１'!A33</f>
        <v>0</v>
      </c>
      <c r="B33" s="56" t="str">
        <f>'様式２－１'!B33</f>
        <v/>
      </c>
      <c r="C33" s="41">
        <f>IF(ISNA(VLOOKUP(A33,全技術者確認表!$A$14:$D$213,2,0)),,VLOOKUP(A33,全技術者確認表!$A$14:$D$213,2,0))</f>
        <v>0</v>
      </c>
      <c r="D33" s="134"/>
      <c r="E33" s="134"/>
      <c r="F33" s="138" t="s">
        <v>401</v>
      </c>
      <c r="G33" s="135"/>
      <c r="H33" s="135"/>
      <c r="I33" s="136"/>
      <c r="J33" s="134"/>
      <c r="K33" s="134"/>
      <c r="L33" s="137"/>
      <c r="M33" s="137"/>
      <c r="N33" s="137"/>
      <c r="O33" s="28" t="str">
        <f t="shared" si="1"/>
        <v/>
      </c>
      <c r="P33" s="45"/>
      <c r="Q33" s="133" t="str">
        <f>IF(ISNA(VLOOKUP(A33,全技術者確認表!A:L,12,0)),"未登録",IF(VLOOKUP(A33,全技術者確認表!A:L,5,)="","未登録",VLOOKUP(A33,全技術者確認表!A:L,12,0)))</f>
        <v>未登録</v>
      </c>
      <c r="R33">
        <f t="shared" si="2"/>
        <v>0</v>
      </c>
      <c r="S33">
        <f>IF('様式２－１'!BY33&gt;=1,1,0)</f>
        <v>0</v>
      </c>
      <c r="T33">
        <f t="shared" si="3"/>
        <v>0</v>
      </c>
      <c r="U33">
        <f t="shared" si="3"/>
        <v>0</v>
      </c>
      <c r="V33">
        <f t="shared" si="3"/>
        <v>0</v>
      </c>
      <c r="W33">
        <f t="shared" si="4"/>
        <v>0</v>
      </c>
      <c r="Y33" t="str">
        <f t="shared" si="5"/>
        <v>その他</v>
      </c>
      <c r="AH33" s="57">
        <f t="shared" si="6"/>
        <v>28</v>
      </c>
    </row>
    <row r="34" spans="1:34" ht="38.25" customHeight="1" x14ac:dyDescent="0.2">
      <c r="A34" s="128">
        <f>'様式２－１'!A34</f>
        <v>0</v>
      </c>
      <c r="B34" s="56" t="str">
        <f>'様式２－１'!B34</f>
        <v/>
      </c>
      <c r="C34" s="41">
        <f>IF(ISNA(VLOOKUP(A34,全技術者確認表!$A$14:$D$213,2,0)),,VLOOKUP(A34,全技術者確認表!$A$14:$D$213,2,0))</f>
        <v>0</v>
      </c>
      <c r="D34" s="134"/>
      <c r="E34" s="134"/>
      <c r="F34" s="138" t="s">
        <v>401</v>
      </c>
      <c r="G34" s="135"/>
      <c r="H34" s="135"/>
      <c r="I34" s="136"/>
      <c r="J34" s="134"/>
      <c r="K34" s="134"/>
      <c r="L34" s="137"/>
      <c r="M34" s="137"/>
      <c r="N34" s="137"/>
      <c r="O34" s="28" t="str">
        <f t="shared" si="1"/>
        <v/>
      </c>
      <c r="P34" s="45"/>
      <c r="Q34" s="133" t="str">
        <f>IF(ISNA(VLOOKUP(A34,全技術者確認表!A:L,12,0)),"未登録",IF(VLOOKUP(A34,全技術者確認表!A:L,5,)="","未登録",VLOOKUP(A34,全技術者確認表!A:L,12,0)))</f>
        <v>未登録</v>
      </c>
      <c r="R34">
        <f t="shared" si="2"/>
        <v>0</v>
      </c>
      <c r="S34">
        <f>IF('様式２－１'!BY34&gt;=1,1,0)</f>
        <v>0</v>
      </c>
      <c r="T34">
        <f t="shared" si="3"/>
        <v>0</v>
      </c>
      <c r="U34">
        <f t="shared" si="3"/>
        <v>0</v>
      </c>
      <c r="V34">
        <f t="shared" si="3"/>
        <v>0</v>
      </c>
      <c r="W34">
        <f t="shared" si="4"/>
        <v>0</v>
      </c>
      <c r="Y34" t="str">
        <f t="shared" si="5"/>
        <v>その他</v>
      </c>
      <c r="AH34" s="57">
        <f t="shared" si="6"/>
        <v>29</v>
      </c>
    </row>
    <row r="35" spans="1:34" ht="38.25" customHeight="1" x14ac:dyDescent="0.2">
      <c r="A35" s="128">
        <f>'様式２－１'!A35</f>
        <v>0</v>
      </c>
      <c r="B35" s="56" t="str">
        <f>'様式２－１'!B35</f>
        <v/>
      </c>
      <c r="C35" s="41">
        <f>IF(ISNA(VLOOKUP(A35,全技術者確認表!$A$14:$D$213,2,0)),,VLOOKUP(A35,全技術者確認表!$A$14:$D$213,2,0))</f>
        <v>0</v>
      </c>
      <c r="D35" s="134"/>
      <c r="E35" s="134"/>
      <c r="F35" s="138" t="s">
        <v>401</v>
      </c>
      <c r="G35" s="135"/>
      <c r="H35" s="135"/>
      <c r="I35" s="136"/>
      <c r="J35" s="134"/>
      <c r="K35" s="134"/>
      <c r="L35" s="137"/>
      <c r="M35" s="137"/>
      <c r="N35" s="137"/>
      <c r="O35" s="28" t="str">
        <f t="shared" si="1"/>
        <v/>
      </c>
      <c r="P35" s="45"/>
      <c r="Q35" s="133" t="str">
        <f>IF(ISNA(VLOOKUP(A35,全技術者確認表!A:L,12,0)),"未登録",IF(VLOOKUP(A35,全技術者確認表!A:L,5,)="","未登録",VLOOKUP(A35,全技術者確認表!A:L,12,0)))</f>
        <v>未登録</v>
      </c>
      <c r="R35">
        <f t="shared" si="2"/>
        <v>0</v>
      </c>
      <c r="S35">
        <f>IF('様式２－１'!BY35&gt;=1,1,0)</f>
        <v>0</v>
      </c>
      <c r="T35">
        <f t="shared" si="3"/>
        <v>0</v>
      </c>
      <c r="U35">
        <f t="shared" si="3"/>
        <v>0</v>
      </c>
      <c r="V35">
        <f t="shared" si="3"/>
        <v>0</v>
      </c>
      <c r="W35">
        <f t="shared" si="4"/>
        <v>0</v>
      </c>
      <c r="Y35" t="str">
        <f t="shared" si="5"/>
        <v>その他</v>
      </c>
      <c r="AH35" s="57">
        <f t="shared" si="6"/>
        <v>30</v>
      </c>
    </row>
    <row r="36" spans="1:34" ht="38.25" customHeight="1" x14ac:dyDescent="0.2">
      <c r="A36" s="128">
        <f>'様式２－１'!A36</f>
        <v>0</v>
      </c>
      <c r="B36" s="56" t="str">
        <f>'様式２－１'!B36</f>
        <v/>
      </c>
      <c r="C36" s="41">
        <f>IF(ISNA(VLOOKUP(A36,全技術者確認表!$A$14:$D$213,2,0)),,VLOOKUP(A36,全技術者確認表!$A$14:$D$213,2,0))</f>
        <v>0</v>
      </c>
      <c r="D36" s="134"/>
      <c r="E36" s="134"/>
      <c r="F36" s="138" t="s">
        <v>401</v>
      </c>
      <c r="G36" s="135"/>
      <c r="H36" s="135"/>
      <c r="I36" s="136"/>
      <c r="J36" s="134"/>
      <c r="K36" s="134"/>
      <c r="L36" s="137"/>
      <c r="M36" s="137"/>
      <c r="N36" s="137"/>
      <c r="O36" s="28" t="str">
        <f t="shared" si="1"/>
        <v/>
      </c>
      <c r="P36" s="45"/>
      <c r="Q36" s="133" t="str">
        <f>IF(ISNA(VLOOKUP(A36,全技術者確認表!A:L,12,0)),"未登録",IF(VLOOKUP(A36,全技術者確認表!A:L,5,)="","未登録",VLOOKUP(A36,全技術者確認表!A:L,12,0)))</f>
        <v>未登録</v>
      </c>
      <c r="R36">
        <f t="shared" si="2"/>
        <v>0</v>
      </c>
      <c r="S36">
        <f>IF('様式２－１'!BY36&gt;=1,1,0)</f>
        <v>0</v>
      </c>
      <c r="T36">
        <f t="shared" si="3"/>
        <v>0</v>
      </c>
      <c r="U36">
        <f t="shared" si="3"/>
        <v>0</v>
      </c>
      <c r="V36">
        <f t="shared" si="3"/>
        <v>0</v>
      </c>
      <c r="W36">
        <f t="shared" si="4"/>
        <v>0</v>
      </c>
      <c r="Y36" t="str">
        <f t="shared" si="5"/>
        <v>その他</v>
      </c>
      <c r="AH36" s="57">
        <f t="shared" si="6"/>
        <v>31</v>
      </c>
    </row>
    <row r="37" spans="1:34" ht="38.25" customHeight="1" x14ac:dyDescent="0.2">
      <c r="A37" s="128">
        <f>'様式２－１'!A37</f>
        <v>0</v>
      </c>
      <c r="B37" s="56" t="str">
        <f>'様式２－１'!B37</f>
        <v/>
      </c>
      <c r="C37" s="41">
        <f>IF(ISNA(VLOOKUP(A37,全技術者確認表!$A$14:$D$213,2,0)),,VLOOKUP(A37,全技術者確認表!$A$14:$D$213,2,0))</f>
        <v>0</v>
      </c>
      <c r="D37" s="134"/>
      <c r="E37" s="134"/>
      <c r="F37" s="138" t="s">
        <v>401</v>
      </c>
      <c r="G37" s="135"/>
      <c r="H37" s="135"/>
      <c r="I37" s="136"/>
      <c r="J37" s="134"/>
      <c r="K37" s="134"/>
      <c r="L37" s="137"/>
      <c r="M37" s="137"/>
      <c r="N37" s="137"/>
      <c r="O37" s="28" t="str">
        <f t="shared" si="1"/>
        <v/>
      </c>
      <c r="P37" s="45"/>
      <c r="Q37" s="133" t="str">
        <f>IF(ISNA(VLOOKUP(A37,全技術者確認表!A:L,12,0)),"未登録",IF(VLOOKUP(A37,全技術者確認表!A:L,5,)="","未登録",VLOOKUP(A37,全技術者確認表!A:L,12,0)))</f>
        <v>未登録</v>
      </c>
      <c r="R37">
        <f t="shared" si="2"/>
        <v>0</v>
      </c>
      <c r="S37">
        <f>IF('様式２－１'!BY37&gt;=1,1,0)</f>
        <v>0</v>
      </c>
      <c r="T37">
        <f t="shared" si="3"/>
        <v>0</v>
      </c>
      <c r="U37">
        <f t="shared" si="3"/>
        <v>0</v>
      </c>
      <c r="V37">
        <f t="shared" si="3"/>
        <v>0</v>
      </c>
      <c r="W37">
        <f t="shared" si="4"/>
        <v>0</v>
      </c>
      <c r="Y37" t="str">
        <f t="shared" si="5"/>
        <v>その他</v>
      </c>
      <c r="AH37" s="57">
        <f t="shared" si="6"/>
        <v>32</v>
      </c>
    </row>
    <row r="38" spans="1:34" ht="38.25" customHeight="1" x14ac:dyDescent="0.2">
      <c r="A38" s="128">
        <f>'様式２－１'!A38</f>
        <v>0</v>
      </c>
      <c r="B38" s="56" t="str">
        <f>'様式２－１'!B38</f>
        <v/>
      </c>
      <c r="C38" s="41">
        <f>IF(ISNA(VLOOKUP(A38,全技術者確認表!$A$14:$D$213,2,0)),,VLOOKUP(A38,全技術者確認表!$A$14:$D$213,2,0))</f>
        <v>0</v>
      </c>
      <c r="D38" s="134"/>
      <c r="E38" s="134"/>
      <c r="F38" s="138" t="s">
        <v>401</v>
      </c>
      <c r="G38" s="135"/>
      <c r="H38" s="135"/>
      <c r="I38" s="136"/>
      <c r="J38" s="134"/>
      <c r="K38" s="134"/>
      <c r="L38" s="137"/>
      <c r="M38" s="137"/>
      <c r="N38" s="137"/>
      <c r="O38" s="28" t="str">
        <f t="shared" si="1"/>
        <v/>
      </c>
      <c r="P38" s="45"/>
      <c r="Q38" s="133" t="str">
        <f>IF(ISNA(VLOOKUP(A38,全技術者確認表!A:L,12,0)),"未登録",IF(VLOOKUP(A38,全技術者確認表!A:L,5,)="","未登録",VLOOKUP(A38,全技術者確認表!A:L,12,0)))</f>
        <v>未登録</v>
      </c>
      <c r="R38">
        <f t="shared" si="2"/>
        <v>0</v>
      </c>
      <c r="S38">
        <f>IF('様式２－１'!BY38&gt;=1,1,0)</f>
        <v>0</v>
      </c>
      <c r="T38">
        <f t="shared" si="3"/>
        <v>0</v>
      </c>
      <c r="U38">
        <f t="shared" si="3"/>
        <v>0</v>
      </c>
      <c r="V38">
        <f t="shared" si="3"/>
        <v>0</v>
      </c>
      <c r="W38">
        <f t="shared" si="4"/>
        <v>0</v>
      </c>
      <c r="Y38" t="str">
        <f t="shared" si="5"/>
        <v>その他</v>
      </c>
      <c r="AH38" s="57">
        <f t="shared" si="6"/>
        <v>33</v>
      </c>
    </row>
    <row r="39" spans="1:34" ht="38.25" customHeight="1" x14ac:dyDescent="0.2">
      <c r="A39" s="128">
        <f>'様式２－１'!A39</f>
        <v>0</v>
      </c>
      <c r="B39" s="56" t="str">
        <f>'様式２－１'!B39</f>
        <v/>
      </c>
      <c r="C39" s="41">
        <f>IF(ISNA(VLOOKUP(A39,全技術者確認表!$A$14:$D$213,2,0)),,VLOOKUP(A39,全技術者確認表!$A$14:$D$213,2,0))</f>
        <v>0</v>
      </c>
      <c r="D39" s="134"/>
      <c r="E39" s="134"/>
      <c r="F39" s="138" t="s">
        <v>401</v>
      </c>
      <c r="G39" s="135"/>
      <c r="H39" s="135"/>
      <c r="I39" s="136"/>
      <c r="J39" s="134"/>
      <c r="K39" s="134"/>
      <c r="L39" s="137"/>
      <c r="M39" s="137"/>
      <c r="N39" s="137"/>
      <c r="O39" s="28" t="str">
        <f t="shared" si="1"/>
        <v/>
      </c>
      <c r="P39" s="45"/>
      <c r="Q39" s="133" t="str">
        <f>IF(ISNA(VLOOKUP(A39,全技術者確認表!A:L,12,0)),"未登録",IF(VLOOKUP(A39,全技術者確認表!A:L,5,)="","未登録",VLOOKUP(A39,全技術者確認表!A:L,12,0)))</f>
        <v>未登録</v>
      </c>
      <c r="R39">
        <f t="shared" si="2"/>
        <v>0</v>
      </c>
      <c r="S39">
        <f>IF('様式２－１'!BY39&gt;=1,1,0)</f>
        <v>0</v>
      </c>
      <c r="T39">
        <f t="shared" ref="T39:V70" si="8">IF($D39=T$5,5,0)</f>
        <v>0</v>
      </c>
      <c r="U39">
        <f t="shared" si="8"/>
        <v>0</v>
      </c>
      <c r="V39">
        <f t="shared" si="8"/>
        <v>0</v>
      </c>
      <c r="W39">
        <f t="shared" si="4"/>
        <v>0</v>
      </c>
      <c r="Y39" t="str">
        <f t="shared" si="5"/>
        <v>その他</v>
      </c>
      <c r="AH39" s="57">
        <f t="shared" si="6"/>
        <v>34</v>
      </c>
    </row>
    <row r="40" spans="1:34" ht="38.25" customHeight="1" x14ac:dyDescent="0.2">
      <c r="A40" s="128">
        <f>'様式２－１'!A40</f>
        <v>0</v>
      </c>
      <c r="B40" s="56" t="str">
        <f>'様式２－１'!B40</f>
        <v/>
      </c>
      <c r="C40" s="41">
        <f>IF(ISNA(VLOOKUP(A40,全技術者確認表!$A$14:$D$213,2,0)),,VLOOKUP(A40,全技術者確認表!$A$14:$D$213,2,0))</f>
        <v>0</v>
      </c>
      <c r="D40" s="134"/>
      <c r="E40" s="134"/>
      <c r="F40" s="138" t="s">
        <v>401</v>
      </c>
      <c r="G40" s="135"/>
      <c r="H40" s="135"/>
      <c r="I40" s="136"/>
      <c r="J40" s="134"/>
      <c r="K40" s="134"/>
      <c r="L40" s="137"/>
      <c r="M40" s="137"/>
      <c r="N40" s="137"/>
      <c r="O40" s="28" t="str">
        <f t="shared" si="1"/>
        <v/>
      </c>
      <c r="P40" s="45"/>
      <c r="Q40" s="133" t="str">
        <f>IF(ISNA(VLOOKUP(A40,全技術者確認表!A:L,12,0)),"未登録",IF(VLOOKUP(A40,全技術者確認表!A:L,5,)="","未登録",VLOOKUP(A40,全技術者確認表!A:L,12,0)))</f>
        <v>未登録</v>
      </c>
      <c r="R40">
        <f t="shared" si="2"/>
        <v>0</v>
      </c>
      <c r="S40">
        <f>IF('様式２－１'!BY40&gt;=1,1,0)</f>
        <v>0</v>
      </c>
      <c r="T40">
        <f t="shared" si="8"/>
        <v>0</v>
      </c>
      <c r="U40">
        <f t="shared" si="8"/>
        <v>0</v>
      </c>
      <c r="V40">
        <f t="shared" si="8"/>
        <v>0</v>
      </c>
      <c r="W40">
        <f t="shared" si="4"/>
        <v>0</v>
      </c>
      <c r="Y40" t="str">
        <f t="shared" si="5"/>
        <v>その他</v>
      </c>
      <c r="AH40" s="57">
        <f t="shared" si="6"/>
        <v>35</v>
      </c>
    </row>
    <row r="41" spans="1:34" ht="38.25" customHeight="1" x14ac:dyDescent="0.2">
      <c r="A41" s="128">
        <f>'様式２－１'!A41</f>
        <v>0</v>
      </c>
      <c r="B41" s="56" t="str">
        <f>'様式２－１'!B41</f>
        <v/>
      </c>
      <c r="C41" s="41">
        <f>IF(ISNA(VLOOKUP(A41,全技術者確認表!$A$14:$D$213,2,0)),,VLOOKUP(A41,全技術者確認表!$A$14:$D$213,2,0))</f>
        <v>0</v>
      </c>
      <c r="D41" s="134"/>
      <c r="E41" s="134"/>
      <c r="F41" s="138" t="s">
        <v>401</v>
      </c>
      <c r="G41" s="135"/>
      <c r="H41" s="135"/>
      <c r="I41" s="136"/>
      <c r="J41" s="134"/>
      <c r="K41" s="134"/>
      <c r="L41" s="137"/>
      <c r="M41" s="137"/>
      <c r="N41" s="137"/>
      <c r="O41" s="28" t="str">
        <f t="shared" si="1"/>
        <v/>
      </c>
      <c r="P41" s="45"/>
      <c r="Q41" s="133" t="str">
        <f>IF(ISNA(VLOOKUP(A41,全技術者確認表!A:L,12,0)),"未登録",IF(VLOOKUP(A41,全技術者確認表!A:L,5,)="","未登録",VLOOKUP(A41,全技術者確認表!A:L,12,0)))</f>
        <v>未登録</v>
      </c>
      <c r="R41">
        <f t="shared" si="2"/>
        <v>0</v>
      </c>
      <c r="S41">
        <f>IF('様式２－１'!BY41&gt;=1,1,0)</f>
        <v>0</v>
      </c>
      <c r="T41">
        <f t="shared" si="8"/>
        <v>0</v>
      </c>
      <c r="U41">
        <f t="shared" si="8"/>
        <v>0</v>
      </c>
      <c r="V41">
        <f t="shared" si="8"/>
        <v>0</v>
      </c>
      <c r="W41">
        <f t="shared" si="4"/>
        <v>0</v>
      </c>
      <c r="Y41" t="str">
        <f t="shared" si="5"/>
        <v>その他</v>
      </c>
      <c r="AH41" s="57">
        <f t="shared" si="6"/>
        <v>36</v>
      </c>
    </row>
    <row r="42" spans="1:34" ht="38.25" customHeight="1" x14ac:dyDescent="0.2">
      <c r="A42" s="128">
        <f>'様式２－１'!A42</f>
        <v>0</v>
      </c>
      <c r="B42" s="56" t="str">
        <f>'様式２－１'!B42</f>
        <v/>
      </c>
      <c r="C42" s="41">
        <f>IF(ISNA(VLOOKUP(A42,全技術者確認表!$A$14:$D$213,2,0)),,VLOOKUP(A42,全技術者確認表!$A$14:$D$213,2,0))</f>
        <v>0</v>
      </c>
      <c r="D42" s="134"/>
      <c r="E42" s="134"/>
      <c r="F42" s="138" t="s">
        <v>401</v>
      </c>
      <c r="G42" s="135"/>
      <c r="H42" s="135"/>
      <c r="I42" s="136"/>
      <c r="J42" s="134"/>
      <c r="K42" s="134"/>
      <c r="L42" s="137"/>
      <c r="M42" s="137"/>
      <c r="N42" s="137"/>
      <c r="O42" s="28" t="str">
        <f t="shared" si="1"/>
        <v/>
      </c>
      <c r="P42" s="45"/>
      <c r="Q42" s="133" t="str">
        <f>IF(ISNA(VLOOKUP(A42,全技術者確認表!A:L,12,0)),"未登録",IF(VLOOKUP(A42,全技術者確認表!A:L,5,)="","未登録",VLOOKUP(A42,全技術者確認表!A:L,12,0)))</f>
        <v>未登録</v>
      </c>
      <c r="R42">
        <f t="shared" si="2"/>
        <v>0</v>
      </c>
      <c r="S42">
        <f>IF('様式２－１'!BY42&gt;=1,1,0)</f>
        <v>0</v>
      </c>
      <c r="T42">
        <f t="shared" si="8"/>
        <v>0</v>
      </c>
      <c r="U42">
        <f t="shared" si="8"/>
        <v>0</v>
      </c>
      <c r="V42">
        <f t="shared" si="8"/>
        <v>0</v>
      </c>
      <c r="W42">
        <f t="shared" si="4"/>
        <v>0</v>
      </c>
      <c r="Y42" t="str">
        <f t="shared" si="5"/>
        <v>その他</v>
      </c>
      <c r="AH42" s="57">
        <f t="shared" si="6"/>
        <v>37</v>
      </c>
    </row>
    <row r="43" spans="1:34" ht="38.25" customHeight="1" x14ac:dyDescent="0.2">
      <c r="A43" s="128">
        <f>'様式２－１'!A43</f>
        <v>0</v>
      </c>
      <c r="B43" s="56" t="str">
        <f>'様式２－１'!B43</f>
        <v/>
      </c>
      <c r="C43" s="41">
        <f>IF(ISNA(VLOOKUP(A43,全技術者確認表!$A$14:$D$213,2,0)),,VLOOKUP(A43,全技術者確認表!$A$14:$D$213,2,0))</f>
        <v>0</v>
      </c>
      <c r="D43" s="134"/>
      <c r="E43" s="134"/>
      <c r="F43" s="138" t="s">
        <v>401</v>
      </c>
      <c r="G43" s="135"/>
      <c r="H43" s="135"/>
      <c r="I43" s="136"/>
      <c r="J43" s="134"/>
      <c r="K43" s="134"/>
      <c r="L43" s="137"/>
      <c r="M43" s="137"/>
      <c r="N43" s="137"/>
      <c r="O43" s="28" t="str">
        <f t="shared" si="1"/>
        <v/>
      </c>
      <c r="P43" s="45"/>
      <c r="Q43" s="133" t="str">
        <f>IF(ISNA(VLOOKUP(A43,全技術者確認表!A:L,12,0)),"未登録",IF(VLOOKUP(A43,全技術者確認表!A:L,5,)="","未登録",VLOOKUP(A43,全技術者確認表!A:L,12,0)))</f>
        <v>未登録</v>
      </c>
      <c r="R43">
        <f t="shared" si="2"/>
        <v>0</v>
      </c>
      <c r="S43">
        <f>IF('様式２－１'!BY43&gt;=1,1,0)</f>
        <v>0</v>
      </c>
      <c r="T43">
        <f t="shared" si="8"/>
        <v>0</v>
      </c>
      <c r="U43">
        <f t="shared" si="8"/>
        <v>0</v>
      </c>
      <c r="V43">
        <f t="shared" si="8"/>
        <v>0</v>
      </c>
      <c r="W43">
        <f t="shared" si="4"/>
        <v>0</v>
      </c>
      <c r="Y43" t="str">
        <f t="shared" si="5"/>
        <v>その他</v>
      </c>
      <c r="AH43" s="57">
        <f t="shared" si="6"/>
        <v>38</v>
      </c>
    </row>
    <row r="44" spans="1:34" ht="38.25" customHeight="1" x14ac:dyDescent="0.2">
      <c r="A44" s="128">
        <f>'様式２－１'!A44</f>
        <v>0</v>
      </c>
      <c r="B44" s="56" t="str">
        <f>'様式２－１'!B44</f>
        <v/>
      </c>
      <c r="C44" s="41">
        <f>IF(ISNA(VLOOKUP(A44,全技術者確認表!$A$14:$D$213,2,0)),,VLOOKUP(A44,全技術者確認表!$A$14:$D$213,2,0))</f>
        <v>0</v>
      </c>
      <c r="D44" s="134"/>
      <c r="E44" s="134"/>
      <c r="F44" s="138" t="s">
        <v>401</v>
      </c>
      <c r="G44" s="135"/>
      <c r="H44" s="135"/>
      <c r="I44" s="136"/>
      <c r="J44" s="134"/>
      <c r="K44" s="134"/>
      <c r="L44" s="137"/>
      <c r="M44" s="137"/>
      <c r="N44" s="137"/>
      <c r="O44" s="28" t="str">
        <f t="shared" si="1"/>
        <v/>
      </c>
      <c r="P44" s="45"/>
      <c r="Q44" s="133" t="str">
        <f>IF(ISNA(VLOOKUP(A44,全技術者確認表!A:L,12,0)),"未登録",IF(VLOOKUP(A44,全技術者確認表!A:L,5,)="","未登録",VLOOKUP(A44,全技術者確認表!A:L,12,0)))</f>
        <v>未登録</v>
      </c>
      <c r="R44">
        <f t="shared" si="2"/>
        <v>0</v>
      </c>
      <c r="S44">
        <f>IF('様式２－１'!BY44&gt;=1,1,0)</f>
        <v>0</v>
      </c>
      <c r="T44">
        <f t="shared" si="8"/>
        <v>0</v>
      </c>
      <c r="U44">
        <f t="shared" si="8"/>
        <v>0</v>
      </c>
      <c r="V44">
        <f t="shared" si="8"/>
        <v>0</v>
      </c>
      <c r="W44">
        <f t="shared" si="4"/>
        <v>0</v>
      </c>
      <c r="Y44" t="str">
        <f t="shared" si="5"/>
        <v>その他</v>
      </c>
      <c r="AH44" s="57">
        <f t="shared" si="6"/>
        <v>39</v>
      </c>
    </row>
    <row r="45" spans="1:34" ht="38.25" customHeight="1" x14ac:dyDescent="0.2">
      <c r="A45" s="128">
        <f>'様式２－１'!A45</f>
        <v>0</v>
      </c>
      <c r="B45" s="56" t="str">
        <f>'様式２－１'!B45</f>
        <v/>
      </c>
      <c r="C45" s="41">
        <f>IF(ISNA(VLOOKUP(A45,全技術者確認表!$A$14:$D$213,2,0)),,VLOOKUP(A45,全技術者確認表!$A$14:$D$213,2,0))</f>
        <v>0</v>
      </c>
      <c r="D45" s="134"/>
      <c r="E45" s="134"/>
      <c r="F45" s="138" t="s">
        <v>401</v>
      </c>
      <c r="G45" s="135"/>
      <c r="H45" s="135"/>
      <c r="I45" s="136"/>
      <c r="J45" s="134"/>
      <c r="K45" s="134"/>
      <c r="L45" s="137"/>
      <c r="M45" s="137"/>
      <c r="N45" s="137"/>
      <c r="O45" s="28" t="str">
        <f t="shared" si="1"/>
        <v/>
      </c>
      <c r="P45" s="45"/>
      <c r="Q45" s="133" t="str">
        <f>IF(ISNA(VLOOKUP(A45,全技術者確認表!A:L,12,0)),"未登録",IF(VLOOKUP(A45,全技術者確認表!A:L,5,)="","未登録",VLOOKUP(A45,全技術者確認表!A:L,12,0)))</f>
        <v>未登録</v>
      </c>
      <c r="R45">
        <f t="shared" si="2"/>
        <v>0</v>
      </c>
      <c r="S45">
        <f>IF('様式２－１'!BY45&gt;=1,1,0)</f>
        <v>0</v>
      </c>
      <c r="T45">
        <f t="shared" si="8"/>
        <v>0</v>
      </c>
      <c r="U45">
        <f t="shared" si="8"/>
        <v>0</v>
      </c>
      <c r="V45">
        <f t="shared" si="8"/>
        <v>0</v>
      </c>
      <c r="W45">
        <f t="shared" si="4"/>
        <v>0</v>
      </c>
      <c r="Y45" t="str">
        <f t="shared" si="5"/>
        <v>その他</v>
      </c>
      <c r="AH45" s="57">
        <f t="shared" si="6"/>
        <v>40</v>
      </c>
    </row>
    <row r="46" spans="1:34" ht="38.25" customHeight="1" x14ac:dyDescent="0.2">
      <c r="A46" s="128">
        <f>'様式２－１'!A46</f>
        <v>0</v>
      </c>
      <c r="B46" s="56" t="str">
        <f>'様式２－１'!B46</f>
        <v/>
      </c>
      <c r="C46" s="41">
        <f>IF(ISNA(VLOOKUP(A46,全技術者確認表!$A$14:$D$213,2,0)),,VLOOKUP(A46,全技術者確認表!$A$14:$D$213,2,0))</f>
        <v>0</v>
      </c>
      <c r="D46" s="134"/>
      <c r="E46" s="134"/>
      <c r="F46" s="138" t="s">
        <v>401</v>
      </c>
      <c r="G46" s="135"/>
      <c r="H46" s="135"/>
      <c r="I46" s="136"/>
      <c r="J46" s="134"/>
      <c r="K46" s="134"/>
      <c r="L46" s="137"/>
      <c r="M46" s="137"/>
      <c r="N46" s="137"/>
      <c r="O46" s="28" t="str">
        <f t="shared" si="1"/>
        <v/>
      </c>
      <c r="P46" s="45"/>
      <c r="Q46" s="133" t="str">
        <f>IF(ISNA(VLOOKUP(A46,全技術者確認表!A:L,12,0)),"未登録",IF(VLOOKUP(A46,全技術者確認表!A:L,5,)="","未登録",VLOOKUP(A46,全技術者確認表!A:L,12,0)))</f>
        <v>未登録</v>
      </c>
      <c r="R46">
        <f t="shared" si="2"/>
        <v>0</v>
      </c>
      <c r="S46">
        <f>IF('様式２－１'!BY46&gt;=1,1,0)</f>
        <v>0</v>
      </c>
      <c r="T46">
        <f t="shared" si="8"/>
        <v>0</v>
      </c>
      <c r="U46">
        <f t="shared" si="8"/>
        <v>0</v>
      </c>
      <c r="V46">
        <f t="shared" si="8"/>
        <v>0</v>
      </c>
      <c r="W46">
        <f t="shared" si="4"/>
        <v>0</v>
      </c>
      <c r="Y46" t="str">
        <f t="shared" si="5"/>
        <v>その他</v>
      </c>
      <c r="AH46" s="57">
        <f t="shared" si="6"/>
        <v>41</v>
      </c>
    </row>
    <row r="47" spans="1:34" ht="38.25" customHeight="1" x14ac:dyDescent="0.2">
      <c r="A47" s="128">
        <f>'様式２－１'!A47</f>
        <v>0</v>
      </c>
      <c r="B47" s="56" t="str">
        <f>'様式２－１'!B47</f>
        <v/>
      </c>
      <c r="C47" s="41">
        <f>IF(ISNA(VLOOKUP(A47,全技術者確認表!$A$14:$D$213,2,0)),,VLOOKUP(A47,全技術者確認表!$A$14:$D$213,2,0))</f>
        <v>0</v>
      </c>
      <c r="D47" s="134"/>
      <c r="E47" s="134"/>
      <c r="F47" s="138" t="s">
        <v>401</v>
      </c>
      <c r="G47" s="135"/>
      <c r="H47" s="135"/>
      <c r="I47" s="136"/>
      <c r="J47" s="134"/>
      <c r="K47" s="134"/>
      <c r="L47" s="137"/>
      <c r="M47" s="137"/>
      <c r="N47" s="137"/>
      <c r="O47" s="28" t="str">
        <f t="shared" si="1"/>
        <v/>
      </c>
      <c r="P47" s="45"/>
      <c r="Q47" s="133" t="str">
        <f>IF(ISNA(VLOOKUP(A47,全技術者確認表!A:L,12,0)),"未登録",IF(VLOOKUP(A47,全技術者確認表!A:L,5,)="","未登録",VLOOKUP(A47,全技術者確認表!A:L,12,0)))</f>
        <v>未登録</v>
      </c>
      <c r="R47">
        <f t="shared" si="2"/>
        <v>0</v>
      </c>
      <c r="S47">
        <f>IF('様式２－１'!BY47&gt;=1,1,0)</f>
        <v>0</v>
      </c>
      <c r="T47">
        <f t="shared" si="8"/>
        <v>0</v>
      </c>
      <c r="U47">
        <f t="shared" si="8"/>
        <v>0</v>
      </c>
      <c r="V47">
        <f t="shared" si="8"/>
        <v>0</v>
      </c>
      <c r="W47">
        <f t="shared" si="4"/>
        <v>0</v>
      </c>
      <c r="Y47" t="str">
        <f t="shared" si="5"/>
        <v>その他</v>
      </c>
      <c r="AH47" s="57">
        <f t="shared" si="6"/>
        <v>42</v>
      </c>
    </row>
    <row r="48" spans="1:34" ht="38.25" customHeight="1" x14ac:dyDescent="0.2">
      <c r="A48" s="128">
        <f>'様式２－１'!A48</f>
        <v>0</v>
      </c>
      <c r="B48" s="56" t="str">
        <f>'様式２－１'!B48</f>
        <v/>
      </c>
      <c r="C48" s="41">
        <f>IF(ISNA(VLOOKUP(A48,全技術者確認表!$A$14:$D$213,2,0)),,VLOOKUP(A48,全技術者確認表!$A$14:$D$213,2,0))</f>
        <v>0</v>
      </c>
      <c r="D48" s="134"/>
      <c r="E48" s="134"/>
      <c r="F48" s="138" t="s">
        <v>401</v>
      </c>
      <c r="G48" s="135"/>
      <c r="H48" s="135"/>
      <c r="I48" s="136"/>
      <c r="J48" s="134"/>
      <c r="K48" s="134"/>
      <c r="L48" s="137"/>
      <c r="M48" s="137"/>
      <c r="N48" s="137"/>
      <c r="O48" s="28" t="str">
        <f t="shared" si="1"/>
        <v/>
      </c>
      <c r="P48" s="45"/>
      <c r="Q48" s="133" t="str">
        <f>IF(ISNA(VLOOKUP(A48,全技術者確認表!A:L,12,0)),"未登録",IF(VLOOKUP(A48,全技術者確認表!A:L,5,)="","未登録",VLOOKUP(A48,全技術者確認表!A:L,12,0)))</f>
        <v>未登録</v>
      </c>
      <c r="R48">
        <f t="shared" si="2"/>
        <v>0</v>
      </c>
      <c r="S48">
        <f>IF('様式２－１'!BY48&gt;=1,1,0)</f>
        <v>0</v>
      </c>
      <c r="T48">
        <f t="shared" si="8"/>
        <v>0</v>
      </c>
      <c r="U48">
        <f t="shared" si="8"/>
        <v>0</v>
      </c>
      <c r="V48">
        <f t="shared" si="8"/>
        <v>0</v>
      </c>
      <c r="W48">
        <f t="shared" si="4"/>
        <v>0</v>
      </c>
      <c r="Y48" t="str">
        <f t="shared" si="5"/>
        <v>その他</v>
      </c>
      <c r="AH48" s="57">
        <f t="shared" si="6"/>
        <v>43</v>
      </c>
    </row>
    <row r="49" spans="1:34" ht="38.25" customHeight="1" x14ac:dyDescent="0.2">
      <c r="A49" s="128">
        <f>'様式２－１'!A49</f>
        <v>0</v>
      </c>
      <c r="B49" s="56" t="str">
        <f>'様式２－１'!B49</f>
        <v/>
      </c>
      <c r="C49" s="41">
        <f>IF(ISNA(VLOOKUP(A49,全技術者確認表!$A$14:$D$213,2,0)),,VLOOKUP(A49,全技術者確認表!$A$14:$D$213,2,0))</f>
        <v>0</v>
      </c>
      <c r="D49" s="134"/>
      <c r="E49" s="134"/>
      <c r="F49" s="138" t="s">
        <v>401</v>
      </c>
      <c r="G49" s="135"/>
      <c r="H49" s="135"/>
      <c r="I49" s="136"/>
      <c r="J49" s="134"/>
      <c r="K49" s="134"/>
      <c r="L49" s="137"/>
      <c r="M49" s="137"/>
      <c r="N49" s="137"/>
      <c r="O49" s="28" t="str">
        <f t="shared" si="1"/>
        <v/>
      </c>
      <c r="P49" s="45"/>
      <c r="Q49" s="133" t="str">
        <f>IF(ISNA(VLOOKUP(A49,全技術者確認表!A:L,12,0)),"未登録",IF(VLOOKUP(A49,全技術者確認表!A:L,5,)="","未登録",VLOOKUP(A49,全技術者確認表!A:L,12,0)))</f>
        <v>未登録</v>
      </c>
      <c r="R49">
        <f t="shared" si="2"/>
        <v>0</v>
      </c>
      <c r="S49">
        <f>IF('様式２－１'!BY49&gt;=1,1,0)</f>
        <v>0</v>
      </c>
      <c r="T49">
        <f t="shared" si="8"/>
        <v>0</v>
      </c>
      <c r="U49">
        <f t="shared" si="8"/>
        <v>0</v>
      </c>
      <c r="V49">
        <f t="shared" si="8"/>
        <v>0</v>
      </c>
      <c r="W49">
        <f t="shared" si="4"/>
        <v>0</v>
      </c>
      <c r="Y49" t="str">
        <f t="shared" si="5"/>
        <v>その他</v>
      </c>
      <c r="AH49" s="57">
        <f t="shared" si="6"/>
        <v>44</v>
      </c>
    </row>
    <row r="50" spans="1:34" ht="38.25" customHeight="1" x14ac:dyDescent="0.2">
      <c r="A50" s="128">
        <f>'様式２－１'!A50</f>
        <v>0</v>
      </c>
      <c r="B50" s="56" t="str">
        <f>'様式２－１'!B50</f>
        <v/>
      </c>
      <c r="C50" s="41">
        <f>IF(ISNA(VLOOKUP(A50,全技術者確認表!$A$14:$D$213,2,0)),,VLOOKUP(A50,全技術者確認表!$A$14:$D$213,2,0))</f>
        <v>0</v>
      </c>
      <c r="D50" s="134"/>
      <c r="E50" s="134"/>
      <c r="F50" s="138" t="s">
        <v>401</v>
      </c>
      <c r="G50" s="135"/>
      <c r="H50" s="135"/>
      <c r="I50" s="136"/>
      <c r="J50" s="134"/>
      <c r="K50" s="134"/>
      <c r="L50" s="137"/>
      <c r="M50" s="137"/>
      <c r="N50" s="137"/>
      <c r="O50" s="28" t="str">
        <f t="shared" si="1"/>
        <v/>
      </c>
      <c r="P50" s="45"/>
      <c r="Q50" s="133" t="str">
        <f>IF(ISNA(VLOOKUP(A50,全技術者確認表!A:L,12,0)),"未登録",IF(VLOOKUP(A50,全技術者確認表!A:L,5,)="","未登録",VLOOKUP(A50,全技術者確認表!A:L,12,0)))</f>
        <v>未登録</v>
      </c>
      <c r="R50">
        <f t="shared" si="2"/>
        <v>0</v>
      </c>
      <c r="S50">
        <f>IF('様式２－１'!BY50&gt;=1,1,0)</f>
        <v>0</v>
      </c>
      <c r="T50">
        <f t="shared" si="8"/>
        <v>0</v>
      </c>
      <c r="U50">
        <f t="shared" si="8"/>
        <v>0</v>
      </c>
      <c r="V50">
        <f t="shared" si="8"/>
        <v>0</v>
      </c>
      <c r="W50">
        <f t="shared" si="4"/>
        <v>0</v>
      </c>
      <c r="Y50" t="str">
        <f t="shared" si="5"/>
        <v>その他</v>
      </c>
      <c r="AH50" s="57">
        <f t="shared" si="6"/>
        <v>45</v>
      </c>
    </row>
    <row r="51" spans="1:34" ht="38.25" customHeight="1" x14ac:dyDescent="0.2">
      <c r="A51" s="128">
        <f>'様式２－１'!A51</f>
        <v>0</v>
      </c>
      <c r="B51" s="56" t="str">
        <f>'様式２－１'!B51</f>
        <v/>
      </c>
      <c r="C51" s="41">
        <f>IF(ISNA(VLOOKUP(A51,全技術者確認表!$A$14:$D$213,2,0)),,VLOOKUP(A51,全技術者確認表!$A$14:$D$213,2,0))</f>
        <v>0</v>
      </c>
      <c r="D51" s="134"/>
      <c r="E51" s="134"/>
      <c r="F51" s="138" t="s">
        <v>401</v>
      </c>
      <c r="G51" s="135"/>
      <c r="H51" s="135"/>
      <c r="I51" s="136"/>
      <c r="J51" s="134"/>
      <c r="K51" s="134"/>
      <c r="L51" s="137"/>
      <c r="M51" s="137"/>
      <c r="N51" s="137"/>
      <c r="O51" s="28" t="str">
        <f t="shared" si="1"/>
        <v/>
      </c>
      <c r="P51" s="45"/>
      <c r="Q51" s="133" t="str">
        <f>IF(ISNA(VLOOKUP(A51,全技術者確認表!A:L,12,0)),"未登録",IF(VLOOKUP(A51,全技術者確認表!A:L,5,)="","未登録",VLOOKUP(A51,全技術者確認表!A:L,12,0)))</f>
        <v>未登録</v>
      </c>
      <c r="R51">
        <f t="shared" si="2"/>
        <v>0</v>
      </c>
      <c r="S51">
        <f>IF('様式２－１'!BY51&gt;=1,1,0)</f>
        <v>0</v>
      </c>
      <c r="T51">
        <f t="shared" si="8"/>
        <v>0</v>
      </c>
      <c r="U51">
        <f t="shared" si="8"/>
        <v>0</v>
      </c>
      <c r="V51">
        <f t="shared" si="8"/>
        <v>0</v>
      </c>
      <c r="W51">
        <f t="shared" si="4"/>
        <v>0</v>
      </c>
      <c r="Y51" t="str">
        <f t="shared" si="5"/>
        <v>その他</v>
      </c>
      <c r="AH51" s="57">
        <f t="shared" si="6"/>
        <v>46</v>
      </c>
    </row>
    <row r="52" spans="1:34" ht="38.25" customHeight="1" x14ac:dyDescent="0.2">
      <c r="A52" s="128">
        <f>'様式２－１'!A52</f>
        <v>0</v>
      </c>
      <c r="B52" s="56" t="str">
        <f>'様式２－１'!B52</f>
        <v/>
      </c>
      <c r="C52" s="41">
        <f>IF(ISNA(VLOOKUP(A52,全技術者確認表!$A$14:$D$213,2,0)),,VLOOKUP(A52,全技術者確認表!$A$14:$D$213,2,0))</f>
        <v>0</v>
      </c>
      <c r="D52" s="134"/>
      <c r="E52" s="134"/>
      <c r="F52" s="138" t="s">
        <v>401</v>
      </c>
      <c r="G52" s="135"/>
      <c r="H52" s="135"/>
      <c r="I52" s="136"/>
      <c r="J52" s="134"/>
      <c r="K52" s="134"/>
      <c r="L52" s="137"/>
      <c r="M52" s="137"/>
      <c r="N52" s="137"/>
      <c r="O52" s="28" t="str">
        <f t="shared" si="1"/>
        <v/>
      </c>
      <c r="P52" s="45"/>
      <c r="Q52" s="133" t="str">
        <f>IF(ISNA(VLOOKUP(A52,全技術者確認表!A:L,12,0)),"未登録",IF(VLOOKUP(A52,全技術者確認表!A:L,5,)="","未登録",VLOOKUP(A52,全技術者確認表!A:L,12,0)))</f>
        <v>未登録</v>
      </c>
      <c r="R52">
        <f t="shared" si="2"/>
        <v>0</v>
      </c>
      <c r="S52">
        <f>IF('様式２－１'!BY52&gt;=1,1,0)</f>
        <v>0</v>
      </c>
      <c r="T52">
        <f t="shared" si="8"/>
        <v>0</v>
      </c>
      <c r="U52">
        <f t="shared" si="8"/>
        <v>0</v>
      </c>
      <c r="V52">
        <f t="shared" si="8"/>
        <v>0</v>
      </c>
      <c r="W52">
        <f t="shared" si="4"/>
        <v>0</v>
      </c>
      <c r="Y52" t="str">
        <f t="shared" si="5"/>
        <v>その他</v>
      </c>
      <c r="AH52" s="57">
        <f t="shared" si="6"/>
        <v>47</v>
      </c>
    </row>
    <row r="53" spans="1:34" ht="38.25" customHeight="1" x14ac:dyDescent="0.2">
      <c r="A53" s="128">
        <f>'様式２－１'!A53</f>
        <v>0</v>
      </c>
      <c r="B53" s="56" t="str">
        <f>'様式２－１'!B53</f>
        <v/>
      </c>
      <c r="C53" s="41">
        <f>IF(ISNA(VLOOKUP(A53,全技術者確認表!$A$14:$D$213,2,0)),,VLOOKUP(A53,全技術者確認表!$A$14:$D$213,2,0))</f>
        <v>0</v>
      </c>
      <c r="D53" s="134"/>
      <c r="E53" s="134"/>
      <c r="F53" s="138" t="s">
        <v>401</v>
      </c>
      <c r="G53" s="135"/>
      <c r="H53" s="135"/>
      <c r="I53" s="136"/>
      <c r="J53" s="134"/>
      <c r="K53" s="134"/>
      <c r="L53" s="137"/>
      <c r="M53" s="137"/>
      <c r="N53" s="137"/>
      <c r="O53" s="28" t="str">
        <f t="shared" si="1"/>
        <v/>
      </c>
      <c r="P53" s="45"/>
      <c r="Q53" s="133" t="str">
        <f>IF(ISNA(VLOOKUP(A53,全技術者確認表!A:L,12,0)),"未登録",IF(VLOOKUP(A53,全技術者確認表!A:L,5,)="","未登録",VLOOKUP(A53,全技術者確認表!A:L,12,0)))</f>
        <v>未登録</v>
      </c>
      <c r="R53">
        <f t="shared" si="2"/>
        <v>0</v>
      </c>
      <c r="S53">
        <f>IF('様式２－１'!BY53&gt;=1,1,0)</f>
        <v>0</v>
      </c>
      <c r="T53">
        <f t="shared" si="8"/>
        <v>0</v>
      </c>
      <c r="U53">
        <f t="shared" si="8"/>
        <v>0</v>
      </c>
      <c r="V53">
        <f t="shared" si="8"/>
        <v>0</v>
      </c>
      <c r="W53">
        <f t="shared" si="4"/>
        <v>0</v>
      </c>
      <c r="Y53" t="str">
        <f t="shared" si="5"/>
        <v>その他</v>
      </c>
      <c r="AH53" s="57">
        <f t="shared" si="6"/>
        <v>48</v>
      </c>
    </row>
    <row r="54" spans="1:34" ht="38.25" customHeight="1" x14ac:dyDescent="0.2">
      <c r="A54" s="128">
        <f>'様式２－１'!A54</f>
        <v>0</v>
      </c>
      <c r="B54" s="56" t="str">
        <f>'様式２－１'!B54</f>
        <v/>
      </c>
      <c r="C54" s="41">
        <f>IF(ISNA(VLOOKUP(A54,全技術者確認表!$A$14:$D$213,2,0)),,VLOOKUP(A54,全技術者確認表!$A$14:$D$213,2,0))</f>
        <v>0</v>
      </c>
      <c r="D54" s="134"/>
      <c r="E54" s="134"/>
      <c r="F54" s="138" t="s">
        <v>401</v>
      </c>
      <c r="G54" s="135"/>
      <c r="H54" s="135"/>
      <c r="I54" s="136"/>
      <c r="J54" s="134"/>
      <c r="K54" s="134"/>
      <c r="L54" s="137"/>
      <c r="M54" s="137"/>
      <c r="N54" s="137"/>
      <c r="O54" s="28" t="str">
        <f t="shared" si="1"/>
        <v/>
      </c>
      <c r="P54" s="45"/>
      <c r="Q54" s="133" t="str">
        <f>IF(ISNA(VLOOKUP(A54,全技術者確認表!A:L,12,0)),"未登録",IF(VLOOKUP(A54,全技術者確認表!A:L,5,)="","未登録",VLOOKUP(A54,全技術者確認表!A:L,12,0)))</f>
        <v>未登録</v>
      </c>
      <c r="R54">
        <f t="shared" si="2"/>
        <v>0</v>
      </c>
      <c r="S54">
        <f>IF('様式２－１'!BY54&gt;=1,1,0)</f>
        <v>0</v>
      </c>
      <c r="T54">
        <f t="shared" si="8"/>
        <v>0</v>
      </c>
      <c r="U54">
        <f t="shared" si="8"/>
        <v>0</v>
      </c>
      <c r="V54">
        <f t="shared" si="8"/>
        <v>0</v>
      </c>
      <c r="W54">
        <f t="shared" si="4"/>
        <v>0</v>
      </c>
      <c r="Y54" t="str">
        <f t="shared" si="5"/>
        <v>その他</v>
      </c>
      <c r="AH54" s="57">
        <f t="shared" si="6"/>
        <v>49</v>
      </c>
    </row>
    <row r="55" spans="1:34" ht="38.25" customHeight="1" x14ac:dyDescent="0.2">
      <c r="A55" s="128">
        <f>'様式２－１'!A55</f>
        <v>0</v>
      </c>
      <c r="B55" s="56" t="str">
        <f>'様式２－１'!B55</f>
        <v/>
      </c>
      <c r="C55" s="41">
        <f>IF(ISNA(VLOOKUP(A55,全技術者確認表!$A$14:$D$213,2,0)),,VLOOKUP(A55,全技術者確認表!$A$14:$D$213,2,0))</f>
        <v>0</v>
      </c>
      <c r="D55" s="134"/>
      <c r="E55" s="134"/>
      <c r="F55" s="138" t="s">
        <v>401</v>
      </c>
      <c r="G55" s="135"/>
      <c r="H55" s="135"/>
      <c r="I55" s="136"/>
      <c r="J55" s="134"/>
      <c r="K55" s="134"/>
      <c r="L55" s="137"/>
      <c r="M55" s="137"/>
      <c r="N55" s="137"/>
      <c r="O55" s="28" t="str">
        <f t="shared" si="1"/>
        <v/>
      </c>
      <c r="P55" s="45"/>
      <c r="Q55" s="133" t="str">
        <f>IF(ISNA(VLOOKUP(A55,全技術者確認表!A:L,12,0)),"未登録",IF(VLOOKUP(A55,全技術者確認表!A:L,5,)="","未登録",VLOOKUP(A55,全技術者確認表!A:L,12,0)))</f>
        <v>未登録</v>
      </c>
      <c r="R55">
        <f t="shared" si="2"/>
        <v>0</v>
      </c>
      <c r="S55">
        <f>IF('様式２－１'!BY55&gt;=1,1,0)</f>
        <v>0</v>
      </c>
      <c r="T55">
        <f t="shared" si="8"/>
        <v>0</v>
      </c>
      <c r="U55">
        <f t="shared" si="8"/>
        <v>0</v>
      </c>
      <c r="V55">
        <f t="shared" si="8"/>
        <v>0</v>
      </c>
      <c r="W55">
        <f t="shared" si="4"/>
        <v>0</v>
      </c>
      <c r="Y55" t="str">
        <f t="shared" si="5"/>
        <v>その他</v>
      </c>
      <c r="AH55" s="57">
        <f t="shared" si="6"/>
        <v>50</v>
      </c>
    </row>
    <row r="56" spans="1:34" ht="38.25" customHeight="1" x14ac:dyDescent="0.2">
      <c r="A56" s="128">
        <f>'様式２－１'!A56</f>
        <v>0</v>
      </c>
      <c r="B56" s="56" t="str">
        <f>'様式２－１'!B56</f>
        <v/>
      </c>
      <c r="C56" s="41">
        <f>IF(ISNA(VLOOKUP(A56,全技術者確認表!$A$14:$D$213,2,0)),,VLOOKUP(A56,全技術者確認表!$A$14:$D$213,2,0))</f>
        <v>0</v>
      </c>
      <c r="D56" s="134"/>
      <c r="E56" s="134"/>
      <c r="F56" s="138" t="s">
        <v>401</v>
      </c>
      <c r="G56" s="135"/>
      <c r="H56" s="135"/>
      <c r="I56" s="136"/>
      <c r="J56" s="134"/>
      <c r="K56" s="134"/>
      <c r="L56" s="137"/>
      <c r="M56" s="137"/>
      <c r="N56" s="137"/>
      <c r="O56" s="28" t="str">
        <f t="shared" si="1"/>
        <v/>
      </c>
      <c r="P56" s="45"/>
      <c r="Q56" s="133" t="str">
        <f>IF(ISNA(VLOOKUP(A56,全技術者確認表!A:L,12,0)),"未登録",IF(VLOOKUP(A56,全技術者確認表!A:L,5,)="","未登録",VLOOKUP(A56,全技術者確認表!A:L,12,0)))</f>
        <v>未登録</v>
      </c>
      <c r="R56">
        <f t="shared" si="2"/>
        <v>0</v>
      </c>
      <c r="S56">
        <f>IF('様式２－１'!BY56&gt;=1,1,0)</f>
        <v>0</v>
      </c>
      <c r="T56">
        <f t="shared" si="8"/>
        <v>0</v>
      </c>
      <c r="U56">
        <f t="shared" si="8"/>
        <v>0</v>
      </c>
      <c r="V56">
        <f t="shared" si="8"/>
        <v>0</v>
      </c>
      <c r="W56">
        <f t="shared" si="4"/>
        <v>0</v>
      </c>
      <c r="Y56" t="str">
        <f t="shared" si="5"/>
        <v>その他</v>
      </c>
      <c r="AH56" s="57">
        <f t="shared" si="6"/>
        <v>51</v>
      </c>
    </row>
    <row r="57" spans="1:34" ht="38.25" customHeight="1" x14ac:dyDescent="0.2">
      <c r="A57" s="128">
        <f>'様式２－１'!A57</f>
        <v>0</v>
      </c>
      <c r="B57" s="56" t="str">
        <f>'様式２－１'!B57</f>
        <v/>
      </c>
      <c r="C57" s="41">
        <f>IF(ISNA(VLOOKUP(A57,全技術者確認表!$A$14:$D$213,2,0)),,VLOOKUP(A57,全技術者確認表!$A$14:$D$213,2,0))</f>
        <v>0</v>
      </c>
      <c r="D57" s="134"/>
      <c r="E57" s="134"/>
      <c r="F57" s="138" t="s">
        <v>401</v>
      </c>
      <c r="G57" s="135"/>
      <c r="H57" s="135"/>
      <c r="I57" s="136"/>
      <c r="J57" s="134"/>
      <c r="K57" s="134"/>
      <c r="L57" s="137"/>
      <c r="M57" s="137"/>
      <c r="N57" s="137"/>
      <c r="O57" s="28" t="str">
        <f t="shared" si="1"/>
        <v/>
      </c>
      <c r="P57" s="45"/>
      <c r="Q57" s="133" t="str">
        <f>IF(ISNA(VLOOKUP(A57,全技術者確認表!A:L,12,0)),"未登録",IF(VLOOKUP(A57,全技術者確認表!A:L,5,)="","未登録",VLOOKUP(A57,全技術者確認表!A:L,12,0)))</f>
        <v>未登録</v>
      </c>
      <c r="R57">
        <f t="shared" si="2"/>
        <v>0</v>
      </c>
      <c r="S57">
        <f>IF('様式２－１'!BY57&gt;=1,1,0)</f>
        <v>0</v>
      </c>
      <c r="T57">
        <f t="shared" si="8"/>
        <v>0</v>
      </c>
      <c r="U57">
        <f t="shared" si="8"/>
        <v>0</v>
      </c>
      <c r="V57">
        <f t="shared" si="8"/>
        <v>0</v>
      </c>
      <c r="W57">
        <f t="shared" si="4"/>
        <v>0</v>
      </c>
      <c r="Y57" t="str">
        <f t="shared" si="5"/>
        <v>その他</v>
      </c>
      <c r="AH57" s="57">
        <f t="shared" si="6"/>
        <v>52</v>
      </c>
    </row>
    <row r="58" spans="1:34" ht="38.25" customHeight="1" x14ac:dyDescent="0.2">
      <c r="A58" s="128">
        <f>'様式２－１'!A58</f>
        <v>0</v>
      </c>
      <c r="B58" s="56" t="str">
        <f>'様式２－１'!B58</f>
        <v/>
      </c>
      <c r="C58" s="41">
        <f>IF(ISNA(VLOOKUP(A58,全技術者確認表!$A$14:$D$213,2,0)),,VLOOKUP(A58,全技術者確認表!$A$14:$D$213,2,0))</f>
        <v>0</v>
      </c>
      <c r="D58" s="134"/>
      <c r="E58" s="134"/>
      <c r="F58" s="138" t="s">
        <v>401</v>
      </c>
      <c r="G58" s="135"/>
      <c r="H58" s="135"/>
      <c r="I58" s="136"/>
      <c r="J58" s="134"/>
      <c r="K58" s="134"/>
      <c r="L58" s="137"/>
      <c r="M58" s="137"/>
      <c r="N58" s="137"/>
      <c r="O58" s="28" t="str">
        <f t="shared" si="1"/>
        <v/>
      </c>
      <c r="P58" s="45"/>
      <c r="Q58" s="133" t="str">
        <f>IF(ISNA(VLOOKUP(A58,全技術者確認表!A:L,12,0)),"未登録",IF(VLOOKUP(A58,全技術者確認表!A:L,5,)="","未登録",VLOOKUP(A58,全技術者確認表!A:L,12,0)))</f>
        <v>未登録</v>
      </c>
      <c r="R58">
        <f t="shared" si="2"/>
        <v>0</v>
      </c>
      <c r="S58">
        <f>IF('様式２－１'!BY58&gt;=1,1,0)</f>
        <v>0</v>
      </c>
      <c r="T58">
        <f t="shared" si="8"/>
        <v>0</v>
      </c>
      <c r="U58">
        <f t="shared" si="8"/>
        <v>0</v>
      </c>
      <c r="V58">
        <f t="shared" si="8"/>
        <v>0</v>
      </c>
      <c r="W58">
        <f t="shared" si="4"/>
        <v>0</v>
      </c>
      <c r="Y58" t="str">
        <f t="shared" si="5"/>
        <v>その他</v>
      </c>
      <c r="AH58" s="57">
        <f t="shared" si="6"/>
        <v>53</v>
      </c>
    </row>
    <row r="59" spans="1:34" ht="38.25" customHeight="1" x14ac:dyDescent="0.2">
      <c r="A59" s="128">
        <f>'様式２－１'!A59</f>
        <v>0</v>
      </c>
      <c r="B59" s="56" t="str">
        <f>'様式２－１'!B59</f>
        <v/>
      </c>
      <c r="C59" s="41">
        <f>IF(ISNA(VLOOKUP(A59,全技術者確認表!$A$14:$D$213,2,0)),,VLOOKUP(A59,全技術者確認表!$A$14:$D$213,2,0))</f>
        <v>0</v>
      </c>
      <c r="D59" s="134"/>
      <c r="E59" s="134"/>
      <c r="F59" s="138" t="s">
        <v>401</v>
      </c>
      <c r="G59" s="135"/>
      <c r="H59" s="135"/>
      <c r="I59" s="136"/>
      <c r="J59" s="134"/>
      <c r="K59" s="134"/>
      <c r="L59" s="137"/>
      <c r="M59" s="137"/>
      <c r="N59" s="137"/>
      <c r="O59" s="28" t="str">
        <f t="shared" si="1"/>
        <v/>
      </c>
      <c r="P59" s="45"/>
      <c r="Q59" s="133" t="str">
        <f>IF(ISNA(VLOOKUP(A59,全技術者確認表!A:L,12,0)),"未登録",IF(VLOOKUP(A59,全技術者確認表!A:L,5,)="","未登録",VLOOKUP(A59,全技術者確認表!A:L,12,0)))</f>
        <v>未登録</v>
      </c>
      <c r="R59">
        <f t="shared" si="2"/>
        <v>0</v>
      </c>
      <c r="S59">
        <f>IF('様式２－１'!BY59&gt;=1,1,0)</f>
        <v>0</v>
      </c>
      <c r="T59">
        <f t="shared" si="8"/>
        <v>0</v>
      </c>
      <c r="U59">
        <f t="shared" si="8"/>
        <v>0</v>
      </c>
      <c r="V59">
        <f t="shared" si="8"/>
        <v>0</v>
      </c>
      <c r="W59">
        <f t="shared" si="4"/>
        <v>0</v>
      </c>
      <c r="Y59" t="str">
        <f t="shared" si="5"/>
        <v>その他</v>
      </c>
      <c r="AH59" s="57">
        <f t="shared" si="6"/>
        <v>54</v>
      </c>
    </row>
    <row r="60" spans="1:34" ht="38.25" customHeight="1" x14ac:dyDescent="0.2">
      <c r="A60" s="128">
        <f>'様式２－１'!A60</f>
        <v>0</v>
      </c>
      <c r="B60" s="56" t="str">
        <f>'様式２－１'!B60</f>
        <v/>
      </c>
      <c r="C60" s="41">
        <f>IF(ISNA(VLOOKUP(A60,全技術者確認表!$A$14:$D$213,2,0)),,VLOOKUP(A60,全技術者確認表!$A$14:$D$213,2,0))</f>
        <v>0</v>
      </c>
      <c r="D60" s="134"/>
      <c r="E60" s="134"/>
      <c r="F60" s="138" t="s">
        <v>401</v>
      </c>
      <c r="G60" s="135"/>
      <c r="H60" s="135"/>
      <c r="I60" s="136"/>
      <c r="J60" s="134"/>
      <c r="K60" s="134"/>
      <c r="L60" s="137"/>
      <c r="M60" s="137"/>
      <c r="N60" s="137"/>
      <c r="O60" s="28" t="str">
        <f t="shared" si="1"/>
        <v/>
      </c>
      <c r="P60" s="45"/>
      <c r="Q60" s="133" t="str">
        <f>IF(ISNA(VLOOKUP(A60,全技術者確認表!A:L,12,0)),"未登録",IF(VLOOKUP(A60,全技術者確認表!A:L,5,)="","未登録",VLOOKUP(A60,全技術者確認表!A:L,12,0)))</f>
        <v>未登録</v>
      </c>
      <c r="R60">
        <f t="shared" si="2"/>
        <v>0</v>
      </c>
      <c r="S60">
        <f>IF('様式２－１'!BY60&gt;=1,1,0)</f>
        <v>0</v>
      </c>
      <c r="T60">
        <f t="shared" si="8"/>
        <v>0</v>
      </c>
      <c r="U60">
        <f t="shared" si="8"/>
        <v>0</v>
      </c>
      <c r="V60">
        <f t="shared" si="8"/>
        <v>0</v>
      </c>
      <c r="W60">
        <f t="shared" si="4"/>
        <v>0</v>
      </c>
      <c r="Y60" t="str">
        <f t="shared" si="5"/>
        <v>その他</v>
      </c>
      <c r="AH60" s="57">
        <f t="shared" si="6"/>
        <v>55</v>
      </c>
    </row>
    <row r="61" spans="1:34" ht="38.25" customHeight="1" x14ac:dyDescent="0.2">
      <c r="A61" s="128">
        <f>'様式２－１'!A61</f>
        <v>0</v>
      </c>
      <c r="B61" s="56" t="str">
        <f>'様式２－１'!B61</f>
        <v/>
      </c>
      <c r="C61" s="41">
        <f>IF(ISNA(VLOOKUP(A61,全技術者確認表!$A$14:$D$213,2,0)),,VLOOKUP(A61,全技術者確認表!$A$14:$D$213,2,0))</f>
        <v>0</v>
      </c>
      <c r="D61" s="134"/>
      <c r="E61" s="134"/>
      <c r="F61" s="138" t="s">
        <v>401</v>
      </c>
      <c r="G61" s="135"/>
      <c r="H61" s="135"/>
      <c r="I61" s="136"/>
      <c r="J61" s="134"/>
      <c r="K61" s="134"/>
      <c r="L61" s="137"/>
      <c r="M61" s="137"/>
      <c r="N61" s="137"/>
      <c r="O61" s="28" t="str">
        <f t="shared" si="1"/>
        <v/>
      </c>
      <c r="P61" s="45"/>
      <c r="Q61" s="133" t="str">
        <f>IF(ISNA(VLOOKUP(A61,全技術者確認表!A:L,12,0)),"未登録",IF(VLOOKUP(A61,全技術者確認表!A:L,5,)="","未登録",VLOOKUP(A61,全技術者確認表!A:L,12,0)))</f>
        <v>未登録</v>
      </c>
      <c r="R61">
        <f t="shared" si="2"/>
        <v>0</v>
      </c>
      <c r="S61">
        <f>IF('様式２－１'!BY61&gt;=1,1,0)</f>
        <v>0</v>
      </c>
      <c r="T61">
        <f t="shared" si="8"/>
        <v>0</v>
      </c>
      <c r="U61">
        <f t="shared" si="8"/>
        <v>0</v>
      </c>
      <c r="V61">
        <f t="shared" si="8"/>
        <v>0</v>
      </c>
      <c r="W61">
        <f t="shared" si="4"/>
        <v>0</v>
      </c>
      <c r="Y61" t="str">
        <f t="shared" si="5"/>
        <v>その他</v>
      </c>
      <c r="AH61" s="57">
        <f t="shared" si="6"/>
        <v>56</v>
      </c>
    </row>
    <row r="62" spans="1:34" ht="38.25" customHeight="1" x14ac:dyDescent="0.2">
      <c r="A62" s="128">
        <f>'様式２－１'!A62</f>
        <v>0</v>
      </c>
      <c r="B62" s="56" t="str">
        <f>'様式２－１'!B62</f>
        <v/>
      </c>
      <c r="C62" s="41">
        <f>IF(ISNA(VLOOKUP(A62,全技術者確認表!$A$14:$D$213,2,0)),,VLOOKUP(A62,全技術者確認表!$A$14:$D$213,2,0))</f>
        <v>0</v>
      </c>
      <c r="D62" s="134"/>
      <c r="E62" s="134"/>
      <c r="F62" s="138" t="s">
        <v>401</v>
      </c>
      <c r="G62" s="135"/>
      <c r="H62" s="135"/>
      <c r="I62" s="136"/>
      <c r="J62" s="134"/>
      <c r="K62" s="134"/>
      <c r="L62" s="137"/>
      <c r="M62" s="137"/>
      <c r="N62" s="137"/>
      <c r="O62" s="28" t="str">
        <f t="shared" si="1"/>
        <v/>
      </c>
      <c r="P62" s="45"/>
      <c r="Q62" s="133" t="str">
        <f>IF(ISNA(VLOOKUP(A62,全技術者確認表!A:L,12,0)),"未登録",IF(VLOOKUP(A62,全技術者確認表!A:L,5,)="","未登録",VLOOKUP(A62,全技術者確認表!A:L,12,0)))</f>
        <v>未登録</v>
      </c>
      <c r="R62">
        <f t="shared" si="2"/>
        <v>0</v>
      </c>
      <c r="S62">
        <f>IF('様式２－１'!BY62&gt;=1,1,0)</f>
        <v>0</v>
      </c>
      <c r="T62">
        <f t="shared" si="8"/>
        <v>0</v>
      </c>
      <c r="U62">
        <f t="shared" si="8"/>
        <v>0</v>
      </c>
      <c r="V62">
        <f t="shared" si="8"/>
        <v>0</v>
      </c>
      <c r="W62">
        <f t="shared" si="4"/>
        <v>0</v>
      </c>
      <c r="Y62" t="str">
        <f t="shared" si="5"/>
        <v>その他</v>
      </c>
      <c r="AH62" s="57">
        <f t="shared" si="6"/>
        <v>57</v>
      </c>
    </row>
    <row r="63" spans="1:34" ht="38.25" customHeight="1" x14ac:dyDescent="0.2">
      <c r="A63" s="128">
        <f>'様式２－１'!A63</f>
        <v>0</v>
      </c>
      <c r="B63" s="56" t="str">
        <f>'様式２－１'!B63</f>
        <v/>
      </c>
      <c r="C63" s="41">
        <f>IF(ISNA(VLOOKUP(A63,全技術者確認表!$A$14:$D$213,2,0)),,VLOOKUP(A63,全技術者確認表!$A$14:$D$213,2,0))</f>
        <v>0</v>
      </c>
      <c r="D63" s="134"/>
      <c r="E63" s="134"/>
      <c r="F63" s="138" t="s">
        <v>401</v>
      </c>
      <c r="G63" s="135"/>
      <c r="H63" s="135"/>
      <c r="I63" s="136"/>
      <c r="J63" s="134"/>
      <c r="K63" s="134"/>
      <c r="L63" s="137"/>
      <c r="M63" s="137"/>
      <c r="N63" s="137"/>
      <c r="O63" s="28" t="str">
        <f t="shared" si="1"/>
        <v/>
      </c>
      <c r="P63" s="45"/>
      <c r="Q63" s="133" t="str">
        <f>IF(ISNA(VLOOKUP(A63,全技術者確認表!A:L,12,0)),"未登録",IF(VLOOKUP(A63,全技術者確認表!A:L,5,)="","未登録",VLOOKUP(A63,全技術者確認表!A:L,12,0)))</f>
        <v>未登録</v>
      </c>
      <c r="R63">
        <f t="shared" si="2"/>
        <v>0</v>
      </c>
      <c r="S63">
        <f>IF('様式２－１'!BY63&gt;=1,1,0)</f>
        <v>0</v>
      </c>
      <c r="T63">
        <f t="shared" si="8"/>
        <v>0</v>
      </c>
      <c r="U63">
        <f t="shared" si="8"/>
        <v>0</v>
      </c>
      <c r="V63">
        <f t="shared" si="8"/>
        <v>0</v>
      </c>
      <c r="W63">
        <f t="shared" si="4"/>
        <v>0</v>
      </c>
      <c r="Y63" t="str">
        <f t="shared" si="5"/>
        <v>その他</v>
      </c>
      <c r="AH63" s="57">
        <f t="shared" si="6"/>
        <v>58</v>
      </c>
    </row>
    <row r="64" spans="1:34" ht="38.25" customHeight="1" x14ac:dyDescent="0.2">
      <c r="A64" s="128">
        <f>'様式２－１'!A64</f>
        <v>0</v>
      </c>
      <c r="B64" s="56" t="str">
        <f>'様式２－１'!B64</f>
        <v/>
      </c>
      <c r="C64" s="41">
        <f>IF(ISNA(VLOOKUP(A64,全技術者確認表!$A$14:$D$213,2,0)),,VLOOKUP(A64,全技術者確認表!$A$14:$D$213,2,0))</f>
        <v>0</v>
      </c>
      <c r="D64" s="134"/>
      <c r="E64" s="134"/>
      <c r="F64" s="138" t="s">
        <v>401</v>
      </c>
      <c r="G64" s="135"/>
      <c r="H64" s="135"/>
      <c r="I64" s="136"/>
      <c r="J64" s="134"/>
      <c r="K64" s="134"/>
      <c r="L64" s="137"/>
      <c r="M64" s="137"/>
      <c r="N64" s="137"/>
      <c r="O64" s="28" t="str">
        <f t="shared" si="1"/>
        <v/>
      </c>
      <c r="P64" s="45"/>
      <c r="Q64" s="133" t="str">
        <f>IF(ISNA(VLOOKUP(A64,全技術者確認表!A:L,12,0)),"未登録",IF(VLOOKUP(A64,全技術者確認表!A:L,5,)="","未登録",VLOOKUP(A64,全技術者確認表!A:L,12,0)))</f>
        <v>未登録</v>
      </c>
      <c r="R64">
        <f t="shared" si="2"/>
        <v>0</v>
      </c>
      <c r="S64">
        <f>IF('様式２－１'!BY64&gt;=1,1,0)</f>
        <v>0</v>
      </c>
      <c r="T64">
        <f t="shared" si="8"/>
        <v>0</v>
      </c>
      <c r="U64">
        <f t="shared" si="8"/>
        <v>0</v>
      </c>
      <c r="V64">
        <f t="shared" si="8"/>
        <v>0</v>
      </c>
      <c r="W64">
        <f t="shared" si="4"/>
        <v>0</v>
      </c>
      <c r="Y64" t="str">
        <f t="shared" si="5"/>
        <v>その他</v>
      </c>
      <c r="AH64" s="57">
        <f t="shared" si="6"/>
        <v>59</v>
      </c>
    </row>
    <row r="65" spans="1:34" ht="38.25" customHeight="1" x14ac:dyDescent="0.2">
      <c r="A65" s="128">
        <f>'様式２－１'!A65</f>
        <v>0</v>
      </c>
      <c r="B65" s="56" t="str">
        <f>'様式２－１'!B65</f>
        <v/>
      </c>
      <c r="C65" s="41">
        <f>IF(ISNA(VLOOKUP(A65,全技術者確認表!$A$14:$D$213,2,0)),,VLOOKUP(A65,全技術者確認表!$A$14:$D$213,2,0))</f>
        <v>0</v>
      </c>
      <c r="D65" s="134"/>
      <c r="E65" s="134"/>
      <c r="F65" s="138" t="s">
        <v>401</v>
      </c>
      <c r="G65" s="135"/>
      <c r="H65" s="135"/>
      <c r="I65" s="136"/>
      <c r="J65" s="134"/>
      <c r="K65" s="134"/>
      <c r="L65" s="137"/>
      <c r="M65" s="137"/>
      <c r="N65" s="137"/>
      <c r="O65" s="28" t="str">
        <f t="shared" si="1"/>
        <v/>
      </c>
      <c r="P65" s="45"/>
      <c r="Q65" s="133" t="str">
        <f>IF(ISNA(VLOOKUP(A65,全技術者確認表!A:L,12,0)),"未登録",IF(VLOOKUP(A65,全技術者確認表!A:L,5,)="","未登録",VLOOKUP(A65,全技術者確認表!A:L,12,0)))</f>
        <v>未登録</v>
      </c>
      <c r="R65">
        <f t="shared" si="2"/>
        <v>0</v>
      </c>
      <c r="S65">
        <f>IF('様式２－１'!BY65&gt;=1,1,0)</f>
        <v>0</v>
      </c>
      <c r="T65">
        <f t="shared" si="8"/>
        <v>0</v>
      </c>
      <c r="U65">
        <f t="shared" si="8"/>
        <v>0</v>
      </c>
      <c r="V65">
        <f t="shared" si="8"/>
        <v>0</v>
      </c>
      <c r="W65">
        <f t="shared" si="4"/>
        <v>0</v>
      </c>
      <c r="Y65" t="str">
        <f t="shared" si="5"/>
        <v>その他</v>
      </c>
      <c r="AH65" s="57">
        <f t="shared" si="6"/>
        <v>60</v>
      </c>
    </row>
    <row r="66" spans="1:34" ht="38.25" customHeight="1" x14ac:dyDescent="0.2">
      <c r="A66" s="128">
        <f>'様式２－１'!A66</f>
        <v>0</v>
      </c>
      <c r="B66" s="56" t="str">
        <f>'様式２－１'!B66</f>
        <v/>
      </c>
      <c r="C66" s="41">
        <f>IF(ISNA(VLOOKUP(A66,全技術者確認表!$A$14:$D$213,2,0)),,VLOOKUP(A66,全技術者確認表!$A$14:$D$213,2,0))</f>
        <v>0</v>
      </c>
      <c r="D66" s="134"/>
      <c r="E66" s="134"/>
      <c r="F66" s="138" t="s">
        <v>401</v>
      </c>
      <c r="G66" s="135"/>
      <c r="H66" s="135"/>
      <c r="I66" s="136"/>
      <c r="J66" s="134"/>
      <c r="K66" s="134"/>
      <c r="L66" s="137"/>
      <c r="M66" s="137"/>
      <c r="N66" s="137"/>
      <c r="O66" s="28" t="str">
        <f t="shared" si="1"/>
        <v/>
      </c>
      <c r="P66" s="45"/>
      <c r="Q66" s="133" t="str">
        <f>IF(ISNA(VLOOKUP(A66,全技術者確認表!A:L,12,0)),"未登録",IF(VLOOKUP(A66,全技術者確認表!A:L,5,)="","未登録",VLOOKUP(A66,全技術者確認表!A:L,12,0)))</f>
        <v>未登録</v>
      </c>
      <c r="R66">
        <f t="shared" si="2"/>
        <v>0</v>
      </c>
      <c r="S66">
        <f>IF('様式２－１'!BY66&gt;=1,1,0)</f>
        <v>0</v>
      </c>
      <c r="T66">
        <f t="shared" si="8"/>
        <v>0</v>
      </c>
      <c r="U66">
        <f t="shared" si="8"/>
        <v>0</v>
      </c>
      <c r="V66">
        <f t="shared" si="8"/>
        <v>0</v>
      </c>
      <c r="W66">
        <f t="shared" si="4"/>
        <v>0</v>
      </c>
      <c r="Y66" t="str">
        <f t="shared" si="5"/>
        <v>その他</v>
      </c>
    </row>
    <row r="67" spans="1:34" ht="38.25" customHeight="1" x14ac:dyDescent="0.2">
      <c r="A67" s="128">
        <f>'様式２－１'!A67</f>
        <v>0</v>
      </c>
      <c r="B67" s="56" t="str">
        <f>'様式２－１'!B67</f>
        <v/>
      </c>
      <c r="C67" s="41">
        <f>IF(ISNA(VLOOKUP(A67,全技術者確認表!$A$14:$D$213,2,0)),,VLOOKUP(A67,全技術者確認表!$A$14:$D$213,2,0))</f>
        <v>0</v>
      </c>
      <c r="D67" s="134"/>
      <c r="E67" s="134"/>
      <c r="F67" s="138" t="s">
        <v>401</v>
      </c>
      <c r="G67" s="135"/>
      <c r="H67" s="135"/>
      <c r="I67" s="136"/>
      <c r="J67" s="134"/>
      <c r="K67" s="134"/>
      <c r="L67" s="137"/>
      <c r="M67" s="137"/>
      <c r="N67" s="137"/>
      <c r="O67" s="28" t="str">
        <f t="shared" si="1"/>
        <v/>
      </c>
      <c r="P67" s="45"/>
      <c r="Q67" s="133" t="str">
        <f>IF(ISNA(VLOOKUP(A67,全技術者確認表!A:L,12,0)),"未登録",IF(VLOOKUP(A67,全技術者確認表!A:L,5,)="","未登録",VLOOKUP(A67,全技術者確認表!A:L,12,0)))</f>
        <v>未登録</v>
      </c>
      <c r="R67">
        <f t="shared" si="2"/>
        <v>0</v>
      </c>
      <c r="S67">
        <f>IF('様式２－１'!BY67&gt;=1,1,0)</f>
        <v>0</v>
      </c>
      <c r="T67">
        <f t="shared" si="8"/>
        <v>0</v>
      </c>
      <c r="U67">
        <f t="shared" si="8"/>
        <v>0</v>
      </c>
      <c r="V67">
        <f t="shared" si="8"/>
        <v>0</v>
      </c>
      <c r="W67">
        <f t="shared" si="4"/>
        <v>0</v>
      </c>
      <c r="Y67" t="str">
        <f t="shared" si="5"/>
        <v>その他</v>
      </c>
    </row>
    <row r="68" spans="1:34" ht="38.25" customHeight="1" x14ac:dyDescent="0.2">
      <c r="A68" s="128">
        <f>'様式２－１'!A68</f>
        <v>0</v>
      </c>
      <c r="B68" s="56" t="str">
        <f>'様式２－１'!B68</f>
        <v/>
      </c>
      <c r="C68" s="41">
        <f>IF(ISNA(VLOOKUP(A68,全技術者確認表!$A$14:$D$213,2,0)),,VLOOKUP(A68,全技術者確認表!$A$14:$D$213,2,0))</f>
        <v>0</v>
      </c>
      <c r="D68" s="134"/>
      <c r="E68" s="134"/>
      <c r="F68" s="138" t="s">
        <v>401</v>
      </c>
      <c r="G68" s="135"/>
      <c r="H68" s="135"/>
      <c r="I68" s="136"/>
      <c r="J68" s="134"/>
      <c r="K68" s="134"/>
      <c r="L68" s="137"/>
      <c r="M68" s="137"/>
      <c r="N68" s="137"/>
      <c r="O68" s="28" t="str">
        <f t="shared" si="1"/>
        <v/>
      </c>
      <c r="P68" s="45"/>
      <c r="Q68" s="133" t="str">
        <f>IF(ISNA(VLOOKUP(A68,全技術者確認表!A:L,12,0)),"未登録",IF(VLOOKUP(A68,全技術者確認表!A:L,5,)="","未登録",VLOOKUP(A68,全技術者確認表!A:L,12,0)))</f>
        <v>未登録</v>
      </c>
      <c r="R68">
        <f t="shared" si="2"/>
        <v>0</v>
      </c>
      <c r="S68">
        <f>IF('様式２－１'!BY68&gt;=1,1,0)</f>
        <v>0</v>
      </c>
      <c r="T68">
        <f t="shared" si="8"/>
        <v>0</v>
      </c>
      <c r="U68">
        <f t="shared" si="8"/>
        <v>0</v>
      </c>
      <c r="V68">
        <f t="shared" si="8"/>
        <v>0</v>
      </c>
      <c r="W68">
        <f t="shared" si="4"/>
        <v>0</v>
      </c>
      <c r="Y68" t="str">
        <f t="shared" si="5"/>
        <v>その他</v>
      </c>
    </row>
    <row r="69" spans="1:34" ht="38.25" customHeight="1" x14ac:dyDescent="0.2">
      <c r="A69" s="128">
        <f>'様式２－１'!A69</f>
        <v>0</v>
      </c>
      <c r="B69" s="56" t="str">
        <f>'様式２－１'!B69</f>
        <v/>
      </c>
      <c r="C69" s="41">
        <f>IF(ISNA(VLOOKUP(A69,全技術者確認表!$A$14:$D$213,2,0)),,VLOOKUP(A69,全技術者確認表!$A$14:$D$213,2,0))</f>
        <v>0</v>
      </c>
      <c r="D69" s="134"/>
      <c r="E69" s="134"/>
      <c r="F69" s="138" t="s">
        <v>401</v>
      </c>
      <c r="G69" s="135"/>
      <c r="H69" s="135"/>
      <c r="I69" s="136"/>
      <c r="J69" s="134"/>
      <c r="K69" s="134"/>
      <c r="L69" s="137"/>
      <c r="M69" s="137"/>
      <c r="N69" s="137"/>
      <c r="O69" s="28" t="str">
        <f t="shared" si="1"/>
        <v/>
      </c>
      <c r="P69" s="45"/>
      <c r="Q69" s="133" t="str">
        <f>IF(ISNA(VLOOKUP(A69,全技術者確認表!A:L,12,0)),"未登録",IF(VLOOKUP(A69,全技術者確認表!A:L,5,)="","未登録",VLOOKUP(A69,全技術者確認表!A:L,12,0)))</f>
        <v>未登録</v>
      </c>
      <c r="R69">
        <f t="shared" si="2"/>
        <v>0</v>
      </c>
      <c r="S69">
        <f>IF('様式２－１'!BY69&gt;=1,1,0)</f>
        <v>0</v>
      </c>
      <c r="T69">
        <f t="shared" si="8"/>
        <v>0</v>
      </c>
      <c r="U69">
        <f t="shared" si="8"/>
        <v>0</v>
      </c>
      <c r="V69">
        <f t="shared" si="8"/>
        <v>0</v>
      </c>
      <c r="W69">
        <f t="shared" si="4"/>
        <v>0</v>
      </c>
      <c r="Y69" t="str">
        <f t="shared" si="5"/>
        <v>その他</v>
      </c>
    </row>
    <row r="70" spans="1:34" ht="38.25" customHeight="1" x14ac:dyDescent="0.2">
      <c r="A70" s="128">
        <f>'様式２－１'!A70</f>
        <v>0</v>
      </c>
      <c r="B70" s="56" t="str">
        <f>'様式２－１'!B70</f>
        <v/>
      </c>
      <c r="C70" s="41">
        <f>IF(ISNA(VLOOKUP(A70,全技術者確認表!$A$14:$D$213,2,0)),,VLOOKUP(A70,全技術者確認表!$A$14:$D$213,2,0))</f>
        <v>0</v>
      </c>
      <c r="D70" s="134"/>
      <c r="E70" s="134"/>
      <c r="F70" s="138" t="s">
        <v>401</v>
      </c>
      <c r="G70" s="135"/>
      <c r="H70" s="135"/>
      <c r="I70" s="136"/>
      <c r="J70" s="134"/>
      <c r="K70" s="134"/>
      <c r="L70" s="137"/>
      <c r="M70" s="137"/>
      <c r="N70" s="137"/>
      <c r="O70" s="28" t="str">
        <f t="shared" si="1"/>
        <v/>
      </c>
      <c r="P70" s="45"/>
      <c r="Q70" s="133" t="str">
        <f>IF(ISNA(VLOOKUP(A70,全技術者確認表!A:L,12,0)),"未登録",IF(VLOOKUP(A70,全技術者確認表!A:L,5,)="","未登録",VLOOKUP(A70,全技術者確認表!A:L,12,0)))</f>
        <v>未登録</v>
      </c>
      <c r="R70">
        <f t="shared" si="2"/>
        <v>0</v>
      </c>
      <c r="S70">
        <f>IF('様式２－１'!BY70&gt;=1,1,0)</f>
        <v>0</v>
      </c>
      <c r="T70">
        <f t="shared" si="8"/>
        <v>0</v>
      </c>
      <c r="U70">
        <f t="shared" si="8"/>
        <v>0</v>
      </c>
      <c r="V70">
        <f t="shared" si="8"/>
        <v>0</v>
      </c>
      <c r="W70">
        <f t="shared" si="4"/>
        <v>0</v>
      </c>
      <c r="Y70" t="str">
        <f t="shared" si="5"/>
        <v>その他</v>
      </c>
    </row>
    <row r="71" spans="1:34" ht="38.25" customHeight="1" x14ac:dyDescent="0.2">
      <c r="A71" s="128">
        <f>'様式２－１'!A71</f>
        <v>0</v>
      </c>
      <c r="B71" s="56" t="str">
        <f>'様式２－１'!B71</f>
        <v/>
      </c>
      <c r="C71" s="41">
        <f>IF(ISNA(VLOOKUP(A71,全技術者確認表!$A$14:$D$213,2,0)),,VLOOKUP(A71,全技術者確認表!$A$14:$D$213,2,0))</f>
        <v>0</v>
      </c>
      <c r="D71" s="134"/>
      <c r="E71" s="134"/>
      <c r="F71" s="138" t="s">
        <v>401</v>
      </c>
      <c r="G71" s="135"/>
      <c r="H71" s="135"/>
      <c r="I71" s="136"/>
      <c r="J71" s="134"/>
      <c r="K71" s="134"/>
      <c r="L71" s="137"/>
      <c r="M71" s="137"/>
      <c r="N71" s="137"/>
      <c r="O71" s="28" t="str">
        <f t="shared" ref="O71:O108" si="9">IF(Q71="未登録","",Q71)</f>
        <v/>
      </c>
      <c r="P71" s="45"/>
      <c r="Q71" s="133" t="str">
        <f>IF(ISNA(VLOOKUP(A71,全技術者確認表!A:L,12,0)),"未登録",IF(VLOOKUP(A71,全技術者確認表!A:L,5,)="","未登録",VLOOKUP(A71,全技術者確認表!A:L,12,0)))</f>
        <v>未登録</v>
      </c>
      <c r="R71">
        <f t="shared" ref="R71:R108" si="10">IF(Q71="未登録",0,IF(Q71="登録抹消",0,1))</f>
        <v>0</v>
      </c>
      <c r="S71">
        <f>IF('様式２－１'!BY71&gt;=1,1,0)</f>
        <v>0</v>
      </c>
      <c r="T71">
        <f t="shared" ref="T71:V146" si="11">IF($D71=T$5,5,0)</f>
        <v>0</v>
      </c>
      <c r="U71">
        <f t="shared" si="11"/>
        <v>0</v>
      </c>
      <c r="V71">
        <f t="shared" si="11"/>
        <v>0</v>
      </c>
      <c r="W71">
        <f t="shared" ref="W71:W161" si="12">IF($D71=W$5,3,0)</f>
        <v>0</v>
      </c>
      <c r="Y71" t="str">
        <f t="shared" ref="Y71:Y108" si="13">IF(M71+SUM(T71:X71)&gt;=25,"実","その他")</f>
        <v>その他</v>
      </c>
    </row>
    <row r="72" spans="1:34" ht="38.25" customHeight="1" x14ac:dyDescent="0.2">
      <c r="A72" s="128">
        <f>'様式２－１'!A72</f>
        <v>0</v>
      </c>
      <c r="B72" s="56" t="str">
        <f>'様式２－１'!B72</f>
        <v/>
      </c>
      <c r="C72" s="41">
        <f>IF(ISNA(VLOOKUP(A72,全技術者確認表!$A$14:$D$213,2,0)),,VLOOKUP(A72,全技術者確認表!$A$14:$D$213,2,0))</f>
        <v>0</v>
      </c>
      <c r="D72" s="134"/>
      <c r="E72" s="134"/>
      <c r="F72" s="138" t="s">
        <v>401</v>
      </c>
      <c r="G72" s="135"/>
      <c r="H72" s="135"/>
      <c r="I72" s="136"/>
      <c r="J72" s="134"/>
      <c r="K72" s="134"/>
      <c r="L72" s="137"/>
      <c r="M72" s="137"/>
      <c r="N72" s="137"/>
      <c r="O72" s="28" t="str">
        <f t="shared" si="9"/>
        <v/>
      </c>
      <c r="P72" s="45"/>
      <c r="Q72" s="133" t="str">
        <f>IF(ISNA(VLOOKUP(A72,全技術者確認表!A:L,12,0)),"未登録",IF(VLOOKUP(A72,全技術者確認表!A:L,5,)="","未登録",VLOOKUP(A72,全技術者確認表!A:L,12,0)))</f>
        <v>未登録</v>
      </c>
      <c r="R72">
        <f t="shared" si="10"/>
        <v>0</v>
      </c>
      <c r="S72">
        <f>IF('様式２－１'!BY72&gt;=1,1,0)</f>
        <v>0</v>
      </c>
      <c r="T72">
        <f t="shared" si="11"/>
        <v>0</v>
      </c>
      <c r="U72">
        <f t="shared" si="11"/>
        <v>0</v>
      </c>
      <c r="V72">
        <f t="shared" si="11"/>
        <v>0</v>
      </c>
      <c r="W72">
        <f t="shared" si="12"/>
        <v>0</v>
      </c>
      <c r="Y72" t="str">
        <f t="shared" si="13"/>
        <v>その他</v>
      </c>
    </row>
    <row r="73" spans="1:34" ht="38.25" customHeight="1" x14ac:dyDescent="0.2">
      <c r="A73" s="128">
        <f>'様式２－１'!A73</f>
        <v>0</v>
      </c>
      <c r="B73" s="56" t="str">
        <f>'様式２－１'!B73</f>
        <v/>
      </c>
      <c r="C73" s="41">
        <f>IF(ISNA(VLOOKUP(A73,全技術者確認表!$A$14:$D$213,2,0)),,VLOOKUP(A73,全技術者確認表!$A$14:$D$213,2,0))</f>
        <v>0</v>
      </c>
      <c r="D73" s="134"/>
      <c r="E73" s="134"/>
      <c r="F73" s="138" t="s">
        <v>401</v>
      </c>
      <c r="G73" s="135"/>
      <c r="H73" s="135"/>
      <c r="I73" s="136"/>
      <c r="J73" s="134"/>
      <c r="K73" s="134"/>
      <c r="L73" s="137"/>
      <c r="M73" s="137"/>
      <c r="N73" s="137"/>
      <c r="O73" s="28" t="str">
        <f t="shared" si="9"/>
        <v/>
      </c>
      <c r="P73" s="45"/>
      <c r="Q73" s="133" t="str">
        <f>IF(ISNA(VLOOKUP(A73,全技術者確認表!A:L,12,0)),"未登録",IF(VLOOKUP(A73,全技術者確認表!A:L,5,)="","未登録",VLOOKUP(A73,全技術者確認表!A:L,12,0)))</f>
        <v>未登録</v>
      </c>
      <c r="R73">
        <f t="shared" si="10"/>
        <v>0</v>
      </c>
      <c r="S73">
        <f>IF('様式２－１'!BY73&gt;=1,1,0)</f>
        <v>0</v>
      </c>
      <c r="T73">
        <f t="shared" si="11"/>
        <v>0</v>
      </c>
      <c r="U73">
        <f t="shared" si="11"/>
        <v>0</v>
      </c>
      <c r="V73">
        <f t="shared" si="11"/>
        <v>0</v>
      </c>
      <c r="W73">
        <f t="shared" si="12"/>
        <v>0</v>
      </c>
      <c r="Y73" t="str">
        <f t="shared" si="13"/>
        <v>その他</v>
      </c>
    </row>
    <row r="74" spans="1:34" ht="38.25" customHeight="1" x14ac:dyDescent="0.2">
      <c r="A74" s="128">
        <f>'様式２－１'!A74</f>
        <v>0</v>
      </c>
      <c r="B74" s="56" t="str">
        <f>'様式２－１'!B74</f>
        <v/>
      </c>
      <c r="C74" s="41">
        <f>IF(ISNA(VLOOKUP(A74,全技術者確認表!$A$14:$D$213,2,0)),,VLOOKUP(A74,全技術者確認表!$A$14:$D$213,2,0))</f>
        <v>0</v>
      </c>
      <c r="D74" s="134"/>
      <c r="E74" s="134"/>
      <c r="F74" s="138" t="s">
        <v>401</v>
      </c>
      <c r="G74" s="135"/>
      <c r="H74" s="135"/>
      <c r="I74" s="136"/>
      <c r="J74" s="134"/>
      <c r="K74" s="134"/>
      <c r="L74" s="137"/>
      <c r="M74" s="137"/>
      <c r="N74" s="137"/>
      <c r="O74" s="28" t="str">
        <f t="shared" si="9"/>
        <v/>
      </c>
      <c r="P74" s="45"/>
      <c r="Q74" s="133" t="str">
        <f>IF(ISNA(VLOOKUP(A74,全技術者確認表!A:L,12,0)),"未登録",IF(VLOOKUP(A74,全技術者確認表!A:L,5,)="","未登録",VLOOKUP(A74,全技術者確認表!A:L,12,0)))</f>
        <v>未登録</v>
      </c>
      <c r="R74">
        <f t="shared" si="10"/>
        <v>0</v>
      </c>
      <c r="S74">
        <f>IF('様式２－１'!BY74&gt;=1,1,0)</f>
        <v>0</v>
      </c>
      <c r="T74">
        <f t="shared" si="11"/>
        <v>0</v>
      </c>
      <c r="U74">
        <f t="shared" si="11"/>
        <v>0</v>
      </c>
      <c r="V74">
        <f t="shared" si="11"/>
        <v>0</v>
      </c>
      <c r="W74">
        <f t="shared" si="12"/>
        <v>0</v>
      </c>
      <c r="Y74" t="str">
        <f t="shared" si="13"/>
        <v>その他</v>
      </c>
    </row>
    <row r="75" spans="1:34" ht="38.25" customHeight="1" x14ac:dyDescent="0.2">
      <c r="A75" s="128">
        <f>'様式２－１'!A75</f>
        <v>0</v>
      </c>
      <c r="B75" s="56" t="str">
        <f>'様式２－１'!B75</f>
        <v/>
      </c>
      <c r="C75" s="41">
        <f>IF(ISNA(VLOOKUP(A75,全技術者確認表!$A$14:$D$213,2,0)),,VLOOKUP(A75,全技術者確認表!$A$14:$D$213,2,0))</f>
        <v>0</v>
      </c>
      <c r="D75" s="134"/>
      <c r="E75" s="134"/>
      <c r="F75" s="138" t="s">
        <v>401</v>
      </c>
      <c r="G75" s="135"/>
      <c r="H75" s="135"/>
      <c r="I75" s="136"/>
      <c r="J75" s="134"/>
      <c r="K75" s="134"/>
      <c r="L75" s="137"/>
      <c r="M75" s="137"/>
      <c r="N75" s="137"/>
      <c r="O75" s="28" t="str">
        <f t="shared" si="9"/>
        <v/>
      </c>
      <c r="P75" s="45"/>
      <c r="Q75" s="133" t="str">
        <f>IF(ISNA(VLOOKUP(A75,全技術者確認表!A:L,12,0)),"未登録",IF(VLOOKUP(A75,全技術者確認表!A:L,5,)="","未登録",VLOOKUP(A75,全技術者確認表!A:L,12,0)))</f>
        <v>未登録</v>
      </c>
      <c r="R75">
        <f t="shared" si="10"/>
        <v>0</v>
      </c>
      <c r="S75">
        <f>IF('様式２－１'!BY75&gt;=1,1,0)</f>
        <v>0</v>
      </c>
      <c r="T75">
        <f t="shared" si="11"/>
        <v>0</v>
      </c>
      <c r="U75">
        <f t="shared" si="11"/>
        <v>0</v>
      </c>
      <c r="V75">
        <f t="shared" si="11"/>
        <v>0</v>
      </c>
      <c r="W75">
        <f t="shared" si="12"/>
        <v>0</v>
      </c>
      <c r="Y75" t="str">
        <f t="shared" si="13"/>
        <v>その他</v>
      </c>
    </row>
    <row r="76" spans="1:34" ht="38.25" customHeight="1" x14ac:dyDescent="0.2">
      <c r="A76" s="128">
        <f>'様式２－１'!A76</f>
        <v>0</v>
      </c>
      <c r="B76" s="56" t="str">
        <f>'様式２－１'!B76</f>
        <v/>
      </c>
      <c r="C76" s="41">
        <f>IF(ISNA(VLOOKUP(A76,全技術者確認表!$A$14:$D$213,2,0)),,VLOOKUP(A76,全技術者確認表!$A$14:$D$213,2,0))</f>
        <v>0</v>
      </c>
      <c r="D76" s="134"/>
      <c r="E76" s="134"/>
      <c r="F76" s="138" t="s">
        <v>401</v>
      </c>
      <c r="G76" s="135"/>
      <c r="H76" s="135"/>
      <c r="I76" s="136"/>
      <c r="J76" s="134"/>
      <c r="K76" s="134"/>
      <c r="L76" s="137"/>
      <c r="M76" s="137"/>
      <c r="N76" s="137"/>
      <c r="O76" s="28" t="str">
        <f t="shared" si="9"/>
        <v/>
      </c>
      <c r="P76" s="45"/>
      <c r="Q76" s="133" t="str">
        <f>IF(ISNA(VLOOKUP(A76,全技術者確認表!A:L,12,0)),"未登録",IF(VLOOKUP(A76,全技術者確認表!A:L,5,)="","未登録",VLOOKUP(A76,全技術者確認表!A:L,12,0)))</f>
        <v>未登録</v>
      </c>
      <c r="R76">
        <f t="shared" si="10"/>
        <v>0</v>
      </c>
      <c r="S76">
        <f>IF('様式２－１'!BY76&gt;=1,1,0)</f>
        <v>0</v>
      </c>
      <c r="T76">
        <f t="shared" si="11"/>
        <v>0</v>
      </c>
      <c r="U76">
        <f t="shared" si="11"/>
        <v>0</v>
      </c>
      <c r="V76">
        <f t="shared" si="11"/>
        <v>0</v>
      </c>
      <c r="W76">
        <f t="shared" si="12"/>
        <v>0</v>
      </c>
      <c r="Y76" t="str">
        <f t="shared" si="13"/>
        <v>その他</v>
      </c>
    </row>
    <row r="77" spans="1:34" ht="38.25" customHeight="1" x14ac:dyDescent="0.2">
      <c r="A77" s="128">
        <f>'様式２－１'!A77</f>
        <v>0</v>
      </c>
      <c r="B77" s="56" t="str">
        <f>'様式２－１'!B77</f>
        <v/>
      </c>
      <c r="C77" s="41">
        <f>IF(ISNA(VLOOKUP(A77,全技術者確認表!$A$14:$D$213,2,0)),,VLOOKUP(A77,全技術者確認表!$A$14:$D$213,2,0))</f>
        <v>0</v>
      </c>
      <c r="D77" s="134"/>
      <c r="E77" s="134"/>
      <c r="F77" s="138" t="s">
        <v>401</v>
      </c>
      <c r="G77" s="135"/>
      <c r="H77" s="135"/>
      <c r="I77" s="136"/>
      <c r="J77" s="134"/>
      <c r="K77" s="134"/>
      <c r="L77" s="137"/>
      <c r="M77" s="137"/>
      <c r="N77" s="137"/>
      <c r="O77" s="28" t="str">
        <f t="shared" si="9"/>
        <v/>
      </c>
      <c r="P77" s="45"/>
      <c r="Q77" s="133" t="str">
        <f>IF(ISNA(VLOOKUP(A77,全技術者確認表!A:L,12,0)),"未登録",IF(VLOOKUP(A77,全技術者確認表!A:L,5,)="","未登録",VLOOKUP(A77,全技術者確認表!A:L,12,0)))</f>
        <v>未登録</v>
      </c>
      <c r="R77">
        <f t="shared" si="10"/>
        <v>0</v>
      </c>
      <c r="S77">
        <f>IF('様式２－１'!BY77&gt;=1,1,0)</f>
        <v>0</v>
      </c>
      <c r="T77">
        <f t="shared" si="11"/>
        <v>0</v>
      </c>
      <c r="U77">
        <f t="shared" si="11"/>
        <v>0</v>
      </c>
      <c r="V77">
        <f t="shared" si="11"/>
        <v>0</v>
      </c>
      <c r="W77">
        <f t="shared" si="12"/>
        <v>0</v>
      </c>
      <c r="Y77" t="str">
        <f t="shared" si="13"/>
        <v>その他</v>
      </c>
    </row>
    <row r="78" spans="1:34" ht="38.25" customHeight="1" x14ac:dyDescent="0.2">
      <c r="A78" s="128">
        <f>'様式２－１'!A78</f>
        <v>0</v>
      </c>
      <c r="B78" s="56" t="str">
        <f>'様式２－１'!B78</f>
        <v/>
      </c>
      <c r="C78" s="41">
        <f>IF(ISNA(VLOOKUP(A78,全技術者確認表!$A$14:$D$213,2,0)),,VLOOKUP(A78,全技術者確認表!$A$14:$D$213,2,0))</f>
        <v>0</v>
      </c>
      <c r="D78" s="134"/>
      <c r="E78" s="134"/>
      <c r="F78" s="138" t="s">
        <v>401</v>
      </c>
      <c r="G78" s="135"/>
      <c r="H78" s="135"/>
      <c r="I78" s="136"/>
      <c r="J78" s="134"/>
      <c r="K78" s="134"/>
      <c r="L78" s="137"/>
      <c r="M78" s="137"/>
      <c r="N78" s="137"/>
      <c r="O78" s="28" t="str">
        <f t="shared" si="9"/>
        <v/>
      </c>
      <c r="P78" s="45"/>
      <c r="Q78" s="133" t="str">
        <f>IF(ISNA(VLOOKUP(A78,全技術者確認表!A:L,12,0)),"未登録",IF(VLOOKUP(A78,全技術者確認表!A:L,5,)="","未登録",VLOOKUP(A78,全技術者確認表!A:L,12,0)))</f>
        <v>未登録</v>
      </c>
      <c r="R78">
        <f t="shared" si="10"/>
        <v>0</v>
      </c>
      <c r="S78">
        <f>IF('様式２－１'!BY78&gt;=1,1,0)</f>
        <v>0</v>
      </c>
      <c r="T78">
        <f t="shared" si="11"/>
        <v>0</v>
      </c>
      <c r="U78">
        <f t="shared" si="11"/>
        <v>0</v>
      </c>
      <c r="V78">
        <f t="shared" si="11"/>
        <v>0</v>
      </c>
      <c r="W78">
        <f t="shared" si="12"/>
        <v>0</v>
      </c>
      <c r="Y78" t="str">
        <f t="shared" si="13"/>
        <v>その他</v>
      </c>
    </row>
    <row r="79" spans="1:34" ht="38.25" customHeight="1" x14ac:dyDescent="0.2">
      <c r="A79" s="128">
        <f>'様式２－１'!A79</f>
        <v>0</v>
      </c>
      <c r="B79" s="56" t="str">
        <f>'様式２－１'!B79</f>
        <v/>
      </c>
      <c r="C79" s="41">
        <f>IF(ISNA(VLOOKUP(A79,全技術者確認表!$A$14:$D$213,2,0)),,VLOOKUP(A79,全技術者確認表!$A$14:$D$213,2,0))</f>
        <v>0</v>
      </c>
      <c r="D79" s="134"/>
      <c r="E79" s="134"/>
      <c r="F79" s="138" t="s">
        <v>401</v>
      </c>
      <c r="G79" s="135"/>
      <c r="H79" s="135"/>
      <c r="I79" s="136"/>
      <c r="J79" s="134"/>
      <c r="K79" s="134"/>
      <c r="L79" s="137"/>
      <c r="M79" s="137"/>
      <c r="N79" s="137"/>
      <c r="O79" s="28" t="str">
        <f t="shared" si="9"/>
        <v/>
      </c>
      <c r="P79" s="45"/>
      <c r="Q79" s="133" t="str">
        <f>IF(ISNA(VLOOKUP(A79,全技術者確認表!A:L,12,0)),"未登録",IF(VLOOKUP(A79,全技術者確認表!A:L,5,)="","未登録",VLOOKUP(A79,全技術者確認表!A:L,12,0)))</f>
        <v>未登録</v>
      </c>
      <c r="R79">
        <f t="shared" si="10"/>
        <v>0</v>
      </c>
      <c r="S79">
        <f>IF('様式２－１'!BY79&gt;=1,1,0)</f>
        <v>0</v>
      </c>
      <c r="T79">
        <f t="shared" si="11"/>
        <v>0</v>
      </c>
      <c r="U79">
        <f t="shared" si="11"/>
        <v>0</v>
      </c>
      <c r="V79">
        <f t="shared" si="11"/>
        <v>0</v>
      </c>
      <c r="W79">
        <f t="shared" si="12"/>
        <v>0</v>
      </c>
      <c r="Y79" t="str">
        <f t="shared" si="13"/>
        <v>その他</v>
      </c>
    </row>
    <row r="80" spans="1:34" ht="38.25" customHeight="1" x14ac:dyDescent="0.2">
      <c r="A80" s="128">
        <f>'様式２－１'!A80</f>
        <v>0</v>
      </c>
      <c r="B80" s="56" t="str">
        <f>'様式２－１'!B80</f>
        <v/>
      </c>
      <c r="C80" s="41">
        <f>IF(ISNA(VLOOKUP(A80,全技術者確認表!$A$14:$D$213,2,0)),,VLOOKUP(A80,全技術者確認表!$A$14:$D$213,2,0))</f>
        <v>0</v>
      </c>
      <c r="D80" s="134"/>
      <c r="E80" s="134"/>
      <c r="F80" s="138" t="s">
        <v>401</v>
      </c>
      <c r="G80" s="135"/>
      <c r="H80" s="135"/>
      <c r="I80" s="136"/>
      <c r="J80" s="134"/>
      <c r="K80" s="134"/>
      <c r="L80" s="137"/>
      <c r="M80" s="137"/>
      <c r="N80" s="137"/>
      <c r="O80" s="28" t="str">
        <f t="shared" si="9"/>
        <v/>
      </c>
      <c r="P80" s="45"/>
      <c r="Q80" s="133" t="str">
        <f>IF(ISNA(VLOOKUP(A80,全技術者確認表!A:L,12,0)),"未登録",IF(VLOOKUP(A80,全技術者確認表!A:L,5,)="","未登録",VLOOKUP(A80,全技術者確認表!A:L,12,0)))</f>
        <v>未登録</v>
      </c>
      <c r="R80">
        <f t="shared" si="10"/>
        <v>0</v>
      </c>
      <c r="S80">
        <f>IF('様式２－１'!BY80&gt;=1,1,0)</f>
        <v>0</v>
      </c>
      <c r="T80">
        <f t="shared" si="11"/>
        <v>0</v>
      </c>
      <c r="U80">
        <f t="shared" si="11"/>
        <v>0</v>
      </c>
      <c r="V80">
        <f t="shared" si="11"/>
        <v>0</v>
      </c>
      <c r="W80">
        <f t="shared" si="12"/>
        <v>0</v>
      </c>
      <c r="Y80" t="str">
        <f t="shared" si="13"/>
        <v>その他</v>
      </c>
    </row>
    <row r="81" spans="1:25" ht="38.25" customHeight="1" x14ac:dyDescent="0.2">
      <c r="A81" s="128">
        <f>'様式２－１'!A81</f>
        <v>0</v>
      </c>
      <c r="B81" s="56" t="str">
        <f>'様式２－１'!B81</f>
        <v/>
      </c>
      <c r="C81" s="41">
        <f>IF(ISNA(VLOOKUP(A81,全技術者確認表!$A$14:$D$213,2,0)),,VLOOKUP(A81,全技術者確認表!$A$14:$D$213,2,0))</f>
        <v>0</v>
      </c>
      <c r="D81" s="134"/>
      <c r="E81" s="134"/>
      <c r="F81" s="138" t="s">
        <v>401</v>
      </c>
      <c r="G81" s="135"/>
      <c r="H81" s="135"/>
      <c r="I81" s="136"/>
      <c r="J81" s="134"/>
      <c r="K81" s="134"/>
      <c r="L81" s="137"/>
      <c r="M81" s="137"/>
      <c r="N81" s="137"/>
      <c r="O81" s="28" t="str">
        <f t="shared" si="9"/>
        <v/>
      </c>
      <c r="P81" s="45"/>
      <c r="Q81" s="133" t="str">
        <f>IF(ISNA(VLOOKUP(A81,全技術者確認表!A:L,12,0)),"未登録",IF(VLOOKUP(A81,全技術者確認表!A:L,5,)="","未登録",VLOOKUP(A81,全技術者確認表!A:L,12,0)))</f>
        <v>未登録</v>
      </c>
      <c r="R81">
        <f t="shared" si="10"/>
        <v>0</v>
      </c>
      <c r="S81">
        <f>IF('様式２－１'!BY81&gt;=1,1,0)</f>
        <v>0</v>
      </c>
      <c r="T81">
        <f t="shared" si="11"/>
        <v>0</v>
      </c>
      <c r="U81">
        <f t="shared" si="11"/>
        <v>0</v>
      </c>
      <c r="V81">
        <f t="shared" si="11"/>
        <v>0</v>
      </c>
      <c r="W81">
        <f t="shared" si="12"/>
        <v>0</v>
      </c>
      <c r="Y81" t="str">
        <f t="shared" si="13"/>
        <v>その他</v>
      </c>
    </row>
    <row r="82" spans="1:25" ht="38.25" customHeight="1" x14ac:dyDescent="0.2">
      <c r="A82" s="128">
        <f>'様式２－１'!A82</f>
        <v>0</v>
      </c>
      <c r="B82" s="56" t="str">
        <f>'様式２－１'!B82</f>
        <v/>
      </c>
      <c r="C82" s="41">
        <f>IF(ISNA(VLOOKUP(A82,全技術者確認表!$A$14:$D$213,2,0)),,VLOOKUP(A82,全技術者確認表!$A$14:$D$213,2,0))</f>
        <v>0</v>
      </c>
      <c r="D82" s="134"/>
      <c r="E82" s="134"/>
      <c r="F82" s="138" t="s">
        <v>401</v>
      </c>
      <c r="G82" s="135"/>
      <c r="H82" s="135"/>
      <c r="I82" s="136"/>
      <c r="J82" s="134"/>
      <c r="K82" s="134"/>
      <c r="L82" s="137"/>
      <c r="M82" s="137"/>
      <c r="N82" s="137"/>
      <c r="O82" s="28" t="str">
        <f t="shared" si="9"/>
        <v/>
      </c>
      <c r="P82" s="45"/>
      <c r="Q82" s="133" t="str">
        <f>IF(ISNA(VLOOKUP(A82,全技術者確認表!A:L,12,0)),"未登録",IF(VLOOKUP(A82,全技術者確認表!A:L,5,)="","未登録",VLOOKUP(A82,全技術者確認表!A:L,12,0)))</f>
        <v>未登録</v>
      </c>
      <c r="R82">
        <f t="shared" si="10"/>
        <v>0</v>
      </c>
      <c r="S82">
        <f>IF('様式２－１'!BY82&gt;=1,1,0)</f>
        <v>0</v>
      </c>
      <c r="T82">
        <f t="shared" si="11"/>
        <v>0</v>
      </c>
      <c r="U82">
        <f t="shared" si="11"/>
        <v>0</v>
      </c>
      <c r="V82">
        <f t="shared" si="11"/>
        <v>0</v>
      </c>
      <c r="W82">
        <f t="shared" si="12"/>
        <v>0</v>
      </c>
      <c r="Y82" t="str">
        <f t="shared" si="13"/>
        <v>その他</v>
      </c>
    </row>
    <row r="83" spans="1:25" ht="38.25" customHeight="1" x14ac:dyDescent="0.2">
      <c r="A83" s="128">
        <f>'様式２－１'!A83</f>
        <v>0</v>
      </c>
      <c r="B83" s="56" t="str">
        <f>'様式２－１'!B83</f>
        <v/>
      </c>
      <c r="C83" s="41">
        <f>IF(ISNA(VLOOKUP(A83,全技術者確認表!$A$14:$D$213,2,0)),,VLOOKUP(A83,全技術者確認表!$A$14:$D$213,2,0))</f>
        <v>0</v>
      </c>
      <c r="D83" s="134"/>
      <c r="E83" s="134"/>
      <c r="F83" s="138" t="s">
        <v>401</v>
      </c>
      <c r="G83" s="135"/>
      <c r="H83" s="135"/>
      <c r="I83" s="136"/>
      <c r="J83" s="134"/>
      <c r="K83" s="134"/>
      <c r="L83" s="137"/>
      <c r="M83" s="137"/>
      <c r="N83" s="137"/>
      <c r="O83" s="28" t="str">
        <f t="shared" si="9"/>
        <v/>
      </c>
      <c r="P83" s="45"/>
      <c r="Q83" s="133" t="str">
        <f>IF(ISNA(VLOOKUP(A83,全技術者確認表!A:L,12,0)),"未登録",IF(VLOOKUP(A83,全技術者確認表!A:L,5,)="","未登録",VLOOKUP(A83,全技術者確認表!A:L,12,0)))</f>
        <v>未登録</v>
      </c>
      <c r="R83">
        <f t="shared" si="10"/>
        <v>0</v>
      </c>
      <c r="S83">
        <f>IF('様式２－１'!BY83&gt;=1,1,0)</f>
        <v>0</v>
      </c>
      <c r="T83">
        <f t="shared" si="11"/>
        <v>0</v>
      </c>
      <c r="U83">
        <f t="shared" si="11"/>
        <v>0</v>
      </c>
      <c r="V83">
        <f t="shared" si="11"/>
        <v>0</v>
      </c>
      <c r="W83">
        <f t="shared" si="12"/>
        <v>0</v>
      </c>
      <c r="Y83" t="str">
        <f t="shared" si="13"/>
        <v>その他</v>
      </c>
    </row>
    <row r="84" spans="1:25" ht="38.25" customHeight="1" x14ac:dyDescent="0.2">
      <c r="A84" s="128">
        <f>'様式２－１'!A84</f>
        <v>0</v>
      </c>
      <c r="B84" s="56" t="str">
        <f>'様式２－１'!B84</f>
        <v/>
      </c>
      <c r="C84" s="41">
        <f>IF(ISNA(VLOOKUP(A84,全技術者確認表!$A$14:$D$213,2,0)),,VLOOKUP(A84,全技術者確認表!$A$14:$D$213,2,0))</f>
        <v>0</v>
      </c>
      <c r="D84" s="134"/>
      <c r="E84" s="134"/>
      <c r="F84" s="138" t="s">
        <v>401</v>
      </c>
      <c r="G84" s="135"/>
      <c r="H84" s="135"/>
      <c r="I84" s="136"/>
      <c r="J84" s="134"/>
      <c r="K84" s="134"/>
      <c r="L84" s="137"/>
      <c r="M84" s="137"/>
      <c r="N84" s="137"/>
      <c r="O84" s="28" t="str">
        <f t="shared" si="9"/>
        <v/>
      </c>
      <c r="P84" s="45"/>
      <c r="Q84" s="133" t="str">
        <f>IF(ISNA(VLOOKUP(A84,全技術者確認表!A:L,12,0)),"未登録",IF(VLOOKUP(A84,全技術者確認表!A:L,5,)="","未登録",VLOOKUP(A84,全技術者確認表!A:L,12,0)))</f>
        <v>未登録</v>
      </c>
      <c r="R84">
        <f t="shared" si="10"/>
        <v>0</v>
      </c>
      <c r="S84">
        <f>IF('様式２－１'!BY84&gt;=1,1,0)</f>
        <v>0</v>
      </c>
      <c r="T84">
        <f t="shared" si="11"/>
        <v>0</v>
      </c>
      <c r="U84">
        <f t="shared" si="11"/>
        <v>0</v>
      </c>
      <c r="V84">
        <f t="shared" si="11"/>
        <v>0</v>
      </c>
      <c r="W84">
        <f t="shared" si="12"/>
        <v>0</v>
      </c>
      <c r="Y84" t="str">
        <f t="shared" si="13"/>
        <v>その他</v>
      </c>
    </row>
    <row r="85" spans="1:25" ht="38.25" customHeight="1" x14ac:dyDescent="0.2">
      <c r="A85" s="128">
        <f>'様式２－１'!A85</f>
        <v>0</v>
      </c>
      <c r="B85" s="56" t="str">
        <f>'様式２－１'!B85</f>
        <v/>
      </c>
      <c r="C85" s="41">
        <f>IF(ISNA(VLOOKUP(A85,全技術者確認表!$A$14:$D$213,2,0)),,VLOOKUP(A85,全技術者確認表!$A$14:$D$213,2,0))</f>
        <v>0</v>
      </c>
      <c r="D85" s="134"/>
      <c r="E85" s="134"/>
      <c r="F85" s="138" t="s">
        <v>401</v>
      </c>
      <c r="G85" s="135"/>
      <c r="H85" s="135"/>
      <c r="I85" s="136"/>
      <c r="J85" s="134"/>
      <c r="K85" s="134"/>
      <c r="L85" s="137"/>
      <c r="M85" s="137"/>
      <c r="N85" s="137"/>
      <c r="O85" s="28" t="str">
        <f t="shared" si="9"/>
        <v/>
      </c>
      <c r="P85" s="45"/>
      <c r="Q85" s="133" t="str">
        <f>IF(ISNA(VLOOKUP(A85,全技術者確認表!A:L,12,0)),"未登録",IF(VLOOKUP(A85,全技術者確認表!A:L,5,)="","未登録",VLOOKUP(A85,全技術者確認表!A:L,12,0)))</f>
        <v>未登録</v>
      </c>
      <c r="R85">
        <f t="shared" si="10"/>
        <v>0</v>
      </c>
      <c r="S85">
        <f>IF('様式２－１'!BY85&gt;=1,1,0)</f>
        <v>0</v>
      </c>
      <c r="T85">
        <f t="shared" si="11"/>
        <v>0</v>
      </c>
      <c r="U85">
        <f t="shared" si="11"/>
        <v>0</v>
      </c>
      <c r="V85">
        <f t="shared" si="11"/>
        <v>0</v>
      </c>
      <c r="W85">
        <f t="shared" si="12"/>
        <v>0</v>
      </c>
      <c r="Y85" t="str">
        <f t="shared" si="13"/>
        <v>その他</v>
      </c>
    </row>
    <row r="86" spans="1:25" ht="38.25" customHeight="1" x14ac:dyDescent="0.2">
      <c r="A86" s="128">
        <f>'様式２－１'!A86</f>
        <v>0</v>
      </c>
      <c r="B86" s="56" t="str">
        <f>'様式２－１'!B86</f>
        <v/>
      </c>
      <c r="C86" s="41">
        <f>IF(ISNA(VLOOKUP(A86,全技術者確認表!$A$14:$D$213,2,0)),,VLOOKUP(A86,全技術者確認表!$A$14:$D$213,2,0))</f>
        <v>0</v>
      </c>
      <c r="D86" s="134"/>
      <c r="E86" s="134"/>
      <c r="F86" s="138" t="s">
        <v>401</v>
      </c>
      <c r="G86" s="135"/>
      <c r="H86" s="135"/>
      <c r="I86" s="136"/>
      <c r="J86" s="134"/>
      <c r="K86" s="134"/>
      <c r="L86" s="137"/>
      <c r="M86" s="137"/>
      <c r="N86" s="137"/>
      <c r="O86" s="28" t="str">
        <f t="shared" si="9"/>
        <v/>
      </c>
      <c r="P86" s="45"/>
      <c r="Q86" s="133" t="str">
        <f>IF(ISNA(VLOOKUP(A86,全技術者確認表!A:L,12,0)),"未登録",IF(VLOOKUP(A86,全技術者確認表!A:L,5,)="","未登録",VLOOKUP(A86,全技術者確認表!A:L,12,0)))</f>
        <v>未登録</v>
      </c>
      <c r="R86">
        <f t="shared" si="10"/>
        <v>0</v>
      </c>
      <c r="S86">
        <f>IF('様式２－１'!BY86&gt;=1,1,0)</f>
        <v>0</v>
      </c>
      <c r="T86">
        <f t="shared" si="11"/>
        <v>0</v>
      </c>
      <c r="U86">
        <f t="shared" si="11"/>
        <v>0</v>
      </c>
      <c r="V86">
        <f t="shared" si="11"/>
        <v>0</v>
      </c>
      <c r="W86">
        <f t="shared" si="12"/>
        <v>0</v>
      </c>
      <c r="Y86" t="str">
        <f t="shared" si="13"/>
        <v>その他</v>
      </c>
    </row>
    <row r="87" spans="1:25" ht="38.25" customHeight="1" x14ac:dyDescent="0.2">
      <c r="A87" s="128">
        <f>'様式２－１'!A87</f>
        <v>0</v>
      </c>
      <c r="B87" s="56" t="str">
        <f>'様式２－１'!B87</f>
        <v/>
      </c>
      <c r="C87" s="41">
        <f>IF(ISNA(VLOOKUP(A87,全技術者確認表!$A$14:$D$213,2,0)),,VLOOKUP(A87,全技術者確認表!$A$14:$D$213,2,0))</f>
        <v>0</v>
      </c>
      <c r="D87" s="134"/>
      <c r="E87" s="134"/>
      <c r="F87" s="138" t="s">
        <v>401</v>
      </c>
      <c r="G87" s="135"/>
      <c r="H87" s="135"/>
      <c r="I87" s="136"/>
      <c r="J87" s="134"/>
      <c r="K87" s="134"/>
      <c r="L87" s="137"/>
      <c r="M87" s="137"/>
      <c r="N87" s="137"/>
      <c r="O87" s="28" t="str">
        <f t="shared" si="9"/>
        <v/>
      </c>
      <c r="P87" s="45"/>
      <c r="Q87" s="133" t="str">
        <f>IF(ISNA(VLOOKUP(A87,全技術者確認表!A:L,12,0)),"未登録",IF(VLOOKUP(A87,全技術者確認表!A:L,5,)="","未登録",VLOOKUP(A87,全技術者確認表!A:L,12,0)))</f>
        <v>未登録</v>
      </c>
      <c r="R87">
        <f t="shared" si="10"/>
        <v>0</v>
      </c>
      <c r="S87">
        <f>IF('様式２－１'!BY87&gt;=1,1,0)</f>
        <v>0</v>
      </c>
      <c r="T87">
        <f t="shared" si="11"/>
        <v>0</v>
      </c>
      <c r="U87">
        <f t="shared" si="11"/>
        <v>0</v>
      </c>
      <c r="V87">
        <f t="shared" si="11"/>
        <v>0</v>
      </c>
      <c r="W87">
        <f t="shared" si="12"/>
        <v>0</v>
      </c>
      <c r="Y87" t="str">
        <f t="shared" si="13"/>
        <v>その他</v>
      </c>
    </row>
    <row r="88" spans="1:25" ht="38.25" customHeight="1" x14ac:dyDescent="0.2">
      <c r="A88" s="128">
        <f>'様式２－１'!A88</f>
        <v>0</v>
      </c>
      <c r="B88" s="56" t="str">
        <f>'様式２－１'!B88</f>
        <v/>
      </c>
      <c r="C88" s="41">
        <f>IF(ISNA(VLOOKUP(A88,全技術者確認表!$A$14:$D$213,2,0)),,VLOOKUP(A88,全技術者確認表!$A$14:$D$213,2,0))</f>
        <v>0</v>
      </c>
      <c r="D88" s="134"/>
      <c r="E88" s="134"/>
      <c r="F88" s="138" t="s">
        <v>401</v>
      </c>
      <c r="G88" s="135"/>
      <c r="H88" s="135"/>
      <c r="I88" s="136"/>
      <c r="J88" s="134"/>
      <c r="K88" s="134"/>
      <c r="L88" s="137"/>
      <c r="M88" s="137"/>
      <c r="N88" s="137"/>
      <c r="O88" s="28" t="str">
        <f t="shared" si="9"/>
        <v/>
      </c>
      <c r="P88" s="45"/>
      <c r="Q88" s="133" t="str">
        <f>IF(ISNA(VLOOKUP(A88,全技術者確認表!A:L,12,0)),"未登録",IF(VLOOKUP(A88,全技術者確認表!A:L,5,)="","未登録",VLOOKUP(A88,全技術者確認表!A:L,12,0)))</f>
        <v>未登録</v>
      </c>
      <c r="R88">
        <f t="shared" si="10"/>
        <v>0</v>
      </c>
      <c r="S88">
        <f>IF('様式２－１'!BY88&gt;=1,1,0)</f>
        <v>0</v>
      </c>
      <c r="T88">
        <f t="shared" si="11"/>
        <v>0</v>
      </c>
      <c r="U88">
        <f t="shared" si="11"/>
        <v>0</v>
      </c>
      <c r="V88">
        <f t="shared" si="11"/>
        <v>0</v>
      </c>
      <c r="W88">
        <f t="shared" si="12"/>
        <v>0</v>
      </c>
      <c r="Y88" t="str">
        <f t="shared" si="13"/>
        <v>その他</v>
      </c>
    </row>
    <row r="89" spans="1:25" ht="38.25" customHeight="1" x14ac:dyDescent="0.2">
      <c r="A89" s="128">
        <f>'様式２－１'!A89</f>
        <v>0</v>
      </c>
      <c r="B89" s="56" t="str">
        <f>'様式２－１'!B89</f>
        <v/>
      </c>
      <c r="C89" s="41">
        <f>IF(ISNA(VLOOKUP(A89,全技術者確認表!$A$14:$D$213,2,0)),,VLOOKUP(A89,全技術者確認表!$A$14:$D$213,2,0))</f>
        <v>0</v>
      </c>
      <c r="D89" s="134"/>
      <c r="E89" s="134"/>
      <c r="F89" s="138" t="s">
        <v>401</v>
      </c>
      <c r="G89" s="135"/>
      <c r="H89" s="135"/>
      <c r="I89" s="136"/>
      <c r="J89" s="134"/>
      <c r="K89" s="134"/>
      <c r="L89" s="137"/>
      <c r="M89" s="137"/>
      <c r="N89" s="137"/>
      <c r="O89" s="28" t="str">
        <f t="shared" si="9"/>
        <v/>
      </c>
      <c r="P89" s="45"/>
      <c r="Q89" s="133" t="str">
        <f>IF(ISNA(VLOOKUP(A89,全技術者確認表!A:L,12,0)),"未登録",IF(VLOOKUP(A89,全技術者確認表!A:L,5,)="","未登録",VLOOKUP(A89,全技術者確認表!A:L,12,0)))</f>
        <v>未登録</v>
      </c>
      <c r="R89">
        <f t="shared" si="10"/>
        <v>0</v>
      </c>
      <c r="S89">
        <f>IF('様式２－１'!BY89&gt;=1,1,0)</f>
        <v>0</v>
      </c>
      <c r="T89">
        <f t="shared" si="11"/>
        <v>0</v>
      </c>
      <c r="U89">
        <f t="shared" si="11"/>
        <v>0</v>
      </c>
      <c r="V89">
        <f t="shared" si="11"/>
        <v>0</v>
      </c>
      <c r="W89">
        <f t="shared" si="12"/>
        <v>0</v>
      </c>
      <c r="Y89" t="str">
        <f t="shared" si="13"/>
        <v>その他</v>
      </c>
    </row>
    <row r="90" spans="1:25" ht="38.25" customHeight="1" x14ac:dyDescent="0.2">
      <c r="A90" s="128">
        <f>'様式２－１'!A90</f>
        <v>0</v>
      </c>
      <c r="B90" s="56" t="str">
        <f>'様式２－１'!B90</f>
        <v/>
      </c>
      <c r="C90" s="41">
        <f>IF(ISNA(VLOOKUP(A90,全技術者確認表!$A$14:$D$213,2,0)),,VLOOKUP(A90,全技術者確認表!$A$14:$D$213,2,0))</f>
        <v>0</v>
      </c>
      <c r="D90" s="134"/>
      <c r="E90" s="134"/>
      <c r="F90" s="138" t="s">
        <v>401</v>
      </c>
      <c r="G90" s="135"/>
      <c r="H90" s="135"/>
      <c r="I90" s="136"/>
      <c r="J90" s="134"/>
      <c r="K90" s="134"/>
      <c r="L90" s="137"/>
      <c r="M90" s="137"/>
      <c r="N90" s="137"/>
      <c r="O90" s="28" t="str">
        <f t="shared" si="9"/>
        <v/>
      </c>
      <c r="P90" s="45"/>
      <c r="Q90" s="133" t="str">
        <f>IF(ISNA(VLOOKUP(A90,全技術者確認表!A:L,12,0)),"未登録",IF(VLOOKUP(A90,全技術者確認表!A:L,5,)="","未登録",VLOOKUP(A90,全技術者確認表!A:L,12,0)))</f>
        <v>未登録</v>
      </c>
      <c r="R90">
        <f t="shared" si="10"/>
        <v>0</v>
      </c>
      <c r="S90">
        <f>IF('様式２－１'!BY90&gt;=1,1,0)</f>
        <v>0</v>
      </c>
      <c r="T90">
        <f t="shared" si="11"/>
        <v>0</v>
      </c>
      <c r="U90">
        <f t="shared" si="11"/>
        <v>0</v>
      </c>
      <c r="V90">
        <f t="shared" si="11"/>
        <v>0</v>
      </c>
      <c r="W90">
        <f t="shared" si="12"/>
        <v>0</v>
      </c>
      <c r="Y90" t="str">
        <f t="shared" si="13"/>
        <v>その他</v>
      </c>
    </row>
    <row r="91" spans="1:25" ht="38.25" customHeight="1" x14ac:dyDescent="0.2">
      <c r="A91" s="128">
        <f>'様式２－１'!A91</f>
        <v>0</v>
      </c>
      <c r="B91" s="56" t="str">
        <f>'様式２－１'!B91</f>
        <v/>
      </c>
      <c r="C91" s="41">
        <f>IF(ISNA(VLOOKUP(A91,全技術者確認表!$A$14:$D$213,2,0)),,VLOOKUP(A91,全技術者確認表!$A$14:$D$213,2,0))</f>
        <v>0</v>
      </c>
      <c r="D91" s="134"/>
      <c r="E91" s="134"/>
      <c r="F91" s="138" t="s">
        <v>401</v>
      </c>
      <c r="G91" s="135"/>
      <c r="H91" s="135"/>
      <c r="I91" s="136"/>
      <c r="J91" s="134"/>
      <c r="K91" s="134"/>
      <c r="L91" s="137"/>
      <c r="M91" s="137"/>
      <c r="N91" s="137"/>
      <c r="O91" s="28" t="str">
        <f t="shared" si="9"/>
        <v/>
      </c>
      <c r="P91" s="45"/>
      <c r="Q91" s="133" t="str">
        <f>IF(ISNA(VLOOKUP(A91,全技術者確認表!A:L,12,0)),"未登録",IF(VLOOKUP(A91,全技術者確認表!A:L,5,)="","未登録",VLOOKUP(A91,全技術者確認表!A:L,12,0)))</f>
        <v>未登録</v>
      </c>
      <c r="R91">
        <f t="shared" si="10"/>
        <v>0</v>
      </c>
      <c r="S91">
        <f>IF('様式２－１'!BY91&gt;=1,1,0)</f>
        <v>0</v>
      </c>
      <c r="T91">
        <f t="shared" si="11"/>
        <v>0</v>
      </c>
      <c r="U91">
        <f t="shared" si="11"/>
        <v>0</v>
      </c>
      <c r="V91">
        <f t="shared" si="11"/>
        <v>0</v>
      </c>
      <c r="W91">
        <f t="shared" si="12"/>
        <v>0</v>
      </c>
      <c r="Y91" t="str">
        <f t="shared" si="13"/>
        <v>その他</v>
      </c>
    </row>
    <row r="92" spans="1:25" ht="38.25" customHeight="1" x14ac:dyDescent="0.2">
      <c r="A92" s="128">
        <f>'様式２－１'!A92</f>
        <v>0</v>
      </c>
      <c r="B92" s="56" t="str">
        <f>'様式２－１'!B92</f>
        <v/>
      </c>
      <c r="C92" s="41">
        <f>IF(ISNA(VLOOKUP(A92,全技術者確認表!$A$14:$D$213,2,0)),,VLOOKUP(A92,全技術者確認表!$A$14:$D$213,2,0))</f>
        <v>0</v>
      </c>
      <c r="D92" s="134"/>
      <c r="E92" s="134"/>
      <c r="F92" s="138" t="s">
        <v>401</v>
      </c>
      <c r="G92" s="135"/>
      <c r="H92" s="135"/>
      <c r="I92" s="136"/>
      <c r="J92" s="134"/>
      <c r="K92" s="134"/>
      <c r="L92" s="137"/>
      <c r="M92" s="137"/>
      <c r="N92" s="137"/>
      <c r="O92" s="28" t="str">
        <f t="shared" si="9"/>
        <v/>
      </c>
      <c r="P92" s="45"/>
      <c r="Q92" s="133" t="str">
        <f>IF(ISNA(VLOOKUP(A92,全技術者確認表!A:L,12,0)),"未登録",IF(VLOOKUP(A92,全技術者確認表!A:L,5,)="","未登録",VLOOKUP(A92,全技術者確認表!A:L,12,0)))</f>
        <v>未登録</v>
      </c>
      <c r="R92">
        <f t="shared" si="10"/>
        <v>0</v>
      </c>
      <c r="S92">
        <f>IF('様式２－１'!BY92&gt;=1,1,0)</f>
        <v>0</v>
      </c>
      <c r="T92">
        <f t="shared" si="11"/>
        <v>0</v>
      </c>
      <c r="U92">
        <f t="shared" si="11"/>
        <v>0</v>
      </c>
      <c r="V92">
        <f t="shared" si="11"/>
        <v>0</v>
      </c>
      <c r="W92">
        <f t="shared" si="12"/>
        <v>0</v>
      </c>
      <c r="Y92" t="str">
        <f t="shared" si="13"/>
        <v>その他</v>
      </c>
    </row>
    <row r="93" spans="1:25" ht="38.25" customHeight="1" x14ac:dyDescent="0.2">
      <c r="A93" s="128">
        <f>'様式２－１'!A93</f>
        <v>0</v>
      </c>
      <c r="B93" s="56" t="str">
        <f>'様式２－１'!B93</f>
        <v/>
      </c>
      <c r="C93" s="41">
        <f>IF(ISNA(VLOOKUP(A93,全技術者確認表!$A$14:$D$213,2,0)),,VLOOKUP(A93,全技術者確認表!$A$14:$D$213,2,0))</f>
        <v>0</v>
      </c>
      <c r="D93" s="134"/>
      <c r="E93" s="134"/>
      <c r="F93" s="138" t="s">
        <v>401</v>
      </c>
      <c r="G93" s="135"/>
      <c r="H93" s="135"/>
      <c r="I93" s="136"/>
      <c r="J93" s="134"/>
      <c r="K93" s="134"/>
      <c r="L93" s="137"/>
      <c r="M93" s="137"/>
      <c r="N93" s="137"/>
      <c r="O93" s="28" t="str">
        <f t="shared" si="9"/>
        <v/>
      </c>
      <c r="P93" s="45"/>
      <c r="Q93" s="133" t="str">
        <f>IF(ISNA(VLOOKUP(A93,全技術者確認表!A:L,12,0)),"未登録",IF(VLOOKUP(A93,全技術者確認表!A:L,5,)="","未登録",VLOOKUP(A93,全技術者確認表!A:L,12,0)))</f>
        <v>未登録</v>
      </c>
      <c r="R93">
        <f t="shared" si="10"/>
        <v>0</v>
      </c>
      <c r="S93">
        <f>IF('様式２－１'!BY93&gt;=1,1,0)</f>
        <v>0</v>
      </c>
      <c r="T93">
        <f t="shared" si="11"/>
        <v>0</v>
      </c>
      <c r="U93">
        <f t="shared" si="11"/>
        <v>0</v>
      </c>
      <c r="V93">
        <f t="shared" si="11"/>
        <v>0</v>
      </c>
      <c r="W93">
        <f t="shared" si="12"/>
        <v>0</v>
      </c>
      <c r="Y93" t="str">
        <f t="shared" si="13"/>
        <v>その他</v>
      </c>
    </row>
    <row r="94" spans="1:25" ht="38.25" customHeight="1" x14ac:dyDescent="0.2">
      <c r="A94" s="128">
        <f>'様式２－１'!A94</f>
        <v>0</v>
      </c>
      <c r="B94" s="56" t="str">
        <f>'様式２－１'!B94</f>
        <v/>
      </c>
      <c r="C94" s="41">
        <f>IF(ISNA(VLOOKUP(A94,全技術者確認表!$A$14:$D$213,2,0)),,VLOOKUP(A94,全技術者確認表!$A$14:$D$213,2,0))</f>
        <v>0</v>
      </c>
      <c r="D94" s="134"/>
      <c r="E94" s="134"/>
      <c r="F94" s="138" t="s">
        <v>401</v>
      </c>
      <c r="G94" s="135"/>
      <c r="H94" s="135"/>
      <c r="I94" s="136"/>
      <c r="J94" s="134"/>
      <c r="K94" s="134"/>
      <c r="L94" s="137"/>
      <c r="M94" s="137"/>
      <c r="N94" s="137"/>
      <c r="O94" s="28" t="str">
        <f t="shared" si="9"/>
        <v/>
      </c>
      <c r="P94" s="45"/>
      <c r="Q94" s="133" t="str">
        <f>IF(ISNA(VLOOKUP(A94,全技術者確認表!A:L,12,0)),"未登録",IF(VLOOKUP(A94,全技術者確認表!A:L,5,)="","未登録",VLOOKUP(A94,全技術者確認表!A:L,12,0)))</f>
        <v>未登録</v>
      </c>
      <c r="R94">
        <f t="shared" si="10"/>
        <v>0</v>
      </c>
      <c r="S94">
        <f>IF('様式２－１'!BY94&gt;=1,1,0)</f>
        <v>0</v>
      </c>
      <c r="T94">
        <f t="shared" si="11"/>
        <v>0</v>
      </c>
      <c r="U94">
        <f t="shared" si="11"/>
        <v>0</v>
      </c>
      <c r="V94">
        <f t="shared" si="11"/>
        <v>0</v>
      </c>
      <c r="W94">
        <f t="shared" si="12"/>
        <v>0</v>
      </c>
      <c r="Y94" t="str">
        <f t="shared" si="13"/>
        <v>その他</v>
      </c>
    </row>
    <row r="95" spans="1:25" ht="38.25" customHeight="1" x14ac:dyDescent="0.2">
      <c r="A95" s="128">
        <f>'様式２－１'!A95</f>
        <v>0</v>
      </c>
      <c r="B95" s="56" t="str">
        <f>'様式２－１'!B95</f>
        <v/>
      </c>
      <c r="C95" s="41">
        <f>IF(ISNA(VLOOKUP(A95,全技術者確認表!$A$14:$D$213,2,0)),,VLOOKUP(A95,全技術者確認表!$A$14:$D$213,2,0))</f>
        <v>0</v>
      </c>
      <c r="D95" s="134"/>
      <c r="E95" s="134"/>
      <c r="F95" s="138" t="s">
        <v>401</v>
      </c>
      <c r="G95" s="135"/>
      <c r="H95" s="135"/>
      <c r="I95" s="136"/>
      <c r="J95" s="134"/>
      <c r="K95" s="134"/>
      <c r="L95" s="137"/>
      <c r="M95" s="137"/>
      <c r="N95" s="137"/>
      <c r="O95" s="28" t="str">
        <f t="shared" si="9"/>
        <v/>
      </c>
      <c r="P95" s="45"/>
      <c r="Q95" s="133" t="str">
        <f>IF(ISNA(VLOOKUP(A95,全技術者確認表!A:L,12,0)),"未登録",IF(VLOOKUP(A95,全技術者確認表!A:L,5,)="","未登録",VLOOKUP(A95,全技術者確認表!A:L,12,0)))</f>
        <v>未登録</v>
      </c>
      <c r="R95">
        <f t="shared" si="10"/>
        <v>0</v>
      </c>
      <c r="S95">
        <f>IF('様式２－１'!BY95&gt;=1,1,0)</f>
        <v>0</v>
      </c>
      <c r="T95">
        <f t="shared" si="11"/>
        <v>0</v>
      </c>
      <c r="U95">
        <f t="shared" si="11"/>
        <v>0</v>
      </c>
      <c r="V95">
        <f t="shared" si="11"/>
        <v>0</v>
      </c>
      <c r="W95">
        <f t="shared" si="12"/>
        <v>0</v>
      </c>
      <c r="Y95" t="str">
        <f t="shared" si="13"/>
        <v>その他</v>
      </c>
    </row>
    <row r="96" spans="1:25" ht="38.25" customHeight="1" x14ac:dyDescent="0.2">
      <c r="A96" s="128">
        <f>'様式２－１'!A96</f>
        <v>0</v>
      </c>
      <c r="B96" s="56" t="str">
        <f>'様式２－１'!B96</f>
        <v/>
      </c>
      <c r="C96" s="41">
        <f>IF(ISNA(VLOOKUP(A96,全技術者確認表!$A$14:$D$213,2,0)),,VLOOKUP(A96,全技術者確認表!$A$14:$D$213,2,0))</f>
        <v>0</v>
      </c>
      <c r="D96" s="134"/>
      <c r="E96" s="134"/>
      <c r="F96" s="138" t="s">
        <v>401</v>
      </c>
      <c r="G96" s="135"/>
      <c r="H96" s="135"/>
      <c r="I96" s="136"/>
      <c r="J96" s="134"/>
      <c r="K96" s="134"/>
      <c r="L96" s="137"/>
      <c r="M96" s="137"/>
      <c r="N96" s="137"/>
      <c r="O96" s="28" t="str">
        <f t="shared" si="9"/>
        <v/>
      </c>
      <c r="P96" s="45"/>
      <c r="Q96" s="133" t="str">
        <f>IF(ISNA(VLOOKUP(A96,全技術者確認表!A:L,12,0)),"未登録",IF(VLOOKUP(A96,全技術者確認表!A:L,5,)="","未登録",VLOOKUP(A96,全技術者確認表!A:L,12,0)))</f>
        <v>未登録</v>
      </c>
      <c r="R96">
        <f t="shared" si="10"/>
        <v>0</v>
      </c>
      <c r="S96">
        <f>IF('様式２－１'!BY96&gt;=1,1,0)</f>
        <v>0</v>
      </c>
      <c r="T96">
        <f t="shared" si="11"/>
        <v>0</v>
      </c>
      <c r="U96">
        <f t="shared" si="11"/>
        <v>0</v>
      </c>
      <c r="V96">
        <f t="shared" si="11"/>
        <v>0</v>
      </c>
      <c r="W96">
        <f t="shared" si="12"/>
        <v>0</v>
      </c>
      <c r="Y96" t="str">
        <f t="shared" si="13"/>
        <v>その他</v>
      </c>
    </row>
    <row r="97" spans="1:25" ht="38.25" customHeight="1" x14ac:dyDescent="0.2">
      <c r="A97" s="128">
        <f>'様式２－１'!A97</f>
        <v>0</v>
      </c>
      <c r="B97" s="56" t="str">
        <f>'様式２－１'!B97</f>
        <v/>
      </c>
      <c r="C97" s="41">
        <f>IF(ISNA(VLOOKUP(A97,全技術者確認表!$A$14:$D$213,2,0)),,VLOOKUP(A97,全技術者確認表!$A$14:$D$213,2,0))</f>
        <v>0</v>
      </c>
      <c r="D97" s="134"/>
      <c r="E97" s="134"/>
      <c r="F97" s="138" t="s">
        <v>401</v>
      </c>
      <c r="G97" s="135"/>
      <c r="H97" s="135"/>
      <c r="I97" s="136"/>
      <c r="J97" s="134"/>
      <c r="K97" s="134"/>
      <c r="L97" s="137"/>
      <c r="M97" s="137"/>
      <c r="N97" s="137"/>
      <c r="O97" s="28" t="str">
        <f t="shared" si="9"/>
        <v/>
      </c>
      <c r="P97" s="45"/>
      <c r="Q97" s="133" t="str">
        <f>IF(ISNA(VLOOKUP(A97,全技術者確認表!A:L,12,0)),"未登録",IF(VLOOKUP(A97,全技術者確認表!A:L,5,)="","未登録",VLOOKUP(A97,全技術者確認表!A:L,12,0)))</f>
        <v>未登録</v>
      </c>
      <c r="R97">
        <f t="shared" si="10"/>
        <v>0</v>
      </c>
      <c r="S97">
        <f>IF('様式２－１'!BY97&gt;=1,1,0)</f>
        <v>0</v>
      </c>
      <c r="T97">
        <f t="shared" si="11"/>
        <v>0</v>
      </c>
      <c r="U97">
        <f t="shared" si="11"/>
        <v>0</v>
      </c>
      <c r="V97">
        <f t="shared" si="11"/>
        <v>0</v>
      </c>
      <c r="W97">
        <f t="shared" si="12"/>
        <v>0</v>
      </c>
      <c r="Y97" t="str">
        <f t="shared" si="13"/>
        <v>その他</v>
      </c>
    </row>
    <row r="98" spans="1:25" ht="38.25" customHeight="1" x14ac:dyDescent="0.2">
      <c r="A98" s="128">
        <f>'様式２－１'!A98</f>
        <v>0</v>
      </c>
      <c r="B98" s="56" t="str">
        <f>'様式２－１'!B98</f>
        <v/>
      </c>
      <c r="C98" s="41">
        <f>IF(ISNA(VLOOKUP(A98,全技術者確認表!$A$14:$D$213,2,0)),,VLOOKUP(A98,全技術者確認表!$A$14:$D$213,2,0))</f>
        <v>0</v>
      </c>
      <c r="D98" s="134"/>
      <c r="E98" s="134"/>
      <c r="F98" s="138" t="s">
        <v>401</v>
      </c>
      <c r="G98" s="135"/>
      <c r="H98" s="135"/>
      <c r="I98" s="136"/>
      <c r="J98" s="134"/>
      <c r="K98" s="134"/>
      <c r="L98" s="137"/>
      <c r="M98" s="137"/>
      <c r="N98" s="137"/>
      <c r="O98" s="28" t="str">
        <f t="shared" si="9"/>
        <v/>
      </c>
      <c r="P98" s="45"/>
      <c r="Q98" s="133" t="str">
        <f>IF(ISNA(VLOOKUP(A98,全技術者確認表!A:L,12,0)),"未登録",IF(VLOOKUP(A98,全技術者確認表!A:L,5,)="","未登録",VLOOKUP(A98,全技術者確認表!A:L,12,0)))</f>
        <v>未登録</v>
      </c>
      <c r="R98">
        <f t="shared" si="10"/>
        <v>0</v>
      </c>
      <c r="S98">
        <f>IF('様式２－１'!BY98&gt;=1,1,0)</f>
        <v>0</v>
      </c>
      <c r="T98">
        <f t="shared" si="11"/>
        <v>0</v>
      </c>
      <c r="U98">
        <f t="shared" si="11"/>
        <v>0</v>
      </c>
      <c r="V98">
        <f t="shared" si="11"/>
        <v>0</v>
      </c>
      <c r="W98">
        <f t="shared" si="12"/>
        <v>0</v>
      </c>
      <c r="Y98" t="str">
        <f t="shared" si="13"/>
        <v>その他</v>
      </c>
    </row>
    <row r="99" spans="1:25" ht="38.25" customHeight="1" x14ac:dyDescent="0.2">
      <c r="A99" s="128">
        <f>'様式２－１'!A99</f>
        <v>0</v>
      </c>
      <c r="B99" s="56" t="str">
        <f>'様式２－１'!B99</f>
        <v/>
      </c>
      <c r="C99" s="41">
        <f>IF(ISNA(VLOOKUP(A99,全技術者確認表!$A$14:$D$213,2,0)),,VLOOKUP(A99,全技術者確認表!$A$14:$D$213,2,0))</f>
        <v>0</v>
      </c>
      <c r="D99" s="134"/>
      <c r="E99" s="134"/>
      <c r="F99" s="138" t="s">
        <v>401</v>
      </c>
      <c r="G99" s="135"/>
      <c r="H99" s="135"/>
      <c r="I99" s="136"/>
      <c r="J99" s="134"/>
      <c r="K99" s="134"/>
      <c r="L99" s="137"/>
      <c r="M99" s="137"/>
      <c r="N99" s="137"/>
      <c r="O99" s="28" t="str">
        <f t="shared" si="9"/>
        <v/>
      </c>
      <c r="P99" s="45"/>
      <c r="Q99" s="133" t="str">
        <f>IF(ISNA(VLOOKUP(A99,全技術者確認表!A:L,12,0)),"未登録",IF(VLOOKUP(A99,全技術者確認表!A:L,5,)="","未登録",VLOOKUP(A99,全技術者確認表!A:L,12,0)))</f>
        <v>未登録</v>
      </c>
      <c r="R99">
        <f t="shared" si="10"/>
        <v>0</v>
      </c>
      <c r="S99">
        <f>IF('様式２－１'!BY99&gt;=1,1,0)</f>
        <v>0</v>
      </c>
      <c r="T99">
        <f t="shared" si="11"/>
        <v>0</v>
      </c>
      <c r="U99">
        <f t="shared" si="11"/>
        <v>0</v>
      </c>
      <c r="V99">
        <f t="shared" si="11"/>
        <v>0</v>
      </c>
      <c r="W99">
        <f t="shared" si="12"/>
        <v>0</v>
      </c>
      <c r="Y99" t="str">
        <f t="shared" si="13"/>
        <v>その他</v>
      </c>
    </row>
    <row r="100" spans="1:25" ht="38.25" customHeight="1" x14ac:dyDescent="0.2">
      <c r="A100" s="128">
        <f>'様式２－１'!A100</f>
        <v>0</v>
      </c>
      <c r="B100" s="56" t="str">
        <f>'様式２－１'!B100</f>
        <v/>
      </c>
      <c r="C100" s="41">
        <f>IF(ISNA(VLOOKUP(A100,全技術者確認表!$A$14:$D$213,2,0)),,VLOOKUP(A100,全技術者確認表!$A$14:$D$213,2,0))</f>
        <v>0</v>
      </c>
      <c r="D100" s="134"/>
      <c r="E100" s="134"/>
      <c r="F100" s="138" t="s">
        <v>401</v>
      </c>
      <c r="G100" s="135"/>
      <c r="H100" s="135"/>
      <c r="I100" s="136"/>
      <c r="J100" s="134"/>
      <c r="K100" s="134"/>
      <c r="L100" s="137"/>
      <c r="M100" s="137"/>
      <c r="N100" s="137"/>
      <c r="O100" s="28" t="str">
        <f t="shared" si="9"/>
        <v/>
      </c>
      <c r="P100" s="45"/>
      <c r="Q100" s="133" t="str">
        <f>IF(ISNA(VLOOKUP(A100,全技術者確認表!A:L,12,0)),"未登録",IF(VLOOKUP(A100,全技術者確認表!A:L,5,)="","未登録",VLOOKUP(A100,全技術者確認表!A:L,12,0)))</f>
        <v>未登録</v>
      </c>
      <c r="R100">
        <f t="shared" si="10"/>
        <v>0</v>
      </c>
      <c r="S100">
        <f>IF('様式２－１'!BY100&gt;=1,1,0)</f>
        <v>0</v>
      </c>
      <c r="T100">
        <f t="shared" si="11"/>
        <v>0</v>
      </c>
      <c r="U100">
        <f t="shared" si="11"/>
        <v>0</v>
      </c>
      <c r="V100">
        <f t="shared" si="11"/>
        <v>0</v>
      </c>
      <c r="W100">
        <f t="shared" si="12"/>
        <v>0</v>
      </c>
      <c r="Y100" t="str">
        <f t="shared" si="13"/>
        <v>その他</v>
      </c>
    </row>
    <row r="101" spans="1:25" ht="38.25" customHeight="1" x14ac:dyDescent="0.2">
      <c r="A101" s="128">
        <f>'様式２－１'!A101</f>
        <v>0</v>
      </c>
      <c r="B101" s="56" t="str">
        <f>'様式２－１'!B101</f>
        <v/>
      </c>
      <c r="C101" s="41">
        <f>IF(ISNA(VLOOKUP(A101,全技術者確認表!$A$14:$D$213,2,0)),,VLOOKUP(A101,全技術者確認表!$A$14:$D$213,2,0))</f>
        <v>0</v>
      </c>
      <c r="D101" s="134"/>
      <c r="E101" s="134"/>
      <c r="F101" s="138" t="s">
        <v>401</v>
      </c>
      <c r="G101" s="135"/>
      <c r="H101" s="135"/>
      <c r="I101" s="136"/>
      <c r="J101" s="134"/>
      <c r="K101" s="134"/>
      <c r="L101" s="137"/>
      <c r="M101" s="137"/>
      <c r="N101" s="137"/>
      <c r="O101" s="28" t="str">
        <f t="shared" si="9"/>
        <v/>
      </c>
      <c r="P101" s="45"/>
      <c r="Q101" s="133" t="str">
        <f>IF(ISNA(VLOOKUP(A101,全技術者確認表!A:L,12,0)),"未登録",IF(VLOOKUP(A101,全技術者確認表!A:L,5,)="","未登録",VLOOKUP(A101,全技術者確認表!A:L,12,0)))</f>
        <v>未登録</v>
      </c>
      <c r="R101">
        <f t="shared" si="10"/>
        <v>0</v>
      </c>
      <c r="S101">
        <f>IF('様式２－１'!BY101&gt;=1,1,0)</f>
        <v>0</v>
      </c>
      <c r="T101">
        <f t="shared" si="11"/>
        <v>0</v>
      </c>
      <c r="U101">
        <f t="shared" si="11"/>
        <v>0</v>
      </c>
      <c r="V101">
        <f t="shared" si="11"/>
        <v>0</v>
      </c>
      <c r="W101">
        <f t="shared" si="12"/>
        <v>0</v>
      </c>
      <c r="Y101" t="str">
        <f t="shared" si="13"/>
        <v>その他</v>
      </c>
    </row>
    <row r="102" spans="1:25" ht="38.25" customHeight="1" x14ac:dyDescent="0.2">
      <c r="A102" s="128">
        <f>'様式２－１'!A102</f>
        <v>0</v>
      </c>
      <c r="B102" s="56" t="str">
        <f>'様式２－１'!B102</f>
        <v/>
      </c>
      <c r="C102" s="41">
        <f>IF(ISNA(VLOOKUP(A102,全技術者確認表!$A$14:$D$213,2,0)),,VLOOKUP(A102,全技術者確認表!$A$14:$D$213,2,0))</f>
        <v>0</v>
      </c>
      <c r="D102" s="134"/>
      <c r="E102" s="134"/>
      <c r="F102" s="138" t="s">
        <v>401</v>
      </c>
      <c r="G102" s="135"/>
      <c r="H102" s="135"/>
      <c r="I102" s="136"/>
      <c r="J102" s="134"/>
      <c r="K102" s="134"/>
      <c r="L102" s="137"/>
      <c r="M102" s="137"/>
      <c r="N102" s="137"/>
      <c r="O102" s="28" t="str">
        <f t="shared" si="9"/>
        <v/>
      </c>
      <c r="P102" s="45"/>
      <c r="Q102" s="133" t="str">
        <f>IF(ISNA(VLOOKUP(A102,全技術者確認表!A:L,12,0)),"未登録",IF(VLOOKUP(A102,全技術者確認表!A:L,5,)="","未登録",VLOOKUP(A102,全技術者確認表!A:L,12,0)))</f>
        <v>未登録</v>
      </c>
      <c r="R102">
        <f t="shared" si="10"/>
        <v>0</v>
      </c>
      <c r="S102">
        <f>IF('様式２－１'!BY102&gt;=1,1,0)</f>
        <v>0</v>
      </c>
      <c r="T102">
        <f t="shared" si="11"/>
        <v>0</v>
      </c>
      <c r="U102">
        <f t="shared" si="11"/>
        <v>0</v>
      </c>
      <c r="V102">
        <f t="shared" si="11"/>
        <v>0</v>
      </c>
      <c r="W102">
        <f t="shared" si="12"/>
        <v>0</v>
      </c>
      <c r="Y102" t="str">
        <f t="shared" si="13"/>
        <v>その他</v>
      </c>
    </row>
    <row r="103" spans="1:25" ht="38.25" customHeight="1" x14ac:dyDescent="0.2">
      <c r="A103" s="128">
        <f>'様式２－１'!A103</f>
        <v>0</v>
      </c>
      <c r="B103" s="56" t="str">
        <f>'様式２－１'!B103</f>
        <v/>
      </c>
      <c r="C103" s="41">
        <f>IF(ISNA(VLOOKUP(A103,全技術者確認表!$A$14:$D$213,2,0)),,VLOOKUP(A103,全技術者確認表!$A$14:$D$213,2,0))</f>
        <v>0</v>
      </c>
      <c r="D103" s="134"/>
      <c r="E103" s="134"/>
      <c r="F103" s="138" t="s">
        <v>401</v>
      </c>
      <c r="G103" s="135"/>
      <c r="H103" s="135"/>
      <c r="I103" s="136"/>
      <c r="J103" s="134"/>
      <c r="K103" s="134"/>
      <c r="L103" s="137"/>
      <c r="M103" s="137"/>
      <c r="N103" s="137"/>
      <c r="O103" s="28" t="str">
        <f t="shared" si="9"/>
        <v/>
      </c>
      <c r="P103" s="45"/>
      <c r="Q103" s="133" t="str">
        <f>IF(ISNA(VLOOKUP(A103,全技術者確認表!A:L,12,0)),"未登録",IF(VLOOKUP(A103,全技術者確認表!A:L,5,)="","未登録",VLOOKUP(A103,全技術者確認表!A:L,12,0)))</f>
        <v>未登録</v>
      </c>
      <c r="R103">
        <f t="shared" si="10"/>
        <v>0</v>
      </c>
      <c r="S103">
        <f>IF('様式２－１'!BY103&gt;=1,1,0)</f>
        <v>0</v>
      </c>
      <c r="T103">
        <f t="shared" si="11"/>
        <v>0</v>
      </c>
      <c r="U103">
        <f t="shared" si="11"/>
        <v>0</v>
      </c>
      <c r="V103">
        <f t="shared" si="11"/>
        <v>0</v>
      </c>
      <c r="W103">
        <f t="shared" si="12"/>
        <v>0</v>
      </c>
      <c r="Y103" t="str">
        <f t="shared" si="13"/>
        <v>その他</v>
      </c>
    </row>
    <row r="104" spans="1:25" ht="38.25" customHeight="1" x14ac:dyDescent="0.2">
      <c r="A104" s="128">
        <f>'様式２－１'!A104</f>
        <v>0</v>
      </c>
      <c r="B104" s="56" t="str">
        <f>'様式２－１'!B104</f>
        <v/>
      </c>
      <c r="C104" s="41">
        <f>IF(ISNA(VLOOKUP(A104,全技術者確認表!$A$14:$D$213,2,0)),,VLOOKUP(A104,全技術者確認表!$A$14:$D$213,2,0))</f>
        <v>0</v>
      </c>
      <c r="D104" s="134"/>
      <c r="E104" s="134"/>
      <c r="F104" s="138" t="s">
        <v>401</v>
      </c>
      <c r="G104" s="135"/>
      <c r="H104" s="135"/>
      <c r="I104" s="136"/>
      <c r="J104" s="134"/>
      <c r="K104" s="134"/>
      <c r="L104" s="137"/>
      <c r="M104" s="137"/>
      <c r="N104" s="137"/>
      <c r="O104" s="28" t="str">
        <f t="shared" si="9"/>
        <v/>
      </c>
      <c r="P104" s="45"/>
      <c r="Q104" s="133" t="str">
        <f>IF(ISNA(VLOOKUP(A104,全技術者確認表!A:L,12,0)),"未登録",IF(VLOOKUP(A104,全技術者確認表!A:L,5,)="","未登録",VLOOKUP(A104,全技術者確認表!A:L,12,0)))</f>
        <v>未登録</v>
      </c>
      <c r="R104">
        <f t="shared" si="10"/>
        <v>0</v>
      </c>
      <c r="S104">
        <f>IF('様式２－１'!BY104&gt;=1,1,0)</f>
        <v>0</v>
      </c>
      <c r="T104">
        <f t="shared" si="11"/>
        <v>0</v>
      </c>
      <c r="U104">
        <f t="shared" si="11"/>
        <v>0</v>
      </c>
      <c r="V104">
        <f t="shared" si="11"/>
        <v>0</v>
      </c>
      <c r="W104">
        <f t="shared" si="12"/>
        <v>0</v>
      </c>
      <c r="Y104" t="str">
        <f t="shared" si="13"/>
        <v>その他</v>
      </c>
    </row>
    <row r="105" spans="1:25" ht="38.25" customHeight="1" x14ac:dyDescent="0.2">
      <c r="A105" s="128">
        <f>'様式２－１'!A105</f>
        <v>0</v>
      </c>
      <c r="B105" s="56" t="str">
        <f>'様式２－１'!B105</f>
        <v/>
      </c>
      <c r="C105" s="41">
        <f>IF(ISNA(VLOOKUP(A105,全技術者確認表!$A$14:$D$213,2,0)),,VLOOKUP(A105,全技術者確認表!$A$14:$D$213,2,0))</f>
        <v>0</v>
      </c>
      <c r="D105" s="134"/>
      <c r="E105" s="134"/>
      <c r="F105" s="138" t="s">
        <v>401</v>
      </c>
      <c r="G105" s="135"/>
      <c r="H105" s="135"/>
      <c r="I105" s="136"/>
      <c r="J105" s="134"/>
      <c r="K105" s="134"/>
      <c r="L105" s="137"/>
      <c r="M105" s="137"/>
      <c r="N105" s="137"/>
      <c r="O105" s="28" t="str">
        <f t="shared" si="9"/>
        <v/>
      </c>
      <c r="P105" s="45"/>
      <c r="Q105" s="133" t="str">
        <f>IF(ISNA(VLOOKUP(A105,全技術者確認表!A:L,12,0)),"未登録",IF(VLOOKUP(A105,全技術者確認表!A:L,5,)="","未登録",VLOOKUP(A105,全技術者確認表!A:L,12,0)))</f>
        <v>未登録</v>
      </c>
      <c r="R105">
        <f t="shared" si="10"/>
        <v>0</v>
      </c>
      <c r="S105">
        <f>IF('様式２－１'!BY105&gt;=1,1,0)</f>
        <v>0</v>
      </c>
      <c r="T105">
        <f t="shared" si="11"/>
        <v>0</v>
      </c>
      <c r="U105">
        <f t="shared" si="11"/>
        <v>0</v>
      </c>
      <c r="V105">
        <f t="shared" si="11"/>
        <v>0</v>
      </c>
      <c r="W105">
        <f t="shared" si="12"/>
        <v>0</v>
      </c>
      <c r="Y105" t="str">
        <f t="shared" si="13"/>
        <v>その他</v>
      </c>
    </row>
    <row r="106" spans="1:25" ht="38.25" customHeight="1" x14ac:dyDescent="0.2">
      <c r="A106" s="128">
        <f>'様式２－１'!A106</f>
        <v>0</v>
      </c>
      <c r="B106" s="56" t="str">
        <f>'様式２－１'!B106</f>
        <v/>
      </c>
      <c r="C106" s="41">
        <f>IF(ISNA(VLOOKUP(A106,全技術者確認表!$A$14:$D$213,2,0)),,VLOOKUP(A106,全技術者確認表!$A$14:$D$213,2,0))</f>
        <v>0</v>
      </c>
      <c r="D106" s="134"/>
      <c r="E106" s="134"/>
      <c r="F106" s="138" t="s">
        <v>401</v>
      </c>
      <c r="G106" s="135"/>
      <c r="H106" s="135"/>
      <c r="I106" s="136"/>
      <c r="J106" s="134"/>
      <c r="K106" s="134"/>
      <c r="L106" s="137"/>
      <c r="M106" s="137"/>
      <c r="N106" s="137"/>
      <c r="O106" s="28" t="str">
        <f t="shared" si="9"/>
        <v/>
      </c>
      <c r="P106" s="45"/>
      <c r="Q106" s="133" t="str">
        <f>IF(ISNA(VLOOKUP(A106,全技術者確認表!A:L,12,0)),"未登録",IF(VLOOKUP(A106,全技術者確認表!A:L,5,)="","未登録",VLOOKUP(A106,全技術者確認表!A:L,12,0)))</f>
        <v>未登録</v>
      </c>
      <c r="R106">
        <f t="shared" si="10"/>
        <v>0</v>
      </c>
      <c r="S106">
        <f>IF('様式２－１'!BY106&gt;=1,1,0)</f>
        <v>0</v>
      </c>
      <c r="T106">
        <f t="shared" si="11"/>
        <v>0</v>
      </c>
      <c r="U106">
        <f t="shared" si="11"/>
        <v>0</v>
      </c>
      <c r="V106">
        <f t="shared" si="11"/>
        <v>0</v>
      </c>
      <c r="W106">
        <f t="shared" si="12"/>
        <v>0</v>
      </c>
      <c r="Y106" t="str">
        <f t="shared" si="13"/>
        <v>その他</v>
      </c>
    </row>
    <row r="107" spans="1:25" ht="38.25" customHeight="1" x14ac:dyDescent="0.2">
      <c r="A107" s="128">
        <f>'様式２－１'!A107</f>
        <v>0</v>
      </c>
      <c r="B107" s="56" t="str">
        <f>'様式２－１'!B107</f>
        <v/>
      </c>
      <c r="C107" s="41">
        <f>IF(ISNA(VLOOKUP(A107,全技術者確認表!$A$14:$D$213,2,0)),,VLOOKUP(A107,全技術者確認表!$A$14:$D$213,2,0))</f>
        <v>0</v>
      </c>
      <c r="D107" s="134"/>
      <c r="E107" s="134"/>
      <c r="F107" s="138" t="s">
        <v>401</v>
      </c>
      <c r="G107" s="135"/>
      <c r="H107" s="135"/>
      <c r="I107" s="136"/>
      <c r="J107" s="134"/>
      <c r="K107" s="134"/>
      <c r="L107" s="137"/>
      <c r="M107" s="137"/>
      <c r="N107" s="137"/>
      <c r="O107" s="28" t="str">
        <f t="shared" si="9"/>
        <v/>
      </c>
      <c r="P107" s="45"/>
      <c r="Q107" s="133" t="str">
        <f>IF(ISNA(VLOOKUP(A107,全技術者確認表!A:L,12,0)),"未登録",IF(VLOOKUP(A107,全技術者確認表!A:L,5,)="","未登録",VLOOKUP(A107,全技術者確認表!A:L,12,0)))</f>
        <v>未登録</v>
      </c>
      <c r="R107">
        <f t="shared" si="10"/>
        <v>0</v>
      </c>
      <c r="S107">
        <f>IF('様式２－１'!BY107&gt;=1,1,0)</f>
        <v>0</v>
      </c>
      <c r="T107">
        <f t="shared" si="11"/>
        <v>0</v>
      </c>
      <c r="U107">
        <f t="shared" si="11"/>
        <v>0</v>
      </c>
      <c r="V107">
        <f t="shared" si="11"/>
        <v>0</v>
      </c>
      <c r="W107">
        <f t="shared" si="12"/>
        <v>0</v>
      </c>
      <c r="Y107" t="str">
        <f t="shared" si="13"/>
        <v>その他</v>
      </c>
    </row>
    <row r="108" spans="1:25" ht="38.25" customHeight="1" x14ac:dyDescent="0.2">
      <c r="A108" s="128">
        <f>'様式２－１'!A108</f>
        <v>0</v>
      </c>
      <c r="B108" s="56" t="str">
        <f>'様式２－１'!B108</f>
        <v/>
      </c>
      <c r="C108" s="41">
        <f>IF(ISNA(VLOOKUP(A108,全技術者確認表!$A$14:$D$213,2,0)),,VLOOKUP(A108,全技術者確認表!$A$14:$D$213,2,0))</f>
        <v>0</v>
      </c>
      <c r="D108" s="134"/>
      <c r="E108" s="134"/>
      <c r="F108" s="138" t="s">
        <v>401</v>
      </c>
      <c r="G108" s="135"/>
      <c r="H108" s="135"/>
      <c r="I108" s="136"/>
      <c r="J108" s="134"/>
      <c r="K108" s="134"/>
      <c r="L108" s="137"/>
      <c r="M108" s="137"/>
      <c r="N108" s="137"/>
      <c r="O108" s="28" t="str">
        <f t="shared" si="9"/>
        <v/>
      </c>
      <c r="P108" s="45"/>
      <c r="Q108" s="133" t="str">
        <f>IF(ISNA(VLOOKUP(A108,全技術者確認表!A:L,12,0)),"未登録",IF(VLOOKUP(A108,全技術者確認表!A:L,5,)="","未登録",VLOOKUP(A108,全技術者確認表!A:L,12,0)))</f>
        <v>未登録</v>
      </c>
      <c r="R108">
        <f t="shared" si="10"/>
        <v>0</v>
      </c>
      <c r="S108">
        <f>IF('様式２－１'!BY108&gt;=1,1,0)</f>
        <v>0</v>
      </c>
      <c r="T108">
        <f t="shared" si="11"/>
        <v>0</v>
      </c>
      <c r="U108">
        <f t="shared" si="11"/>
        <v>0</v>
      </c>
      <c r="V108">
        <f t="shared" si="11"/>
        <v>0</v>
      </c>
      <c r="W108">
        <f t="shared" si="12"/>
        <v>0</v>
      </c>
      <c r="Y108" t="str">
        <f t="shared" si="13"/>
        <v>その他</v>
      </c>
    </row>
    <row r="109" spans="1:25" ht="38.25" customHeight="1" x14ac:dyDescent="0.2">
      <c r="A109" s="128">
        <f>'様式２－１'!A109</f>
        <v>0</v>
      </c>
      <c r="B109" s="56" t="str">
        <f>'様式２－１'!B109</f>
        <v/>
      </c>
      <c r="C109" s="41">
        <f>IF(ISNA(VLOOKUP(A109,全技術者確認表!$A$14:$D$213,2,0)),,VLOOKUP(A109,全技術者確認表!$A$14:$D$213,2,0))</f>
        <v>0</v>
      </c>
      <c r="D109" s="134"/>
      <c r="E109" s="134"/>
      <c r="F109" s="138" t="s">
        <v>401</v>
      </c>
      <c r="G109" s="135"/>
      <c r="H109" s="135"/>
      <c r="I109" s="136"/>
      <c r="J109" s="134"/>
      <c r="K109" s="134"/>
      <c r="L109" s="137"/>
      <c r="M109" s="137"/>
      <c r="N109" s="137"/>
      <c r="O109" s="28" t="str">
        <f t="shared" ref="O109:O161" si="14">IF(Q109="未登録","",Q109)</f>
        <v/>
      </c>
      <c r="P109" s="45"/>
      <c r="Q109" s="133" t="str">
        <f>IF(ISNA(VLOOKUP(A109,全技術者確認表!A:L,12,0)),"未登録",IF(VLOOKUP(A109,全技術者確認表!A:L,5,)="","未登録",VLOOKUP(A109,全技術者確認表!A:L,12,0)))</f>
        <v>未登録</v>
      </c>
      <c r="R109">
        <f t="shared" ref="R109:R161" si="15">IF(Q109="未登録",0,IF(Q109="登録抹消",0,1))</f>
        <v>0</v>
      </c>
      <c r="S109">
        <f>IF('様式２－１'!BY109&gt;=1,1,0)</f>
        <v>0</v>
      </c>
      <c r="T109">
        <f t="shared" si="11"/>
        <v>0</v>
      </c>
      <c r="U109">
        <f t="shared" si="11"/>
        <v>0</v>
      </c>
      <c r="V109">
        <f t="shared" si="11"/>
        <v>0</v>
      </c>
      <c r="W109">
        <f t="shared" si="12"/>
        <v>0</v>
      </c>
      <c r="Y109" t="str">
        <f t="shared" ref="Y109:Y161" si="16">IF(M109+SUM(T109:X109)&gt;=25,"実","その他")</f>
        <v>その他</v>
      </c>
    </row>
    <row r="110" spans="1:25" ht="38.25" customHeight="1" x14ac:dyDescent="0.2">
      <c r="A110" s="128">
        <f>'様式２－１'!A110</f>
        <v>0</v>
      </c>
      <c r="B110" s="56" t="str">
        <f>'様式２－１'!B110</f>
        <v/>
      </c>
      <c r="C110" s="41">
        <f>IF(ISNA(VLOOKUP(A110,全技術者確認表!$A$14:$D$213,2,0)),,VLOOKUP(A110,全技術者確認表!$A$14:$D$213,2,0))</f>
        <v>0</v>
      </c>
      <c r="D110" s="134"/>
      <c r="E110" s="134"/>
      <c r="F110" s="138" t="s">
        <v>401</v>
      </c>
      <c r="G110" s="135"/>
      <c r="H110" s="135"/>
      <c r="I110" s="136"/>
      <c r="J110" s="134"/>
      <c r="K110" s="134"/>
      <c r="L110" s="137"/>
      <c r="M110" s="137"/>
      <c r="N110" s="137"/>
      <c r="O110" s="28" t="str">
        <f t="shared" si="14"/>
        <v/>
      </c>
      <c r="P110" s="45"/>
      <c r="Q110" s="133" t="str">
        <f>IF(ISNA(VLOOKUP(A110,全技術者確認表!A:L,12,0)),"未登録",IF(VLOOKUP(A110,全技術者確認表!A:L,5,)="","未登録",VLOOKUP(A110,全技術者確認表!A:L,12,0)))</f>
        <v>未登録</v>
      </c>
      <c r="R110">
        <f t="shared" si="15"/>
        <v>0</v>
      </c>
      <c r="S110">
        <f>IF('様式２－１'!BY110&gt;=1,1,0)</f>
        <v>0</v>
      </c>
      <c r="T110">
        <f t="shared" si="11"/>
        <v>0</v>
      </c>
      <c r="U110">
        <f t="shared" si="11"/>
        <v>0</v>
      </c>
      <c r="V110">
        <f t="shared" si="11"/>
        <v>0</v>
      </c>
      <c r="W110">
        <f t="shared" si="12"/>
        <v>0</v>
      </c>
      <c r="Y110" t="str">
        <f t="shared" si="16"/>
        <v>その他</v>
      </c>
    </row>
    <row r="111" spans="1:25" ht="38.25" customHeight="1" x14ac:dyDescent="0.2">
      <c r="A111" s="128">
        <f>'様式２－１'!A111</f>
        <v>0</v>
      </c>
      <c r="B111" s="56" t="str">
        <f>'様式２－１'!B111</f>
        <v/>
      </c>
      <c r="C111" s="41">
        <f>IF(ISNA(VLOOKUP(A111,全技術者確認表!$A$14:$D$213,2,0)),,VLOOKUP(A111,全技術者確認表!$A$14:$D$213,2,0))</f>
        <v>0</v>
      </c>
      <c r="D111" s="134"/>
      <c r="E111" s="134"/>
      <c r="F111" s="138" t="s">
        <v>401</v>
      </c>
      <c r="G111" s="135"/>
      <c r="H111" s="135"/>
      <c r="I111" s="136"/>
      <c r="J111" s="134"/>
      <c r="K111" s="134"/>
      <c r="L111" s="137"/>
      <c r="M111" s="137">
        <v>36</v>
      </c>
      <c r="N111" s="137"/>
      <c r="O111" s="28" t="str">
        <f t="shared" si="14"/>
        <v/>
      </c>
      <c r="P111" s="45"/>
      <c r="Q111" s="133" t="str">
        <f>IF(ISNA(VLOOKUP(A111,全技術者確認表!A:L,12,0)),"未登録",IF(VLOOKUP(A111,全技術者確認表!A:L,5,)="","未登録",VLOOKUP(A111,全技術者確認表!A:L,12,0)))</f>
        <v>未登録</v>
      </c>
      <c r="R111">
        <f t="shared" si="15"/>
        <v>0</v>
      </c>
      <c r="S111">
        <f>IF('様式２－１'!BY111&gt;=1,1,0)</f>
        <v>0</v>
      </c>
      <c r="T111">
        <f t="shared" si="11"/>
        <v>0</v>
      </c>
      <c r="U111">
        <f t="shared" si="11"/>
        <v>0</v>
      </c>
      <c r="V111">
        <f t="shared" si="11"/>
        <v>0</v>
      </c>
      <c r="W111">
        <f t="shared" si="12"/>
        <v>0</v>
      </c>
      <c r="Y111" t="str">
        <f t="shared" si="16"/>
        <v>実</v>
      </c>
    </row>
    <row r="112" spans="1:25" ht="38.25" customHeight="1" x14ac:dyDescent="0.2">
      <c r="A112" s="128">
        <f>'様式２－１'!A112</f>
        <v>0</v>
      </c>
      <c r="B112" s="56" t="str">
        <f>'様式２－１'!B112</f>
        <v/>
      </c>
      <c r="C112" s="41">
        <f>IF(ISNA(VLOOKUP(A112,全技術者確認表!$A$14:$D$213,2,0)),,VLOOKUP(A112,全技術者確認表!$A$14:$D$213,2,0))</f>
        <v>0</v>
      </c>
      <c r="D112" s="134"/>
      <c r="E112" s="134"/>
      <c r="F112" s="138" t="s">
        <v>401</v>
      </c>
      <c r="G112" s="135"/>
      <c r="H112" s="135"/>
      <c r="I112" s="136"/>
      <c r="J112" s="134"/>
      <c r="K112" s="134"/>
      <c r="L112" s="137"/>
      <c r="M112" s="137"/>
      <c r="N112" s="137"/>
      <c r="O112" s="28" t="str">
        <f t="shared" si="14"/>
        <v/>
      </c>
      <c r="P112" s="45"/>
      <c r="Q112" s="133" t="str">
        <f>IF(ISNA(VLOOKUP(A112,全技術者確認表!A:L,12,0)),"未登録",IF(VLOOKUP(A112,全技術者確認表!A:L,5,)="","未登録",VLOOKUP(A112,全技術者確認表!A:L,12,0)))</f>
        <v>未登録</v>
      </c>
      <c r="R112">
        <f t="shared" si="15"/>
        <v>0</v>
      </c>
      <c r="S112">
        <f>IF('様式２－１'!BY112&gt;=1,1,0)</f>
        <v>0</v>
      </c>
      <c r="T112">
        <f t="shared" si="11"/>
        <v>0</v>
      </c>
      <c r="U112">
        <f t="shared" si="11"/>
        <v>0</v>
      </c>
      <c r="V112">
        <f t="shared" si="11"/>
        <v>0</v>
      </c>
      <c r="W112">
        <f t="shared" si="12"/>
        <v>0</v>
      </c>
      <c r="Y112" t="str">
        <f t="shared" si="16"/>
        <v>その他</v>
      </c>
    </row>
    <row r="113" spans="1:25" ht="38.25" customHeight="1" x14ac:dyDescent="0.2">
      <c r="A113" s="128">
        <f>'様式２－１'!A113</f>
        <v>0</v>
      </c>
      <c r="B113" s="56" t="str">
        <f>'様式２－１'!B113</f>
        <v/>
      </c>
      <c r="C113" s="41">
        <f>IF(ISNA(VLOOKUP(A113,全技術者確認表!$A$14:$D$213,2,0)),,VLOOKUP(A113,全技術者確認表!$A$14:$D$213,2,0))</f>
        <v>0</v>
      </c>
      <c r="D113" s="134"/>
      <c r="E113" s="134"/>
      <c r="F113" s="138" t="s">
        <v>401</v>
      </c>
      <c r="G113" s="135"/>
      <c r="H113" s="135"/>
      <c r="I113" s="136"/>
      <c r="J113" s="134"/>
      <c r="K113" s="134"/>
      <c r="L113" s="137"/>
      <c r="M113" s="137"/>
      <c r="N113" s="137"/>
      <c r="O113" s="28" t="str">
        <f t="shared" si="14"/>
        <v/>
      </c>
      <c r="P113" s="45"/>
      <c r="Q113" s="133" t="str">
        <f>IF(ISNA(VLOOKUP(A113,全技術者確認表!A:L,12,0)),"未登録",IF(VLOOKUP(A113,全技術者確認表!A:L,5,)="","未登録",VLOOKUP(A113,全技術者確認表!A:L,12,0)))</f>
        <v>未登録</v>
      </c>
      <c r="R113">
        <f t="shared" si="15"/>
        <v>0</v>
      </c>
      <c r="S113">
        <f>IF('様式２－１'!BY113&gt;=1,1,0)</f>
        <v>0</v>
      </c>
      <c r="T113">
        <f t="shared" si="11"/>
        <v>0</v>
      </c>
      <c r="U113">
        <f t="shared" si="11"/>
        <v>0</v>
      </c>
      <c r="V113">
        <f t="shared" si="11"/>
        <v>0</v>
      </c>
      <c r="W113">
        <f t="shared" si="12"/>
        <v>0</v>
      </c>
      <c r="Y113" t="str">
        <f t="shared" si="16"/>
        <v>その他</v>
      </c>
    </row>
    <row r="114" spans="1:25" ht="38.25" customHeight="1" x14ac:dyDescent="0.2">
      <c r="A114" s="128">
        <f>'様式２－１'!A114</f>
        <v>0</v>
      </c>
      <c r="B114" s="56" t="str">
        <f>'様式２－１'!B114</f>
        <v/>
      </c>
      <c r="C114" s="41">
        <f>IF(ISNA(VLOOKUP(A114,全技術者確認表!$A$14:$D$213,2,0)),,VLOOKUP(A114,全技術者確認表!$A$14:$D$213,2,0))</f>
        <v>0</v>
      </c>
      <c r="D114" s="134"/>
      <c r="E114" s="134"/>
      <c r="F114" s="138" t="s">
        <v>401</v>
      </c>
      <c r="G114" s="135"/>
      <c r="H114" s="135"/>
      <c r="I114" s="136"/>
      <c r="J114" s="134"/>
      <c r="K114" s="134"/>
      <c r="L114" s="137"/>
      <c r="M114" s="137"/>
      <c r="N114" s="137"/>
      <c r="O114" s="28" t="str">
        <f t="shared" si="14"/>
        <v/>
      </c>
      <c r="P114" s="45"/>
      <c r="Q114" s="133" t="str">
        <f>IF(ISNA(VLOOKUP(A114,全技術者確認表!A:L,12,0)),"未登録",IF(VLOOKUP(A114,全技術者確認表!A:L,5,)="","未登録",VLOOKUP(A114,全技術者確認表!A:L,12,0)))</f>
        <v>未登録</v>
      </c>
      <c r="R114">
        <f t="shared" si="15"/>
        <v>0</v>
      </c>
      <c r="S114">
        <f>IF('様式２－１'!BY114&gt;=1,1,0)</f>
        <v>0</v>
      </c>
      <c r="T114">
        <f t="shared" si="11"/>
        <v>0</v>
      </c>
      <c r="U114">
        <f t="shared" si="11"/>
        <v>0</v>
      </c>
      <c r="V114">
        <f t="shared" si="11"/>
        <v>0</v>
      </c>
      <c r="W114">
        <f t="shared" si="12"/>
        <v>0</v>
      </c>
      <c r="Y114" t="str">
        <f t="shared" si="16"/>
        <v>その他</v>
      </c>
    </row>
    <row r="115" spans="1:25" ht="38.25" customHeight="1" x14ac:dyDescent="0.2">
      <c r="A115" s="128">
        <f>'様式２－１'!A115</f>
        <v>0</v>
      </c>
      <c r="B115" s="56" t="str">
        <f>'様式２－１'!B115</f>
        <v/>
      </c>
      <c r="C115" s="41">
        <f>IF(ISNA(VLOOKUP(A115,全技術者確認表!$A$14:$D$213,2,0)),,VLOOKUP(A115,全技術者確認表!$A$14:$D$213,2,0))</f>
        <v>0</v>
      </c>
      <c r="D115" s="134"/>
      <c r="E115" s="134"/>
      <c r="F115" s="138" t="s">
        <v>401</v>
      </c>
      <c r="G115" s="135"/>
      <c r="H115" s="135"/>
      <c r="I115" s="136"/>
      <c r="J115" s="134"/>
      <c r="K115" s="134"/>
      <c r="L115" s="137"/>
      <c r="M115" s="137"/>
      <c r="N115" s="137"/>
      <c r="O115" s="28" t="str">
        <f t="shared" si="14"/>
        <v/>
      </c>
      <c r="P115" s="45"/>
      <c r="Q115" s="133" t="str">
        <f>IF(ISNA(VLOOKUP(A115,全技術者確認表!A:L,12,0)),"未登録",IF(VLOOKUP(A115,全技術者確認表!A:L,5,)="","未登録",VLOOKUP(A115,全技術者確認表!A:L,12,0)))</f>
        <v>未登録</v>
      </c>
      <c r="R115">
        <f t="shared" si="15"/>
        <v>0</v>
      </c>
      <c r="S115">
        <f>IF('様式２－１'!BY115&gt;=1,1,0)</f>
        <v>0</v>
      </c>
      <c r="T115">
        <f t="shared" si="11"/>
        <v>0</v>
      </c>
      <c r="U115">
        <f t="shared" si="11"/>
        <v>0</v>
      </c>
      <c r="V115">
        <f t="shared" si="11"/>
        <v>0</v>
      </c>
      <c r="W115">
        <f t="shared" si="12"/>
        <v>0</v>
      </c>
      <c r="Y115" t="str">
        <f t="shared" si="16"/>
        <v>その他</v>
      </c>
    </row>
    <row r="116" spans="1:25" ht="38.25" customHeight="1" x14ac:dyDescent="0.2">
      <c r="A116" s="128">
        <f>'様式２－１'!A116</f>
        <v>0</v>
      </c>
      <c r="B116" s="56" t="str">
        <f>'様式２－１'!B116</f>
        <v/>
      </c>
      <c r="C116" s="41">
        <f>IF(ISNA(VLOOKUP(A116,全技術者確認表!$A$14:$D$213,2,0)),,VLOOKUP(A116,全技術者確認表!$A$14:$D$213,2,0))</f>
        <v>0</v>
      </c>
      <c r="D116" s="134"/>
      <c r="E116" s="134"/>
      <c r="F116" s="138" t="s">
        <v>401</v>
      </c>
      <c r="G116" s="135"/>
      <c r="H116" s="135"/>
      <c r="I116" s="136"/>
      <c r="J116" s="134"/>
      <c r="K116" s="134"/>
      <c r="L116" s="137"/>
      <c r="M116" s="137"/>
      <c r="N116" s="137"/>
      <c r="O116" s="28" t="str">
        <f t="shared" si="14"/>
        <v/>
      </c>
      <c r="P116" s="45"/>
      <c r="Q116" s="133" t="str">
        <f>IF(ISNA(VLOOKUP(A116,全技術者確認表!A:L,12,0)),"未登録",IF(VLOOKUP(A116,全技術者確認表!A:L,5,)="","未登録",VLOOKUP(A116,全技術者確認表!A:L,12,0)))</f>
        <v>未登録</v>
      </c>
      <c r="R116">
        <f t="shared" si="15"/>
        <v>0</v>
      </c>
      <c r="S116">
        <f>IF('様式２－１'!BY116&gt;=1,1,0)</f>
        <v>0</v>
      </c>
      <c r="T116">
        <f t="shared" si="11"/>
        <v>0</v>
      </c>
      <c r="U116">
        <f t="shared" si="11"/>
        <v>0</v>
      </c>
      <c r="V116">
        <f t="shared" si="11"/>
        <v>0</v>
      </c>
      <c r="W116">
        <f t="shared" si="12"/>
        <v>0</v>
      </c>
      <c r="Y116" t="str">
        <f t="shared" si="16"/>
        <v>その他</v>
      </c>
    </row>
    <row r="117" spans="1:25" ht="38.25" customHeight="1" x14ac:dyDescent="0.2">
      <c r="A117" s="128">
        <f>'様式２－１'!A117</f>
        <v>0</v>
      </c>
      <c r="B117" s="56" t="str">
        <f>'様式２－１'!B117</f>
        <v/>
      </c>
      <c r="C117" s="41">
        <f>IF(ISNA(VLOOKUP(A117,全技術者確認表!$A$14:$D$213,2,0)),,VLOOKUP(A117,全技術者確認表!$A$14:$D$213,2,0))</f>
        <v>0</v>
      </c>
      <c r="D117" s="134"/>
      <c r="E117" s="134"/>
      <c r="F117" s="138" t="s">
        <v>401</v>
      </c>
      <c r="G117" s="135"/>
      <c r="H117" s="135"/>
      <c r="I117" s="136"/>
      <c r="J117" s="134"/>
      <c r="K117" s="134"/>
      <c r="L117" s="137"/>
      <c r="M117" s="137"/>
      <c r="N117" s="137"/>
      <c r="O117" s="28" t="str">
        <f t="shared" si="14"/>
        <v/>
      </c>
      <c r="P117" s="45"/>
      <c r="Q117" s="133" t="str">
        <f>IF(ISNA(VLOOKUP(A117,全技術者確認表!A:L,12,0)),"未登録",IF(VLOOKUP(A117,全技術者確認表!A:L,5,)="","未登録",VLOOKUP(A117,全技術者確認表!A:L,12,0)))</f>
        <v>未登録</v>
      </c>
      <c r="R117">
        <f t="shared" si="15"/>
        <v>0</v>
      </c>
      <c r="S117">
        <f>IF('様式２－１'!BY117&gt;=1,1,0)</f>
        <v>0</v>
      </c>
      <c r="T117">
        <f t="shared" si="11"/>
        <v>0</v>
      </c>
      <c r="U117">
        <f t="shared" si="11"/>
        <v>0</v>
      </c>
      <c r="V117">
        <f t="shared" si="11"/>
        <v>0</v>
      </c>
      <c r="W117">
        <f t="shared" si="12"/>
        <v>0</v>
      </c>
      <c r="Y117" t="str">
        <f t="shared" si="16"/>
        <v>その他</v>
      </c>
    </row>
    <row r="118" spans="1:25" ht="38.25" customHeight="1" x14ac:dyDescent="0.2">
      <c r="A118" s="128">
        <f>'様式２－１'!A118</f>
        <v>0</v>
      </c>
      <c r="B118" s="56" t="str">
        <f>'様式２－１'!B118</f>
        <v/>
      </c>
      <c r="C118" s="41">
        <f>IF(ISNA(VLOOKUP(A118,全技術者確認表!$A$14:$D$213,2,0)),,VLOOKUP(A118,全技術者確認表!$A$14:$D$213,2,0))</f>
        <v>0</v>
      </c>
      <c r="D118" s="134"/>
      <c r="E118" s="134"/>
      <c r="F118" s="138" t="s">
        <v>401</v>
      </c>
      <c r="G118" s="135"/>
      <c r="H118" s="135"/>
      <c r="I118" s="136"/>
      <c r="J118" s="134"/>
      <c r="K118" s="134"/>
      <c r="L118" s="137"/>
      <c r="M118" s="137"/>
      <c r="N118" s="137"/>
      <c r="O118" s="28" t="str">
        <f t="shared" si="14"/>
        <v/>
      </c>
      <c r="P118" s="45"/>
      <c r="Q118" s="133" t="str">
        <f>IF(ISNA(VLOOKUP(A118,全技術者確認表!A:L,12,0)),"未登録",IF(VLOOKUP(A118,全技術者確認表!A:L,5,)="","未登録",VLOOKUP(A118,全技術者確認表!A:L,12,0)))</f>
        <v>未登録</v>
      </c>
      <c r="R118">
        <f t="shared" si="15"/>
        <v>0</v>
      </c>
      <c r="S118">
        <f>IF('様式２－１'!BY118&gt;=1,1,0)</f>
        <v>0</v>
      </c>
      <c r="T118">
        <f t="shared" si="11"/>
        <v>0</v>
      </c>
      <c r="U118">
        <f t="shared" si="11"/>
        <v>0</v>
      </c>
      <c r="V118">
        <f t="shared" si="11"/>
        <v>0</v>
      </c>
      <c r="W118">
        <f t="shared" si="12"/>
        <v>0</v>
      </c>
      <c r="Y118" t="str">
        <f t="shared" si="16"/>
        <v>その他</v>
      </c>
    </row>
    <row r="119" spans="1:25" ht="38.25" customHeight="1" x14ac:dyDescent="0.2">
      <c r="A119" s="128">
        <f>'様式２－１'!A119</f>
        <v>0</v>
      </c>
      <c r="B119" s="56" t="str">
        <f>'様式２－１'!B119</f>
        <v/>
      </c>
      <c r="C119" s="41">
        <f>IF(ISNA(VLOOKUP(A119,全技術者確認表!$A$14:$D$213,2,0)),,VLOOKUP(A119,全技術者確認表!$A$14:$D$213,2,0))</f>
        <v>0</v>
      </c>
      <c r="D119" s="134"/>
      <c r="E119" s="134"/>
      <c r="F119" s="138" t="s">
        <v>401</v>
      </c>
      <c r="G119" s="135"/>
      <c r="H119" s="135"/>
      <c r="I119" s="136"/>
      <c r="J119" s="134"/>
      <c r="K119" s="134"/>
      <c r="L119" s="137"/>
      <c r="M119" s="137"/>
      <c r="N119" s="137"/>
      <c r="O119" s="28" t="str">
        <f t="shared" si="14"/>
        <v/>
      </c>
      <c r="P119" s="45"/>
      <c r="Q119" s="133" t="str">
        <f>IF(ISNA(VLOOKUP(A119,全技術者確認表!A:L,12,0)),"未登録",IF(VLOOKUP(A119,全技術者確認表!A:L,5,)="","未登録",VLOOKUP(A119,全技術者確認表!A:L,12,0)))</f>
        <v>未登録</v>
      </c>
      <c r="R119">
        <f t="shared" si="15"/>
        <v>0</v>
      </c>
      <c r="S119">
        <f>IF('様式２－１'!BY119&gt;=1,1,0)</f>
        <v>0</v>
      </c>
      <c r="T119">
        <f t="shared" si="11"/>
        <v>0</v>
      </c>
      <c r="U119">
        <f t="shared" si="11"/>
        <v>0</v>
      </c>
      <c r="V119">
        <f t="shared" si="11"/>
        <v>0</v>
      </c>
      <c r="W119">
        <f t="shared" si="12"/>
        <v>0</v>
      </c>
      <c r="Y119" t="str">
        <f t="shared" si="16"/>
        <v>その他</v>
      </c>
    </row>
    <row r="120" spans="1:25" ht="38.25" customHeight="1" x14ac:dyDescent="0.2">
      <c r="A120" s="128">
        <f>'様式２－１'!A120</f>
        <v>0</v>
      </c>
      <c r="B120" s="56" t="str">
        <f>'様式２－１'!B120</f>
        <v/>
      </c>
      <c r="C120" s="41">
        <f>IF(ISNA(VLOOKUP(A120,全技術者確認表!$A$14:$D$213,2,0)),,VLOOKUP(A120,全技術者確認表!$A$14:$D$213,2,0))</f>
        <v>0</v>
      </c>
      <c r="D120" s="134"/>
      <c r="E120" s="134"/>
      <c r="F120" s="138" t="s">
        <v>401</v>
      </c>
      <c r="G120" s="135"/>
      <c r="H120" s="135"/>
      <c r="I120" s="136"/>
      <c r="J120" s="134"/>
      <c r="K120" s="134"/>
      <c r="L120" s="137"/>
      <c r="M120" s="137"/>
      <c r="N120" s="137"/>
      <c r="O120" s="28" t="str">
        <f t="shared" si="14"/>
        <v/>
      </c>
      <c r="P120" s="45"/>
      <c r="Q120" s="133" t="str">
        <f>IF(ISNA(VLOOKUP(A120,全技術者確認表!A:L,12,0)),"未登録",IF(VLOOKUP(A120,全技術者確認表!A:L,5,)="","未登録",VLOOKUP(A120,全技術者確認表!A:L,12,0)))</f>
        <v>未登録</v>
      </c>
      <c r="R120">
        <f t="shared" si="15"/>
        <v>0</v>
      </c>
      <c r="S120">
        <f>IF('様式２－１'!BY120&gt;=1,1,0)</f>
        <v>0</v>
      </c>
      <c r="T120">
        <f t="shared" si="11"/>
        <v>0</v>
      </c>
      <c r="U120">
        <f t="shared" si="11"/>
        <v>0</v>
      </c>
      <c r="V120">
        <f t="shared" si="11"/>
        <v>0</v>
      </c>
      <c r="W120">
        <f t="shared" si="12"/>
        <v>0</v>
      </c>
      <c r="Y120" t="str">
        <f t="shared" si="16"/>
        <v>その他</v>
      </c>
    </row>
    <row r="121" spans="1:25" ht="38.25" customHeight="1" x14ac:dyDescent="0.2">
      <c r="A121" s="128">
        <f>'様式２－１'!A121</f>
        <v>0</v>
      </c>
      <c r="B121" s="56" t="str">
        <f>'様式２－１'!B121</f>
        <v/>
      </c>
      <c r="C121" s="41">
        <f>IF(ISNA(VLOOKUP(A121,全技術者確認表!$A$14:$D$213,2,0)),,VLOOKUP(A121,全技術者確認表!$A$14:$D$213,2,0))</f>
        <v>0</v>
      </c>
      <c r="D121" s="134"/>
      <c r="E121" s="134"/>
      <c r="F121" s="138" t="s">
        <v>401</v>
      </c>
      <c r="G121" s="135"/>
      <c r="H121" s="135"/>
      <c r="I121" s="136"/>
      <c r="J121" s="134"/>
      <c r="K121" s="134"/>
      <c r="L121" s="137"/>
      <c r="M121" s="137"/>
      <c r="N121" s="137"/>
      <c r="O121" s="28" t="str">
        <f t="shared" si="14"/>
        <v/>
      </c>
      <c r="P121" s="45"/>
      <c r="Q121" s="133" t="str">
        <f>IF(ISNA(VLOOKUP(A121,全技術者確認表!A:L,12,0)),"未登録",IF(VLOOKUP(A121,全技術者確認表!A:L,5,)="","未登録",VLOOKUP(A121,全技術者確認表!A:L,12,0)))</f>
        <v>未登録</v>
      </c>
      <c r="R121">
        <f t="shared" si="15"/>
        <v>0</v>
      </c>
      <c r="S121">
        <f>IF('様式２－１'!BY121&gt;=1,1,0)</f>
        <v>0</v>
      </c>
      <c r="T121">
        <f t="shared" si="11"/>
        <v>0</v>
      </c>
      <c r="U121">
        <f t="shared" si="11"/>
        <v>0</v>
      </c>
      <c r="V121">
        <f t="shared" si="11"/>
        <v>0</v>
      </c>
      <c r="W121">
        <f t="shared" si="12"/>
        <v>0</v>
      </c>
      <c r="Y121" t="str">
        <f t="shared" si="16"/>
        <v>その他</v>
      </c>
    </row>
    <row r="122" spans="1:25" ht="38.25" customHeight="1" x14ac:dyDescent="0.2">
      <c r="A122" s="128">
        <f>'様式２－１'!A122</f>
        <v>0</v>
      </c>
      <c r="B122" s="56" t="str">
        <f>'様式２－１'!B122</f>
        <v/>
      </c>
      <c r="C122" s="41">
        <f>IF(ISNA(VLOOKUP(A122,全技術者確認表!$A$14:$D$213,2,0)),,VLOOKUP(A122,全技術者確認表!$A$14:$D$213,2,0))</f>
        <v>0</v>
      </c>
      <c r="D122" s="134"/>
      <c r="E122" s="134"/>
      <c r="F122" s="138" t="s">
        <v>401</v>
      </c>
      <c r="G122" s="135"/>
      <c r="H122" s="135"/>
      <c r="I122" s="136"/>
      <c r="J122" s="134"/>
      <c r="K122" s="134"/>
      <c r="L122" s="137"/>
      <c r="M122" s="137"/>
      <c r="N122" s="137"/>
      <c r="O122" s="28" t="str">
        <f t="shared" si="14"/>
        <v/>
      </c>
      <c r="P122" s="45"/>
      <c r="Q122" s="133" t="str">
        <f>IF(ISNA(VLOOKUP(A122,全技術者確認表!A:L,12,0)),"未登録",IF(VLOOKUP(A122,全技術者確認表!A:L,5,)="","未登録",VLOOKUP(A122,全技術者確認表!A:L,12,0)))</f>
        <v>未登録</v>
      </c>
      <c r="R122">
        <f t="shared" si="15"/>
        <v>0</v>
      </c>
      <c r="S122">
        <f>IF('様式２－１'!BY122&gt;=1,1,0)</f>
        <v>0</v>
      </c>
      <c r="T122">
        <f t="shared" si="11"/>
        <v>0</v>
      </c>
      <c r="U122">
        <f t="shared" si="11"/>
        <v>0</v>
      </c>
      <c r="V122">
        <f t="shared" si="11"/>
        <v>0</v>
      </c>
      <c r="W122">
        <f t="shared" si="12"/>
        <v>0</v>
      </c>
      <c r="Y122" t="str">
        <f t="shared" si="16"/>
        <v>その他</v>
      </c>
    </row>
    <row r="123" spans="1:25" ht="38.25" customHeight="1" x14ac:dyDescent="0.2">
      <c r="A123" s="128">
        <f>'様式２－１'!A123</f>
        <v>0</v>
      </c>
      <c r="B123" s="56" t="str">
        <f>'様式２－１'!B123</f>
        <v/>
      </c>
      <c r="C123" s="41">
        <f>IF(ISNA(VLOOKUP(A123,全技術者確認表!$A$14:$D$213,2,0)),,VLOOKUP(A123,全技術者確認表!$A$14:$D$213,2,0))</f>
        <v>0</v>
      </c>
      <c r="D123" s="134"/>
      <c r="E123" s="134"/>
      <c r="F123" s="138" t="s">
        <v>401</v>
      </c>
      <c r="G123" s="135"/>
      <c r="H123" s="135"/>
      <c r="I123" s="136"/>
      <c r="J123" s="134"/>
      <c r="K123" s="134"/>
      <c r="L123" s="137"/>
      <c r="M123" s="137"/>
      <c r="N123" s="137"/>
      <c r="O123" s="28" t="str">
        <f t="shared" si="14"/>
        <v/>
      </c>
      <c r="P123" s="45"/>
      <c r="Q123" s="133" t="str">
        <f>IF(ISNA(VLOOKUP(A123,全技術者確認表!A:L,12,0)),"未登録",IF(VLOOKUP(A123,全技術者確認表!A:L,5,)="","未登録",VLOOKUP(A123,全技術者確認表!A:L,12,0)))</f>
        <v>未登録</v>
      </c>
      <c r="R123">
        <f t="shared" si="15"/>
        <v>0</v>
      </c>
      <c r="S123">
        <f>IF('様式２－１'!BY123&gt;=1,1,0)</f>
        <v>0</v>
      </c>
      <c r="T123">
        <f t="shared" si="11"/>
        <v>0</v>
      </c>
      <c r="U123">
        <f t="shared" si="11"/>
        <v>0</v>
      </c>
      <c r="V123">
        <f t="shared" si="11"/>
        <v>0</v>
      </c>
      <c r="W123">
        <f t="shared" si="12"/>
        <v>0</v>
      </c>
      <c r="Y123" t="str">
        <f t="shared" si="16"/>
        <v>その他</v>
      </c>
    </row>
    <row r="124" spans="1:25" ht="38.25" customHeight="1" x14ac:dyDescent="0.2">
      <c r="A124" s="128">
        <f>'様式２－１'!A124</f>
        <v>0</v>
      </c>
      <c r="B124" s="56" t="str">
        <f>'様式２－１'!B124</f>
        <v/>
      </c>
      <c r="C124" s="41">
        <f>IF(ISNA(VLOOKUP(A124,全技術者確認表!$A$14:$D$213,2,0)),,VLOOKUP(A124,全技術者確認表!$A$14:$D$213,2,0))</f>
        <v>0</v>
      </c>
      <c r="D124" s="134"/>
      <c r="E124" s="134"/>
      <c r="F124" s="138" t="s">
        <v>401</v>
      </c>
      <c r="G124" s="135"/>
      <c r="H124" s="135"/>
      <c r="I124" s="136"/>
      <c r="J124" s="134"/>
      <c r="K124" s="134"/>
      <c r="L124" s="137"/>
      <c r="M124" s="137"/>
      <c r="N124" s="137"/>
      <c r="O124" s="28" t="str">
        <f t="shared" si="14"/>
        <v/>
      </c>
      <c r="P124" s="45"/>
      <c r="Q124" s="133" t="str">
        <f>IF(ISNA(VLOOKUP(A124,全技術者確認表!A:L,12,0)),"未登録",IF(VLOOKUP(A124,全技術者確認表!A:L,5,)="","未登録",VLOOKUP(A124,全技術者確認表!A:L,12,0)))</f>
        <v>未登録</v>
      </c>
      <c r="R124">
        <f t="shared" si="15"/>
        <v>0</v>
      </c>
      <c r="S124">
        <f>IF('様式２－１'!BY124&gt;=1,1,0)</f>
        <v>0</v>
      </c>
      <c r="T124">
        <f t="shared" si="11"/>
        <v>0</v>
      </c>
      <c r="U124">
        <f t="shared" si="11"/>
        <v>0</v>
      </c>
      <c r="V124">
        <f t="shared" si="11"/>
        <v>0</v>
      </c>
      <c r="W124">
        <f t="shared" si="12"/>
        <v>0</v>
      </c>
      <c r="Y124" t="str">
        <f t="shared" si="16"/>
        <v>その他</v>
      </c>
    </row>
    <row r="125" spans="1:25" ht="38.25" customHeight="1" x14ac:dyDescent="0.2">
      <c r="A125" s="128">
        <f>'様式２－１'!A125</f>
        <v>0</v>
      </c>
      <c r="B125" s="56" t="str">
        <f>'様式２－１'!B125</f>
        <v/>
      </c>
      <c r="C125" s="41">
        <f>IF(ISNA(VLOOKUP(A125,全技術者確認表!$A$14:$D$213,2,0)),,VLOOKUP(A125,全技術者確認表!$A$14:$D$213,2,0))</f>
        <v>0</v>
      </c>
      <c r="D125" s="134"/>
      <c r="E125" s="134"/>
      <c r="F125" s="138" t="s">
        <v>401</v>
      </c>
      <c r="G125" s="135"/>
      <c r="H125" s="135"/>
      <c r="I125" s="136"/>
      <c r="J125" s="134"/>
      <c r="K125" s="134"/>
      <c r="L125" s="137"/>
      <c r="M125" s="137"/>
      <c r="N125" s="137"/>
      <c r="O125" s="28" t="str">
        <f t="shared" si="14"/>
        <v/>
      </c>
      <c r="P125" s="45"/>
      <c r="Q125" s="133" t="str">
        <f>IF(ISNA(VLOOKUP(A125,全技術者確認表!A:L,12,0)),"未登録",IF(VLOOKUP(A125,全技術者確認表!A:L,5,)="","未登録",VLOOKUP(A125,全技術者確認表!A:L,12,0)))</f>
        <v>未登録</v>
      </c>
      <c r="R125">
        <f t="shared" si="15"/>
        <v>0</v>
      </c>
      <c r="S125">
        <f>IF('様式２－１'!BY125&gt;=1,1,0)</f>
        <v>0</v>
      </c>
      <c r="T125">
        <f t="shared" si="11"/>
        <v>0</v>
      </c>
      <c r="U125">
        <f t="shared" si="11"/>
        <v>0</v>
      </c>
      <c r="V125">
        <f t="shared" si="11"/>
        <v>0</v>
      </c>
      <c r="W125">
        <f t="shared" si="12"/>
        <v>0</v>
      </c>
      <c r="Y125" t="str">
        <f t="shared" si="16"/>
        <v>その他</v>
      </c>
    </row>
    <row r="126" spans="1:25" ht="38.25" customHeight="1" x14ac:dyDescent="0.2">
      <c r="A126" s="128">
        <f>'様式２－１'!A126</f>
        <v>0</v>
      </c>
      <c r="B126" s="56" t="str">
        <f>'様式２－１'!B126</f>
        <v/>
      </c>
      <c r="C126" s="41">
        <f>IF(ISNA(VLOOKUP(A126,全技術者確認表!$A$14:$D$213,2,0)),,VLOOKUP(A126,全技術者確認表!$A$14:$D$213,2,0))</f>
        <v>0</v>
      </c>
      <c r="D126" s="134"/>
      <c r="E126" s="134"/>
      <c r="F126" s="138" t="s">
        <v>401</v>
      </c>
      <c r="G126" s="135"/>
      <c r="H126" s="135"/>
      <c r="I126" s="136"/>
      <c r="J126" s="134"/>
      <c r="K126" s="134"/>
      <c r="L126" s="137"/>
      <c r="M126" s="137"/>
      <c r="N126" s="137"/>
      <c r="O126" s="28" t="str">
        <f t="shared" si="14"/>
        <v/>
      </c>
      <c r="P126" s="45"/>
      <c r="Q126" s="133" t="str">
        <f>IF(ISNA(VLOOKUP(A126,全技術者確認表!A:L,12,0)),"未登録",IF(VLOOKUP(A126,全技術者確認表!A:L,5,)="","未登録",VLOOKUP(A126,全技術者確認表!A:L,12,0)))</f>
        <v>未登録</v>
      </c>
      <c r="R126">
        <f t="shared" si="15"/>
        <v>0</v>
      </c>
      <c r="S126">
        <f>IF('様式２－１'!BY126&gt;=1,1,0)</f>
        <v>0</v>
      </c>
      <c r="T126">
        <f t="shared" si="11"/>
        <v>0</v>
      </c>
      <c r="U126">
        <f t="shared" si="11"/>
        <v>0</v>
      </c>
      <c r="V126">
        <f t="shared" si="11"/>
        <v>0</v>
      </c>
      <c r="W126">
        <f t="shared" si="12"/>
        <v>0</v>
      </c>
      <c r="Y126" t="str">
        <f t="shared" si="16"/>
        <v>その他</v>
      </c>
    </row>
    <row r="127" spans="1:25" ht="38.25" customHeight="1" x14ac:dyDescent="0.2">
      <c r="A127" s="128">
        <f>'様式２－１'!A127</f>
        <v>0</v>
      </c>
      <c r="B127" s="56" t="str">
        <f>'様式２－１'!B127</f>
        <v/>
      </c>
      <c r="C127" s="41">
        <f>IF(ISNA(VLOOKUP(A127,全技術者確認表!$A$14:$D$213,2,0)),,VLOOKUP(A127,全技術者確認表!$A$14:$D$213,2,0))</f>
        <v>0</v>
      </c>
      <c r="D127" s="134"/>
      <c r="E127" s="134"/>
      <c r="F127" s="138" t="s">
        <v>401</v>
      </c>
      <c r="G127" s="135"/>
      <c r="H127" s="135"/>
      <c r="I127" s="136"/>
      <c r="J127" s="134"/>
      <c r="K127" s="134"/>
      <c r="L127" s="137"/>
      <c r="M127" s="137"/>
      <c r="N127" s="137"/>
      <c r="O127" s="28" t="str">
        <f t="shared" si="14"/>
        <v/>
      </c>
      <c r="P127" s="45"/>
      <c r="Q127" s="133" t="str">
        <f>IF(ISNA(VLOOKUP(A127,全技術者確認表!A:L,12,0)),"未登録",IF(VLOOKUP(A127,全技術者確認表!A:L,5,)="","未登録",VLOOKUP(A127,全技術者確認表!A:L,12,0)))</f>
        <v>未登録</v>
      </c>
      <c r="R127">
        <f t="shared" si="15"/>
        <v>0</v>
      </c>
      <c r="S127">
        <f>IF('様式２－１'!BY127&gt;=1,1,0)</f>
        <v>0</v>
      </c>
      <c r="T127">
        <f t="shared" si="11"/>
        <v>0</v>
      </c>
      <c r="U127">
        <f t="shared" si="11"/>
        <v>0</v>
      </c>
      <c r="V127">
        <f t="shared" si="11"/>
        <v>0</v>
      </c>
      <c r="W127">
        <f t="shared" si="12"/>
        <v>0</v>
      </c>
      <c r="Y127" t="str">
        <f t="shared" si="16"/>
        <v>その他</v>
      </c>
    </row>
    <row r="128" spans="1:25" ht="38.25" customHeight="1" x14ac:dyDescent="0.2">
      <c r="A128" s="128">
        <f>'様式２－１'!A128</f>
        <v>0</v>
      </c>
      <c r="B128" s="56" t="str">
        <f>'様式２－１'!B128</f>
        <v/>
      </c>
      <c r="C128" s="41">
        <f>IF(ISNA(VLOOKUP(A128,全技術者確認表!$A$14:$D$213,2,0)),,VLOOKUP(A128,全技術者確認表!$A$14:$D$213,2,0))</f>
        <v>0</v>
      </c>
      <c r="D128" s="134"/>
      <c r="E128" s="134"/>
      <c r="F128" s="138" t="s">
        <v>401</v>
      </c>
      <c r="G128" s="135"/>
      <c r="H128" s="135"/>
      <c r="I128" s="136"/>
      <c r="J128" s="134"/>
      <c r="K128" s="134"/>
      <c r="L128" s="137"/>
      <c r="M128" s="137"/>
      <c r="N128" s="137"/>
      <c r="O128" s="28" t="str">
        <f t="shared" si="14"/>
        <v/>
      </c>
      <c r="P128" s="45"/>
      <c r="Q128" s="133" t="str">
        <f>IF(ISNA(VLOOKUP(A128,全技術者確認表!A:L,12,0)),"未登録",IF(VLOOKUP(A128,全技術者確認表!A:L,5,)="","未登録",VLOOKUP(A128,全技術者確認表!A:L,12,0)))</f>
        <v>未登録</v>
      </c>
      <c r="R128">
        <f t="shared" si="15"/>
        <v>0</v>
      </c>
      <c r="S128">
        <f>IF('様式２－１'!BY128&gt;=1,1,0)</f>
        <v>0</v>
      </c>
      <c r="T128">
        <f t="shared" si="11"/>
        <v>0</v>
      </c>
      <c r="U128">
        <f t="shared" si="11"/>
        <v>0</v>
      </c>
      <c r="V128">
        <f t="shared" si="11"/>
        <v>0</v>
      </c>
      <c r="W128">
        <f t="shared" si="12"/>
        <v>0</v>
      </c>
      <c r="Y128" t="str">
        <f t="shared" si="16"/>
        <v>その他</v>
      </c>
    </row>
    <row r="129" spans="1:25" ht="38.25" customHeight="1" x14ac:dyDescent="0.2">
      <c r="A129" s="128">
        <f>'様式２－１'!A129</f>
        <v>0</v>
      </c>
      <c r="B129" s="56" t="str">
        <f>'様式２－１'!B129</f>
        <v/>
      </c>
      <c r="C129" s="41">
        <f>IF(ISNA(VLOOKUP(A129,全技術者確認表!$A$14:$D$213,2,0)),,VLOOKUP(A129,全技術者確認表!$A$14:$D$213,2,0))</f>
        <v>0</v>
      </c>
      <c r="D129" s="134"/>
      <c r="E129" s="134"/>
      <c r="F129" s="138" t="s">
        <v>401</v>
      </c>
      <c r="G129" s="135"/>
      <c r="H129" s="135"/>
      <c r="I129" s="136"/>
      <c r="J129" s="134"/>
      <c r="K129" s="134"/>
      <c r="L129" s="137"/>
      <c r="M129" s="137"/>
      <c r="N129" s="137"/>
      <c r="O129" s="28" t="str">
        <f t="shared" si="14"/>
        <v/>
      </c>
      <c r="P129" s="45"/>
      <c r="Q129" s="133" t="str">
        <f>IF(ISNA(VLOOKUP(A129,全技術者確認表!A:L,12,0)),"未登録",IF(VLOOKUP(A129,全技術者確認表!A:L,5,)="","未登録",VLOOKUP(A129,全技術者確認表!A:L,12,0)))</f>
        <v>未登録</v>
      </c>
      <c r="R129">
        <f t="shared" si="15"/>
        <v>0</v>
      </c>
      <c r="S129">
        <f>IF('様式２－１'!BY129&gt;=1,1,0)</f>
        <v>0</v>
      </c>
      <c r="T129">
        <f t="shared" si="11"/>
        <v>0</v>
      </c>
      <c r="U129">
        <f t="shared" si="11"/>
        <v>0</v>
      </c>
      <c r="V129">
        <f t="shared" si="11"/>
        <v>0</v>
      </c>
      <c r="W129">
        <f t="shared" si="12"/>
        <v>0</v>
      </c>
      <c r="Y129" t="str">
        <f t="shared" si="16"/>
        <v>その他</v>
      </c>
    </row>
    <row r="130" spans="1:25" ht="38.25" customHeight="1" x14ac:dyDescent="0.2">
      <c r="A130" s="128">
        <f>'様式２－１'!A130</f>
        <v>0</v>
      </c>
      <c r="B130" s="56" t="str">
        <f>'様式２－１'!B130</f>
        <v/>
      </c>
      <c r="C130" s="41">
        <f>IF(ISNA(VLOOKUP(A130,全技術者確認表!$A$14:$D$213,2,0)),,VLOOKUP(A130,全技術者確認表!$A$14:$D$213,2,0))</f>
        <v>0</v>
      </c>
      <c r="D130" s="134"/>
      <c r="E130" s="134"/>
      <c r="F130" s="138" t="s">
        <v>401</v>
      </c>
      <c r="G130" s="135"/>
      <c r="H130" s="135"/>
      <c r="I130" s="136"/>
      <c r="J130" s="134"/>
      <c r="K130" s="134"/>
      <c r="L130" s="137"/>
      <c r="M130" s="137"/>
      <c r="N130" s="137"/>
      <c r="O130" s="28" t="str">
        <f t="shared" si="14"/>
        <v/>
      </c>
      <c r="P130" s="45"/>
      <c r="Q130" s="133" t="str">
        <f>IF(ISNA(VLOOKUP(A130,全技術者確認表!A:L,12,0)),"未登録",IF(VLOOKUP(A130,全技術者確認表!A:L,5,)="","未登録",VLOOKUP(A130,全技術者確認表!A:L,12,0)))</f>
        <v>未登録</v>
      </c>
      <c r="R130">
        <f t="shared" si="15"/>
        <v>0</v>
      </c>
      <c r="S130">
        <f>IF('様式２－１'!BY130&gt;=1,1,0)</f>
        <v>0</v>
      </c>
      <c r="T130">
        <f t="shared" si="11"/>
        <v>0</v>
      </c>
      <c r="U130">
        <f t="shared" si="11"/>
        <v>0</v>
      </c>
      <c r="V130">
        <f t="shared" si="11"/>
        <v>0</v>
      </c>
      <c r="W130">
        <f t="shared" si="12"/>
        <v>0</v>
      </c>
      <c r="Y130" t="str">
        <f t="shared" si="16"/>
        <v>その他</v>
      </c>
    </row>
    <row r="131" spans="1:25" ht="38.25" customHeight="1" x14ac:dyDescent="0.2">
      <c r="A131" s="128">
        <f>'様式２－１'!A131</f>
        <v>0</v>
      </c>
      <c r="B131" s="56" t="str">
        <f>'様式２－１'!B131</f>
        <v/>
      </c>
      <c r="C131" s="41">
        <f>IF(ISNA(VLOOKUP(A131,全技術者確認表!$A$14:$D$213,2,0)),,VLOOKUP(A131,全技術者確認表!$A$14:$D$213,2,0))</f>
        <v>0</v>
      </c>
      <c r="D131" s="134"/>
      <c r="E131" s="134"/>
      <c r="F131" s="138" t="s">
        <v>401</v>
      </c>
      <c r="G131" s="135"/>
      <c r="H131" s="135"/>
      <c r="I131" s="136"/>
      <c r="J131" s="134"/>
      <c r="K131" s="134"/>
      <c r="L131" s="137"/>
      <c r="M131" s="137"/>
      <c r="N131" s="137"/>
      <c r="O131" s="28" t="str">
        <f t="shared" si="14"/>
        <v/>
      </c>
      <c r="P131" s="45"/>
      <c r="Q131" s="133" t="str">
        <f>IF(ISNA(VLOOKUP(A131,全技術者確認表!A:L,12,0)),"未登録",IF(VLOOKUP(A131,全技術者確認表!A:L,5,)="","未登録",VLOOKUP(A131,全技術者確認表!A:L,12,0)))</f>
        <v>未登録</v>
      </c>
      <c r="R131">
        <f t="shared" si="15"/>
        <v>0</v>
      </c>
      <c r="S131">
        <f>IF('様式２－１'!BY131&gt;=1,1,0)</f>
        <v>0</v>
      </c>
      <c r="T131">
        <f t="shared" si="11"/>
        <v>0</v>
      </c>
      <c r="U131">
        <f t="shared" si="11"/>
        <v>0</v>
      </c>
      <c r="V131">
        <f t="shared" si="11"/>
        <v>0</v>
      </c>
      <c r="W131">
        <f t="shared" si="12"/>
        <v>0</v>
      </c>
      <c r="Y131" t="str">
        <f t="shared" si="16"/>
        <v>その他</v>
      </c>
    </row>
    <row r="132" spans="1:25" ht="38.25" customHeight="1" x14ac:dyDescent="0.2">
      <c r="A132" s="128">
        <f>'様式２－１'!A132</f>
        <v>0</v>
      </c>
      <c r="B132" s="56" t="str">
        <f>'様式２－１'!B132</f>
        <v/>
      </c>
      <c r="C132" s="41">
        <f>IF(ISNA(VLOOKUP(A132,全技術者確認表!$A$14:$D$213,2,0)),,VLOOKUP(A132,全技術者確認表!$A$14:$D$213,2,0))</f>
        <v>0</v>
      </c>
      <c r="D132" s="134"/>
      <c r="E132" s="134"/>
      <c r="F132" s="138" t="s">
        <v>401</v>
      </c>
      <c r="G132" s="135"/>
      <c r="H132" s="135"/>
      <c r="I132" s="136"/>
      <c r="J132" s="134"/>
      <c r="K132" s="134"/>
      <c r="L132" s="137"/>
      <c r="M132" s="137"/>
      <c r="N132" s="137"/>
      <c r="O132" s="28" t="str">
        <f t="shared" si="14"/>
        <v/>
      </c>
      <c r="P132" s="45"/>
      <c r="Q132" s="133" t="str">
        <f>IF(ISNA(VLOOKUP(A132,全技術者確認表!A:L,12,0)),"未登録",IF(VLOOKUP(A132,全技術者確認表!A:L,5,)="","未登録",VLOOKUP(A132,全技術者確認表!A:L,12,0)))</f>
        <v>未登録</v>
      </c>
      <c r="R132">
        <f t="shared" si="15"/>
        <v>0</v>
      </c>
      <c r="S132">
        <f>IF('様式２－１'!BY132&gt;=1,1,0)</f>
        <v>0</v>
      </c>
      <c r="T132">
        <f t="shared" si="11"/>
        <v>0</v>
      </c>
      <c r="U132">
        <f t="shared" si="11"/>
        <v>0</v>
      </c>
      <c r="V132">
        <f t="shared" si="11"/>
        <v>0</v>
      </c>
      <c r="W132">
        <f t="shared" si="12"/>
        <v>0</v>
      </c>
      <c r="Y132" t="str">
        <f t="shared" si="16"/>
        <v>その他</v>
      </c>
    </row>
    <row r="133" spans="1:25" ht="38.25" customHeight="1" x14ac:dyDescent="0.2">
      <c r="A133" s="128">
        <f>'様式２－１'!A133</f>
        <v>0</v>
      </c>
      <c r="B133" s="56" t="str">
        <f>'様式２－１'!B133</f>
        <v/>
      </c>
      <c r="C133" s="41">
        <f>IF(ISNA(VLOOKUP(A133,全技術者確認表!$A$14:$D$213,2,0)),,VLOOKUP(A133,全技術者確認表!$A$14:$D$213,2,0))</f>
        <v>0</v>
      </c>
      <c r="D133" s="134"/>
      <c r="E133" s="134"/>
      <c r="F133" s="138" t="s">
        <v>401</v>
      </c>
      <c r="G133" s="135"/>
      <c r="H133" s="135"/>
      <c r="I133" s="136"/>
      <c r="J133" s="134"/>
      <c r="K133" s="134"/>
      <c r="L133" s="137"/>
      <c r="M133" s="137"/>
      <c r="N133" s="137"/>
      <c r="O133" s="28" t="str">
        <f t="shared" si="14"/>
        <v/>
      </c>
      <c r="P133" s="45"/>
      <c r="Q133" s="133" t="str">
        <f>IF(ISNA(VLOOKUP(A133,全技術者確認表!A:L,12,0)),"未登録",IF(VLOOKUP(A133,全技術者確認表!A:L,5,)="","未登録",VLOOKUP(A133,全技術者確認表!A:L,12,0)))</f>
        <v>未登録</v>
      </c>
      <c r="R133">
        <f t="shared" si="15"/>
        <v>0</v>
      </c>
      <c r="S133">
        <f>IF('様式２－１'!BY133&gt;=1,1,0)</f>
        <v>0</v>
      </c>
      <c r="T133">
        <f t="shared" si="11"/>
        <v>0</v>
      </c>
      <c r="U133">
        <f t="shared" si="11"/>
        <v>0</v>
      </c>
      <c r="V133">
        <f t="shared" si="11"/>
        <v>0</v>
      </c>
      <c r="W133">
        <f t="shared" si="12"/>
        <v>0</v>
      </c>
      <c r="Y133" t="str">
        <f t="shared" si="16"/>
        <v>その他</v>
      </c>
    </row>
    <row r="134" spans="1:25" ht="38.25" customHeight="1" x14ac:dyDescent="0.2">
      <c r="A134" s="128">
        <f>'様式２－１'!A134</f>
        <v>0</v>
      </c>
      <c r="B134" s="56" t="str">
        <f>'様式２－１'!B134</f>
        <v/>
      </c>
      <c r="C134" s="41">
        <f>IF(ISNA(VLOOKUP(A134,全技術者確認表!$A$14:$D$213,2,0)),,VLOOKUP(A134,全技術者確認表!$A$14:$D$213,2,0))</f>
        <v>0</v>
      </c>
      <c r="D134" s="134"/>
      <c r="E134" s="134"/>
      <c r="F134" s="138" t="s">
        <v>401</v>
      </c>
      <c r="G134" s="135"/>
      <c r="H134" s="135"/>
      <c r="I134" s="136"/>
      <c r="J134" s="134"/>
      <c r="K134" s="134"/>
      <c r="L134" s="137"/>
      <c r="M134" s="137"/>
      <c r="N134" s="137"/>
      <c r="O134" s="28" t="str">
        <f t="shared" si="14"/>
        <v/>
      </c>
      <c r="P134" s="45"/>
      <c r="Q134" s="133" t="str">
        <f>IF(ISNA(VLOOKUP(A134,全技術者確認表!A:L,12,0)),"未登録",IF(VLOOKUP(A134,全技術者確認表!A:L,5,)="","未登録",VLOOKUP(A134,全技術者確認表!A:L,12,0)))</f>
        <v>未登録</v>
      </c>
      <c r="R134">
        <f t="shared" si="15"/>
        <v>0</v>
      </c>
      <c r="S134">
        <f>IF('様式２－１'!BY134&gt;=1,1,0)</f>
        <v>0</v>
      </c>
      <c r="T134">
        <f t="shared" si="11"/>
        <v>0</v>
      </c>
      <c r="U134">
        <f t="shared" si="11"/>
        <v>0</v>
      </c>
      <c r="V134">
        <f t="shared" si="11"/>
        <v>0</v>
      </c>
      <c r="W134">
        <f t="shared" si="12"/>
        <v>0</v>
      </c>
      <c r="Y134" t="str">
        <f t="shared" si="16"/>
        <v>その他</v>
      </c>
    </row>
    <row r="135" spans="1:25" ht="38.25" customHeight="1" x14ac:dyDescent="0.2">
      <c r="A135" s="128">
        <f>'様式２－１'!A135</f>
        <v>0</v>
      </c>
      <c r="B135" s="56" t="str">
        <f>'様式２－１'!B135</f>
        <v/>
      </c>
      <c r="C135" s="41">
        <f>IF(ISNA(VLOOKUP(A135,全技術者確認表!$A$14:$D$213,2,0)),,VLOOKUP(A135,全技術者確認表!$A$14:$D$213,2,0))</f>
        <v>0</v>
      </c>
      <c r="D135" s="134"/>
      <c r="E135" s="134"/>
      <c r="F135" s="138" t="s">
        <v>401</v>
      </c>
      <c r="G135" s="135"/>
      <c r="H135" s="135"/>
      <c r="I135" s="136"/>
      <c r="J135" s="134"/>
      <c r="K135" s="134"/>
      <c r="L135" s="137"/>
      <c r="M135" s="137"/>
      <c r="N135" s="137"/>
      <c r="O135" s="28" t="str">
        <f t="shared" si="14"/>
        <v/>
      </c>
      <c r="P135" s="45"/>
      <c r="Q135" s="133" t="str">
        <f>IF(ISNA(VLOOKUP(A135,全技術者確認表!A:L,12,0)),"未登録",IF(VLOOKUP(A135,全技術者確認表!A:L,5,)="","未登録",VLOOKUP(A135,全技術者確認表!A:L,12,0)))</f>
        <v>未登録</v>
      </c>
      <c r="R135">
        <f t="shared" si="15"/>
        <v>0</v>
      </c>
      <c r="S135">
        <f>IF('様式２－１'!BY135&gt;=1,1,0)</f>
        <v>0</v>
      </c>
      <c r="T135">
        <f t="shared" si="11"/>
        <v>0</v>
      </c>
      <c r="U135">
        <f t="shared" si="11"/>
        <v>0</v>
      </c>
      <c r="V135">
        <f t="shared" si="11"/>
        <v>0</v>
      </c>
      <c r="W135">
        <f t="shared" si="12"/>
        <v>0</v>
      </c>
      <c r="Y135" t="str">
        <f t="shared" si="16"/>
        <v>その他</v>
      </c>
    </row>
    <row r="136" spans="1:25" ht="38.25" customHeight="1" x14ac:dyDescent="0.2">
      <c r="A136" s="128">
        <f>'様式２－１'!A136</f>
        <v>0</v>
      </c>
      <c r="B136" s="56" t="str">
        <f>'様式２－１'!B136</f>
        <v/>
      </c>
      <c r="C136" s="41">
        <f>IF(ISNA(VLOOKUP(A136,全技術者確認表!$A$14:$D$213,2,0)),,VLOOKUP(A136,全技術者確認表!$A$14:$D$213,2,0))</f>
        <v>0</v>
      </c>
      <c r="D136" s="134"/>
      <c r="E136" s="134"/>
      <c r="F136" s="138" t="s">
        <v>401</v>
      </c>
      <c r="G136" s="135"/>
      <c r="H136" s="135"/>
      <c r="I136" s="136"/>
      <c r="J136" s="134"/>
      <c r="K136" s="134"/>
      <c r="L136" s="137"/>
      <c r="M136" s="137"/>
      <c r="N136" s="137"/>
      <c r="O136" s="28" t="str">
        <f t="shared" si="14"/>
        <v/>
      </c>
      <c r="P136" s="45"/>
      <c r="Q136" s="133" t="str">
        <f>IF(ISNA(VLOOKUP(A136,全技術者確認表!A:L,12,0)),"未登録",IF(VLOOKUP(A136,全技術者確認表!A:L,5,)="","未登録",VLOOKUP(A136,全技術者確認表!A:L,12,0)))</f>
        <v>未登録</v>
      </c>
      <c r="R136">
        <f t="shared" si="15"/>
        <v>0</v>
      </c>
      <c r="S136">
        <f>IF('様式２－１'!BY136&gt;=1,1,0)</f>
        <v>0</v>
      </c>
      <c r="T136">
        <f t="shared" si="11"/>
        <v>0</v>
      </c>
      <c r="U136">
        <f t="shared" si="11"/>
        <v>0</v>
      </c>
      <c r="V136">
        <f t="shared" si="11"/>
        <v>0</v>
      </c>
      <c r="W136">
        <f t="shared" si="12"/>
        <v>0</v>
      </c>
      <c r="Y136" t="str">
        <f t="shared" si="16"/>
        <v>その他</v>
      </c>
    </row>
    <row r="137" spans="1:25" ht="38.25" customHeight="1" x14ac:dyDescent="0.2">
      <c r="A137" s="128">
        <f>'様式２－１'!A137</f>
        <v>0</v>
      </c>
      <c r="B137" s="56" t="str">
        <f>'様式２－１'!B137</f>
        <v/>
      </c>
      <c r="C137" s="41">
        <f>IF(ISNA(VLOOKUP(A137,全技術者確認表!$A$14:$D$213,2,0)),,VLOOKUP(A137,全技術者確認表!$A$14:$D$213,2,0))</f>
        <v>0</v>
      </c>
      <c r="D137" s="134"/>
      <c r="E137" s="134"/>
      <c r="F137" s="138" t="s">
        <v>401</v>
      </c>
      <c r="G137" s="135"/>
      <c r="H137" s="135"/>
      <c r="I137" s="136"/>
      <c r="J137" s="134"/>
      <c r="K137" s="134"/>
      <c r="L137" s="137"/>
      <c r="M137" s="137"/>
      <c r="N137" s="137"/>
      <c r="O137" s="28" t="str">
        <f t="shared" si="14"/>
        <v/>
      </c>
      <c r="P137" s="45"/>
      <c r="Q137" s="133" t="str">
        <f>IF(ISNA(VLOOKUP(A137,全技術者確認表!A:L,12,0)),"未登録",IF(VLOOKUP(A137,全技術者確認表!A:L,5,)="","未登録",VLOOKUP(A137,全技術者確認表!A:L,12,0)))</f>
        <v>未登録</v>
      </c>
      <c r="R137">
        <f t="shared" si="15"/>
        <v>0</v>
      </c>
      <c r="S137">
        <f>IF('様式２－１'!BY137&gt;=1,1,0)</f>
        <v>0</v>
      </c>
      <c r="T137">
        <f t="shared" si="11"/>
        <v>0</v>
      </c>
      <c r="U137">
        <f t="shared" si="11"/>
        <v>0</v>
      </c>
      <c r="V137">
        <f t="shared" si="11"/>
        <v>0</v>
      </c>
      <c r="W137">
        <f t="shared" si="12"/>
        <v>0</v>
      </c>
      <c r="Y137" t="str">
        <f t="shared" si="16"/>
        <v>その他</v>
      </c>
    </row>
    <row r="138" spans="1:25" ht="38.25" customHeight="1" x14ac:dyDescent="0.2">
      <c r="A138" s="128">
        <f>'様式２－１'!A138</f>
        <v>0</v>
      </c>
      <c r="B138" s="56" t="str">
        <f>'様式２－１'!B138</f>
        <v/>
      </c>
      <c r="C138" s="41">
        <f>IF(ISNA(VLOOKUP(A138,全技術者確認表!$A$14:$D$213,2,0)),,VLOOKUP(A138,全技術者確認表!$A$14:$D$213,2,0))</f>
        <v>0</v>
      </c>
      <c r="D138" s="134"/>
      <c r="E138" s="134"/>
      <c r="F138" s="138" t="s">
        <v>401</v>
      </c>
      <c r="G138" s="135"/>
      <c r="H138" s="135"/>
      <c r="I138" s="136"/>
      <c r="J138" s="134"/>
      <c r="K138" s="134"/>
      <c r="L138" s="137"/>
      <c r="M138" s="137"/>
      <c r="N138" s="137"/>
      <c r="O138" s="28" t="str">
        <f t="shared" si="14"/>
        <v/>
      </c>
      <c r="P138" s="45"/>
      <c r="Q138" s="133" t="str">
        <f>IF(ISNA(VLOOKUP(A138,全技術者確認表!A:L,12,0)),"未登録",IF(VLOOKUP(A138,全技術者確認表!A:L,5,)="","未登録",VLOOKUP(A138,全技術者確認表!A:L,12,0)))</f>
        <v>未登録</v>
      </c>
      <c r="R138">
        <f t="shared" si="15"/>
        <v>0</v>
      </c>
      <c r="S138">
        <f>IF('様式２－１'!BY138&gt;=1,1,0)</f>
        <v>0</v>
      </c>
      <c r="T138">
        <f t="shared" si="11"/>
        <v>0</v>
      </c>
      <c r="U138">
        <f t="shared" si="11"/>
        <v>0</v>
      </c>
      <c r="V138">
        <f t="shared" si="11"/>
        <v>0</v>
      </c>
      <c r="W138">
        <f t="shared" si="12"/>
        <v>0</v>
      </c>
      <c r="Y138" t="str">
        <f t="shared" si="16"/>
        <v>その他</v>
      </c>
    </row>
    <row r="139" spans="1:25" ht="38.25" customHeight="1" x14ac:dyDescent="0.2">
      <c r="A139" s="128">
        <f>'様式２－１'!A139</f>
        <v>0</v>
      </c>
      <c r="B139" s="56" t="str">
        <f>'様式２－１'!B139</f>
        <v/>
      </c>
      <c r="C139" s="41">
        <f>IF(ISNA(VLOOKUP(A139,全技術者確認表!$A$14:$D$213,2,0)),,VLOOKUP(A139,全技術者確認表!$A$14:$D$213,2,0))</f>
        <v>0</v>
      </c>
      <c r="D139" s="134"/>
      <c r="E139" s="134"/>
      <c r="F139" s="138" t="s">
        <v>401</v>
      </c>
      <c r="G139" s="135"/>
      <c r="H139" s="135"/>
      <c r="I139" s="136"/>
      <c r="J139" s="134"/>
      <c r="K139" s="134"/>
      <c r="L139" s="137"/>
      <c r="M139" s="137"/>
      <c r="N139" s="137"/>
      <c r="O139" s="28" t="str">
        <f t="shared" si="14"/>
        <v/>
      </c>
      <c r="P139" s="45"/>
      <c r="Q139" s="133" t="str">
        <f>IF(ISNA(VLOOKUP(A139,全技術者確認表!A:L,12,0)),"未登録",IF(VLOOKUP(A139,全技術者確認表!A:L,5,)="","未登録",VLOOKUP(A139,全技術者確認表!A:L,12,0)))</f>
        <v>未登録</v>
      </c>
      <c r="R139">
        <f t="shared" si="15"/>
        <v>0</v>
      </c>
      <c r="S139">
        <f>IF('様式２－１'!BY139&gt;=1,1,0)</f>
        <v>0</v>
      </c>
      <c r="T139">
        <f t="shared" si="11"/>
        <v>0</v>
      </c>
      <c r="U139">
        <f t="shared" si="11"/>
        <v>0</v>
      </c>
      <c r="V139">
        <f t="shared" si="11"/>
        <v>0</v>
      </c>
      <c r="W139">
        <f t="shared" si="12"/>
        <v>0</v>
      </c>
      <c r="Y139" t="str">
        <f t="shared" si="16"/>
        <v>その他</v>
      </c>
    </row>
    <row r="140" spans="1:25" ht="38.25" customHeight="1" x14ac:dyDescent="0.2">
      <c r="A140" s="128">
        <f>'様式２－１'!A140</f>
        <v>0</v>
      </c>
      <c r="B140" s="56" t="str">
        <f>'様式２－１'!B140</f>
        <v/>
      </c>
      <c r="C140" s="41">
        <f>IF(ISNA(VLOOKUP(A140,全技術者確認表!$A$14:$D$213,2,0)),,VLOOKUP(A140,全技術者確認表!$A$14:$D$213,2,0))</f>
        <v>0</v>
      </c>
      <c r="D140" s="134"/>
      <c r="E140" s="134"/>
      <c r="F140" s="138" t="s">
        <v>401</v>
      </c>
      <c r="G140" s="135"/>
      <c r="H140" s="135"/>
      <c r="I140" s="136"/>
      <c r="J140" s="134"/>
      <c r="K140" s="134"/>
      <c r="L140" s="137"/>
      <c r="M140" s="137"/>
      <c r="N140" s="137"/>
      <c r="O140" s="28" t="str">
        <f t="shared" si="14"/>
        <v/>
      </c>
      <c r="P140" s="45"/>
      <c r="Q140" s="133" t="str">
        <f>IF(ISNA(VLOOKUP(A140,全技術者確認表!A:L,12,0)),"未登録",IF(VLOOKUP(A140,全技術者確認表!A:L,5,)="","未登録",VLOOKUP(A140,全技術者確認表!A:L,12,0)))</f>
        <v>未登録</v>
      </c>
      <c r="R140">
        <f t="shared" si="15"/>
        <v>0</v>
      </c>
      <c r="S140">
        <f>IF('様式２－１'!BY140&gt;=1,1,0)</f>
        <v>0</v>
      </c>
      <c r="T140">
        <f t="shared" si="11"/>
        <v>0</v>
      </c>
      <c r="U140">
        <f t="shared" si="11"/>
        <v>0</v>
      </c>
      <c r="V140">
        <f t="shared" si="11"/>
        <v>0</v>
      </c>
      <c r="W140">
        <f t="shared" si="12"/>
        <v>0</v>
      </c>
      <c r="Y140" t="str">
        <f t="shared" si="16"/>
        <v>その他</v>
      </c>
    </row>
    <row r="141" spans="1:25" ht="38.25" customHeight="1" x14ac:dyDescent="0.2">
      <c r="A141" s="128">
        <f>'様式２－１'!A141</f>
        <v>0</v>
      </c>
      <c r="B141" s="56" t="str">
        <f>'様式２－１'!B141</f>
        <v/>
      </c>
      <c r="C141" s="41">
        <f>IF(ISNA(VLOOKUP(A141,全技術者確認表!$A$14:$D$213,2,0)),,VLOOKUP(A141,全技術者確認表!$A$14:$D$213,2,0))</f>
        <v>0</v>
      </c>
      <c r="D141" s="134"/>
      <c r="E141" s="134"/>
      <c r="F141" s="138" t="s">
        <v>401</v>
      </c>
      <c r="G141" s="135"/>
      <c r="H141" s="135"/>
      <c r="I141" s="136"/>
      <c r="J141" s="134"/>
      <c r="K141" s="134"/>
      <c r="L141" s="137"/>
      <c r="M141" s="137"/>
      <c r="N141" s="137"/>
      <c r="O141" s="28" t="str">
        <f t="shared" si="14"/>
        <v/>
      </c>
      <c r="P141" s="45"/>
      <c r="Q141" s="133" t="str">
        <f>IF(ISNA(VLOOKUP(A141,全技術者確認表!A:L,12,0)),"未登録",IF(VLOOKUP(A141,全技術者確認表!A:L,5,)="","未登録",VLOOKUP(A141,全技術者確認表!A:L,12,0)))</f>
        <v>未登録</v>
      </c>
      <c r="R141">
        <f t="shared" si="15"/>
        <v>0</v>
      </c>
      <c r="S141">
        <f>IF('様式２－１'!BY141&gt;=1,1,0)</f>
        <v>0</v>
      </c>
      <c r="T141">
        <f t="shared" si="11"/>
        <v>0</v>
      </c>
      <c r="U141">
        <f t="shared" si="11"/>
        <v>0</v>
      </c>
      <c r="V141">
        <f t="shared" si="11"/>
        <v>0</v>
      </c>
      <c r="W141">
        <f t="shared" si="12"/>
        <v>0</v>
      </c>
      <c r="Y141" t="str">
        <f t="shared" si="16"/>
        <v>その他</v>
      </c>
    </row>
    <row r="142" spans="1:25" ht="38.25" customHeight="1" x14ac:dyDescent="0.2">
      <c r="A142" s="128">
        <f>'様式２－１'!A142</f>
        <v>0</v>
      </c>
      <c r="B142" s="56" t="str">
        <f>'様式２－１'!B142</f>
        <v/>
      </c>
      <c r="C142" s="41">
        <f>IF(ISNA(VLOOKUP(A142,全技術者確認表!$A$14:$D$213,2,0)),,VLOOKUP(A142,全技術者確認表!$A$14:$D$213,2,0))</f>
        <v>0</v>
      </c>
      <c r="D142" s="134"/>
      <c r="E142" s="134"/>
      <c r="F142" s="138" t="s">
        <v>401</v>
      </c>
      <c r="G142" s="135"/>
      <c r="H142" s="135"/>
      <c r="I142" s="136"/>
      <c r="J142" s="134"/>
      <c r="K142" s="134"/>
      <c r="L142" s="137"/>
      <c r="M142" s="137"/>
      <c r="N142" s="137"/>
      <c r="O142" s="28" t="str">
        <f t="shared" si="14"/>
        <v/>
      </c>
      <c r="P142" s="45"/>
      <c r="Q142" s="133" t="str">
        <f>IF(ISNA(VLOOKUP(A142,全技術者確認表!A:L,12,0)),"未登録",IF(VLOOKUP(A142,全技術者確認表!A:L,5,)="","未登録",VLOOKUP(A142,全技術者確認表!A:L,12,0)))</f>
        <v>未登録</v>
      </c>
      <c r="R142">
        <f t="shared" si="15"/>
        <v>0</v>
      </c>
      <c r="S142">
        <f>IF('様式２－１'!BY142&gt;=1,1,0)</f>
        <v>0</v>
      </c>
      <c r="T142">
        <f t="shared" si="11"/>
        <v>0</v>
      </c>
      <c r="U142">
        <f t="shared" si="11"/>
        <v>0</v>
      </c>
      <c r="V142">
        <f t="shared" si="11"/>
        <v>0</v>
      </c>
      <c r="W142">
        <f t="shared" si="12"/>
        <v>0</v>
      </c>
      <c r="Y142" t="str">
        <f t="shared" si="16"/>
        <v>その他</v>
      </c>
    </row>
    <row r="143" spans="1:25" ht="38.25" customHeight="1" x14ac:dyDescent="0.2">
      <c r="A143" s="128">
        <f>'様式２－１'!A143</f>
        <v>0</v>
      </c>
      <c r="B143" s="56" t="str">
        <f>'様式２－１'!B143</f>
        <v/>
      </c>
      <c r="C143" s="41">
        <f>IF(ISNA(VLOOKUP(A143,全技術者確認表!$A$14:$D$213,2,0)),,VLOOKUP(A143,全技術者確認表!$A$14:$D$213,2,0))</f>
        <v>0</v>
      </c>
      <c r="D143" s="134"/>
      <c r="E143" s="134"/>
      <c r="F143" s="138" t="s">
        <v>401</v>
      </c>
      <c r="G143" s="135"/>
      <c r="H143" s="135"/>
      <c r="I143" s="136"/>
      <c r="J143" s="134"/>
      <c r="K143" s="134"/>
      <c r="L143" s="137"/>
      <c r="M143" s="137"/>
      <c r="N143" s="137"/>
      <c r="O143" s="28" t="str">
        <f t="shared" si="14"/>
        <v/>
      </c>
      <c r="P143" s="45"/>
      <c r="Q143" s="133" t="str">
        <f>IF(ISNA(VLOOKUP(A143,全技術者確認表!A:L,12,0)),"未登録",IF(VLOOKUP(A143,全技術者確認表!A:L,5,)="","未登録",VLOOKUP(A143,全技術者確認表!A:L,12,0)))</f>
        <v>未登録</v>
      </c>
      <c r="R143">
        <f t="shared" si="15"/>
        <v>0</v>
      </c>
      <c r="S143">
        <f>IF('様式２－１'!BY143&gt;=1,1,0)</f>
        <v>0</v>
      </c>
      <c r="T143">
        <f t="shared" si="11"/>
        <v>0</v>
      </c>
      <c r="U143">
        <f t="shared" si="11"/>
        <v>0</v>
      </c>
      <c r="V143">
        <f t="shared" si="11"/>
        <v>0</v>
      </c>
      <c r="W143">
        <f t="shared" si="12"/>
        <v>0</v>
      </c>
      <c r="Y143" t="str">
        <f t="shared" si="16"/>
        <v>その他</v>
      </c>
    </row>
    <row r="144" spans="1:25" ht="38.25" customHeight="1" x14ac:dyDescent="0.2">
      <c r="A144" s="128">
        <f>'様式２－１'!A144</f>
        <v>0</v>
      </c>
      <c r="B144" s="56" t="str">
        <f>'様式２－１'!B144</f>
        <v/>
      </c>
      <c r="C144" s="41">
        <f>IF(ISNA(VLOOKUP(A144,全技術者確認表!$A$14:$D$213,2,0)),,VLOOKUP(A144,全技術者確認表!$A$14:$D$213,2,0))</f>
        <v>0</v>
      </c>
      <c r="D144" s="134"/>
      <c r="E144" s="134"/>
      <c r="F144" s="138" t="s">
        <v>401</v>
      </c>
      <c r="G144" s="135"/>
      <c r="H144" s="135"/>
      <c r="I144" s="136"/>
      <c r="J144" s="134"/>
      <c r="K144" s="134"/>
      <c r="L144" s="137"/>
      <c r="M144" s="137"/>
      <c r="N144" s="137"/>
      <c r="O144" s="28" t="str">
        <f t="shared" si="14"/>
        <v/>
      </c>
      <c r="P144" s="45"/>
      <c r="Q144" s="133" t="str">
        <f>IF(ISNA(VLOOKUP(A144,全技術者確認表!A:L,12,0)),"未登録",IF(VLOOKUP(A144,全技術者確認表!A:L,5,)="","未登録",VLOOKUP(A144,全技術者確認表!A:L,12,0)))</f>
        <v>未登録</v>
      </c>
      <c r="R144">
        <f t="shared" si="15"/>
        <v>0</v>
      </c>
      <c r="S144">
        <f>IF('様式２－１'!BY144&gt;=1,1,0)</f>
        <v>0</v>
      </c>
      <c r="T144">
        <f t="shared" si="11"/>
        <v>0</v>
      </c>
      <c r="U144">
        <f t="shared" si="11"/>
        <v>0</v>
      </c>
      <c r="V144">
        <f t="shared" si="11"/>
        <v>0</v>
      </c>
      <c r="W144">
        <f t="shared" si="12"/>
        <v>0</v>
      </c>
      <c r="Y144" t="str">
        <f t="shared" si="16"/>
        <v>その他</v>
      </c>
    </row>
    <row r="145" spans="1:25" ht="38.25" customHeight="1" x14ac:dyDescent="0.2">
      <c r="A145" s="128">
        <f>'様式２－１'!A145</f>
        <v>0</v>
      </c>
      <c r="B145" s="56" t="str">
        <f>'様式２－１'!B145</f>
        <v/>
      </c>
      <c r="C145" s="41">
        <f>IF(ISNA(VLOOKUP(A145,全技術者確認表!$A$14:$D$213,2,0)),,VLOOKUP(A145,全技術者確認表!$A$14:$D$213,2,0))</f>
        <v>0</v>
      </c>
      <c r="D145" s="134"/>
      <c r="E145" s="134"/>
      <c r="F145" s="138" t="s">
        <v>401</v>
      </c>
      <c r="G145" s="135"/>
      <c r="H145" s="135"/>
      <c r="I145" s="136"/>
      <c r="J145" s="134"/>
      <c r="K145" s="134"/>
      <c r="L145" s="137"/>
      <c r="M145" s="137"/>
      <c r="N145" s="137"/>
      <c r="O145" s="28" t="str">
        <f t="shared" si="14"/>
        <v/>
      </c>
      <c r="P145" s="45"/>
      <c r="Q145" s="133" t="str">
        <f>IF(ISNA(VLOOKUP(A145,全技術者確認表!A:L,12,0)),"未登録",IF(VLOOKUP(A145,全技術者確認表!A:L,5,)="","未登録",VLOOKUP(A145,全技術者確認表!A:L,12,0)))</f>
        <v>未登録</v>
      </c>
      <c r="R145">
        <f t="shared" si="15"/>
        <v>0</v>
      </c>
      <c r="S145">
        <f>IF('様式２－１'!BY145&gt;=1,1,0)</f>
        <v>0</v>
      </c>
      <c r="T145">
        <f t="shared" si="11"/>
        <v>0</v>
      </c>
      <c r="U145">
        <f t="shared" si="11"/>
        <v>0</v>
      </c>
      <c r="V145">
        <f t="shared" si="11"/>
        <v>0</v>
      </c>
      <c r="W145">
        <f t="shared" si="12"/>
        <v>0</v>
      </c>
      <c r="Y145" t="str">
        <f t="shared" si="16"/>
        <v>その他</v>
      </c>
    </row>
    <row r="146" spans="1:25" ht="38.25" customHeight="1" x14ac:dyDescent="0.2">
      <c r="A146" s="128">
        <f>'様式２－１'!A146</f>
        <v>0</v>
      </c>
      <c r="B146" s="56" t="str">
        <f>'様式２－１'!B146</f>
        <v/>
      </c>
      <c r="C146" s="41">
        <f>IF(ISNA(VLOOKUP(A146,全技術者確認表!$A$14:$D$213,2,0)),,VLOOKUP(A146,全技術者確認表!$A$14:$D$213,2,0))</f>
        <v>0</v>
      </c>
      <c r="D146" s="134"/>
      <c r="E146" s="134"/>
      <c r="F146" s="138" t="s">
        <v>401</v>
      </c>
      <c r="G146" s="135"/>
      <c r="H146" s="135"/>
      <c r="I146" s="136"/>
      <c r="J146" s="134"/>
      <c r="K146" s="134"/>
      <c r="L146" s="137"/>
      <c r="M146" s="137"/>
      <c r="N146" s="137"/>
      <c r="O146" s="28" t="str">
        <f t="shared" si="14"/>
        <v/>
      </c>
      <c r="P146" s="45"/>
      <c r="Q146" s="133" t="str">
        <f>IF(ISNA(VLOOKUP(A146,全技術者確認表!A:L,12,0)),"未登録",IF(VLOOKUP(A146,全技術者確認表!A:L,5,)="","未登録",VLOOKUP(A146,全技術者確認表!A:L,12,0)))</f>
        <v>未登録</v>
      </c>
      <c r="R146">
        <f t="shared" si="15"/>
        <v>0</v>
      </c>
      <c r="S146">
        <f>IF('様式２－１'!BY146&gt;=1,1,0)</f>
        <v>0</v>
      </c>
      <c r="T146">
        <f t="shared" si="11"/>
        <v>0</v>
      </c>
      <c r="U146">
        <f t="shared" si="11"/>
        <v>0</v>
      </c>
      <c r="V146">
        <f t="shared" si="11"/>
        <v>0</v>
      </c>
      <c r="W146">
        <f t="shared" si="12"/>
        <v>0</v>
      </c>
      <c r="Y146" t="str">
        <f t="shared" si="16"/>
        <v>その他</v>
      </c>
    </row>
    <row r="147" spans="1:25" ht="38.25" customHeight="1" x14ac:dyDescent="0.2">
      <c r="A147" s="128">
        <f>'様式２－１'!A147</f>
        <v>0</v>
      </c>
      <c r="B147" s="56" t="str">
        <f>'様式２－１'!B147</f>
        <v/>
      </c>
      <c r="C147" s="41">
        <f>IF(ISNA(VLOOKUP(A147,全技術者確認表!$A$14:$D$213,2,0)),,VLOOKUP(A147,全技術者確認表!$A$14:$D$213,2,0))</f>
        <v>0</v>
      </c>
      <c r="D147" s="134"/>
      <c r="E147" s="134"/>
      <c r="F147" s="138" t="s">
        <v>401</v>
      </c>
      <c r="G147" s="135"/>
      <c r="H147" s="135"/>
      <c r="I147" s="136"/>
      <c r="J147" s="134"/>
      <c r="K147" s="134"/>
      <c r="L147" s="137"/>
      <c r="M147" s="137"/>
      <c r="N147" s="137"/>
      <c r="O147" s="28" t="str">
        <f t="shared" si="14"/>
        <v/>
      </c>
      <c r="P147" s="45"/>
      <c r="Q147" s="133" t="str">
        <f>IF(ISNA(VLOOKUP(A147,全技術者確認表!A:L,12,0)),"未登録",IF(VLOOKUP(A147,全技術者確認表!A:L,5,)="","未登録",VLOOKUP(A147,全技術者確認表!A:L,12,0)))</f>
        <v>未登録</v>
      </c>
      <c r="R147">
        <f t="shared" si="15"/>
        <v>0</v>
      </c>
      <c r="S147">
        <f>IF('様式２－１'!BY147&gt;=1,1,0)</f>
        <v>0</v>
      </c>
      <c r="T147">
        <f t="shared" ref="T147:V161" si="17">IF($D147=T$5,5,0)</f>
        <v>0</v>
      </c>
      <c r="U147">
        <f t="shared" si="17"/>
        <v>0</v>
      </c>
      <c r="V147">
        <f t="shared" si="17"/>
        <v>0</v>
      </c>
      <c r="W147">
        <f t="shared" si="12"/>
        <v>0</v>
      </c>
      <c r="Y147" t="str">
        <f t="shared" si="16"/>
        <v>その他</v>
      </c>
    </row>
    <row r="148" spans="1:25" ht="38.25" customHeight="1" x14ac:dyDescent="0.2">
      <c r="A148" s="128">
        <f>'様式２－１'!A148</f>
        <v>0</v>
      </c>
      <c r="B148" s="56" t="str">
        <f>'様式２－１'!B148</f>
        <v/>
      </c>
      <c r="C148" s="41">
        <f>IF(ISNA(VLOOKUP(A148,全技術者確認表!$A$14:$D$213,2,0)),,VLOOKUP(A148,全技術者確認表!$A$14:$D$213,2,0))</f>
        <v>0</v>
      </c>
      <c r="D148" s="134"/>
      <c r="E148" s="134"/>
      <c r="F148" s="138" t="s">
        <v>401</v>
      </c>
      <c r="G148" s="135"/>
      <c r="H148" s="135"/>
      <c r="I148" s="136"/>
      <c r="J148" s="134"/>
      <c r="K148" s="134"/>
      <c r="L148" s="137"/>
      <c r="M148" s="137"/>
      <c r="N148" s="137"/>
      <c r="O148" s="28" t="str">
        <f t="shared" si="14"/>
        <v/>
      </c>
      <c r="P148" s="45"/>
      <c r="Q148" s="133" t="str">
        <f>IF(ISNA(VLOOKUP(A148,全技術者確認表!A:L,12,0)),"未登録",IF(VLOOKUP(A148,全技術者確認表!A:L,5,)="","未登録",VLOOKUP(A148,全技術者確認表!A:L,12,0)))</f>
        <v>未登録</v>
      </c>
      <c r="R148">
        <f t="shared" si="15"/>
        <v>0</v>
      </c>
      <c r="S148">
        <f>IF('様式２－１'!BY148&gt;=1,1,0)</f>
        <v>0</v>
      </c>
      <c r="T148">
        <f t="shared" si="17"/>
        <v>0</v>
      </c>
      <c r="U148">
        <f t="shared" si="17"/>
        <v>0</v>
      </c>
      <c r="V148">
        <f t="shared" si="17"/>
        <v>0</v>
      </c>
      <c r="W148">
        <f t="shared" si="12"/>
        <v>0</v>
      </c>
      <c r="Y148" t="str">
        <f t="shared" si="16"/>
        <v>その他</v>
      </c>
    </row>
    <row r="149" spans="1:25" ht="38.25" customHeight="1" x14ac:dyDescent="0.2">
      <c r="A149" s="128">
        <f>'様式２－１'!A149</f>
        <v>0</v>
      </c>
      <c r="B149" s="56" t="str">
        <f>'様式２－１'!B149</f>
        <v/>
      </c>
      <c r="C149" s="41">
        <f>IF(ISNA(VLOOKUP(A149,全技術者確認表!$A$14:$D$213,2,0)),,VLOOKUP(A149,全技術者確認表!$A$14:$D$213,2,0))</f>
        <v>0</v>
      </c>
      <c r="D149" s="134"/>
      <c r="E149" s="134"/>
      <c r="F149" s="138" t="s">
        <v>401</v>
      </c>
      <c r="G149" s="135"/>
      <c r="H149" s="135"/>
      <c r="I149" s="136"/>
      <c r="J149" s="134"/>
      <c r="K149" s="134"/>
      <c r="L149" s="137"/>
      <c r="M149" s="137"/>
      <c r="N149" s="137"/>
      <c r="O149" s="28" t="str">
        <f t="shared" si="14"/>
        <v/>
      </c>
      <c r="P149" s="45"/>
      <c r="Q149" s="133" t="str">
        <f>IF(ISNA(VLOOKUP(A149,全技術者確認表!A:L,12,0)),"未登録",IF(VLOOKUP(A149,全技術者確認表!A:L,5,)="","未登録",VLOOKUP(A149,全技術者確認表!A:L,12,0)))</f>
        <v>未登録</v>
      </c>
      <c r="R149">
        <f t="shared" si="15"/>
        <v>0</v>
      </c>
      <c r="S149">
        <f>IF('様式２－１'!BY149&gt;=1,1,0)</f>
        <v>0</v>
      </c>
      <c r="T149">
        <f t="shared" si="17"/>
        <v>0</v>
      </c>
      <c r="U149">
        <f t="shared" si="17"/>
        <v>0</v>
      </c>
      <c r="V149">
        <f t="shared" si="17"/>
        <v>0</v>
      </c>
      <c r="W149">
        <f t="shared" si="12"/>
        <v>0</v>
      </c>
      <c r="Y149" t="str">
        <f t="shared" si="16"/>
        <v>その他</v>
      </c>
    </row>
    <row r="150" spans="1:25" ht="38.25" customHeight="1" x14ac:dyDescent="0.2">
      <c r="A150" s="128">
        <f>'様式２－１'!A150</f>
        <v>0</v>
      </c>
      <c r="B150" s="56" t="str">
        <f>'様式２－１'!B150</f>
        <v/>
      </c>
      <c r="C150" s="41">
        <f>IF(ISNA(VLOOKUP(A150,全技術者確認表!$A$14:$D$213,2,0)),,VLOOKUP(A150,全技術者確認表!$A$14:$D$213,2,0))</f>
        <v>0</v>
      </c>
      <c r="D150" s="134"/>
      <c r="E150" s="134"/>
      <c r="F150" s="138" t="s">
        <v>401</v>
      </c>
      <c r="G150" s="135"/>
      <c r="H150" s="135"/>
      <c r="I150" s="136"/>
      <c r="J150" s="134"/>
      <c r="K150" s="134"/>
      <c r="L150" s="137"/>
      <c r="M150" s="137"/>
      <c r="N150" s="137"/>
      <c r="O150" s="28" t="str">
        <f t="shared" si="14"/>
        <v/>
      </c>
      <c r="P150" s="45"/>
      <c r="Q150" s="133" t="str">
        <f>IF(ISNA(VLOOKUP(A150,全技術者確認表!A:L,12,0)),"未登録",IF(VLOOKUP(A150,全技術者確認表!A:L,5,)="","未登録",VLOOKUP(A150,全技術者確認表!A:L,12,0)))</f>
        <v>未登録</v>
      </c>
      <c r="R150">
        <f t="shared" si="15"/>
        <v>0</v>
      </c>
      <c r="S150">
        <f>IF('様式２－１'!BY150&gt;=1,1,0)</f>
        <v>0</v>
      </c>
      <c r="T150">
        <f t="shared" si="17"/>
        <v>0</v>
      </c>
      <c r="U150">
        <f t="shared" si="17"/>
        <v>0</v>
      </c>
      <c r="V150">
        <f t="shared" si="17"/>
        <v>0</v>
      </c>
      <c r="W150">
        <f t="shared" si="12"/>
        <v>0</v>
      </c>
      <c r="Y150" t="str">
        <f t="shared" si="16"/>
        <v>その他</v>
      </c>
    </row>
    <row r="151" spans="1:25" ht="38.25" customHeight="1" x14ac:dyDescent="0.2">
      <c r="A151" s="128">
        <f>'様式２－１'!A151</f>
        <v>0</v>
      </c>
      <c r="B151" s="56" t="str">
        <f>'様式２－１'!B151</f>
        <v/>
      </c>
      <c r="C151" s="41">
        <f>IF(ISNA(VLOOKUP(A151,全技術者確認表!$A$14:$D$213,2,0)),,VLOOKUP(A151,全技術者確認表!$A$14:$D$213,2,0))</f>
        <v>0</v>
      </c>
      <c r="D151" s="134"/>
      <c r="E151" s="134"/>
      <c r="F151" s="138" t="s">
        <v>401</v>
      </c>
      <c r="G151" s="135"/>
      <c r="H151" s="135"/>
      <c r="I151" s="136"/>
      <c r="J151" s="134"/>
      <c r="K151" s="134"/>
      <c r="L151" s="137"/>
      <c r="M151" s="137"/>
      <c r="N151" s="137"/>
      <c r="O151" s="28" t="str">
        <f t="shared" si="14"/>
        <v/>
      </c>
      <c r="P151" s="45"/>
      <c r="Q151" s="133" t="str">
        <f>IF(ISNA(VLOOKUP(A151,全技術者確認表!A:L,12,0)),"未登録",IF(VLOOKUP(A151,全技術者確認表!A:L,5,)="","未登録",VLOOKUP(A151,全技術者確認表!A:L,12,0)))</f>
        <v>未登録</v>
      </c>
      <c r="R151">
        <f t="shared" si="15"/>
        <v>0</v>
      </c>
      <c r="S151">
        <f>IF('様式２－１'!BY151&gt;=1,1,0)</f>
        <v>0</v>
      </c>
      <c r="T151">
        <f t="shared" si="17"/>
        <v>0</v>
      </c>
      <c r="U151">
        <f t="shared" si="17"/>
        <v>0</v>
      </c>
      <c r="V151">
        <f t="shared" si="17"/>
        <v>0</v>
      </c>
      <c r="W151">
        <f t="shared" si="12"/>
        <v>0</v>
      </c>
      <c r="Y151" t="str">
        <f t="shared" si="16"/>
        <v>その他</v>
      </c>
    </row>
    <row r="152" spans="1:25" ht="38.25" customHeight="1" x14ac:dyDescent="0.2">
      <c r="A152" s="128">
        <f>'様式２－１'!A152</f>
        <v>0</v>
      </c>
      <c r="B152" s="56" t="str">
        <f>'様式２－１'!B152</f>
        <v/>
      </c>
      <c r="C152" s="41">
        <f>IF(ISNA(VLOOKUP(A152,全技術者確認表!$A$14:$D$213,2,0)),,VLOOKUP(A152,全技術者確認表!$A$14:$D$213,2,0))</f>
        <v>0</v>
      </c>
      <c r="D152" s="134"/>
      <c r="E152" s="134"/>
      <c r="F152" s="138" t="s">
        <v>401</v>
      </c>
      <c r="G152" s="135"/>
      <c r="H152" s="135"/>
      <c r="I152" s="136"/>
      <c r="J152" s="134"/>
      <c r="K152" s="134"/>
      <c r="L152" s="137"/>
      <c r="M152" s="137"/>
      <c r="N152" s="137"/>
      <c r="O152" s="28" t="str">
        <f t="shared" si="14"/>
        <v/>
      </c>
      <c r="P152" s="45"/>
      <c r="Q152" s="133" t="str">
        <f>IF(ISNA(VLOOKUP(A152,全技術者確認表!A:L,12,0)),"未登録",IF(VLOOKUP(A152,全技術者確認表!A:L,5,)="","未登録",VLOOKUP(A152,全技術者確認表!A:L,12,0)))</f>
        <v>未登録</v>
      </c>
      <c r="R152">
        <f t="shared" si="15"/>
        <v>0</v>
      </c>
      <c r="S152">
        <f>IF('様式２－１'!BY152&gt;=1,1,0)</f>
        <v>0</v>
      </c>
      <c r="T152">
        <f t="shared" si="17"/>
        <v>0</v>
      </c>
      <c r="U152">
        <f t="shared" si="17"/>
        <v>0</v>
      </c>
      <c r="V152">
        <f t="shared" si="17"/>
        <v>0</v>
      </c>
      <c r="W152">
        <f t="shared" si="12"/>
        <v>0</v>
      </c>
      <c r="Y152" t="str">
        <f t="shared" si="16"/>
        <v>その他</v>
      </c>
    </row>
    <row r="153" spans="1:25" ht="38.25" customHeight="1" x14ac:dyDescent="0.2">
      <c r="A153" s="128">
        <f>'様式２－１'!A153</f>
        <v>0</v>
      </c>
      <c r="B153" s="56" t="str">
        <f>'様式２－１'!B153</f>
        <v/>
      </c>
      <c r="C153" s="41">
        <f>IF(ISNA(VLOOKUP(A153,全技術者確認表!$A$14:$D$213,2,0)),,VLOOKUP(A153,全技術者確認表!$A$14:$D$213,2,0))</f>
        <v>0</v>
      </c>
      <c r="D153" s="134"/>
      <c r="E153" s="134"/>
      <c r="F153" s="138" t="s">
        <v>401</v>
      </c>
      <c r="G153" s="135"/>
      <c r="H153" s="135"/>
      <c r="I153" s="136"/>
      <c r="J153" s="134"/>
      <c r="K153" s="134"/>
      <c r="L153" s="137"/>
      <c r="M153" s="137"/>
      <c r="N153" s="137"/>
      <c r="O153" s="28" t="str">
        <f t="shared" si="14"/>
        <v/>
      </c>
      <c r="P153" s="45"/>
      <c r="Q153" s="133" t="str">
        <f>IF(ISNA(VLOOKUP(A153,全技術者確認表!A:L,12,0)),"未登録",IF(VLOOKUP(A153,全技術者確認表!A:L,5,)="","未登録",VLOOKUP(A153,全技術者確認表!A:L,12,0)))</f>
        <v>未登録</v>
      </c>
      <c r="R153">
        <f t="shared" si="15"/>
        <v>0</v>
      </c>
      <c r="S153">
        <f>IF('様式２－１'!BY153&gt;=1,1,0)</f>
        <v>0</v>
      </c>
      <c r="T153">
        <f t="shared" si="17"/>
        <v>0</v>
      </c>
      <c r="U153">
        <f t="shared" si="17"/>
        <v>0</v>
      </c>
      <c r="V153">
        <f t="shared" si="17"/>
        <v>0</v>
      </c>
      <c r="W153">
        <f t="shared" si="12"/>
        <v>0</v>
      </c>
      <c r="Y153" t="str">
        <f t="shared" si="16"/>
        <v>その他</v>
      </c>
    </row>
    <row r="154" spans="1:25" ht="38.25" customHeight="1" x14ac:dyDescent="0.2">
      <c r="A154" s="128">
        <f>'様式２－１'!A154</f>
        <v>0</v>
      </c>
      <c r="B154" s="56" t="str">
        <f>'様式２－１'!B154</f>
        <v/>
      </c>
      <c r="C154" s="41">
        <f>IF(ISNA(VLOOKUP(A154,全技術者確認表!$A$14:$D$213,2,0)),,VLOOKUP(A154,全技術者確認表!$A$14:$D$213,2,0))</f>
        <v>0</v>
      </c>
      <c r="D154" s="134"/>
      <c r="E154" s="134"/>
      <c r="F154" s="138" t="s">
        <v>401</v>
      </c>
      <c r="G154" s="135"/>
      <c r="H154" s="135"/>
      <c r="I154" s="136"/>
      <c r="J154" s="134"/>
      <c r="K154" s="134"/>
      <c r="L154" s="137"/>
      <c r="M154" s="137"/>
      <c r="N154" s="137"/>
      <c r="O154" s="28" t="str">
        <f t="shared" si="14"/>
        <v/>
      </c>
      <c r="P154" s="45"/>
      <c r="Q154" s="133" t="str">
        <f>IF(ISNA(VLOOKUP(A154,全技術者確認表!A:L,12,0)),"未登録",IF(VLOOKUP(A154,全技術者確認表!A:L,5,)="","未登録",VLOOKUP(A154,全技術者確認表!A:L,12,0)))</f>
        <v>未登録</v>
      </c>
      <c r="R154">
        <f t="shared" si="15"/>
        <v>0</v>
      </c>
      <c r="S154">
        <f>IF('様式２－１'!BY154&gt;=1,1,0)</f>
        <v>0</v>
      </c>
      <c r="T154">
        <f t="shared" si="17"/>
        <v>0</v>
      </c>
      <c r="U154">
        <f t="shared" si="17"/>
        <v>0</v>
      </c>
      <c r="V154">
        <f t="shared" si="17"/>
        <v>0</v>
      </c>
      <c r="W154">
        <f t="shared" si="12"/>
        <v>0</v>
      </c>
      <c r="Y154" t="str">
        <f t="shared" si="16"/>
        <v>その他</v>
      </c>
    </row>
    <row r="155" spans="1:25" ht="38.25" customHeight="1" x14ac:dyDescent="0.2">
      <c r="A155" s="128">
        <f>'様式２－１'!A155</f>
        <v>0</v>
      </c>
      <c r="B155" s="56" t="str">
        <f>'様式２－１'!B155</f>
        <v/>
      </c>
      <c r="C155" s="41">
        <f>IF(ISNA(VLOOKUP(A155,全技術者確認表!$A$14:$D$213,2,0)),,VLOOKUP(A155,全技術者確認表!$A$14:$D$213,2,0))</f>
        <v>0</v>
      </c>
      <c r="D155" s="134"/>
      <c r="E155" s="134"/>
      <c r="F155" s="138" t="s">
        <v>401</v>
      </c>
      <c r="G155" s="135"/>
      <c r="H155" s="135"/>
      <c r="I155" s="136"/>
      <c r="J155" s="134"/>
      <c r="K155" s="134"/>
      <c r="L155" s="137"/>
      <c r="M155" s="137"/>
      <c r="N155" s="137"/>
      <c r="O155" s="28" t="str">
        <f t="shared" si="14"/>
        <v/>
      </c>
      <c r="P155" s="45"/>
      <c r="Q155" s="133" t="str">
        <f>IF(ISNA(VLOOKUP(A155,全技術者確認表!A:L,12,0)),"未登録",IF(VLOOKUP(A155,全技術者確認表!A:L,5,)="","未登録",VLOOKUP(A155,全技術者確認表!A:L,12,0)))</f>
        <v>未登録</v>
      </c>
      <c r="R155">
        <f t="shared" si="15"/>
        <v>0</v>
      </c>
      <c r="S155">
        <f>IF('様式２－１'!BY155&gt;=1,1,0)</f>
        <v>0</v>
      </c>
      <c r="T155">
        <f t="shared" si="17"/>
        <v>0</v>
      </c>
      <c r="U155">
        <f t="shared" si="17"/>
        <v>0</v>
      </c>
      <c r="V155">
        <f t="shared" si="17"/>
        <v>0</v>
      </c>
      <c r="W155">
        <f t="shared" si="12"/>
        <v>0</v>
      </c>
      <c r="Y155" t="str">
        <f t="shared" si="16"/>
        <v>その他</v>
      </c>
    </row>
    <row r="156" spans="1:25" ht="38.25" customHeight="1" x14ac:dyDescent="0.2">
      <c r="A156" s="128">
        <f>'様式２－１'!A156</f>
        <v>0</v>
      </c>
      <c r="B156" s="56" t="str">
        <f>'様式２－１'!B156</f>
        <v/>
      </c>
      <c r="C156" s="41">
        <f>IF(ISNA(VLOOKUP(A156,全技術者確認表!$A$14:$D$213,2,0)),,VLOOKUP(A156,全技術者確認表!$A$14:$D$213,2,0))</f>
        <v>0</v>
      </c>
      <c r="D156" s="134"/>
      <c r="E156" s="134"/>
      <c r="F156" s="138" t="s">
        <v>401</v>
      </c>
      <c r="G156" s="135"/>
      <c r="H156" s="135"/>
      <c r="I156" s="136"/>
      <c r="J156" s="134"/>
      <c r="K156" s="134"/>
      <c r="L156" s="137"/>
      <c r="M156" s="137"/>
      <c r="N156" s="137"/>
      <c r="O156" s="28" t="str">
        <f t="shared" si="14"/>
        <v/>
      </c>
      <c r="P156" s="45"/>
      <c r="Q156" s="133" t="str">
        <f>IF(ISNA(VLOOKUP(A156,全技術者確認表!A:L,12,0)),"未登録",IF(VLOOKUP(A156,全技術者確認表!A:L,5,)="","未登録",VLOOKUP(A156,全技術者確認表!A:L,12,0)))</f>
        <v>未登録</v>
      </c>
      <c r="R156">
        <f t="shared" si="15"/>
        <v>0</v>
      </c>
      <c r="S156">
        <f>IF('様式２－１'!BY156&gt;=1,1,0)</f>
        <v>0</v>
      </c>
      <c r="T156">
        <f t="shared" si="17"/>
        <v>0</v>
      </c>
      <c r="U156">
        <f t="shared" si="17"/>
        <v>0</v>
      </c>
      <c r="V156">
        <f t="shared" si="17"/>
        <v>0</v>
      </c>
      <c r="W156">
        <f t="shared" si="12"/>
        <v>0</v>
      </c>
      <c r="Y156" t="str">
        <f t="shared" si="16"/>
        <v>その他</v>
      </c>
    </row>
    <row r="157" spans="1:25" ht="38.25" customHeight="1" x14ac:dyDescent="0.2">
      <c r="A157" s="128">
        <f>'様式２－１'!A157</f>
        <v>0</v>
      </c>
      <c r="B157" s="56" t="str">
        <f>'様式２－１'!B157</f>
        <v/>
      </c>
      <c r="C157" s="41">
        <f>IF(ISNA(VLOOKUP(A157,全技術者確認表!$A$14:$D$213,2,0)),,VLOOKUP(A157,全技術者確認表!$A$14:$D$213,2,0))</f>
        <v>0</v>
      </c>
      <c r="D157" s="134"/>
      <c r="E157" s="134"/>
      <c r="F157" s="138" t="s">
        <v>401</v>
      </c>
      <c r="G157" s="135"/>
      <c r="H157" s="135"/>
      <c r="I157" s="136"/>
      <c r="J157" s="134"/>
      <c r="K157" s="134"/>
      <c r="L157" s="137"/>
      <c r="M157" s="137"/>
      <c r="N157" s="137"/>
      <c r="O157" s="28" t="str">
        <f t="shared" si="14"/>
        <v/>
      </c>
      <c r="P157" s="45"/>
      <c r="Q157" s="133" t="str">
        <f>IF(ISNA(VLOOKUP(A157,全技術者確認表!A:L,12,0)),"未登録",IF(VLOOKUP(A157,全技術者確認表!A:L,5,)="","未登録",VLOOKUP(A157,全技術者確認表!A:L,12,0)))</f>
        <v>未登録</v>
      </c>
      <c r="R157">
        <f t="shared" si="15"/>
        <v>0</v>
      </c>
      <c r="S157">
        <f>IF('様式２－１'!BY157&gt;=1,1,0)</f>
        <v>0</v>
      </c>
      <c r="T157">
        <f t="shared" si="17"/>
        <v>0</v>
      </c>
      <c r="U157">
        <f t="shared" si="17"/>
        <v>0</v>
      </c>
      <c r="V157">
        <f t="shared" si="17"/>
        <v>0</v>
      </c>
      <c r="W157">
        <f t="shared" si="12"/>
        <v>0</v>
      </c>
      <c r="Y157" t="str">
        <f t="shared" si="16"/>
        <v>その他</v>
      </c>
    </row>
    <row r="158" spans="1:25" ht="38.25" customHeight="1" x14ac:dyDescent="0.2">
      <c r="A158" s="128">
        <f>'様式２－１'!A158</f>
        <v>0</v>
      </c>
      <c r="B158" s="56" t="str">
        <f>'様式２－１'!B158</f>
        <v/>
      </c>
      <c r="C158" s="41">
        <f>IF(ISNA(VLOOKUP(A158,全技術者確認表!$A$14:$D$213,2,0)),,VLOOKUP(A158,全技術者確認表!$A$14:$D$213,2,0))</f>
        <v>0</v>
      </c>
      <c r="D158" s="134"/>
      <c r="E158" s="134"/>
      <c r="F158" s="138" t="s">
        <v>401</v>
      </c>
      <c r="G158" s="135"/>
      <c r="H158" s="135"/>
      <c r="I158" s="136"/>
      <c r="J158" s="134"/>
      <c r="K158" s="134"/>
      <c r="L158" s="137"/>
      <c r="M158" s="137"/>
      <c r="N158" s="137"/>
      <c r="O158" s="28" t="str">
        <f t="shared" si="14"/>
        <v/>
      </c>
      <c r="P158" s="45"/>
      <c r="Q158" s="133" t="str">
        <f>IF(ISNA(VLOOKUP(A158,全技術者確認表!A:L,12,0)),"未登録",IF(VLOOKUP(A158,全技術者確認表!A:L,5,)="","未登録",VLOOKUP(A158,全技術者確認表!A:L,12,0)))</f>
        <v>未登録</v>
      </c>
      <c r="R158">
        <f t="shared" si="15"/>
        <v>0</v>
      </c>
      <c r="S158">
        <f>IF('様式２－１'!BY158&gt;=1,1,0)</f>
        <v>0</v>
      </c>
      <c r="T158">
        <f t="shared" si="17"/>
        <v>0</v>
      </c>
      <c r="U158">
        <f t="shared" si="17"/>
        <v>0</v>
      </c>
      <c r="V158">
        <f t="shared" si="17"/>
        <v>0</v>
      </c>
      <c r="W158">
        <f t="shared" si="12"/>
        <v>0</v>
      </c>
      <c r="Y158" t="str">
        <f t="shared" si="16"/>
        <v>その他</v>
      </c>
    </row>
    <row r="159" spans="1:25" ht="38.25" customHeight="1" x14ac:dyDescent="0.2">
      <c r="A159" s="128">
        <f>'様式２－１'!A159</f>
        <v>0</v>
      </c>
      <c r="B159" s="56" t="str">
        <f>'様式２－１'!B159</f>
        <v/>
      </c>
      <c r="C159" s="41">
        <f>IF(ISNA(VLOOKUP(A159,全技術者確認表!$A$14:$D$213,2,0)),,VLOOKUP(A159,全技術者確認表!$A$14:$D$213,2,0))</f>
        <v>0</v>
      </c>
      <c r="D159" s="134"/>
      <c r="E159" s="134"/>
      <c r="F159" s="138" t="s">
        <v>401</v>
      </c>
      <c r="G159" s="135"/>
      <c r="H159" s="135"/>
      <c r="I159" s="136"/>
      <c r="J159" s="134"/>
      <c r="K159" s="134"/>
      <c r="L159" s="137"/>
      <c r="M159" s="137"/>
      <c r="N159" s="137"/>
      <c r="O159" s="28" t="str">
        <f t="shared" si="14"/>
        <v/>
      </c>
      <c r="P159" s="45"/>
      <c r="Q159" s="133" t="str">
        <f>IF(ISNA(VLOOKUP(A159,全技術者確認表!A:L,12,0)),"未登録",IF(VLOOKUP(A159,全技術者確認表!A:L,5,)="","未登録",VLOOKUP(A159,全技術者確認表!A:L,12,0)))</f>
        <v>未登録</v>
      </c>
      <c r="R159">
        <f t="shared" si="15"/>
        <v>0</v>
      </c>
      <c r="S159">
        <f>IF('様式２－１'!BY159&gt;=1,1,0)</f>
        <v>0</v>
      </c>
      <c r="T159">
        <f t="shared" si="17"/>
        <v>0</v>
      </c>
      <c r="U159">
        <f t="shared" si="17"/>
        <v>0</v>
      </c>
      <c r="V159">
        <f t="shared" si="17"/>
        <v>0</v>
      </c>
      <c r="W159">
        <f t="shared" si="12"/>
        <v>0</v>
      </c>
      <c r="Y159" t="str">
        <f t="shared" si="16"/>
        <v>その他</v>
      </c>
    </row>
    <row r="160" spans="1:25" ht="38.25" customHeight="1" x14ac:dyDescent="0.2">
      <c r="A160" s="128">
        <f>'様式２－１'!A160</f>
        <v>0</v>
      </c>
      <c r="B160" s="56" t="str">
        <f>'様式２－１'!B160</f>
        <v/>
      </c>
      <c r="C160" s="41">
        <f>IF(ISNA(VLOOKUP(A160,全技術者確認表!$A$14:$D$213,2,0)),,VLOOKUP(A160,全技術者確認表!$A$14:$D$213,2,0))</f>
        <v>0</v>
      </c>
      <c r="D160" s="134"/>
      <c r="E160" s="134"/>
      <c r="F160" s="138" t="s">
        <v>401</v>
      </c>
      <c r="G160" s="135"/>
      <c r="H160" s="135"/>
      <c r="I160" s="136"/>
      <c r="J160" s="134"/>
      <c r="K160" s="134"/>
      <c r="L160" s="137"/>
      <c r="M160" s="137"/>
      <c r="N160" s="137"/>
      <c r="O160" s="28" t="str">
        <f t="shared" si="14"/>
        <v/>
      </c>
      <c r="P160" s="45"/>
      <c r="Q160" s="133" t="str">
        <f>IF(ISNA(VLOOKUP(A160,全技術者確認表!A:L,12,0)),"未登録",IF(VLOOKUP(A160,全技術者確認表!A:L,5,)="","未登録",VLOOKUP(A160,全技術者確認表!A:L,12,0)))</f>
        <v>未登録</v>
      </c>
      <c r="R160">
        <f t="shared" si="15"/>
        <v>0</v>
      </c>
      <c r="S160">
        <f>IF('様式２－１'!BY160&gt;=1,1,0)</f>
        <v>0</v>
      </c>
      <c r="T160">
        <f t="shared" si="17"/>
        <v>0</v>
      </c>
      <c r="U160">
        <f t="shared" si="17"/>
        <v>0</v>
      </c>
      <c r="V160">
        <f t="shared" si="17"/>
        <v>0</v>
      </c>
      <c r="W160">
        <f t="shared" si="12"/>
        <v>0</v>
      </c>
      <c r="Y160" t="str">
        <f t="shared" si="16"/>
        <v>その他</v>
      </c>
    </row>
    <row r="161" spans="1:25" ht="38.25" customHeight="1" x14ac:dyDescent="0.2">
      <c r="A161" s="128">
        <f>'様式２－１'!A161</f>
        <v>0</v>
      </c>
      <c r="B161" s="56" t="str">
        <f>'様式２－１'!B161</f>
        <v/>
      </c>
      <c r="C161" s="41">
        <f>IF(ISNA(VLOOKUP(A161,全技術者確認表!$A$14:$D$213,2,0)),,VLOOKUP(A161,全技術者確認表!$A$14:$D$213,2,0))</f>
        <v>0</v>
      </c>
      <c r="D161" s="134"/>
      <c r="E161" s="134"/>
      <c r="F161" s="138" t="s">
        <v>401</v>
      </c>
      <c r="G161" s="135"/>
      <c r="H161" s="135"/>
      <c r="I161" s="136"/>
      <c r="J161" s="134"/>
      <c r="K161" s="134"/>
      <c r="L161" s="137"/>
      <c r="M161" s="137"/>
      <c r="N161" s="137"/>
      <c r="O161" s="28" t="str">
        <f t="shared" si="14"/>
        <v/>
      </c>
      <c r="P161" s="45"/>
      <c r="Q161" s="133" t="str">
        <f>IF(ISNA(VLOOKUP(A161,全技術者確認表!A:L,12,0)),"未登録",IF(VLOOKUP(A161,全技術者確認表!A:L,5,)="","未登録",VLOOKUP(A161,全技術者確認表!A:L,12,0)))</f>
        <v>未登録</v>
      </c>
      <c r="R161">
        <f t="shared" si="15"/>
        <v>0</v>
      </c>
      <c r="S161">
        <f>IF('様式２－１'!BY161&gt;=1,1,0)</f>
        <v>0</v>
      </c>
      <c r="T161">
        <f t="shared" si="17"/>
        <v>0</v>
      </c>
      <c r="U161">
        <f t="shared" si="17"/>
        <v>0</v>
      </c>
      <c r="V161">
        <f t="shared" si="17"/>
        <v>0</v>
      </c>
      <c r="W161">
        <f t="shared" si="12"/>
        <v>0</v>
      </c>
      <c r="Y161" t="str">
        <f t="shared" si="16"/>
        <v>その他</v>
      </c>
    </row>
    <row r="162" spans="1:25" x14ac:dyDescent="0.2">
      <c r="Q162" s="39"/>
    </row>
  </sheetData>
  <sheetProtection sheet="1" objects="1" scenarios="1" formatCells="0" selectLockedCells="1"/>
  <dataConsolidate/>
  <customSheetViews>
    <customSheetView guid="{B356E2CC-D036-476E-BD45-75AC21EC1C7A}" scale="85" showPageBreaks="1" zeroValues="0" printArea="1" view="pageBreakPreview" topLeftCell="A71">
      <selection activeCell="F6" sqref="F6:F112"/>
      <pageMargins left="0.39370078740157483" right="0.39370078740157483" top="0.78740157480314965" bottom="0.78740157480314965" header="0.43307086614173229" footer="0.27559055118110237"/>
      <printOptions horizontalCentered="1"/>
      <pageSetup paperSize="9" scale="90" orientation="landscape" r:id="rId1"/>
      <headerFooter alignWithMargins="0"/>
    </customSheetView>
  </customSheetViews>
  <mergeCells count="10">
    <mergeCell ref="B4:B5"/>
    <mergeCell ref="O4:O5"/>
    <mergeCell ref="A1:N1"/>
    <mergeCell ref="A2:N2"/>
    <mergeCell ref="A3:N3"/>
    <mergeCell ref="C4:C5"/>
    <mergeCell ref="D4:E4"/>
    <mergeCell ref="M4:N4"/>
    <mergeCell ref="G4:L4"/>
    <mergeCell ref="A4:A5"/>
  </mergeCells>
  <phoneticPr fontId="2"/>
  <conditionalFormatting sqref="A6:C161">
    <cfRule type="expression" dxfId="216" priority="24" stopIfTrue="1">
      <formula>$R6=0</formula>
    </cfRule>
  </conditionalFormatting>
  <conditionalFormatting sqref="D6:D161">
    <cfRule type="notContainsBlanks" priority="44" stopIfTrue="1">
      <formula>LEN(TRIM(D6))&gt;0</formula>
    </cfRule>
  </conditionalFormatting>
  <conditionalFormatting sqref="D6:E161">
    <cfRule type="expression" dxfId="213" priority="21">
      <formula>$A6&lt;1</formula>
    </cfRule>
    <cfRule type="expression" dxfId="211" priority="48">
      <formula>$M6&lt;25</formula>
    </cfRule>
  </conditionalFormatting>
  <conditionalFormatting sqref="D6:E186">
    <cfRule type="expression" dxfId="210" priority="11">
      <formula>$R6=0</formula>
    </cfRule>
  </conditionalFormatting>
  <conditionalFormatting sqref="E6:E161">
    <cfRule type="expression" dxfId="209" priority="27" stopIfTrue="1">
      <formula>$D6="その他"</formula>
    </cfRule>
    <cfRule type="notContainsBlanks" dxfId="208" priority="47" stopIfTrue="1">
      <formula>LEN(TRIM(E6))&gt;0</formula>
    </cfRule>
  </conditionalFormatting>
  <conditionalFormatting sqref="F6:F161">
    <cfRule type="expression" dxfId="207" priority="25" stopIfTrue="1">
      <formula>$R6=0</formula>
    </cfRule>
    <cfRule type="expression" dxfId="206" priority="46" stopIfTrue="1">
      <formula>$A6&gt;0</formula>
    </cfRule>
  </conditionalFormatting>
  <conditionalFormatting sqref="G6:L161">
    <cfRule type="expression" dxfId="205" priority="12" stopIfTrue="1">
      <formula>$R6=0</formula>
    </cfRule>
    <cfRule type="notContainsBlanks" dxfId="204" priority="19" stopIfTrue="1">
      <formula>LEN(TRIM(G6))&gt;0</formula>
    </cfRule>
    <cfRule type="expression" dxfId="203" priority="20">
      <formula>$S6&gt;=1</formula>
    </cfRule>
  </conditionalFormatting>
  <conditionalFormatting sqref="L6:L161">
    <cfRule type="expression" dxfId="201" priority="18" stopIfTrue="1">
      <formula>$K6="無"</formula>
    </cfRule>
  </conditionalFormatting>
  <conditionalFormatting sqref="M6:N186">
    <cfRule type="expression" dxfId="200" priority="14" stopIfTrue="1">
      <formula>$R6=0</formula>
    </cfRule>
  </conditionalFormatting>
  <conditionalFormatting sqref="M6:O161">
    <cfRule type="containsBlanks" dxfId="199" priority="58">
      <formula>LEN(TRIM(M6))=0</formula>
    </cfRule>
  </conditionalFormatting>
  <conditionalFormatting sqref="M6:O186">
    <cfRule type="expression" priority="17" stopIfTrue="1">
      <formula>$A6&lt;1</formula>
    </cfRule>
  </conditionalFormatting>
  <conditionalFormatting sqref="O6:O161">
    <cfRule type="expression" dxfId="198" priority="30" stopIfTrue="1">
      <formula>$R6=0</formula>
    </cfRule>
  </conditionalFormatting>
  <dataValidations count="10">
    <dataValidation type="list" allowBlank="1" showInputMessage="1" showErrorMessage="1" sqref="B6:B161" xr:uid="{00000000-0002-0000-0600-000000000000}">
      <formula1>$AA$6:$AA$11</formula1>
    </dataValidation>
    <dataValidation type="list" allowBlank="1" showInputMessage="1" showErrorMessage="1" sqref="E6:E161" xr:uid="{00000000-0002-0000-0600-000001000000}">
      <formula1>$AC$6:$AC$18</formula1>
    </dataValidation>
    <dataValidation type="list" allowBlank="1" showInputMessage="1" showErrorMessage="1" sqref="M6:M161" xr:uid="{00000000-0002-0000-0600-000002000000}">
      <formula1>$AH$6:$AH$65</formula1>
    </dataValidation>
    <dataValidation type="list" allowBlank="1" showInputMessage="1" showErrorMessage="1" sqref="N6:N161" xr:uid="{00000000-0002-0000-0600-000003000000}">
      <formula1>$AI$6:$AI$17</formula1>
    </dataValidation>
    <dataValidation type="list" allowBlank="1" showInputMessage="1" showErrorMessage="1" sqref="O6:O161" xr:uid="{00000000-0002-0000-0600-000004000000}">
      <formula1>$AJ$6:$AJ$8</formula1>
    </dataValidation>
    <dataValidation type="list" allowBlank="1" showInputMessage="1" showErrorMessage="1" sqref="K6:K161" xr:uid="{00000000-0002-0000-0600-000005000000}">
      <formula1>$AG$6:$AG$7</formula1>
    </dataValidation>
    <dataValidation type="list" allowBlank="1" showInputMessage="1" showErrorMessage="1" sqref="J6:J161" xr:uid="{00000000-0002-0000-0600-000006000000}">
      <formula1>$AF$6:$AF$9</formula1>
    </dataValidation>
    <dataValidation type="list" allowBlank="1" showInputMessage="1" showErrorMessage="1" sqref="H6:H161" xr:uid="{00000000-0002-0000-0600-000007000000}">
      <formula1>$AE$6:$AE$10</formula1>
    </dataValidation>
    <dataValidation type="list" allowBlank="1" showInputMessage="1" showErrorMessage="1" sqref="D6:D161" xr:uid="{00000000-0002-0000-0600-000008000000}">
      <formula1>$AB$6:$AB$10</formula1>
    </dataValidation>
    <dataValidation type="whole" operator="greaterThanOrEqual" allowBlank="1" showInputMessage="1" showErrorMessage="1" sqref="A6:A161" xr:uid="{00000000-0002-0000-0600-000009000000}">
      <formula1>1</formula1>
    </dataValidation>
  </dataValidations>
  <printOptions horizontalCentered="1"/>
  <pageMargins left="0.39370078740157483" right="0.39370078740157483" top="0.78740157480314965" bottom="0.78740157480314965" header="0.43307086614173229" footer="0.27559055118110237"/>
  <pageSetup paperSize="9" scale="63" fitToHeight="0" orientation="portrait" r:id="rId2"/>
  <headerFooter alignWithMargins="0"/>
  <legacyDrawing r:id="rId3"/>
  <extLst>
    <ext xmlns:x14="http://schemas.microsoft.com/office/spreadsheetml/2009/9/main" uri="{78C0D931-6437-407d-A8EE-F0AAD7539E65}">
      <x14:conditionalFormattings>
        <x14:conditionalFormatting xmlns:xm="http://schemas.microsoft.com/office/excel/2006/main">
          <x14:cfRule type="expression" priority="29" id="{FE48E786-FAED-419F-9F4B-14774E7FA1A7}">
            <xm:f>'様式２－１'!$A6=""</xm:f>
            <x14:dxf>
              <fill>
                <patternFill>
                  <bgColor theme="0"/>
                </patternFill>
              </fill>
            </x14:dxf>
          </x14:cfRule>
          <xm:sqref>A6:O161</xm:sqref>
        </x14:conditionalFormatting>
        <x14:conditionalFormatting xmlns:xm="http://schemas.microsoft.com/office/excel/2006/main">
          <x14:cfRule type="expression" priority="13" id="{C6ACAC2A-79C2-440B-A1CF-0D84E6EE5420}">
            <xm:f>COUNTA('様式２－１'!$BG6)&gt;0</xm:f>
            <x14:dxf>
              <fill>
                <patternFill>
                  <bgColor theme="0" tint="-0.14996795556505021"/>
                </patternFill>
              </fill>
            </x14:dxf>
          </x14:cfRule>
          <xm:sqref>B6:B161</xm:sqref>
        </x14:conditionalFormatting>
        <x14:conditionalFormatting xmlns:xm="http://schemas.microsoft.com/office/excel/2006/main">
          <x14:cfRule type="expression" priority="26" stopIfTrue="1" id="{322E1120-98D4-4875-B82C-152F85A6EE65}">
            <xm:f>SUM('様式２－１'!$BT6:$BW6)&gt;0</xm:f>
            <x14:dxf>
              <font>
                <color theme="0"/>
              </font>
              <fill>
                <patternFill>
                  <bgColor theme="0"/>
                </patternFill>
              </fill>
            </x14:dxf>
          </x14:cfRule>
          <xm:sqref>D6:E161</xm:sqref>
        </x14:conditionalFormatting>
        <x14:conditionalFormatting xmlns:xm="http://schemas.microsoft.com/office/excel/2006/main">
          <x14:cfRule type="expression" priority="59" id="{3D080FFF-35CF-4209-AE51-40BB143EBB72}">
            <xm:f>COUNTA('様式２－１'!$BG6)&gt;0</xm:f>
            <x14:dxf>
              <fill>
                <patternFill>
                  <bgColor rgb="FFCCFFFF"/>
                </patternFill>
              </fill>
            </x14:dxf>
          </x14:cfRule>
          <xm:sqref>G6:L161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3">
    <tabColor indexed="42"/>
    <pageSetUpPr fitToPage="1"/>
  </sheetPr>
  <dimension ref="A1:CB165"/>
  <sheetViews>
    <sheetView showGridLines="0" showZeros="0" view="pageBreakPreview" zoomScaleNormal="85" zoomScaleSheetLayoutView="100" workbookViewId="0">
      <pane xSplit="3" ySplit="5" topLeftCell="D37" activePane="bottomRight" state="frozen"/>
      <selection pane="topRight" activeCell="D1" sqref="D1"/>
      <selection pane="bottomLeft" activeCell="A6" sqref="A6"/>
      <selection pane="bottomRight" activeCell="BA9" sqref="BA9"/>
    </sheetView>
  </sheetViews>
  <sheetFormatPr defaultRowHeight="13.2" x14ac:dyDescent="0.2"/>
  <cols>
    <col min="1" max="1" width="3.44140625" customWidth="1"/>
    <col min="2" max="2" width="4.88671875" customWidth="1"/>
    <col min="3" max="3" width="12.44140625" customWidth="1"/>
    <col min="4" max="35" width="6.21875" customWidth="1"/>
    <col min="36" max="52" width="11.77734375" customWidth="1"/>
    <col min="53" max="55" width="6.21875" customWidth="1"/>
    <col min="56" max="59" width="13.6640625" customWidth="1"/>
    <col min="60" max="63" width="6.21875" customWidth="1"/>
    <col min="64" max="80" width="6.21875" hidden="1" customWidth="1"/>
    <col min="81" max="103" width="6.21875" customWidth="1"/>
    <col min="104" max="135" width="7.44140625" customWidth="1"/>
  </cols>
  <sheetData>
    <row r="1" spans="1:80" ht="14.4" x14ac:dyDescent="0.2">
      <c r="A1" s="102" t="s">
        <v>398</v>
      </c>
      <c r="B1" s="102"/>
      <c r="C1" s="102"/>
      <c r="D1" s="102"/>
      <c r="E1" s="102"/>
      <c r="F1" s="102"/>
      <c r="G1" s="102"/>
      <c r="H1" s="102"/>
      <c r="I1" s="102"/>
      <c r="J1" s="102"/>
      <c r="K1" s="102"/>
      <c r="L1" s="102"/>
      <c r="M1" s="102"/>
      <c r="N1" s="102"/>
    </row>
    <row r="2" spans="1:80" ht="22.5" customHeight="1" x14ac:dyDescent="0.2">
      <c r="B2" s="74"/>
      <c r="C2" s="74"/>
      <c r="D2" s="103" t="s">
        <v>395</v>
      </c>
      <c r="E2" s="74"/>
      <c r="F2" s="74"/>
      <c r="G2" s="74"/>
      <c r="H2" s="74"/>
      <c r="I2" s="74"/>
      <c r="J2" s="74"/>
      <c r="K2" s="74"/>
      <c r="L2" s="74"/>
      <c r="M2" s="74"/>
      <c r="N2" s="74"/>
      <c r="AJ2" s="103"/>
      <c r="BA2" s="103"/>
    </row>
    <row r="3" spans="1:80" ht="11.25" customHeight="1" x14ac:dyDescent="0.2">
      <c r="A3" s="532"/>
      <c r="B3" s="532"/>
      <c r="C3" s="532"/>
      <c r="D3" s="532"/>
      <c r="E3" s="532"/>
      <c r="F3" s="532"/>
      <c r="G3" s="532"/>
      <c r="H3" s="532"/>
      <c r="I3" s="532"/>
      <c r="J3" s="532"/>
      <c r="K3" s="532"/>
      <c r="L3" s="532"/>
      <c r="M3" s="532"/>
      <c r="N3" s="532"/>
    </row>
    <row r="4" spans="1:80" ht="36.75" customHeight="1" x14ac:dyDescent="0.2">
      <c r="A4" s="529" t="s">
        <v>93</v>
      </c>
      <c r="B4" s="529" t="s">
        <v>56</v>
      </c>
      <c r="C4" s="529" t="s">
        <v>193</v>
      </c>
      <c r="D4" s="540" t="s">
        <v>284</v>
      </c>
      <c r="E4" s="541"/>
      <c r="F4" s="541"/>
      <c r="G4" s="541"/>
      <c r="H4" s="541"/>
      <c r="I4" s="541"/>
      <c r="J4" s="541"/>
      <c r="K4" s="541"/>
      <c r="L4" s="541"/>
      <c r="M4" s="541"/>
      <c r="N4" s="541"/>
      <c r="O4" s="541"/>
      <c r="P4" s="541"/>
      <c r="Q4" s="541"/>
      <c r="R4" s="541"/>
      <c r="S4" s="541"/>
      <c r="T4" s="540" t="s">
        <v>396</v>
      </c>
      <c r="U4" s="541"/>
      <c r="V4" s="541"/>
      <c r="W4" s="541"/>
      <c r="X4" s="541"/>
      <c r="Y4" s="541"/>
      <c r="Z4" s="541"/>
      <c r="AA4" s="541"/>
      <c r="AB4" s="541"/>
      <c r="AC4" s="541"/>
      <c r="AD4" s="541"/>
      <c r="AE4" s="541"/>
      <c r="AF4" s="541"/>
      <c r="AG4" s="541"/>
      <c r="AH4" s="541"/>
      <c r="AI4" s="542"/>
      <c r="AJ4" s="540" t="s">
        <v>397</v>
      </c>
      <c r="AK4" s="541"/>
      <c r="AL4" s="541"/>
      <c r="AM4" s="541"/>
      <c r="AN4" s="541"/>
      <c r="AO4" s="541"/>
      <c r="AP4" s="541"/>
      <c r="AQ4" s="541"/>
      <c r="AR4" s="541"/>
      <c r="AS4" s="541"/>
      <c r="AT4" s="541"/>
      <c r="AU4" s="541"/>
      <c r="AV4" s="541"/>
      <c r="AW4" s="541"/>
      <c r="AX4" s="541"/>
      <c r="AY4" s="541"/>
      <c r="AZ4" s="542"/>
      <c r="BA4" s="538" t="s">
        <v>378</v>
      </c>
      <c r="BB4" s="538" t="s">
        <v>379</v>
      </c>
      <c r="BC4" s="538" t="s">
        <v>380</v>
      </c>
      <c r="BD4" s="538" t="s">
        <v>381</v>
      </c>
      <c r="BE4" s="538" t="s">
        <v>120</v>
      </c>
      <c r="BF4" s="538" t="s">
        <v>285</v>
      </c>
      <c r="BG4" s="538" t="s">
        <v>382</v>
      </c>
    </row>
    <row r="5" spans="1:80" ht="57.75" customHeight="1" x14ac:dyDescent="0.2">
      <c r="A5" s="529"/>
      <c r="B5" s="529"/>
      <c r="C5" s="529"/>
      <c r="D5" s="129" t="s">
        <v>367</v>
      </c>
      <c r="E5" s="129" t="s">
        <v>242</v>
      </c>
      <c r="F5" s="129" t="s">
        <v>369</v>
      </c>
      <c r="G5" s="129" t="s">
        <v>370</v>
      </c>
      <c r="H5" s="129" t="s">
        <v>307</v>
      </c>
      <c r="I5" s="129" t="s">
        <v>371</v>
      </c>
      <c r="J5" s="129" t="s">
        <v>230</v>
      </c>
      <c r="K5" s="129" t="s">
        <v>298</v>
      </c>
      <c r="L5" s="129" t="s">
        <v>366</v>
      </c>
      <c r="M5" s="129" t="s">
        <v>372</v>
      </c>
      <c r="N5" s="129" t="s">
        <v>373</v>
      </c>
      <c r="O5" s="129" t="s">
        <v>374</v>
      </c>
      <c r="P5" s="130" t="s">
        <v>150</v>
      </c>
      <c r="Q5" s="130" t="s">
        <v>151</v>
      </c>
      <c r="R5" s="130" t="s">
        <v>375</v>
      </c>
      <c r="S5" s="130" t="s">
        <v>376</v>
      </c>
      <c r="T5" s="130" t="s">
        <v>367</v>
      </c>
      <c r="U5" s="130" t="s">
        <v>242</v>
      </c>
      <c r="V5" s="130" t="s">
        <v>369</v>
      </c>
      <c r="W5" s="130" t="s">
        <v>370</v>
      </c>
      <c r="X5" s="130" t="s">
        <v>307</v>
      </c>
      <c r="Y5" s="130" t="s">
        <v>371</v>
      </c>
      <c r="Z5" s="130" t="s">
        <v>230</v>
      </c>
      <c r="AA5" s="130" t="s">
        <v>298</v>
      </c>
      <c r="AB5" s="130" t="s">
        <v>366</v>
      </c>
      <c r="AC5" s="130" t="s">
        <v>372</v>
      </c>
      <c r="AD5" s="130" t="s">
        <v>373</v>
      </c>
      <c r="AE5" s="130" t="s">
        <v>374</v>
      </c>
      <c r="AF5" s="130" t="s">
        <v>150</v>
      </c>
      <c r="AG5" s="130" t="s">
        <v>151</v>
      </c>
      <c r="AH5" s="130" t="s">
        <v>375</v>
      </c>
      <c r="AI5" s="130" t="s">
        <v>376</v>
      </c>
      <c r="AJ5" s="130" t="s">
        <v>370</v>
      </c>
      <c r="AK5" s="130" t="s">
        <v>307</v>
      </c>
      <c r="AL5" s="130" t="s">
        <v>371</v>
      </c>
      <c r="AM5" s="130" t="s">
        <v>230</v>
      </c>
      <c r="AN5" s="130" t="s">
        <v>373</v>
      </c>
      <c r="AO5" s="130" t="s">
        <v>374</v>
      </c>
      <c r="AP5" s="130" t="s">
        <v>150</v>
      </c>
      <c r="AQ5" s="130" t="s">
        <v>151</v>
      </c>
      <c r="AR5" s="130" t="s">
        <v>377</v>
      </c>
      <c r="AS5" s="130" t="s">
        <v>308</v>
      </c>
      <c r="AT5" s="130" t="s">
        <v>376</v>
      </c>
      <c r="AU5" s="130" t="s">
        <v>367</v>
      </c>
      <c r="AV5" s="130" t="s">
        <v>242</v>
      </c>
      <c r="AW5" s="130" t="s">
        <v>298</v>
      </c>
      <c r="AX5" s="130" t="s">
        <v>366</v>
      </c>
      <c r="AY5" s="130" t="s">
        <v>372</v>
      </c>
      <c r="AZ5" s="130" t="s">
        <v>375</v>
      </c>
      <c r="BA5" s="539"/>
      <c r="BB5" s="539"/>
      <c r="BC5" s="539"/>
      <c r="BD5" s="539"/>
      <c r="BE5" s="539"/>
      <c r="BF5" s="539"/>
      <c r="BG5" s="539"/>
      <c r="BL5" t="s">
        <v>378</v>
      </c>
      <c r="BM5" t="s">
        <v>379</v>
      </c>
      <c r="BN5" t="s">
        <v>380</v>
      </c>
      <c r="BO5" t="s">
        <v>381</v>
      </c>
      <c r="BP5" t="s">
        <v>120</v>
      </c>
      <c r="BQ5" t="s">
        <v>285</v>
      </c>
      <c r="BR5" t="s">
        <v>382</v>
      </c>
      <c r="BT5" s="57" t="s">
        <v>178</v>
      </c>
      <c r="BU5" s="57" t="s">
        <v>134</v>
      </c>
      <c r="BV5" s="57" t="s">
        <v>286</v>
      </c>
      <c r="BW5" s="57" t="s">
        <v>133</v>
      </c>
      <c r="CA5" t="s">
        <v>400</v>
      </c>
      <c r="CB5" s="56" t="s">
        <v>177</v>
      </c>
    </row>
    <row r="6" spans="1:80" ht="38.25" customHeight="1" x14ac:dyDescent="0.2">
      <c r="A6" s="149"/>
      <c r="B6" s="56" t="str">
        <f>BX6</f>
        <v/>
      </c>
      <c r="C6" s="41">
        <f>IF(A6&gt;0,IF(VLOOKUP(A6,全技術者確認表!$A$14:$L$151,5,)="","全技術者確認表に○がありません",VLOOKUP(A6,全技術者確認表!$A$14:$D$151,2,0)),IF(COUNTA(D6:BG6)&gt;0,CB$12,))</f>
        <v>0</v>
      </c>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50"/>
      <c r="AK6" s="150"/>
      <c r="AL6" s="150"/>
      <c r="AM6" s="150"/>
      <c r="AN6" s="150"/>
      <c r="AO6" s="150"/>
      <c r="AP6" s="150"/>
      <c r="AQ6" s="150"/>
      <c r="AR6" s="150"/>
      <c r="AS6" s="150"/>
      <c r="AT6" s="150"/>
      <c r="AU6" s="150"/>
      <c r="AV6" s="150"/>
      <c r="AW6" s="150"/>
      <c r="AX6" s="150"/>
      <c r="AY6" s="150"/>
      <c r="AZ6" s="150"/>
      <c r="BA6" s="134"/>
      <c r="BB6" s="134"/>
      <c r="BC6" s="134"/>
      <c r="BD6" s="150"/>
      <c r="BE6" s="150"/>
      <c r="BF6" s="150"/>
      <c r="BG6" s="150"/>
      <c r="BL6">
        <f>COUNTIFS(様式２!$R6,1,'様式２－１'!BA6,"○")</f>
        <v>0</v>
      </c>
      <c r="BM6">
        <f>COUNTIFS(様式２!$R6,1,'様式２－１'!BB6,"○")</f>
        <v>0</v>
      </c>
      <c r="BN6">
        <f>COUNTIFS(様式２!$R6,1,'様式２－１'!BC6,"○")</f>
        <v>0</v>
      </c>
      <c r="BO6">
        <f>COUNTIFS(様式２!$R6,1,BD6,"&lt;&gt;"&amp;"")</f>
        <v>0</v>
      </c>
      <c r="BP6">
        <f>COUNTIFS(様式２!$R6,1,BE6,"&lt;&gt;"&amp;"")</f>
        <v>0</v>
      </c>
      <c r="BQ6">
        <f>COUNTIFS(様式２!$R6,1,BF6,"&lt;&gt;"&amp;"")</f>
        <v>0</v>
      </c>
      <c r="BR6">
        <f>COUNTIFS(様式２!$R6,1,BG6,"&lt;&gt;"&amp;"")</f>
        <v>0</v>
      </c>
      <c r="BT6">
        <f t="shared" ref="BT6:BT37" si="0">COUNTA(D6:AI6)</f>
        <v>0</v>
      </c>
      <c r="BU6">
        <f t="shared" ref="BU6:BU37" si="1">COUNTA(AU6,AT6)</f>
        <v>0</v>
      </c>
      <c r="BV6">
        <f t="shared" ref="BV6:BV37" si="2">COUNTA(AJ6:AZ6,AR6)</f>
        <v>0</v>
      </c>
      <c r="BW6">
        <f>COUNTA(BF6)</f>
        <v>0</v>
      </c>
      <c r="BX6" t="str">
        <f>IF(A6=0,"",IF(BT6&gt;0,"技",IF(BU6&gt;0,"Ｒ土",IF(BV6&gt;0,"Ｒ",IF(BW6&gt;0,"地",様式２!Y6)))))</f>
        <v/>
      </c>
      <c r="BY6">
        <f>SUM(BT6:BV6)</f>
        <v>0</v>
      </c>
      <c r="CB6" s="57" t="s">
        <v>178</v>
      </c>
    </row>
    <row r="7" spans="1:80" ht="38.25" customHeight="1" x14ac:dyDescent="0.2">
      <c r="A7" s="149"/>
      <c r="B7" s="56" t="str">
        <f t="shared" ref="B7:B70" si="3">BX7</f>
        <v/>
      </c>
      <c r="C7" s="41">
        <f>IF(A7&gt;0,IF(VLOOKUP(A7,全技術者確認表!$A$14:$L$151,5,)="","全技術者確認表に○がありません",VLOOKUP(A7,全技術者確認表!$A$14:$D$151,2,0)),IF(COUNTA(D7:BG7)&gt;0,CB$12,))</f>
        <v>0</v>
      </c>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50"/>
      <c r="AK7" s="150"/>
      <c r="AL7" s="150"/>
      <c r="AM7" s="150"/>
      <c r="AN7" s="150"/>
      <c r="AO7" s="150"/>
      <c r="AP7" s="150"/>
      <c r="AQ7" s="150"/>
      <c r="AR7" s="150"/>
      <c r="AS7" s="150"/>
      <c r="AT7" s="150"/>
      <c r="AU7" s="150"/>
      <c r="AV7" s="150"/>
      <c r="AW7" s="150"/>
      <c r="AX7" s="150"/>
      <c r="AY7" s="150"/>
      <c r="AZ7" s="150"/>
      <c r="BA7" s="134"/>
      <c r="BB7" s="134"/>
      <c r="BC7" s="134"/>
      <c r="BD7" s="150"/>
      <c r="BE7" s="150"/>
      <c r="BF7" s="150"/>
      <c r="BG7" s="150"/>
      <c r="BL7">
        <f>COUNTIFS(様式２!$R7,1,'様式２－１'!BA7,"○")</f>
        <v>0</v>
      </c>
      <c r="BM7">
        <f>COUNTIFS(様式２!$R7,1,'様式２－１'!BB7,"○")</f>
        <v>0</v>
      </c>
      <c r="BN7">
        <f>COUNTIFS(様式２!$R7,1,'様式２－１'!BC7,"○")</f>
        <v>0</v>
      </c>
      <c r="BO7">
        <f>COUNTIFS(様式２!$R7,1,BD7,"&lt;&gt;"&amp;"")</f>
        <v>0</v>
      </c>
      <c r="BP7">
        <f>COUNTIFS(様式２!$R7,1,BE7,"&lt;&gt;"&amp;"")</f>
        <v>0</v>
      </c>
      <c r="BQ7">
        <f>COUNTIFS(様式２!$R7,1,BF7,"&lt;&gt;"&amp;"")</f>
        <v>0</v>
      </c>
      <c r="BR7">
        <f>COUNTIFS(様式２!$R7,1,BG7,"&lt;&gt;"&amp;"")</f>
        <v>0</v>
      </c>
      <c r="BT7">
        <f t="shared" si="0"/>
        <v>0</v>
      </c>
      <c r="BU7">
        <f t="shared" si="1"/>
        <v>0</v>
      </c>
      <c r="BV7">
        <f t="shared" si="2"/>
        <v>0</v>
      </c>
      <c r="BW7">
        <f t="shared" ref="BW7:BW70" si="4">COUNTA(BF7)</f>
        <v>0</v>
      </c>
      <c r="BX7" t="str">
        <f>IF(A7=0,"",IF(BT7&gt;0,"技",IF(BU7&gt;0,"Ｒ土",IF(BV7&gt;0,"Ｒ",IF(BW7&gt;0,"地",様式２!Y7)))))</f>
        <v/>
      </c>
      <c r="BY7">
        <f t="shared" ref="BY7:BY70" si="5">SUM(BT7:BV7)</f>
        <v>0</v>
      </c>
      <c r="CA7" t="s">
        <v>399</v>
      </c>
      <c r="CB7" s="57" t="s">
        <v>134</v>
      </c>
    </row>
    <row r="8" spans="1:80" ht="38.25" customHeight="1" x14ac:dyDescent="0.2">
      <c r="A8" s="149"/>
      <c r="B8" s="56" t="str">
        <f t="shared" si="3"/>
        <v/>
      </c>
      <c r="C8" s="41">
        <f>IF(A8&gt;0,IF(VLOOKUP(A8,全技術者確認表!$A$14:$L$151,5,)="","全技術者確認表に○がありません",VLOOKUP(A8,全技術者確認表!$A$14:$D$151,2,0)),IF(COUNTA(D8:BG8)&gt;0,CB$12,))</f>
        <v>0</v>
      </c>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50"/>
      <c r="AK8" s="150"/>
      <c r="AL8" s="150"/>
      <c r="AM8" s="150"/>
      <c r="AN8" s="150"/>
      <c r="AO8" s="150"/>
      <c r="AP8" s="150"/>
      <c r="AQ8" s="150"/>
      <c r="AR8" s="150"/>
      <c r="AS8" s="150"/>
      <c r="AT8" s="150"/>
      <c r="AU8" s="150"/>
      <c r="AV8" s="150"/>
      <c r="AW8" s="150"/>
      <c r="AX8" s="150"/>
      <c r="AY8" s="150"/>
      <c r="AZ8" s="150"/>
      <c r="BA8" s="134"/>
      <c r="BB8" s="134"/>
      <c r="BC8" s="134"/>
      <c r="BD8" s="150"/>
      <c r="BE8" s="150"/>
      <c r="BF8" s="150"/>
      <c r="BG8" s="150"/>
      <c r="BL8">
        <f>COUNTIFS(様式２!$R8,1,'様式２－１'!BA8,"○")</f>
        <v>0</v>
      </c>
      <c r="BM8">
        <f>COUNTIFS(様式２!$R8,1,'様式２－１'!BB8,"○")</f>
        <v>0</v>
      </c>
      <c r="BN8">
        <f>COUNTIFS(様式２!$R8,1,'様式２－１'!BC8,"○")</f>
        <v>0</v>
      </c>
      <c r="BO8">
        <f>COUNTIFS(様式２!$R8,1,BD8,"&lt;&gt;"&amp;"")</f>
        <v>0</v>
      </c>
      <c r="BP8">
        <f>COUNTIFS(様式２!$R8,1,BE8,"&lt;&gt;"&amp;"")</f>
        <v>0</v>
      </c>
      <c r="BQ8">
        <f>COUNTIFS(様式２!$R8,1,BF8,"&lt;&gt;"&amp;"")</f>
        <v>0</v>
      </c>
      <c r="BR8">
        <f>COUNTIFS(様式２!$R8,1,BG8,"&lt;&gt;"&amp;"")</f>
        <v>0</v>
      </c>
      <c r="BT8">
        <f t="shared" si="0"/>
        <v>0</v>
      </c>
      <c r="BU8">
        <f t="shared" si="1"/>
        <v>0</v>
      </c>
      <c r="BV8">
        <f t="shared" si="2"/>
        <v>0</v>
      </c>
      <c r="BW8">
        <f t="shared" si="4"/>
        <v>0</v>
      </c>
      <c r="BX8" t="str">
        <f>IF(A8=0,"",IF(BT8&gt;0,"技",IF(BU8&gt;0,"Ｒ土",IF(BV8&gt;0,"Ｒ",IF(BW8&gt;0,"地",様式２!Y8)))))</f>
        <v/>
      </c>
      <c r="BY8">
        <f t="shared" si="5"/>
        <v>0</v>
      </c>
      <c r="CB8" s="57" t="s">
        <v>286</v>
      </c>
    </row>
    <row r="9" spans="1:80" ht="38.25" customHeight="1" x14ac:dyDescent="0.2">
      <c r="A9" s="149"/>
      <c r="B9" s="56" t="str">
        <f t="shared" si="3"/>
        <v/>
      </c>
      <c r="C9" s="41">
        <f>IF(A9&gt;0,IF(VLOOKUP(A9,全技術者確認表!$A$14:$L$151,5,)="","全技術者確認表に○がありません",VLOOKUP(A9,全技術者確認表!$A$14:$D$151,2,0)),IF(COUNTA(D9:BG9)&gt;0,CB$12,))</f>
        <v>0</v>
      </c>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50"/>
      <c r="AK9" s="150"/>
      <c r="AL9" s="150"/>
      <c r="AM9" s="150"/>
      <c r="AN9" s="150"/>
      <c r="AO9" s="150"/>
      <c r="AP9" s="150"/>
      <c r="AQ9" s="150"/>
      <c r="AR9" s="150"/>
      <c r="AS9" s="150"/>
      <c r="AT9" s="150"/>
      <c r="AU9" s="150"/>
      <c r="AV9" s="150"/>
      <c r="AW9" s="150"/>
      <c r="AX9" s="150"/>
      <c r="AY9" s="150"/>
      <c r="AZ9" s="150"/>
      <c r="BA9" s="134"/>
      <c r="BB9" s="134"/>
      <c r="BC9" s="134"/>
      <c r="BD9" s="151"/>
      <c r="BE9" s="152"/>
      <c r="BF9" s="152"/>
      <c r="BG9" s="150"/>
      <c r="BL9">
        <f>COUNTIFS(様式２!$R9,1,'様式２－１'!BA9,"○")</f>
        <v>0</v>
      </c>
      <c r="BM9">
        <f>COUNTIFS(様式２!$R9,1,'様式２－１'!BB9,"○")</f>
        <v>0</v>
      </c>
      <c r="BN9">
        <f>COUNTIFS(様式２!$R9,1,'様式２－１'!BC9,"○")</f>
        <v>0</v>
      </c>
      <c r="BO9">
        <f>COUNTIFS(様式２!$R9,1,BD9,"&lt;&gt;"&amp;"")</f>
        <v>0</v>
      </c>
      <c r="BP9">
        <f>COUNTIFS(様式２!$R9,1,BE9,"&lt;&gt;"&amp;"")</f>
        <v>0</v>
      </c>
      <c r="BQ9">
        <f>COUNTIFS(様式２!$R9,1,BF9,"&lt;&gt;"&amp;"")</f>
        <v>0</v>
      </c>
      <c r="BR9">
        <f>COUNTIFS(様式２!$R9,1,BG9,"&lt;&gt;"&amp;"")</f>
        <v>0</v>
      </c>
      <c r="BT9">
        <f t="shared" si="0"/>
        <v>0</v>
      </c>
      <c r="BU9">
        <f t="shared" si="1"/>
        <v>0</v>
      </c>
      <c r="BV9">
        <f t="shared" si="2"/>
        <v>0</v>
      </c>
      <c r="BW9">
        <f t="shared" si="4"/>
        <v>0</v>
      </c>
      <c r="BX9" t="str">
        <f>IF(A9=0,"",IF(BT9&gt;0,"技",IF(BU9&gt;0,"Ｒ土",IF(BV9&gt;0,"Ｒ",IF(BW9&gt;0,"地",様式２!Y9)))))</f>
        <v/>
      </c>
      <c r="BY9">
        <f t="shared" si="5"/>
        <v>0</v>
      </c>
      <c r="CB9" s="57" t="s">
        <v>133</v>
      </c>
    </row>
    <row r="10" spans="1:80" ht="38.25" customHeight="1" x14ac:dyDescent="0.2">
      <c r="A10" s="149"/>
      <c r="B10" s="56" t="str">
        <f t="shared" si="3"/>
        <v/>
      </c>
      <c r="C10" s="41">
        <f>IF(A10&gt;0,IF(VLOOKUP(A10,全技術者確認表!$A$14:$L$151,5,)="","全技術者確認表に○がありません",VLOOKUP(A10,全技術者確認表!$A$14:$D$151,2,0)),IF(COUNTA(D10:BG10)&gt;0,CB$12,))</f>
        <v>0</v>
      </c>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50"/>
      <c r="AK10" s="150"/>
      <c r="AL10" s="150"/>
      <c r="AM10" s="150"/>
      <c r="AN10" s="150"/>
      <c r="AO10" s="150"/>
      <c r="AP10" s="150"/>
      <c r="AQ10" s="150"/>
      <c r="AR10" s="150"/>
      <c r="AS10" s="150"/>
      <c r="AT10" s="150"/>
      <c r="AU10" s="150"/>
      <c r="AV10" s="150"/>
      <c r="AW10" s="150"/>
      <c r="AX10" s="150"/>
      <c r="AY10" s="150"/>
      <c r="AZ10" s="150"/>
      <c r="BA10" s="134"/>
      <c r="BB10" s="134"/>
      <c r="BC10" s="134"/>
      <c r="BD10" s="151"/>
      <c r="BE10" s="152"/>
      <c r="BF10" s="150"/>
      <c r="BG10" s="152"/>
      <c r="BL10">
        <f>COUNTIFS(様式２!$R10,1,'様式２－１'!BA10,"○")</f>
        <v>0</v>
      </c>
      <c r="BM10">
        <f>COUNTIFS(様式２!$R10,1,'様式２－１'!BB10,"○")</f>
        <v>0</v>
      </c>
      <c r="BN10">
        <f>COUNTIFS(様式２!$R10,1,'様式２－１'!BC10,"○")</f>
        <v>0</v>
      </c>
      <c r="BO10">
        <f>COUNTIFS(様式２!$R10,1,BD10,"&lt;&gt;"&amp;"")</f>
        <v>0</v>
      </c>
      <c r="BP10">
        <f>COUNTIFS(様式２!$R10,1,BE10,"&lt;&gt;"&amp;"")</f>
        <v>0</v>
      </c>
      <c r="BQ10">
        <f>COUNTIFS(様式２!$R10,1,BF10,"&lt;&gt;"&amp;"")</f>
        <v>0</v>
      </c>
      <c r="BR10">
        <f>COUNTIFS(様式２!$R10,1,BG10,"&lt;&gt;"&amp;"")</f>
        <v>0</v>
      </c>
      <c r="BT10">
        <f t="shared" si="0"/>
        <v>0</v>
      </c>
      <c r="BU10">
        <f t="shared" si="1"/>
        <v>0</v>
      </c>
      <c r="BV10">
        <f t="shared" si="2"/>
        <v>0</v>
      </c>
      <c r="BW10">
        <f t="shared" si="4"/>
        <v>0</v>
      </c>
      <c r="BX10" t="str">
        <f>IF(A10=0,"",IF(BT10&gt;0,"技",IF(BU10&gt;0,"Ｒ土",IF(BV10&gt;0,"Ｒ",IF(BW10&gt;0,"地",様式２!Y10)))))</f>
        <v/>
      </c>
      <c r="BY10">
        <f t="shared" si="5"/>
        <v>0</v>
      </c>
      <c r="CB10" s="57" t="s">
        <v>135</v>
      </c>
    </row>
    <row r="11" spans="1:80" ht="38.25" customHeight="1" x14ac:dyDescent="0.2">
      <c r="A11" s="149"/>
      <c r="B11" s="56" t="str">
        <f t="shared" si="3"/>
        <v/>
      </c>
      <c r="C11" s="41">
        <f>IF(A11&gt;0,IF(VLOOKUP(A11,全技術者確認表!$A$14:$L$151,5,)="","全技術者確認表に○がありません",VLOOKUP(A11,全技術者確認表!$A$14:$D$151,2,0)),IF(COUNTA(D11:BG11)&gt;0,CB$12,))</f>
        <v>0</v>
      </c>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50"/>
      <c r="AK11" s="150"/>
      <c r="AL11" s="150"/>
      <c r="AM11" s="150"/>
      <c r="AN11" s="150"/>
      <c r="AO11" s="150"/>
      <c r="AP11" s="150"/>
      <c r="AQ11" s="150"/>
      <c r="AR11" s="150"/>
      <c r="AS11" s="150"/>
      <c r="AT11" s="150"/>
      <c r="AU11" s="150"/>
      <c r="AV11" s="150"/>
      <c r="AW11" s="150"/>
      <c r="AX11" s="150"/>
      <c r="AY11" s="150"/>
      <c r="AZ11" s="150"/>
      <c r="BA11" s="134"/>
      <c r="BB11" s="134"/>
      <c r="BC11" s="134"/>
      <c r="BD11" s="151"/>
      <c r="BE11" s="150"/>
      <c r="BF11" s="152"/>
      <c r="BG11" s="152"/>
      <c r="BL11">
        <f>COUNTIFS(様式２!$R11,1,'様式２－１'!BA11,"○")</f>
        <v>0</v>
      </c>
      <c r="BM11">
        <f>COUNTIFS(様式２!$R11,1,'様式２－１'!BB11,"○")</f>
        <v>0</v>
      </c>
      <c r="BN11">
        <f>COUNTIFS(様式２!$R11,1,'様式２－１'!BC11,"○")</f>
        <v>0</v>
      </c>
      <c r="BO11">
        <f>COUNTIFS(様式２!$R11,1,BD11,"&lt;&gt;"&amp;"")</f>
        <v>0</v>
      </c>
      <c r="BP11">
        <f>COUNTIFS(様式２!$R11,1,BE11,"&lt;&gt;"&amp;"")</f>
        <v>0</v>
      </c>
      <c r="BQ11">
        <f>COUNTIFS(様式２!$R11,1,BF11,"&lt;&gt;"&amp;"")</f>
        <v>0</v>
      </c>
      <c r="BR11">
        <f>COUNTIFS(様式２!$R11,1,BG11,"&lt;&gt;"&amp;"")</f>
        <v>0</v>
      </c>
      <c r="BT11">
        <f t="shared" si="0"/>
        <v>0</v>
      </c>
      <c r="BU11">
        <f t="shared" si="1"/>
        <v>0</v>
      </c>
      <c r="BV11">
        <f t="shared" si="2"/>
        <v>0</v>
      </c>
      <c r="BW11">
        <f t="shared" si="4"/>
        <v>0</v>
      </c>
      <c r="BX11" t="str">
        <f>IF(A11=0,"",IF(BT11&gt;0,"技",IF(BU11&gt;0,"Ｒ土",IF(BV11&gt;0,"Ｒ",IF(BW11&gt;0,"地",様式２!Y11)))))</f>
        <v/>
      </c>
      <c r="BY11">
        <f t="shared" si="5"/>
        <v>0</v>
      </c>
      <c r="CB11" s="57" t="s">
        <v>191</v>
      </c>
    </row>
    <row r="12" spans="1:80" ht="38.25" customHeight="1" x14ac:dyDescent="0.2">
      <c r="A12" s="149"/>
      <c r="B12" s="56" t="str">
        <f t="shared" si="3"/>
        <v/>
      </c>
      <c r="C12" s="41">
        <f>IF(A12&gt;0,IF(VLOOKUP(A12,全技術者確認表!$A$14:$L$151,5,)="","全技術者確認表に○がありません",VLOOKUP(A12,全技術者確認表!$A$14:$D$151,2,0)),IF(COUNTA(D12:BG12)&gt;0,CB$12,))</f>
        <v>0</v>
      </c>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50"/>
      <c r="AK12" s="150"/>
      <c r="AL12" s="150"/>
      <c r="AM12" s="150"/>
      <c r="AN12" s="150"/>
      <c r="AO12" s="150"/>
      <c r="AP12" s="150"/>
      <c r="AQ12" s="150"/>
      <c r="AR12" s="150"/>
      <c r="AS12" s="150"/>
      <c r="AT12" s="150"/>
      <c r="AU12" s="150"/>
      <c r="AV12" s="150"/>
      <c r="AW12" s="150"/>
      <c r="AX12" s="150"/>
      <c r="AY12" s="150"/>
      <c r="AZ12" s="150"/>
      <c r="BA12" s="134"/>
      <c r="BB12" s="134"/>
      <c r="BC12" s="134"/>
      <c r="BD12" s="151"/>
      <c r="BE12" s="152"/>
      <c r="BF12" s="152"/>
      <c r="BG12" s="152"/>
      <c r="BL12">
        <f>COUNTIFS(様式２!$R12,1,'様式２－１'!BA12,"○")</f>
        <v>0</v>
      </c>
      <c r="BM12">
        <f>COUNTIFS(様式２!$R12,1,'様式２－１'!BB12,"○")</f>
        <v>0</v>
      </c>
      <c r="BN12">
        <f>COUNTIFS(様式２!$R12,1,'様式２－１'!BC12,"○")</f>
        <v>0</v>
      </c>
      <c r="BO12">
        <f>COUNTIFS(様式２!$R12,1,BD12,"&lt;&gt;"&amp;"")</f>
        <v>0</v>
      </c>
      <c r="BP12">
        <f>COUNTIFS(様式２!$R12,1,BE12,"&lt;&gt;"&amp;"")</f>
        <v>0</v>
      </c>
      <c r="BQ12">
        <f>COUNTIFS(様式２!$R12,1,BF12,"&lt;&gt;"&amp;"")</f>
        <v>0</v>
      </c>
      <c r="BR12">
        <f>COUNTIFS(様式２!$R12,1,BG12,"&lt;&gt;"&amp;"")</f>
        <v>0</v>
      </c>
      <c r="BT12">
        <f t="shared" si="0"/>
        <v>0</v>
      </c>
      <c r="BU12">
        <f t="shared" si="1"/>
        <v>0</v>
      </c>
      <c r="BV12">
        <f t="shared" si="2"/>
        <v>0</v>
      </c>
      <c r="BW12">
        <f t="shared" si="4"/>
        <v>0</v>
      </c>
      <c r="BX12" t="str">
        <f>IF(A12=0,"",IF(BT12&gt;0,"技",IF(BU12&gt;0,"Ｒ土",IF(BV12&gt;0,"Ｒ",IF(BW12&gt;0,"地",様式２!Y12)))))</f>
        <v/>
      </c>
      <c r="BY12">
        <f t="shared" si="5"/>
        <v>0</v>
      </c>
      <c r="CB12" s="132" t="s">
        <v>445</v>
      </c>
    </row>
    <row r="13" spans="1:80" ht="38.25" customHeight="1" x14ac:dyDescent="0.2">
      <c r="A13" s="149"/>
      <c r="B13" s="56" t="str">
        <f t="shared" si="3"/>
        <v/>
      </c>
      <c r="C13" s="41">
        <f>IF(A13&gt;0,IF(VLOOKUP(A13,全技術者確認表!$A$14:$L$151,5,)="","全技術者確認表に○がありません",VLOOKUP(A13,全技術者確認表!$A$14:$D$151,2,0)),IF(COUNTA(D13:BG13)&gt;0,CB$12,))</f>
        <v>0</v>
      </c>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50"/>
      <c r="AK13" s="150"/>
      <c r="AL13" s="150"/>
      <c r="AM13" s="150"/>
      <c r="AN13" s="150"/>
      <c r="AO13" s="150"/>
      <c r="AP13" s="150"/>
      <c r="AQ13" s="150"/>
      <c r="AR13" s="150"/>
      <c r="AS13" s="150"/>
      <c r="AT13" s="150"/>
      <c r="AU13" s="150"/>
      <c r="AV13" s="150"/>
      <c r="AW13" s="150"/>
      <c r="AX13" s="150"/>
      <c r="AY13" s="150"/>
      <c r="AZ13" s="150"/>
      <c r="BA13" s="134"/>
      <c r="BB13" s="134"/>
      <c r="BC13" s="134"/>
      <c r="BD13" s="151"/>
      <c r="BE13" s="152"/>
      <c r="BF13" s="152"/>
      <c r="BG13" s="152"/>
      <c r="BL13">
        <f>COUNTIFS(様式２!$R13,1,'様式２－１'!BA13,"○")</f>
        <v>0</v>
      </c>
      <c r="BM13">
        <f>COUNTIFS(様式２!$R13,1,'様式２－１'!BB13,"○")</f>
        <v>0</v>
      </c>
      <c r="BN13">
        <f>COUNTIFS(様式２!$R13,1,'様式２－１'!BC13,"○")</f>
        <v>0</v>
      </c>
      <c r="BO13">
        <f>COUNTIFS(様式２!$R13,1,BD13,"&lt;&gt;"&amp;"")</f>
        <v>0</v>
      </c>
      <c r="BP13">
        <f>COUNTIFS(様式２!$R13,1,BE13,"&lt;&gt;"&amp;"")</f>
        <v>0</v>
      </c>
      <c r="BQ13">
        <f>COUNTIFS(様式２!$R13,1,BF13,"&lt;&gt;"&amp;"")</f>
        <v>0</v>
      </c>
      <c r="BR13">
        <f>COUNTIFS(様式２!$R13,1,BG13,"&lt;&gt;"&amp;"")</f>
        <v>0</v>
      </c>
      <c r="BT13">
        <f t="shared" si="0"/>
        <v>0</v>
      </c>
      <c r="BU13">
        <f t="shared" si="1"/>
        <v>0</v>
      </c>
      <c r="BV13">
        <f t="shared" si="2"/>
        <v>0</v>
      </c>
      <c r="BW13">
        <f t="shared" si="4"/>
        <v>0</v>
      </c>
      <c r="BX13" t="str">
        <f>IF(A13=0,"",IF(BT13&gt;0,"技",IF(BU13&gt;0,"Ｒ土",IF(BV13&gt;0,"Ｒ",IF(BW13&gt;0,"地",様式２!Y13)))))</f>
        <v/>
      </c>
      <c r="BY13">
        <f t="shared" si="5"/>
        <v>0</v>
      </c>
    </row>
    <row r="14" spans="1:80" ht="38.25" customHeight="1" x14ac:dyDescent="0.2">
      <c r="A14" s="149"/>
      <c r="B14" s="56" t="str">
        <f t="shared" si="3"/>
        <v/>
      </c>
      <c r="C14" s="41">
        <f>IF(A14&gt;0,IF(VLOOKUP(A14,全技術者確認表!$A$14:$L$151,5,)="","全技術者確認表に○がありません",VLOOKUP(A14,全技術者確認表!$A$14:$D$151,2,0)),IF(COUNTA(D14:BG14)&gt;0,CB$12,))</f>
        <v>0</v>
      </c>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50"/>
      <c r="AK14" s="150"/>
      <c r="AL14" s="150"/>
      <c r="AM14" s="150"/>
      <c r="AN14" s="150"/>
      <c r="AO14" s="150"/>
      <c r="AP14" s="150"/>
      <c r="AQ14" s="150"/>
      <c r="AR14" s="150"/>
      <c r="AS14" s="150"/>
      <c r="AT14" s="150"/>
      <c r="AU14" s="150"/>
      <c r="AV14" s="150"/>
      <c r="AW14" s="150"/>
      <c r="AX14" s="150"/>
      <c r="AY14" s="150"/>
      <c r="AZ14" s="150"/>
      <c r="BA14" s="134"/>
      <c r="BB14" s="134"/>
      <c r="BC14" s="134"/>
      <c r="BD14" s="151"/>
      <c r="BE14" s="152"/>
      <c r="BF14" s="152"/>
      <c r="BG14" s="152"/>
      <c r="BL14">
        <f>COUNTIFS(様式２!$R14,1,'様式２－１'!BA14,"○")</f>
        <v>0</v>
      </c>
      <c r="BM14">
        <f>COUNTIFS(様式２!$R14,1,'様式２－１'!BB14,"○")</f>
        <v>0</v>
      </c>
      <c r="BN14">
        <f>COUNTIFS(様式２!$R14,1,'様式２－１'!BC14,"○")</f>
        <v>0</v>
      </c>
      <c r="BO14">
        <f>COUNTIFS(様式２!$R14,1,BD14,"&lt;&gt;"&amp;"")</f>
        <v>0</v>
      </c>
      <c r="BP14">
        <f>COUNTIFS(様式２!$R14,1,BE14,"&lt;&gt;"&amp;"")</f>
        <v>0</v>
      </c>
      <c r="BQ14">
        <f>COUNTIFS(様式２!$R14,1,BF14,"&lt;&gt;"&amp;"")</f>
        <v>0</v>
      </c>
      <c r="BR14">
        <f>COUNTIFS(様式２!$R14,1,BG14,"&lt;&gt;"&amp;"")</f>
        <v>0</v>
      </c>
      <c r="BT14">
        <f t="shared" si="0"/>
        <v>0</v>
      </c>
      <c r="BU14">
        <f t="shared" si="1"/>
        <v>0</v>
      </c>
      <c r="BV14">
        <f t="shared" si="2"/>
        <v>0</v>
      </c>
      <c r="BW14">
        <f t="shared" si="4"/>
        <v>0</v>
      </c>
      <c r="BX14" t="str">
        <f>IF(A14=0,"",IF(BT14&gt;0,"技",IF(BU14&gt;0,"Ｒ土",IF(BV14&gt;0,"Ｒ",IF(BW14&gt;0,"地",様式２!Y14)))))</f>
        <v/>
      </c>
      <c r="BY14">
        <f t="shared" si="5"/>
        <v>0</v>
      </c>
    </row>
    <row r="15" spans="1:80" ht="38.25" customHeight="1" x14ac:dyDescent="0.2">
      <c r="A15" s="149"/>
      <c r="B15" s="56" t="str">
        <f t="shared" si="3"/>
        <v/>
      </c>
      <c r="C15" s="41">
        <f>IF(A15&gt;0,IF(VLOOKUP(A15,全技術者確認表!$A$14:$L$151,5,)="","全技術者確認表に○がありません",VLOOKUP(A15,全技術者確認表!$A$14:$D$151,2,0)),IF(COUNTA(D15:BG15)&gt;0,CB$12,))</f>
        <v>0</v>
      </c>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50"/>
      <c r="AK15" s="150"/>
      <c r="AL15" s="150"/>
      <c r="AM15" s="150"/>
      <c r="AN15" s="150"/>
      <c r="AO15" s="150"/>
      <c r="AP15" s="150"/>
      <c r="AQ15" s="150"/>
      <c r="AR15" s="150"/>
      <c r="AS15" s="150"/>
      <c r="AT15" s="150"/>
      <c r="AU15" s="150"/>
      <c r="AV15" s="150"/>
      <c r="AW15" s="150"/>
      <c r="AX15" s="150"/>
      <c r="AY15" s="150"/>
      <c r="AZ15" s="150"/>
      <c r="BA15" s="134"/>
      <c r="BB15" s="134"/>
      <c r="BC15" s="134"/>
      <c r="BD15" s="151"/>
      <c r="BE15" s="152"/>
      <c r="BF15" s="152"/>
      <c r="BG15" s="152"/>
      <c r="BL15">
        <f>COUNTIFS(様式２!$R15,1,'様式２－１'!BA15,"○")</f>
        <v>0</v>
      </c>
      <c r="BM15">
        <f>COUNTIFS(様式２!$R15,1,'様式２－１'!BB15,"○")</f>
        <v>0</v>
      </c>
      <c r="BN15">
        <f>COUNTIFS(様式２!$R15,1,'様式２－１'!BC15,"○")</f>
        <v>0</v>
      </c>
      <c r="BO15">
        <f>COUNTIFS(様式２!$R15,1,BD15,"&lt;&gt;"&amp;"")</f>
        <v>0</v>
      </c>
      <c r="BP15">
        <f>COUNTIFS(様式２!$R15,1,BE15,"&lt;&gt;"&amp;"")</f>
        <v>0</v>
      </c>
      <c r="BQ15">
        <f>COUNTIFS(様式２!$R15,1,BF15,"&lt;&gt;"&amp;"")</f>
        <v>0</v>
      </c>
      <c r="BR15">
        <f>COUNTIFS(様式２!$R15,1,BG15,"&lt;&gt;"&amp;"")</f>
        <v>0</v>
      </c>
      <c r="BT15">
        <f t="shared" si="0"/>
        <v>0</v>
      </c>
      <c r="BU15">
        <f t="shared" si="1"/>
        <v>0</v>
      </c>
      <c r="BV15">
        <f t="shared" si="2"/>
        <v>0</v>
      </c>
      <c r="BW15">
        <f t="shared" si="4"/>
        <v>0</v>
      </c>
      <c r="BX15" t="str">
        <f>IF(A15=0,"",IF(BT15&gt;0,"技",IF(BU15&gt;0,"Ｒ土",IF(BV15&gt;0,"Ｒ",IF(BW15&gt;0,"地",様式２!Y15)))))</f>
        <v/>
      </c>
      <c r="BY15">
        <f t="shared" si="5"/>
        <v>0</v>
      </c>
    </row>
    <row r="16" spans="1:80" ht="38.25" customHeight="1" x14ac:dyDescent="0.2">
      <c r="A16" s="149"/>
      <c r="B16" s="56" t="str">
        <f t="shared" si="3"/>
        <v/>
      </c>
      <c r="C16" s="41">
        <f>IF(A16&gt;0,IF(VLOOKUP(A16,全技術者確認表!$A$14:$L$151,5,)="","全技術者確認表に○がありません",VLOOKUP(A16,全技術者確認表!$A$14:$D$151,2,0)),IF(COUNTA(D16:BG16)&gt;0,CB$12,))</f>
        <v>0</v>
      </c>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50"/>
      <c r="AK16" s="150"/>
      <c r="AL16" s="150"/>
      <c r="AM16" s="150"/>
      <c r="AN16" s="150"/>
      <c r="AO16" s="150"/>
      <c r="AP16" s="150"/>
      <c r="AQ16" s="150"/>
      <c r="AR16" s="150"/>
      <c r="AS16" s="150"/>
      <c r="AT16" s="150"/>
      <c r="AU16" s="150"/>
      <c r="AV16" s="150"/>
      <c r="AW16" s="150"/>
      <c r="AX16" s="150"/>
      <c r="AY16" s="150"/>
      <c r="AZ16" s="150"/>
      <c r="BA16" s="134"/>
      <c r="BB16" s="134"/>
      <c r="BC16" s="134"/>
      <c r="BD16" s="151"/>
      <c r="BE16" s="152"/>
      <c r="BF16" s="152"/>
      <c r="BG16" s="152"/>
      <c r="BL16">
        <f>COUNTIFS(様式２!$R16,1,'様式２－１'!BA16,"○")</f>
        <v>0</v>
      </c>
      <c r="BM16">
        <f>COUNTIFS(様式２!$R16,1,'様式２－１'!BB16,"○")</f>
        <v>0</v>
      </c>
      <c r="BN16">
        <f>COUNTIFS(様式２!$R16,1,'様式２－１'!BC16,"○")</f>
        <v>0</v>
      </c>
      <c r="BO16">
        <f>COUNTIFS(様式２!$R16,1,BD16,"&lt;&gt;"&amp;"")</f>
        <v>0</v>
      </c>
      <c r="BP16">
        <f>COUNTIFS(様式２!$R16,1,BE16,"&lt;&gt;"&amp;"")</f>
        <v>0</v>
      </c>
      <c r="BQ16">
        <f>COUNTIFS(様式２!$R16,1,BF16,"&lt;&gt;"&amp;"")</f>
        <v>0</v>
      </c>
      <c r="BR16">
        <f>COUNTIFS(様式２!$R16,1,BG16,"&lt;&gt;"&amp;"")</f>
        <v>0</v>
      </c>
      <c r="BT16">
        <f t="shared" si="0"/>
        <v>0</v>
      </c>
      <c r="BU16">
        <f t="shared" si="1"/>
        <v>0</v>
      </c>
      <c r="BV16">
        <f t="shared" si="2"/>
        <v>0</v>
      </c>
      <c r="BW16">
        <f t="shared" si="4"/>
        <v>0</v>
      </c>
      <c r="BX16" t="str">
        <f>IF(A16=0,"",IF(BT16&gt;0,"技",IF(BU16&gt;0,"Ｒ土",IF(BV16&gt;0,"Ｒ",IF(BW16&gt;0,"地",様式２!Y16)))))</f>
        <v/>
      </c>
      <c r="BY16">
        <f t="shared" si="5"/>
        <v>0</v>
      </c>
    </row>
    <row r="17" spans="1:77" ht="38.25" customHeight="1" x14ac:dyDescent="0.2">
      <c r="A17" s="149"/>
      <c r="B17" s="56" t="str">
        <f t="shared" si="3"/>
        <v/>
      </c>
      <c r="C17" s="41">
        <f>IF(A17&gt;0,IF(VLOOKUP(A17,全技術者確認表!$A$14:$L$151,5,)="","全技術者確認表に○がありません",VLOOKUP(A17,全技術者確認表!$A$14:$D$151,2,0)),IF(COUNTA(D17:BG17)&gt;0,CB$12,))</f>
        <v>0</v>
      </c>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50"/>
      <c r="AK17" s="150"/>
      <c r="AL17" s="150"/>
      <c r="AM17" s="150"/>
      <c r="AN17" s="150"/>
      <c r="AO17" s="150"/>
      <c r="AP17" s="150"/>
      <c r="AQ17" s="150"/>
      <c r="AR17" s="150"/>
      <c r="AS17" s="150"/>
      <c r="AT17" s="150"/>
      <c r="AU17" s="150"/>
      <c r="AV17" s="150"/>
      <c r="AW17" s="150"/>
      <c r="AX17" s="150"/>
      <c r="AY17" s="150"/>
      <c r="AZ17" s="150"/>
      <c r="BA17" s="134"/>
      <c r="BB17" s="134"/>
      <c r="BC17" s="134"/>
      <c r="BD17" s="151"/>
      <c r="BE17" s="152"/>
      <c r="BF17" s="152"/>
      <c r="BG17" s="152"/>
      <c r="BL17">
        <f>COUNTIFS(様式２!$R17,1,'様式２－１'!BA17,"○")</f>
        <v>0</v>
      </c>
      <c r="BM17">
        <f>COUNTIFS(様式２!$R17,1,'様式２－１'!BB17,"○")</f>
        <v>0</v>
      </c>
      <c r="BN17">
        <f>COUNTIFS(様式２!$R17,1,'様式２－１'!BC17,"○")</f>
        <v>0</v>
      </c>
      <c r="BO17">
        <f>COUNTIFS(様式２!$R17,1,BD17,"&lt;&gt;"&amp;"")</f>
        <v>0</v>
      </c>
      <c r="BP17">
        <f>COUNTIFS(様式２!$R17,1,BE17,"&lt;&gt;"&amp;"")</f>
        <v>0</v>
      </c>
      <c r="BQ17">
        <f>COUNTIFS(様式２!$R17,1,BF17,"&lt;&gt;"&amp;"")</f>
        <v>0</v>
      </c>
      <c r="BR17">
        <f>COUNTIFS(様式２!$R17,1,BG17,"&lt;&gt;"&amp;"")</f>
        <v>0</v>
      </c>
      <c r="BT17">
        <f t="shared" si="0"/>
        <v>0</v>
      </c>
      <c r="BU17">
        <f t="shared" si="1"/>
        <v>0</v>
      </c>
      <c r="BV17">
        <f t="shared" si="2"/>
        <v>0</v>
      </c>
      <c r="BW17">
        <f t="shared" si="4"/>
        <v>0</v>
      </c>
      <c r="BX17" t="str">
        <f>IF(A17=0,"",IF(BT17&gt;0,"技",IF(BU17&gt;0,"Ｒ土",IF(BV17&gt;0,"Ｒ",IF(BW17&gt;0,"地",様式２!Y17)))))</f>
        <v/>
      </c>
      <c r="BY17">
        <f t="shared" si="5"/>
        <v>0</v>
      </c>
    </row>
    <row r="18" spans="1:77" ht="38.25" customHeight="1" x14ac:dyDescent="0.2">
      <c r="A18" s="149"/>
      <c r="B18" s="56" t="str">
        <f t="shared" si="3"/>
        <v/>
      </c>
      <c r="C18" s="41">
        <f>IF(A18&gt;0,IF(VLOOKUP(A18,全技術者確認表!$A$14:$L$151,5,)="","全技術者確認表に○がありません",VLOOKUP(A18,全技術者確認表!$A$14:$D$151,2,0)),IF(COUNTA(D18:BG18)&gt;0,CB$12,))</f>
        <v>0</v>
      </c>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50"/>
      <c r="AK18" s="150"/>
      <c r="AL18" s="150"/>
      <c r="AM18" s="150"/>
      <c r="AN18" s="150"/>
      <c r="AO18" s="150"/>
      <c r="AP18" s="150"/>
      <c r="AQ18" s="150"/>
      <c r="AR18" s="150"/>
      <c r="AS18" s="150"/>
      <c r="AT18" s="150"/>
      <c r="AU18" s="150"/>
      <c r="AV18" s="150"/>
      <c r="AW18" s="150"/>
      <c r="AX18" s="150"/>
      <c r="AY18" s="150"/>
      <c r="AZ18" s="150"/>
      <c r="BA18" s="134"/>
      <c r="BB18" s="134"/>
      <c r="BC18" s="134"/>
      <c r="BD18" s="151"/>
      <c r="BE18" s="152"/>
      <c r="BF18" s="152"/>
      <c r="BG18" s="152"/>
      <c r="BL18">
        <f>COUNTIFS(様式２!$R18,1,'様式２－１'!BA18,"○")</f>
        <v>0</v>
      </c>
      <c r="BM18">
        <f>COUNTIFS(様式２!$R18,1,'様式２－１'!BB18,"○")</f>
        <v>0</v>
      </c>
      <c r="BN18">
        <f>COUNTIFS(様式２!$R18,1,'様式２－１'!BC18,"○")</f>
        <v>0</v>
      </c>
      <c r="BO18">
        <f>COUNTIFS(様式２!$R18,1,BD18,"&lt;&gt;"&amp;"")</f>
        <v>0</v>
      </c>
      <c r="BP18">
        <f>COUNTIFS(様式２!$R18,1,BE18,"&lt;&gt;"&amp;"")</f>
        <v>0</v>
      </c>
      <c r="BQ18">
        <f>COUNTIFS(様式２!$R18,1,BF18,"&lt;&gt;"&amp;"")</f>
        <v>0</v>
      </c>
      <c r="BR18">
        <f>COUNTIFS(様式２!$R18,1,BG18,"&lt;&gt;"&amp;"")</f>
        <v>0</v>
      </c>
      <c r="BT18">
        <f t="shared" si="0"/>
        <v>0</v>
      </c>
      <c r="BU18">
        <f t="shared" si="1"/>
        <v>0</v>
      </c>
      <c r="BV18">
        <f t="shared" si="2"/>
        <v>0</v>
      </c>
      <c r="BW18">
        <f t="shared" si="4"/>
        <v>0</v>
      </c>
      <c r="BX18" t="str">
        <f>IF(A18=0,"",IF(BT18&gt;0,"技",IF(BU18&gt;0,"Ｒ土",IF(BV18&gt;0,"Ｒ",IF(BW18&gt;0,"地",様式２!Y18)))))</f>
        <v/>
      </c>
      <c r="BY18">
        <f t="shared" si="5"/>
        <v>0</v>
      </c>
    </row>
    <row r="19" spans="1:77" ht="38.25" customHeight="1" x14ac:dyDescent="0.2">
      <c r="A19" s="149"/>
      <c r="B19" s="56" t="str">
        <f t="shared" si="3"/>
        <v/>
      </c>
      <c r="C19" s="41">
        <f>IF(A19&gt;0,IF(VLOOKUP(A19,全技術者確認表!$A$14:$L$151,5,)="","全技術者確認表に○がありません",VLOOKUP(A19,全技術者確認表!$A$14:$D$151,2,0)),IF(COUNTA(D19:BG19)&gt;0,CB$12,))</f>
        <v>0</v>
      </c>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50"/>
      <c r="AK19" s="150"/>
      <c r="AL19" s="150"/>
      <c r="AM19" s="150"/>
      <c r="AN19" s="150"/>
      <c r="AO19" s="150"/>
      <c r="AP19" s="150"/>
      <c r="AQ19" s="150"/>
      <c r="AR19" s="150"/>
      <c r="AS19" s="150"/>
      <c r="AT19" s="150"/>
      <c r="AU19" s="150"/>
      <c r="AV19" s="150"/>
      <c r="AW19" s="150"/>
      <c r="AX19" s="150"/>
      <c r="AY19" s="150"/>
      <c r="AZ19" s="150"/>
      <c r="BA19" s="134"/>
      <c r="BB19" s="134"/>
      <c r="BC19" s="134"/>
      <c r="BD19" s="151"/>
      <c r="BE19" s="152"/>
      <c r="BF19" s="152"/>
      <c r="BG19" s="152"/>
      <c r="BL19">
        <f>COUNTIFS(様式２!$R19,1,'様式２－１'!BA19,"○")</f>
        <v>0</v>
      </c>
      <c r="BM19">
        <f>COUNTIFS(様式２!$R19,1,'様式２－１'!BB19,"○")</f>
        <v>0</v>
      </c>
      <c r="BN19">
        <f>COUNTIFS(様式２!$R19,1,'様式２－１'!BC19,"○")</f>
        <v>0</v>
      </c>
      <c r="BO19">
        <f>COUNTIFS(様式２!$R19,1,BD19,"&lt;&gt;"&amp;"")</f>
        <v>0</v>
      </c>
      <c r="BP19">
        <f>COUNTIFS(様式２!$R19,1,BE19,"&lt;&gt;"&amp;"")</f>
        <v>0</v>
      </c>
      <c r="BQ19">
        <f>COUNTIFS(様式２!$R19,1,BF19,"&lt;&gt;"&amp;"")</f>
        <v>0</v>
      </c>
      <c r="BR19">
        <f>COUNTIFS(様式２!$R19,1,BG19,"&lt;&gt;"&amp;"")</f>
        <v>0</v>
      </c>
      <c r="BT19">
        <f t="shared" si="0"/>
        <v>0</v>
      </c>
      <c r="BU19">
        <f t="shared" si="1"/>
        <v>0</v>
      </c>
      <c r="BV19">
        <f t="shared" si="2"/>
        <v>0</v>
      </c>
      <c r="BW19">
        <f t="shared" si="4"/>
        <v>0</v>
      </c>
      <c r="BX19" t="str">
        <f>IF(A19=0,"",IF(BT19&gt;0,"技",IF(BU19&gt;0,"Ｒ土",IF(BV19&gt;0,"Ｒ",IF(BW19&gt;0,"地",様式２!Y19)))))</f>
        <v/>
      </c>
      <c r="BY19">
        <f t="shared" si="5"/>
        <v>0</v>
      </c>
    </row>
    <row r="20" spans="1:77" ht="38.25" customHeight="1" x14ac:dyDescent="0.2">
      <c r="A20" s="149"/>
      <c r="B20" s="56" t="str">
        <f t="shared" si="3"/>
        <v/>
      </c>
      <c r="C20" s="41">
        <f>IF(A20&gt;0,IF(VLOOKUP(A20,全技術者確認表!$A$14:$L$151,5,)="","全技術者確認表に○がありません",VLOOKUP(A20,全技術者確認表!$A$14:$D$151,2,0)),IF(COUNTA(D20:BG20)&gt;0,CB$12,))</f>
        <v>0</v>
      </c>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50"/>
      <c r="AK20" s="150"/>
      <c r="AL20" s="150"/>
      <c r="AM20" s="150"/>
      <c r="AN20" s="150"/>
      <c r="AO20" s="150"/>
      <c r="AP20" s="150"/>
      <c r="AQ20" s="150"/>
      <c r="AR20" s="150"/>
      <c r="AS20" s="150"/>
      <c r="AT20" s="150"/>
      <c r="AU20" s="150"/>
      <c r="AV20" s="150"/>
      <c r="AW20" s="150"/>
      <c r="AX20" s="150"/>
      <c r="AY20" s="150"/>
      <c r="AZ20" s="150"/>
      <c r="BA20" s="134"/>
      <c r="BB20" s="134"/>
      <c r="BC20" s="134"/>
      <c r="BD20" s="151"/>
      <c r="BE20" s="152"/>
      <c r="BF20" s="152"/>
      <c r="BG20" s="152"/>
      <c r="BL20">
        <f>COUNTIFS(様式２!$R20,1,'様式２－１'!BA20,"○")</f>
        <v>0</v>
      </c>
      <c r="BM20">
        <f>COUNTIFS(様式２!$R20,1,'様式２－１'!BB20,"○")</f>
        <v>0</v>
      </c>
      <c r="BN20">
        <f>COUNTIFS(様式２!$R20,1,'様式２－１'!BC20,"○")</f>
        <v>0</v>
      </c>
      <c r="BO20">
        <f>COUNTIFS(様式２!$R20,1,BD20,"&lt;&gt;"&amp;"")</f>
        <v>0</v>
      </c>
      <c r="BP20">
        <f>COUNTIFS(様式２!$R20,1,BE20,"&lt;&gt;"&amp;"")</f>
        <v>0</v>
      </c>
      <c r="BQ20">
        <f>COUNTIFS(様式２!$R20,1,BF20,"&lt;&gt;"&amp;"")</f>
        <v>0</v>
      </c>
      <c r="BR20">
        <f>COUNTIFS(様式２!$R20,1,BG20,"&lt;&gt;"&amp;"")</f>
        <v>0</v>
      </c>
      <c r="BT20">
        <f t="shared" si="0"/>
        <v>0</v>
      </c>
      <c r="BU20">
        <f t="shared" si="1"/>
        <v>0</v>
      </c>
      <c r="BV20">
        <f t="shared" si="2"/>
        <v>0</v>
      </c>
      <c r="BW20">
        <f t="shared" si="4"/>
        <v>0</v>
      </c>
      <c r="BX20" t="str">
        <f>IF(A20=0,"",IF(BT20&gt;0,"技",IF(BU20&gt;0,"Ｒ土",IF(BV20&gt;0,"Ｒ",IF(BW20&gt;0,"地",様式２!Y20)))))</f>
        <v/>
      </c>
      <c r="BY20">
        <f t="shared" si="5"/>
        <v>0</v>
      </c>
    </row>
    <row r="21" spans="1:77" ht="38.25" customHeight="1" x14ac:dyDescent="0.2">
      <c r="A21" s="149"/>
      <c r="B21" s="56" t="str">
        <f t="shared" si="3"/>
        <v/>
      </c>
      <c r="C21" s="41">
        <f>IF(A21&gt;0,IF(VLOOKUP(A21,全技術者確認表!$A$14:$L$151,5,)="","全技術者確認表に○がありません",VLOOKUP(A21,全技術者確認表!$A$14:$D$151,2,0)),IF(COUNTA(D21:BG21)&gt;0,CB$12,))</f>
        <v>0</v>
      </c>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50"/>
      <c r="AK21" s="150"/>
      <c r="AL21" s="150"/>
      <c r="AM21" s="150"/>
      <c r="AN21" s="150"/>
      <c r="AO21" s="150"/>
      <c r="AP21" s="150"/>
      <c r="AQ21" s="150"/>
      <c r="AR21" s="150"/>
      <c r="AS21" s="150"/>
      <c r="AT21" s="150"/>
      <c r="AU21" s="150"/>
      <c r="AV21" s="150"/>
      <c r="AW21" s="150"/>
      <c r="AX21" s="150"/>
      <c r="AY21" s="150"/>
      <c r="AZ21" s="150"/>
      <c r="BA21" s="134"/>
      <c r="BB21" s="134"/>
      <c r="BC21" s="134"/>
      <c r="BD21" s="151"/>
      <c r="BE21" s="152"/>
      <c r="BF21" s="152"/>
      <c r="BG21" s="152"/>
      <c r="BL21">
        <f>COUNTIFS(様式２!$R21,1,'様式２－１'!BA21,"○")</f>
        <v>0</v>
      </c>
      <c r="BM21">
        <f>COUNTIFS(様式２!$R21,1,'様式２－１'!BB21,"○")</f>
        <v>0</v>
      </c>
      <c r="BN21">
        <f>COUNTIFS(様式２!$R21,1,'様式２－１'!BC21,"○")</f>
        <v>0</v>
      </c>
      <c r="BO21">
        <f>COUNTIFS(様式２!$R21,1,BD21,"&lt;&gt;"&amp;"")</f>
        <v>0</v>
      </c>
      <c r="BP21">
        <f>COUNTIFS(様式２!$R21,1,BE21,"&lt;&gt;"&amp;"")</f>
        <v>0</v>
      </c>
      <c r="BQ21">
        <f>COUNTIFS(様式２!$R21,1,BF21,"&lt;&gt;"&amp;"")</f>
        <v>0</v>
      </c>
      <c r="BR21">
        <f>COUNTIFS(様式２!$R21,1,BG21,"&lt;&gt;"&amp;"")</f>
        <v>0</v>
      </c>
      <c r="BT21">
        <f t="shared" si="0"/>
        <v>0</v>
      </c>
      <c r="BU21">
        <f t="shared" si="1"/>
        <v>0</v>
      </c>
      <c r="BV21">
        <f t="shared" si="2"/>
        <v>0</v>
      </c>
      <c r="BW21">
        <f t="shared" si="4"/>
        <v>0</v>
      </c>
      <c r="BX21" t="str">
        <f>IF(A21=0,"",IF(BT21&gt;0,"技",IF(BU21&gt;0,"Ｒ土",IF(BV21&gt;0,"Ｒ",IF(BW21&gt;0,"地",様式２!Y21)))))</f>
        <v/>
      </c>
      <c r="BY21">
        <f t="shared" si="5"/>
        <v>0</v>
      </c>
    </row>
    <row r="22" spans="1:77" ht="38.25" customHeight="1" x14ac:dyDescent="0.2">
      <c r="A22" s="149"/>
      <c r="B22" s="56" t="str">
        <f t="shared" si="3"/>
        <v/>
      </c>
      <c r="C22" s="41">
        <f>IF(A22&gt;0,IF(VLOOKUP(A22,全技術者確認表!$A$14:$L$151,5,)="","全技術者確認表に○がありません",VLOOKUP(A22,全技術者確認表!$A$14:$D$151,2,0)),IF(COUNTA(D22:BG22)&gt;0,CB$12,))</f>
        <v>0</v>
      </c>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50"/>
      <c r="AK22" s="150"/>
      <c r="AL22" s="150"/>
      <c r="AM22" s="150"/>
      <c r="AN22" s="150"/>
      <c r="AO22" s="150"/>
      <c r="AP22" s="150"/>
      <c r="AQ22" s="150"/>
      <c r="AR22" s="150"/>
      <c r="AS22" s="150"/>
      <c r="AT22" s="150"/>
      <c r="AU22" s="150"/>
      <c r="AV22" s="150"/>
      <c r="AW22" s="150"/>
      <c r="AX22" s="150"/>
      <c r="AY22" s="150"/>
      <c r="AZ22" s="150"/>
      <c r="BA22" s="134"/>
      <c r="BB22" s="134"/>
      <c r="BC22" s="134"/>
      <c r="BD22" s="151"/>
      <c r="BE22" s="152"/>
      <c r="BF22" s="152"/>
      <c r="BG22" s="152"/>
      <c r="BL22">
        <f>COUNTIFS(様式２!$R22,1,'様式２－１'!BA22,"○")</f>
        <v>0</v>
      </c>
      <c r="BM22">
        <f>COUNTIFS(様式２!$R22,1,'様式２－１'!BB22,"○")</f>
        <v>0</v>
      </c>
      <c r="BN22">
        <f>COUNTIFS(様式２!$R22,1,'様式２－１'!BC22,"○")</f>
        <v>0</v>
      </c>
      <c r="BO22">
        <f>COUNTIFS(様式２!$R22,1,BD22,"&lt;&gt;"&amp;"")</f>
        <v>0</v>
      </c>
      <c r="BP22">
        <f>COUNTIFS(様式２!$R22,1,BE22,"&lt;&gt;"&amp;"")</f>
        <v>0</v>
      </c>
      <c r="BQ22">
        <f>COUNTIFS(様式２!$R22,1,BF22,"&lt;&gt;"&amp;"")</f>
        <v>0</v>
      </c>
      <c r="BR22">
        <f>COUNTIFS(様式２!$R22,1,BG22,"&lt;&gt;"&amp;"")</f>
        <v>0</v>
      </c>
      <c r="BT22">
        <f t="shared" si="0"/>
        <v>0</v>
      </c>
      <c r="BU22">
        <f t="shared" si="1"/>
        <v>0</v>
      </c>
      <c r="BV22">
        <f t="shared" si="2"/>
        <v>0</v>
      </c>
      <c r="BW22">
        <f t="shared" si="4"/>
        <v>0</v>
      </c>
      <c r="BX22" t="str">
        <f>IF(A22=0,"",IF(BT22&gt;0,"技",IF(BU22&gt;0,"Ｒ土",IF(BV22&gt;0,"Ｒ",IF(BW22&gt;0,"地",様式２!Y22)))))</f>
        <v/>
      </c>
      <c r="BY22">
        <f t="shared" si="5"/>
        <v>0</v>
      </c>
    </row>
    <row r="23" spans="1:77" ht="38.25" customHeight="1" x14ac:dyDescent="0.2">
      <c r="A23" s="149"/>
      <c r="B23" s="56" t="str">
        <f t="shared" si="3"/>
        <v/>
      </c>
      <c r="C23" s="41">
        <f>IF(A23&gt;0,IF(VLOOKUP(A23,全技術者確認表!$A$14:$L$151,5,)="","全技術者確認表に○がありません",VLOOKUP(A23,全技術者確認表!$A$14:$D$151,2,0)),IF(COUNTA(D23:BG23)&gt;0,CB$12,))</f>
        <v>0</v>
      </c>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50"/>
      <c r="AK23" s="150"/>
      <c r="AL23" s="150"/>
      <c r="AM23" s="150"/>
      <c r="AN23" s="150"/>
      <c r="AO23" s="150"/>
      <c r="AP23" s="150"/>
      <c r="AQ23" s="150"/>
      <c r="AR23" s="150"/>
      <c r="AS23" s="150"/>
      <c r="AT23" s="150"/>
      <c r="AU23" s="150"/>
      <c r="AV23" s="150"/>
      <c r="AW23" s="150"/>
      <c r="AX23" s="150"/>
      <c r="AY23" s="150"/>
      <c r="AZ23" s="150"/>
      <c r="BA23" s="134"/>
      <c r="BB23" s="134"/>
      <c r="BC23" s="134"/>
      <c r="BD23" s="151"/>
      <c r="BE23" s="152"/>
      <c r="BF23" s="152"/>
      <c r="BG23" s="152"/>
      <c r="BL23">
        <f>COUNTIFS(様式２!$R23,1,'様式２－１'!BA23,"○")</f>
        <v>0</v>
      </c>
      <c r="BM23">
        <f>COUNTIFS(様式２!$R23,1,'様式２－１'!BB23,"○")</f>
        <v>0</v>
      </c>
      <c r="BN23">
        <f>COUNTIFS(様式２!$R23,1,'様式２－１'!BC23,"○")</f>
        <v>0</v>
      </c>
      <c r="BO23">
        <f>COUNTIFS(様式２!$R23,1,BD23,"&lt;&gt;"&amp;"")</f>
        <v>0</v>
      </c>
      <c r="BP23">
        <f>COUNTIFS(様式２!$R23,1,BE23,"&lt;&gt;"&amp;"")</f>
        <v>0</v>
      </c>
      <c r="BQ23">
        <f>COUNTIFS(様式２!$R23,1,BF23,"&lt;&gt;"&amp;"")</f>
        <v>0</v>
      </c>
      <c r="BR23">
        <f>COUNTIFS(様式２!$R23,1,BG23,"&lt;&gt;"&amp;"")</f>
        <v>0</v>
      </c>
      <c r="BT23">
        <f t="shared" si="0"/>
        <v>0</v>
      </c>
      <c r="BU23">
        <f t="shared" si="1"/>
        <v>0</v>
      </c>
      <c r="BV23">
        <f t="shared" si="2"/>
        <v>0</v>
      </c>
      <c r="BW23">
        <f t="shared" si="4"/>
        <v>0</v>
      </c>
      <c r="BX23" t="str">
        <f>IF(A23=0,"",IF(BT23&gt;0,"技",IF(BU23&gt;0,"Ｒ土",IF(BV23&gt;0,"Ｒ",IF(BW23&gt;0,"地",様式２!Y23)))))</f>
        <v/>
      </c>
      <c r="BY23">
        <f t="shared" si="5"/>
        <v>0</v>
      </c>
    </row>
    <row r="24" spans="1:77" ht="38.25" customHeight="1" x14ac:dyDescent="0.2">
      <c r="A24" s="149"/>
      <c r="B24" s="56" t="str">
        <f t="shared" si="3"/>
        <v/>
      </c>
      <c r="C24" s="41">
        <f>IF(A24&gt;0,IF(VLOOKUP(A24,全技術者確認表!$A$14:$L$151,5,)="","全技術者確認表に○がありません",VLOOKUP(A24,全技術者確認表!$A$14:$D$151,2,0)),IF(COUNTA(D24:BG24)&gt;0,CB$12,))</f>
        <v>0</v>
      </c>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50"/>
      <c r="AK24" s="150"/>
      <c r="AL24" s="150"/>
      <c r="AM24" s="150"/>
      <c r="AN24" s="150"/>
      <c r="AO24" s="150"/>
      <c r="AP24" s="150"/>
      <c r="AQ24" s="150"/>
      <c r="AR24" s="150"/>
      <c r="AS24" s="150"/>
      <c r="AT24" s="150"/>
      <c r="AU24" s="150"/>
      <c r="AV24" s="150"/>
      <c r="AW24" s="150"/>
      <c r="AX24" s="150"/>
      <c r="AY24" s="150"/>
      <c r="AZ24" s="150"/>
      <c r="BA24" s="134"/>
      <c r="BB24" s="134"/>
      <c r="BC24" s="134"/>
      <c r="BD24" s="151"/>
      <c r="BE24" s="152"/>
      <c r="BF24" s="152"/>
      <c r="BG24" s="152"/>
      <c r="BL24">
        <f>COUNTIFS(様式２!$R24,1,'様式２－１'!BA24,"○")</f>
        <v>0</v>
      </c>
      <c r="BM24">
        <f>COUNTIFS(様式２!$R24,1,'様式２－１'!BB24,"○")</f>
        <v>0</v>
      </c>
      <c r="BN24">
        <f>COUNTIFS(様式２!$R24,1,'様式２－１'!BC24,"○")</f>
        <v>0</v>
      </c>
      <c r="BO24">
        <f>COUNTIFS(様式２!$R24,1,BD24,"&lt;&gt;"&amp;"")</f>
        <v>0</v>
      </c>
      <c r="BP24">
        <f>COUNTIFS(様式２!$R24,1,BE24,"&lt;&gt;"&amp;"")</f>
        <v>0</v>
      </c>
      <c r="BQ24">
        <f>COUNTIFS(様式２!$R24,1,BF24,"&lt;&gt;"&amp;"")</f>
        <v>0</v>
      </c>
      <c r="BR24">
        <f>COUNTIFS(様式２!$R24,1,BG24,"&lt;&gt;"&amp;"")</f>
        <v>0</v>
      </c>
      <c r="BT24">
        <f t="shared" si="0"/>
        <v>0</v>
      </c>
      <c r="BU24">
        <f t="shared" si="1"/>
        <v>0</v>
      </c>
      <c r="BV24">
        <f t="shared" si="2"/>
        <v>0</v>
      </c>
      <c r="BW24">
        <f t="shared" si="4"/>
        <v>0</v>
      </c>
      <c r="BX24" t="str">
        <f>IF(A24=0,"",IF(BT24&gt;0,"技",IF(BU24&gt;0,"Ｒ土",IF(BV24&gt;0,"Ｒ",IF(BW24&gt;0,"地",様式２!Y24)))))</f>
        <v/>
      </c>
      <c r="BY24">
        <f t="shared" si="5"/>
        <v>0</v>
      </c>
    </row>
    <row r="25" spans="1:77" ht="38.25" customHeight="1" x14ac:dyDescent="0.2">
      <c r="A25" s="149"/>
      <c r="B25" s="56" t="str">
        <f t="shared" si="3"/>
        <v/>
      </c>
      <c r="C25" s="41">
        <f>IF(A25&gt;0,IF(VLOOKUP(A25,全技術者確認表!$A$14:$L$151,5,)="","全技術者確認表に○がありません",VLOOKUP(A25,全技術者確認表!$A$14:$D$151,2,0)),IF(COUNTA(D25:BG25)&gt;0,CB$12,))</f>
        <v>0</v>
      </c>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50"/>
      <c r="AK25" s="150"/>
      <c r="AL25" s="150"/>
      <c r="AM25" s="150"/>
      <c r="AN25" s="150"/>
      <c r="AO25" s="150"/>
      <c r="AP25" s="150"/>
      <c r="AQ25" s="150"/>
      <c r="AR25" s="150"/>
      <c r="AS25" s="150"/>
      <c r="AT25" s="150"/>
      <c r="AU25" s="150"/>
      <c r="AV25" s="150"/>
      <c r="AW25" s="150"/>
      <c r="AX25" s="150"/>
      <c r="AY25" s="150"/>
      <c r="AZ25" s="150"/>
      <c r="BA25" s="134"/>
      <c r="BB25" s="134"/>
      <c r="BC25" s="134"/>
      <c r="BD25" s="151"/>
      <c r="BE25" s="152"/>
      <c r="BF25" s="152"/>
      <c r="BG25" s="152"/>
      <c r="BL25">
        <f>COUNTIFS(様式２!$R25,1,'様式２－１'!BA25,"○")</f>
        <v>0</v>
      </c>
      <c r="BM25">
        <f>COUNTIFS(様式２!$R25,1,'様式２－１'!BB25,"○")</f>
        <v>0</v>
      </c>
      <c r="BN25">
        <f>COUNTIFS(様式２!$R25,1,'様式２－１'!BC25,"○")</f>
        <v>0</v>
      </c>
      <c r="BO25">
        <f>COUNTIFS(様式２!$R25,1,BD25,"&lt;&gt;"&amp;"")</f>
        <v>0</v>
      </c>
      <c r="BP25">
        <f>COUNTIFS(様式２!$R25,1,BE25,"&lt;&gt;"&amp;"")</f>
        <v>0</v>
      </c>
      <c r="BQ25">
        <f>COUNTIFS(様式２!$R25,1,BF25,"&lt;&gt;"&amp;"")</f>
        <v>0</v>
      </c>
      <c r="BR25">
        <f>COUNTIFS(様式２!$R25,1,BG25,"&lt;&gt;"&amp;"")</f>
        <v>0</v>
      </c>
      <c r="BT25">
        <f t="shared" si="0"/>
        <v>0</v>
      </c>
      <c r="BU25">
        <f t="shared" si="1"/>
        <v>0</v>
      </c>
      <c r="BV25">
        <f t="shared" si="2"/>
        <v>0</v>
      </c>
      <c r="BW25">
        <f t="shared" si="4"/>
        <v>0</v>
      </c>
      <c r="BX25" t="str">
        <f>IF(A25=0,"",IF(BT25&gt;0,"技",IF(BU25&gt;0,"Ｒ土",IF(BV25&gt;0,"Ｒ",IF(BW25&gt;0,"地",様式２!Y25)))))</f>
        <v/>
      </c>
      <c r="BY25">
        <f t="shared" si="5"/>
        <v>0</v>
      </c>
    </row>
    <row r="26" spans="1:77" ht="38.25" customHeight="1" x14ac:dyDescent="0.2">
      <c r="A26" s="149"/>
      <c r="B26" s="56" t="str">
        <f t="shared" si="3"/>
        <v/>
      </c>
      <c r="C26" s="41">
        <f>IF(A26&gt;0,IF(VLOOKUP(A26,全技術者確認表!$A$14:$L$151,5,)="","全技術者確認表に○がありません",VLOOKUP(A26,全技術者確認表!$A$14:$D$151,2,0)),IF(COUNTA(D26:BG26)&gt;0,CB$12,))</f>
        <v>0</v>
      </c>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50"/>
      <c r="AK26" s="150"/>
      <c r="AL26" s="150"/>
      <c r="AM26" s="150"/>
      <c r="AN26" s="150"/>
      <c r="AO26" s="150"/>
      <c r="AP26" s="150"/>
      <c r="AQ26" s="150"/>
      <c r="AR26" s="150"/>
      <c r="AS26" s="150"/>
      <c r="AT26" s="150"/>
      <c r="AU26" s="150"/>
      <c r="AV26" s="150"/>
      <c r="AW26" s="150"/>
      <c r="AX26" s="150"/>
      <c r="AY26" s="150"/>
      <c r="AZ26" s="150"/>
      <c r="BA26" s="134"/>
      <c r="BB26" s="134"/>
      <c r="BC26" s="134"/>
      <c r="BD26" s="151"/>
      <c r="BE26" s="152"/>
      <c r="BF26" s="152"/>
      <c r="BG26" s="152"/>
      <c r="BL26">
        <f>COUNTIFS(様式２!$R26,1,'様式２－１'!BA26,"○")</f>
        <v>0</v>
      </c>
      <c r="BM26">
        <f>COUNTIFS(様式２!$R26,1,'様式２－１'!BB26,"○")</f>
        <v>0</v>
      </c>
      <c r="BN26">
        <f>COUNTIFS(様式２!$R26,1,'様式２－１'!BC26,"○")</f>
        <v>0</v>
      </c>
      <c r="BO26">
        <f>COUNTIFS(様式２!$R26,1,BD26,"&lt;&gt;"&amp;"")</f>
        <v>0</v>
      </c>
      <c r="BP26">
        <f>COUNTIFS(様式２!$R26,1,BE26,"&lt;&gt;"&amp;"")</f>
        <v>0</v>
      </c>
      <c r="BQ26">
        <f>COUNTIFS(様式２!$R26,1,BF26,"&lt;&gt;"&amp;"")</f>
        <v>0</v>
      </c>
      <c r="BR26">
        <f>COUNTIFS(様式２!$R26,1,BG26,"&lt;&gt;"&amp;"")</f>
        <v>0</v>
      </c>
      <c r="BT26">
        <f t="shared" si="0"/>
        <v>0</v>
      </c>
      <c r="BU26">
        <f t="shared" si="1"/>
        <v>0</v>
      </c>
      <c r="BV26">
        <f t="shared" si="2"/>
        <v>0</v>
      </c>
      <c r="BW26">
        <f t="shared" si="4"/>
        <v>0</v>
      </c>
      <c r="BX26" t="str">
        <f>IF(A26=0,"",IF(BT26&gt;0,"技",IF(BU26&gt;0,"Ｒ土",IF(BV26&gt;0,"Ｒ",IF(BW26&gt;0,"地",様式２!Y26)))))</f>
        <v/>
      </c>
      <c r="BY26">
        <f t="shared" si="5"/>
        <v>0</v>
      </c>
    </row>
    <row r="27" spans="1:77" ht="38.25" customHeight="1" x14ac:dyDescent="0.2">
      <c r="A27" s="149"/>
      <c r="B27" s="56" t="str">
        <f t="shared" si="3"/>
        <v/>
      </c>
      <c r="C27" s="41">
        <f>IF(A27&gt;0,IF(VLOOKUP(A27,全技術者確認表!$A$14:$L$151,5,)="","全技術者確認表に○がありません",VLOOKUP(A27,全技術者確認表!$A$14:$D$151,2,0)),IF(COUNTA(D27:BG27)&gt;0,CB$12,))</f>
        <v>0</v>
      </c>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50"/>
      <c r="AK27" s="150"/>
      <c r="AL27" s="150"/>
      <c r="AM27" s="150"/>
      <c r="AN27" s="150"/>
      <c r="AO27" s="150"/>
      <c r="AP27" s="150"/>
      <c r="AQ27" s="150"/>
      <c r="AR27" s="150"/>
      <c r="AS27" s="150"/>
      <c r="AT27" s="150"/>
      <c r="AU27" s="150"/>
      <c r="AV27" s="150"/>
      <c r="AW27" s="150"/>
      <c r="AX27" s="150"/>
      <c r="AY27" s="150"/>
      <c r="AZ27" s="150"/>
      <c r="BA27" s="134"/>
      <c r="BB27" s="134"/>
      <c r="BC27" s="134"/>
      <c r="BD27" s="151"/>
      <c r="BE27" s="152"/>
      <c r="BF27" s="152"/>
      <c r="BG27" s="152"/>
      <c r="BL27">
        <f>COUNTIFS(様式２!$R27,1,'様式２－１'!BA27,"○")</f>
        <v>0</v>
      </c>
      <c r="BM27">
        <f>COUNTIFS(様式２!$R27,1,'様式２－１'!BB27,"○")</f>
        <v>0</v>
      </c>
      <c r="BN27">
        <f>COUNTIFS(様式２!$R27,1,'様式２－１'!BC27,"○")</f>
        <v>0</v>
      </c>
      <c r="BO27">
        <f>COUNTIFS(様式２!$R27,1,BD27,"&lt;&gt;"&amp;"")</f>
        <v>0</v>
      </c>
      <c r="BP27">
        <f>COUNTIFS(様式２!$R27,1,BE27,"&lt;&gt;"&amp;"")</f>
        <v>0</v>
      </c>
      <c r="BQ27">
        <f>COUNTIFS(様式２!$R27,1,BF27,"&lt;&gt;"&amp;"")</f>
        <v>0</v>
      </c>
      <c r="BR27">
        <f>COUNTIFS(様式２!$R27,1,BG27,"&lt;&gt;"&amp;"")</f>
        <v>0</v>
      </c>
      <c r="BT27">
        <f t="shared" si="0"/>
        <v>0</v>
      </c>
      <c r="BU27">
        <f t="shared" si="1"/>
        <v>0</v>
      </c>
      <c r="BV27">
        <f t="shared" si="2"/>
        <v>0</v>
      </c>
      <c r="BW27">
        <f t="shared" si="4"/>
        <v>0</v>
      </c>
      <c r="BX27" t="str">
        <f>IF(A27=0,"",IF(BT27&gt;0,"技",IF(BU27&gt;0,"Ｒ土",IF(BV27&gt;0,"Ｒ",IF(BW27&gt;0,"地",様式２!Y27)))))</f>
        <v/>
      </c>
      <c r="BY27">
        <f t="shared" si="5"/>
        <v>0</v>
      </c>
    </row>
    <row r="28" spans="1:77" ht="38.25" customHeight="1" x14ac:dyDescent="0.2">
      <c r="A28" s="149"/>
      <c r="B28" s="56" t="str">
        <f t="shared" si="3"/>
        <v/>
      </c>
      <c r="C28" s="41">
        <f>IF(A28&gt;0,IF(VLOOKUP(A28,全技術者確認表!$A$14:$L$151,5,)="","全技術者確認表に○がありません",VLOOKUP(A28,全技術者確認表!$A$14:$D$151,2,0)),IF(COUNTA(D28:BG28)&gt;0,CB$12,))</f>
        <v>0</v>
      </c>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50"/>
      <c r="AK28" s="150"/>
      <c r="AL28" s="150"/>
      <c r="AM28" s="150"/>
      <c r="AN28" s="150"/>
      <c r="AO28" s="150"/>
      <c r="AP28" s="150"/>
      <c r="AQ28" s="150"/>
      <c r="AR28" s="150"/>
      <c r="AS28" s="150"/>
      <c r="AT28" s="150"/>
      <c r="AU28" s="150"/>
      <c r="AV28" s="150"/>
      <c r="AW28" s="150"/>
      <c r="AX28" s="150"/>
      <c r="AY28" s="150"/>
      <c r="AZ28" s="150"/>
      <c r="BA28" s="134"/>
      <c r="BB28" s="134"/>
      <c r="BC28" s="134"/>
      <c r="BD28" s="151"/>
      <c r="BE28" s="152"/>
      <c r="BF28" s="152"/>
      <c r="BG28" s="152"/>
      <c r="BL28">
        <f>COUNTIFS(様式２!$R28,1,'様式２－１'!BA28,"○")</f>
        <v>0</v>
      </c>
      <c r="BM28">
        <f>COUNTIFS(様式２!$R28,1,'様式２－１'!BB28,"○")</f>
        <v>0</v>
      </c>
      <c r="BN28">
        <f>COUNTIFS(様式２!$R28,1,'様式２－１'!BC28,"○")</f>
        <v>0</v>
      </c>
      <c r="BO28">
        <f>COUNTIFS(様式２!$R28,1,BD28,"&lt;&gt;"&amp;"")</f>
        <v>0</v>
      </c>
      <c r="BP28">
        <f>COUNTIFS(様式２!$R28,1,BE28,"&lt;&gt;"&amp;"")</f>
        <v>0</v>
      </c>
      <c r="BQ28">
        <f>COUNTIFS(様式２!$R28,1,BF28,"&lt;&gt;"&amp;"")</f>
        <v>0</v>
      </c>
      <c r="BR28">
        <f>COUNTIFS(様式２!$R28,1,BG28,"&lt;&gt;"&amp;"")</f>
        <v>0</v>
      </c>
      <c r="BT28">
        <f t="shared" si="0"/>
        <v>0</v>
      </c>
      <c r="BU28">
        <f t="shared" si="1"/>
        <v>0</v>
      </c>
      <c r="BV28">
        <f t="shared" si="2"/>
        <v>0</v>
      </c>
      <c r="BW28">
        <f t="shared" si="4"/>
        <v>0</v>
      </c>
      <c r="BX28" t="str">
        <f>IF(A28=0,"",IF(BT28&gt;0,"技",IF(BU28&gt;0,"Ｒ土",IF(BV28&gt;0,"Ｒ",IF(BW28&gt;0,"地",様式２!Y28)))))</f>
        <v/>
      </c>
      <c r="BY28">
        <f t="shared" si="5"/>
        <v>0</v>
      </c>
    </row>
    <row r="29" spans="1:77" ht="38.25" customHeight="1" x14ac:dyDescent="0.2">
      <c r="A29" s="149"/>
      <c r="B29" s="56" t="str">
        <f t="shared" si="3"/>
        <v/>
      </c>
      <c r="C29" s="41">
        <f>IF(A29&gt;0,IF(VLOOKUP(A29,全技術者確認表!$A$14:$L$151,5,)="","全技術者確認表に○がありません",VLOOKUP(A29,全技術者確認表!$A$14:$D$151,2,0)),IF(COUNTA(D29:BG29)&gt;0,CB$12,))</f>
        <v>0</v>
      </c>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50"/>
      <c r="AK29" s="150"/>
      <c r="AL29" s="150"/>
      <c r="AM29" s="150"/>
      <c r="AN29" s="150"/>
      <c r="AO29" s="150"/>
      <c r="AP29" s="150"/>
      <c r="AQ29" s="150"/>
      <c r="AR29" s="150"/>
      <c r="AS29" s="150"/>
      <c r="AT29" s="150"/>
      <c r="AU29" s="150"/>
      <c r="AV29" s="150"/>
      <c r="AW29" s="150"/>
      <c r="AX29" s="150"/>
      <c r="AY29" s="150"/>
      <c r="AZ29" s="150"/>
      <c r="BA29" s="134"/>
      <c r="BB29" s="134"/>
      <c r="BC29" s="134"/>
      <c r="BD29" s="151"/>
      <c r="BE29" s="152"/>
      <c r="BF29" s="152"/>
      <c r="BG29" s="152"/>
      <c r="BL29">
        <f>COUNTIFS(様式２!$R29,1,'様式２－１'!BA29,"○")</f>
        <v>0</v>
      </c>
      <c r="BM29">
        <f>COUNTIFS(様式２!$R29,1,'様式２－１'!BB29,"○")</f>
        <v>0</v>
      </c>
      <c r="BN29">
        <f>COUNTIFS(様式２!$R29,1,'様式２－１'!BC29,"○")</f>
        <v>0</v>
      </c>
      <c r="BO29">
        <f>COUNTIFS(様式２!$R29,1,BD29,"&lt;&gt;"&amp;"")</f>
        <v>0</v>
      </c>
      <c r="BP29">
        <f>COUNTIFS(様式２!$R29,1,BE29,"&lt;&gt;"&amp;"")</f>
        <v>0</v>
      </c>
      <c r="BQ29">
        <f>COUNTIFS(様式２!$R29,1,BF29,"&lt;&gt;"&amp;"")</f>
        <v>0</v>
      </c>
      <c r="BR29">
        <f>COUNTIFS(様式２!$R29,1,BG29,"&lt;&gt;"&amp;"")</f>
        <v>0</v>
      </c>
      <c r="BT29">
        <f t="shared" si="0"/>
        <v>0</v>
      </c>
      <c r="BU29">
        <f t="shared" si="1"/>
        <v>0</v>
      </c>
      <c r="BV29">
        <f t="shared" si="2"/>
        <v>0</v>
      </c>
      <c r="BW29">
        <f t="shared" si="4"/>
        <v>0</v>
      </c>
      <c r="BX29" t="str">
        <f>IF(A29=0,"",IF(BT29&gt;0,"技",IF(BU29&gt;0,"Ｒ土",IF(BV29&gt;0,"Ｒ",IF(BW29&gt;0,"地",様式２!Y29)))))</f>
        <v/>
      </c>
      <c r="BY29">
        <f t="shared" si="5"/>
        <v>0</v>
      </c>
    </row>
    <row r="30" spans="1:77" ht="38.25" customHeight="1" x14ac:dyDescent="0.2">
      <c r="A30" s="149"/>
      <c r="B30" s="56" t="str">
        <f t="shared" si="3"/>
        <v/>
      </c>
      <c r="C30" s="41">
        <f>IF(A30&gt;0,IF(VLOOKUP(A30,全技術者確認表!$A$14:$L$151,5,)="","全技術者確認表に○がありません",VLOOKUP(A30,全技術者確認表!$A$14:$D$151,2,0)),IF(COUNTA(D30:BG30)&gt;0,CB$12,))</f>
        <v>0</v>
      </c>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50"/>
      <c r="AK30" s="150"/>
      <c r="AL30" s="150"/>
      <c r="AM30" s="150"/>
      <c r="AN30" s="150"/>
      <c r="AO30" s="150"/>
      <c r="AP30" s="150"/>
      <c r="AQ30" s="150"/>
      <c r="AR30" s="150"/>
      <c r="AS30" s="150"/>
      <c r="AT30" s="150"/>
      <c r="AU30" s="150"/>
      <c r="AV30" s="150"/>
      <c r="AW30" s="150"/>
      <c r="AX30" s="150"/>
      <c r="AY30" s="150"/>
      <c r="AZ30" s="150"/>
      <c r="BA30" s="134"/>
      <c r="BB30" s="134"/>
      <c r="BC30" s="134"/>
      <c r="BD30" s="151"/>
      <c r="BE30" s="152"/>
      <c r="BF30" s="152"/>
      <c r="BG30" s="152"/>
      <c r="BL30">
        <f>COUNTIFS(様式２!$R30,1,'様式２－１'!BA30,"○")</f>
        <v>0</v>
      </c>
      <c r="BM30">
        <f>COUNTIFS(様式２!$R30,1,'様式２－１'!BB30,"○")</f>
        <v>0</v>
      </c>
      <c r="BN30">
        <f>COUNTIFS(様式２!$R30,1,'様式２－１'!BC30,"○")</f>
        <v>0</v>
      </c>
      <c r="BO30">
        <f>COUNTIFS(様式２!$R30,1,BD30,"&lt;&gt;"&amp;"")</f>
        <v>0</v>
      </c>
      <c r="BP30">
        <f>COUNTIFS(様式２!$R30,1,BE30,"&lt;&gt;"&amp;"")</f>
        <v>0</v>
      </c>
      <c r="BQ30">
        <f>COUNTIFS(様式２!$R30,1,BF30,"&lt;&gt;"&amp;"")</f>
        <v>0</v>
      </c>
      <c r="BR30">
        <f>COUNTIFS(様式２!$R30,1,BG30,"&lt;&gt;"&amp;"")</f>
        <v>0</v>
      </c>
      <c r="BT30">
        <f t="shared" si="0"/>
        <v>0</v>
      </c>
      <c r="BU30">
        <f t="shared" si="1"/>
        <v>0</v>
      </c>
      <c r="BV30">
        <f t="shared" si="2"/>
        <v>0</v>
      </c>
      <c r="BW30">
        <f t="shared" si="4"/>
        <v>0</v>
      </c>
      <c r="BX30" t="str">
        <f>IF(A30=0,"",IF(BT30&gt;0,"技",IF(BU30&gt;0,"Ｒ土",IF(BV30&gt;0,"Ｒ",IF(BW30&gt;0,"地",様式２!Y30)))))</f>
        <v/>
      </c>
      <c r="BY30">
        <f t="shared" si="5"/>
        <v>0</v>
      </c>
    </row>
    <row r="31" spans="1:77" ht="38.25" customHeight="1" x14ac:dyDescent="0.2">
      <c r="A31" s="149"/>
      <c r="B31" s="56" t="str">
        <f t="shared" si="3"/>
        <v/>
      </c>
      <c r="C31" s="41">
        <f>IF(A31&gt;0,IF(VLOOKUP(A31,全技術者確認表!$A$14:$L$151,5,)="","全技術者確認表に○がありません",VLOOKUP(A31,全技術者確認表!$A$14:$D$151,2,0)),IF(COUNTA(D31:BG31)&gt;0,CB$12,))</f>
        <v>0</v>
      </c>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50"/>
      <c r="AK31" s="150"/>
      <c r="AL31" s="150"/>
      <c r="AM31" s="150"/>
      <c r="AN31" s="150"/>
      <c r="AO31" s="150"/>
      <c r="AP31" s="150"/>
      <c r="AQ31" s="150"/>
      <c r="AR31" s="150"/>
      <c r="AS31" s="150"/>
      <c r="AT31" s="150"/>
      <c r="AU31" s="150"/>
      <c r="AV31" s="150"/>
      <c r="AW31" s="150"/>
      <c r="AX31" s="150"/>
      <c r="AY31" s="150"/>
      <c r="AZ31" s="150"/>
      <c r="BA31" s="134"/>
      <c r="BB31" s="134"/>
      <c r="BC31" s="134"/>
      <c r="BD31" s="151"/>
      <c r="BE31" s="152"/>
      <c r="BF31" s="152"/>
      <c r="BG31" s="152"/>
      <c r="BL31">
        <f>COUNTIFS(様式２!$R31,1,'様式２－１'!BA31,"○")</f>
        <v>0</v>
      </c>
      <c r="BM31">
        <f>COUNTIFS(様式２!$R31,1,'様式２－１'!BB31,"○")</f>
        <v>0</v>
      </c>
      <c r="BN31">
        <f>COUNTIFS(様式２!$R31,1,'様式２－１'!BC31,"○")</f>
        <v>0</v>
      </c>
      <c r="BO31">
        <f>COUNTIFS(様式２!$R31,1,BD31,"&lt;&gt;"&amp;"")</f>
        <v>0</v>
      </c>
      <c r="BP31">
        <f>COUNTIFS(様式２!$R31,1,BE31,"&lt;&gt;"&amp;"")</f>
        <v>0</v>
      </c>
      <c r="BQ31">
        <f>COUNTIFS(様式２!$R31,1,BF31,"&lt;&gt;"&amp;"")</f>
        <v>0</v>
      </c>
      <c r="BR31">
        <f>COUNTIFS(様式２!$R31,1,BG31,"&lt;&gt;"&amp;"")</f>
        <v>0</v>
      </c>
      <c r="BT31">
        <f t="shared" si="0"/>
        <v>0</v>
      </c>
      <c r="BU31">
        <f t="shared" si="1"/>
        <v>0</v>
      </c>
      <c r="BV31">
        <f t="shared" si="2"/>
        <v>0</v>
      </c>
      <c r="BW31">
        <f t="shared" si="4"/>
        <v>0</v>
      </c>
      <c r="BX31" t="str">
        <f>IF(A31=0,"",IF(BT31&gt;0,"技",IF(BU31&gt;0,"Ｒ土",IF(BV31&gt;0,"Ｒ",IF(BW31&gt;0,"地",様式２!Y31)))))</f>
        <v/>
      </c>
      <c r="BY31">
        <f t="shared" si="5"/>
        <v>0</v>
      </c>
    </row>
    <row r="32" spans="1:77" ht="38.25" customHeight="1" x14ac:dyDescent="0.2">
      <c r="A32" s="149"/>
      <c r="B32" s="56" t="str">
        <f t="shared" si="3"/>
        <v/>
      </c>
      <c r="C32" s="41">
        <f>IF(A32&gt;0,IF(VLOOKUP(A32,全技術者確認表!$A$14:$L$151,5,)="","全技術者確認表に○がありません",VLOOKUP(A32,全技術者確認表!$A$14:$D$151,2,0)),IF(COUNTA(D32:BG32)&gt;0,CB$12,))</f>
        <v>0</v>
      </c>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50"/>
      <c r="AK32" s="150"/>
      <c r="AL32" s="150"/>
      <c r="AM32" s="150"/>
      <c r="AN32" s="150"/>
      <c r="AO32" s="150"/>
      <c r="AP32" s="150"/>
      <c r="AQ32" s="150"/>
      <c r="AR32" s="150"/>
      <c r="AS32" s="150"/>
      <c r="AT32" s="150"/>
      <c r="AU32" s="150"/>
      <c r="AV32" s="150"/>
      <c r="AW32" s="150"/>
      <c r="AX32" s="150"/>
      <c r="AY32" s="150"/>
      <c r="AZ32" s="150"/>
      <c r="BA32" s="134"/>
      <c r="BB32" s="134"/>
      <c r="BC32" s="134"/>
      <c r="BD32" s="151"/>
      <c r="BE32" s="152"/>
      <c r="BF32" s="152"/>
      <c r="BG32" s="152"/>
      <c r="BL32">
        <f>COUNTIFS(様式２!$R32,1,'様式２－１'!BA32,"○")</f>
        <v>0</v>
      </c>
      <c r="BM32">
        <f>COUNTIFS(様式２!$R32,1,'様式２－１'!BB32,"○")</f>
        <v>0</v>
      </c>
      <c r="BN32">
        <f>COUNTIFS(様式２!$R32,1,'様式２－１'!BC32,"○")</f>
        <v>0</v>
      </c>
      <c r="BO32">
        <f>COUNTIFS(様式２!$R32,1,BD32,"&lt;&gt;"&amp;"")</f>
        <v>0</v>
      </c>
      <c r="BP32">
        <f>COUNTIFS(様式２!$R32,1,BE32,"&lt;&gt;"&amp;"")</f>
        <v>0</v>
      </c>
      <c r="BQ32">
        <f>COUNTIFS(様式２!$R32,1,BF32,"&lt;&gt;"&amp;"")</f>
        <v>0</v>
      </c>
      <c r="BR32">
        <f>COUNTIFS(様式２!$R32,1,BG32,"&lt;&gt;"&amp;"")</f>
        <v>0</v>
      </c>
      <c r="BT32">
        <f t="shared" si="0"/>
        <v>0</v>
      </c>
      <c r="BU32">
        <f t="shared" si="1"/>
        <v>0</v>
      </c>
      <c r="BV32">
        <f t="shared" si="2"/>
        <v>0</v>
      </c>
      <c r="BW32">
        <f t="shared" si="4"/>
        <v>0</v>
      </c>
      <c r="BX32" t="str">
        <f>IF(A32=0,"",IF(BT32&gt;0,"技",IF(BU32&gt;0,"Ｒ土",IF(BV32&gt;0,"Ｒ",IF(BW32&gt;0,"地",様式２!Y32)))))</f>
        <v/>
      </c>
      <c r="BY32">
        <f t="shared" si="5"/>
        <v>0</v>
      </c>
    </row>
    <row r="33" spans="1:77" ht="38.25" customHeight="1" x14ac:dyDescent="0.2">
      <c r="A33" s="149"/>
      <c r="B33" s="56" t="str">
        <f t="shared" si="3"/>
        <v/>
      </c>
      <c r="C33" s="41">
        <f>IF(A33&gt;0,IF(VLOOKUP(A33,全技術者確認表!$A$14:$L$151,5,)="","全技術者確認表に○がありません",VLOOKUP(A33,全技術者確認表!$A$14:$D$151,2,0)),IF(COUNTA(D33:BG33)&gt;0,CB$12,))</f>
        <v>0</v>
      </c>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50"/>
      <c r="AK33" s="150"/>
      <c r="AL33" s="150"/>
      <c r="AM33" s="150"/>
      <c r="AN33" s="150"/>
      <c r="AO33" s="150"/>
      <c r="AP33" s="150"/>
      <c r="AQ33" s="150"/>
      <c r="AR33" s="150"/>
      <c r="AS33" s="150"/>
      <c r="AT33" s="150"/>
      <c r="AU33" s="150"/>
      <c r="AV33" s="150"/>
      <c r="AW33" s="150"/>
      <c r="AX33" s="150"/>
      <c r="AY33" s="150"/>
      <c r="AZ33" s="150"/>
      <c r="BA33" s="134"/>
      <c r="BB33" s="134"/>
      <c r="BC33" s="134"/>
      <c r="BD33" s="151"/>
      <c r="BE33" s="152"/>
      <c r="BF33" s="152"/>
      <c r="BG33" s="152"/>
      <c r="BL33">
        <f>COUNTIFS(様式２!$R33,1,'様式２－１'!BA33,"○")</f>
        <v>0</v>
      </c>
      <c r="BM33">
        <f>COUNTIFS(様式２!$R33,1,'様式２－１'!BB33,"○")</f>
        <v>0</v>
      </c>
      <c r="BN33">
        <f>COUNTIFS(様式２!$R33,1,'様式２－１'!BC33,"○")</f>
        <v>0</v>
      </c>
      <c r="BO33">
        <f>COUNTIFS(様式２!$R33,1,BD33,"&lt;&gt;"&amp;"")</f>
        <v>0</v>
      </c>
      <c r="BP33">
        <f>COUNTIFS(様式２!$R33,1,BE33,"&lt;&gt;"&amp;"")</f>
        <v>0</v>
      </c>
      <c r="BQ33">
        <f>COUNTIFS(様式２!$R33,1,BF33,"&lt;&gt;"&amp;"")</f>
        <v>0</v>
      </c>
      <c r="BR33">
        <f>COUNTIFS(様式２!$R33,1,BG33,"&lt;&gt;"&amp;"")</f>
        <v>0</v>
      </c>
      <c r="BT33">
        <f t="shared" si="0"/>
        <v>0</v>
      </c>
      <c r="BU33">
        <f t="shared" si="1"/>
        <v>0</v>
      </c>
      <c r="BV33">
        <f t="shared" si="2"/>
        <v>0</v>
      </c>
      <c r="BW33">
        <f t="shared" si="4"/>
        <v>0</v>
      </c>
      <c r="BX33" t="str">
        <f>IF(A33=0,"",IF(BT33&gt;0,"技",IF(BU33&gt;0,"Ｒ土",IF(BV33&gt;0,"Ｒ",IF(BW33&gt;0,"地",様式２!Y33)))))</f>
        <v/>
      </c>
      <c r="BY33">
        <f t="shared" si="5"/>
        <v>0</v>
      </c>
    </row>
    <row r="34" spans="1:77" ht="38.25" customHeight="1" x14ac:dyDescent="0.2">
      <c r="A34" s="149"/>
      <c r="B34" s="56" t="str">
        <f t="shared" si="3"/>
        <v/>
      </c>
      <c r="C34" s="41">
        <f>IF(A34&gt;0,IF(VLOOKUP(A34,全技術者確認表!$A$14:$L$151,5,)="","全技術者確認表に○がありません",VLOOKUP(A34,全技術者確認表!$A$14:$D$151,2,0)),IF(COUNTA(D34:BG34)&gt;0,CB$12,))</f>
        <v>0</v>
      </c>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50"/>
      <c r="AK34" s="150"/>
      <c r="AL34" s="150"/>
      <c r="AM34" s="150"/>
      <c r="AN34" s="150"/>
      <c r="AO34" s="150"/>
      <c r="AP34" s="150"/>
      <c r="AQ34" s="150"/>
      <c r="AR34" s="150"/>
      <c r="AS34" s="150"/>
      <c r="AT34" s="150"/>
      <c r="AU34" s="150"/>
      <c r="AV34" s="150"/>
      <c r="AW34" s="150"/>
      <c r="AX34" s="150"/>
      <c r="AY34" s="150"/>
      <c r="AZ34" s="150"/>
      <c r="BA34" s="134"/>
      <c r="BB34" s="134"/>
      <c r="BC34" s="134"/>
      <c r="BD34" s="151"/>
      <c r="BE34" s="152"/>
      <c r="BF34" s="152"/>
      <c r="BG34" s="152"/>
      <c r="BL34">
        <f>COUNTIFS(様式２!$R34,1,'様式２－１'!BA34,"○")</f>
        <v>0</v>
      </c>
      <c r="BM34">
        <f>COUNTIFS(様式２!$R34,1,'様式２－１'!BB34,"○")</f>
        <v>0</v>
      </c>
      <c r="BN34">
        <f>COUNTIFS(様式２!$R34,1,'様式２－１'!BC34,"○")</f>
        <v>0</v>
      </c>
      <c r="BO34">
        <f>COUNTIFS(様式２!$R34,1,BD34,"&lt;&gt;"&amp;"")</f>
        <v>0</v>
      </c>
      <c r="BP34">
        <f>COUNTIFS(様式２!$R34,1,BE34,"&lt;&gt;"&amp;"")</f>
        <v>0</v>
      </c>
      <c r="BQ34">
        <f>COUNTIFS(様式２!$R34,1,BF34,"&lt;&gt;"&amp;"")</f>
        <v>0</v>
      </c>
      <c r="BR34">
        <f>COUNTIFS(様式２!$R34,1,BG34,"&lt;&gt;"&amp;"")</f>
        <v>0</v>
      </c>
      <c r="BT34">
        <f t="shared" si="0"/>
        <v>0</v>
      </c>
      <c r="BU34">
        <f t="shared" si="1"/>
        <v>0</v>
      </c>
      <c r="BV34">
        <f t="shared" si="2"/>
        <v>0</v>
      </c>
      <c r="BW34">
        <f t="shared" si="4"/>
        <v>0</v>
      </c>
      <c r="BX34" t="str">
        <f>IF(A34=0,"",IF(BT34&gt;0,"技",IF(BU34&gt;0,"Ｒ土",IF(BV34&gt;0,"Ｒ",IF(BW34&gt;0,"地",様式２!Y34)))))</f>
        <v/>
      </c>
      <c r="BY34">
        <f t="shared" si="5"/>
        <v>0</v>
      </c>
    </row>
    <row r="35" spans="1:77" ht="38.25" customHeight="1" x14ac:dyDescent="0.2">
      <c r="A35" s="149"/>
      <c r="B35" s="56" t="str">
        <f t="shared" si="3"/>
        <v/>
      </c>
      <c r="C35" s="41">
        <f>IF(A35&gt;0,IF(VLOOKUP(A35,全技術者確認表!$A$14:$L$151,5,)="","全技術者確認表に○がありません",VLOOKUP(A35,全技術者確認表!$A$14:$D$151,2,0)),IF(COUNTA(D35:BG35)&gt;0,CB$12,))</f>
        <v>0</v>
      </c>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50"/>
      <c r="AK35" s="150"/>
      <c r="AL35" s="150"/>
      <c r="AM35" s="150"/>
      <c r="AN35" s="150"/>
      <c r="AO35" s="150"/>
      <c r="AP35" s="150"/>
      <c r="AQ35" s="150"/>
      <c r="AR35" s="150"/>
      <c r="AS35" s="150"/>
      <c r="AT35" s="150"/>
      <c r="AU35" s="150"/>
      <c r="AV35" s="150"/>
      <c r="AW35" s="150"/>
      <c r="AX35" s="150"/>
      <c r="AY35" s="150"/>
      <c r="AZ35" s="150"/>
      <c r="BA35" s="134"/>
      <c r="BB35" s="134"/>
      <c r="BC35" s="134"/>
      <c r="BD35" s="151"/>
      <c r="BE35" s="152"/>
      <c r="BF35" s="152"/>
      <c r="BG35" s="152"/>
      <c r="BL35">
        <f>COUNTIFS(様式２!$R35,1,'様式２－１'!BA35,"○")</f>
        <v>0</v>
      </c>
      <c r="BM35">
        <f>COUNTIFS(様式２!$R35,1,'様式２－１'!BB35,"○")</f>
        <v>0</v>
      </c>
      <c r="BN35">
        <f>COUNTIFS(様式２!$R35,1,'様式２－１'!BC35,"○")</f>
        <v>0</v>
      </c>
      <c r="BO35">
        <f>COUNTIFS(様式２!$R35,1,BD35,"&lt;&gt;"&amp;"")</f>
        <v>0</v>
      </c>
      <c r="BP35">
        <f>COUNTIFS(様式２!$R35,1,BE35,"&lt;&gt;"&amp;"")</f>
        <v>0</v>
      </c>
      <c r="BQ35">
        <f>COUNTIFS(様式２!$R35,1,BF35,"&lt;&gt;"&amp;"")</f>
        <v>0</v>
      </c>
      <c r="BR35">
        <f>COUNTIFS(様式２!$R35,1,BG35,"&lt;&gt;"&amp;"")</f>
        <v>0</v>
      </c>
      <c r="BT35">
        <f t="shared" si="0"/>
        <v>0</v>
      </c>
      <c r="BU35">
        <f t="shared" si="1"/>
        <v>0</v>
      </c>
      <c r="BV35">
        <f t="shared" si="2"/>
        <v>0</v>
      </c>
      <c r="BW35">
        <f t="shared" si="4"/>
        <v>0</v>
      </c>
      <c r="BX35" t="str">
        <f>IF(A35=0,"",IF(BT35&gt;0,"技",IF(BU35&gt;0,"Ｒ土",IF(BV35&gt;0,"Ｒ",IF(BW35&gt;0,"地",様式２!Y35)))))</f>
        <v/>
      </c>
      <c r="BY35">
        <f t="shared" si="5"/>
        <v>0</v>
      </c>
    </row>
    <row r="36" spans="1:77" ht="38.25" customHeight="1" x14ac:dyDescent="0.2">
      <c r="A36" s="149"/>
      <c r="B36" s="56" t="str">
        <f t="shared" si="3"/>
        <v/>
      </c>
      <c r="C36" s="41">
        <f>IF(A36&gt;0,IF(VLOOKUP(A36,全技術者確認表!$A$14:$L$151,5,)="","全技術者確認表に○がありません",VLOOKUP(A36,全技術者確認表!$A$14:$D$151,2,0)),IF(COUNTA(D36:BG36)&gt;0,CB$12,))</f>
        <v>0</v>
      </c>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50"/>
      <c r="AK36" s="150"/>
      <c r="AL36" s="150"/>
      <c r="AM36" s="150"/>
      <c r="AN36" s="150"/>
      <c r="AO36" s="150"/>
      <c r="AP36" s="150"/>
      <c r="AQ36" s="150"/>
      <c r="AR36" s="150"/>
      <c r="AS36" s="150"/>
      <c r="AT36" s="150"/>
      <c r="AU36" s="150"/>
      <c r="AV36" s="150"/>
      <c r="AW36" s="150"/>
      <c r="AX36" s="150"/>
      <c r="AY36" s="150"/>
      <c r="AZ36" s="150"/>
      <c r="BA36" s="134"/>
      <c r="BB36" s="134"/>
      <c r="BC36" s="134"/>
      <c r="BD36" s="151"/>
      <c r="BE36" s="152"/>
      <c r="BF36" s="152"/>
      <c r="BG36" s="152"/>
      <c r="BL36">
        <f>COUNTIFS(様式２!$R36,1,'様式２－１'!BA36,"○")</f>
        <v>0</v>
      </c>
      <c r="BM36">
        <f>COUNTIFS(様式２!$R36,1,'様式２－１'!BB36,"○")</f>
        <v>0</v>
      </c>
      <c r="BN36">
        <f>COUNTIFS(様式２!$R36,1,'様式２－１'!BC36,"○")</f>
        <v>0</v>
      </c>
      <c r="BO36">
        <f>COUNTIFS(様式２!$R36,1,BD36,"&lt;&gt;"&amp;"")</f>
        <v>0</v>
      </c>
      <c r="BP36">
        <f>COUNTIFS(様式２!$R36,1,BE36,"&lt;&gt;"&amp;"")</f>
        <v>0</v>
      </c>
      <c r="BQ36">
        <f>COUNTIFS(様式２!$R36,1,BF36,"&lt;&gt;"&amp;"")</f>
        <v>0</v>
      </c>
      <c r="BR36">
        <f>COUNTIFS(様式２!$R36,1,BG36,"&lt;&gt;"&amp;"")</f>
        <v>0</v>
      </c>
      <c r="BT36">
        <f t="shared" si="0"/>
        <v>0</v>
      </c>
      <c r="BU36">
        <f t="shared" si="1"/>
        <v>0</v>
      </c>
      <c r="BV36">
        <f t="shared" si="2"/>
        <v>0</v>
      </c>
      <c r="BW36">
        <f t="shared" si="4"/>
        <v>0</v>
      </c>
      <c r="BX36" t="str">
        <f>IF(A36=0,"",IF(BT36&gt;0,"技",IF(BU36&gt;0,"Ｒ土",IF(BV36&gt;0,"Ｒ",IF(BW36&gt;0,"地",様式２!Y36)))))</f>
        <v/>
      </c>
      <c r="BY36">
        <f t="shared" si="5"/>
        <v>0</v>
      </c>
    </row>
    <row r="37" spans="1:77" ht="38.25" customHeight="1" x14ac:dyDescent="0.2">
      <c r="A37" s="149"/>
      <c r="B37" s="56" t="str">
        <f t="shared" si="3"/>
        <v/>
      </c>
      <c r="C37" s="41">
        <f>IF(A37&gt;0,IF(VLOOKUP(A37,全技術者確認表!$A$14:$L$151,5,)="","全技術者確認表に○がありません",VLOOKUP(A37,全技術者確認表!$A$14:$D$151,2,0)),IF(COUNTA(D37:BG37)&gt;0,CB$12,))</f>
        <v>0</v>
      </c>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50"/>
      <c r="AK37" s="150"/>
      <c r="AL37" s="150"/>
      <c r="AM37" s="150"/>
      <c r="AN37" s="150"/>
      <c r="AO37" s="150"/>
      <c r="AP37" s="150"/>
      <c r="AQ37" s="150"/>
      <c r="AR37" s="150"/>
      <c r="AS37" s="150"/>
      <c r="AT37" s="150"/>
      <c r="AU37" s="150"/>
      <c r="AV37" s="150"/>
      <c r="AW37" s="150"/>
      <c r="AX37" s="150"/>
      <c r="AY37" s="150"/>
      <c r="AZ37" s="150"/>
      <c r="BA37" s="134"/>
      <c r="BB37" s="134"/>
      <c r="BC37" s="134"/>
      <c r="BD37" s="151"/>
      <c r="BE37" s="152"/>
      <c r="BF37" s="152"/>
      <c r="BG37" s="152"/>
      <c r="BL37">
        <f>COUNTIFS(様式２!$R37,1,'様式２－１'!BA37,"○")</f>
        <v>0</v>
      </c>
      <c r="BM37">
        <f>COUNTIFS(様式２!$R37,1,'様式２－１'!BB37,"○")</f>
        <v>0</v>
      </c>
      <c r="BN37">
        <f>COUNTIFS(様式２!$R37,1,'様式２－１'!BC37,"○")</f>
        <v>0</v>
      </c>
      <c r="BO37">
        <f>COUNTIFS(様式２!$R37,1,BD37,"&lt;&gt;"&amp;"")</f>
        <v>0</v>
      </c>
      <c r="BP37">
        <f>COUNTIFS(様式２!$R37,1,BE37,"&lt;&gt;"&amp;"")</f>
        <v>0</v>
      </c>
      <c r="BQ37">
        <f>COUNTIFS(様式２!$R37,1,BF37,"&lt;&gt;"&amp;"")</f>
        <v>0</v>
      </c>
      <c r="BR37">
        <f>COUNTIFS(様式２!$R37,1,BG37,"&lt;&gt;"&amp;"")</f>
        <v>0</v>
      </c>
      <c r="BT37">
        <f t="shared" si="0"/>
        <v>0</v>
      </c>
      <c r="BU37">
        <f t="shared" si="1"/>
        <v>0</v>
      </c>
      <c r="BV37">
        <f t="shared" si="2"/>
        <v>0</v>
      </c>
      <c r="BW37">
        <f t="shared" si="4"/>
        <v>0</v>
      </c>
      <c r="BX37" t="str">
        <f>IF(A37=0,"",IF(BT37&gt;0,"技",IF(BU37&gt;0,"Ｒ土",IF(BV37&gt;0,"Ｒ",IF(BW37&gt;0,"地",様式２!Y37)))))</f>
        <v/>
      </c>
      <c r="BY37">
        <f t="shared" si="5"/>
        <v>0</v>
      </c>
    </row>
    <row r="38" spans="1:77" ht="38.25" customHeight="1" x14ac:dyDescent="0.2">
      <c r="A38" s="149"/>
      <c r="B38" s="56" t="str">
        <f t="shared" si="3"/>
        <v/>
      </c>
      <c r="C38" s="41">
        <f>IF(A38&gt;0,IF(VLOOKUP(A38,全技術者確認表!$A$14:$L$151,5,)="","全技術者確認表に○がありません",VLOOKUP(A38,全技術者確認表!$A$14:$D$151,2,0)),IF(COUNTA(D38:BG38)&gt;0,CB$12,))</f>
        <v>0</v>
      </c>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50"/>
      <c r="AK38" s="150"/>
      <c r="AL38" s="150"/>
      <c r="AM38" s="150"/>
      <c r="AN38" s="150"/>
      <c r="AO38" s="150"/>
      <c r="AP38" s="150"/>
      <c r="AQ38" s="150"/>
      <c r="AR38" s="150"/>
      <c r="AS38" s="150"/>
      <c r="AT38" s="150"/>
      <c r="AU38" s="150"/>
      <c r="AV38" s="150"/>
      <c r="AW38" s="150"/>
      <c r="AX38" s="150"/>
      <c r="AY38" s="150"/>
      <c r="AZ38" s="150"/>
      <c r="BA38" s="134"/>
      <c r="BB38" s="134"/>
      <c r="BC38" s="134"/>
      <c r="BD38" s="151"/>
      <c r="BE38" s="152"/>
      <c r="BF38" s="152"/>
      <c r="BG38" s="152"/>
      <c r="BL38">
        <f>COUNTIFS(様式２!$R38,1,'様式２－１'!BA38,"○")</f>
        <v>0</v>
      </c>
      <c r="BM38">
        <f>COUNTIFS(様式２!$R38,1,'様式２－１'!BB38,"○")</f>
        <v>0</v>
      </c>
      <c r="BN38">
        <f>COUNTIFS(様式２!$R38,1,'様式２－１'!BC38,"○")</f>
        <v>0</v>
      </c>
      <c r="BO38">
        <f>COUNTIFS(様式２!$R38,1,BD38,"&lt;&gt;"&amp;"")</f>
        <v>0</v>
      </c>
      <c r="BP38">
        <f>COUNTIFS(様式２!$R38,1,BE38,"&lt;&gt;"&amp;"")</f>
        <v>0</v>
      </c>
      <c r="BQ38">
        <f>COUNTIFS(様式２!$R38,1,BF38,"&lt;&gt;"&amp;"")</f>
        <v>0</v>
      </c>
      <c r="BR38">
        <f>COUNTIFS(様式２!$R38,1,BG38,"&lt;&gt;"&amp;"")</f>
        <v>0</v>
      </c>
      <c r="BT38">
        <f t="shared" ref="BT38:BT69" si="6">COUNTA(D38:AI38)</f>
        <v>0</v>
      </c>
      <c r="BU38">
        <f t="shared" ref="BU38:BU69" si="7">COUNTA(AU38,AT38)</f>
        <v>0</v>
      </c>
      <c r="BV38">
        <f t="shared" ref="BV38:BV69" si="8">COUNTA(AJ38:AZ38,AR38)</f>
        <v>0</v>
      </c>
      <c r="BW38">
        <f t="shared" si="4"/>
        <v>0</v>
      </c>
      <c r="BX38" t="str">
        <f>IF(A38=0,"",IF(BT38&gt;0,"技",IF(BU38&gt;0,"Ｒ土",IF(BV38&gt;0,"Ｒ",IF(BW38&gt;0,"地",様式２!Y38)))))</f>
        <v/>
      </c>
      <c r="BY38">
        <f t="shared" si="5"/>
        <v>0</v>
      </c>
    </row>
    <row r="39" spans="1:77" ht="38.25" customHeight="1" x14ac:dyDescent="0.2">
      <c r="A39" s="149"/>
      <c r="B39" s="56" t="str">
        <f t="shared" si="3"/>
        <v/>
      </c>
      <c r="C39" s="41">
        <f>IF(A39&gt;0,IF(VLOOKUP(A39,全技術者確認表!$A$14:$L$151,5,)="","全技術者確認表に○がありません",VLOOKUP(A39,全技術者確認表!$A$14:$D$151,2,0)),IF(COUNTA(D39:BG39)&gt;0,CB$12,))</f>
        <v>0</v>
      </c>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50"/>
      <c r="AK39" s="150"/>
      <c r="AL39" s="150"/>
      <c r="AM39" s="150"/>
      <c r="AN39" s="150"/>
      <c r="AO39" s="150"/>
      <c r="AP39" s="150"/>
      <c r="AQ39" s="150"/>
      <c r="AR39" s="150"/>
      <c r="AS39" s="150"/>
      <c r="AT39" s="150"/>
      <c r="AU39" s="150"/>
      <c r="AV39" s="150"/>
      <c r="AW39" s="150"/>
      <c r="AX39" s="150"/>
      <c r="AY39" s="150"/>
      <c r="AZ39" s="150"/>
      <c r="BA39" s="134"/>
      <c r="BB39" s="134"/>
      <c r="BC39" s="134"/>
      <c r="BD39" s="151"/>
      <c r="BE39" s="152"/>
      <c r="BF39" s="152"/>
      <c r="BG39" s="152"/>
      <c r="BL39">
        <f>COUNTIFS(様式２!$R39,1,'様式２－１'!BA39,"○")</f>
        <v>0</v>
      </c>
      <c r="BM39">
        <f>COUNTIFS(様式２!$R39,1,'様式２－１'!BB39,"○")</f>
        <v>0</v>
      </c>
      <c r="BN39">
        <f>COUNTIFS(様式２!$R39,1,'様式２－１'!BC39,"○")</f>
        <v>0</v>
      </c>
      <c r="BO39">
        <f>COUNTIFS(様式２!$R39,1,BD39,"&lt;&gt;"&amp;"")</f>
        <v>0</v>
      </c>
      <c r="BP39">
        <f>COUNTIFS(様式２!$R39,1,BE39,"&lt;&gt;"&amp;"")</f>
        <v>0</v>
      </c>
      <c r="BQ39">
        <f>COUNTIFS(様式２!$R39,1,BF39,"&lt;&gt;"&amp;"")</f>
        <v>0</v>
      </c>
      <c r="BR39">
        <f>COUNTIFS(様式２!$R39,1,BG39,"&lt;&gt;"&amp;"")</f>
        <v>0</v>
      </c>
      <c r="BT39">
        <f t="shared" si="6"/>
        <v>0</v>
      </c>
      <c r="BU39">
        <f t="shared" si="7"/>
        <v>0</v>
      </c>
      <c r="BV39">
        <f t="shared" si="8"/>
        <v>0</v>
      </c>
      <c r="BW39">
        <f t="shared" si="4"/>
        <v>0</v>
      </c>
      <c r="BX39" t="str">
        <f>IF(A39=0,"",IF(BT39&gt;0,"技",IF(BU39&gt;0,"Ｒ土",IF(BV39&gt;0,"Ｒ",IF(BW39&gt;0,"地",様式２!Y39)))))</f>
        <v/>
      </c>
      <c r="BY39">
        <f t="shared" si="5"/>
        <v>0</v>
      </c>
    </row>
    <row r="40" spans="1:77" ht="38.25" customHeight="1" x14ac:dyDescent="0.2">
      <c r="A40" s="149"/>
      <c r="B40" s="56" t="str">
        <f t="shared" si="3"/>
        <v/>
      </c>
      <c r="C40" s="41">
        <f>IF(A40&gt;0,IF(VLOOKUP(A40,全技術者確認表!$A$14:$L$151,5,)="","全技術者確認表に○がありません",VLOOKUP(A40,全技術者確認表!$A$14:$D$151,2,0)),IF(COUNTA(D40:BG40)&gt;0,CB$12,))</f>
        <v>0</v>
      </c>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50"/>
      <c r="AK40" s="150"/>
      <c r="AL40" s="150"/>
      <c r="AM40" s="150"/>
      <c r="AN40" s="150"/>
      <c r="AO40" s="150"/>
      <c r="AP40" s="150"/>
      <c r="AQ40" s="150"/>
      <c r="AR40" s="150"/>
      <c r="AS40" s="150"/>
      <c r="AT40" s="150"/>
      <c r="AU40" s="150"/>
      <c r="AV40" s="150"/>
      <c r="AW40" s="150"/>
      <c r="AX40" s="150"/>
      <c r="AY40" s="150"/>
      <c r="AZ40" s="150"/>
      <c r="BA40" s="134"/>
      <c r="BB40" s="134"/>
      <c r="BC40" s="134"/>
      <c r="BD40" s="151"/>
      <c r="BE40" s="152"/>
      <c r="BF40" s="152"/>
      <c r="BG40" s="152"/>
      <c r="BL40">
        <f>COUNTIFS(様式２!$R40,1,'様式２－１'!BA40,"○")</f>
        <v>0</v>
      </c>
      <c r="BM40">
        <f>COUNTIFS(様式２!$R40,1,'様式２－１'!BB40,"○")</f>
        <v>0</v>
      </c>
      <c r="BN40">
        <f>COUNTIFS(様式２!$R40,1,'様式２－１'!BC40,"○")</f>
        <v>0</v>
      </c>
      <c r="BO40">
        <f>COUNTIFS(様式２!$R40,1,BD40,"&lt;&gt;"&amp;"")</f>
        <v>0</v>
      </c>
      <c r="BP40">
        <f>COUNTIFS(様式２!$R40,1,BE40,"&lt;&gt;"&amp;"")</f>
        <v>0</v>
      </c>
      <c r="BQ40">
        <f>COUNTIFS(様式２!$R40,1,BF40,"&lt;&gt;"&amp;"")</f>
        <v>0</v>
      </c>
      <c r="BR40">
        <f>COUNTIFS(様式２!$R40,1,BG40,"&lt;&gt;"&amp;"")</f>
        <v>0</v>
      </c>
      <c r="BT40">
        <f t="shared" si="6"/>
        <v>0</v>
      </c>
      <c r="BU40">
        <f t="shared" si="7"/>
        <v>0</v>
      </c>
      <c r="BV40">
        <f t="shared" si="8"/>
        <v>0</v>
      </c>
      <c r="BW40">
        <f t="shared" si="4"/>
        <v>0</v>
      </c>
      <c r="BX40" t="str">
        <f>IF(A40=0,"",IF(BT40&gt;0,"技",IF(BU40&gt;0,"Ｒ土",IF(BV40&gt;0,"Ｒ",IF(BW40&gt;0,"地",様式２!Y40)))))</f>
        <v/>
      </c>
      <c r="BY40">
        <f t="shared" si="5"/>
        <v>0</v>
      </c>
    </row>
    <row r="41" spans="1:77" ht="38.25" customHeight="1" x14ac:dyDescent="0.2">
      <c r="A41" s="149"/>
      <c r="B41" s="56" t="str">
        <f t="shared" si="3"/>
        <v/>
      </c>
      <c r="C41" s="41">
        <f>IF(A41&gt;0,IF(VLOOKUP(A41,全技術者確認表!$A$14:$L$151,5,)="","全技術者確認表に○がありません",VLOOKUP(A41,全技術者確認表!$A$14:$D$151,2,0)),IF(COUNTA(D41:BG41)&gt;0,CB$12,))</f>
        <v>0</v>
      </c>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50"/>
      <c r="AK41" s="150"/>
      <c r="AL41" s="150"/>
      <c r="AM41" s="150"/>
      <c r="AN41" s="150"/>
      <c r="AO41" s="150"/>
      <c r="AP41" s="150"/>
      <c r="AQ41" s="150"/>
      <c r="AR41" s="150"/>
      <c r="AS41" s="150"/>
      <c r="AT41" s="150"/>
      <c r="AU41" s="150"/>
      <c r="AV41" s="150"/>
      <c r="AW41" s="150"/>
      <c r="AX41" s="150"/>
      <c r="AY41" s="150"/>
      <c r="AZ41" s="150"/>
      <c r="BA41" s="134"/>
      <c r="BB41" s="134"/>
      <c r="BC41" s="134"/>
      <c r="BD41" s="151"/>
      <c r="BE41" s="152"/>
      <c r="BF41" s="152"/>
      <c r="BG41" s="152"/>
      <c r="BL41">
        <f>COUNTIFS(様式２!$R41,1,'様式２－１'!BA41,"○")</f>
        <v>0</v>
      </c>
      <c r="BM41">
        <f>COUNTIFS(様式２!$R41,1,'様式２－１'!BB41,"○")</f>
        <v>0</v>
      </c>
      <c r="BN41">
        <f>COUNTIFS(様式２!$R41,1,'様式２－１'!BC41,"○")</f>
        <v>0</v>
      </c>
      <c r="BO41">
        <f>COUNTIFS(様式２!$R41,1,BD41,"&lt;&gt;"&amp;"")</f>
        <v>0</v>
      </c>
      <c r="BP41">
        <f>COUNTIFS(様式２!$R41,1,BE41,"&lt;&gt;"&amp;"")</f>
        <v>0</v>
      </c>
      <c r="BQ41">
        <f>COUNTIFS(様式２!$R41,1,BF41,"&lt;&gt;"&amp;"")</f>
        <v>0</v>
      </c>
      <c r="BR41">
        <f>COUNTIFS(様式２!$R41,1,BG41,"&lt;&gt;"&amp;"")</f>
        <v>0</v>
      </c>
      <c r="BT41">
        <f t="shared" si="6"/>
        <v>0</v>
      </c>
      <c r="BU41">
        <f t="shared" si="7"/>
        <v>0</v>
      </c>
      <c r="BV41">
        <f t="shared" si="8"/>
        <v>0</v>
      </c>
      <c r="BW41">
        <f t="shared" si="4"/>
        <v>0</v>
      </c>
      <c r="BX41" t="str">
        <f>IF(A41=0,"",IF(BT41&gt;0,"技",IF(BU41&gt;0,"Ｒ土",IF(BV41&gt;0,"Ｒ",IF(BW41&gt;0,"地",様式２!Y41)))))</f>
        <v/>
      </c>
      <c r="BY41">
        <f t="shared" si="5"/>
        <v>0</v>
      </c>
    </row>
    <row r="42" spans="1:77" ht="38.25" customHeight="1" x14ac:dyDescent="0.2">
      <c r="A42" s="149"/>
      <c r="B42" s="56" t="str">
        <f t="shared" si="3"/>
        <v/>
      </c>
      <c r="C42" s="41">
        <f>IF(A42&gt;0,IF(VLOOKUP(A42,全技術者確認表!$A$14:$L$151,5,)="","全技術者確認表に○がありません",VLOOKUP(A42,全技術者確認表!$A$14:$D$151,2,0)),IF(COUNTA(D42:BG42)&gt;0,CB$12,))</f>
        <v>0</v>
      </c>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50"/>
      <c r="AK42" s="150"/>
      <c r="AL42" s="150"/>
      <c r="AM42" s="150"/>
      <c r="AN42" s="150"/>
      <c r="AO42" s="150"/>
      <c r="AP42" s="150"/>
      <c r="AQ42" s="150"/>
      <c r="AR42" s="150"/>
      <c r="AS42" s="150"/>
      <c r="AT42" s="150"/>
      <c r="AU42" s="150"/>
      <c r="AV42" s="150"/>
      <c r="AW42" s="150"/>
      <c r="AX42" s="150"/>
      <c r="AY42" s="150"/>
      <c r="AZ42" s="150"/>
      <c r="BA42" s="134"/>
      <c r="BB42" s="134"/>
      <c r="BC42" s="134"/>
      <c r="BD42" s="151"/>
      <c r="BE42" s="152"/>
      <c r="BF42" s="152"/>
      <c r="BG42" s="152"/>
      <c r="BL42">
        <f>COUNTIFS(様式２!$R42,1,'様式２－１'!BA42,"○")</f>
        <v>0</v>
      </c>
      <c r="BM42">
        <f>COUNTIFS(様式２!$R42,1,'様式２－１'!BB42,"○")</f>
        <v>0</v>
      </c>
      <c r="BN42">
        <f>COUNTIFS(様式２!$R42,1,'様式２－１'!BC42,"○")</f>
        <v>0</v>
      </c>
      <c r="BO42">
        <f>COUNTIFS(様式２!$R42,1,BD42,"&lt;&gt;"&amp;"")</f>
        <v>0</v>
      </c>
      <c r="BP42">
        <f>COUNTIFS(様式２!$R42,1,BE42,"&lt;&gt;"&amp;"")</f>
        <v>0</v>
      </c>
      <c r="BQ42">
        <f>COUNTIFS(様式２!$R42,1,BF42,"&lt;&gt;"&amp;"")</f>
        <v>0</v>
      </c>
      <c r="BR42">
        <f>COUNTIFS(様式２!$R42,1,BG42,"&lt;&gt;"&amp;"")</f>
        <v>0</v>
      </c>
      <c r="BT42">
        <f t="shared" si="6"/>
        <v>0</v>
      </c>
      <c r="BU42">
        <f t="shared" si="7"/>
        <v>0</v>
      </c>
      <c r="BV42">
        <f t="shared" si="8"/>
        <v>0</v>
      </c>
      <c r="BW42">
        <f t="shared" si="4"/>
        <v>0</v>
      </c>
      <c r="BX42" t="str">
        <f>IF(A42=0,"",IF(BT42&gt;0,"技",IF(BU42&gt;0,"Ｒ土",IF(BV42&gt;0,"Ｒ",IF(BW42&gt;0,"地",様式２!Y42)))))</f>
        <v/>
      </c>
      <c r="BY42">
        <f t="shared" si="5"/>
        <v>0</v>
      </c>
    </row>
    <row r="43" spans="1:77" ht="38.25" customHeight="1" x14ac:dyDescent="0.2">
      <c r="A43" s="149"/>
      <c r="B43" s="56" t="str">
        <f t="shared" si="3"/>
        <v/>
      </c>
      <c r="C43" s="41">
        <f>IF(A43&gt;0,IF(VLOOKUP(A43,全技術者確認表!$A$14:$L$151,5,)="","全技術者確認表に○がありません",VLOOKUP(A43,全技術者確認表!$A$14:$D$151,2,0)),IF(COUNTA(D43:BG43)&gt;0,CB$12,))</f>
        <v>0</v>
      </c>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50"/>
      <c r="AK43" s="150"/>
      <c r="AL43" s="150"/>
      <c r="AM43" s="150"/>
      <c r="AN43" s="150"/>
      <c r="AO43" s="150"/>
      <c r="AP43" s="150"/>
      <c r="AQ43" s="150"/>
      <c r="AR43" s="150"/>
      <c r="AS43" s="150"/>
      <c r="AT43" s="150"/>
      <c r="AU43" s="150"/>
      <c r="AV43" s="150"/>
      <c r="AW43" s="150"/>
      <c r="AX43" s="150"/>
      <c r="AY43" s="150"/>
      <c r="AZ43" s="150"/>
      <c r="BA43" s="134"/>
      <c r="BB43" s="134"/>
      <c r="BC43" s="134"/>
      <c r="BD43" s="151"/>
      <c r="BE43" s="152"/>
      <c r="BF43" s="152"/>
      <c r="BG43" s="152"/>
      <c r="BL43">
        <f>COUNTIFS(様式２!$R43,1,'様式２－１'!BA43,"○")</f>
        <v>0</v>
      </c>
      <c r="BM43">
        <f>COUNTIFS(様式２!$R43,1,'様式２－１'!BB43,"○")</f>
        <v>0</v>
      </c>
      <c r="BN43">
        <f>COUNTIFS(様式２!$R43,1,'様式２－１'!BC43,"○")</f>
        <v>0</v>
      </c>
      <c r="BO43">
        <f>COUNTIFS(様式２!$R43,1,BD43,"&lt;&gt;"&amp;"")</f>
        <v>0</v>
      </c>
      <c r="BP43">
        <f>COUNTIFS(様式２!$R43,1,BE43,"&lt;&gt;"&amp;"")</f>
        <v>0</v>
      </c>
      <c r="BQ43">
        <f>COUNTIFS(様式２!$R43,1,BF43,"&lt;&gt;"&amp;"")</f>
        <v>0</v>
      </c>
      <c r="BR43">
        <f>COUNTIFS(様式２!$R43,1,BG43,"&lt;&gt;"&amp;"")</f>
        <v>0</v>
      </c>
      <c r="BT43">
        <f t="shared" si="6"/>
        <v>0</v>
      </c>
      <c r="BU43">
        <f t="shared" si="7"/>
        <v>0</v>
      </c>
      <c r="BV43">
        <f t="shared" si="8"/>
        <v>0</v>
      </c>
      <c r="BW43">
        <f t="shared" si="4"/>
        <v>0</v>
      </c>
      <c r="BX43" t="str">
        <f>IF(A43=0,"",IF(BT43&gt;0,"技",IF(BU43&gt;0,"Ｒ土",IF(BV43&gt;0,"Ｒ",IF(BW43&gt;0,"地",様式２!Y43)))))</f>
        <v/>
      </c>
      <c r="BY43">
        <f t="shared" si="5"/>
        <v>0</v>
      </c>
    </row>
    <row r="44" spans="1:77" ht="38.25" customHeight="1" x14ac:dyDescent="0.2">
      <c r="A44" s="149"/>
      <c r="B44" s="56" t="str">
        <f t="shared" si="3"/>
        <v/>
      </c>
      <c r="C44" s="41">
        <f>IF(A44&gt;0,IF(VLOOKUP(A44,全技術者確認表!$A$14:$L$151,5,)="","全技術者確認表に○がありません",VLOOKUP(A44,全技術者確認表!$A$14:$D$151,2,0)),IF(COUNTA(D44:BG44)&gt;0,CB$12,))</f>
        <v>0</v>
      </c>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50"/>
      <c r="AK44" s="150"/>
      <c r="AL44" s="150"/>
      <c r="AM44" s="150"/>
      <c r="AN44" s="150"/>
      <c r="AO44" s="150"/>
      <c r="AP44" s="150"/>
      <c r="AQ44" s="150"/>
      <c r="AR44" s="150"/>
      <c r="AS44" s="150"/>
      <c r="AT44" s="150"/>
      <c r="AU44" s="150"/>
      <c r="AV44" s="150"/>
      <c r="AW44" s="150"/>
      <c r="AX44" s="150"/>
      <c r="AY44" s="150"/>
      <c r="AZ44" s="150"/>
      <c r="BA44" s="134"/>
      <c r="BB44" s="134"/>
      <c r="BC44" s="134"/>
      <c r="BD44" s="151"/>
      <c r="BE44" s="152"/>
      <c r="BF44" s="152"/>
      <c r="BG44" s="152"/>
      <c r="BL44">
        <f>COUNTIFS(様式２!$R44,1,'様式２－１'!BA44,"○")</f>
        <v>0</v>
      </c>
      <c r="BM44">
        <f>COUNTIFS(様式２!$R44,1,'様式２－１'!BB44,"○")</f>
        <v>0</v>
      </c>
      <c r="BN44">
        <f>COUNTIFS(様式２!$R44,1,'様式２－１'!BC44,"○")</f>
        <v>0</v>
      </c>
      <c r="BO44">
        <f>COUNTIFS(様式２!$R44,1,BD44,"&lt;&gt;"&amp;"")</f>
        <v>0</v>
      </c>
      <c r="BP44">
        <f>COUNTIFS(様式２!$R44,1,BE44,"&lt;&gt;"&amp;"")</f>
        <v>0</v>
      </c>
      <c r="BQ44">
        <f>COUNTIFS(様式２!$R44,1,BF44,"&lt;&gt;"&amp;"")</f>
        <v>0</v>
      </c>
      <c r="BR44">
        <f>COUNTIFS(様式２!$R44,1,BG44,"&lt;&gt;"&amp;"")</f>
        <v>0</v>
      </c>
      <c r="BT44">
        <f t="shared" si="6"/>
        <v>0</v>
      </c>
      <c r="BU44">
        <f t="shared" si="7"/>
        <v>0</v>
      </c>
      <c r="BV44">
        <f t="shared" si="8"/>
        <v>0</v>
      </c>
      <c r="BW44">
        <f t="shared" si="4"/>
        <v>0</v>
      </c>
      <c r="BX44" t="str">
        <f>IF(A44=0,"",IF(BT44&gt;0,"技",IF(BU44&gt;0,"Ｒ土",IF(BV44&gt;0,"Ｒ",IF(BW44&gt;0,"地",様式２!Y44)))))</f>
        <v/>
      </c>
      <c r="BY44">
        <f t="shared" si="5"/>
        <v>0</v>
      </c>
    </row>
    <row r="45" spans="1:77" ht="38.25" customHeight="1" x14ac:dyDescent="0.2">
      <c r="A45" s="149"/>
      <c r="B45" s="56" t="str">
        <f t="shared" si="3"/>
        <v/>
      </c>
      <c r="C45" s="41">
        <f>IF(A45&gt;0,IF(VLOOKUP(A45,全技術者確認表!$A$14:$L$151,5,)="","全技術者確認表に○がありません",VLOOKUP(A45,全技術者確認表!$A$14:$D$151,2,0)),IF(COUNTA(D45:BG45)&gt;0,CB$12,))</f>
        <v>0</v>
      </c>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50"/>
      <c r="AK45" s="150"/>
      <c r="AL45" s="150"/>
      <c r="AM45" s="150"/>
      <c r="AN45" s="150"/>
      <c r="AO45" s="150"/>
      <c r="AP45" s="150"/>
      <c r="AQ45" s="150"/>
      <c r="AR45" s="150"/>
      <c r="AS45" s="150"/>
      <c r="AT45" s="150"/>
      <c r="AU45" s="150"/>
      <c r="AV45" s="150"/>
      <c r="AW45" s="150"/>
      <c r="AX45" s="150"/>
      <c r="AY45" s="150"/>
      <c r="AZ45" s="150"/>
      <c r="BA45" s="134"/>
      <c r="BB45" s="134"/>
      <c r="BC45" s="134"/>
      <c r="BD45" s="151"/>
      <c r="BE45" s="152"/>
      <c r="BF45" s="152"/>
      <c r="BG45" s="152"/>
      <c r="BL45">
        <f>COUNTIFS(様式２!$R45,1,'様式２－１'!BA45,"○")</f>
        <v>0</v>
      </c>
      <c r="BM45">
        <f>COUNTIFS(様式２!$R45,1,'様式２－１'!BB45,"○")</f>
        <v>0</v>
      </c>
      <c r="BN45">
        <f>COUNTIFS(様式２!$R45,1,'様式２－１'!BC45,"○")</f>
        <v>0</v>
      </c>
      <c r="BO45">
        <f>COUNTIFS(様式２!$R45,1,BD45,"&lt;&gt;"&amp;"")</f>
        <v>0</v>
      </c>
      <c r="BP45">
        <f>COUNTIFS(様式２!$R45,1,BE45,"&lt;&gt;"&amp;"")</f>
        <v>0</v>
      </c>
      <c r="BQ45">
        <f>COUNTIFS(様式２!$R45,1,BF45,"&lt;&gt;"&amp;"")</f>
        <v>0</v>
      </c>
      <c r="BR45">
        <f>COUNTIFS(様式２!$R45,1,BG45,"&lt;&gt;"&amp;"")</f>
        <v>0</v>
      </c>
      <c r="BT45">
        <f t="shared" si="6"/>
        <v>0</v>
      </c>
      <c r="BU45">
        <f t="shared" si="7"/>
        <v>0</v>
      </c>
      <c r="BV45">
        <f t="shared" si="8"/>
        <v>0</v>
      </c>
      <c r="BW45">
        <f t="shared" si="4"/>
        <v>0</v>
      </c>
      <c r="BX45" t="str">
        <f>IF(A45=0,"",IF(BT45&gt;0,"技",IF(BU45&gt;0,"Ｒ土",IF(BV45&gt;0,"Ｒ",IF(BW45&gt;0,"地",様式２!Y45)))))</f>
        <v/>
      </c>
      <c r="BY45">
        <f t="shared" si="5"/>
        <v>0</v>
      </c>
    </row>
    <row r="46" spans="1:77" ht="38.25" customHeight="1" x14ac:dyDescent="0.2">
      <c r="A46" s="149"/>
      <c r="B46" s="56" t="str">
        <f t="shared" si="3"/>
        <v/>
      </c>
      <c r="C46" s="41">
        <f>IF(A46&gt;0,IF(VLOOKUP(A46,全技術者確認表!$A$14:$L$151,5,)="","全技術者確認表に○がありません",VLOOKUP(A46,全技術者確認表!$A$14:$D$151,2,0)),IF(COUNTA(D46:BG46)&gt;0,CB$12,))</f>
        <v>0</v>
      </c>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50"/>
      <c r="AK46" s="150"/>
      <c r="AL46" s="150"/>
      <c r="AM46" s="150"/>
      <c r="AN46" s="150"/>
      <c r="AO46" s="150"/>
      <c r="AP46" s="150"/>
      <c r="AQ46" s="150"/>
      <c r="AR46" s="150"/>
      <c r="AS46" s="150"/>
      <c r="AT46" s="150"/>
      <c r="AU46" s="150"/>
      <c r="AV46" s="150"/>
      <c r="AW46" s="150"/>
      <c r="AX46" s="150"/>
      <c r="AY46" s="150"/>
      <c r="AZ46" s="150"/>
      <c r="BA46" s="134"/>
      <c r="BB46" s="134"/>
      <c r="BC46" s="134"/>
      <c r="BD46" s="151"/>
      <c r="BE46" s="152"/>
      <c r="BF46" s="152"/>
      <c r="BG46" s="152"/>
      <c r="BL46">
        <f>COUNTIFS(様式２!$R46,1,'様式２－１'!BA46,"○")</f>
        <v>0</v>
      </c>
      <c r="BM46">
        <f>COUNTIFS(様式２!$R46,1,'様式２－１'!BB46,"○")</f>
        <v>0</v>
      </c>
      <c r="BN46">
        <f>COUNTIFS(様式２!$R46,1,'様式２－１'!BC46,"○")</f>
        <v>0</v>
      </c>
      <c r="BO46">
        <f>COUNTIFS(様式２!$R46,1,BD46,"&lt;&gt;"&amp;"")</f>
        <v>0</v>
      </c>
      <c r="BP46">
        <f>COUNTIFS(様式２!$R46,1,BE46,"&lt;&gt;"&amp;"")</f>
        <v>0</v>
      </c>
      <c r="BQ46">
        <f>COUNTIFS(様式２!$R46,1,BF46,"&lt;&gt;"&amp;"")</f>
        <v>0</v>
      </c>
      <c r="BR46">
        <f>COUNTIFS(様式２!$R46,1,BG46,"&lt;&gt;"&amp;"")</f>
        <v>0</v>
      </c>
      <c r="BT46">
        <f t="shared" si="6"/>
        <v>0</v>
      </c>
      <c r="BU46">
        <f t="shared" si="7"/>
        <v>0</v>
      </c>
      <c r="BV46">
        <f t="shared" si="8"/>
        <v>0</v>
      </c>
      <c r="BW46">
        <f t="shared" si="4"/>
        <v>0</v>
      </c>
      <c r="BX46" t="str">
        <f>IF(A46=0,"",IF(BT46&gt;0,"技",IF(BU46&gt;0,"Ｒ土",IF(BV46&gt;0,"Ｒ",IF(BW46&gt;0,"地",様式２!Y46)))))</f>
        <v/>
      </c>
      <c r="BY46">
        <f t="shared" si="5"/>
        <v>0</v>
      </c>
    </row>
    <row r="47" spans="1:77" ht="38.25" customHeight="1" x14ac:dyDescent="0.2">
      <c r="A47" s="149"/>
      <c r="B47" s="56" t="str">
        <f t="shared" si="3"/>
        <v/>
      </c>
      <c r="C47" s="41">
        <f>IF(A47&gt;0,IF(VLOOKUP(A47,全技術者確認表!$A$14:$L$151,5,)="","全技術者確認表に○がありません",VLOOKUP(A47,全技術者確認表!$A$14:$D$151,2,0)),IF(COUNTA(D47:BG47)&gt;0,CB$12,))</f>
        <v>0</v>
      </c>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50"/>
      <c r="AK47" s="150"/>
      <c r="AL47" s="150"/>
      <c r="AM47" s="150"/>
      <c r="AN47" s="150"/>
      <c r="AO47" s="150"/>
      <c r="AP47" s="150"/>
      <c r="AQ47" s="150"/>
      <c r="AR47" s="150"/>
      <c r="AS47" s="150"/>
      <c r="AT47" s="150"/>
      <c r="AU47" s="150"/>
      <c r="AV47" s="150"/>
      <c r="AW47" s="150"/>
      <c r="AX47" s="150"/>
      <c r="AY47" s="150"/>
      <c r="AZ47" s="150"/>
      <c r="BA47" s="134"/>
      <c r="BB47" s="134"/>
      <c r="BC47" s="134"/>
      <c r="BD47" s="151"/>
      <c r="BE47" s="152"/>
      <c r="BF47" s="152"/>
      <c r="BG47" s="152"/>
      <c r="BL47">
        <f>COUNTIFS(様式２!$R47,1,'様式２－１'!BA47,"○")</f>
        <v>0</v>
      </c>
      <c r="BM47">
        <f>COUNTIFS(様式２!$R47,1,'様式２－１'!BB47,"○")</f>
        <v>0</v>
      </c>
      <c r="BN47">
        <f>COUNTIFS(様式２!$R47,1,'様式２－１'!BC47,"○")</f>
        <v>0</v>
      </c>
      <c r="BO47">
        <f>COUNTIFS(様式２!$R47,1,BD47,"&lt;&gt;"&amp;"")</f>
        <v>0</v>
      </c>
      <c r="BP47">
        <f>COUNTIFS(様式２!$R47,1,BE47,"&lt;&gt;"&amp;"")</f>
        <v>0</v>
      </c>
      <c r="BQ47">
        <f>COUNTIFS(様式２!$R47,1,BF47,"&lt;&gt;"&amp;"")</f>
        <v>0</v>
      </c>
      <c r="BR47">
        <f>COUNTIFS(様式２!$R47,1,BG47,"&lt;&gt;"&amp;"")</f>
        <v>0</v>
      </c>
      <c r="BT47">
        <f t="shared" si="6"/>
        <v>0</v>
      </c>
      <c r="BU47">
        <f t="shared" si="7"/>
        <v>0</v>
      </c>
      <c r="BV47">
        <f t="shared" si="8"/>
        <v>0</v>
      </c>
      <c r="BW47">
        <f t="shared" si="4"/>
        <v>0</v>
      </c>
      <c r="BX47" t="str">
        <f>IF(A47=0,"",IF(BT47&gt;0,"技",IF(BU47&gt;0,"Ｒ土",IF(BV47&gt;0,"Ｒ",IF(BW47&gt;0,"地",様式２!Y47)))))</f>
        <v/>
      </c>
      <c r="BY47">
        <f t="shared" si="5"/>
        <v>0</v>
      </c>
    </row>
    <row r="48" spans="1:77" ht="38.25" customHeight="1" x14ac:dyDescent="0.2">
      <c r="A48" s="149"/>
      <c r="B48" s="56" t="str">
        <f t="shared" si="3"/>
        <v/>
      </c>
      <c r="C48" s="41">
        <f>IF(A48&gt;0,IF(VLOOKUP(A48,全技術者確認表!$A$14:$L$151,5,)="","全技術者確認表に○がありません",VLOOKUP(A48,全技術者確認表!$A$14:$D$151,2,0)),IF(COUNTA(D48:BG48)&gt;0,CB$12,))</f>
        <v>0</v>
      </c>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50"/>
      <c r="AK48" s="150"/>
      <c r="AL48" s="150"/>
      <c r="AM48" s="150"/>
      <c r="AN48" s="150"/>
      <c r="AO48" s="150"/>
      <c r="AP48" s="150"/>
      <c r="AQ48" s="150"/>
      <c r="AR48" s="150"/>
      <c r="AS48" s="150"/>
      <c r="AT48" s="150"/>
      <c r="AU48" s="150"/>
      <c r="AV48" s="150"/>
      <c r="AW48" s="150"/>
      <c r="AX48" s="150"/>
      <c r="AY48" s="150"/>
      <c r="AZ48" s="150"/>
      <c r="BA48" s="134"/>
      <c r="BB48" s="134"/>
      <c r="BC48" s="134"/>
      <c r="BD48" s="151"/>
      <c r="BE48" s="152"/>
      <c r="BF48" s="152"/>
      <c r="BG48" s="152"/>
      <c r="BL48">
        <f>COUNTIFS(様式２!$R48,1,'様式２－１'!BA48,"○")</f>
        <v>0</v>
      </c>
      <c r="BM48">
        <f>COUNTIFS(様式２!$R48,1,'様式２－１'!BB48,"○")</f>
        <v>0</v>
      </c>
      <c r="BN48">
        <f>COUNTIFS(様式２!$R48,1,'様式２－１'!BC48,"○")</f>
        <v>0</v>
      </c>
      <c r="BO48">
        <f>COUNTIFS(様式２!$R48,1,BD48,"&lt;&gt;"&amp;"")</f>
        <v>0</v>
      </c>
      <c r="BP48">
        <f>COUNTIFS(様式２!$R48,1,BE48,"&lt;&gt;"&amp;"")</f>
        <v>0</v>
      </c>
      <c r="BQ48">
        <f>COUNTIFS(様式２!$R48,1,BF48,"&lt;&gt;"&amp;"")</f>
        <v>0</v>
      </c>
      <c r="BR48">
        <f>COUNTIFS(様式２!$R48,1,BG48,"&lt;&gt;"&amp;"")</f>
        <v>0</v>
      </c>
      <c r="BT48">
        <f t="shared" si="6"/>
        <v>0</v>
      </c>
      <c r="BU48">
        <f t="shared" si="7"/>
        <v>0</v>
      </c>
      <c r="BV48">
        <f t="shared" si="8"/>
        <v>0</v>
      </c>
      <c r="BW48">
        <f t="shared" si="4"/>
        <v>0</v>
      </c>
      <c r="BX48" t="str">
        <f>IF(A48=0,"",IF(BT48&gt;0,"技",IF(BU48&gt;0,"Ｒ土",IF(BV48&gt;0,"Ｒ",IF(BW48&gt;0,"地",様式２!Y48)))))</f>
        <v/>
      </c>
      <c r="BY48">
        <f t="shared" si="5"/>
        <v>0</v>
      </c>
    </row>
    <row r="49" spans="1:77" ht="38.25" customHeight="1" x14ac:dyDescent="0.2">
      <c r="A49" s="149"/>
      <c r="B49" s="56" t="str">
        <f t="shared" si="3"/>
        <v/>
      </c>
      <c r="C49" s="41">
        <f>IF(A49&gt;0,IF(VLOOKUP(A49,全技術者確認表!$A$14:$L$151,5,)="","全技術者確認表に○がありません",VLOOKUP(A49,全技術者確認表!$A$14:$D$151,2,0)),IF(COUNTA(D49:BG49)&gt;0,CB$12,))</f>
        <v>0</v>
      </c>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50"/>
      <c r="AK49" s="150"/>
      <c r="AL49" s="150"/>
      <c r="AM49" s="150"/>
      <c r="AN49" s="150"/>
      <c r="AO49" s="150"/>
      <c r="AP49" s="150"/>
      <c r="AQ49" s="150"/>
      <c r="AR49" s="150"/>
      <c r="AS49" s="150"/>
      <c r="AT49" s="150"/>
      <c r="AU49" s="150"/>
      <c r="AV49" s="150"/>
      <c r="AW49" s="150"/>
      <c r="AX49" s="150"/>
      <c r="AY49" s="150"/>
      <c r="AZ49" s="150"/>
      <c r="BA49" s="134"/>
      <c r="BB49" s="134"/>
      <c r="BC49" s="134"/>
      <c r="BD49" s="151"/>
      <c r="BE49" s="152"/>
      <c r="BF49" s="152"/>
      <c r="BG49" s="152"/>
      <c r="BL49">
        <f>COUNTIFS(様式２!$R49,1,'様式２－１'!BA49,"○")</f>
        <v>0</v>
      </c>
      <c r="BM49">
        <f>COUNTIFS(様式２!$R49,1,'様式２－１'!BB49,"○")</f>
        <v>0</v>
      </c>
      <c r="BN49">
        <f>COUNTIFS(様式２!$R49,1,'様式２－１'!BC49,"○")</f>
        <v>0</v>
      </c>
      <c r="BO49">
        <f>COUNTIFS(様式２!$R49,1,BD49,"&lt;&gt;"&amp;"")</f>
        <v>0</v>
      </c>
      <c r="BP49">
        <f>COUNTIFS(様式２!$R49,1,BE49,"&lt;&gt;"&amp;"")</f>
        <v>0</v>
      </c>
      <c r="BQ49">
        <f>COUNTIFS(様式２!$R49,1,BF49,"&lt;&gt;"&amp;"")</f>
        <v>0</v>
      </c>
      <c r="BR49">
        <f>COUNTIFS(様式２!$R49,1,BG49,"&lt;&gt;"&amp;"")</f>
        <v>0</v>
      </c>
      <c r="BT49">
        <f t="shared" si="6"/>
        <v>0</v>
      </c>
      <c r="BU49">
        <f t="shared" si="7"/>
        <v>0</v>
      </c>
      <c r="BV49">
        <f t="shared" si="8"/>
        <v>0</v>
      </c>
      <c r="BW49">
        <f t="shared" si="4"/>
        <v>0</v>
      </c>
      <c r="BX49" t="str">
        <f>IF(A49=0,"",IF(BT49&gt;0,"技",IF(BU49&gt;0,"Ｒ土",IF(BV49&gt;0,"Ｒ",IF(BW49&gt;0,"地",様式２!Y49)))))</f>
        <v/>
      </c>
      <c r="BY49">
        <f t="shared" si="5"/>
        <v>0</v>
      </c>
    </row>
    <row r="50" spans="1:77" ht="38.25" customHeight="1" x14ac:dyDescent="0.2">
      <c r="A50" s="149"/>
      <c r="B50" s="56" t="str">
        <f t="shared" si="3"/>
        <v/>
      </c>
      <c r="C50" s="41">
        <f>IF(A50&gt;0,IF(VLOOKUP(A50,全技術者確認表!$A$14:$L$151,5,)="","全技術者確認表に○がありません",VLOOKUP(A50,全技術者確認表!$A$14:$D$151,2,0)),IF(COUNTA(D50:BG50)&gt;0,CB$12,))</f>
        <v>0</v>
      </c>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50"/>
      <c r="AK50" s="150"/>
      <c r="AL50" s="150"/>
      <c r="AM50" s="150"/>
      <c r="AN50" s="150"/>
      <c r="AO50" s="150"/>
      <c r="AP50" s="150"/>
      <c r="AQ50" s="150"/>
      <c r="AR50" s="150"/>
      <c r="AS50" s="150"/>
      <c r="AT50" s="150"/>
      <c r="AU50" s="150"/>
      <c r="AV50" s="150"/>
      <c r="AW50" s="150"/>
      <c r="AX50" s="150"/>
      <c r="AY50" s="150"/>
      <c r="AZ50" s="150"/>
      <c r="BA50" s="134"/>
      <c r="BB50" s="134"/>
      <c r="BC50" s="134"/>
      <c r="BD50" s="151"/>
      <c r="BE50" s="152"/>
      <c r="BF50" s="152"/>
      <c r="BG50" s="152"/>
      <c r="BL50">
        <f>COUNTIFS(様式２!$R50,1,'様式２－１'!BA50,"○")</f>
        <v>0</v>
      </c>
      <c r="BM50">
        <f>COUNTIFS(様式２!$R50,1,'様式２－１'!BB50,"○")</f>
        <v>0</v>
      </c>
      <c r="BN50">
        <f>COUNTIFS(様式２!$R50,1,'様式２－１'!BC50,"○")</f>
        <v>0</v>
      </c>
      <c r="BO50">
        <f>COUNTIFS(様式２!$R50,1,BD50,"&lt;&gt;"&amp;"")</f>
        <v>0</v>
      </c>
      <c r="BP50">
        <f>COUNTIFS(様式２!$R50,1,BE50,"&lt;&gt;"&amp;"")</f>
        <v>0</v>
      </c>
      <c r="BQ50">
        <f>COUNTIFS(様式２!$R50,1,BF50,"&lt;&gt;"&amp;"")</f>
        <v>0</v>
      </c>
      <c r="BR50">
        <f>COUNTIFS(様式２!$R50,1,BG50,"&lt;&gt;"&amp;"")</f>
        <v>0</v>
      </c>
      <c r="BT50">
        <f t="shared" si="6"/>
        <v>0</v>
      </c>
      <c r="BU50">
        <f t="shared" si="7"/>
        <v>0</v>
      </c>
      <c r="BV50">
        <f t="shared" si="8"/>
        <v>0</v>
      </c>
      <c r="BW50">
        <f t="shared" si="4"/>
        <v>0</v>
      </c>
      <c r="BX50" t="str">
        <f>IF(A50=0,"",IF(BT50&gt;0,"技",IF(BU50&gt;0,"Ｒ土",IF(BV50&gt;0,"Ｒ",IF(BW50&gt;0,"地",様式２!Y50)))))</f>
        <v/>
      </c>
      <c r="BY50">
        <f t="shared" si="5"/>
        <v>0</v>
      </c>
    </row>
    <row r="51" spans="1:77" ht="38.25" customHeight="1" x14ac:dyDescent="0.2">
      <c r="A51" s="149"/>
      <c r="B51" s="56" t="str">
        <f t="shared" si="3"/>
        <v/>
      </c>
      <c r="C51" s="41">
        <f>IF(A51&gt;0,IF(VLOOKUP(A51,全技術者確認表!$A$14:$L$151,5,)="","全技術者確認表に○がありません",VLOOKUP(A51,全技術者確認表!$A$14:$D$151,2,0)),IF(COUNTA(D51:BG51)&gt;0,CB$12,))</f>
        <v>0</v>
      </c>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50"/>
      <c r="AK51" s="150"/>
      <c r="AL51" s="150"/>
      <c r="AM51" s="150"/>
      <c r="AN51" s="150"/>
      <c r="AO51" s="150"/>
      <c r="AP51" s="150"/>
      <c r="AQ51" s="150"/>
      <c r="AR51" s="150"/>
      <c r="AS51" s="150"/>
      <c r="AT51" s="150"/>
      <c r="AU51" s="150"/>
      <c r="AV51" s="150"/>
      <c r="AW51" s="150"/>
      <c r="AX51" s="150"/>
      <c r="AY51" s="150"/>
      <c r="AZ51" s="150"/>
      <c r="BA51" s="134"/>
      <c r="BB51" s="134"/>
      <c r="BC51" s="134"/>
      <c r="BD51" s="151"/>
      <c r="BE51" s="152"/>
      <c r="BF51" s="152"/>
      <c r="BG51" s="152"/>
      <c r="BL51">
        <f>COUNTIFS(様式２!$R51,1,'様式２－１'!BA51,"○")</f>
        <v>0</v>
      </c>
      <c r="BM51">
        <f>COUNTIFS(様式２!$R51,1,'様式２－１'!BB51,"○")</f>
        <v>0</v>
      </c>
      <c r="BN51">
        <f>COUNTIFS(様式２!$R51,1,'様式２－１'!BC51,"○")</f>
        <v>0</v>
      </c>
      <c r="BO51">
        <f>COUNTIFS(様式２!$R51,1,BD51,"&lt;&gt;"&amp;"")</f>
        <v>0</v>
      </c>
      <c r="BP51">
        <f>COUNTIFS(様式２!$R51,1,BE51,"&lt;&gt;"&amp;"")</f>
        <v>0</v>
      </c>
      <c r="BQ51">
        <f>COUNTIFS(様式２!$R51,1,BF51,"&lt;&gt;"&amp;"")</f>
        <v>0</v>
      </c>
      <c r="BR51">
        <f>COUNTIFS(様式２!$R51,1,BG51,"&lt;&gt;"&amp;"")</f>
        <v>0</v>
      </c>
      <c r="BT51">
        <f t="shared" si="6"/>
        <v>0</v>
      </c>
      <c r="BU51">
        <f t="shared" si="7"/>
        <v>0</v>
      </c>
      <c r="BV51">
        <f t="shared" si="8"/>
        <v>0</v>
      </c>
      <c r="BW51">
        <f t="shared" si="4"/>
        <v>0</v>
      </c>
      <c r="BX51" t="str">
        <f>IF(A51=0,"",IF(BT51&gt;0,"技",IF(BU51&gt;0,"Ｒ土",IF(BV51&gt;0,"Ｒ",IF(BW51&gt;0,"地",様式２!Y51)))))</f>
        <v/>
      </c>
      <c r="BY51">
        <f t="shared" si="5"/>
        <v>0</v>
      </c>
    </row>
    <row r="52" spans="1:77" ht="38.25" customHeight="1" x14ac:dyDescent="0.2">
      <c r="A52" s="149"/>
      <c r="B52" s="56" t="str">
        <f t="shared" si="3"/>
        <v/>
      </c>
      <c r="C52" s="41">
        <f>IF(A52&gt;0,IF(VLOOKUP(A52,全技術者確認表!$A$14:$L$151,5,)="","全技術者確認表に○がありません",VLOOKUP(A52,全技術者確認表!$A$14:$D$151,2,0)),IF(COUNTA(D52:BG52)&gt;0,CB$12,))</f>
        <v>0</v>
      </c>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50"/>
      <c r="AK52" s="150"/>
      <c r="AL52" s="150"/>
      <c r="AM52" s="150"/>
      <c r="AN52" s="150"/>
      <c r="AO52" s="150"/>
      <c r="AP52" s="150"/>
      <c r="AQ52" s="150"/>
      <c r="AR52" s="150"/>
      <c r="AS52" s="150"/>
      <c r="AT52" s="150"/>
      <c r="AU52" s="150"/>
      <c r="AV52" s="150"/>
      <c r="AW52" s="150"/>
      <c r="AX52" s="150"/>
      <c r="AY52" s="150"/>
      <c r="AZ52" s="150"/>
      <c r="BA52" s="134"/>
      <c r="BB52" s="134"/>
      <c r="BC52" s="134"/>
      <c r="BD52" s="151"/>
      <c r="BE52" s="152"/>
      <c r="BF52" s="152"/>
      <c r="BG52" s="152"/>
      <c r="BL52">
        <f>COUNTIFS(様式２!$R52,1,'様式２－１'!BA52,"○")</f>
        <v>0</v>
      </c>
      <c r="BM52">
        <f>COUNTIFS(様式２!$R52,1,'様式２－１'!BB52,"○")</f>
        <v>0</v>
      </c>
      <c r="BN52">
        <f>COUNTIFS(様式２!$R52,1,'様式２－１'!BC52,"○")</f>
        <v>0</v>
      </c>
      <c r="BO52">
        <f>COUNTIFS(様式２!$R52,1,BD52,"&lt;&gt;"&amp;"")</f>
        <v>0</v>
      </c>
      <c r="BP52">
        <f>COUNTIFS(様式２!$R52,1,BE52,"&lt;&gt;"&amp;"")</f>
        <v>0</v>
      </c>
      <c r="BQ52">
        <f>COUNTIFS(様式２!$R52,1,BF52,"&lt;&gt;"&amp;"")</f>
        <v>0</v>
      </c>
      <c r="BR52">
        <f>COUNTIFS(様式２!$R52,1,BG52,"&lt;&gt;"&amp;"")</f>
        <v>0</v>
      </c>
      <c r="BT52">
        <f t="shared" si="6"/>
        <v>0</v>
      </c>
      <c r="BU52">
        <f t="shared" si="7"/>
        <v>0</v>
      </c>
      <c r="BV52">
        <f t="shared" si="8"/>
        <v>0</v>
      </c>
      <c r="BW52">
        <f t="shared" si="4"/>
        <v>0</v>
      </c>
      <c r="BX52" t="str">
        <f>IF(A52=0,"",IF(BT52&gt;0,"技",IF(BU52&gt;0,"Ｒ土",IF(BV52&gt;0,"Ｒ",IF(BW52&gt;0,"地",様式２!Y52)))))</f>
        <v/>
      </c>
      <c r="BY52">
        <f t="shared" si="5"/>
        <v>0</v>
      </c>
    </row>
    <row r="53" spans="1:77" ht="38.25" customHeight="1" x14ac:dyDescent="0.2">
      <c r="A53" s="149"/>
      <c r="B53" s="56" t="str">
        <f t="shared" si="3"/>
        <v/>
      </c>
      <c r="C53" s="41">
        <f>IF(A53&gt;0,IF(VLOOKUP(A53,全技術者確認表!$A$14:$L$151,5,)="","全技術者確認表に○がありません",VLOOKUP(A53,全技術者確認表!$A$14:$D$151,2,0)),IF(COUNTA(D53:BG53)&gt;0,CB$12,))</f>
        <v>0</v>
      </c>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50"/>
      <c r="AK53" s="150"/>
      <c r="AL53" s="150"/>
      <c r="AM53" s="150"/>
      <c r="AN53" s="150"/>
      <c r="AO53" s="150"/>
      <c r="AP53" s="150"/>
      <c r="AQ53" s="150"/>
      <c r="AR53" s="150"/>
      <c r="AS53" s="150"/>
      <c r="AT53" s="150"/>
      <c r="AU53" s="150"/>
      <c r="AV53" s="150"/>
      <c r="AW53" s="150"/>
      <c r="AX53" s="150"/>
      <c r="AY53" s="150"/>
      <c r="AZ53" s="150"/>
      <c r="BA53" s="134"/>
      <c r="BB53" s="134"/>
      <c r="BC53" s="134"/>
      <c r="BD53" s="151"/>
      <c r="BE53" s="152"/>
      <c r="BF53" s="152"/>
      <c r="BG53" s="152"/>
      <c r="BL53">
        <f>COUNTIFS(様式２!$R53,1,'様式２－１'!BA53,"○")</f>
        <v>0</v>
      </c>
      <c r="BM53">
        <f>COUNTIFS(様式２!$R53,1,'様式２－１'!BB53,"○")</f>
        <v>0</v>
      </c>
      <c r="BN53">
        <f>COUNTIFS(様式２!$R53,1,'様式２－１'!BC53,"○")</f>
        <v>0</v>
      </c>
      <c r="BO53">
        <f>COUNTIFS(様式２!$R53,1,BD53,"&lt;&gt;"&amp;"")</f>
        <v>0</v>
      </c>
      <c r="BP53">
        <f>COUNTIFS(様式２!$R53,1,BE53,"&lt;&gt;"&amp;"")</f>
        <v>0</v>
      </c>
      <c r="BQ53">
        <f>COUNTIFS(様式２!$R53,1,BF53,"&lt;&gt;"&amp;"")</f>
        <v>0</v>
      </c>
      <c r="BR53">
        <f>COUNTIFS(様式２!$R53,1,BG53,"&lt;&gt;"&amp;"")</f>
        <v>0</v>
      </c>
      <c r="BT53">
        <f t="shared" si="6"/>
        <v>0</v>
      </c>
      <c r="BU53">
        <f t="shared" si="7"/>
        <v>0</v>
      </c>
      <c r="BV53">
        <f t="shared" si="8"/>
        <v>0</v>
      </c>
      <c r="BW53">
        <f t="shared" si="4"/>
        <v>0</v>
      </c>
      <c r="BX53" t="str">
        <f>IF(A53=0,"",IF(BT53&gt;0,"技",IF(BU53&gt;0,"Ｒ土",IF(BV53&gt;0,"Ｒ",IF(BW53&gt;0,"地",様式２!Y53)))))</f>
        <v/>
      </c>
      <c r="BY53">
        <f t="shared" si="5"/>
        <v>0</v>
      </c>
    </row>
    <row r="54" spans="1:77" ht="38.25" customHeight="1" x14ac:dyDescent="0.2">
      <c r="A54" s="149"/>
      <c r="B54" s="56" t="str">
        <f t="shared" si="3"/>
        <v/>
      </c>
      <c r="C54" s="41">
        <f>IF(A54&gt;0,IF(VLOOKUP(A54,全技術者確認表!$A$14:$L$151,5,)="","全技術者確認表に○がありません",VLOOKUP(A54,全技術者確認表!$A$14:$D$151,2,0)),IF(COUNTA(D54:BG54)&gt;0,CB$12,))</f>
        <v>0</v>
      </c>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50"/>
      <c r="AK54" s="150"/>
      <c r="AL54" s="150"/>
      <c r="AM54" s="150"/>
      <c r="AN54" s="150"/>
      <c r="AO54" s="150"/>
      <c r="AP54" s="150"/>
      <c r="AQ54" s="150"/>
      <c r="AR54" s="150"/>
      <c r="AS54" s="150"/>
      <c r="AT54" s="150"/>
      <c r="AU54" s="150"/>
      <c r="AV54" s="150"/>
      <c r="AW54" s="150"/>
      <c r="AX54" s="150"/>
      <c r="AY54" s="150"/>
      <c r="AZ54" s="150"/>
      <c r="BA54" s="134"/>
      <c r="BB54" s="134"/>
      <c r="BC54" s="134"/>
      <c r="BD54" s="151"/>
      <c r="BE54" s="152"/>
      <c r="BF54" s="152"/>
      <c r="BG54" s="152"/>
      <c r="BL54">
        <f>COUNTIFS(様式２!$R54,1,'様式２－１'!BA54,"○")</f>
        <v>0</v>
      </c>
      <c r="BM54">
        <f>COUNTIFS(様式２!$R54,1,'様式２－１'!BB54,"○")</f>
        <v>0</v>
      </c>
      <c r="BN54">
        <f>COUNTIFS(様式２!$R54,1,'様式２－１'!BC54,"○")</f>
        <v>0</v>
      </c>
      <c r="BO54">
        <f>COUNTIFS(様式２!$R54,1,BD54,"&lt;&gt;"&amp;"")</f>
        <v>0</v>
      </c>
      <c r="BP54">
        <f>COUNTIFS(様式２!$R54,1,BE54,"&lt;&gt;"&amp;"")</f>
        <v>0</v>
      </c>
      <c r="BQ54">
        <f>COUNTIFS(様式２!$R54,1,BF54,"&lt;&gt;"&amp;"")</f>
        <v>0</v>
      </c>
      <c r="BR54">
        <f>COUNTIFS(様式２!$R54,1,BG54,"&lt;&gt;"&amp;"")</f>
        <v>0</v>
      </c>
      <c r="BT54">
        <f t="shared" si="6"/>
        <v>0</v>
      </c>
      <c r="BU54">
        <f t="shared" si="7"/>
        <v>0</v>
      </c>
      <c r="BV54">
        <f t="shared" si="8"/>
        <v>0</v>
      </c>
      <c r="BW54">
        <f t="shared" si="4"/>
        <v>0</v>
      </c>
      <c r="BX54" t="str">
        <f>IF(A54=0,"",IF(BT54&gt;0,"技",IF(BU54&gt;0,"Ｒ土",IF(BV54&gt;0,"Ｒ",IF(BW54&gt;0,"地",様式２!Y54)))))</f>
        <v/>
      </c>
      <c r="BY54">
        <f t="shared" si="5"/>
        <v>0</v>
      </c>
    </row>
    <row r="55" spans="1:77" ht="38.25" customHeight="1" x14ac:dyDescent="0.2">
      <c r="A55" s="149"/>
      <c r="B55" s="56" t="str">
        <f t="shared" si="3"/>
        <v/>
      </c>
      <c r="C55" s="41">
        <f>IF(A55&gt;0,IF(VLOOKUP(A55,全技術者確認表!$A$14:$L$151,5,)="","全技術者確認表に○がありません",VLOOKUP(A55,全技術者確認表!$A$14:$D$151,2,0)),IF(COUNTA(D55:BG55)&gt;0,CB$12,))</f>
        <v>0</v>
      </c>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50"/>
      <c r="AK55" s="150"/>
      <c r="AL55" s="150"/>
      <c r="AM55" s="150"/>
      <c r="AN55" s="150"/>
      <c r="AO55" s="150"/>
      <c r="AP55" s="150"/>
      <c r="AQ55" s="150"/>
      <c r="AR55" s="150"/>
      <c r="AS55" s="150"/>
      <c r="AT55" s="150"/>
      <c r="AU55" s="150"/>
      <c r="AV55" s="150"/>
      <c r="AW55" s="150"/>
      <c r="AX55" s="150"/>
      <c r="AY55" s="150"/>
      <c r="AZ55" s="150"/>
      <c r="BA55" s="134"/>
      <c r="BB55" s="134"/>
      <c r="BC55" s="134"/>
      <c r="BD55" s="151"/>
      <c r="BE55" s="152"/>
      <c r="BF55" s="152"/>
      <c r="BG55" s="152"/>
      <c r="BL55">
        <f>COUNTIFS(様式２!$R55,1,'様式２－１'!BA55,"○")</f>
        <v>0</v>
      </c>
      <c r="BM55">
        <f>COUNTIFS(様式２!$R55,1,'様式２－１'!BB55,"○")</f>
        <v>0</v>
      </c>
      <c r="BN55">
        <f>COUNTIFS(様式２!$R55,1,'様式２－１'!BC55,"○")</f>
        <v>0</v>
      </c>
      <c r="BO55">
        <f>COUNTIFS(様式２!$R55,1,BD55,"&lt;&gt;"&amp;"")</f>
        <v>0</v>
      </c>
      <c r="BP55">
        <f>COUNTIFS(様式２!$R55,1,BE55,"&lt;&gt;"&amp;"")</f>
        <v>0</v>
      </c>
      <c r="BQ55">
        <f>COUNTIFS(様式２!$R55,1,BF55,"&lt;&gt;"&amp;"")</f>
        <v>0</v>
      </c>
      <c r="BR55">
        <f>COUNTIFS(様式２!$R55,1,BG55,"&lt;&gt;"&amp;"")</f>
        <v>0</v>
      </c>
      <c r="BT55">
        <f t="shared" si="6"/>
        <v>0</v>
      </c>
      <c r="BU55">
        <f t="shared" si="7"/>
        <v>0</v>
      </c>
      <c r="BV55">
        <f t="shared" si="8"/>
        <v>0</v>
      </c>
      <c r="BW55">
        <f t="shared" si="4"/>
        <v>0</v>
      </c>
      <c r="BX55" t="str">
        <f>IF(A55=0,"",IF(BT55&gt;0,"技",IF(BU55&gt;0,"Ｒ土",IF(BV55&gt;0,"Ｒ",IF(BW55&gt;0,"地",様式２!Y55)))))</f>
        <v/>
      </c>
      <c r="BY55">
        <f t="shared" si="5"/>
        <v>0</v>
      </c>
    </row>
    <row r="56" spans="1:77" ht="38.25" customHeight="1" x14ac:dyDescent="0.2">
      <c r="A56" s="149"/>
      <c r="B56" s="56" t="str">
        <f t="shared" si="3"/>
        <v/>
      </c>
      <c r="C56" s="41">
        <f>IF(A56&gt;0,IF(VLOOKUP(A56,全技術者確認表!$A$14:$L$151,5,)="","全技術者確認表に○がありません",VLOOKUP(A56,全技術者確認表!$A$14:$D$151,2,0)),IF(COUNTA(D56:BG56)&gt;0,CB$12,))</f>
        <v>0</v>
      </c>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50"/>
      <c r="AK56" s="150"/>
      <c r="AL56" s="150"/>
      <c r="AM56" s="150"/>
      <c r="AN56" s="150"/>
      <c r="AO56" s="150"/>
      <c r="AP56" s="150"/>
      <c r="AQ56" s="150"/>
      <c r="AR56" s="150"/>
      <c r="AS56" s="150"/>
      <c r="AT56" s="150"/>
      <c r="AU56" s="150"/>
      <c r="AV56" s="150"/>
      <c r="AW56" s="150"/>
      <c r="AX56" s="150"/>
      <c r="AY56" s="150"/>
      <c r="AZ56" s="150"/>
      <c r="BA56" s="134"/>
      <c r="BB56" s="134"/>
      <c r="BC56" s="134"/>
      <c r="BD56" s="151"/>
      <c r="BE56" s="152"/>
      <c r="BF56" s="152"/>
      <c r="BG56" s="152"/>
      <c r="BL56">
        <f>COUNTIFS(様式２!$R56,1,'様式２－１'!BA56,"○")</f>
        <v>0</v>
      </c>
      <c r="BM56">
        <f>COUNTIFS(様式２!$R56,1,'様式２－１'!BB56,"○")</f>
        <v>0</v>
      </c>
      <c r="BN56">
        <f>COUNTIFS(様式２!$R56,1,'様式２－１'!BC56,"○")</f>
        <v>0</v>
      </c>
      <c r="BO56">
        <f>COUNTIFS(様式２!$R56,1,BD56,"&lt;&gt;"&amp;"")</f>
        <v>0</v>
      </c>
      <c r="BP56">
        <f>COUNTIFS(様式２!$R56,1,BE56,"&lt;&gt;"&amp;"")</f>
        <v>0</v>
      </c>
      <c r="BQ56">
        <f>COUNTIFS(様式２!$R56,1,BF56,"&lt;&gt;"&amp;"")</f>
        <v>0</v>
      </c>
      <c r="BR56">
        <f>COUNTIFS(様式２!$R56,1,BG56,"&lt;&gt;"&amp;"")</f>
        <v>0</v>
      </c>
      <c r="BT56">
        <f t="shared" si="6"/>
        <v>0</v>
      </c>
      <c r="BU56">
        <f t="shared" si="7"/>
        <v>0</v>
      </c>
      <c r="BV56">
        <f t="shared" si="8"/>
        <v>0</v>
      </c>
      <c r="BW56">
        <f t="shared" si="4"/>
        <v>0</v>
      </c>
      <c r="BX56" t="str">
        <f>IF(A56=0,"",IF(BT56&gt;0,"技",IF(BU56&gt;0,"Ｒ土",IF(BV56&gt;0,"Ｒ",IF(BW56&gt;0,"地",様式２!Y56)))))</f>
        <v/>
      </c>
      <c r="BY56">
        <f t="shared" si="5"/>
        <v>0</v>
      </c>
    </row>
    <row r="57" spans="1:77" ht="38.25" customHeight="1" x14ac:dyDescent="0.2">
      <c r="A57" s="149"/>
      <c r="B57" s="56" t="str">
        <f t="shared" si="3"/>
        <v/>
      </c>
      <c r="C57" s="41">
        <f>IF(A57&gt;0,IF(VLOOKUP(A57,全技術者確認表!$A$14:$L$151,5,)="","全技術者確認表に○がありません",VLOOKUP(A57,全技術者確認表!$A$14:$D$151,2,0)),IF(COUNTA(D57:BG57)&gt;0,CB$12,))</f>
        <v>0</v>
      </c>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50"/>
      <c r="AK57" s="150"/>
      <c r="AL57" s="150"/>
      <c r="AM57" s="150"/>
      <c r="AN57" s="150"/>
      <c r="AO57" s="150"/>
      <c r="AP57" s="150"/>
      <c r="AQ57" s="150"/>
      <c r="AR57" s="150"/>
      <c r="AS57" s="150"/>
      <c r="AT57" s="150"/>
      <c r="AU57" s="150"/>
      <c r="AV57" s="150"/>
      <c r="AW57" s="150"/>
      <c r="AX57" s="150"/>
      <c r="AY57" s="150"/>
      <c r="AZ57" s="150"/>
      <c r="BA57" s="134"/>
      <c r="BB57" s="134"/>
      <c r="BC57" s="134"/>
      <c r="BD57" s="151"/>
      <c r="BE57" s="152"/>
      <c r="BF57" s="152"/>
      <c r="BG57" s="152"/>
      <c r="BL57">
        <f>COUNTIFS(様式２!$R57,1,'様式２－１'!BA57,"○")</f>
        <v>0</v>
      </c>
      <c r="BM57">
        <f>COUNTIFS(様式２!$R57,1,'様式２－１'!BB57,"○")</f>
        <v>0</v>
      </c>
      <c r="BN57">
        <f>COUNTIFS(様式２!$R57,1,'様式２－１'!BC57,"○")</f>
        <v>0</v>
      </c>
      <c r="BO57">
        <f>COUNTIFS(様式２!$R57,1,BD57,"&lt;&gt;"&amp;"")</f>
        <v>0</v>
      </c>
      <c r="BP57">
        <f>COUNTIFS(様式２!$R57,1,BE57,"&lt;&gt;"&amp;"")</f>
        <v>0</v>
      </c>
      <c r="BQ57">
        <f>COUNTIFS(様式２!$R57,1,BF57,"&lt;&gt;"&amp;"")</f>
        <v>0</v>
      </c>
      <c r="BR57">
        <f>COUNTIFS(様式２!$R57,1,BG57,"&lt;&gt;"&amp;"")</f>
        <v>0</v>
      </c>
      <c r="BT57">
        <f t="shared" si="6"/>
        <v>0</v>
      </c>
      <c r="BU57">
        <f t="shared" si="7"/>
        <v>0</v>
      </c>
      <c r="BV57">
        <f t="shared" si="8"/>
        <v>0</v>
      </c>
      <c r="BW57">
        <f t="shared" si="4"/>
        <v>0</v>
      </c>
      <c r="BX57" t="str">
        <f>IF(A57=0,"",IF(BT57&gt;0,"技",IF(BU57&gt;0,"Ｒ土",IF(BV57&gt;0,"Ｒ",IF(BW57&gt;0,"地",様式２!Y57)))))</f>
        <v/>
      </c>
      <c r="BY57">
        <f t="shared" si="5"/>
        <v>0</v>
      </c>
    </row>
    <row r="58" spans="1:77" ht="38.25" customHeight="1" x14ac:dyDescent="0.2">
      <c r="A58" s="149"/>
      <c r="B58" s="56" t="str">
        <f t="shared" si="3"/>
        <v/>
      </c>
      <c r="C58" s="41">
        <f>IF(A58&gt;0,IF(VLOOKUP(A58,全技術者確認表!$A$14:$L$151,5,)="","全技術者確認表に○がありません",VLOOKUP(A58,全技術者確認表!$A$14:$D$151,2,0)),IF(COUNTA(D58:BG58)&gt;0,CB$12,))</f>
        <v>0</v>
      </c>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50"/>
      <c r="AK58" s="150"/>
      <c r="AL58" s="150"/>
      <c r="AM58" s="150"/>
      <c r="AN58" s="150"/>
      <c r="AO58" s="150"/>
      <c r="AP58" s="150"/>
      <c r="AQ58" s="150"/>
      <c r="AR58" s="150"/>
      <c r="AS58" s="150"/>
      <c r="AT58" s="150"/>
      <c r="AU58" s="150"/>
      <c r="AV58" s="150"/>
      <c r="AW58" s="150"/>
      <c r="AX58" s="150"/>
      <c r="AY58" s="150"/>
      <c r="AZ58" s="150"/>
      <c r="BA58" s="134"/>
      <c r="BB58" s="134"/>
      <c r="BC58" s="134"/>
      <c r="BD58" s="151"/>
      <c r="BE58" s="152"/>
      <c r="BF58" s="152"/>
      <c r="BG58" s="152"/>
      <c r="BL58">
        <f>COUNTIFS(様式２!$R58,1,'様式２－１'!BA58,"○")</f>
        <v>0</v>
      </c>
      <c r="BM58">
        <f>COUNTIFS(様式２!$R58,1,'様式２－１'!BB58,"○")</f>
        <v>0</v>
      </c>
      <c r="BN58">
        <f>COUNTIFS(様式２!$R58,1,'様式２－１'!BC58,"○")</f>
        <v>0</v>
      </c>
      <c r="BO58">
        <f>COUNTIFS(様式２!$R58,1,BD58,"&lt;&gt;"&amp;"")</f>
        <v>0</v>
      </c>
      <c r="BP58">
        <f>COUNTIFS(様式２!$R58,1,BE58,"&lt;&gt;"&amp;"")</f>
        <v>0</v>
      </c>
      <c r="BQ58">
        <f>COUNTIFS(様式２!$R58,1,BF58,"&lt;&gt;"&amp;"")</f>
        <v>0</v>
      </c>
      <c r="BR58">
        <f>COUNTIFS(様式２!$R58,1,BG58,"&lt;&gt;"&amp;"")</f>
        <v>0</v>
      </c>
      <c r="BT58">
        <f t="shared" si="6"/>
        <v>0</v>
      </c>
      <c r="BU58">
        <f t="shared" si="7"/>
        <v>0</v>
      </c>
      <c r="BV58">
        <f t="shared" si="8"/>
        <v>0</v>
      </c>
      <c r="BW58">
        <f t="shared" si="4"/>
        <v>0</v>
      </c>
      <c r="BX58" t="str">
        <f>IF(A58=0,"",IF(BT58&gt;0,"技",IF(BU58&gt;0,"Ｒ土",IF(BV58&gt;0,"Ｒ",IF(BW58&gt;0,"地",様式２!Y58)))))</f>
        <v/>
      </c>
      <c r="BY58">
        <f t="shared" si="5"/>
        <v>0</v>
      </c>
    </row>
    <row r="59" spans="1:77" ht="38.25" customHeight="1" x14ac:dyDescent="0.2">
      <c r="A59" s="149"/>
      <c r="B59" s="56" t="str">
        <f t="shared" si="3"/>
        <v/>
      </c>
      <c r="C59" s="41">
        <f>IF(A59&gt;0,IF(VLOOKUP(A59,全技術者確認表!$A$14:$L$151,5,)="","全技術者確認表に○がありません",VLOOKUP(A59,全技術者確認表!$A$14:$D$151,2,0)),IF(COUNTA(D59:BG59)&gt;0,CB$12,))</f>
        <v>0</v>
      </c>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50"/>
      <c r="AK59" s="150"/>
      <c r="AL59" s="150"/>
      <c r="AM59" s="150"/>
      <c r="AN59" s="150"/>
      <c r="AO59" s="150"/>
      <c r="AP59" s="150"/>
      <c r="AQ59" s="150"/>
      <c r="AR59" s="150"/>
      <c r="AS59" s="150"/>
      <c r="AT59" s="150"/>
      <c r="AU59" s="150"/>
      <c r="AV59" s="150"/>
      <c r="AW59" s="150"/>
      <c r="AX59" s="150"/>
      <c r="AY59" s="150"/>
      <c r="AZ59" s="150"/>
      <c r="BA59" s="134"/>
      <c r="BB59" s="134"/>
      <c r="BC59" s="134"/>
      <c r="BD59" s="151"/>
      <c r="BE59" s="152"/>
      <c r="BF59" s="152"/>
      <c r="BG59" s="152"/>
      <c r="BL59">
        <f>COUNTIFS(様式２!$R59,1,'様式２－１'!BA59,"○")</f>
        <v>0</v>
      </c>
      <c r="BM59">
        <f>COUNTIFS(様式２!$R59,1,'様式２－１'!BB59,"○")</f>
        <v>0</v>
      </c>
      <c r="BN59">
        <f>COUNTIFS(様式２!$R59,1,'様式２－１'!BC59,"○")</f>
        <v>0</v>
      </c>
      <c r="BO59">
        <f>COUNTIFS(様式２!$R59,1,BD59,"&lt;&gt;"&amp;"")</f>
        <v>0</v>
      </c>
      <c r="BP59">
        <f>COUNTIFS(様式２!$R59,1,BE59,"&lt;&gt;"&amp;"")</f>
        <v>0</v>
      </c>
      <c r="BQ59">
        <f>COUNTIFS(様式２!$R59,1,BF59,"&lt;&gt;"&amp;"")</f>
        <v>0</v>
      </c>
      <c r="BR59">
        <f>COUNTIFS(様式２!$R59,1,BG59,"&lt;&gt;"&amp;"")</f>
        <v>0</v>
      </c>
      <c r="BT59">
        <f t="shared" si="6"/>
        <v>0</v>
      </c>
      <c r="BU59">
        <f t="shared" si="7"/>
        <v>0</v>
      </c>
      <c r="BV59">
        <f t="shared" si="8"/>
        <v>0</v>
      </c>
      <c r="BW59">
        <f t="shared" si="4"/>
        <v>0</v>
      </c>
      <c r="BX59" t="str">
        <f>IF(A59=0,"",IF(BT59&gt;0,"技",IF(BU59&gt;0,"Ｒ土",IF(BV59&gt;0,"Ｒ",IF(BW59&gt;0,"地",様式２!Y59)))))</f>
        <v/>
      </c>
      <c r="BY59">
        <f t="shared" si="5"/>
        <v>0</v>
      </c>
    </row>
    <row r="60" spans="1:77" ht="38.25" customHeight="1" x14ac:dyDescent="0.2">
      <c r="A60" s="149"/>
      <c r="B60" s="56" t="str">
        <f t="shared" si="3"/>
        <v/>
      </c>
      <c r="C60" s="41">
        <f>IF(A60&gt;0,IF(VLOOKUP(A60,全技術者確認表!$A$14:$L$151,5,)="","全技術者確認表に○がありません",VLOOKUP(A60,全技術者確認表!$A$14:$D$151,2,0)),IF(COUNTA(D60:BG60)&gt;0,CB$12,))</f>
        <v>0</v>
      </c>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50"/>
      <c r="AK60" s="150"/>
      <c r="AL60" s="150"/>
      <c r="AM60" s="150"/>
      <c r="AN60" s="150"/>
      <c r="AO60" s="150"/>
      <c r="AP60" s="150"/>
      <c r="AQ60" s="150"/>
      <c r="AR60" s="150"/>
      <c r="AS60" s="150"/>
      <c r="AT60" s="150"/>
      <c r="AU60" s="150"/>
      <c r="AV60" s="150"/>
      <c r="AW60" s="150"/>
      <c r="AX60" s="150"/>
      <c r="AY60" s="150"/>
      <c r="AZ60" s="150"/>
      <c r="BA60" s="134"/>
      <c r="BB60" s="134"/>
      <c r="BC60" s="134"/>
      <c r="BD60" s="151"/>
      <c r="BE60" s="152"/>
      <c r="BF60" s="152"/>
      <c r="BG60" s="152"/>
      <c r="BL60">
        <f>COUNTIFS(様式２!$R60,1,'様式２－１'!BA60,"○")</f>
        <v>0</v>
      </c>
      <c r="BM60">
        <f>COUNTIFS(様式２!$R60,1,'様式２－１'!BB60,"○")</f>
        <v>0</v>
      </c>
      <c r="BN60">
        <f>COUNTIFS(様式２!$R60,1,'様式２－１'!BC60,"○")</f>
        <v>0</v>
      </c>
      <c r="BO60">
        <f>COUNTIFS(様式２!$R60,1,BD60,"&lt;&gt;"&amp;"")</f>
        <v>0</v>
      </c>
      <c r="BP60">
        <f>COUNTIFS(様式２!$R60,1,BE60,"&lt;&gt;"&amp;"")</f>
        <v>0</v>
      </c>
      <c r="BQ60">
        <f>COUNTIFS(様式２!$R60,1,BF60,"&lt;&gt;"&amp;"")</f>
        <v>0</v>
      </c>
      <c r="BR60">
        <f>COUNTIFS(様式２!$R60,1,BG60,"&lt;&gt;"&amp;"")</f>
        <v>0</v>
      </c>
      <c r="BT60">
        <f t="shared" si="6"/>
        <v>0</v>
      </c>
      <c r="BU60">
        <f t="shared" si="7"/>
        <v>0</v>
      </c>
      <c r="BV60">
        <f t="shared" si="8"/>
        <v>0</v>
      </c>
      <c r="BW60">
        <f t="shared" si="4"/>
        <v>0</v>
      </c>
      <c r="BX60" t="str">
        <f>IF(A60=0,"",IF(BT60&gt;0,"技",IF(BU60&gt;0,"Ｒ土",IF(BV60&gt;0,"Ｒ",IF(BW60&gt;0,"地",様式２!Y60)))))</f>
        <v/>
      </c>
      <c r="BY60">
        <f t="shared" si="5"/>
        <v>0</v>
      </c>
    </row>
    <row r="61" spans="1:77" ht="38.25" customHeight="1" x14ac:dyDescent="0.2">
      <c r="A61" s="149"/>
      <c r="B61" s="56" t="str">
        <f t="shared" si="3"/>
        <v/>
      </c>
      <c r="C61" s="41">
        <f>IF(A61&gt;0,IF(VLOOKUP(A61,全技術者確認表!$A$14:$L$151,5,)="","全技術者確認表に○がありません",VLOOKUP(A61,全技術者確認表!$A$14:$D$151,2,0)),IF(COUNTA(D61:BG61)&gt;0,CB$12,))</f>
        <v>0</v>
      </c>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50"/>
      <c r="AK61" s="150"/>
      <c r="AL61" s="150"/>
      <c r="AM61" s="150"/>
      <c r="AN61" s="150"/>
      <c r="AO61" s="150"/>
      <c r="AP61" s="150"/>
      <c r="AQ61" s="150"/>
      <c r="AR61" s="150"/>
      <c r="AS61" s="150"/>
      <c r="AT61" s="150"/>
      <c r="AU61" s="150"/>
      <c r="AV61" s="150"/>
      <c r="AW61" s="150"/>
      <c r="AX61" s="150"/>
      <c r="AY61" s="150"/>
      <c r="AZ61" s="150"/>
      <c r="BA61" s="134"/>
      <c r="BB61" s="134"/>
      <c r="BC61" s="134"/>
      <c r="BD61" s="151"/>
      <c r="BE61" s="152"/>
      <c r="BF61" s="152"/>
      <c r="BG61" s="152"/>
      <c r="BL61">
        <f>COUNTIFS(様式２!$R61,1,'様式２－１'!BA61,"○")</f>
        <v>0</v>
      </c>
      <c r="BM61">
        <f>COUNTIFS(様式２!$R61,1,'様式２－１'!BB61,"○")</f>
        <v>0</v>
      </c>
      <c r="BN61">
        <f>COUNTIFS(様式２!$R61,1,'様式２－１'!BC61,"○")</f>
        <v>0</v>
      </c>
      <c r="BO61">
        <f>COUNTIFS(様式２!$R61,1,BD61,"&lt;&gt;"&amp;"")</f>
        <v>0</v>
      </c>
      <c r="BP61">
        <f>COUNTIFS(様式２!$R61,1,BE61,"&lt;&gt;"&amp;"")</f>
        <v>0</v>
      </c>
      <c r="BQ61">
        <f>COUNTIFS(様式２!$R61,1,BF61,"&lt;&gt;"&amp;"")</f>
        <v>0</v>
      </c>
      <c r="BR61">
        <f>COUNTIFS(様式２!$R61,1,BG61,"&lt;&gt;"&amp;"")</f>
        <v>0</v>
      </c>
      <c r="BT61">
        <f t="shared" si="6"/>
        <v>0</v>
      </c>
      <c r="BU61">
        <f t="shared" si="7"/>
        <v>0</v>
      </c>
      <c r="BV61">
        <f t="shared" si="8"/>
        <v>0</v>
      </c>
      <c r="BW61">
        <f t="shared" si="4"/>
        <v>0</v>
      </c>
      <c r="BX61" t="str">
        <f>IF(A61=0,"",IF(BT61&gt;0,"技",IF(BU61&gt;0,"Ｒ土",IF(BV61&gt;0,"Ｒ",IF(BW61&gt;0,"地",様式２!Y61)))))</f>
        <v/>
      </c>
      <c r="BY61">
        <f t="shared" si="5"/>
        <v>0</v>
      </c>
    </row>
    <row r="62" spans="1:77" ht="38.25" customHeight="1" x14ac:dyDescent="0.2">
      <c r="A62" s="149"/>
      <c r="B62" s="56" t="str">
        <f t="shared" si="3"/>
        <v/>
      </c>
      <c r="C62" s="41">
        <f>IF(A62&gt;0,IF(VLOOKUP(A62,全技術者確認表!$A$14:$L$151,5,)="","全技術者確認表に○がありません",VLOOKUP(A62,全技術者確認表!$A$14:$D$151,2,0)),IF(COUNTA(D62:BG62)&gt;0,CB$12,))</f>
        <v>0</v>
      </c>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50"/>
      <c r="AK62" s="150"/>
      <c r="AL62" s="150"/>
      <c r="AM62" s="150"/>
      <c r="AN62" s="150"/>
      <c r="AO62" s="150"/>
      <c r="AP62" s="150"/>
      <c r="AQ62" s="150"/>
      <c r="AR62" s="150"/>
      <c r="AS62" s="150"/>
      <c r="AT62" s="150"/>
      <c r="AU62" s="150"/>
      <c r="AV62" s="150"/>
      <c r="AW62" s="150"/>
      <c r="AX62" s="150"/>
      <c r="AY62" s="150"/>
      <c r="AZ62" s="150"/>
      <c r="BA62" s="134"/>
      <c r="BB62" s="134"/>
      <c r="BC62" s="134"/>
      <c r="BD62" s="151"/>
      <c r="BE62" s="152"/>
      <c r="BF62" s="152"/>
      <c r="BG62" s="152"/>
      <c r="BL62">
        <f>COUNTIFS(様式２!$R62,1,'様式２－１'!BA62,"○")</f>
        <v>0</v>
      </c>
      <c r="BM62">
        <f>COUNTIFS(様式２!$R62,1,'様式２－１'!BB62,"○")</f>
        <v>0</v>
      </c>
      <c r="BN62">
        <f>COUNTIFS(様式２!$R62,1,'様式２－１'!BC62,"○")</f>
        <v>0</v>
      </c>
      <c r="BO62">
        <f>COUNTIFS(様式２!$R62,1,BD62,"&lt;&gt;"&amp;"")</f>
        <v>0</v>
      </c>
      <c r="BP62">
        <f>COUNTIFS(様式２!$R62,1,BE62,"&lt;&gt;"&amp;"")</f>
        <v>0</v>
      </c>
      <c r="BQ62">
        <f>COUNTIFS(様式２!$R62,1,BF62,"&lt;&gt;"&amp;"")</f>
        <v>0</v>
      </c>
      <c r="BR62">
        <f>COUNTIFS(様式２!$R62,1,BG62,"&lt;&gt;"&amp;"")</f>
        <v>0</v>
      </c>
      <c r="BT62">
        <f t="shared" si="6"/>
        <v>0</v>
      </c>
      <c r="BU62">
        <f t="shared" si="7"/>
        <v>0</v>
      </c>
      <c r="BV62">
        <f t="shared" si="8"/>
        <v>0</v>
      </c>
      <c r="BW62">
        <f t="shared" si="4"/>
        <v>0</v>
      </c>
      <c r="BX62" t="str">
        <f>IF(A62=0,"",IF(BT62&gt;0,"技",IF(BU62&gt;0,"Ｒ土",IF(BV62&gt;0,"Ｒ",IF(BW62&gt;0,"地",様式２!Y62)))))</f>
        <v/>
      </c>
      <c r="BY62">
        <f t="shared" si="5"/>
        <v>0</v>
      </c>
    </row>
    <row r="63" spans="1:77" ht="38.25" customHeight="1" x14ac:dyDescent="0.2">
      <c r="A63" s="149"/>
      <c r="B63" s="56" t="str">
        <f t="shared" si="3"/>
        <v/>
      </c>
      <c r="C63" s="41">
        <f>IF(A63&gt;0,IF(VLOOKUP(A63,全技術者確認表!$A$14:$L$151,5,)="","全技術者確認表に○がありません",VLOOKUP(A63,全技術者確認表!$A$14:$D$151,2,0)),IF(COUNTA(D63:BG63)&gt;0,CB$12,))</f>
        <v>0</v>
      </c>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50"/>
      <c r="AK63" s="150"/>
      <c r="AL63" s="150"/>
      <c r="AM63" s="150"/>
      <c r="AN63" s="150"/>
      <c r="AO63" s="150"/>
      <c r="AP63" s="150"/>
      <c r="AQ63" s="150"/>
      <c r="AR63" s="150"/>
      <c r="AS63" s="150"/>
      <c r="AT63" s="150"/>
      <c r="AU63" s="150"/>
      <c r="AV63" s="150"/>
      <c r="AW63" s="150"/>
      <c r="AX63" s="150"/>
      <c r="AY63" s="150"/>
      <c r="AZ63" s="150"/>
      <c r="BA63" s="134"/>
      <c r="BB63" s="134"/>
      <c r="BC63" s="134"/>
      <c r="BD63" s="151"/>
      <c r="BE63" s="152"/>
      <c r="BF63" s="152"/>
      <c r="BG63" s="152"/>
      <c r="BL63">
        <f>COUNTIFS(様式２!$R63,1,'様式２－１'!BA63,"○")</f>
        <v>0</v>
      </c>
      <c r="BM63">
        <f>COUNTIFS(様式２!$R63,1,'様式２－１'!BB63,"○")</f>
        <v>0</v>
      </c>
      <c r="BN63">
        <f>COUNTIFS(様式２!$R63,1,'様式２－１'!BC63,"○")</f>
        <v>0</v>
      </c>
      <c r="BO63">
        <f>COUNTIFS(様式２!$R63,1,BD63,"&lt;&gt;"&amp;"")</f>
        <v>0</v>
      </c>
      <c r="BP63">
        <f>COUNTIFS(様式２!$R63,1,BE63,"&lt;&gt;"&amp;"")</f>
        <v>0</v>
      </c>
      <c r="BQ63">
        <f>COUNTIFS(様式２!$R63,1,BF63,"&lt;&gt;"&amp;"")</f>
        <v>0</v>
      </c>
      <c r="BR63">
        <f>COUNTIFS(様式２!$R63,1,BG63,"&lt;&gt;"&amp;"")</f>
        <v>0</v>
      </c>
      <c r="BT63">
        <f t="shared" si="6"/>
        <v>0</v>
      </c>
      <c r="BU63">
        <f t="shared" si="7"/>
        <v>0</v>
      </c>
      <c r="BV63">
        <f t="shared" si="8"/>
        <v>0</v>
      </c>
      <c r="BW63">
        <f t="shared" si="4"/>
        <v>0</v>
      </c>
      <c r="BX63" t="str">
        <f>IF(A63=0,"",IF(BT63&gt;0,"技",IF(BU63&gt;0,"Ｒ土",IF(BV63&gt;0,"Ｒ",IF(BW63&gt;0,"地",様式２!Y63)))))</f>
        <v/>
      </c>
      <c r="BY63">
        <f t="shared" si="5"/>
        <v>0</v>
      </c>
    </row>
    <row r="64" spans="1:77" ht="38.25" customHeight="1" x14ac:dyDescent="0.2">
      <c r="A64" s="149"/>
      <c r="B64" s="56" t="str">
        <f t="shared" si="3"/>
        <v/>
      </c>
      <c r="C64" s="41">
        <f>IF(A64&gt;0,IF(VLOOKUP(A64,全技術者確認表!$A$14:$L$151,5,)="","全技術者確認表に○がありません",VLOOKUP(A64,全技術者確認表!$A$14:$D$151,2,0)),IF(COUNTA(D64:BG64)&gt;0,CB$12,))</f>
        <v>0</v>
      </c>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50"/>
      <c r="AK64" s="150"/>
      <c r="AL64" s="150"/>
      <c r="AM64" s="150"/>
      <c r="AN64" s="150"/>
      <c r="AO64" s="150"/>
      <c r="AP64" s="150"/>
      <c r="AQ64" s="150"/>
      <c r="AR64" s="150"/>
      <c r="AS64" s="150"/>
      <c r="AT64" s="150"/>
      <c r="AU64" s="150"/>
      <c r="AV64" s="150"/>
      <c r="AW64" s="150"/>
      <c r="AX64" s="150"/>
      <c r="AY64" s="150"/>
      <c r="AZ64" s="150"/>
      <c r="BA64" s="134"/>
      <c r="BB64" s="134"/>
      <c r="BC64" s="134"/>
      <c r="BD64" s="151"/>
      <c r="BE64" s="152"/>
      <c r="BF64" s="152"/>
      <c r="BG64" s="152"/>
      <c r="BL64">
        <f>COUNTIFS(様式２!$R64,1,'様式２－１'!BA64,"○")</f>
        <v>0</v>
      </c>
      <c r="BM64">
        <f>COUNTIFS(様式２!$R64,1,'様式２－１'!BB64,"○")</f>
        <v>0</v>
      </c>
      <c r="BN64">
        <f>COUNTIFS(様式２!$R64,1,'様式２－１'!BC64,"○")</f>
        <v>0</v>
      </c>
      <c r="BO64">
        <f>COUNTIFS(様式２!$R64,1,BD64,"&lt;&gt;"&amp;"")</f>
        <v>0</v>
      </c>
      <c r="BP64">
        <f>COUNTIFS(様式２!$R64,1,BE64,"&lt;&gt;"&amp;"")</f>
        <v>0</v>
      </c>
      <c r="BQ64">
        <f>COUNTIFS(様式２!$R64,1,BF64,"&lt;&gt;"&amp;"")</f>
        <v>0</v>
      </c>
      <c r="BR64">
        <f>COUNTIFS(様式２!$R64,1,BG64,"&lt;&gt;"&amp;"")</f>
        <v>0</v>
      </c>
      <c r="BT64">
        <f t="shared" si="6"/>
        <v>0</v>
      </c>
      <c r="BU64">
        <f t="shared" si="7"/>
        <v>0</v>
      </c>
      <c r="BV64">
        <f t="shared" si="8"/>
        <v>0</v>
      </c>
      <c r="BW64">
        <f t="shared" si="4"/>
        <v>0</v>
      </c>
      <c r="BX64" t="str">
        <f>IF(A64=0,"",IF(BT64&gt;0,"技",IF(BU64&gt;0,"Ｒ土",IF(BV64&gt;0,"Ｒ",IF(BW64&gt;0,"地",様式２!Y64)))))</f>
        <v/>
      </c>
      <c r="BY64">
        <f t="shared" si="5"/>
        <v>0</v>
      </c>
    </row>
    <row r="65" spans="1:77" ht="38.25" customHeight="1" x14ac:dyDescent="0.2">
      <c r="A65" s="149"/>
      <c r="B65" s="56" t="str">
        <f t="shared" si="3"/>
        <v/>
      </c>
      <c r="C65" s="41">
        <f>IF(A65&gt;0,IF(VLOOKUP(A65,全技術者確認表!$A$14:$L$151,5,)="","全技術者確認表に○がありません",VLOOKUP(A65,全技術者確認表!$A$14:$D$151,2,0)),IF(COUNTA(D65:BG65)&gt;0,CB$12,))</f>
        <v>0</v>
      </c>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50"/>
      <c r="AK65" s="150"/>
      <c r="AL65" s="150"/>
      <c r="AM65" s="150"/>
      <c r="AN65" s="150"/>
      <c r="AO65" s="150"/>
      <c r="AP65" s="150"/>
      <c r="AQ65" s="150"/>
      <c r="AR65" s="150"/>
      <c r="AS65" s="150"/>
      <c r="AT65" s="150"/>
      <c r="AU65" s="150"/>
      <c r="AV65" s="150"/>
      <c r="AW65" s="150"/>
      <c r="AX65" s="150"/>
      <c r="AY65" s="150"/>
      <c r="AZ65" s="150"/>
      <c r="BA65" s="134"/>
      <c r="BB65" s="134"/>
      <c r="BC65" s="134"/>
      <c r="BD65" s="151"/>
      <c r="BE65" s="152"/>
      <c r="BF65" s="152"/>
      <c r="BG65" s="152"/>
      <c r="BL65">
        <f>COUNTIFS(様式２!$R65,1,'様式２－１'!BA65,"○")</f>
        <v>0</v>
      </c>
      <c r="BM65">
        <f>COUNTIFS(様式２!$R65,1,'様式２－１'!BB65,"○")</f>
        <v>0</v>
      </c>
      <c r="BN65">
        <f>COUNTIFS(様式２!$R65,1,'様式２－１'!BC65,"○")</f>
        <v>0</v>
      </c>
      <c r="BO65">
        <f>COUNTIFS(様式２!$R65,1,BD65,"&lt;&gt;"&amp;"")</f>
        <v>0</v>
      </c>
      <c r="BP65">
        <f>COUNTIFS(様式２!$R65,1,BE65,"&lt;&gt;"&amp;"")</f>
        <v>0</v>
      </c>
      <c r="BQ65">
        <f>COUNTIFS(様式２!$R65,1,BF65,"&lt;&gt;"&amp;"")</f>
        <v>0</v>
      </c>
      <c r="BR65">
        <f>COUNTIFS(様式２!$R65,1,BG65,"&lt;&gt;"&amp;"")</f>
        <v>0</v>
      </c>
      <c r="BT65">
        <f t="shared" si="6"/>
        <v>0</v>
      </c>
      <c r="BU65">
        <f t="shared" si="7"/>
        <v>0</v>
      </c>
      <c r="BV65">
        <f t="shared" si="8"/>
        <v>0</v>
      </c>
      <c r="BW65">
        <f t="shared" si="4"/>
        <v>0</v>
      </c>
      <c r="BX65" t="str">
        <f>IF(A65=0,"",IF(BT65&gt;0,"技",IF(BU65&gt;0,"Ｒ土",IF(BV65&gt;0,"Ｒ",IF(BW65&gt;0,"地",様式２!Y65)))))</f>
        <v/>
      </c>
      <c r="BY65">
        <f t="shared" si="5"/>
        <v>0</v>
      </c>
    </row>
    <row r="66" spans="1:77" ht="38.25" customHeight="1" x14ac:dyDescent="0.2">
      <c r="A66" s="149"/>
      <c r="B66" s="56" t="str">
        <f t="shared" si="3"/>
        <v/>
      </c>
      <c r="C66" s="41">
        <f>IF(A66&gt;0,IF(VLOOKUP(A66,全技術者確認表!$A$14:$L$151,5,)="","全技術者確認表に○がありません",VLOOKUP(A66,全技術者確認表!$A$14:$D$151,2,0)),IF(COUNTA(D66:BG66)&gt;0,CB$12,))</f>
        <v>0</v>
      </c>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50"/>
      <c r="AK66" s="150"/>
      <c r="AL66" s="150"/>
      <c r="AM66" s="150"/>
      <c r="AN66" s="150"/>
      <c r="AO66" s="150"/>
      <c r="AP66" s="150"/>
      <c r="AQ66" s="150"/>
      <c r="AR66" s="150"/>
      <c r="AS66" s="150"/>
      <c r="AT66" s="150"/>
      <c r="AU66" s="150"/>
      <c r="AV66" s="150"/>
      <c r="AW66" s="150"/>
      <c r="AX66" s="150"/>
      <c r="AY66" s="150"/>
      <c r="AZ66" s="150"/>
      <c r="BA66" s="134"/>
      <c r="BB66" s="134"/>
      <c r="BC66" s="134"/>
      <c r="BD66" s="151"/>
      <c r="BE66" s="152"/>
      <c r="BF66" s="152"/>
      <c r="BG66" s="152"/>
      <c r="BL66">
        <f>COUNTIFS(様式２!$R66,1,'様式２－１'!BA66,"○")</f>
        <v>0</v>
      </c>
      <c r="BM66">
        <f>COUNTIFS(様式２!$R66,1,'様式２－１'!BB66,"○")</f>
        <v>0</v>
      </c>
      <c r="BN66">
        <f>COUNTIFS(様式２!$R66,1,'様式２－１'!BC66,"○")</f>
        <v>0</v>
      </c>
      <c r="BO66">
        <f>COUNTIFS(様式２!$R66,1,BD66,"&lt;&gt;"&amp;"")</f>
        <v>0</v>
      </c>
      <c r="BP66">
        <f>COUNTIFS(様式２!$R66,1,BE66,"&lt;&gt;"&amp;"")</f>
        <v>0</v>
      </c>
      <c r="BQ66">
        <f>COUNTIFS(様式２!$R66,1,BF66,"&lt;&gt;"&amp;"")</f>
        <v>0</v>
      </c>
      <c r="BR66">
        <f>COUNTIFS(様式２!$R66,1,BG66,"&lt;&gt;"&amp;"")</f>
        <v>0</v>
      </c>
      <c r="BT66">
        <f t="shared" si="6"/>
        <v>0</v>
      </c>
      <c r="BU66">
        <f t="shared" si="7"/>
        <v>0</v>
      </c>
      <c r="BV66">
        <f t="shared" si="8"/>
        <v>0</v>
      </c>
      <c r="BW66">
        <f t="shared" si="4"/>
        <v>0</v>
      </c>
      <c r="BX66" t="str">
        <f>IF(A66=0,"",IF(BT66&gt;0,"技",IF(BU66&gt;0,"Ｒ土",IF(BV66&gt;0,"Ｒ",IF(BW66&gt;0,"地",様式２!Y66)))))</f>
        <v/>
      </c>
      <c r="BY66">
        <f t="shared" si="5"/>
        <v>0</v>
      </c>
    </row>
    <row r="67" spans="1:77" ht="38.25" customHeight="1" x14ac:dyDescent="0.2">
      <c r="A67" s="149"/>
      <c r="B67" s="56" t="str">
        <f t="shared" si="3"/>
        <v/>
      </c>
      <c r="C67" s="41">
        <f>IF(A67&gt;0,IF(VLOOKUP(A67,全技術者確認表!$A$14:$L$151,5,)="","全技術者確認表に○がありません",VLOOKUP(A67,全技術者確認表!$A$14:$D$151,2,0)),IF(COUNTA(D67:BG67)&gt;0,CB$12,))</f>
        <v>0</v>
      </c>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50"/>
      <c r="AK67" s="150"/>
      <c r="AL67" s="150"/>
      <c r="AM67" s="150"/>
      <c r="AN67" s="150"/>
      <c r="AO67" s="150"/>
      <c r="AP67" s="150"/>
      <c r="AQ67" s="150"/>
      <c r="AR67" s="150"/>
      <c r="AS67" s="150"/>
      <c r="AT67" s="150"/>
      <c r="AU67" s="150"/>
      <c r="AV67" s="150"/>
      <c r="AW67" s="150"/>
      <c r="AX67" s="150"/>
      <c r="AY67" s="150"/>
      <c r="AZ67" s="150"/>
      <c r="BA67" s="134"/>
      <c r="BB67" s="134"/>
      <c r="BC67" s="134"/>
      <c r="BD67" s="151"/>
      <c r="BE67" s="152"/>
      <c r="BF67" s="152"/>
      <c r="BG67" s="152"/>
      <c r="BL67">
        <f>COUNTIFS(様式２!$R67,1,'様式２－１'!BA67,"○")</f>
        <v>0</v>
      </c>
      <c r="BM67">
        <f>COUNTIFS(様式２!$R67,1,'様式２－１'!BB67,"○")</f>
        <v>0</v>
      </c>
      <c r="BN67">
        <f>COUNTIFS(様式２!$R67,1,'様式２－１'!BC67,"○")</f>
        <v>0</v>
      </c>
      <c r="BO67">
        <f>COUNTIFS(様式２!$R67,1,BD67,"&lt;&gt;"&amp;"")</f>
        <v>0</v>
      </c>
      <c r="BP67">
        <f>COUNTIFS(様式２!$R67,1,BE67,"&lt;&gt;"&amp;"")</f>
        <v>0</v>
      </c>
      <c r="BQ67">
        <f>COUNTIFS(様式２!$R67,1,BF67,"&lt;&gt;"&amp;"")</f>
        <v>0</v>
      </c>
      <c r="BR67">
        <f>COUNTIFS(様式２!$R67,1,BG67,"&lt;&gt;"&amp;"")</f>
        <v>0</v>
      </c>
      <c r="BT67">
        <f t="shared" si="6"/>
        <v>0</v>
      </c>
      <c r="BU67">
        <f t="shared" si="7"/>
        <v>0</v>
      </c>
      <c r="BV67">
        <f t="shared" si="8"/>
        <v>0</v>
      </c>
      <c r="BW67">
        <f t="shared" si="4"/>
        <v>0</v>
      </c>
      <c r="BX67" t="str">
        <f>IF(A67=0,"",IF(BT67&gt;0,"技",IF(BU67&gt;0,"Ｒ土",IF(BV67&gt;0,"Ｒ",IF(BW67&gt;0,"地",様式２!Y67)))))</f>
        <v/>
      </c>
      <c r="BY67">
        <f t="shared" si="5"/>
        <v>0</v>
      </c>
    </row>
    <row r="68" spans="1:77" ht="38.25" customHeight="1" x14ac:dyDescent="0.2">
      <c r="A68" s="149"/>
      <c r="B68" s="56" t="str">
        <f t="shared" si="3"/>
        <v/>
      </c>
      <c r="C68" s="41">
        <f>IF(A68&gt;0,IF(VLOOKUP(A68,全技術者確認表!$A$14:$L$151,5,)="","全技術者確認表に○がありません",VLOOKUP(A68,全技術者確認表!$A$14:$D$151,2,0)),IF(COUNTA(D68:BG68)&gt;0,CB$12,))</f>
        <v>0</v>
      </c>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50"/>
      <c r="AK68" s="150"/>
      <c r="AL68" s="150"/>
      <c r="AM68" s="150"/>
      <c r="AN68" s="150"/>
      <c r="AO68" s="150"/>
      <c r="AP68" s="150"/>
      <c r="AQ68" s="150"/>
      <c r="AR68" s="150"/>
      <c r="AS68" s="150"/>
      <c r="AT68" s="150"/>
      <c r="AU68" s="150"/>
      <c r="AV68" s="150"/>
      <c r="AW68" s="150"/>
      <c r="AX68" s="150"/>
      <c r="AY68" s="150"/>
      <c r="AZ68" s="150"/>
      <c r="BA68" s="134"/>
      <c r="BB68" s="134"/>
      <c r="BC68" s="134"/>
      <c r="BD68" s="151"/>
      <c r="BE68" s="152"/>
      <c r="BF68" s="152"/>
      <c r="BG68" s="152"/>
      <c r="BL68">
        <f>COUNTIFS(様式２!$R68,1,'様式２－１'!BA68,"○")</f>
        <v>0</v>
      </c>
      <c r="BM68">
        <f>COUNTIFS(様式２!$R68,1,'様式２－１'!BB68,"○")</f>
        <v>0</v>
      </c>
      <c r="BN68">
        <f>COUNTIFS(様式２!$R68,1,'様式２－１'!BC68,"○")</f>
        <v>0</v>
      </c>
      <c r="BO68">
        <f>COUNTIFS(様式２!$R68,1,BD68,"&lt;&gt;"&amp;"")</f>
        <v>0</v>
      </c>
      <c r="BP68">
        <f>COUNTIFS(様式２!$R68,1,BE68,"&lt;&gt;"&amp;"")</f>
        <v>0</v>
      </c>
      <c r="BQ68">
        <f>COUNTIFS(様式２!$R68,1,BF68,"&lt;&gt;"&amp;"")</f>
        <v>0</v>
      </c>
      <c r="BR68">
        <f>COUNTIFS(様式２!$R68,1,BG68,"&lt;&gt;"&amp;"")</f>
        <v>0</v>
      </c>
      <c r="BT68">
        <f t="shared" si="6"/>
        <v>0</v>
      </c>
      <c r="BU68">
        <f t="shared" si="7"/>
        <v>0</v>
      </c>
      <c r="BV68">
        <f t="shared" si="8"/>
        <v>0</v>
      </c>
      <c r="BW68">
        <f t="shared" si="4"/>
        <v>0</v>
      </c>
      <c r="BX68" t="str">
        <f>IF(A68=0,"",IF(BT68&gt;0,"技",IF(BU68&gt;0,"Ｒ土",IF(BV68&gt;0,"Ｒ",IF(BW68&gt;0,"地",様式２!Y68)))))</f>
        <v/>
      </c>
      <c r="BY68">
        <f t="shared" si="5"/>
        <v>0</v>
      </c>
    </row>
    <row r="69" spans="1:77" ht="38.25" customHeight="1" x14ac:dyDescent="0.2">
      <c r="A69" s="149"/>
      <c r="B69" s="56" t="str">
        <f t="shared" si="3"/>
        <v/>
      </c>
      <c r="C69" s="41">
        <f>IF(A69&gt;0,IF(VLOOKUP(A69,全技術者確認表!$A$14:$L$151,5,)="","全技術者確認表に○がありません",VLOOKUP(A69,全技術者確認表!$A$14:$D$151,2,0)),IF(COUNTA(D69:BG69)&gt;0,CB$12,))</f>
        <v>0</v>
      </c>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50"/>
      <c r="AK69" s="150"/>
      <c r="AL69" s="150"/>
      <c r="AM69" s="150"/>
      <c r="AN69" s="150"/>
      <c r="AO69" s="150"/>
      <c r="AP69" s="150"/>
      <c r="AQ69" s="150"/>
      <c r="AR69" s="150"/>
      <c r="AS69" s="150"/>
      <c r="AT69" s="150"/>
      <c r="AU69" s="150"/>
      <c r="AV69" s="150"/>
      <c r="AW69" s="150"/>
      <c r="AX69" s="150"/>
      <c r="AY69" s="150"/>
      <c r="AZ69" s="150"/>
      <c r="BA69" s="134"/>
      <c r="BB69" s="134"/>
      <c r="BC69" s="134"/>
      <c r="BD69" s="151"/>
      <c r="BE69" s="152"/>
      <c r="BF69" s="152"/>
      <c r="BG69" s="152"/>
      <c r="BL69">
        <f>COUNTIFS(様式２!$R69,1,'様式２－１'!BA69,"○")</f>
        <v>0</v>
      </c>
      <c r="BM69">
        <f>COUNTIFS(様式２!$R69,1,'様式２－１'!BB69,"○")</f>
        <v>0</v>
      </c>
      <c r="BN69">
        <f>COUNTIFS(様式２!$R69,1,'様式２－１'!BC69,"○")</f>
        <v>0</v>
      </c>
      <c r="BO69">
        <f>COUNTIFS(様式２!$R69,1,BD69,"&lt;&gt;"&amp;"")</f>
        <v>0</v>
      </c>
      <c r="BP69">
        <f>COUNTIFS(様式２!$R69,1,BE69,"&lt;&gt;"&amp;"")</f>
        <v>0</v>
      </c>
      <c r="BQ69">
        <f>COUNTIFS(様式２!$R69,1,BF69,"&lt;&gt;"&amp;"")</f>
        <v>0</v>
      </c>
      <c r="BR69">
        <f>COUNTIFS(様式２!$R69,1,BG69,"&lt;&gt;"&amp;"")</f>
        <v>0</v>
      </c>
      <c r="BT69">
        <f t="shared" si="6"/>
        <v>0</v>
      </c>
      <c r="BU69">
        <f t="shared" si="7"/>
        <v>0</v>
      </c>
      <c r="BV69">
        <f t="shared" si="8"/>
        <v>0</v>
      </c>
      <c r="BW69">
        <f t="shared" si="4"/>
        <v>0</v>
      </c>
      <c r="BX69" t="str">
        <f>IF(A69=0,"",IF(BT69&gt;0,"技",IF(BU69&gt;0,"Ｒ土",IF(BV69&gt;0,"Ｒ",IF(BW69&gt;0,"地",様式２!Y69)))))</f>
        <v/>
      </c>
      <c r="BY69">
        <f t="shared" si="5"/>
        <v>0</v>
      </c>
    </row>
    <row r="70" spans="1:77" ht="38.25" customHeight="1" x14ac:dyDescent="0.2">
      <c r="A70" s="149"/>
      <c r="B70" s="56" t="str">
        <f t="shared" si="3"/>
        <v/>
      </c>
      <c r="C70" s="41">
        <f>IF(A70&gt;0,IF(VLOOKUP(A70,全技術者確認表!$A$14:$L$151,5,)="","全技術者確認表に○がありません",VLOOKUP(A70,全技術者確認表!$A$14:$D$151,2,0)),IF(COUNTA(D70:BG70)&gt;0,CB$12,))</f>
        <v>0</v>
      </c>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50"/>
      <c r="AK70" s="150"/>
      <c r="AL70" s="150"/>
      <c r="AM70" s="150"/>
      <c r="AN70" s="150"/>
      <c r="AO70" s="150"/>
      <c r="AP70" s="150"/>
      <c r="AQ70" s="150"/>
      <c r="AR70" s="150"/>
      <c r="AS70" s="150"/>
      <c r="AT70" s="150"/>
      <c r="AU70" s="150"/>
      <c r="AV70" s="150"/>
      <c r="AW70" s="150"/>
      <c r="AX70" s="150"/>
      <c r="AY70" s="150"/>
      <c r="AZ70" s="150"/>
      <c r="BA70" s="134"/>
      <c r="BB70" s="134"/>
      <c r="BC70" s="134"/>
      <c r="BD70" s="151"/>
      <c r="BE70" s="152"/>
      <c r="BF70" s="152"/>
      <c r="BG70" s="152"/>
      <c r="BL70">
        <f>COUNTIFS(様式２!$R70,1,'様式２－１'!BA70,"○")</f>
        <v>0</v>
      </c>
      <c r="BM70">
        <f>COUNTIFS(様式２!$R70,1,'様式２－１'!BB70,"○")</f>
        <v>0</v>
      </c>
      <c r="BN70">
        <f>COUNTIFS(様式２!$R70,1,'様式２－１'!BC70,"○")</f>
        <v>0</v>
      </c>
      <c r="BO70">
        <f>COUNTIFS(様式２!$R70,1,BD70,"&lt;&gt;"&amp;"")</f>
        <v>0</v>
      </c>
      <c r="BP70">
        <f>COUNTIFS(様式２!$R70,1,BE70,"&lt;&gt;"&amp;"")</f>
        <v>0</v>
      </c>
      <c r="BQ70">
        <f>COUNTIFS(様式２!$R70,1,BF70,"&lt;&gt;"&amp;"")</f>
        <v>0</v>
      </c>
      <c r="BR70">
        <f>COUNTIFS(様式２!$R70,1,BG70,"&lt;&gt;"&amp;"")</f>
        <v>0</v>
      </c>
      <c r="BT70">
        <f t="shared" ref="BT70:BT101" si="9">COUNTA(D70:AI70)</f>
        <v>0</v>
      </c>
      <c r="BU70">
        <f t="shared" ref="BU70:BU101" si="10">COUNTA(AU70,AT70)</f>
        <v>0</v>
      </c>
      <c r="BV70">
        <f t="shared" ref="BV70:BV101" si="11">COUNTA(AJ70:AZ70,AR70)</f>
        <v>0</v>
      </c>
      <c r="BW70">
        <f t="shared" si="4"/>
        <v>0</v>
      </c>
      <c r="BX70" t="str">
        <f>IF(A70=0,"",IF(BT70&gt;0,"技",IF(BU70&gt;0,"Ｒ土",IF(BV70&gt;0,"Ｒ",IF(BW70&gt;0,"地",様式２!Y70)))))</f>
        <v/>
      </c>
      <c r="BY70">
        <f t="shared" si="5"/>
        <v>0</v>
      </c>
    </row>
    <row r="71" spans="1:77" ht="38.25" customHeight="1" x14ac:dyDescent="0.2">
      <c r="A71" s="149"/>
      <c r="B71" s="56" t="str">
        <f t="shared" ref="B71:B165" si="12">BX71</f>
        <v/>
      </c>
      <c r="C71" s="41">
        <f>IF(A71&gt;0,IF(VLOOKUP(A71,全技術者確認表!$A$14:$L$151,5,)="","全技術者確認表に○がありません",VLOOKUP(A71,全技術者確認表!$A$14:$D$151,2,0)),IF(COUNTA(D71:BG71)&gt;0,CB$12,))</f>
        <v>0</v>
      </c>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50"/>
      <c r="AK71" s="150"/>
      <c r="AL71" s="150"/>
      <c r="AM71" s="150"/>
      <c r="AN71" s="150"/>
      <c r="AO71" s="150"/>
      <c r="AP71" s="150"/>
      <c r="AQ71" s="150"/>
      <c r="AR71" s="150"/>
      <c r="AS71" s="150"/>
      <c r="AT71" s="150"/>
      <c r="AU71" s="150"/>
      <c r="AV71" s="150"/>
      <c r="AW71" s="150"/>
      <c r="AX71" s="150"/>
      <c r="AY71" s="150"/>
      <c r="AZ71" s="150"/>
      <c r="BA71" s="134"/>
      <c r="BB71" s="134"/>
      <c r="BC71" s="134"/>
      <c r="BD71" s="151"/>
      <c r="BE71" s="152"/>
      <c r="BF71" s="152"/>
      <c r="BG71" s="152"/>
      <c r="BL71">
        <f>COUNTIFS(様式２!$R71,1,'様式２－１'!BA71,"○")</f>
        <v>0</v>
      </c>
      <c r="BM71">
        <f>COUNTIFS(様式２!$R71,1,'様式２－１'!BB71,"○")</f>
        <v>0</v>
      </c>
      <c r="BN71">
        <f>COUNTIFS(様式２!$R71,1,'様式２－１'!BC71,"○")</f>
        <v>0</v>
      </c>
      <c r="BO71">
        <f>COUNTIFS(様式２!$R71,1,BD71,"&lt;&gt;"&amp;"")</f>
        <v>0</v>
      </c>
      <c r="BP71">
        <f>COUNTIFS(様式２!$R71,1,BE71,"&lt;&gt;"&amp;"")</f>
        <v>0</v>
      </c>
      <c r="BQ71">
        <f>COUNTIFS(様式２!$R71,1,BF71,"&lt;&gt;"&amp;"")</f>
        <v>0</v>
      </c>
      <c r="BR71">
        <f>COUNTIFS(様式２!$R71,1,BG71,"&lt;&gt;"&amp;"")</f>
        <v>0</v>
      </c>
      <c r="BT71">
        <f t="shared" si="9"/>
        <v>0</v>
      </c>
      <c r="BU71">
        <f t="shared" si="10"/>
        <v>0</v>
      </c>
      <c r="BV71">
        <f t="shared" si="11"/>
        <v>0</v>
      </c>
      <c r="BW71">
        <f t="shared" ref="BW71:BW111" si="13">COUNTA(BF71)</f>
        <v>0</v>
      </c>
      <c r="BX71" t="str">
        <f>IF(A71=0,"",IF(BT71&gt;0,"技",IF(BU71&gt;0,"Ｒ土",IF(BV71&gt;0,"Ｒ",IF(BW71&gt;0,"地",様式２!Y71)))))</f>
        <v/>
      </c>
      <c r="BY71">
        <f t="shared" ref="BY71:BY111" si="14">SUM(BT71:BV71)</f>
        <v>0</v>
      </c>
    </row>
    <row r="72" spans="1:77" ht="38.25" customHeight="1" x14ac:dyDescent="0.2">
      <c r="A72" s="149"/>
      <c r="B72" s="56" t="str">
        <f t="shared" si="12"/>
        <v/>
      </c>
      <c r="C72" s="41">
        <f>IF(A72&gt;0,IF(VLOOKUP(A72,全技術者確認表!$A$14:$L$151,5,)="","全技術者確認表に○がありません",VLOOKUP(A72,全技術者確認表!$A$14:$D$151,2,0)),IF(COUNTA(D72:BG72)&gt;0,CB$12,))</f>
        <v>0</v>
      </c>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50"/>
      <c r="AK72" s="150"/>
      <c r="AL72" s="150"/>
      <c r="AM72" s="150"/>
      <c r="AN72" s="150"/>
      <c r="AO72" s="150"/>
      <c r="AP72" s="150"/>
      <c r="AQ72" s="150"/>
      <c r="AR72" s="150"/>
      <c r="AS72" s="150"/>
      <c r="AT72" s="150"/>
      <c r="AU72" s="150"/>
      <c r="AV72" s="150"/>
      <c r="AW72" s="150"/>
      <c r="AX72" s="150"/>
      <c r="AY72" s="150"/>
      <c r="AZ72" s="150"/>
      <c r="BA72" s="134"/>
      <c r="BB72" s="134"/>
      <c r="BC72" s="134"/>
      <c r="BD72" s="151"/>
      <c r="BE72" s="152"/>
      <c r="BF72" s="152"/>
      <c r="BG72" s="152"/>
      <c r="BL72">
        <f>COUNTIFS(様式２!$R72,1,'様式２－１'!BA72,"○")</f>
        <v>0</v>
      </c>
      <c r="BM72">
        <f>COUNTIFS(様式２!$R72,1,'様式２－１'!BB72,"○")</f>
        <v>0</v>
      </c>
      <c r="BN72">
        <f>COUNTIFS(様式２!$R72,1,'様式２－１'!BC72,"○")</f>
        <v>0</v>
      </c>
      <c r="BO72">
        <f>COUNTIFS(様式２!$R72,1,BD72,"&lt;&gt;"&amp;"")</f>
        <v>0</v>
      </c>
      <c r="BP72">
        <f>COUNTIFS(様式２!$R72,1,BE72,"&lt;&gt;"&amp;"")</f>
        <v>0</v>
      </c>
      <c r="BQ72">
        <f>COUNTIFS(様式２!$R72,1,BF72,"&lt;&gt;"&amp;"")</f>
        <v>0</v>
      </c>
      <c r="BR72">
        <f>COUNTIFS(様式２!$R72,1,BG72,"&lt;&gt;"&amp;"")</f>
        <v>0</v>
      </c>
      <c r="BT72">
        <f t="shared" si="9"/>
        <v>0</v>
      </c>
      <c r="BU72">
        <f t="shared" si="10"/>
        <v>0</v>
      </c>
      <c r="BV72">
        <f t="shared" si="11"/>
        <v>0</v>
      </c>
      <c r="BW72">
        <f t="shared" si="13"/>
        <v>0</v>
      </c>
      <c r="BX72" t="str">
        <f>IF(A72=0,"",IF(BT72&gt;0,"技",IF(BU72&gt;0,"Ｒ土",IF(BV72&gt;0,"Ｒ",IF(BW72&gt;0,"地",様式２!Y72)))))</f>
        <v/>
      </c>
      <c r="BY72">
        <f t="shared" si="14"/>
        <v>0</v>
      </c>
    </row>
    <row r="73" spans="1:77" ht="38.25" customHeight="1" x14ac:dyDescent="0.2">
      <c r="A73" s="149"/>
      <c r="B73" s="56" t="str">
        <f t="shared" si="12"/>
        <v/>
      </c>
      <c r="C73" s="41">
        <f>IF(A73&gt;0,IF(VLOOKUP(A73,全技術者確認表!$A$14:$L$151,5,)="","全技術者確認表に○がありません",VLOOKUP(A73,全技術者確認表!$A$14:$D$151,2,0)),IF(COUNTA(D73:BG73)&gt;0,CB$12,))</f>
        <v>0</v>
      </c>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50"/>
      <c r="AK73" s="150"/>
      <c r="AL73" s="150"/>
      <c r="AM73" s="150"/>
      <c r="AN73" s="150"/>
      <c r="AO73" s="150"/>
      <c r="AP73" s="150"/>
      <c r="AQ73" s="150"/>
      <c r="AR73" s="150"/>
      <c r="AS73" s="150"/>
      <c r="AT73" s="150"/>
      <c r="AU73" s="150"/>
      <c r="AV73" s="150"/>
      <c r="AW73" s="150"/>
      <c r="AX73" s="150"/>
      <c r="AY73" s="150"/>
      <c r="AZ73" s="150"/>
      <c r="BA73" s="134"/>
      <c r="BB73" s="134"/>
      <c r="BC73" s="134"/>
      <c r="BD73" s="151"/>
      <c r="BE73" s="152"/>
      <c r="BF73" s="152"/>
      <c r="BG73" s="152"/>
      <c r="BL73">
        <f>COUNTIFS(様式２!$R73,1,'様式２－１'!BA73,"○")</f>
        <v>0</v>
      </c>
      <c r="BM73">
        <f>COUNTIFS(様式２!$R73,1,'様式２－１'!BB73,"○")</f>
        <v>0</v>
      </c>
      <c r="BN73">
        <f>COUNTIFS(様式２!$R73,1,'様式２－１'!BC73,"○")</f>
        <v>0</v>
      </c>
      <c r="BO73">
        <f>COUNTIFS(様式２!$R73,1,BD73,"&lt;&gt;"&amp;"")</f>
        <v>0</v>
      </c>
      <c r="BP73">
        <f>COUNTIFS(様式２!$R73,1,BE73,"&lt;&gt;"&amp;"")</f>
        <v>0</v>
      </c>
      <c r="BQ73">
        <f>COUNTIFS(様式２!$R73,1,BF73,"&lt;&gt;"&amp;"")</f>
        <v>0</v>
      </c>
      <c r="BR73">
        <f>COUNTIFS(様式２!$R73,1,BG73,"&lt;&gt;"&amp;"")</f>
        <v>0</v>
      </c>
      <c r="BT73">
        <f t="shared" si="9"/>
        <v>0</v>
      </c>
      <c r="BU73">
        <f t="shared" si="10"/>
        <v>0</v>
      </c>
      <c r="BV73">
        <f t="shared" si="11"/>
        <v>0</v>
      </c>
      <c r="BW73">
        <f t="shared" si="13"/>
        <v>0</v>
      </c>
      <c r="BX73" t="str">
        <f>IF(A73=0,"",IF(BT73&gt;0,"技",IF(BU73&gt;0,"Ｒ土",IF(BV73&gt;0,"Ｒ",IF(BW73&gt;0,"地",様式２!Y73)))))</f>
        <v/>
      </c>
      <c r="BY73">
        <f t="shared" si="14"/>
        <v>0</v>
      </c>
    </row>
    <row r="74" spans="1:77" ht="38.25" customHeight="1" x14ac:dyDescent="0.2">
      <c r="A74" s="149"/>
      <c r="B74" s="56" t="str">
        <f t="shared" si="12"/>
        <v/>
      </c>
      <c r="C74" s="41">
        <f>IF(A74&gt;0,IF(VLOOKUP(A74,全技術者確認表!$A$14:$L$151,5,)="","全技術者確認表に○がありません",VLOOKUP(A74,全技術者確認表!$A$14:$D$151,2,0)),IF(COUNTA(D74:BG74)&gt;0,CB$12,))</f>
        <v>0</v>
      </c>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50"/>
      <c r="AK74" s="150"/>
      <c r="AL74" s="150"/>
      <c r="AM74" s="150"/>
      <c r="AN74" s="150"/>
      <c r="AO74" s="150"/>
      <c r="AP74" s="150"/>
      <c r="AQ74" s="150"/>
      <c r="AR74" s="150"/>
      <c r="AS74" s="150"/>
      <c r="AT74" s="150"/>
      <c r="AU74" s="150"/>
      <c r="AV74" s="150"/>
      <c r="AW74" s="150"/>
      <c r="AX74" s="150"/>
      <c r="AY74" s="150"/>
      <c r="AZ74" s="150"/>
      <c r="BA74" s="134"/>
      <c r="BB74" s="134"/>
      <c r="BC74" s="134"/>
      <c r="BD74" s="151"/>
      <c r="BE74" s="152"/>
      <c r="BF74" s="152"/>
      <c r="BG74" s="152"/>
      <c r="BL74">
        <f>COUNTIFS(様式２!$R74,1,'様式２－１'!BA74,"○")</f>
        <v>0</v>
      </c>
      <c r="BM74">
        <f>COUNTIFS(様式２!$R74,1,'様式２－１'!BB74,"○")</f>
        <v>0</v>
      </c>
      <c r="BN74">
        <f>COUNTIFS(様式２!$R74,1,'様式２－１'!BC74,"○")</f>
        <v>0</v>
      </c>
      <c r="BO74">
        <f>COUNTIFS(様式２!$R74,1,BD74,"&lt;&gt;"&amp;"")</f>
        <v>0</v>
      </c>
      <c r="BP74">
        <f>COUNTIFS(様式２!$R74,1,BE74,"&lt;&gt;"&amp;"")</f>
        <v>0</v>
      </c>
      <c r="BQ74">
        <f>COUNTIFS(様式２!$R74,1,BF74,"&lt;&gt;"&amp;"")</f>
        <v>0</v>
      </c>
      <c r="BR74">
        <f>COUNTIFS(様式２!$R74,1,BG74,"&lt;&gt;"&amp;"")</f>
        <v>0</v>
      </c>
      <c r="BT74">
        <f t="shared" si="9"/>
        <v>0</v>
      </c>
      <c r="BU74">
        <f t="shared" si="10"/>
        <v>0</v>
      </c>
      <c r="BV74">
        <f t="shared" si="11"/>
        <v>0</v>
      </c>
      <c r="BW74">
        <f t="shared" si="13"/>
        <v>0</v>
      </c>
      <c r="BX74" t="str">
        <f>IF(A74=0,"",IF(BT74&gt;0,"技",IF(BU74&gt;0,"Ｒ土",IF(BV74&gt;0,"Ｒ",IF(BW74&gt;0,"地",様式２!Y74)))))</f>
        <v/>
      </c>
      <c r="BY74">
        <f t="shared" si="14"/>
        <v>0</v>
      </c>
    </row>
    <row r="75" spans="1:77" ht="38.25" customHeight="1" x14ac:dyDescent="0.2">
      <c r="A75" s="149"/>
      <c r="B75" s="56" t="str">
        <f t="shared" si="12"/>
        <v/>
      </c>
      <c r="C75" s="41">
        <f>IF(A75&gt;0,IF(VLOOKUP(A75,全技術者確認表!$A$14:$L$151,5,)="","全技術者確認表に○がありません",VLOOKUP(A75,全技術者確認表!$A$14:$D$151,2,0)),IF(COUNTA(D75:BG75)&gt;0,CB$12,))</f>
        <v>0</v>
      </c>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50"/>
      <c r="AK75" s="150"/>
      <c r="AL75" s="150"/>
      <c r="AM75" s="150"/>
      <c r="AN75" s="150"/>
      <c r="AO75" s="150"/>
      <c r="AP75" s="150"/>
      <c r="AQ75" s="150"/>
      <c r="AR75" s="150"/>
      <c r="AS75" s="150"/>
      <c r="AT75" s="150"/>
      <c r="AU75" s="150"/>
      <c r="AV75" s="150"/>
      <c r="AW75" s="150"/>
      <c r="AX75" s="150"/>
      <c r="AY75" s="150"/>
      <c r="AZ75" s="150"/>
      <c r="BA75" s="134"/>
      <c r="BB75" s="134"/>
      <c r="BC75" s="134"/>
      <c r="BD75" s="151"/>
      <c r="BE75" s="152"/>
      <c r="BF75" s="152"/>
      <c r="BG75" s="152"/>
      <c r="BL75">
        <f>COUNTIFS(様式２!$R75,1,'様式２－１'!BA75,"○")</f>
        <v>0</v>
      </c>
      <c r="BM75">
        <f>COUNTIFS(様式２!$R75,1,'様式２－１'!BB75,"○")</f>
        <v>0</v>
      </c>
      <c r="BN75">
        <f>COUNTIFS(様式２!$R75,1,'様式２－１'!BC75,"○")</f>
        <v>0</v>
      </c>
      <c r="BO75">
        <f>COUNTIFS(様式２!$R75,1,BD75,"&lt;&gt;"&amp;"")</f>
        <v>0</v>
      </c>
      <c r="BP75">
        <f>COUNTIFS(様式２!$R75,1,BE75,"&lt;&gt;"&amp;"")</f>
        <v>0</v>
      </c>
      <c r="BQ75">
        <f>COUNTIFS(様式２!$R75,1,BF75,"&lt;&gt;"&amp;"")</f>
        <v>0</v>
      </c>
      <c r="BR75">
        <f>COUNTIFS(様式２!$R75,1,BG75,"&lt;&gt;"&amp;"")</f>
        <v>0</v>
      </c>
      <c r="BT75">
        <f t="shared" si="9"/>
        <v>0</v>
      </c>
      <c r="BU75">
        <f t="shared" si="10"/>
        <v>0</v>
      </c>
      <c r="BV75">
        <f t="shared" si="11"/>
        <v>0</v>
      </c>
      <c r="BW75">
        <f t="shared" si="13"/>
        <v>0</v>
      </c>
      <c r="BX75" t="str">
        <f>IF(A75=0,"",IF(BT75&gt;0,"技",IF(BU75&gt;0,"Ｒ土",IF(BV75&gt;0,"Ｒ",IF(BW75&gt;0,"地",様式２!Y75)))))</f>
        <v/>
      </c>
      <c r="BY75">
        <f t="shared" si="14"/>
        <v>0</v>
      </c>
    </row>
    <row r="76" spans="1:77" ht="38.25" customHeight="1" x14ac:dyDescent="0.2">
      <c r="A76" s="149"/>
      <c r="B76" s="56" t="str">
        <f t="shared" si="12"/>
        <v/>
      </c>
      <c r="C76" s="41">
        <f>IF(A76&gt;0,IF(VLOOKUP(A76,全技術者確認表!$A$14:$L$151,5,)="","全技術者確認表に○がありません",VLOOKUP(A76,全技術者確認表!$A$14:$D$151,2,0)),IF(COUNTA(D76:BG76)&gt;0,CB$12,))</f>
        <v>0</v>
      </c>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50"/>
      <c r="AK76" s="150"/>
      <c r="AL76" s="150"/>
      <c r="AM76" s="150"/>
      <c r="AN76" s="150"/>
      <c r="AO76" s="150"/>
      <c r="AP76" s="150"/>
      <c r="AQ76" s="150"/>
      <c r="AR76" s="150"/>
      <c r="AS76" s="150"/>
      <c r="AT76" s="150"/>
      <c r="AU76" s="150"/>
      <c r="AV76" s="150"/>
      <c r="AW76" s="150"/>
      <c r="AX76" s="150"/>
      <c r="AY76" s="150"/>
      <c r="AZ76" s="150"/>
      <c r="BA76" s="134"/>
      <c r="BB76" s="134"/>
      <c r="BC76" s="134"/>
      <c r="BD76" s="151"/>
      <c r="BE76" s="152"/>
      <c r="BF76" s="152"/>
      <c r="BG76" s="152"/>
      <c r="BL76">
        <f>COUNTIFS(様式２!$R76,1,'様式２－１'!BA76,"○")</f>
        <v>0</v>
      </c>
      <c r="BM76">
        <f>COUNTIFS(様式２!$R76,1,'様式２－１'!BB76,"○")</f>
        <v>0</v>
      </c>
      <c r="BN76">
        <f>COUNTIFS(様式２!$R76,1,'様式２－１'!BC76,"○")</f>
        <v>0</v>
      </c>
      <c r="BO76">
        <f>COUNTIFS(様式２!$R76,1,BD76,"&lt;&gt;"&amp;"")</f>
        <v>0</v>
      </c>
      <c r="BP76">
        <f>COUNTIFS(様式２!$R76,1,BE76,"&lt;&gt;"&amp;"")</f>
        <v>0</v>
      </c>
      <c r="BQ76">
        <f>COUNTIFS(様式２!$R76,1,BF76,"&lt;&gt;"&amp;"")</f>
        <v>0</v>
      </c>
      <c r="BR76">
        <f>COUNTIFS(様式２!$R76,1,BG76,"&lt;&gt;"&amp;"")</f>
        <v>0</v>
      </c>
      <c r="BT76">
        <f t="shared" si="9"/>
        <v>0</v>
      </c>
      <c r="BU76">
        <f t="shared" si="10"/>
        <v>0</v>
      </c>
      <c r="BV76">
        <f t="shared" si="11"/>
        <v>0</v>
      </c>
      <c r="BW76">
        <f t="shared" si="13"/>
        <v>0</v>
      </c>
      <c r="BX76" t="str">
        <f>IF(A76=0,"",IF(BT76&gt;0,"技",IF(BU76&gt;0,"Ｒ土",IF(BV76&gt;0,"Ｒ",IF(BW76&gt;0,"地",様式２!Y76)))))</f>
        <v/>
      </c>
      <c r="BY76">
        <f t="shared" si="14"/>
        <v>0</v>
      </c>
    </row>
    <row r="77" spans="1:77" ht="38.25" customHeight="1" x14ac:dyDescent="0.2">
      <c r="A77" s="149"/>
      <c r="B77" s="56" t="str">
        <f t="shared" si="12"/>
        <v/>
      </c>
      <c r="C77" s="41">
        <f>IF(A77&gt;0,IF(VLOOKUP(A77,全技術者確認表!$A$14:$L$151,5,)="","全技術者確認表に○がありません",VLOOKUP(A77,全技術者確認表!$A$14:$D$151,2,0)),IF(COUNTA(D77:BG77)&gt;0,CB$12,))</f>
        <v>0</v>
      </c>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50"/>
      <c r="AK77" s="150"/>
      <c r="AL77" s="150"/>
      <c r="AM77" s="150"/>
      <c r="AN77" s="150"/>
      <c r="AO77" s="150"/>
      <c r="AP77" s="150"/>
      <c r="AQ77" s="150"/>
      <c r="AR77" s="150"/>
      <c r="AS77" s="150"/>
      <c r="AT77" s="150"/>
      <c r="AU77" s="150"/>
      <c r="AV77" s="150"/>
      <c r="AW77" s="150"/>
      <c r="AX77" s="150"/>
      <c r="AY77" s="150"/>
      <c r="AZ77" s="150"/>
      <c r="BA77" s="134"/>
      <c r="BB77" s="134"/>
      <c r="BC77" s="134"/>
      <c r="BD77" s="151"/>
      <c r="BE77" s="152"/>
      <c r="BF77" s="152"/>
      <c r="BG77" s="152"/>
      <c r="BL77">
        <f>COUNTIFS(様式２!$R77,1,'様式２－１'!BA77,"○")</f>
        <v>0</v>
      </c>
      <c r="BM77">
        <f>COUNTIFS(様式２!$R77,1,'様式２－１'!BB77,"○")</f>
        <v>0</v>
      </c>
      <c r="BN77">
        <f>COUNTIFS(様式２!$R77,1,'様式２－１'!BC77,"○")</f>
        <v>0</v>
      </c>
      <c r="BO77">
        <f>COUNTIFS(様式２!$R77,1,BD77,"&lt;&gt;"&amp;"")</f>
        <v>0</v>
      </c>
      <c r="BP77">
        <f>COUNTIFS(様式２!$R77,1,BE77,"&lt;&gt;"&amp;"")</f>
        <v>0</v>
      </c>
      <c r="BQ77">
        <f>COUNTIFS(様式２!$R77,1,BF77,"&lt;&gt;"&amp;"")</f>
        <v>0</v>
      </c>
      <c r="BR77">
        <f>COUNTIFS(様式２!$R77,1,BG77,"&lt;&gt;"&amp;"")</f>
        <v>0</v>
      </c>
      <c r="BT77">
        <f t="shared" si="9"/>
        <v>0</v>
      </c>
      <c r="BU77">
        <f t="shared" si="10"/>
        <v>0</v>
      </c>
      <c r="BV77">
        <f t="shared" si="11"/>
        <v>0</v>
      </c>
      <c r="BW77">
        <f t="shared" si="13"/>
        <v>0</v>
      </c>
      <c r="BX77" t="str">
        <f>IF(A77=0,"",IF(BT77&gt;0,"技",IF(BU77&gt;0,"Ｒ土",IF(BV77&gt;0,"Ｒ",IF(BW77&gt;0,"地",様式２!Y77)))))</f>
        <v/>
      </c>
      <c r="BY77">
        <f t="shared" si="14"/>
        <v>0</v>
      </c>
    </row>
    <row r="78" spans="1:77" ht="38.25" customHeight="1" x14ac:dyDescent="0.2">
      <c r="A78" s="149"/>
      <c r="B78" s="56" t="str">
        <f t="shared" si="12"/>
        <v/>
      </c>
      <c r="C78" s="41">
        <f>IF(A78&gt;0,IF(VLOOKUP(A78,全技術者確認表!$A$14:$L$151,5,)="","全技術者確認表に○がありません",VLOOKUP(A78,全技術者確認表!$A$14:$D$151,2,0)),IF(COUNTA(D78:BG78)&gt;0,CB$12,))</f>
        <v>0</v>
      </c>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50"/>
      <c r="AK78" s="150"/>
      <c r="AL78" s="150"/>
      <c r="AM78" s="150"/>
      <c r="AN78" s="150"/>
      <c r="AO78" s="150"/>
      <c r="AP78" s="150"/>
      <c r="AQ78" s="150"/>
      <c r="AR78" s="150"/>
      <c r="AS78" s="150"/>
      <c r="AT78" s="150"/>
      <c r="AU78" s="150"/>
      <c r="AV78" s="150"/>
      <c r="AW78" s="150"/>
      <c r="AX78" s="150"/>
      <c r="AY78" s="150"/>
      <c r="AZ78" s="150"/>
      <c r="BA78" s="134"/>
      <c r="BB78" s="134"/>
      <c r="BC78" s="134"/>
      <c r="BD78" s="151"/>
      <c r="BE78" s="152"/>
      <c r="BF78" s="152"/>
      <c r="BG78" s="152"/>
      <c r="BL78">
        <f>COUNTIFS(様式２!$R78,1,'様式２－１'!BA78,"○")</f>
        <v>0</v>
      </c>
      <c r="BM78">
        <f>COUNTIFS(様式２!$R78,1,'様式２－１'!BB78,"○")</f>
        <v>0</v>
      </c>
      <c r="BN78">
        <f>COUNTIFS(様式２!$R78,1,'様式２－１'!BC78,"○")</f>
        <v>0</v>
      </c>
      <c r="BO78">
        <f>COUNTIFS(様式２!$R78,1,BD78,"&lt;&gt;"&amp;"")</f>
        <v>0</v>
      </c>
      <c r="BP78">
        <f>COUNTIFS(様式２!$R78,1,BE78,"&lt;&gt;"&amp;"")</f>
        <v>0</v>
      </c>
      <c r="BQ78">
        <f>COUNTIFS(様式２!$R78,1,BF78,"&lt;&gt;"&amp;"")</f>
        <v>0</v>
      </c>
      <c r="BR78">
        <f>COUNTIFS(様式２!$R78,1,BG78,"&lt;&gt;"&amp;"")</f>
        <v>0</v>
      </c>
      <c r="BT78">
        <f t="shared" si="9"/>
        <v>0</v>
      </c>
      <c r="BU78">
        <f t="shared" si="10"/>
        <v>0</v>
      </c>
      <c r="BV78">
        <f t="shared" si="11"/>
        <v>0</v>
      </c>
      <c r="BW78">
        <f t="shared" si="13"/>
        <v>0</v>
      </c>
      <c r="BX78" t="str">
        <f>IF(A78=0,"",IF(BT78&gt;0,"技",IF(BU78&gt;0,"Ｒ土",IF(BV78&gt;0,"Ｒ",IF(BW78&gt;0,"地",様式２!Y78)))))</f>
        <v/>
      </c>
      <c r="BY78">
        <f t="shared" si="14"/>
        <v>0</v>
      </c>
    </row>
    <row r="79" spans="1:77" ht="38.25" customHeight="1" x14ac:dyDescent="0.2">
      <c r="A79" s="149"/>
      <c r="B79" s="56" t="str">
        <f t="shared" si="12"/>
        <v/>
      </c>
      <c r="C79" s="41">
        <f>IF(A79&gt;0,IF(VLOOKUP(A79,全技術者確認表!$A$14:$L$151,5,)="","全技術者確認表に○がありません",VLOOKUP(A79,全技術者確認表!$A$14:$D$151,2,0)),IF(COUNTA(D79:BG79)&gt;0,CB$12,))</f>
        <v>0</v>
      </c>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50"/>
      <c r="AK79" s="150"/>
      <c r="AL79" s="150"/>
      <c r="AM79" s="150"/>
      <c r="AN79" s="150"/>
      <c r="AO79" s="150"/>
      <c r="AP79" s="150"/>
      <c r="AQ79" s="150"/>
      <c r="AR79" s="150"/>
      <c r="AS79" s="150"/>
      <c r="AT79" s="150"/>
      <c r="AU79" s="150"/>
      <c r="AV79" s="150"/>
      <c r="AW79" s="150"/>
      <c r="AX79" s="150"/>
      <c r="AY79" s="150"/>
      <c r="AZ79" s="150"/>
      <c r="BA79" s="134"/>
      <c r="BB79" s="134"/>
      <c r="BC79" s="134"/>
      <c r="BD79" s="151"/>
      <c r="BE79" s="152"/>
      <c r="BF79" s="152"/>
      <c r="BG79" s="152"/>
      <c r="BL79">
        <f>COUNTIFS(様式２!$R79,1,'様式２－１'!BA79,"○")</f>
        <v>0</v>
      </c>
      <c r="BM79">
        <f>COUNTIFS(様式２!$R79,1,'様式２－１'!BB79,"○")</f>
        <v>0</v>
      </c>
      <c r="BN79">
        <f>COUNTIFS(様式２!$R79,1,'様式２－１'!BC79,"○")</f>
        <v>0</v>
      </c>
      <c r="BO79">
        <f>COUNTIFS(様式２!$R79,1,BD79,"&lt;&gt;"&amp;"")</f>
        <v>0</v>
      </c>
      <c r="BP79">
        <f>COUNTIFS(様式２!$R79,1,BE79,"&lt;&gt;"&amp;"")</f>
        <v>0</v>
      </c>
      <c r="BQ79">
        <f>COUNTIFS(様式２!$R79,1,BF79,"&lt;&gt;"&amp;"")</f>
        <v>0</v>
      </c>
      <c r="BR79">
        <f>COUNTIFS(様式２!$R79,1,BG79,"&lt;&gt;"&amp;"")</f>
        <v>0</v>
      </c>
      <c r="BT79">
        <f t="shared" si="9"/>
        <v>0</v>
      </c>
      <c r="BU79">
        <f t="shared" si="10"/>
        <v>0</v>
      </c>
      <c r="BV79">
        <f t="shared" si="11"/>
        <v>0</v>
      </c>
      <c r="BW79">
        <f t="shared" si="13"/>
        <v>0</v>
      </c>
      <c r="BX79" t="str">
        <f>IF(A79=0,"",IF(BT79&gt;0,"技",IF(BU79&gt;0,"Ｒ土",IF(BV79&gt;0,"Ｒ",IF(BW79&gt;0,"地",様式２!Y79)))))</f>
        <v/>
      </c>
      <c r="BY79">
        <f t="shared" si="14"/>
        <v>0</v>
      </c>
    </row>
    <row r="80" spans="1:77" ht="38.25" customHeight="1" x14ac:dyDescent="0.2">
      <c r="A80" s="149"/>
      <c r="B80" s="56" t="str">
        <f t="shared" si="12"/>
        <v/>
      </c>
      <c r="C80" s="41">
        <f>IF(A80&gt;0,IF(VLOOKUP(A80,全技術者確認表!$A$14:$L$151,5,)="","全技術者確認表に○がありません",VLOOKUP(A80,全技術者確認表!$A$14:$D$151,2,0)),IF(COUNTA(D80:BG80)&gt;0,CB$12,))</f>
        <v>0</v>
      </c>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50"/>
      <c r="AK80" s="150"/>
      <c r="AL80" s="150"/>
      <c r="AM80" s="150"/>
      <c r="AN80" s="150"/>
      <c r="AO80" s="150"/>
      <c r="AP80" s="150"/>
      <c r="AQ80" s="150"/>
      <c r="AR80" s="150"/>
      <c r="AS80" s="150"/>
      <c r="AT80" s="150"/>
      <c r="AU80" s="150"/>
      <c r="AV80" s="150"/>
      <c r="AW80" s="150"/>
      <c r="AX80" s="150"/>
      <c r="AY80" s="150"/>
      <c r="AZ80" s="150"/>
      <c r="BA80" s="134"/>
      <c r="BB80" s="134"/>
      <c r="BC80" s="134"/>
      <c r="BD80" s="151"/>
      <c r="BE80" s="152"/>
      <c r="BF80" s="152"/>
      <c r="BG80" s="152"/>
      <c r="BL80">
        <f>COUNTIFS(様式２!$R80,1,'様式２－１'!BA80,"○")</f>
        <v>0</v>
      </c>
      <c r="BM80">
        <f>COUNTIFS(様式２!$R80,1,'様式２－１'!BB80,"○")</f>
        <v>0</v>
      </c>
      <c r="BN80">
        <f>COUNTIFS(様式２!$R80,1,'様式２－１'!BC80,"○")</f>
        <v>0</v>
      </c>
      <c r="BO80">
        <f>COUNTIFS(様式２!$R80,1,BD80,"&lt;&gt;"&amp;"")</f>
        <v>0</v>
      </c>
      <c r="BP80">
        <f>COUNTIFS(様式２!$R80,1,BE80,"&lt;&gt;"&amp;"")</f>
        <v>0</v>
      </c>
      <c r="BQ80">
        <f>COUNTIFS(様式２!$R80,1,BF80,"&lt;&gt;"&amp;"")</f>
        <v>0</v>
      </c>
      <c r="BR80">
        <f>COUNTIFS(様式２!$R80,1,BG80,"&lt;&gt;"&amp;"")</f>
        <v>0</v>
      </c>
      <c r="BT80">
        <f t="shared" si="9"/>
        <v>0</v>
      </c>
      <c r="BU80">
        <f t="shared" si="10"/>
        <v>0</v>
      </c>
      <c r="BV80">
        <f t="shared" si="11"/>
        <v>0</v>
      </c>
      <c r="BW80">
        <f t="shared" si="13"/>
        <v>0</v>
      </c>
      <c r="BX80" t="str">
        <f>IF(A80=0,"",IF(BT80&gt;0,"技",IF(BU80&gt;0,"Ｒ土",IF(BV80&gt;0,"Ｒ",IF(BW80&gt;0,"地",様式２!Y80)))))</f>
        <v/>
      </c>
      <c r="BY80">
        <f t="shared" si="14"/>
        <v>0</v>
      </c>
    </row>
    <row r="81" spans="1:77" ht="38.25" customHeight="1" x14ac:dyDescent="0.2">
      <c r="A81" s="149"/>
      <c r="B81" s="56" t="str">
        <f t="shared" si="12"/>
        <v/>
      </c>
      <c r="C81" s="41">
        <f>IF(A81&gt;0,IF(VLOOKUP(A81,全技術者確認表!$A$14:$L$151,5,)="","全技術者確認表に○がありません",VLOOKUP(A81,全技術者確認表!$A$14:$D$151,2,0)),IF(COUNTA(D81:BG81)&gt;0,CB$12,))</f>
        <v>0</v>
      </c>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50"/>
      <c r="AK81" s="150"/>
      <c r="AL81" s="150"/>
      <c r="AM81" s="150"/>
      <c r="AN81" s="150"/>
      <c r="AO81" s="150"/>
      <c r="AP81" s="150"/>
      <c r="AQ81" s="150"/>
      <c r="AR81" s="150"/>
      <c r="AS81" s="150"/>
      <c r="AT81" s="150"/>
      <c r="AU81" s="150"/>
      <c r="AV81" s="150"/>
      <c r="AW81" s="150"/>
      <c r="AX81" s="150"/>
      <c r="AY81" s="150"/>
      <c r="AZ81" s="150"/>
      <c r="BA81" s="134"/>
      <c r="BB81" s="134"/>
      <c r="BC81" s="134"/>
      <c r="BD81" s="151"/>
      <c r="BE81" s="152"/>
      <c r="BF81" s="152"/>
      <c r="BG81" s="152"/>
      <c r="BL81">
        <f>COUNTIFS(様式２!$R81,1,'様式２－１'!BA81,"○")</f>
        <v>0</v>
      </c>
      <c r="BM81">
        <f>COUNTIFS(様式２!$R81,1,'様式２－１'!BB81,"○")</f>
        <v>0</v>
      </c>
      <c r="BN81">
        <f>COUNTIFS(様式２!$R81,1,'様式２－１'!BC81,"○")</f>
        <v>0</v>
      </c>
      <c r="BO81">
        <f>COUNTIFS(様式２!$R81,1,BD81,"&lt;&gt;"&amp;"")</f>
        <v>0</v>
      </c>
      <c r="BP81">
        <f>COUNTIFS(様式２!$R81,1,BE81,"&lt;&gt;"&amp;"")</f>
        <v>0</v>
      </c>
      <c r="BQ81">
        <f>COUNTIFS(様式２!$R81,1,BF81,"&lt;&gt;"&amp;"")</f>
        <v>0</v>
      </c>
      <c r="BR81">
        <f>COUNTIFS(様式２!$R81,1,BG81,"&lt;&gt;"&amp;"")</f>
        <v>0</v>
      </c>
      <c r="BT81">
        <f t="shared" si="9"/>
        <v>0</v>
      </c>
      <c r="BU81">
        <f t="shared" si="10"/>
        <v>0</v>
      </c>
      <c r="BV81">
        <f t="shared" si="11"/>
        <v>0</v>
      </c>
      <c r="BW81">
        <f t="shared" si="13"/>
        <v>0</v>
      </c>
      <c r="BX81" t="str">
        <f>IF(A81=0,"",IF(BT81&gt;0,"技",IF(BU81&gt;0,"Ｒ土",IF(BV81&gt;0,"Ｒ",IF(BW81&gt;0,"地",様式２!Y81)))))</f>
        <v/>
      </c>
      <c r="BY81">
        <f t="shared" si="14"/>
        <v>0</v>
      </c>
    </row>
    <row r="82" spans="1:77" ht="38.25" customHeight="1" x14ac:dyDescent="0.2">
      <c r="A82" s="149"/>
      <c r="B82" s="56" t="str">
        <f t="shared" si="12"/>
        <v/>
      </c>
      <c r="C82" s="41">
        <f>IF(A82&gt;0,IF(VLOOKUP(A82,全技術者確認表!$A$14:$L$151,5,)="","全技術者確認表に○がありません",VLOOKUP(A82,全技術者確認表!$A$14:$D$151,2,0)),IF(COUNTA(D82:BG82)&gt;0,CB$12,))</f>
        <v>0</v>
      </c>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50"/>
      <c r="AK82" s="150"/>
      <c r="AL82" s="150"/>
      <c r="AM82" s="150"/>
      <c r="AN82" s="150"/>
      <c r="AO82" s="150"/>
      <c r="AP82" s="150"/>
      <c r="AQ82" s="150"/>
      <c r="AR82" s="150"/>
      <c r="AS82" s="150"/>
      <c r="AT82" s="150"/>
      <c r="AU82" s="150"/>
      <c r="AV82" s="150"/>
      <c r="AW82" s="150"/>
      <c r="AX82" s="150"/>
      <c r="AY82" s="150"/>
      <c r="AZ82" s="150"/>
      <c r="BA82" s="134"/>
      <c r="BB82" s="134"/>
      <c r="BC82" s="134"/>
      <c r="BD82" s="151"/>
      <c r="BE82" s="152"/>
      <c r="BF82" s="152"/>
      <c r="BG82" s="152"/>
      <c r="BL82">
        <f>COUNTIFS(様式２!$R82,1,'様式２－１'!BA82,"○")</f>
        <v>0</v>
      </c>
      <c r="BM82">
        <f>COUNTIFS(様式２!$R82,1,'様式２－１'!BB82,"○")</f>
        <v>0</v>
      </c>
      <c r="BN82">
        <f>COUNTIFS(様式２!$R82,1,'様式２－１'!BC82,"○")</f>
        <v>0</v>
      </c>
      <c r="BO82">
        <f>COUNTIFS(様式２!$R82,1,BD82,"&lt;&gt;"&amp;"")</f>
        <v>0</v>
      </c>
      <c r="BP82">
        <f>COUNTIFS(様式２!$R82,1,BE82,"&lt;&gt;"&amp;"")</f>
        <v>0</v>
      </c>
      <c r="BQ82">
        <f>COUNTIFS(様式２!$R82,1,BF82,"&lt;&gt;"&amp;"")</f>
        <v>0</v>
      </c>
      <c r="BR82">
        <f>COUNTIFS(様式２!$R82,1,BG82,"&lt;&gt;"&amp;"")</f>
        <v>0</v>
      </c>
      <c r="BT82">
        <f t="shared" si="9"/>
        <v>0</v>
      </c>
      <c r="BU82">
        <f t="shared" si="10"/>
        <v>0</v>
      </c>
      <c r="BV82">
        <f t="shared" si="11"/>
        <v>0</v>
      </c>
      <c r="BW82">
        <f t="shared" si="13"/>
        <v>0</v>
      </c>
      <c r="BX82" t="str">
        <f>IF(A82=0,"",IF(BT82&gt;0,"技",IF(BU82&gt;0,"Ｒ土",IF(BV82&gt;0,"Ｒ",IF(BW82&gt;0,"地",様式２!Y82)))))</f>
        <v/>
      </c>
      <c r="BY82">
        <f t="shared" si="14"/>
        <v>0</v>
      </c>
    </row>
    <row r="83" spans="1:77" ht="38.25" customHeight="1" x14ac:dyDescent="0.2">
      <c r="A83" s="149"/>
      <c r="B83" s="56" t="str">
        <f t="shared" si="12"/>
        <v/>
      </c>
      <c r="C83" s="41">
        <f>IF(A83&gt;0,IF(VLOOKUP(A83,全技術者確認表!$A$14:$L$151,5,)="","全技術者確認表に○がありません",VLOOKUP(A83,全技術者確認表!$A$14:$D$151,2,0)),IF(COUNTA(D83:BG83)&gt;0,CB$12,))</f>
        <v>0</v>
      </c>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50"/>
      <c r="AK83" s="150"/>
      <c r="AL83" s="150"/>
      <c r="AM83" s="150"/>
      <c r="AN83" s="150"/>
      <c r="AO83" s="150"/>
      <c r="AP83" s="150"/>
      <c r="AQ83" s="150"/>
      <c r="AR83" s="150"/>
      <c r="AS83" s="150"/>
      <c r="AT83" s="150"/>
      <c r="AU83" s="150"/>
      <c r="AV83" s="150"/>
      <c r="AW83" s="150"/>
      <c r="AX83" s="150"/>
      <c r="AY83" s="150"/>
      <c r="AZ83" s="150"/>
      <c r="BA83" s="134"/>
      <c r="BB83" s="134"/>
      <c r="BC83" s="134"/>
      <c r="BD83" s="151"/>
      <c r="BE83" s="152"/>
      <c r="BF83" s="152"/>
      <c r="BG83" s="152"/>
      <c r="BL83">
        <f>COUNTIFS(様式２!$R83,1,'様式２－１'!BA83,"○")</f>
        <v>0</v>
      </c>
      <c r="BM83">
        <f>COUNTIFS(様式２!$R83,1,'様式２－１'!BB83,"○")</f>
        <v>0</v>
      </c>
      <c r="BN83">
        <f>COUNTIFS(様式２!$R83,1,'様式２－１'!BC83,"○")</f>
        <v>0</v>
      </c>
      <c r="BO83">
        <f>COUNTIFS(様式２!$R83,1,BD83,"&lt;&gt;"&amp;"")</f>
        <v>0</v>
      </c>
      <c r="BP83">
        <f>COUNTIFS(様式２!$R83,1,BE83,"&lt;&gt;"&amp;"")</f>
        <v>0</v>
      </c>
      <c r="BQ83">
        <f>COUNTIFS(様式２!$R83,1,BF83,"&lt;&gt;"&amp;"")</f>
        <v>0</v>
      </c>
      <c r="BR83">
        <f>COUNTIFS(様式２!$R83,1,BG83,"&lt;&gt;"&amp;"")</f>
        <v>0</v>
      </c>
      <c r="BT83">
        <f t="shared" si="9"/>
        <v>0</v>
      </c>
      <c r="BU83">
        <f t="shared" si="10"/>
        <v>0</v>
      </c>
      <c r="BV83">
        <f t="shared" si="11"/>
        <v>0</v>
      </c>
      <c r="BW83">
        <f t="shared" si="13"/>
        <v>0</v>
      </c>
      <c r="BX83" t="str">
        <f>IF(A83=0,"",IF(BT83&gt;0,"技",IF(BU83&gt;0,"Ｒ土",IF(BV83&gt;0,"Ｒ",IF(BW83&gt;0,"地",様式２!Y83)))))</f>
        <v/>
      </c>
      <c r="BY83">
        <f t="shared" si="14"/>
        <v>0</v>
      </c>
    </row>
    <row r="84" spans="1:77" ht="38.25" customHeight="1" x14ac:dyDescent="0.2">
      <c r="A84" s="149"/>
      <c r="B84" s="56" t="str">
        <f t="shared" si="12"/>
        <v/>
      </c>
      <c r="C84" s="41">
        <f>IF(A84&gt;0,IF(VLOOKUP(A84,全技術者確認表!$A$14:$L$151,5,)="","全技術者確認表に○がありません",VLOOKUP(A84,全技術者確認表!$A$14:$D$151,2,0)),IF(COUNTA(D84:BG84)&gt;0,CB$12,))</f>
        <v>0</v>
      </c>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50"/>
      <c r="AK84" s="150"/>
      <c r="AL84" s="150"/>
      <c r="AM84" s="150"/>
      <c r="AN84" s="150"/>
      <c r="AO84" s="150"/>
      <c r="AP84" s="150"/>
      <c r="AQ84" s="150"/>
      <c r="AR84" s="150"/>
      <c r="AS84" s="150"/>
      <c r="AT84" s="150"/>
      <c r="AU84" s="150"/>
      <c r="AV84" s="150"/>
      <c r="AW84" s="150"/>
      <c r="AX84" s="150"/>
      <c r="AY84" s="150"/>
      <c r="AZ84" s="150"/>
      <c r="BA84" s="134"/>
      <c r="BB84" s="134"/>
      <c r="BC84" s="134"/>
      <c r="BD84" s="151"/>
      <c r="BE84" s="152"/>
      <c r="BF84" s="152"/>
      <c r="BG84" s="152"/>
      <c r="BL84">
        <f>COUNTIFS(様式２!$R84,1,'様式２－１'!BA84,"○")</f>
        <v>0</v>
      </c>
      <c r="BM84">
        <f>COUNTIFS(様式２!$R84,1,'様式２－１'!BB84,"○")</f>
        <v>0</v>
      </c>
      <c r="BN84">
        <f>COUNTIFS(様式２!$R84,1,'様式２－１'!BC84,"○")</f>
        <v>0</v>
      </c>
      <c r="BO84">
        <f>COUNTIFS(様式２!$R84,1,BD84,"&lt;&gt;"&amp;"")</f>
        <v>0</v>
      </c>
      <c r="BP84">
        <f>COUNTIFS(様式２!$R84,1,BE84,"&lt;&gt;"&amp;"")</f>
        <v>0</v>
      </c>
      <c r="BQ84">
        <f>COUNTIFS(様式２!$R84,1,BF84,"&lt;&gt;"&amp;"")</f>
        <v>0</v>
      </c>
      <c r="BR84">
        <f>COUNTIFS(様式２!$R84,1,BG84,"&lt;&gt;"&amp;"")</f>
        <v>0</v>
      </c>
      <c r="BT84">
        <f t="shared" si="9"/>
        <v>0</v>
      </c>
      <c r="BU84">
        <f t="shared" si="10"/>
        <v>0</v>
      </c>
      <c r="BV84">
        <f t="shared" si="11"/>
        <v>0</v>
      </c>
      <c r="BW84">
        <f t="shared" si="13"/>
        <v>0</v>
      </c>
      <c r="BX84" t="str">
        <f>IF(A84=0,"",IF(BT84&gt;0,"技",IF(BU84&gt;0,"Ｒ土",IF(BV84&gt;0,"Ｒ",IF(BW84&gt;0,"地",様式２!Y84)))))</f>
        <v/>
      </c>
      <c r="BY84">
        <f t="shared" si="14"/>
        <v>0</v>
      </c>
    </row>
    <row r="85" spans="1:77" ht="38.25" customHeight="1" x14ac:dyDescent="0.2">
      <c r="A85" s="149"/>
      <c r="B85" s="56" t="str">
        <f t="shared" si="12"/>
        <v/>
      </c>
      <c r="C85" s="41">
        <f>IF(A85&gt;0,IF(VLOOKUP(A85,全技術者確認表!$A$14:$L$151,5,)="","全技術者確認表に○がありません",VLOOKUP(A85,全技術者確認表!$A$14:$D$151,2,0)),IF(COUNTA(D85:BG85)&gt;0,CB$12,))</f>
        <v>0</v>
      </c>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50"/>
      <c r="AK85" s="150"/>
      <c r="AL85" s="150"/>
      <c r="AM85" s="150"/>
      <c r="AN85" s="150"/>
      <c r="AO85" s="150"/>
      <c r="AP85" s="150"/>
      <c r="AQ85" s="150"/>
      <c r="AR85" s="150"/>
      <c r="AS85" s="150"/>
      <c r="AT85" s="150"/>
      <c r="AU85" s="150"/>
      <c r="AV85" s="150"/>
      <c r="AW85" s="150"/>
      <c r="AX85" s="150"/>
      <c r="AY85" s="150"/>
      <c r="AZ85" s="150"/>
      <c r="BA85" s="134"/>
      <c r="BB85" s="134"/>
      <c r="BC85" s="134"/>
      <c r="BD85" s="151"/>
      <c r="BE85" s="152"/>
      <c r="BF85" s="152"/>
      <c r="BG85" s="152"/>
      <c r="BL85">
        <f>COUNTIFS(様式２!$R85,1,'様式２－１'!BA85,"○")</f>
        <v>0</v>
      </c>
      <c r="BM85">
        <f>COUNTIFS(様式２!$R85,1,'様式２－１'!BB85,"○")</f>
        <v>0</v>
      </c>
      <c r="BN85">
        <f>COUNTIFS(様式２!$R85,1,'様式２－１'!BC85,"○")</f>
        <v>0</v>
      </c>
      <c r="BO85">
        <f>COUNTIFS(様式２!$R85,1,BD85,"&lt;&gt;"&amp;"")</f>
        <v>0</v>
      </c>
      <c r="BP85">
        <f>COUNTIFS(様式２!$R85,1,BE85,"&lt;&gt;"&amp;"")</f>
        <v>0</v>
      </c>
      <c r="BQ85">
        <f>COUNTIFS(様式２!$R85,1,BF85,"&lt;&gt;"&amp;"")</f>
        <v>0</v>
      </c>
      <c r="BR85">
        <f>COUNTIFS(様式２!$R85,1,BG85,"&lt;&gt;"&amp;"")</f>
        <v>0</v>
      </c>
      <c r="BT85">
        <f t="shared" si="9"/>
        <v>0</v>
      </c>
      <c r="BU85">
        <f t="shared" si="10"/>
        <v>0</v>
      </c>
      <c r="BV85">
        <f t="shared" si="11"/>
        <v>0</v>
      </c>
      <c r="BW85">
        <f t="shared" si="13"/>
        <v>0</v>
      </c>
      <c r="BX85" t="str">
        <f>IF(A85=0,"",IF(BT85&gt;0,"技",IF(BU85&gt;0,"Ｒ土",IF(BV85&gt;0,"Ｒ",IF(BW85&gt;0,"地",様式２!Y85)))))</f>
        <v/>
      </c>
      <c r="BY85">
        <f t="shared" si="14"/>
        <v>0</v>
      </c>
    </row>
    <row r="86" spans="1:77" ht="38.25" customHeight="1" x14ac:dyDescent="0.2">
      <c r="A86" s="149"/>
      <c r="B86" s="56" t="str">
        <f t="shared" si="12"/>
        <v/>
      </c>
      <c r="C86" s="41">
        <f>IF(A86&gt;0,IF(VLOOKUP(A86,全技術者確認表!$A$14:$L$151,5,)="","全技術者確認表に○がありません",VLOOKUP(A86,全技術者確認表!$A$14:$D$151,2,0)),IF(COUNTA(D86:BG86)&gt;0,CB$12,))</f>
        <v>0</v>
      </c>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50"/>
      <c r="AK86" s="150"/>
      <c r="AL86" s="150"/>
      <c r="AM86" s="150"/>
      <c r="AN86" s="150"/>
      <c r="AO86" s="150"/>
      <c r="AP86" s="150"/>
      <c r="AQ86" s="150"/>
      <c r="AR86" s="150"/>
      <c r="AS86" s="150"/>
      <c r="AT86" s="150"/>
      <c r="AU86" s="150"/>
      <c r="AV86" s="150"/>
      <c r="AW86" s="150"/>
      <c r="AX86" s="150"/>
      <c r="AY86" s="150"/>
      <c r="AZ86" s="150"/>
      <c r="BA86" s="134"/>
      <c r="BB86" s="134"/>
      <c r="BC86" s="134"/>
      <c r="BD86" s="151"/>
      <c r="BE86" s="152"/>
      <c r="BF86" s="152"/>
      <c r="BG86" s="152"/>
      <c r="BL86">
        <f>COUNTIFS(様式２!$R86,1,'様式２－１'!BA86,"○")</f>
        <v>0</v>
      </c>
      <c r="BM86">
        <f>COUNTIFS(様式２!$R86,1,'様式２－１'!BB86,"○")</f>
        <v>0</v>
      </c>
      <c r="BN86">
        <f>COUNTIFS(様式２!$R86,1,'様式２－１'!BC86,"○")</f>
        <v>0</v>
      </c>
      <c r="BO86">
        <f>COUNTIFS(様式２!$R86,1,BD86,"&lt;&gt;"&amp;"")</f>
        <v>0</v>
      </c>
      <c r="BP86">
        <f>COUNTIFS(様式２!$R86,1,BE86,"&lt;&gt;"&amp;"")</f>
        <v>0</v>
      </c>
      <c r="BQ86">
        <f>COUNTIFS(様式２!$R86,1,BF86,"&lt;&gt;"&amp;"")</f>
        <v>0</v>
      </c>
      <c r="BR86">
        <f>COUNTIFS(様式２!$R86,1,BG86,"&lt;&gt;"&amp;"")</f>
        <v>0</v>
      </c>
      <c r="BT86">
        <f t="shared" si="9"/>
        <v>0</v>
      </c>
      <c r="BU86">
        <f t="shared" si="10"/>
        <v>0</v>
      </c>
      <c r="BV86">
        <f t="shared" si="11"/>
        <v>0</v>
      </c>
      <c r="BW86">
        <f t="shared" si="13"/>
        <v>0</v>
      </c>
      <c r="BX86" t="str">
        <f>IF(A86=0,"",IF(BT86&gt;0,"技",IF(BU86&gt;0,"Ｒ土",IF(BV86&gt;0,"Ｒ",IF(BW86&gt;0,"地",様式２!Y86)))))</f>
        <v/>
      </c>
      <c r="BY86">
        <f t="shared" si="14"/>
        <v>0</v>
      </c>
    </row>
    <row r="87" spans="1:77" ht="38.25" customHeight="1" x14ac:dyDescent="0.2">
      <c r="A87" s="149"/>
      <c r="B87" s="56" t="str">
        <f t="shared" si="12"/>
        <v/>
      </c>
      <c r="C87" s="41">
        <f>IF(A87&gt;0,IF(VLOOKUP(A87,全技術者確認表!$A$14:$L$151,5,)="","全技術者確認表に○がありません",VLOOKUP(A87,全技術者確認表!$A$14:$D$151,2,0)),IF(COUNTA(D87:BG87)&gt;0,CB$12,))</f>
        <v>0</v>
      </c>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50"/>
      <c r="AK87" s="150"/>
      <c r="AL87" s="150"/>
      <c r="AM87" s="150"/>
      <c r="AN87" s="150"/>
      <c r="AO87" s="150"/>
      <c r="AP87" s="150"/>
      <c r="AQ87" s="150"/>
      <c r="AR87" s="150"/>
      <c r="AS87" s="150"/>
      <c r="AT87" s="150"/>
      <c r="AU87" s="150"/>
      <c r="AV87" s="150"/>
      <c r="AW87" s="150"/>
      <c r="AX87" s="150"/>
      <c r="AY87" s="150"/>
      <c r="AZ87" s="150"/>
      <c r="BA87" s="134"/>
      <c r="BB87" s="134"/>
      <c r="BC87" s="134"/>
      <c r="BD87" s="151"/>
      <c r="BE87" s="152"/>
      <c r="BF87" s="152"/>
      <c r="BG87" s="152"/>
      <c r="BL87">
        <f>COUNTIFS(様式２!$R87,1,'様式２－１'!BA87,"○")</f>
        <v>0</v>
      </c>
      <c r="BM87">
        <f>COUNTIFS(様式２!$R87,1,'様式２－１'!BB87,"○")</f>
        <v>0</v>
      </c>
      <c r="BN87">
        <f>COUNTIFS(様式２!$R87,1,'様式２－１'!BC87,"○")</f>
        <v>0</v>
      </c>
      <c r="BO87">
        <f>COUNTIFS(様式２!$R87,1,BD87,"&lt;&gt;"&amp;"")</f>
        <v>0</v>
      </c>
      <c r="BP87">
        <f>COUNTIFS(様式２!$R87,1,BE87,"&lt;&gt;"&amp;"")</f>
        <v>0</v>
      </c>
      <c r="BQ87">
        <f>COUNTIFS(様式２!$R87,1,BF87,"&lt;&gt;"&amp;"")</f>
        <v>0</v>
      </c>
      <c r="BR87">
        <f>COUNTIFS(様式２!$R87,1,BG87,"&lt;&gt;"&amp;"")</f>
        <v>0</v>
      </c>
      <c r="BT87">
        <f t="shared" si="9"/>
        <v>0</v>
      </c>
      <c r="BU87">
        <f t="shared" si="10"/>
        <v>0</v>
      </c>
      <c r="BV87">
        <f t="shared" si="11"/>
        <v>0</v>
      </c>
      <c r="BW87">
        <f t="shared" si="13"/>
        <v>0</v>
      </c>
      <c r="BX87" t="str">
        <f>IF(A87=0,"",IF(BT87&gt;0,"技",IF(BU87&gt;0,"Ｒ土",IF(BV87&gt;0,"Ｒ",IF(BW87&gt;0,"地",様式２!Y87)))))</f>
        <v/>
      </c>
      <c r="BY87">
        <f t="shared" si="14"/>
        <v>0</v>
      </c>
    </row>
    <row r="88" spans="1:77" ht="38.25" customHeight="1" x14ac:dyDescent="0.2">
      <c r="A88" s="149"/>
      <c r="B88" s="56" t="str">
        <f t="shared" si="12"/>
        <v/>
      </c>
      <c r="C88" s="41">
        <f>IF(A88&gt;0,IF(VLOOKUP(A88,全技術者確認表!$A$14:$L$151,5,)="","全技術者確認表に○がありません",VLOOKUP(A88,全技術者確認表!$A$14:$D$151,2,0)),IF(COUNTA(D88:BG88)&gt;0,CB$12,))</f>
        <v>0</v>
      </c>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50"/>
      <c r="AK88" s="150"/>
      <c r="AL88" s="150"/>
      <c r="AM88" s="150"/>
      <c r="AN88" s="150"/>
      <c r="AO88" s="150"/>
      <c r="AP88" s="150"/>
      <c r="AQ88" s="150"/>
      <c r="AR88" s="150"/>
      <c r="AS88" s="150"/>
      <c r="AT88" s="150"/>
      <c r="AU88" s="150"/>
      <c r="AV88" s="150"/>
      <c r="AW88" s="150"/>
      <c r="AX88" s="150"/>
      <c r="AY88" s="150"/>
      <c r="AZ88" s="150"/>
      <c r="BA88" s="134"/>
      <c r="BB88" s="134"/>
      <c r="BC88" s="134"/>
      <c r="BD88" s="151"/>
      <c r="BE88" s="152"/>
      <c r="BF88" s="152"/>
      <c r="BG88" s="152"/>
      <c r="BL88">
        <f>COUNTIFS(様式２!$R88,1,'様式２－１'!BA88,"○")</f>
        <v>0</v>
      </c>
      <c r="BM88">
        <f>COUNTIFS(様式２!$R88,1,'様式２－１'!BB88,"○")</f>
        <v>0</v>
      </c>
      <c r="BN88">
        <f>COUNTIFS(様式２!$R88,1,'様式２－１'!BC88,"○")</f>
        <v>0</v>
      </c>
      <c r="BO88">
        <f>COUNTIFS(様式２!$R88,1,BD88,"&lt;&gt;"&amp;"")</f>
        <v>0</v>
      </c>
      <c r="BP88">
        <f>COUNTIFS(様式２!$R88,1,BE88,"&lt;&gt;"&amp;"")</f>
        <v>0</v>
      </c>
      <c r="BQ88">
        <f>COUNTIFS(様式２!$R88,1,BF88,"&lt;&gt;"&amp;"")</f>
        <v>0</v>
      </c>
      <c r="BR88">
        <f>COUNTIFS(様式２!$R88,1,BG88,"&lt;&gt;"&amp;"")</f>
        <v>0</v>
      </c>
      <c r="BT88">
        <f t="shared" si="9"/>
        <v>0</v>
      </c>
      <c r="BU88">
        <f t="shared" si="10"/>
        <v>0</v>
      </c>
      <c r="BV88">
        <f t="shared" si="11"/>
        <v>0</v>
      </c>
      <c r="BW88">
        <f t="shared" si="13"/>
        <v>0</v>
      </c>
      <c r="BX88" t="str">
        <f>IF(A88=0,"",IF(BT88&gt;0,"技",IF(BU88&gt;0,"Ｒ土",IF(BV88&gt;0,"Ｒ",IF(BW88&gt;0,"地",様式２!Y88)))))</f>
        <v/>
      </c>
      <c r="BY88">
        <f t="shared" si="14"/>
        <v>0</v>
      </c>
    </row>
    <row r="89" spans="1:77" ht="38.25" customHeight="1" x14ac:dyDescent="0.2">
      <c r="A89" s="149"/>
      <c r="B89" s="56" t="str">
        <f t="shared" si="12"/>
        <v/>
      </c>
      <c r="C89" s="41">
        <f>IF(A89&gt;0,IF(VLOOKUP(A89,全技術者確認表!$A$14:$L$151,5,)="","全技術者確認表に○がありません",VLOOKUP(A89,全技術者確認表!$A$14:$D$151,2,0)),IF(COUNTA(D89:BG89)&gt;0,CB$12,))</f>
        <v>0</v>
      </c>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50"/>
      <c r="AK89" s="150"/>
      <c r="AL89" s="150"/>
      <c r="AM89" s="150"/>
      <c r="AN89" s="150"/>
      <c r="AO89" s="150"/>
      <c r="AP89" s="150"/>
      <c r="AQ89" s="150"/>
      <c r="AR89" s="150"/>
      <c r="AS89" s="150"/>
      <c r="AT89" s="150"/>
      <c r="AU89" s="150"/>
      <c r="AV89" s="150"/>
      <c r="AW89" s="150"/>
      <c r="AX89" s="150"/>
      <c r="AY89" s="150"/>
      <c r="AZ89" s="150"/>
      <c r="BA89" s="134"/>
      <c r="BB89" s="134"/>
      <c r="BC89" s="134"/>
      <c r="BD89" s="151"/>
      <c r="BE89" s="152"/>
      <c r="BF89" s="152"/>
      <c r="BG89" s="152"/>
      <c r="BL89">
        <f>COUNTIFS(様式２!$R89,1,'様式２－１'!BA89,"○")</f>
        <v>0</v>
      </c>
      <c r="BM89">
        <f>COUNTIFS(様式２!$R89,1,'様式２－１'!BB89,"○")</f>
        <v>0</v>
      </c>
      <c r="BN89">
        <f>COUNTIFS(様式２!$R89,1,'様式２－１'!BC89,"○")</f>
        <v>0</v>
      </c>
      <c r="BO89">
        <f>COUNTIFS(様式２!$R89,1,BD89,"&lt;&gt;"&amp;"")</f>
        <v>0</v>
      </c>
      <c r="BP89">
        <f>COUNTIFS(様式２!$R89,1,BE89,"&lt;&gt;"&amp;"")</f>
        <v>0</v>
      </c>
      <c r="BQ89">
        <f>COUNTIFS(様式２!$R89,1,BF89,"&lt;&gt;"&amp;"")</f>
        <v>0</v>
      </c>
      <c r="BR89">
        <f>COUNTIFS(様式２!$R89,1,BG89,"&lt;&gt;"&amp;"")</f>
        <v>0</v>
      </c>
      <c r="BT89">
        <f t="shared" si="9"/>
        <v>0</v>
      </c>
      <c r="BU89">
        <f t="shared" si="10"/>
        <v>0</v>
      </c>
      <c r="BV89">
        <f t="shared" si="11"/>
        <v>0</v>
      </c>
      <c r="BW89">
        <f t="shared" si="13"/>
        <v>0</v>
      </c>
      <c r="BX89" t="str">
        <f>IF(A89=0,"",IF(BT89&gt;0,"技",IF(BU89&gt;0,"Ｒ土",IF(BV89&gt;0,"Ｒ",IF(BW89&gt;0,"地",様式２!Y89)))))</f>
        <v/>
      </c>
      <c r="BY89">
        <f t="shared" si="14"/>
        <v>0</v>
      </c>
    </row>
    <row r="90" spans="1:77" ht="38.25" customHeight="1" x14ac:dyDescent="0.2">
      <c r="A90" s="149"/>
      <c r="B90" s="56" t="str">
        <f t="shared" si="12"/>
        <v/>
      </c>
      <c r="C90" s="41">
        <f>IF(A90&gt;0,IF(VLOOKUP(A90,全技術者確認表!$A$14:$L$151,5,)="","全技術者確認表に○がありません",VLOOKUP(A90,全技術者確認表!$A$14:$D$151,2,0)),IF(COUNTA(D90:BG90)&gt;0,CB$12,))</f>
        <v>0</v>
      </c>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50"/>
      <c r="AK90" s="150"/>
      <c r="AL90" s="150"/>
      <c r="AM90" s="150"/>
      <c r="AN90" s="150"/>
      <c r="AO90" s="150"/>
      <c r="AP90" s="150"/>
      <c r="AQ90" s="150"/>
      <c r="AR90" s="150"/>
      <c r="AS90" s="150"/>
      <c r="AT90" s="150"/>
      <c r="AU90" s="150"/>
      <c r="AV90" s="150"/>
      <c r="AW90" s="150"/>
      <c r="AX90" s="150"/>
      <c r="AY90" s="150"/>
      <c r="AZ90" s="150"/>
      <c r="BA90" s="134"/>
      <c r="BB90" s="134"/>
      <c r="BC90" s="134"/>
      <c r="BD90" s="151"/>
      <c r="BE90" s="152"/>
      <c r="BF90" s="152"/>
      <c r="BG90" s="152"/>
      <c r="BL90">
        <f>COUNTIFS(様式２!$R90,1,'様式２－１'!BA90,"○")</f>
        <v>0</v>
      </c>
      <c r="BM90">
        <f>COUNTIFS(様式２!$R90,1,'様式２－１'!BB90,"○")</f>
        <v>0</v>
      </c>
      <c r="BN90">
        <f>COUNTIFS(様式２!$R90,1,'様式２－１'!BC90,"○")</f>
        <v>0</v>
      </c>
      <c r="BO90">
        <f>COUNTIFS(様式２!$R90,1,BD90,"&lt;&gt;"&amp;"")</f>
        <v>0</v>
      </c>
      <c r="BP90">
        <f>COUNTIFS(様式２!$R90,1,BE90,"&lt;&gt;"&amp;"")</f>
        <v>0</v>
      </c>
      <c r="BQ90">
        <f>COUNTIFS(様式２!$R90,1,BF90,"&lt;&gt;"&amp;"")</f>
        <v>0</v>
      </c>
      <c r="BR90">
        <f>COUNTIFS(様式２!$R90,1,BG90,"&lt;&gt;"&amp;"")</f>
        <v>0</v>
      </c>
      <c r="BT90">
        <f t="shared" si="9"/>
        <v>0</v>
      </c>
      <c r="BU90">
        <f t="shared" si="10"/>
        <v>0</v>
      </c>
      <c r="BV90">
        <f t="shared" si="11"/>
        <v>0</v>
      </c>
      <c r="BW90">
        <f t="shared" si="13"/>
        <v>0</v>
      </c>
      <c r="BX90" t="str">
        <f>IF(A90=0,"",IF(BT90&gt;0,"技",IF(BU90&gt;0,"Ｒ土",IF(BV90&gt;0,"Ｒ",IF(BW90&gt;0,"地",様式２!Y90)))))</f>
        <v/>
      </c>
      <c r="BY90">
        <f t="shared" si="14"/>
        <v>0</v>
      </c>
    </row>
    <row r="91" spans="1:77" ht="38.25" customHeight="1" x14ac:dyDescent="0.2">
      <c r="A91" s="149"/>
      <c r="B91" s="56" t="str">
        <f t="shared" si="12"/>
        <v/>
      </c>
      <c r="C91" s="41">
        <f>IF(A91&gt;0,IF(VLOOKUP(A91,全技術者確認表!$A$14:$L$151,5,)="","全技術者確認表に○がありません",VLOOKUP(A91,全技術者確認表!$A$14:$D$151,2,0)),IF(COUNTA(D91:BG91)&gt;0,CB$12,))</f>
        <v>0</v>
      </c>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50"/>
      <c r="AK91" s="150"/>
      <c r="AL91" s="150"/>
      <c r="AM91" s="150"/>
      <c r="AN91" s="150"/>
      <c r="AO91" s="150"/>
      <c r="AP91" s="150"/>
      <c r="AQ91" s="150"/>
      <c r="AR91" s="150"/>
      <c r="AS91" s="150"/>
      <c r="AT91" s="150"/>
      <c r="AU91" s="150"/>
      <c r="AV91" s="150"/>
      <c r="AW91" s="150"/>
      <c r="AX91" s="150"/>
      <c r="AY91" s="150"/>
      <c r="AZ91" s="150"/>
      <c r="BA91" s="134"/>
      <c r="BB91" s="134"/>
      <c r="BC91" s="134"/>
      <c r="BD91" s="151"/>
      <c r="BE91" s="152"/>
      <c r="BF91" s="152"/>
      <c r="BG91" s="152"/>
      <c r="BL91">
        <f>COUNTIFS(様式２!$R91,1,'様式２－１'!BA91,"○")</f>
        <v>0</v>
      </c>
      <c r="BM91">
        <f>COUNTIFS(様式２!$R91,1,'様式２－１'!BB91,"○")</f>
        <v>0</v>
      </c>
      <c r="BN91">
        <f>COUNTIFS(様式２!$R91,1,'様式２－１'!BC91,"○")</f>
        <v>0</v>
      </c>
      <c r="BO91">
        <f>COUNTIFS(様式２!$R91,1,BD91,"&lt;&gt;"&amp;"")</f>
        <v>0</v>
      </c>
      <c r="BP91">
        <f>COUNTIFS(様式２!$R91,1,BE91,"&lt;&gt;"&amp;"")</f>
        <v>0</v>
      </c>
      <c r="BQ91">
        <f>COUNTIFS(様式２!$R91,1,BF91,"&lt;&gt;"&amp;"")</f>
        <v>0</v>
      </c>
      <c r="BR91">
        <f>COUNTIFS(様式２!$R91,1,BG91,"&lt;&gt;"&amp;"")</f>
        <v>0</v>
      </c>
      <c r="BT91">
        <f t="shared" si="9"/>
        <v>0</v>
      </c>
      <c r="BU91">
        <f t="shared" si="10"/>
        <v>0</v>
      </c>
      <c r="BV91">
        <f t="shared" si="11"/>
        <v>0</v>
      </c>
      <c r="BW91">
        <f t="shared" si="13"/>
        <v>0</v>
      </c>
      <c r="BX91" t="str">
        <f>IF(A91=0,"",IF(BT91&gt;0,"技",IF(BU91&gt;0,"Ｒ土",IF(BV91&gt;0,"Ｒ",IF(BW91&gt;0,"地",様式２!Y91)))))</f>
        <v/>
      </c>
      <c r="BY91">
        <f t="shared" si="14"/>
        <v>0</v>
      </c>
    </row>
    <row r="92" spans="1:77" ht="38.25" customHeight="1" x14ac:dyDescent="0.2">
      <c r="A92" s="149"/>
      <c r="B92" s="56" t="str">
        <f t="shared" si="12"/>
        <v/>
      </c>
      <c r="C92" s="41">
        <f>IF(A92&gt;0,IF(VLOOKUP(A92,全技術者確認表!$A$14:$L$151,5,)="","全技術者確認表に○がありません",VLOOKUP(A92,全技術者確認表!$A$14:$D$151,2,0)),IF(COUNTA(D92:BG92)&gt;0,CB$12,))</f>
        <v>0</v>
      </c>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50"/>
      <c r="AK92" s="150"/>
      <c r="AL92" s="150"/>
      <c r="AM92" s="150"/>
      <c r="AN92" s="150"/>
      <c r="AO92" s="150"/>
      <c r="AP92" s="150"/>
      <c r="AQ92" s="150"/>
      <c r="AR92" s="150"/>
      <c r="AS92" s="150"/>
      <c r="AT92" s="150"/>
      <c r="AU92" s="150"/>
      <c r="AV92" s="150"/>
      <c r="AW92" s="150"/>
      <c r="AX92" s="150"/>
      <c r="AY92" s="150"/>
      <c r="AZ92" s="150"/>
      <c r="BA92" s="134"/>
      <c r="BB92" s="134"/>
      <c r="BC92" s="134"/>
      <c r="BD92" s="151"/>
      <c r="BE92" s="152"/>
      <c r="BF92" s="152"/>
      <c r="BG92" s="152"/>
      <c r="BL92">
        <f>COUNTIFS(様式２!$R92,1,'様式２－１'!BA92,"○")</f>
        <v>0</v>
      </c>
      <c r="BM92">
        <f>COUNTIFS(様式２!$R92,1,'様式２－１'!BB92,"○")</f>
        <v>0</v>
      </c>
      <c r="BN92">
        <f>COUNTIFS(様式２!$R92,1,'様式２－１'!BC92,"○")</f>
        <v>0</v>
      </c>
      <c r="BO92">
        <f>COUNTIFS(様式２!$R92,1,BD92,"&lt;&gt;"&amp;"")</f>
        <v>0</v>
      </c>
      <c r="BP92">
        <f>COUNTIFS(様式２!$R92,1,BE92,"&lt;&gt;"&amp;"")</f>
        <v>0</v>
      </c>
      <c r="BQ92">
        <f>COUNTIFS(様式２!$R92,1,BF92,"&lt;&gt;"&amp;"")</f>
        <v>0</v>
      </c>
      <c r="BR92">
        <f>COUNTIFS(様式２!$R92,1,BG92,"&lt;&gt;"&amp;"")</f>
        <v>0</v>
      </c>
      <c r="BT92">
        <f t="shared" si="9"/>
        <v>0</v>
      </c>
      <c r="BU92">
        <f t="shared" si="10"/>
        <v>0</v>
      </c>
      <c r="BV92">
        <f t="shared" si="11"/>
        <v>0</v>
      </c>
      <c r="BW92">
        <f t="shared" si="13"/>
        <v>0</v>
      </c>
      <c r="BX92" t="str">
        <f>IF(A92=0,"",IF(BT92&gt;0,"技",IF(BU92&gt;0,"Ｒ土",IF(BV92&gt;0,"Ｒ",IF(BW92&gt;0,"地",様式２!Y92)))))</f>
        <v/>
      </c>
      <c r="BY92">
        <f t="shared" si="14"/>
        <v>0</v>
      </c>
    </row>
    <row r="93" spans="1:77" ht="38.25" customHeight="1" x14ac:dyDescent="0.2">
      <c r="A93" s="149"/>
      <c r="B93" s="56" t="str">
        <f t="shared" si="12"/>
        <v/>
      </c>
      <c r="C93" s="41">
        <f>IF(A93&gt;0,IF(VLOOKUP(A93,全技術者確認表!$A$14:$L$151,5,)="","全技術者確認表に○がありません",VLOOKUP(A93,全技術者確認表!$A$14:$D$151,2,0)),IF(COUNTA(D93:BG93)&gt;0,CB$12,))</f>
        <v>0</v>
      </c>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50"/>
      <c r="AK93" s="150"/>
      <c r="AL93" s="150"/>
      <c r="AM93" s="150"/>
      <c r="AN93" s="150"/>
      <c r="AO93" s="150"/>
      <c r="AP93" s="150"/>
      <c r="AQ93" s="150"/>
      <c r="AR93" s="150"/>
      <c r="AS93" s="150"/>
      <c r="AT93" s="150"/>
      <c r="AU93" s="150"/>
      <c r="AV93" s="150"/>
      <c r="AW93" s="150"/>
      <c r="AX93" s="150"/>
      <c r="AY93" s="150"/>
      <c r="AZ93" s="150"/>
      <c r="BA93" s="134"/>
      <c r="BB93" s="134"/>
      <c r="BC93" s="134"/>
      <c r="BD93" s="151"/>
      <c r="BE93" s="152"/>
      <c r="BF93" s="152"/>
      <c r="BG93" s="152"/>
      <c r="BL93">
        <f>COUNTIFS(様式２!$R93,1,'様式２－１'!BA93,"○")</f>
        <v>0</v>
      </c>
      <c r="BM93">
        <f>COUNTIFS(様式２!$R93,1,'様式２－１'!BB93,"○")</f>
        <v>0</v>
      </c>
      <c r="BN93">
        <f>COUNTIFS(様式２!$R93,1,'様式２－１'!BC93,"○")</f>
        <v>0</v>
      </c>
      <c r="BO93">
        <f>COUNTIFS(様式２!$R93,1,BD93,"&lt;&gt;"&amp;"")</f>
        <v>0</v>
      </c>
      <c r="BP93">
        <f>COUNTIFS(様式２!$R93,1,BE93,"&lt;&gt;"&amp;"")</f>
        <v>0</v>
      </c>
      <c r="BQ93">
        <f>COUNTIFS(様式２!$R93,1,BF93,"&lt;&gt;"&amp;"")</f>
        <v>0</v>
      </c>
      <c r="BR93">
        <f>COUNTIFS(様式２!$R93,1,BG93,"&lt;&gt;"&amp;"")</f>
        <v>0</v>
      </c>
      <c r="BT93">
        <f t="shared" si="9"/>
        <v>0</v>
      </c>
      <c r="BU93">
        <f t="shared" si="10"/>
        <v>0</v>
      </c>
      <c r="BV93">
        <f t="shared" si="11"/>
        <v>0</v>
      </c>
      <c r="BW93">
        <f t="shared" si="13"/>
        <v>0</v>
      </c>
      <c r="BX93" t="str">
        <f>IF(A93=0,"",IF(BT93&gt;0,"技",IF(BU93&gt;0,"Ｒ土",IF(BV93&gt;0,"Ｒ",IF(BW93&gt;0,"地",様式２!Y93)))))</f>
        <v/>
      </c>
      <c r="BY93">
        <f t="shared" si="14"/>
        <v>0</v>
      </c>
    </row>
    <row r="94" spans="1:77" ht="38.25" customHeight="1" x14ac:dyDescent="0.2">
      <c r="A94" s="149"/>
      <c r="B94" s="56" t="str">
        <f t="shared" si="12"/>
        <v/>
      </c>
      <c r="C94" s="41">
        <f>IF(A94&gt;0,IF(VLOOKUP(A94,全技術者確認表!$A$14:$L$151,5,)="","全技術者確認表に○がありません",VLOOKUP(A94,全技術者確認表!$A$14:$D$151,2,0)),IF(COUNTA(D94:BG94)&gt;0,CB$12,))</f>
        <v>0</v>
      </c>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50"/>
      <c r="AK94" s="150"/>
      <c r="AL94" s="150"/>
      <c r="AM94" s="150"/>
      <c r="AN94" s="150"/>
      <c r="AO94" s="150"/>
      <c r="AP94" s="150"/>
      <c r="AQ94" s="150"/>
      <c r="AR94" s="150"/>
      <c r="AS94" s="150"/>
      <c r="AT94" s="150"/>
      <c r="AU94" s="150"/>
      <c r="AV94" s="150"/>
      <c r="AW94" s="150"/>
      <c r="AX94" s="150"/>
      <c r="AY94" s="150"/>
      <c r="AZ94" s="150"/>
      <c r="BA94" s="134"/>
      <c r="BB94" s="134"/>
      <c r="BC94" s="134"/>
      <c r="BD94" s="151"/>
      <c r="BE94" s="152"/>
      <c r="BF94" s="152"/>
      <c r="BG94" s="152"/>
      <c r="BL94">
        <f>COUNTIFS(様式２!$R94,1,'様式２－１'!BA94,"○")</f>
        <v>0</v>
      </c>
      <c r="BM94">
        <f>COUNTIFS(様式２!$R94,1,'様式２－１'!BB94,"○")</f>
        <v>0</v>
      </c>
      <c r="BN94">
        <f>COUNTIFS(様式２!$R94,1,'様式２－１'!BC94,"○")</f>
        <v>0</v>
      </c>
      <c r="BO94">
        <f>COUNTIFS(様式２!$R94,1,BD94,"&lt;&gt;"&amp;"")</f>
        <v>0</v>
      </c>
      <c r="BP94">
        <f>COUNTIFS(様式２!$R94,1,BE94,"&lt;&gt;"&amp;"")</f>
        <v>0</v>
      </c>
      <c r="BQ94">
        <f>COUNTIFS(様式２!$R94,1,BF94,"&lt;&gt;"&amp;"")</f>
        <v>0</v>
      </c>
      <c r="BR94">
        <f>COUNTIFS(様式２!$R94,1,BG94,"&lt;&gt;"&amp;"")</f>
        <v>0</v>
      </c>
      <c r="BT94">
        <f t="shared" si="9"/>
        <v>0</v>
      </c>
      <c r="BU94">
        <f t="shared" si="10"/>
        <v>0</v>
      </c>
      <c r="BV94">
        <f t="shared" si="11"/>
        <v>0</v>
      </c>
      <c r="BW94">
        <f t="shared" si="13"/>
        <v>0</v>
      </c>
      <c r="BX94" t="str">
        <f>IF(A94=0,"",IF(BT94&gt;0,"技",IF(BU94&gt;0,"Ｒ土",IF(BV94&gt;0,"Ｒ",IF(BW94&gt;0,"地",様式２!Y94)))))</f>
        <v/>
      </c>
      <c r="BY94">
        <f t="shared" si="14"/>
        <v>0</v>
      </c>
    </row>
    <row r="95" spans="1:77" ht="38.25" customHeight="1" x14ac:dyDescent="0.2">
      <c r="A95" s="149"/>
      <c r="B95" s="56" t="str">
        <f t="shared" si="12"/>
        <v/>
      </c>
      <c r="C95" s="41">
        <f>IF(A95&gt;0,IF(VLOOKUP(A95,全技術者確認表!$A$14:$L$151,5,)="","全技術者確認表に○がありません",VLOOKUP(A95,全技術者確認表!$A$14:$D$151,2,0)),IF(COUNTA(D95:BG95)&gt;0,CB$12,))</f>
        <v>0</v>
      </c>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50"/>
      <c r="AK95" s="150"/>
      <c r="AL95" s="150"/>
      <c r="AM95" s="150"/>
      <c r="AN95" s="150"/>
      <c r="AO95" s="150"/>
      <c r="AP95" s="150"/>
      <c r="AQ95" s="150"/>
      <c r="AR95" s="150"/>
      <c r="AS95" s="150"/>
      <c r="AT95" s="150"/>
      <c r="AU95" s="150"/>
      <c r="AV95" s="150"/>
      <c r="AW95" s="150"/>
      <c r="AX95" s="150"/>
      <c r="AY95" s="150"/>
      <c r="AZ95" s="150"/>
      <c r="BA95" s="134"/>
      <c r="BB95" s="134"/>
      <c r="BC95" s="134"/>
      <c r="BD95" s="151"/>
      <c r="BE95" s="152"/>
      <c r="BF95" s="152"/>
      <c r="BG95" s="152"/>
      <c r="BL95">
        <f>COUNTIFS(様式２!$R95,1,'様式２－１'!BA95,"○")</f>
        <v>0</v>
      </c>
      <c r="BM95">
        <f>COUNTIFS(様式２!$R95,1,'様式２－１'!BB95,"○")</f>
        <v>0</v>
      </c>
      <c r="BN95">
        <f>COUNTIFS(様式２!$R95,1,'様式２－１'!BC95,"○")</f>
        <v>0</v>
      </c>
      <c r="BO95">
        <f>COUNTIFS(様式２!$R95,1,BD95,"&lt;&gt;"&amp;"")</f>
        <v>0</v>
      </c>
      <c r="BP95">
        <f>COUNTIFS(様式２!$R95,1,BE95,"&lt;&gt;"&amp;"")</f>
        <v>0</v>
      </c>
      <c r="BQ95">
        <f>COUNTIFS(様式２!$R95,1,BF95,"&lt;&gt;"&amp;"")</f>
        <v>0</v>
      </c>
      <c r="BR95">
        <f>COUNTIFS(様式２!$R95,1,BG95,"&lt;&gt;"&amp;"")</f>
        <v>0</v>
      </c>
      <c r="BT95">
        <f t="shared" si="9"/>
        <v>0</v>
      </c>
      <c r="BU95">
        <f t="shared" si="10"/>
        <v>0</v>
      </c>
      <c r="BV95">
        <f t="shared" si="11"/>
        <v>0</v>
      </c>
      <c r="BW95">
        <f t="shared" si="13"/>
        <v>0</v>
      </c>
      <c r="BX95" t="str">
        <f>IF(A95=0,"",IF(BT95&gt;0,"技",IF(BU95&gt;0,"Ｒ土",IF(BV95&gt;0,"Ｒ",IF(BW95&gt;0,"地",様式２!Y95)))))</f>
        <v/>
      </c>
      <c r="BY95">
        <f t="shared" si="14"/>
        <v>0</v>
      </c>
    </row>
    <row r="96" spans="1:77" ht="38.25" customHeight="1" x14ac:dyDescent="0.2">
      <c r="A96" s="149"/>
      <c r="B96" s="56" t="str">
        <f t="shared" si="12"/>
        <v/>
      </c>
      <c r="C96" s="41">
        <f>IF(A96&gt;0,IF(VLOOKUP(A96,全技術者確認表!$A$14:$L$151,5,)="","全技術者確認表に○がありません",VLOOKUP(A96,全技術者確認表!$A$14:$D$151,2,0)),IF(COUNTA(D96:BG96)&gt;0,CB$12,))</f>
        <v>0</v>
      </c>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50"/>
      <c r="AK96" s="150"/>
      <c r="AL96" s="150"/>
      <c r="AM96" s="150"/>
      <c r="AN96" s="150"/>
      <c r="AO96" s="150"/>
      <c r="AP96" s="150"/>
      <c r="AQ96" s="150"/>
      <c r="AR96" s="150"/>
      <c r="AS96" s="150"/>
      <c r="AT96" s="150"/>
      <c r="AU96" s="150"/>
      <c r="AV96" s="150"/>
      <c r="AW96" s="150"/>
      <c r="AX96" s="150"/>
      <c r="AY96" s="150"/>
      <c r="AZ96" s="150"/>
      <c r="BA96" s="134"/>
      <c r="BB96" s="134"/>
      <c r="BC96" s="134"/>
      <c r="BD96" s="151"/>
      <c r="BE96" s="152"/>
      <c r="BF96" s="152"/>
      <c r="BG96" s="152"/>
      <c r="BL96">
        <f>COUNTIFS(様式２!$R96,1,'様式２－１'!BA96,"○")</f>
        <v>0</v>
      </c>
      <c r="BM96">
        <f>COUNTIFS(様式２!$R96,1,'様式２－１'!BB96,"○")</f>
        <v>0</v>
      </c>
      <c r="BN96">
        <f>COUNTIFS(様式２!$R96,1,'様式２－１'!BC96,"○")</f>
        <v>0</v>
      </c>
      <c r="BO96">
        <f>COUNTIFS(様式２!$R96,1,BD96,"&lt;&gt;"&amp;"")</f>
        <v>0</v>
      </c>
      <c r="BP96">
        <f>COUNTIFS(様式２!$R96,1,BE96,"&lt;&gt;"&amp;"")</f>
        <v>0</v>
      </c>
      <c r="BQ96">
        <f>COUNTIFS(様式２!$R96,1,BF96,"&lt;&gt;"&amp;"")</f>
        <v>0</v>
      </c>
      <c r="BR96">
        <f>COUNTIFS(様式２!$R96,1,BG96,"&lt;&gt;"&amp;"")</f>
        <v>0</v>
      </c>
      <c r="BT96">
        <f t="shared" si="9"/>
        <v>0</v>
      </c>
      <c r="BU96">
        <f t="shared" si="10"/>
        <v>0</v>
      </c>
      <c r="BV96">
        <f t="shared" si="11"/>
        <v>0</v>
      </c>
      <c r="BW96">
        <f t="shared" si="13"/>
        <v>0</v>
      </c>
      <c r="BX96" t="str">
        <f>IF(A96=0,"",IF(BT96&gt;0,"技",IF(BU96&gt;0,"Ｒ土",IF(BV96&gt;0,"Ｒ",IF(BW96&gt;0,"地",様式２!Y96)))))</f>
        <v/>
      </c>
      <c r="BY96">
        <f t="shared" si="14"/>
        <v>0</v>
      </c>
    </row>
    <row r="97" spans="1:77" ht="38.25" customHeight="1" x14ac:dyDescent="0.2">
      <c r="A97" s="149"/>
      <c r="B97" s="56" t="str">
        <f t="shared" si="12"/>
        <v/>
      </c>
      <c r="C97" s="41">
        <f>IF(A97&gt;0,IF(VLOOKUP(A97,全技術者確認表!$A$14:$L$151,5,)="","全技術者確認表に○がありません",VLOOKUP(A97,全技術者確認表!$A$14:$D$151,2,0)),IF(COUNTA(D97:BG97)&gt;0,CB$12,))</f>
        <v>0</v>
      </c>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50"/>
      <c r="AK97" s="150"/>
      <c r="AL97" s="150"/>
      <c r="AM97" s="150"/>
      <c r="AN97" s="150"/>
      <c r="AO97" s="150"/>
      <c r="AP97" s="150"/>
      <c r="AQ97" s="150"/>
      <c r="AR97" s="150"/>
      <c r="AS97" s="150"/>
      <c r="AT97" s="150"/>
      <c r="AU97" s="150"/>
      <c r="AV97" s="150"/>
      <c r="AW97" s="150"/>
      <c r="AX97" s="150"/>
      <c r="AY97" s="150"/>
      <c r="AZ97" s="150"/>
      <c r="BA97" s="134"/>
      <c r="BB97" s="134"/>
      <c r="BC97" s="134"/>
      <c r="BD97" s="151"/>
      <c r="BE97" s="152"/>
      <c r="BF97" s="152"/>
      <c r="BG97" s="152"/>
      <c r="BL97">
        <f>COUNTIFS(様式２!$R97,1,'様式２－１'!BA97,"○")</f>
        <v>0</v>
      </c>
      <c r="BM97">
        <f>COUNTIFS(様式２!$R97,1,'様式２－１'!BB97,"○")</f>
        <v>0</v>
      </c>
      <c r="BN97">
        <f>COUNTIFS(様式２!$R97,1,'様式２－１'!BC97,"○")</f>
        <v>0</v>
      </c>
      <c r="BO97">
        <f>COUNTIFS(様式２!$R97,1,BD97,"&lt;&gt;"&amp;"")</f>
        <v>0</v>
      </c>
      <c r="BP97">
        <f>COUNTIFS(様式２!$R97,1,BE97,"&lt;&gt;"&amp;"")</f>
        <v>0</v>
      </c>
      <c r="BQ97">
        <f>COUNTIFS(様式２!$R97,1,BF97,"&lt;&gt;"&amp;"")</f>
        <v>0</v>
      </c>
      <c r="BR97">
        <f>COUNTIFS(様式２!$R97,1,BG97,"&lt;&gt;"&amp;"")</f>
        <v>0</v>
      </c>
      <c r="BT97">
        <f t="shared" si="9"/>
        <v>0</v>
      </c>
      <c r="BU97">
        <f t="shared" si="10"/>
        <v>0</v>
      </c>
      <c r="BV97">
        <f t="shared" si="11"/>
        <v>0</v>
      </c>
      <c r="BW97">
        <f t="shared" si="13"/>
        <v>0</v>
      </c>
      <c r="BX97" t="str">
        <f>IF(A97=0,"",IF(BT97&gt;0,"技",IF(BU97&gt;0,"Ｒ土",IF(BV97&gt;0,"Ｒ",IF(BW97&gt;0,"地",様式２!Y97)))))</f>
        <v/>
      </c>
      <c r="BY97">
        <f t="shared" si="14"/>
        <v>0</v>
      </c>
    </row>
    <row r="98" spans="1:77" ht="38.25" customHeight="1" x14ac:dyDescent="0.2">
      <c r="A98" s="149"/>
      <c r="B98" s="56" t="str">
        <f t="shared" si="12"/>
        <v/>
      </c>
      <c r="C98" s="41">
        <f>IF(A98&gt;0,IF(VLOOKUP(A98,全技術者確認表!$A$14:$L$151,5,)="","全技術者確認表に○がありません",VLOOKUP(A98,全技術者確認表!$A$14:$D$151,2,0)),IF(COUNTA(D98:BG98)&gt;0,CB$12,))</f>
        <v>0</v>
      </c>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50"/>
      <c r="AK98" s="150"/>
      <c r="AL98" s="150"/>
      <c r="AM98" s="150"/>
      <c r="AN98" s="150"/>
      <c r="AO98" s="150"/>
      <c r="AP98" s="150"/>
      <c r="AQ98" s="150"/>
      <c r="AR98" s="150"/>
      <c r="AS98" s="150"/>
      <c r="AT98" s="150"/>
      <c r="AU98" s="150"/>
      <c r="AV98" s="150"/>
      <c r="AW98" s="150"/>
      <c r="AX98" s="150"/>
      <c r="AY98" s="150"/>
      <c r="AZ98" s="150"/>
      <c r="BA98" s="134"/>
      <c r="BB98" s="134"/>
      <c r="BC98" s="134"/>
      <c r="BD98" s="151"/>
      <c r="BE98" s="152"/>
      <c r="BF98" s="152"/>
      <c r="BG98" s="152"/>
      <c r="BL98">
        <f>COUNTIFS(様式２!$R98,1,'様式２－１'!BA98,"○")</f>
        <v>0</v>
      </c>
      <c r="BM98">
        <f>COUNTIFS(様式２!$R98,1,'様式２－１'!BB98,"○")</f>
        <v>0</v>
      </c>
      <c r="BN98">
        <f>COUNTIFS(様式２!$R98,1,'様式２－１'!BC98,"○")</f>
        <v>0</v>
      </c>
      <c r="BO98">
        <f>COUNTIFS(様式２!$R98,1,BD98,"&lt;&gt;"&amp;"")</f>
        <v>0</v>
      </c>
      <c r="BP98">
        <f>COUNTIFS(様式２!$R98,1,BE98,"&lt;&gt;"&amp;"")</f>
        <v>0</v>
      </c>
      <c r="BQ98">
        <f>COUNTIFS(様式２!$R98,1,BF98,"&lt;&gt;"&amp;"")</f>
        <v>0</v>
      </c>
      <c r="BR98">
        <f>COUNTIFS(様式２!$R98,1,BG98,"&lt;&gt;"&amp;"")</f>
        <v>0</v>
      </c>
      <c r="BT98">
        <f t="shared" si="9"/>
        <v>0</v>
      </c>
      <c r="BU98">
        <f t="shared" si="10"/>
        <v>0</v>
      </c>
      <c r="BV98">
        <f t="shared" si="11"/>
        <v>0</v>
      </c>
      <c r="BW98">
        <f t="shared" si="13"/>
        <v>0</v>
      </c>
      <c r="BX98" t="str">
        <f>IF(A98=0,"",IF(BT98&gt;0,"技",IF(BU98&gt;0,"Ｒ土",IF(BV98&gt;0,"Ｒ",IF(BW98&gt;0,"地",様式２!Y98)))))</f>
        <v/>
      </c>
      <c r="BY98">
        <f t="shared" si="14"/>
        <v>0</v>
      </c>
    </row>
    <row r="99" spans="1:77" ht="38.25" customHeight="1" x14ac:dyDescent="0.2">
      <c r="A99" s="149"/>
      <c r="B99" s="56" t="str">
        <f t="shared" si="12"/>
        <v/>
      </c>
      <c r="C99" s="41">
        <f>IF(A99&gt;0,IF(VLOOKUP(A99,全技術者確認表!$A$14:$L$151,5,)="","全技術者確認表に○がありません",VLOOKUP(A99,全技術者確認表!$A$14:$D$151,2,0)),IF(COUNTA(D99:BG99)&gt;0,CB$12,))</f>
        <v>0</v>
      </c>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50"/>
      <c r="AK99" s="150"/>
      <c r="AL99" s="150"/>
      <c r="AM99" s="150"/>
      <c r="AN99" s="150"/>
      <c r="AO99" s="150"/>
      <c r="AP99" s="150"/>
      <c r="AQ99" s="150"/>
      <c r="AR99" s="150"/>
      <c r="AS99" s="150"/>
      <c r="AT99" s="150"/>
      <c r="AU99" s="150"/>
      <c r="AV99" s="150"/>
      <c r="AW99" s="150"/>
      <c r="AX99" s="150"/>
      <c r="AY99" s="150"/>
      <c r="AZ99" s="150"/>
      <c r="BA99" s="134"/>
      <c r="BB99" s="134"/>
      <c r="BC99" s="134"/>
      <c r="BD99" s="151"/>
      <c r="BE99" s="152"/>
      <c r="BF99" s="152"/>
      <c r="BG99" s="152"/>
      <c r="BL99">
        <f>COUNTIFS(様式２!$R99,1,'様式２－１'!BA99,"○")</f>
        <v>0</v>
      </c>
      <c r="BM99">
        <f>COUNTIFS(様式２!$R99,1,'様式２－１'!BB99,"○")</f>
        <v>0</v>
      </c>
      <c r="BN99">
        <f>COUNTIFS(様式２!$R99,1,'様式２－１'!BC99,"○")</f>
        <v>0</v>
      </c>
      <c r="BO99">
        <f>COUNTIFS(様式２!$R99,1,BD99,"&lt;&gt;"&amp;"")</f>
        <v>0</v>
      </c>
      <c r="BP99">
        <f>COUNTIFS(様式２!$R99,1,BE99,"&lt;&gt;"&amp;"")</f>
        <v>0</v>
      </c>
      <c r="BQ99">
        <f>COUNTIFS(様式２!$R99,1,BF99,"&lt;&gt;"&amp;"")</f>
        <v>0</v>
      </c>
      <c r="BR99">
        <f>COUNTIFS(様式２!$R99,1,BG99,"&lt;&gt;"&amp;"")</f>
        <v>0</v>
      </c>
      <c r="BT99">
        <f t="shared" si="9"/>
        <v>0</v>
      </c>
      <c r="BU99">
        <f t="shared" si="10"/>
        <v>0</v>
      </c>
      <c r="BV99">
        <f t="shared" si="11"/>
        <v>0</v>
      </c>
      <c r="BW99">
        <f t="shared" si="13"/>
        <v>0</v>
      </c>
      <c r="BX99" t="str">
        <f>IF(A99=0,"",IF(BT99&gt;0,"技",IF(BU99&gt;0,"Ｒ土",IF(BV99&gt;0,"Ｒ",IF(BW99&gt;0,"地",様式２!Y99)))))</f>
        <v/>
      </c>
      <c r="BY99">
        <f t="shared" si="14"/>
        <v>0</v>
      </c>
    </row>
    <row r="100" spans="1:77" ht="38.25" customHeight="1" x14ac:dyDescent="0.2">
      <c r="A100" s="149"/>
      <c r="B100" s="56" t="str">
        <f t="shared" si="12"/>
        <v/>
      </c>
      <c r="C100" s="41">
        <f>IF(A100&gt;0,IF(VLOOKUP(A100,全技術者確認表!$A$14:$L$151,5,)="","全技術者確認表に○がありません",VLOOKUP(A100,全技術者確認表!$A$14:$D$151,2,0)),IF(COUNTA(D100:BG100)&gt;0,CB$12,))</f>
        <v>0</v>
      </c>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50"/>
      <c r="AK100" s="150"/>
      <c r="AL100" s="150"/>
      <c r="AM100" s="150"/>
      <c r="AN100" s="150"/>
      <c r="AO100" s="150"/>
      <c r="AP100" s="150"/>
      <c r="AQ100" s="150"/>
      <c r="AR100" s="150"/>
      <c r="AS100" s="150"/>
      <c r="AT100" s="150"/>
      <c r="AU100" s="150"/>
      <c r="AV100" s="150"/>
      <c r="AW100" s="150"/>
      <c r="AX100" s="150"/>
      <c r="AY100" s="150"/>
      <c r="AZ100" s="150"/>
      <c r="BA100" s="134"/>
      <c r="BB100" s="134"/>
      <c r="BC100" s="134"/>
      <c r="BD100" s="151"/>
      <c r="BE100" s="152"/>
      <c r="BF100" s="152"/>
      <c r="BG100" s="152"/>
      <c r="BL100">
        <f>COUNTIFS(様式２!$R100,1,'様式２－１'!BA100,"○")</f>
        <v>0</v>
      </c>
      <c r="BM100">
        <f>COUNTIFS(様式２!$R100,1,'様式２－１'!BB100,"○")</f>
        <v>0</v>
      </c>
      <c r="BN100">
        <f>COUNTIFS(様式２!$R100,1,'様式２－１'!BC100,"○")</f>
        <v>0</v>
      </c>
      <c r="BO100">
        <f>COUNTIFS(様式２!$R100,1,BD100,"&lt;&gt;"&amp;"")</f>
        <v>0</v>
      </c>
      <c r="BP100">
        <f>COUNTIFS(様式２!$R100,1,BE100,"&lt;&gt;"&amp;"")</f>
        <v>0</v>
      </c>
      <c r="BQ100">
        <f>COUNTIFS(様式２!$R100,1,BF100,"&lt;&gt;"&amp;"")</f>
        <v>0</v>
      </c>
      <c r="BR100">
        <f>COUNTIFS(様式２!$R100,1,BG100,"&lt;&gt;"&amp;"")</f>
        <v>0</v>
      </c>
      <c r="BT100">
        <f t="shared" si="9"/>
        <v>0</v>
      </c>
      <c r="BU100">
        <f t="shared" si="10"/>
        <v>0</v>
      </c>
      <c r="BV100">
        <f t="shared" si="11"/>
        <v>0</v>
      </c>
      <c r="BW100">
        <f t="shared" si="13"/>
        <v>0</v>
      </c>
      <c r="BX100" t="str">
        <f>IF(A100=0,"",IF(BT100&gt;0,"技",IF(BU100&gt;0,"Ｒ土",IF(BV100&gt;0,"Ｒ",IF(BW100&gt;0,"地",様式２!Y100)))))</f>
        <v/>
      </c>
      <c r="BY100">
        <f t="shared" si="14"/>
        <v>0</v>
      </c>
    </row>
    <row r="101" spans="1:77" ht="38.25" customHeight="1" x14ac:dyDescent="0.2">
      <c r="A101" s="149"/>
      <c r="B101" s="56" t="str">
        <f t="shared" si="12"/>
        <v/>
      </c>
      <c r="C101" s="41">
        <f>IF(A101&gt;0,IF(VLOOKUP(A101,全技術者確認表!$A$14:$L$151,5,)="","全技術者確認表に○がありません",VLOOKUP(A101,全技術者確認表!$A$14:$D$151,2,0)),IF(COUNTA(D101:BG101)&gt;0,CB$12,))</f>
        <v>0</v>
      </c>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50"/>
      <c r="AK101" s="150"/>
      <c r="AL101" s="150"/>
      <c r="AM101" s="150"/>
      <c r="AN101" s="150"/>
      <c r="AO101" s="150"/>
      <c r="AP101" s="150"/>
      <c r="AQ101" s="150"/>
      <c r="AR101" s="150"/>
      <c r="AS101" s="150"/>
      <c r="AT101" s="150"/>
      <c r="AU101" s="150"/>
      <c r="AV101" s="150"/>
      <c r="AW101" s="150"/>
      <c r="AX101" s="150"/>
      <c r="AY101" s="150"/>
      <c r="AZ101" s="150"/>
      <c r="BA101" s="134"/>
      <c r="BB101" s="134"/>
      <c r="BC101" s="134"/>
      <c r="BD101" s="151"/>
      <c r="BE101" s="152"/>
      <c r="BF101" s="152"/>
      <c r="BG101" s="152"/>
      <c r="BL101">
        <f>COUNTIFS(様式２!$R101,1,'様式２－１'!BA101,"○")</f>
        <v>0</v>
      </c>
      <c r="BM101">
        <f>COUNTIFS(様式２!$R101,1,'様式２－１'!BB101,"○")</f>
        <v>0</v>
      </c>
      <c r="BN101">
        <f>COUNTIFS(様式２!$R101,1,'様式２－１'!BC101,"○")</f>
        <v>0</v>
      </c>
      <c r="BO101">
        <f>COUNTIFS(様式２!$R101,1,BD101,"&lt;&gt;"&amp;"")</f>
        <v>0</v>
      </c>
      <c r="BP101">
        <f>COUNTIFS(様式２!$R101,1,BE101,"&lt;&gt;"&amp;"")</f>
        <v>0</v>
      </c>
      <c r="BQ101">
        <f>COUNTIFS(様式２!$R101,1,BF101,"&lt;&gt;"&amp;"")</f>
        <v>0</v>
      </c>
      <c r="BR101">
        <f>COUNTIFS(様式２!$R101,1,BG101,"&lt;&gt;"&amp;"")</f>
        <v>0</v>
      </c>
      <c r="BT101">
        <f t="shared" si="9"/>
        <v>0</v>
      </c>
      <c r="BU101">
        <f t="shared" si="10"/>
        <v>0</v>
      </c>
      <c r="BV101">
        <f t="shared" si="11"/>
        <v>0</v>
      </c>
      <c r="BW101">
        <f t="shared" si="13"/>
        <v>0</v>
      </c>
      <c r="BX101" t="str">
        <f>IF(A101=0,"",IF(BT101&gt;0,"技",IF(BU101&gt;0,"Ｒ土",IF(BV101&gt;0,"Ｒ",IF(BW101&gt;0,"地",様式２!Y101)))))</f>
        <v/>
      </c>
      <c r="BY101">
        <f t="shared" si="14"/>
        <v>0</v>
      </c>
    </row>
    <row r="102" spans="1:77" ht="38.25" customHeight="1" x14ac:dyDescent="0.2">
      <c r="A102" s="149"/>
      <c r="B102" s="56" t="str">
        <f t="shared" si="12"/>
        <v/>
      </c>
      <c r="C102" s="41">
        <f>IF(A102&gt;0,IF(VLOOKUP(A102,全技術者確認表!$A$14:$L$151,5,)="","全技術者確認表に○がありません",VLOOKUP(A102,全技術者確認表!$A$14:$D$151,2,0)),IF(COUNTA(D102:BG102)&gt;0,CB$12,))</f>
        <v>0</v>
      </c>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50"/>
      <c r="AK102" s="150"/>
      <c r="AL102" s="150"/>
      <c r="AM102" s="150"/>
      <c r="AN102" s="150"/>
      <c r="AO102" s="150"/>
      <c r="AP102" s="150"/>
      <c r="AQ102" s="150"/>
      <c r="AR102" s="150"/>
      <c r="AS102" s="150"/>
      <c r="AT102" s="150"/>
      <c r="AU102" s="150"/>
      <c r="AV102" s="150"/>
      <c r="AW102" s="150"/>
      <c r="AX102" s="150"/>
      <c r="AY102" s="150"/>
      <c r="AZ102" s="150"/>
      <c r="BA102" s="134"/>
      <c r="BB102" s="134"/>
      <c r="BC102" s="134"/>
      <c r="BD102" s="151"/>
      <c r="BE102" s="152"/>
      <c r="BF102" s="152"/>
      <c r="BG102" s="152"/>
      <c r="BL102">
        <f>COUNTIFS(様式２!$R102,1,'様式２－１'!BA102,"○")</f>
        <v>0</v>
      </c>
      <c r="BM102">
        <f>COUNTIFS(様式２!$R102,1,'様式２－１'!BB102,"○")</f>
        <v>0</v>
      </c>
      <c r="BN102">
        <f>COUNTIFS(様式２!$R102,1,'様式２－１'!BC102,"○")</f>
        <v>0</v>
      </c>
      <c r="BO102">
        <f>COUNTIFS(様式２!$R102,1,BD102,"&lt;&gt;"&amp;"")</f>
        <v>0</v>
      </c>
      <c r="BP102">
        <f>COUNTIFS(様式２!$R102,1,BE102,"&lt;&gt;"&amp;"")</f>
        <v>0</v>
      </c>
      <c r="BQ102">
        <f>COUNTIFS(様式２!$R102,1,BF102,"&lt;&gt;"&amp;"")</f>
        <v>0</v>
      </c>
      <c r="BR102">
        <f>COUNTIFS(様式２!$R102,1,BG102,"&lt;&gt;"&amp;"")</f>
        <v>0</v>
      </c>
      <c r="BT102">
        <f t="shared" ref="BT102:BT133" si="15">COUNTA(D102:AI102)</f>
        <v>0</v>
      </c>
      <c r="BU102">
        <f t="shared" ref="BU102:BU133" si="16">COUNTA(AU102,AT102)</f>
        <v>0</v>
      </c>
      <c r="BV102">
        <f t="shared" ref="BV102:BV133" si="17">COUNTA(AJ102:AZ102,AR102)</f>
        <v>0</v>
      </c>
      <c r="BW102">
        <f t="shared" si="13"/>
        <v>0</v>
      </c>
      <c r="BX102" t="str">
        <f>IF(A102=0,"",IF(BT102&gt;0,"技",IF(BU102&gt;0,"Ｒ土",IF(BV102&gt;0,"Ｒ",IF(BW102&gt;0,"地",様式２!Y102)))))</f>
        <v/>
      </c>
      <c r="BY102">
        <f t="shared" si="14"/>
        <v>0</v>
      </c>
    </row>
    <row r="103" spans="1:77" ht="38.25" customHeight="1" x14ac:dyDescent="0.2">
      <c r="A103" s="149"/>
      <c r="B103" s="56" t="str">
        <f t="shared" si="12"/>
        <v/>
      </c>
      <c r="C103" s="41">
        <f>IF(A103&gt;0,IF(VLOOKUP(A103,全技術者確認表!$A$14:$L$151,5,)="","全技術者確認表に○がありません",VLOOKUP(A103,全技術者確認表!$A$14:$D$151,2,0)),IF(COUNTA(D103:BG103)&gt;0,CB$12,))</f>
        <v>0</v>
      </c>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50"/>
      <c r="AK103" s="150"/>
      <c r="AL103" s="150"/>
      <c r="AM103" s="150"/>
      <c r="AN103" s="150"/>
      <c r="AO103" s="150"/>
      <c r="AP103" s="150"/>
      <c r="AQ103" s="150"/>
      <c r="AR103" s="150"/>
      <c r="AS103" s="150"/>
      <c r="AT103" s="150"/>
      <c r="AU103" s="150"/>
      <c r="AV103" s="150"/>
      <c r="AW103" s="150"/>
      <c r="AX103" s="150"/>
      <c r="AY103" s="150"/>
      <c r="AZ103" s="150"/>
      <c r="BA103" s="134"/>
      <c r="BB103" s="134"/>
      <c r="BC103" s="134"/>
      <c r="BD103" s="151"/>
      <c r="BE103" s="152"/>
      <c r="BF103" s="152"/>
      <c r="BG103" s="152"/>
      <c r="BL103">
        <f>COUNTIFS(様式２!$R103,1,'様式２－１'!BA103,"○")</f>
        <v>0</v>
      </c>
      <c r="BM103">
        <f>COUNTIFS(様式２!$R103,1,'様式２－１'!BB103,"○")</f>
        <v>0</v>
      </c>
      <c r="BN103">
        <f>COUNTIFS(様式２!$R103,1,'様式２－１'!BC103,"○")</f>
        <v>0</v>
      </c>
      <c r="BO103">
        <f>COUNTIFS(様式２!$R103,1,BD103,"&lt;&gt;"&amp;"")</f>
        <v>0</v>
      </c>
      <c r="BP103">
        <f>COUNTIFS(様式２!$R103,1,BE103,"&lt;&gt;"&amp;"")</f>
        <v>0</v>
      </c>
      <c r="BQ103">
        <f>COUNTIFS(様式２!$R103,1,BF103,"&lt;&gt;"&amp;"")</f>
        <v>0</v>
      </c>
      <c r="BR103">
        <f>COUNTIFS(様式２!$R103,1,BG103,"&lt;&gt;"&amp;"")</f>
        <v>0</v>
      </c>
      <c r="BT103">
        <f t="shared" si="15"/>
        <v>0</v>
      </c>
      <c r="BU103">
        <f t="shared" si="16"/>
        <v>0</v>
      </c>
      <c r="BV103">
        <f t="shared" si="17"/>
        <v>0</v>
      </c>
      <c r="BW103">
        <f t="shared" si="13"/>
        <v>0</v>
      </c>
      <c r="BX103" t="str">
        <f>IF(A103=0,"",IF(BT103&gt;0,"技",IF(BU103&gt;0,"Ｒ土",IF(BV103&gt;0,"Ｒ",IF(BW103&gt;0,"地",様式２!Y103)))))</f>
        <v/>
      </c>
      <c r="BY103">
        <f t="shared" si="14"/>
        <v>0</v>
      </c>
    </row>
    <row r="104" spans="1:77" ht="38.25" customHeight="1" x14ac:dyDescent="0.2">
      <c r="A104" s="149"/>
      <c r="B104" s="56" t="str">
        <f t="shared" si="12"/>
        <v/>
      </c>
      <c r="C104" s="41">
        <f>IF(A104&gt;0,IF(VLOOKUP(A104,全技術者確認表!$A$14:$L$151,5,)="","全技術者確認表に○がありません",VLOOKUP(A104,全技術者確認表!$A$14:$D$151,2,0)),IF(COUNTA(D104:BG104)&gt;0,CB$12,))</f>
        <v>0</v>
      </c>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50"/>
      <c r="AK104" s="150"/>
      <c r="AL104" s="150"/>
      <c r="AM104" s="150"/>
      <c r="AN104" s="150"/>
      <c r="AO104" s="150"/>
      <c r="AP104" s="150"/>
      <c r="AQ104" s="150"/>
      <c r="AR104" s="150"/>
      <c r="AS104" s="150"/>
      <c r="AT104" s="150"/>
      <c r="AU104" s="150"/>
      <c r="AV104" s="150"/>
      <c r="AW104" s="150"/>
      <c r="AX104" s="150"/>
      <c r="AY104" s="150"/>
      <c r="AZ104" s="150"/>
      <c r="BA104" s="134"/>
      <c r="BB104" s="134"/>
      <c r="BC104" s="134"/>
      <c r="BD104" s="151"/>
      <c r="BE104" s="152"/>
      <c r="BF104" s="152"/>
      <c r="BG104" s="152"/>
      <c r="BL104">
        <f>COUNTIFS(様式２!$R104,1,'様式２－１'!BA104,"○")</f>
        <v>0</v>
      </c>
      <c r="BM104">
        <f>COUNTIFS(様式２!$R104,1,'様式２－１'!BB104,"○")</f>
        <v>0</v>
      </c>
      <c r="BN104">
        <f>COUNTIFS(様式２!$R104,1,'様式２－１'!BC104,"○")</f>
        <v>0</v>
      </c>
      <c r="BO104">
        <f>COUNTIFS(様式２!$R104,1,BD104,"&lt;&gt;"&amp;"")</f>
        <v>0</v>
      </c>
      <c r="BP104">
        <f>COUNTIFS(様式２!$R104,1,BE104,"&lt;&gt;"&amp;"")</f>
        <v>0</v>
      </c>
      <c r="BQ104">
        <f>COUNTIFS(様式２!$R104,1,BF104,"&lt;&gt;"&amp;"")</f>
        <v>0</v>
      </c>
      <c r="BR104">
        <f>COUNTIFS(様式２!$R104,1,BG104,"&lt;&gt;"&amp;"")</f>
        <v>0</v>
      </c>
      <c r="BT104">
        <f t="shared" si="15"/>
        <v>0</v>
      </c>
      <c r="BU104">
        <f t="shared" si="16"/>
        <v>0</v>
      </c>
      <c r="BV104">
        <f t="shared" si="17"/>
        <v>0</v>
      </c>
      <c r="BW104">
        <f t="shared" si="13"/>
        <v>0</v>
      </c>
      <c r="BX104" t="str">
        <f>IF(A104=0,"",IF(BT104&gt;0,"技",IF(BU104&gt;0,"Ｒ土",IF(BV104&gt;0,"Ｒ",IF(BW104&gt;0,"地",様式２!Y104)))))</f>
        <v/>
      </c>
      <c r="BY104">
        <f t="shared" si="14"/>
        <v>0</v>
      </c>
    </row>
    <row r="105" spans="1:77" ht="38.25" customHeight="1" x14ac:dyDescent="0.2">
      <c r="A105" s="149"/>
      <c r="B105" s="56" t="str">
        <f t="shared" si="12"/>
        <v/>
      </c>
      <c r="C105" s="41">
        <f>IF(A105&gt;0,IF(VLOOKUP(A105,全技術者確認表!$A$14:$L$151,5,)="","全技術者確認表に○がありません",VLOOKUP(A105,全技術者確認表!$A$14:$D$151,2,0)),IF(COUNTA(D105:BG105)&gt;0,CB$12,))</f>
        <v>0</v>
      </c>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50"/>
      <c r="AK105" s="150"/>
      <c r="AL105" s="150"/>
      <c r="AM105" s="150"/>
      <c r="AN105" s="150"/>
      <c r="AO105" s="150"/>
      <c r="AP105" s="150"/>
      <c r="AQ105" s="150"/>
      <c r="AR105" s="150"/>
      <c r="AS105" s="150"/>
      <c r="AT105" s="150"/>
      <c r="AU105" s="150"/>
      <c r="AV105" s="150"/>
      <c r="AW105" s="150"/>
      <c r="AX105" s="150"/>
      <c r="AY105" s="150"/>
      <c r="AZ105" s="150"/>
      <c r="BA105" s="134"/>
      <c r="BB105" s="134"/>
      <c r="BC105" s="134"/>
      <c r="BD105" s="151"/>
      <c r="BE105" s="152"/>
      <c r="BF105" s="152"/>
      <c r="BG105" s="152"/>
      <c r="BL105">
        <f>COUNTIFS(様式２!$R105,1,'様式２－１'!BA105,"○")</f>
        <v>0</v>
      </c>
      <c r="BM105">
        <f>COUNTIFS(様式２!$R105,1,'様式２－１'!BB105,"○")</f>
        <v>0</v>
      </c>
      <c r="BN105">
        <f>COUNTIFS(様式２!$R105,1,'様式２－１'!BC105,"○")</f>
        <v>0</v>
      </c>
      <c r="BO105">
        <f>COUNTIFS(様式２!$R105,1,BD105,"&lt;&gt;"&amp;"")</f>
        <v>0</v>
      </c>
      <c r="BP105">
        <f>COUNTIFS(様式２!$R105,1,BE105,"&lt;&gt;"&amp;"")</f>
        <v>0</v>
      </c>
      <c r="BQ105">
        <f>COUNTIFS(様式２!$R105,1,BF105,"&lt;&gt;"&amp;"")</f>
        <v>0</v>
      </c>
      <c r="BR105">
        <f>COUNTIFS(様式２!$R105,1,BG105,"&lt;&gt;"&amp;"")</f>
        <v>0</v>
      </c>
      <c r="BT105">
        <f t="shared" si="15"/>
        <v>0</v>
      </c>
      <c r="BU105">
        <f t="shared" si="16"/>
        <v>0</v>
      </c>
      <c r="BV105">
        <f t="shared" si="17"/>
        <v>0</v>
      </c>
      <c r="BW105">
        <f t="shared" si="13"/>
        <v>0</v>
      </c>
      <c r="BX105" t="str">
        <f>IF(A105=0,"",IF(BT105&gt;0,"技",IF(BU105&gt;0,"Ｒ土",IF(BV105&gt;0,"Ｒ",IF(BW105&gt;0,"地",様式２!Y105)))))</f>
        <v/>
      </c>
      <c r="BY105">
        <f t="shared" si="14"/>
        <v>0</v>
      </c>
    </row>
    <row r="106" spans="1:77" ht="38.25" customHeight="1" x14ac:dyDescent="0.2">
      <c r="A106" s="149"/>
      <c r="B106" s="56" t="str">
        <f t="shared" si="12"/>
        <v/>
      </c>
      <c r="C106" s="41">
        <f>IF(A106&gt;0,IF(VLOOKUP(A106,全技術者確認表!$A$14:$L$151,5,)="","全技術者確認表に○がありません",VLOOKUP(A106,全技術者確認表!$A$14:$D$151,2,0)),IF(COUNTA(D106:BG106)&gt;0,CB$12,))</f>
        <v>0</v>
      </c>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50"/>
      <c r="AK106" s="150"/>
      <c r="AL106" s="150"/>
      <c r="AM106" s="150"/>
      <c r="AN106" s="150"/>
      <c r="AO106" s="150"/>
      <c r="AP106" s="150"/>
      <c r="AQ106" s="150"/>
      <c r="AR106" s="150"/>
      <c r="AS106" s="150"/>
      <c r="AT106" s="150"/>
      <c r="AU106" s="150"/>
      <c r="AV106" s="150"/>
      <c r="AW106" s="150"/>
      <c r="AX106" s="150"/>
      <c r="AY106" s="150"/>
      <c r="AZ106" s="150"/>
      <c r="BA106" s="134"/>
      <c r="BB106" s="134"/>
      <c r="BC106" s="134"/>
      <c r="BD106" s="151"/>
      <c r="BE106" s="152"/>
      <c r="BF106" s="152"/>
      <c r="BG106" s="152"/>
      <c r="BL106">
        <f>COUNTIFS(様式２!$R106,1,'様式２－１'!BA106,"○")</f>
        <v>0</v>
      </c>
      <c r="BM106">
        <f>COUNTIFS(様式２!$R106,1,'様式２－１'!BB106,"○")</f>
        <v>0</v>
      </c>
      <c r="BN106">
        <f>COUNTIFS(様式２!$R106,1,'様式２－１'!BC106,"○")</f>
        <v>0</v>
      </c>
      <c r="BO106">
        <f>COUNTIFS(様式２!$R106,1,BD106,"&lt;&gt;"&amp;"")</f>
        <v>0</v>
      </c>
      <c r="BP106">
        <f>COUNTIFS(様式２!$R106,1,BE106,"&lt;&gt;"&amp;"")</f>
        <v>0</v>
      </c>
      <c r="BQ106">
        <f>COUNTIFS(様式２!$R106,1,BF106,"&lt;&gt;"&amp;"")</f>
        <v>0</v>
      </c>
      <c r="BR106">
        <f>COUNTIFS(様式２!$R106,1,BG106,"&lt;&gt;"&amp;"")</f>
        <v>0</v>
      </c>
      <c r="BT106">
        <f t="shared" si="15"/>
        <v>0</v>
      </c>
      <c r="BU106">
        <f t="shared" si="16"/>
        <v>0</v>
      </c>
      <c r="BV106">
        <f t="shared" si="17"/>
        <v>0</v>
      </c>
      <c r="BW106">
        <f t="shared" si="13"/>
        <v>0</v>
      </c>
      <c r="BX106" t="str">
        <f>IF(A106=0,"",IF(BT106&gt;0,"技",IF(BU106&gt;0,"Ｒ土",IF(BV106&gt;0,"Ｒ",IF(BW106&gt;0,"地",様式２!Y106)))))</f>
        <v/>
      </c>
      <c r="BY106">
        <f t="shared" si="14"/>
        <v>0</v>
      </c>
    </row>
    <row r="107" spans="1:77" ht="38.25" customHeight="1" x14ac:dyDescent="0.2">
      <c r="A107" s="149"/>
      <c r="B107" s="56" t="str">
        <f t="shared" si="12"/>
        <v/>
      </c>
      <c r="C107" s="41">
        <f>IF(A107&gt;0,IF(VLOOKUP(A107,全技術者確認表!$A$14:$L$151,5,)="","全技術者確認表に○がありません",VLOOKUP(A107,全技術者確認表!$A$14:$D$151,2,0)),IF(COUNTA(D107:BG107)&gt;0,CB$12,))</f>
        <v>0</v>
      </c>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50"/>
      <c r="AK107" s="150"/>
      <c r="AL107" s="150"/>
      <c r="AM107" s="150"/>
      <c r="AN107" s="150"/>
      <c r="AO107" s="150"/>
      <c r="AP107" s="150"/>
      <c r="AQ107" s="150"/>
      <c r="AR107" s="150"/>
      <c r="AS107" s="150"/>
      <c r="AT107" s="150"/>
      <c r="AU107" s="150"/>
      <c r="AV107" s="150"/>
      <c r="AW107" s="150"/>
      <c r="AX107" s="150"/>
      <c r="AY107" s="150"/>
      <c r="AZ107" s="150"/>
      <c r="BA107" s="134"/>
      <c r="BB107" s="134"/>
      <c r="BC107" s="134"/>
      <c r="BD107" s="151"/>
      <c r="BE107" s="152"/>
      <c r="BF107" s="152"/>
      <c r="BG107" s="152"/>
      <c r="BL107">
        <f>COUNTIFS(様式２!$R107,1,'様式２－１'!BA107,"○")</f>
        <v>0</v>
      </c>
      <c r="BM107">
        <f>COUNTIFS(様式２!$R107,1,'様式２－１'!BB107,"○")</f>
        <v>0</v>
      </c>
      <c r="BN107">
        <f>COUNTIFS(様式２!$R107,1,'様式２－１'!BC107,"○")</f>
        <v>0</v>
      </c>
      <c r="BO107">
        <f>COUNTIFS(様式２!$R107,1,BD107,"&lt;&gt;"&amp;"")</f>
        <v>0</v>
      </c>
      <c r="BP107">
        <f>COUNTIFS(様式２!$R107,1,BE107,"&lt;&gt;"&amp;"")</f>
        <v>0</v>
      </c>
      <c r="BQ107">
        <f>COUNTIFS(様式２!$R107,1,BF107,"&lt;&gt;"&amp;"")</f>
        <v>0</v>
      </c>
      <c r="BR107">
        <f>COUNTIFS(様式２!$R107,1,BG107,"&lt;&gt;"&amp;"")</f>
        <v>0</v>
      </c>
      <c r="BT107">
        <f t="shared" si="15"/>
        <v>0</v>
      </c>
      <c r="BU107">
        <f t="shared" si="16"/>
        <v>0</v>
      </c>
      <c r="BV107">
        <f t="shared" si="17"/>
        <v>0</v>
      </c>
      <c r="BW107">
        <f t="shared" si="13"/>
        <v>0</v>
      </c>
      <c r="BX107" t="str">
        <f>IF(A107=0,"",IF(BT107&gt;0,"技",IF(BU107&gt;0,"Ｒ土",IF(BV107&gt;0,"Ｒ",IF(BW107&gt;0,"地",様式２!Y107)))))</f>
        <v/>
      </c>
      <c r="BY107">
        <f t="shared" si="14"/>
        <v>0</v>
      </c>
    </row>
    <row r="108" spans="1:77" ht="38.25" customHeight="1" x14ac:dyDescent="0.2">
      <c r="A108" s="149"/>
      <c r="B108" s="56" t="str">
        <f t="shared" si="12"/>
        <v/>
      </c>
      <c r="C108" s="41">
        <f>IF(A108&gt;0,IF(VLOOKUP(A108,全技術者確認表!$A$14:$L$151,5,)="","全技術者確認表に○がありません",VLOOKUP(A108,全技術者確認表!$A$14:$D$151,2,0)),IF(COUNTA(D108:BG108)&gt;0,CB$12,))</f>
        <v>0</v>
      </c>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50"/>
      <c r="AK108" s="150"/>
      <c r="AL108" s="150"/>
      <c r="AM108" s="150"/>
      <c r="AN108" s="150"/>
      <c r="AO108" s="150"/>
      <c r="AP108" s="150"/>
      <c r="AQ108" s="150"/>
      <c r="AR108" s="150"/>
      <c r="AS108" s="150"/>
      <c r="AT108" s="150"/>
      <c r="AU108" s="150"/>
      <c r="AV108" s="150"/>
      <c r="AW108" s="150"/>
      <c r="AX108" s="150"/>
      <c r="AY108" s="150"/>
      <c r="AZ108" s="150"/>
      <c r="BA108" s="134"/>
      <c r="BB108" s="134"/>
      <c r="BC108" s="134"/>
      <c r="BD108" s="151"/>
      <c r="BE108" s="152"/>
      <c r="BF108" s="152"/>
      <c r="BG108" s="152"/>
      <c r="BL108">
        <f>COUNTIFS(様式２!$R108,1,'様式２－１'!BA108,"○")</f>
        <v>0</v>
      </c>
      <c r="BM108">
        <f>COUNTIFS(様式２!$R108,1,'様式２－１'!BB108,"○")</f>
        <v>0</v>
      </c>
      <c r="BN108">
        <f>COUNTIFS(様式２!$R108,1,'様式２－１'!BC108,"○")</f>
        <v>0</v>
      </c>
      <c r="BO108">
        <f>COUNTIFS(様式２!$R108,1,BD108,"&lt;&gt;"&amp;"")</f>
        <v>0</v>
      </c>
      <c r="BP108">
        <f>COUNTIFS(様式２!$R108,1,BE108,"&lt;&gt;"&amp;"")</f>
        <v>0</v>
      </c>
      <c r="BQ108">
        <f>COUNTIFS(様式２!$R108,1,BF108,"&lt;&gt;"&amp;"")</f>
        <v>0</v>
      </c>
      <c r="BR108">
        <f>COUNTIFS(様式２!$R108,1,BG108,"&lt;&gt;"&amp;"")</f>
        <v>0</v>
      </c>
      <c r="BT108">
        <f t="shared" si="15"/>
        <v>0</v>
      </c>
      <c r="BU108">
        <f t="shared" si="16"/>
        <v>0</v>
      </c>
      <c r="BV108">
        <f t="shared" si="17"/>
        <v>0</v>
      </c>
      <c r="BW108">
        <f t="shared" si="13"/>
        <v>0</v>
      </c>
      <c r="BX108" t="str">
        <f>IF(A108=0,"",IF(BT108&gt;0,"技",IF(BU108&gt;0,"Ｒ土",IF(BV108&gt;0,"Ｒ",IF(BW108&gt;0,"地",様式２!Y108)))))</f>
        <v/>
      </c>
      <c r="BY108">
        <f t="shared" si="14"/>
        <v>0</v>
      </c>
    </row>
    <row r="109" spans="1:77" ht="38.25" customHeight="1" x14ac:dyDescent="0.2">
      <c r="A109" s="149"/>
      <c r="B109" s="56" t="str">
        <f t="shared" ref="B109:B163" si="18">BX109</f>
        <v/>
      </c>
      <c r="C109" s="41">
        <f>IF(A109&gt;0,IF(VLOOKUP(A109,全技術者確認表!$A$14:$L$151,5,)="","全技術者確認表に○がありません",VLOOKUP(A109,全技術者確認表!$A$14:$D$151,2,0)),IF(COUNTA(D109:BG109)&gt;0,CB$12,))</f>
        <v>0</v>
      </c>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50"/>
      <c r="AK109" s="150"/>
      <c r="AL109" s="150"/>
      <c r="AM109" s="150"/>
      <c r="AN109" s="150"/>
      <c r="AO109" s="150"/>
      <c r="AP109" s="150"/>
      <c r="AQ109" s="150"/>
      <c r="AR109" s="150"/>
      <c r="AS109" s="150"/>
      <c r="AT109" s="150"/>
      <c r="AU109" s="150"/>
      <c r="AV109" s="150"/>
      <c r="AW109" s="150"/>
      <c r="AX109" s="150"/>
      <c r="AY109" s="150"/>
      <c r="AZ109" s="150"/>
      <c r="BA109" s="134"/>
      <c r="BB109" s="134"/>
      <c r="BC109" s="134"/>
      <c r="BD109" s="151"/>
      <c r="BE109" s="152"/>
      <c r="BF109" s="152"/>
      <c r="BG109" s="152"/>
      <c r="BL109">
        <f>COUNTIFS(様式２!$R153,1,'様式２－１'!BA109,"○")</f>
        <v>0</v>
      </c>
      <c r="BM109">
        <f>COUNTIFS(様式２!$R153,1,'様式２－１'!BB109,"○")</f>
        <v>0</v>
      </c>
      <c r="BN109">
        <f>COUNTIFS(様式２!$R153,1,'様式２－１'!BC109,"○")</f>
        <v>0</v>
      </c>
      <c r="BO109">
        <f>COUNTIFS(様式２!$R153,1,BD109,"&lt;&gt;"&amp;"")</f>
        <v>0</v>
      </c>
      <c r="BP109">
        <f>COUNTIFS(様式２!$R153,1,BE109,"&lt;&gt;"&amp;"")</f>
        <v>0</v>
      </c>
      <c r="BQ109">
        <f>COUNTIFS(様式２!$R153,1,BF109,"&lt;&gt;"&amp;"")</f>
        <v>0</v>
      </c>
      <c r="BR109">
        <f>COUNTIFS(様式２!$R153,1,BG109,"&lt;&gt;"&amp;"")</f>
        <v>0</v>
      </c>
      <c r="BT109">
        <f t="shared" si="15"/>
        <v>0</v>
      </c>
      <c r="BU109">
        <f t="shared" si="16"/>
        <v>0</v>
      </c>
      <c r="BV109">
        <f t="shared" si="17"/>
        <v>0</v>
      </c>
      <c r="BW109">
        <f t="shared" si="13"/>
        <v>0</v>
      </c>
      <c r="BX109" t="str">
        <f>IF(A109=0,"",IF(BT109&gt;0,"技",IF(BU109&gt;0,"Ｒ土",IF(BV109&gt;0,"Ｒ",IF(BW109&gt;0,"地",様式２!Y109)))))</f>
        <v/>
      </c>
      <c r="BY109">
        <f t="shared" si="14"/>
        <v>0</v>
      </c>
    </row>
    <row r="110" spans="1:77" ht="38.25" customHeight="1" x14ac:dyDescent="0.2">
      <c r="A110" s="149"/>
      <c r="B110" s="56" t="str">
        <f t="shared" si="18"/>
        <v/>
      </c>
      <c r="C110" s="41">
        <f>IF(A110&gt;0,IF(VLOOKUP(A110,全技術者確認表!$A$14:$L$151,5,)="","全技術者確認表に○がありません",VLOOKUP(A110,全技術者確認表!$A$14:$D$151,2,0)),IF(COUNTA(D110:BG110)&gt;0,CB$12,))</f>
        <v>0</v>
      </c>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50"/>
      <c r="AK110" s="150"/>
      <c r="AL110" s="150"/>
      <c r="AM110" s="150"/>
      <c r="AN110" s="150"/>
      <c r="AO110" s="150"/>
      <c r="AP110" s="150"/>
      <c r="AQ110" s="150"/>
      <c r="AR110" s="150"/>
      <c r="AS110" s="150"/>
      <c r="AT110" s="150"/>
      <c r="AU110" s="150"/>
      <c r="AV110" s="150"/>
      <c r="AW110" s="150"/>
      <c r="AX110" s="150"/>
      <c r="AY110" s="150"/>
      <c r="AZ110" s="150"/>
      <c r="BA110" s="134"/>
      <c r="BB110" s="134"/>
      <c r="BC110" s="134"/>
      <c r="BD110" s="151"/>
      <c r="BE110" s="152"/>
      <c r="BF110" s="152"/>
      <c r="BG110" s="152"/>
      <c r="BL110">
        <f>COUNTIFS(様式２!$R154,1,'様式２－１'!BA110,"○")</f>
        <v>0</v>
      </c>
      <c r="BM110">
        <f>COUNTIFS(様式２!$R154,1,'様式２－１'!BB110,"○")</f>
        <v>0</v>
      </c>
      <c r="BN110">
        <f>COUNTIFS(様式２!$R154,1,'様式２－１'!BC110,"○")</f>
        <v>0</v>
      </c>
      <c r="BO110">
        <f>COUNTIFS(様式２!$R154,1,BD110,"&lt;&gt;"&amp;"")</f>
        <v>0</v>
      </c>
      <c r="BP110">
        <f>COUNTIFS(様式２!$R154,1,BE110,"&lt;&gt;"&amp;"")</f>
        <v>0</v>
      </c>
      <c r="BQ110">
        <f>COUNTIFS(様式２!$R154,1,BF110,"&lt;&gt;"&amp;"")</f>
        <v>0</v>
      </c>
      <c r="BR110">
        <f>COUNTIFS(様式２!$R154,1,BG110,"&lt;&gt;"&amp;"")</f>
        <v>0</v>
      </c>
      <c r="BT110">
        <f t="shared" si="15"/>
        <v>0</v>
      </c>
      <c r="BU110">
        <f t="shared" si="16"/>
        <v>0</v>
      </c>
      <c r="BV110">
        <f t="shared" si="17"/>
        <v>0</v>
      </c>
      <c r="BW110">
        <f t="shared" si="13"/>
        <v>0</v>
      </c>
      <c r="BX110" t="str">
        <f>IF(A110=0,"",IF(BT110&gt;0,"技",IF(BU110&gt;0,"Ｒ土",IF(BV110&gt;0,"Ｒ",IF(BW110&gt;0,"地",様式２!Y110)))))</f>
        <v/>
      </c>
      <c r="BY110">
        <f t="shared" si="14"/>
        <v>0</v>
      </c>
    </row>
    <row r="111" spans="1:77" ht="38.25" customHeight="1" x14ac:dyDescent="0.2">
      <c r="A111" s="149"/>
      <c r="B111" s="56" t="str">
        <f t="shared" si="18"/>
        <v/>
      </c>
      <c r="C111" s="41">
        <f>IF(A111&gt;0,IF(VLOOKUP(A111,全技術者確認表!$A$14:$L$151,5,)="","全技術者確認表に○がありません",VLOOKUP(A111,全技術者確認表!$A$14:$D$151,2,0)),IF(COUNTA(D111:BG111)&gt;0,CB$12,))</f>
        <v>0</v>
      </c>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50"/>
      <c r="AK111" s="150"/>
      <c r="AL111" s="150"/>
      <c r="AM111" s="150"/>
      <c r="AN111" s="150"/>
      <c r="AO111" s="150"/>
      <c r="AP111" s="150"/>
      <c r="AQ111" s="150"/>
      <c r="AR111" s="150"/>
      <c r="AS111" s="150"/>
      <c r="AT111" s="150"/>
      <c r="AU111" s="150"/>
      <c r="AV111" s="150"/>
      <c r="AW111" s="150"/>
      <c r="AX111" s="150"/>
      <c r="AY111" s="150"/>
      <c r="AZ111" s="150"/>
      <c r="BA111" s="134"/>
      <c r="BB111" s="134"/>
      <c r="BC111" s="134"/>
      <c r="BD111" s="151"/>
      <c r="BE111" s="152"/>
      <c r="BF111" s="152"/>
      <c r="BG111" s="152"/>
      <c r="BL111">
        <f>COUNTIFS(様式２!$R155,1,'様式２－１'!BA111,"○")</f>
        <v>0</v>
      </c>
      <c r="BM111">
        <f>COUNTIFS(様式２!$R155,1,'様式２－１'!BB111,"○")</f>
        <v>0</v>
      </c>
      <c r="BN111">
        <f>COUNTIFS(様式２!$R155,1,'様式２－１'!BC111,"○")</f>
        <v>0</v>
      </c>
      <c r="BO111">
        <f>COUNTIFS(様式２!$R155,1,BD111,"&lt;&gt;"&amp;"")</f>
        <v>0</v>
      </c>
      <c r="BP111">
        <f>COUNTIFS(様式２!$R155,1,BE111,"&lt;&gt;"&amp;"")</f>
        <v>0</v>
      </c>
      <c r="BQ111">
        <f>COUNTIFS(様式２!$R155,1,BF111,"&lt;&gt;"&amp;"")</f>
        <v>0</v>
      </c>
      <c r="BR111">
        <f>COUNTIFS(様式２!$R155,1,BG111,"&lt;&gt;"&amp;"")</f>
        <v>0</v>
      </c>
      <c r="BT111">
        <f t="shared" si="15"/>
        <v>0</v>
      </c>
      <c r="BU111">
        <f t="shared" si="16"/>
        <v>0</v>
      </c>
      <c r="BV111">
        <f t="shared" si="17"/>
        <v>0</v>
      </c>
      <c r="BW111">
        <f t="shared" si="13"/>
        <v>0</v>
      </c>
      <c r="BX111" t="str">
        <f>IF(A111=0,"",IF(BT111&gt;0,"技",IF(BU111&gt;0,"Ｒ土",IF(BV111&gt;0,"Ｒ",IF(BW111&gt;0,"地",様式２!Y111)))))</f>
        <v/>
      </c>
      <c r="BY111">
        <f t="shared" si="14"/>
        <v>0</v>
      </c>
    </row>
    <row r="112" spans="1:77" ht="38.25" customHeight="1" x14ac:dyDescent="0.2">
      <c r="A112" s="149"/>
      <c r="B112" s="56" t="str">
        <f t="shared" si="18"/>
        <v/>
      </c>
      <c r="C112" s="41">
        <f>IF(A112&gt;0,IF(VLOOKUP(A112,全技術者確認表!$A$14:$L$151,5,)="","全技術者確認表に○がありません",VLOOKUP(A112,全技術者確認表!$A$14:$D$151,2,0)),IF(COUNTA(D112:BG112)&gt;0,CB$12,))</f>
        <v>0</v>
      </c>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50"/>
      <c r="AK112" s="150"/>
      <c r="AL112" s="150"/>
      <c r="AM112" s="150"/>
      <c r="AN112" s="150"/>
      <c r="AO112" s="150"/>
      <c r="AP112" s="150"/>
      <c r="AQ112" s="150"/>
      <c r="AR112" s="150"/>
      <c r="AS112" s="150"/>
      <c r="AT112" s="150"/>
      <c r="AU112" s="150"/>
      <c r="AV112" s="150"/>
      <c r="AW112" s="150"/>
      <c r="AX112" s="150"/>
      <c r="AY112" s="150"/>
      <c r="AZ112" s="150"/>
      <c r="BA112" s="134"/>
      <c r="BB112" s="134"/>
      <c r="BC112" s="134"/>
      <c r="BD112" s="151"/>
      <c r="BE112" s="152"/>
      <c r="BF112" s="152"/>
      <c r="BG112" s="152"/>
      <c r="BL112">
        <f>COUNTIFS(様式２!$R156,1,'様式２－１'!BA112,"○")</f>
        <v>0</v>
      </c>
      <c r="BM112">
        <f>COUNTIFS(様式２!$R156,1,'様式２－１'!BB112,"○")</f>
        <v>0</v>
      </c>
      <c r="BN112">
        <f>COUNTIFS(様式２!$R156,1,'様式２－１'!BC112,"○")</f>
        <v>0</v>
      </c>
      <c r="BO112">
        <f>COUNTIFS(様式２!$R156,1,BD112,"&lt;&gt;"&amp;"")</f>
        <v>0</v>
      </c>
      <c r="BP112">
        <f>COUNTIFS(様式２!$R156,1,BE112,"&lt;&gt;"&amp;"")</f>
        <v>0</v>
      </c>
      <c r="BQ112">
        <f>COUNTIFS(様式２!$R156,1,BF112,"&lt;&gt;"&amp;"")</f>
        <v>0</v>
      </c>
      <c r="BR112">
        <f>COUNTIFS(様式２!$R156,1,BG112,"&lt;&gt;"&amp;"")</f>
        <v>0</v>
      </c>
      <c r="BT112">
        <f t="shared" si="15"/>
        <v>0</v>
      </c>
      <c r="BU112">
        <f t="shared" si="16"/>
        <v>0</v>
      </c>
      <c r="BV112">
        <f t="shared" si="17"/>
        <v>0</v>
      </c>
      <c r="BW112">
        <f t="shared" ref="BW112:BW163" si="19">COUNTA(BF112)</f>
        <v>0</v>
      </c>
      <c r="BX112" t="str">
        <f>IF(A112=0,"",IF(BT112&gt;0,"技",IF(BU112&gt;0,"Ｒ土",IF(BV112&gt;0,"Ｒ",IF(BW112&gt;0,"地",様式２!Y112)))))</f>
        <v/>
      </c>
      <c r="BY112">
        <f t="shared" ref="BY112:BY163" si="20">SUM(BT112:BV112)</f>
        <v>0</v>
      </c>
    </row>
    <row r="113" spans="1:77" ht="38.25" customHeight="1" x14ac:dyDescent="0.2">
      <c r="A113" s="149"/>
      <c r="B113" s="56" t="str">
        <f t="shared" si="18"/>
        <v/>
      </c>
      <c r="C113" s="41">
        <f>IF(A113&gt;0,IF(VLOOKUP(A113,全技術者確認表!$A$14:$L$151,5,)="","全技術者確認表に○がありません",VLOOKUP(A113,全技術者確認表!$A$14:$D$151,2,0)),IF(COUNTA(D113:BG113)&gt;0,CB$12,))</f>
        <v>0</v>
      </c>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50"/>
      <c r="AK113" s="150"/>
      <c r="AL113" s="150"/>
      <c r="AM113" s="150"/>
      <c r="AN113" s="150"/>
      <c r="AO113" s="150"/>
      <c r="AP113" s="150"/>
      <c r="AQ113" s="150"/>
      <c r="AR113" s="150"/>
      <c r="AS113" s="150"/>
      <c r="AT113" s="150"/>
      <c r="AU113" s="150"/>
      <c r="AV113" s="150"/>
      <c r="AW113" s="150"/>
      <c r="AX113" s="150"/>
      <c r="AY113" s="150"/>
      <c r="AZ113" s="150"/>
      <c r="BA113" s="134"/>
      <c r="BB113" s="134"/>
      <c r="BC113" s="134"/>
      <c r="BD113" s="151"/>
      <c r="BE113" s="152"/>
      <c r="BF113" s="152"/>
      <c r="BG113" s="152"/>
      <c r="BL113">
        <f>COUNTIFS(様式２!$R157,1,'様式２－１'!BA113,"○")</f>
        <v>0</v>
      </c>
      <c r="BM113">
        <f>COUNTIFS(様式２!$R157,1,'様式２－１'!BB113,"○")</f>
        <v>0</v>
      </c>
      <c r="BN113">
        <f>COUNTIFS(様式２!$R157,1,'様式２－１'!BC113,"○")</f>
        <v>0</v>
      </c>
      <c r="BO113">
        <f>COUNTIFS(様式２!$R157,1,BD113,"&lt;&gt;"&amp;"")</f>
        <v>0</v>
      </c>
      <c r="BP113">
        <f>COUNTIFS(様式２!$R157,1,BE113,"&lt;&gt;"&amp;"")</f>
        <v>0</v>
      </c>
      <c r="BQ113">
        <f>COUNTIFS(様式２!$R157,1,BF113,"&lt;&gt;"&amp;"")</f>
        <v>0</v>
      </c>
      <c r="BR113">
        <f>COUNTIFS(様式２!$R157,1,BG113,"&lt;&gt;"&amp;"")</f>
        <v>0</v>
      </c>
      <c r="BT113">
        <f t="shared" si="15"/>
        <v>0</v>
      </c>
      <c r="BU113">
        <f t="shared" si="16"/>
        <v>0</v>
      </c>
      <c r="BV113">
        <f t="shared" si="17"/>
        <v>0</v>
      </c>
      <c r="BW113">
        <f t="shared" si="19"/>
        <v>0</v>
      </c>
      <c r="BX113" t="str">
        <f>IF(A113=0,"",IF(BT113&gt;0,"技",IF(BU113&gt;0,"Ｒ土",IF(BV113&gt;0,"Ｒ",IF(BW113&gt;0,"地",様式２!Y113)))))</f>
        <v/>
      </c>
      <c r="BY113">
        <f t="shared" si="20"/>
        <v>0</v>
      </c>
    </row>
    <row r="114" spans="1:77" ht="38.25" customHeight="1" x14ac:dyDescent="0.2">
      <c r="A114" s="149"/>
      <c r="B114" s="56" t="str">
        <f t="shared" si="18"/>
        <v/>
      </c>
      <c r="C114" s="41">
        <f>IF(A114&gt;0,IF(VLOOKUP(A114,全技術者確認表!$A$14:$L$151,5,)="","全技術者確認表に○がありません",VLOOKUP(A114,全技術者確認表!$A$14:$D$151,2,0)),IF(COUNTA(D114:BG114)&gt;0,CB$12,))</f>
        <v>0</v>
      </c>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50"/>
      <c r="AK114" s="150"/>
      <c r="AL114" s="150"/>
      <c r="AM114" s="150"/>
      <c r="AN114" s="150"/>
      <c r="AO114" s="150"/>
      <c r="AP114" s="150"/>
      <c r="AQ114" s="150"/>
      <c r="AR114" s="150"/>
      <c r="AS114" s="150"/>
      <c r="AT114" s="150"/>
      <c r="AU114" s="150"/>
      <c r="AV114" s="150"/>
      <c r="AW114" s="150"/>
      <c r="AX114" s="150"/>
      <c r="AY114" s="150"/>
      <c r="AZ114" s="150"/>
      <c r="BA114" s="134"/>
      <c r="BB114" s="134"/>
      <c r="BC114" s="134"/>
      <c r="BD114" s="151"/>
      <c r="BE114" s="152"/>
      <c r="BF114" s="152"/>
      <c r="BG114" s="152"/>
      <c r="BL114">
        <f>COUNTIFS(様式２!$R158,1,'様式２－１'!BA114,"○")</f>
        <v>0</v>
      </c>
      <c r="BM114">
        <f>COUNTIFS(様式２!$R158,1,'様式２－１'!BB114,"○")</f>
        <v>0</v>
      </c>
      <c r="BN114">
        <f>COUNTIFS(様式２!$R158,1,'様式２－１'!BC114,"○")</f>
        <v>0</v>
      </c>
      <c r="BO114">
        <f>COUNTIFS(様式２!$R158,1,BD114,"&lt;&gt;"&amp;"")</f>
        <v>0</v>
      </c>
      <c r="BP114">
        <f>COUNTIFS(様式２!$R158,1,BE114,"&lt;&gt;"&amp;"")</f>
        <v>0</v>
      </c>
      <c r="BQ114">
        <f>COUNTIFS(様式２!$R158,1,BF114,"&lt;&gt;"&amp;"")</f>
        <v>0</v>
      </c>
      <c r="BR114">
        <f>COUNTIFS(様式２!$R158,1,BG114,"&lt;&gt;"&amp;"")</f>
        <v>0</v>
      </c>
      <c r="BT114">
        <f t="shared" si="15"/>
        <v>0</v>
      </c>
      <c r="BU114">
        <f t="shared" si="16"/>
        <v>0</v>
      </c>
      <c r="BV114">
        <f t="shared" si="17"/>
        <v>0</v>
      </c>
      <c r="BW114">
        <f t="shared" si="19"/>
        <v>0</v>
      </c>
      <c r="BX114" t="str">
        <f>IF(A114=0,"",IF(BT114&gt;0,"技",IF(BU114&gt;0,"Ｒ土",IF(BV114&gt;0,"Ｒ",IF(BW114&gt;0,"地",様式２!Y114)))))</f>
        <v/>
      </c>
      <c r="BY114">
        <f t="shared" si="20"/>
        <v>0</v>
      </c>
    </row>
    <row r="115" spans="1:77" ht="38.25" customHeight="1" x14ac:dyDescent="0.2">
      <c r="A115" s="149"/>
      <c r="B115" s="56" t="str">
        <f t="shared" si="18"/>
        <v/>
      </c>
      <c r="C115" s="41">
        <f>IF(A115&gt;0,IF(VLOOKUP(A115,全技術者確認表!$A$14:$L$151,5,)="","全技術者確認表に○がありません",VLOOKUP(A115,全技術者確認表!$A$14:$D$151,2,0)),IF(COUNTA(D115:BG115)&gt;0,CB$12,))</f>
        <v>0</v>
      </c>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50"/>
      <c r="AK115" s="150"/>
      <c r="AL115" s="150"/>
      <c r="AM115" s="150"/>
      <c r="AN115" s="150"/>
      <c r="AO115" s="150"/>
      <c r="AP115" s="150"/>
      <c r="AQ115" s="150"/>
      <c r="AR115" s="150"/>
      <c r="AS115" s="150"/>
      <c r="AT115" s="150"/>
      <c r="AU115" s="150"/>
      <c r="AV115" s="150"/>
      <c r="AW115" s="150"/>
      <c r="AX115" s="150"/>
      <c r="AY115" s="150"/>
      <c r="AZ115" s="150"/>
      <c r="BA115" s="134"/>
      <c r="BB115" s="134"/>
      <c r="BC115" s="134"/>
      <c r="BD115" s="151"/>
      <c r="BE115" s="152"/>
      <c r="BF115" s="152"/>
      <c r="BG115" s="152"/>
      <c r="BL115">
        <f>COUNTIFS(様式２!$R159,1,'様式２－１'!BA115,"○")</f>
        <v>0</v>
      </c>
      <c r="BM115">
        <f>COUNTIFS(様式２!$R159,1,'様式２－１'!BB115,"○")</f>
        <v>0</v>
      </c>
      <c r="BN115">
        <f>COUNTIFS(様式２!$R159,1,'様式２－１'!BC115,"○")</f>
        <v>0</v>
      </c>
      <c r="BO115">
        <f>COUNTIFS(様式２!$R159,1,BD115,"&lt;&gt;"&amp;"")</f>
        <v>0</v>
      </c>
      <c r="BP115">
        <f>COUNTIFS(様式２!$R159,1,BE115,"&lt;&gt;"&amp;"")</f>
        <v>0</v>
      </c>
      <c r="BQ115">
        <f>COUNTIFS(様式２!$R159,1,BF115,"&lt;&gt;"&amp;"")</f>
        <v>0</v>
      </c>
      <c r="BR115">
        <f>COUNTIFS(様式２!$R159,1,BG115,"&lt;&gt;"&amp;"")</f>
        <v>0</v>
      </c>
      <c r="BT115">
        <f t="shared" si="15"/>
        <v>0</v>
      </c>
      <c r="BU115">
        <f t="shared" si="16"/>
        <v>0</v>
      </c>
      <c r="BV115">
        <f t="shared" si="17"/>
        <v>0</v>
      </c>
      <c r="BW115">
        <f t="shared" si="19"/>
        <v>0</v>
      </c>
      <c r="BX115" t="str">
        <f>IF(A115=0,"",IF(BT115&gt;0,"技",IF(BU115&gt;0,"Ｒ土",IF(BV115&gt;0,"Ｒ",IF(BW115&gt;0,"地",様式２!Y115)))))</f>
        <v/>
      </c>
      <c r="BY115">
        <f t="shared" si="20"/>
        <v>0</v>
      </c>
    </row>
    <row r="116" spans="1:77" ht="38.25" customHeight="1" x14ac:dyDescent="0.2">
      <c r="A116" s="149"/>
      <c r="B116" s="56" t="str">
        <f t="shared" si="18"/>
        <v/>
      </c>
      <c r="C116" s="41">
        <f>IF(A116&gt;0,IF(VLOOKUP(A116,全技術者確認表!$A$14:$L$151,5,)="","全技術者確認表に○がありません",VLOOKUP(A116,全技術者確認表!$A$14:$D$151,2,0)),IF(COUNTA(D116:BG116)&gt;0,CB$12,))</f>
        <v>0</v>
      </c>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50"/>
      <c r="AK116" s="150"/>
      <c r="AL116" s="150"/>
      <c r="AM116" s="150"/>
      <c r="AN116" s="150"/>
      <c r="AO116" s="150"/>
      <c r="AP116" s="150"/>
      <c r="AQ116" s="150"/>
      <c r="AR116" s="150"/>
      <c r="AS116" s="150"/>
      <c r="AT116" s="150"/>
      <c r="AU116" s="150"/>
      <c r="AV116" s="150"/>
      <c r="AW116" s="150"/>
      <c r="AX116" s="150"/>
      <c r="AY116" s="150"/>
      <c r="AZ116" s="150"/>
      <c r="BA116" s="134"/>
      <c r="BB116" s="134"/>
      <c r="BC116" s="134"/>
      <c r="BD116" s="151"/>
      <c r="BE116" s="152"/>
      <c r="BF116" s="152"/>
      <c r="BG116" s="152"/>
      <c r="BL116">
        <f>COUNTIFS(様式２!$R160,1,'様式２－１'!BA116,"○")</f>
        <v>0</v>
      </c>
      <c r="BM116">
        <f>COUNTIFS(様式２!$R160,1,'様式２－１'!BB116,"○")</f>
        <v>0</v>
      </c>
      <c r="BN116">
        <f>COUNTIFS(様式２!$R160,1,'様式２－１'!BC116,"○")</f>
        <v>0</v>
      </c>
      <c r="BO116">
        <f>COUNTIFS(様式２!$R160,1,BD116,"&lt;&gt;"&amp;"")</f>
        <v>0</v>
      </c>
      <c r="BP116">
        <f>COUNTIFS(様式２!$R160,1,BE116,"&lt;&gt;"&amp;"")</f>
        <v>0</v>
      </c>
      <c r="BQ116">
        <f>COUNTIFS(様式２!$R160,1,BF116,"&lt;&gt;"&amp;"")</f>
        <v>0</v>
      </c>
      <c r="BR116">
        <f>COUNTIFS(様式２!$R160,1,BG116,"&lt;&gt;"&amp;"")</f>
        <v>0</v>
      </c>
      <c r="BT116">
        <f t="shared" si="15"/>
        <v>0</v>
      </c>
      <c r="BU116">
        <f t="shared" si="16"/>
        <v>0</v>
      </c>
      <c r="BV116">
        <f t="shared" si="17"/>
        <v>0</v>
      </c>
      <c r="BW116">
        <f t="shared" si="19"/>
        <v>0</v>
      </c>
      <c r="BX116" t="str">
        <f>IF(A116=0,"",IF(BT116&gt;0,"技",IF(BU116&gt;0,"Ｒ土",IF(BV116&gt;0,"Ｒ",IF(BW116&gt;0,"地",様式２!Y116)))))</f>
        <v/>
      </c>
      <c r="BY116">
        <f t="shared" si="20"/>
        <v>0</v>
      </c>
    </row>
    <row r="117" spans="1:77" ht="38.25" customHeight="1" x14ac:dyDescent="0.2">
      <c r="A117" s="149"/>
      <c r="B117" s="56" t="str">
        <f t="shared" si="18"/>
        <v/>
      </c>
      <c r="C117" s="41">
        <f>IF(A117&gt;0,IF(VLOOKUP(A117,全技術者確認表!$A$14:$L$151,5,)="","全技術者確認表に○がありません",VLOOKUP(A117,全技術者確認表!$A$14:$D$151,2,0)),IF(COUNTA(D117:BG117)&gt;0,CB$12,))</f>
        <v>0</v>
      </c>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50"/>
      <c r="AK117" s="150"/>
      <c r="AL117" s="150"/>
      <c r="AM117" s="150"/>
      <c r="AN117" s="150"/>
      <c r="AO117" s="150"/>
      <c r="AP117" s="150"/>
      <c r="AQ117" s="150"/>
      <c r="AR117" s="150"/>
      <c r="AS117" s="150"/>
      <c r="AT117" s="150"/>
      <c r="AU117" s="150"/>
      <c r="AV117" s="150"/>
      <c r="AW117" s="150"/>
      <c r="AX117" s="150"/>
      <c r="AY117" s="150"/>
      <c r="AZ117" s="150"/>
      <c r="BA117" s="134"/>
      <c r="BB117" s="134"/>
      <c r="BC117" s="134"/>
      <c r="BD117" s="151"/>
      <c r="BE117" s="152"/>
      <c r="BF117" s="152"/>
      <c r="BG117" s="152"/>
      <c r="BL117">
        <f>COUNTIFS(様式２!$R161,1,'様式２－１'!BA117,"○")</f>
        <v>0</v>
      </c>
      <c r="BM117">
        <f>COUNTIFS(様式２!$R161,1,'様式２－１'!BB117,"○")</f>
        <v>0</v>
      </c>
      <c r="BN117">
        <f>COUNTIFS(様式２!$R161,1,'様式２－１'!BC117,"○")</f>
        <v>0</v>
      </c>
      <c r="BO117">
        <f>COUNTIFS(様式２!$R161,1,BD117,"&lt;&gt;"&amp;"")</f>
        <v>0</v>
      </c>
      <c r="BP117">
        <f>COUNTIFS(様式２!$R161,1,BE117,"&lt;&gt;"&amp;"")</f>
        <v>0</v>
      </c>
      <c r="BQ117">
        <f>COUNTIFS(様式２!$R161,1,BF117,"&lt;&gt;"&amp;"")</f>
        <v>0</v>
      </c>
      <c r="BR117">
        <f>COUNTIFS(様式２!$R161,1,BG117,"&lt;&gt;"&amp;"")</f>
        <v>0</v>
      </c>
      <c r="BT117">
        <f t="shared" si="15"/>
        <v>0</v>
      </c>
      <c r="BU117">
        <f t="shared" si="16"/>
        <v>0</v>
      </c>
      <c r="BV117">
        <f t="shared" si="17"/>
        <v>0</v>
      </c>
      <c r="BW117">
        <f t="shared" si="19"/>
        <v>0</v>
      </c>
      <c r="BX117" t="str">
        <f>IF(A117=0,"",IF(BT117&gt;0,"技",IF(BU117&gt;0,"Ｒ土",IF(BV117&gt;0,"Ｒ",IF(BW117&gt;0,"地",様式２!Y117)))))</f>
        <v/>
      </c>
      <c r="BY117">
        <f t="shared" si="20"/>
        <v>0</v>
      </c>
    </row>
    <row r="118" spans="1:77" ht="38.25" customHeight="1" x14ac:dyDescent="0.2">
      <c r="A118" s="149"/>
      <c r="B118" s="56" t="str">
        <f t="shared" si="18"/>
        <v/>
      </c>
      <c r="C118" s="41">
        <f>IF(A118&gt;0,IF(VLOOKUP(A118,全技術者確認表!$A$14:$L$151,5,)="","全技術者確認表に○がありません",VLOOKUP(A118,全技術者確認表!$A$14:$D$151,2,0)),IF(COUNTA(D118:BG118)&gt;0,CB$12,))</f>
        <v>0</v>
      </c>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c r="AA118" s="134"/>
      <c r="AB118" s="134"/>
      <c r="AC118" s="134"/>
      <c r="AD118" s="134"/>
      <c r="AE118" s="134"/>
      <c r="AF118" s="134"/>
      <c r="AG118" s="134"/>
      <c r="AH118" s="134"/>
      <c r="AI118" s="134"/>
      <c r="AJ118" s="150"/>
      <c r="AK118" s="150"/>
      <c r="AL118" s="150"/>
      <c r="AM118" s="150"/>
      <c r="AN118" s="150"/>
      <c r="AO118" s="150"/>
      <c r="AP118" s="150"/>
      <c r="AQ118" s="150"/>
      <c r="AR118" s="150"/>
      <c r="AS118" s="150"/>
      <c r="AT118" s="150"/>
      <c r="AU118" s="150"/>
      <c r="AV118" s="150"/>
      <c r="AW118" s="150"/>
      <c r="AX118" s="150"/>
      <c r="AY118" s="150"/>
      <c r="AZ118" s="150"/>
      <c r="BA118" s="134"/>
      <c r="BB118" s="134"/>
      <c r="BC118" s="134"/>
      <c r="BD118" s="151"/>
      <c r="BE118" s="152"/>
      <c r="BF118" s="152"/>
      <c r="BG118" s="152"/>
      <c r="BL118">
        <f>COUNTIFS(様式２!$R162,1,'様式２－１'!BA118,"○")</f>
        <v>0</v>
      </c>
      <c r="BM118">
        <f>COUNTIFS(様式２!$R162,1,'様式２－１'!BB118,"○")</f>
        <v>0</v>
      </c>
      <c r="BN118">
        <f>COUNTIFS(様式２!$R162,1,'様式２－１'!BC118,"○")</f>
        <v>0</v>
      </c>
      <c r="BO118">
        <f>COUNTIFS(様式２!$R162,1,BD118,"&lt;&gt;"&amp;"")</f>
        <v>0</v>
      </c>
      <c r="BP118">
        <f>COUNTIFS(様式２!$R162,1,BE118,"&lt;&gt;"&amp;"")</f>
        <v>0</v>
      </c>
      <c r="BQ118">
        <f>COUNTIFS(様式２!$R162,1,BF118,"&lt;&gt;"&amp;"")</f>
        <v>0</v>
      </c>
      <c r="BR118">
        <f>COUNTIFS(様式２!$R162,1,BG118,"&lt;&gt;"&amp;"")</f>
        <v>0</v>
      </c>
      <c r="BT118">
        <f t="shared" si="15"/>
        <v>0</v>
      </c>
      <c r="BU118">
        <f t="shared" si="16"/>
        <v>0</v>
      </c>
      <c r="BV118">
        <f t="shared" si="17"/>
        <v>0</v>
      </c>
      <c r="BW118">
        <f t="shared" si="19"/>
        <v>0</v>
      </c>
      <c r="BX118" t="str">
        <f>IF(A118=0,"",IF(BT118&gt;0,"技",IF(BU118&gt;0,"Ｒ土",IF(BV118&gt;0,"Ｒ",IF(BW118&gt;0,"地",様式２!Y118)))))</f>
        <v/>
      </c>
      <c r="BY118">
        <f t="shared" si="20"/>
        <v>0</v>
      </c>
    </row>
    <row r="119" spans="1:77" ht="38.25" customHeight="1" x14ac:dyDescent="0.2">
      <c r="A119" s="149"/>
      <c r="B119" s="56" t="str">
        <f t="shared" si="18"/>
        <v/>
      </c>
      <c r="C119" s="41">
        <f>IF(A119&gt;0,IF(VLOOKUP(A119,全技術者確認表!$A$14:$L$151,5,)="","全技術者確認表に○がありません",VLOOKUP(A119,全技術者確認表!$A$14:$D$151,2,0)),IF(COUNTA(D119:BG119)&gt;0,CB$12,))</f>
        <v>0</v>
      </c>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50"/>
      <c r="AK119" s="150"/>
      <c r="AL119" s="150"/>
      <c r="AM119" s="150"/>
      <c r="AN119" s="150"/>
      <c r="AO119" s="150"/>
      <c r="AP119" s="150"/>
      <c r="AQ119" s="150"/>
      <c r="AR119" s="150"/>
      <c r="AS119" s="150"/>
      <c r="AT119" s="150"/>
      <c r="AU119" s="150"/>
      <c r="AV119" s="150"/>
      <c r="AW119" s="150"/>
      <c r="AX119" s="150"/>
      <c r="AY119" s="150"/>
      <c r="AZ119" s="150"/>
      <c r="BA119" s="134"/>
      <c r="BB119" s="134"/>
      <c r="BC119" s="134"/>
      <c r="BD119" s="151"/>
      <c r="BE119" s="152"/>
      <c r="BF119" s="152"/>
      <c r="BG119" s="152"/>
      <c r="BL119">
        <f>COUNTIFS(様式２!$R163,1,'様式２－１'!BA119,"○")</f>
        <v>0</v>
      </c>
      <c r="BM119">
        <f>COUNTIFS(様式２!$R163,1,'様式２－１'!BB119,"○")</f>
        <v>0</v>
      </c>
      <c r="BN119">
        <f>COUNTIFS(様式２!$R163,1,'様式２－１'!BC119,"○")</f>
        <v>0</v>
      </c>
      <c r="BO119">
        <f>COUNTIFS(様式２!$R163,1,BD119,"&lt;&gt;"&amp;"")</f>
        <v>0</v>
      </c>
      <c r="BP119">
        <f>COUNTIFS(様式２!$R163,1,BE119,"&lt;&gt;"&amp;"")</f>
        <v>0</v>
      </c>
      <c r="BQ119">
        <f>COUNTIFS(様式２!$R163,1,BF119,"&lt;&gt;"&amp;"")</f>
        <v>0</v>
      </c>
      <c r="BR119">
        <f>COUNTIFS(様式２!$R163,1,BG119,"&lt;&gt;"&amp;"")</f>
        <v>0</v>
      </c>
      <c r="BT119">
        <f t="shared" si="15"/>
        <v>0</v>
      </c>
      <c r="BU119">
        <f t="shared" si="16"/>
        <v>0</v>
      </c>
      <c r="BV119">
        <f t="shared" si="17"/>
        <v>0</v>
      </c>
      <c r="BW119">
        <f t="shared" si="19"/>
        <v>0</v>
      </c>
      <c r="BX119" t="str">
        <f>IF(A119=0,"",IF(BT119&gt;0,"技",IF(BU119&gt;0,"Ｒ土",IF(BV119&gt;0,"Ｒ",IF(BW119&gt;0,"地",様式２!Y119)))))</f>
        <v/>
      </c>
      <c r="BY119">
        <f t="shared" si="20"/>
        <v>0</v>
      </c>
    </row>
    <row r="120" spans="1:77" ht="38.25" customHeight="1" x14ac:dyDescent="0.2">
      <c r="A120" s="149"/>
      <c r="B120" s="56" t="str">
        <f t="shared" si="18"/>
        <v/>
      </c>
      <c r="C120" s="41">
        <f>IF(A120&gt;0,IF(VLOOKUP(A120,全技術者確認表!$A$14:$L$151,5,)="","全技術者確認表に○がありません",VLOOKUP(A120,全技術者確認表!$A$14:$D$151,2,0)),IF(COUNTA(D120:BG120)&gt;0,CB$12,))</f>
        <v>0</v>
      </c>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c r="AJ120" s="150"/>
      <c r="AK120" s="150"/>
      <c r="AL120" s="150"/>
      <c r="AM120" s="150"/>
      <c r="AN120" s="150"/>
      <c r="AO120" s="150"/>
      <c r="AP120" s="150"/>
      <c r="AQ120" s="150"/>
      <c r="AR120" s="150"/>
      <c r="AS120" s="150"/>
      <c r="AT120" s="150"/>
      <c r="AU120" s="150"/>
      <c r="AV120" s="150"/>
      <c r="AW120" s="150"/>
      <c r="AX120" s="150"/>
      <c r="AY120" s="150"/>
      <c r="AZ120" s="150"/>
      <c r="BA120" s="134"/>
      <c r="BB120" s="134"/>
      <c r="BC120" s="134"/>
      <c r="BD120" s="151"/>
      <c r="BE120" s="152"/>
      <c r="BF120" s="152"/>
      <c r="BG120" s="152"/>
      <c r="BL120">
        <f>COUNTIFS(様式２!$R164,1,'様式２－１'!BA120,"○")</f>
        <v>0</v>
      </c>
      <c r="BM120">
        <f>COUNTIFS(様式２!$R164,1,'様式２－１'!BB120,"○")</f>
        <v>0</v>
      </c>
      <c r="BN120">
        <f>COUNTIFS(様式２!$R164,1,'様式２－１'!BC120,"○")</f>
        <v>0</v>
      </c>
      <c r="BO120">
        <f>COUNTIFS(様式２!$R164,1,BD120,"&lt;&gt;"&amp;"")</f>
        <v>0</v>
      </c>
      <c r="BP120">
        <f>COUNTIFS(様式２!$R164,1,BE120,"&lt;&gt;"&amp;"")</f>
        <v>0</v>
      </c>
      <c r="BQ120">
        <f>COUNTIFS(様式２!$R164,1,BF120,"&lt;&gt;"&amp;"")</f>
        <v>0</v>
      </c>
      <c r="BR120">
        <f>COUNTIFS(様式２!$R164,1,BG120,"&lt;&gt;"&amp;"")</f>
        <v>0</v>
      </c>
      <c r="BT120">
        <f t="shared" si="15"/>
        <v>0</v>
      </c>
      <c r="BU120">
        <f t="shared" si="16"/>
        <v>0</v>
      </c>
      <c r="BV120">
        <f t="shared" si="17"/>
        <v>0</v>
      </c>
      <c r="BW120">
        <f t="shared" si="19"/>
        <v>0</v>
      </c>
      <c r="BX120" t="str">
        <f>IF(A120=0,"",IF(BT120&gt;0,"技",IF(BU120&gt;0,"Ｒ土",IF(BV120&gt;0,"Ｒ",IF(BW120&gt;0,"地",様式２!Y120)))))</f>
        <v/>
      </c>
      <c r="BY120">
        <f t="shared" si="20"/>
        <v>0</v>
      </c>
    </row>
    <row r="121" spans="1:77" ht="38.25" customHeight="1" x14ac:dyDescent="0.2">
      <c r="A121" s="149"/>
      <c r="B121" s="56" t="str">
        <f t="shared" si="18"/>
        <v/>
      </c>
      <c r="C121" s="41">
        <f>IF(A121&gt;0,IF(VLOOKUP(A121,全技術者確認表!$A$14:$L$151,5,)="","全技術者確認表に○がありません",VLOOKUP(A121,全技術者確認表!$A$14:$D$151,2,0)),IF(COUNTA(D121:BG121)&gt;0,CB$12,))</f>
        <v>0</v>
      </c>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c r="AA121" s="134"/>
      <c r="AB121" s="134"/>
      <c r="AC121" s="134"/>
      <c r="AD121" s="134"/>
      <c r="AE121" s="134"/>
      <c r="AF121" s="134"/>
      <c r="AG121" s="134"/>
      <c r="AH121" s="134"/>
      <c r="AI121" s="134"/>
      <c r="AJ121" s="150"/>
      <c r="AK121" s="150"/>
      <c r="AL121" s="150"/>
      <c r="AM121" s="150"/>
      <c r="AN121" s="150"/>
      <c r="AO121" s="150"/>
      <c r="AP121" s="150"/>
      <c r="AQ121" s="150"/>
      <c r="AR121" s="150"/>
      <c r="AS121" s="150"/>
      <c r="AT121" s="150"/>
      <c r="AU121" s="150"/>
      <c r="AV121" s="150"/>
      <c r="AW121" s="150"/>
      <c r="AX121" s="150"/>
      <c r="AY121" s="150"/>
      <c r="AZ121" s="150"/>
      <c r="BA121" s="134"/>
      <c r="BB121" s="134"/>
      <c r="BC121" s="134"/>
      <c r="BD121" s="151"/>
      <c r="BE121" s="152"/>
      <c r="BF121" s="152"/>
      <c r="BG121" s="152"/>
      <c r="BL121">
        <f>COUNTIFS(様式２!$R165,1,'様式２－１'!BA121,"○")</f>
        <v>0</v>
      </c>
      <c r="BM121">
        <f>COUNTIFS(様式２!$R165,1,'様式２－１'!BB121,"○")</f>
        <v>0</v>
      </c>
      <c r="BN121">
        <f>COUNTIFS(様式２!$R165,1,'様式２－１'!BC121,"○")</f>
        <v>0</v>
      </c>
      <c r="BO121">
        <f>COUNTIFS(様式２!$R165,1,BD121,"&lt;&gt;"&amp;"")</f>
        <v>0</v>
      </c>
      <c r="BP121">
        <f>COUNTIFS(様式２!$R165,1,BE121,"&lt;&gt;"&amp;"")</f>
        <v>0</v>
      </c>
      <c r="BQ121">
        <f>COUNTIFS(様式２!$R165,1,BF121,"&lt;&gt;"&amp;"")</f>
        <v>0</v>
      </c>
      <c r="BR121">
        <f>COUNTIFS(様式２!$R165,1,BG121,"&lt;&gt;"&amp;"")</f>
        <v>0</v>
      </c>
      <c r="BT121">
        <f t="shared" si="15"/>
        <v>0</v>
      </c>
      <c r="BU121">
        <f t="shared" si="16"/>
        <v>0</v>
      </c>
      <c r="BV121">
        <f t="shared" si="17"/>
        <v>0</v>
      </c>
      <c r="BW121">
        <f t="shared" si="19"/>
        <v>0</v>
      </c>
      <c r="BX121" t="str">
        <f>IF(A121=0,"",IF(BT121&gt;0,"技",IF(BU121&gt;0,"Ｒ土",IF(BV121&gt;0,"Ｒ",IF(BW121&gt;0,"地",様式２!Y121)))))</f>
        <v/>
      </c>
      <c r="BY121">
        <f t="shared" si="20"/>
        <v>0</v>
      </c>
    </row>
    <row r="122" spans="1:77" ht="38.25" customHeight="1" x14ac:dyDescent="0.2">
      <c r="A122" s="149"/>
      <c r="B122" s="56" t="str">
        <f t="shared" si="18"/>
        <v/>
      </c>
      <c r="C122" s="41">
        <f>IF(A122&gt;0,IF(VLOOKUP(A122,全技術者確認表!$A$14:$L$151,5,)="","全技術者確認表に○がありません",VLOOKUP(A122,全技術者確認表!$A$14:$D$151,2,0)),IF(COUNTA(D122:BG122)&gt;0,CB$12,))</f>
        <v>0</v>
      </c>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50"/>
      <c r="AK122" s="150"/>
      <c r="AL122" s="150"/>
      <c r="AM122" s="150"/>
      <c r="AN122" s="150"/>
      <c r="AO122" s="150"/>
      <c r="AP122" s="150"/>
      <c r="AQ122" s="150"/>
      <c r="AR122" s="150"/>
      <c r="AS122" s="150"/>
      <c r="AT122" s="150"/>
      <c r="AU122" s="150"/>
      <c r="AV122" s="150"/>
      <c r="AW122" s="150"/>
      <c r="AX122" s="150"/>
      <c r="AY122" s="150"/>
      <c r="AZ122" s="150"/>
      <c r="BA122" s="134"/>
      <c r="BB122" s="134"/>
      <c r="BC122" s="134"/>
      <c r="BD122" s="151"/>
      <c r="BE122" s="152"/>
      <c r="BF122" s="152"/>
      <c r="BG122" s="152"/>
      <c r="BL122">
        <f>COUNTIFS(様式２!$R166,1,'様式２－１'!BA122,"○")</f>
        <v>0</v>
      </c>
      <c r="BM122">
        <f>COUNTIFS(様式２!$R166,1,'様式２－１'!BB122,"○")</f>
        <v>0</v>
      </c>
      <c r="BN122">
        <f>COUNTIFS(様式２!$R166,1,'様式２－１'!BC122,"○")</f>
        <v>0</v>
      </c>
      <c r="BO122">
        <f>COUNTIFS(様式２!$R166,1,BD122,"&lt;&gt;"&amp;"")</f>
        <v>0</v>
      </c>
      <c r="BP122">
        <f>COUNTIFS(様式２!$R166,1,BE122,"&lt;&gt;"&amp;"")</f>
        <v>0</v>
      </c>
      <c r="BQ122">
        <f>COUNTIFS(様式２!$R166,1,BF122,"&lt;&gt;"&amp;"")</f>
        <v>0</v>
      </c>
      <c r="BR122">
        <f>COUNTIFS(様式２!$R166,1,BG122,"&lt;&gt;"&amp;"")</f>
        <v>0</v>
      </c>
      <c r="BT122">
        <f t="shared" si="15"/>
        <v>0</v>
      </c>
      <c r="BU122">
        <f t="shared" si="16"/>
        <v>0</v>
      </c>
      <c r="BV122">
        <f t="shared" si="17"/>
        <v>0</v>
      </c>
      <c r="BW122">
        <f t="shared" si="19"/>
        <v>0</v>
      </c>
      <c r="BX122" t="str">
        <f>IF(A122=0,"",IF(BT122&gt;0,"技",IF(BU122&gt;0,"Ｒ土",IF(BV122&gt;0,"Ｒ",IF(BW122&gt;0,"地",様式２!Y122)))))</f>
        <v/>
      </c>
      <c r="BY122">
        <f t="shared" si="20"/>
        <v>0</v>
      </c>
    </row>
    <row r="123" spans="1:77" ht="38.25" customHeight="1" x14ac:dyDescent="0.2">
      <c r="A123" s="149"/>
      <c r="B123" s="56" t="str">
        <f t="shared" si="18"/>
        <v/>
      </c>
      <c r="C123" s="41">
        <f>IF(A123&gt;0,IF(VLOOKUP(A123,全技術者確認表!$A$14:$L$151,5,)="","全技術者確認表に○がありません",VLOOKUP(A123,全技術者確認表!$A$14:$D$151,2,0)),IF(COUNTA(D123:BG123)&gt;0,CB$12,))</f>
        <v>0</v>
      </c>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50"/>
      <c r="AK123" s="150"/>
      <c r="AL123" s="150"/>
      <c r="AM123" s="150"/>
      <c r="AN123" s="150"/>
      <c r="AO123" s="150"/>
      <c r="AP123" s="150"/>
      <c r="AQ123" s="150"/>
      <c r="AR123" s="150"/>
      <c r="AS123" s="150"/>
      <c r="AT123" s="150"/>
      <c r="AU123" s="150"/>
      <c r="AV123" s="150"/>
      <c r="AW123" s="150"/>
      <c r="AX123" s="150"/>
      <c r="AY123" s="150"/>
      <c r="AZ123" s="150"/>
      <c r="BA123" s="134"/>
      <c r="BB123" s="134"/>
      <c r="BC123" s="134"/>
      <c r="BD123" s="151"/>
      <c r="BE123" s="152"/>
      <c r="BF123" s="152"/>
      <c r="BG123" s="152"/>
      <c r="BL123">
        <f>COUNTIFS(様式２!$R167,1,'様式２－１'!BA123,"○")</f>
        <v>0</v>
      </c>
      <c r="BM123">
        <f>COUNTIFS(様式２!$R167,1,'様式２－１'!BB123,"○")</f>
        <v>0</v>
      </c>
      <c r="BN123">
        <f>COUNTIFS(様式２!$R167,1,'様式２－１'!BC123,"○")</f>
        <v>0</v>
      </c>
      <c r="BO123">
        <f>COUNTIFS(様式２!$R167,1,BD123,"&lt;&gt;"&amp;"")</f>
        <v>0</v>
      </c>
      <c r="BP123">
        <f>COUNTIFS(様式２!$R167,1,BE123,"&lt;&gt;"&amp;"")</f>
        <v>0</v>
      </c>
      <c r="BQ123">
        <f>COUNTIFS(様式２!$R167,1,BF123,"&lt;&gt;"&amp;"")</f>
        <v>0</v>
      </c>
      <c r="BR123">
        <f>COUNTIFS(様式２!$R167,1,BG123,"&lt;&gt;"&amp;"")</f>
        <v>0</v>
      </c>
      <c r="BT123">
        <f t="shared" si="15"/>
        <v>0</v>
      </c>
      <c r="BU123">
        <f t="shared" si="16"/>
        <v>0</v>
      </c>
      <c r="BV123">
        <f t="shared" si="17"/>
        <v>0</v>
      </c>
      <c r="BW123">
        <f t="shared" si="19"/>
        <v>0</v>
      </c>
      <c r="BX123" t="str">
        <f>IF(A123=0,"",IF(BT123&gt;0,"技",IF(BU123&gt;0,"Ｒ土",IF(BV123&gt;0,"Ｒ",IF(BW123&gt;0,"地",様式２!Y123)))))</f>
        <v/>
      </c>
      <c r="BY123">
        <f t="shared" si="20"/>
        <v>0</v>
      </c>
    </row>
    <row r="124" spans="1:77" ht="38.25" customHeight="1" x14ac:dyDescent="0.2">
      <c r="A124" s="149"/>
      <c r="B124" s="56" t="str">
        <f t="shared" si="18"/>
        <v/>
      </c>
      <c r="C124" s="41">
        <f>IF(A124&gt;0,IF(VLOOKUP(A124,全技術者確認表!$A$14:$L$151,5,)="","全技術者確認表に○がありません",VLOOKUP(A124,全技術者確認表!$A$14:$D$151,2,0)),IF(COUNTA(D124:BG124)&gt;0,CB$12,))</f>
        <v>0</v>
      </c>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50"/>
      <c r="AK124" s="150"/>
      <c r="AL124" s="150"/>
      <c r="AM124" s="150"/>
      <c r="AN124" s="150"/>
      <c r="AO124" s="150"/>
      <c r="AP124" s="150"/>
      <c r="AQ124" s="150"/>
      <c r="AR124" s="150"/>
      <c r="AS124" s="150"/>
      <c r="AT124" s="150"/>
      <c r="AU124" s="150"/>
      <c r="AV124" s="150"/>
      <c r="AW124" s="150"/>
      <c r="AX124" s="150"/>
      <c r="AY124" s="150"/>
      <c r="AZ124" s="150"/>
      <c r="BA124" s="134"/>
      <c r="BB124" s="134"/>
      <c r="BC124" s="134"/>
      <c r="BD124" s="151"/>
      <c r="BE124" s="152"/>
      <c r="BF124" s="152"/>
      <c r="BG124" s="152"/>
      <c r="BL124">
        <f>COUNTIFS(様式２!$R168,1,'様式２－１'!BA124,"○")</f>
        <v>0</v>
      </c>
      <c r="BM124">
        <f>COUNTIFS(様式２!$R168,1,'様式２－１'!BB124,"○")</f>
        <v>0</v>
      </c>
      <c r="BN124">
        <f>COUNTIFS(様式２!$R168,1,'様式２－１'!BC124,"○")</f>
        <v>0</v>
      </c>
      <c r="BO124">
        <f>COUNTIFS(様式２!$R168,1,BD124,"&lt;&gt;"&amp;"")</f>
        <v>0</v>
      </c>
      <c r="BP124">
        <f>COUNTIFS(様式２!$R168,1,BE124,"&lt;&gt;"&amp;"")</f>
        <v>0</v>
      </c>
      <c r="BQ124">
        <f>COUNTIFS(様式２!$R168,1,BF124,"&lt;&gt;"&amp;"")</f>
        <v>0</v>
      </c>
      <c r="BR124">
        <f>COUNTIFS(様式２!$R168,1,BG124,"&lt;&gt;"&amp;"")</f>
        <v>0</v>
      </c>
      <c r="BT124">
        <f t="shared" si="15"/>
        <v>0</v>
      </c>
      <c r="BU124">
        <f t="shared" si="16"/>
        <v>0</v>
      </c>
      <c r="BV124">
        <f t="shared" si="17"/>
        <v>0</v>
      </c>
      <c r="BW124">
        <f t="shared" si="19"/>
        <v>0</v>
      </c>
      <c r="BX124" t="str">
        <f>IF(A124=0,"",IF(BT124&gt;0,"技",IF(BU124&gt;0,"Ｒ土",IF(BV124&gt;0,"Ｒ",IF(BW124&gt;0,"地",様式２!Y124)))))</f>
        <v/>
      </c>
      <c r="BY124">
        <f t="shared" si="20"/>
        <v>0</v>
      </c>
    </row>
    <row r="125" spans="1:77" ht="38.25" customHeight="1" x14ac:dyDescent="0.2">
      <c r="A125" s="149"/>
      <c r="B125" s="56" t="str">
        <f t="shared" si="18"/>
        <v/>
      </c>
      <c r="C125" s="41">
        <f>IF(A125&gt;0,IF(VLOOKUP(A125,全技術者確認表!$A$14:$L$151,5,)="","全技術者確認表に○がありません",VLOOKUP(A125,全技術者確認表!$A$14:$D$151,2,0)),IF(COUNTA(D125:BG125)&gt;0,CB$12,))</f>
        <v>0</v>
      </c>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50"/>
      <c r="AK125" s="150"/>
      <c r="AL125" s="150"/>
      <c r="AM125" s="150"/>
      <c r="AN125" s="150"/>
      <c r="AO125" s="150"/>
      <c r="AP125" s="150"/>
      <c r="AQ125" s="150"/>
      <c r="AR125" s="150"/>
      <c r="AS125" s="150"/>
      <c r="AT125" s="150"/>
      <c r="AU125" s="150"/>
      <c r="AV125" s="150"/>
      <c r="AW125" s="150"/>
      <c r="AX125" s="150"/>
      <c r="AY125" s="150"/>
      <c r="AZ125" s="150"/>
      <c r="BA125" s="134"/>
      <c r="BB125" s="134"/>
      <c r="BC125" s="134"/>
      <c r="BD125" s="151"/>
      <c r="BE125" s="152"/>
      <c r="BF125" s="152"/>
      <c r="BG125" s="152"/>
      <c r="BL125">
        <f>COUNTIFS(様式２!$R169,1,'様式２－１'!BA125,"○")</f>
        <v>0</v>
      </c>
      <c r="BM125">
        <f>COUNTIFS(様式２!$R169,1,'様式２－１'!BB125,"○")</f>
        <v>0</v>
      </c>
      <c r="BN125">
        <f>COUNTIFS(様式２!$R169,1,'様式２－１'!BC125,"○")</f>
        <v>0</v>
      </c>
      <c r="BO125">
        <f>COUNTIFS(様式２!$R169,1,BD125,"&lt;&gt;"&amp;"")</f>
        <v>0</v>
      </c>
      <c r="BP125">
        <f>COUNTIFS(様式２!$R169,1,BE125,"&lt;&gt;"&amp;"")</f>
        <v>0</v>
      </c>
      <c r="BQ125">
        <f>COUNTIFS(様式２!$R169,1,BF125,"&lt;&gt;"&amp;"")</f>
        <v>0</v>
      </c>
      <c r="BR125">
        <f>COUNTIFS(様式２!$R169,1,BG125,"&lt;&gt;"&amp;"")</f>
        <v>0</v>
      </c>
      <c r="BT125">
        <f t="shared" si="15"/>
        <v>0</v>
      </c>
      <c r="BU125">
        <f t="shared" si="16"/>
        <v>0</v>
      </c>
      <c r="BV125">
        <f t="shared" si="17"/>
        <v>0</v>
      </c>
      <c r="BW125">
        <f t="shared" si="19"/>
        <v>0</v>
      </c>
      <c r="BX125" t="str">
        <f>IF(A125=0,"",IF(BT125&gt;0,"技",IF(BU125&gt;0,"Ｒ土",IF(BV125&gt;0,"Ｒ",IF(BW125&gt;0,"地",様式２!Y125)))))</f>
        <v/>
      </c>
      <c r="BY125">
        <f t="shared" si="20"/>
        <v>0</v>
      </c>
    </row>
    <row r="126" spans="1:77" ht="38.25" customHeight="1" x14ac:dyDescent="0.2">
      <c r="A126" s="149"/>
      <c r="B126" s="56" t="str">
        <f t="shared" si="18"/>
        <v/>
      </c>
      <c r="C126" s="41">
        <f>IF(A126&gt;0,IF(VLOOKUP(A126,全技術者確認表!$A$14:$L$151,5,)="","全技術者確認表に○がありません",VLOOKUP(A126,全技術者確認表!$A$14:$D$151,2,0)),IF(COUNTA(D126:BG126)&gt;0,CB$12,))</f>
        <v>0</v>
      </c>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50"/>
      <c r="AK126" s="150"/>
      <c r="AL126" s="150"/>
      <c r="AM126" s="150"/>
      <c r="AN126" s="150"/>
      <c r="AO126" s="150"/>
      <c r="AP126" s="150"/>
      <c r="AQ126" s="150"/>
      <c r="AR126" s="150"/>
      <c r="AS126" s="150"/>
      <c r="AT126" s="150"/>
      <c r="AU126" s="150"/>
      <c r="AV126" s="150"/>
      <c r="AW126" s="150"/>
      <c r="AX126" s="150"/>
      <c r="AY126" s="150"/>
      <c r="AZ126" s="150"/>
      <c r="BA126" s="134"/>
      <c r="BB126" s="134"/>
      <c r="BC126" s="134"/>
      <c r="BD126" s="151"/>
      <c r="BE126" s="152"/>
      <c r="BF126" s="152"/>
      <c r="BG126" s="152"/>
      <c r="BL126">
        <f>COUNTIFS(様式２!$R170,1,'様式２－１'!BA126,"○")</f>
        <v>0</v>
      </c>
      <c r="BM126">
        <f>COUNTIFS(様式２!$R170,1,'様式２－１'!BB126,"○")</f>
        <v>0</v>
      </c>
      <c r="BN126">
        <f>COUNTIFS(様式２!$R170,1,'様式２－１'!BC126,"○")</f>
        <v>0</v>
      </c>
      <c r="BO126">
        <f>COUNTIFS(様式２!$R170,1,BD126,"&lt;&gt;"&amp;"")</f>
        <v>0</v>
      </c>
      <c r="BP126">
        <f>COUNTIFS(様式２!$R170,1,BE126,"&lt;&gt;"&amp;"")</f>
        <v>0</v>
      </c>
      <c r="BQ126">
        <f>COUNTIFS(様式２!$R170,1,BF126,"&lt;&gt;"&amp;"")</f>
        <v>0</v>
      </c>
      <c r="BR126">
        <f>COUNTIFS(様式２!$R170,1,BG126,"&lt;&gt;"&amp;"")</f>
        <v>0</v>
      </c>
      <c r="BT126">
        <f t="shared" si="15"/>
        <v>0</v>
      </c>
      <c r="BU126">
        <f t="shared" si="16"/>
        <v>0</v>
      </c>
      <c r="BV126">
        <f t="shared" si="17"/>
        <v>0</v>
      </c>
      <c r="BW126">
        <f t="shared" si="19"/>
        <v>0</v>
      </c>
      <c r="BX126" t="str">
        <f>IF(A126=0,"",IF(BT126&gt;0,"技",IF(BU126&gt;0,"Ｒ土",IF(BV126&gt;0,"Ｒ",IF(BW126&gt;0,"地",様式２!Y126)))))</f>
        <v/>
      </c>
      <c r="BY126">
        <f t="shared" si="20"/>
        <v>0</v>
      </c>
    </row>
    <row r="127" spans="1:77" ht="38.25" customHeight="1" x14ac:dyDescent="0.2">
      <c r="A127" s="149"/>
      <c r="B127" s="56" t="str">
        <f t="shared" si="18"/>
        <v/>
      </c>
      <c r="C127" s="41">
        <f>IF(A127&gt;0,IF(VLOOKUP(A127,全技術者確認表!$A$14:$L$151,5,)="","全技術者確認表に○がありません",VLOOKUP(A127,全技術者確認表!$A$14:$D$151,2,0)),IF(COUNTA(D127:BG127)&gt;0,CB$12,))</f>
        <v>0</v>
      </c>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134"/>
      <c r="AB127" s="134"/>
      <c r="AC127" s="134"/>
      <c r="AD127" s="134"/>
      <c r="AE127" s="134"/>
      <c r="AF127" s="134"/>
      <c r="AG127" s="134"/>
      <c r="AH127" s="134"/>
      <c r="AI127" s="134"/>
      <c r="AJ127" s="150"/>
      <c r="AK127" s="150"/>
      <c r="AL127" s="150"/>
      <c r="AM127" s="150"/>
      <c r="AN127" s="150"/>
      <c r="AO127" s="150"/>
      <c r="AP127" s="150"/>
      <c r="AQ127" s="150"/>
      <c r="AR127" s="150"/>
      <c r="AS127" s="150"/>
      <c r="AT127" s="150"/>
      <c r="AU127" s="150"/>
      <c r="AV127" s="150"/>
      <c r="AW127" s="150"/>
      <c r="AX127" s="150"/>
      <c r="AY127" s="150"/>
      <c r="AZ127" s="150"/>
      <c r="BA127" s="134"/>
      <c r="BB127" s="134"/>
      <c r="BC127" s="134"/>
      <c r="BD127" s="151"/>
      <c r="BE127" s="152"/>
      <c r="BF127" s="152"/>
      <c r="BG127" s="152"/>
      <c r="BL127">
        <f>COUNTIFS(様式２!$R171,1,'様式２－１'!BA127,"○")</f>
        <v>0</v>
      </c>
      <c r="BM127">
        <f>COUNTIFS(様式２!$R171,1,'様式２－１'!BB127,"○")</f>
        <v>0</v>
      </c>
      <c r="BN127">
        <f>COUNTIFS(様式２!$R171,1,'様式２－１'!BC127,"○")</f>
        <v>0</v>
      </c>
      <c r="BO127">
        <f>COUNTIFS(様式２!$R171,1,BD127,"&lt;&gt;"&amp;"")</f>
        <v>0</v>
      </c>
      <c r="BP127">
        <f>COUNTIFS(様式２!$R171,1,BE127,"&lt;&gt;"&amp;"")</f>
        <v>0</v>
      </c>
      <c r="BQ127">
        <f>COUNTIFS(様式２!$R171,1,BF127,"&lt;&gt;"&amp;"")</f>
        <v>0</v>
      </c>
      <c r="BR127">
        <f>COUNTIFS(様式２!$R171,1,BG127,"&lt;&gt;"&amp;"")</f>
        <v>0</v>
      </c>
      <c r="BT127">
        <f t="shared" si="15"/>
        <v>0</v>
      </c>
      <c r="BU127">
        <f t="shared" si="16"/>
        <v>0</v>
      </c>
      <c r="BV127">
        <f t="shared" si="17"/>
        <v>0</v>
      </c>
      <c r="BW127">
        <f t="shared" si="19"/>
        <v>0</v>
      </c>
      <c r="BX127" t="str">
        <f>IF(A127=0,"",IF(BT127&gt;0,"技",IF(BU127&gt;0,"Ｒ土",IF(BV127&gt;0,"Ｒ",IF(BW127&gt;0,"地",様式２!Y127)))))</f>
        <v/>
      </c>
      <c r="BY127">
        <f t="shared" si="20"/>
        <v>0</v>
      </c>
    </row>
    <row r="128" spans="1:77" ht="38.25" customHeight="1" x14ac:dyDescent="0.2">
      <c r="A128" s="149"/>
      <c r="B128" s="56" t="str">
        <f t="shared" si="18"/>
        <v/>
      </c>
      <c r="C128" s="41">
        <f>IF(A128&gt;0,IF(VLOOKUP(A128,全技術者確認表!$A$14:$L$151,5,)="","全技術者確認表に○がありません",VLOOKUP(A128,全技術者確認表!$A$14:$D$151,2,0)),IF(COUNTA(D128:BG128)&gt;0,CB$12,))</f>
        <v>0</v>
      </c>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50"/>
      <c r="AK128" s="150"/>
      <c r="AL128" s="150"/>
      <c r="AM128" s="150"/>
      <c r="AN128" s="150"/>
      <c r="AO128" s="150"/>
      <c r="AP128" s="150"/>
      <c r="AQ128" s="150"/>
      <c r="AR128" s="150"/>
      <c r="AS128" s="150"/>
      <c r="AT128" s="150"/>
      <c r="AU128" s="150"/>
      <c r="AV128" s="150"/>
      <c r="AW128" s="150"/>
      <c r="AX128" s="150"/>
      <c r="AY128" s="150"/>
      <c r="AZ128" s="150"/>
      <c r="BA128" s="134"/>
      <c r="BB128" s="134"/>
      <c r="BC128" s="134"/>
      <c r="BD128" s="151"/>
      <c r="BE128" s="152"/>
      <c r="BF128" s="152"/>
      <c r="BG128" s="152"/>
      <c r="BL128">
        <f>COUNTIFS(様式２!$R172,1,'様式２－１'!BA128,"○")</f>
        <v>0</v>
      </c>
      <c r="BM128">
        <f>COUNTIFS(様式２!$R172,1,'様式２－１'!BB128,"○")</f>
        <v>0</v>
      </c>
      <c r="BN128">
        <f>COUNTIFS(様式２!$R172,1,'様式２－１'!BC128,"○")</f>
        <v>0</v>
      </c>
      <c r="BO128">
        <f>COUNTIFS(様式２!$R172,1,BD128,"&lt;&gt;"&amp;"")</f>
        <v>0</v>
      </c>
      <c r="BP128">
        <f>COUNTIFS(様式２!$R172,1,BE128,"&lt;&gt;"&amp;"")</f>
        <v>0</v>
      </c>
      <c r="BQ128">
        <f>COUNTIFS(様式２!$R172,1,BF128,"&lt;&gt;"&amp;"")</f>
        <v>0</v>
      </c>
      <c r="BR128">
        <f>COUNTIFS(様式２!$R172,1,BG128,"&lt;&gt;"&amp;"")</f>
        <v>0</v>
      </c>
      <c r="BT128">
        <f t="shared" si="15"/>
        <v>0</v>
      </c>
      <c r="BU128">
        <f t="shared" si="16"/>
        <v>0</v>
      </c>
      <c r="BV128">
        <f t="shared" si="17"/>
        <v>0</v>
      </c>
      <c r="BW128">
        <f t="shared" si="19"/>
        <v>0</v>
      </c>
      <c r="BX128" t="str">
        <f>IF(A128=0,"",IF(BT128&gt;0,"技",IF(BU128&gt;0,"Ｒ土",IF(BV128&gt;0,"Ｒ",IF(BW128&gt;0,"地",様式２!Y128)))))</f>
        <v/>
      </c>
      <c r="BY128">
        <f t="shared" si="20"/>
        <v>0</v>
      </c>
    </row>
    <row r="129" spans="1:77" ht="38.25" customHeight="1" x14ac:dyDescent="0.2">
      <c r="A129" s="149"/>
      <c r="B129" s="56" t="str">
        <f t="shared" si="18"/>
        <v/>
      </c>
      <c r="C129" s="41">
        <f>IF(A129&gt;0,IF(VLOOKUP(A129,全技術者確認表!$A$14:$L$151,5,)="","全技術者確認表に○がありません",VLOOKUP(A129,全技術者確認表!$A$14:$D$151,2,0)),IF(COUNTA(D129:BG129)&gt;0,CB$12,))</f>
        <v>0</v>
      </c>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50"/>
      <c r="AK129" s="150"/>
      <c r="AL129" s="150"/>
      <c r="AM129" s="150"/>
      <c r="AN129" s="150"/>
      <c r="AO129" s="150"/>
      <c r="AP129" s="150"/>
      <c r="AQ129" s="150"/>
      <c r="AR129" s="150"/>
      <c r="AS129" s="150"/>
      <c r="AT129" s="150"/>
      <c r="AU129" s="150"/>
      <c r="AV129" s="150"/>
      <c r="AW129" s="150"/>
      <c r="AX129" s="150"/>
      <c r="AY129" s="150"/>
      <c r="AZ129" s="150"/>
      <c r="BA129" s="134"/>
      <c r="BB129" s="134"/>
      <c r="BC129" s="134"/>
      <c r="BD129" s="151"/>
      <c r="BE129" s="152"/>
      <c r="BF129" s="152"/>
      <c r="BG129" s="152"/>
      <c r="BL129">
        <f>COUNTIFS(様式２!$R173,1,'様式２－１'!BA129,"○")</f>
        <v>0</v>
      </c>
      <c r="BM129">
        <f>COUNTIFS(様式２!$R173,1,'様式２－１'!BB129,"○")</f>
        <v>0</v>
      </c>
      <c r="BN129">
        <f>COUNTIFS(様式２!$R173,1,'様式２－１'!BC129,"○")</f>
        <v>0</v>
      </c>
      <c r="BO129">
        <f>COUNTIFS(様式２!$R173,1,BD129,"&lt;&gt;"&amp;"")</f>
        <v>0</v>
      </c>
      <c r="BP129">
        <f>COUNTIFS(様式２!$R173,1,BE129,"&lt;&gt;"&amp;"")</f>
        <v>0</v>
      </c>
      <c r="BQ129">
        <f>COUNTIFS(様式２!$R173,1,BF129,"&lt;&gt;"&amp;"")</f>
        <v>0</v>
      </c>
      <c r="BR129">
        <f>COUNTIFS(様式２!$R173,1,BG129,"&lt;&gt;"&amp;"")</f>
        <v>0</v>
      </c>
      <c r="BT129">
        <f t="shared" si="15"/>
        <v>0</v>
      </c>
      <c r="BU129">
        <f t="shared" si="16"/>
        <v>0</v>
      </c>
      <c r="BV129">
        <f t="shared" si="17"/>
        <v>0</v>
      </c>
      <c r="BW129">
        <f t="shared" si="19"/>
        <v>0</v>
      </c>
      <c r="BX129" t="str">
        <f>IF(A129=0,"",IF(BT129&gt;0,"技",IF(BU129&gt;0,"Ｒ土",IF(BV129&gt;0,"Ｒ",IF(BW129&gt;0,"地",様式２!Y129)))))</f>
        <v/>
      </c>
      <c r="BY129">
        <f t="shared" si="20"/>
        <v>0</v>
      </c>
    </row>
    <row r="130" spans="1:77" ht="38.25" customHeight="1" x14ac:dyDescent="0.2">
      <c r="A130" s="149"/>
      <c r="B130" s="56" t="str">
        <f t="shared" si="18"/>
        <v/>
      </c>
      <c r="C130" s="41">
        <f>IF(A130&gt;0,IF(VLOOKUP(A130,全技術者確認表!$A$14:$L$151,5,)="","全技術者確認表に○がありません",VLOOKUP(A130,全技術者確認表!$A$14:$D$151,2,0)),IF(COUNTA(D130:BG130)&gt;0,CB$12,))</f>
        <v>0</v>
      </c>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50"/>
      <c r="AK130" s="150"/>
      <c r="AL130" s="150"/>
      <c r="AM130" s="150"/>
      <c r="AN130" s="150"/>
      <c r="AO130" s="150"/>
      <c r="AP130" s="150"/>
      <c r="AQ130" s="150"/>
      <c r="AR130" s="150"/>
      <c r="AS130" s="150"/>
      <c r="AT130" s="150"/>
      <c r="AU130" s="150"/>
      <c r="AV130" s="150"/>
      <c r="AW130" s="150"/>
      <c r="AX130" s="150"/>
      <c r="AY130" s="150"/>
      <c r="AZ130" s="150"/>
      <c r="BA130" s="134"/>
      <c r="BB130" s="134"/>
      <c r="BC130" s="134"/>
      <c r="BD130" s="151"/>
      <c r="BE130" s="152"/>
      <c r="BF130" s="152"/>
      <c r="BG130" s="152"/>
      <c r="BL130">
        <f>COUNTIFS(様式２!$R174,1,'様式２－１'!BA130,"○")</f>
        <v>0</v>
      </c>
      <c r="BM130">
        <f>COUNTIFS(様式２!$R174,1,'様式２－１'!BB130,"○")</f>
        <v>0</v>
      </c>
      <c r="BN130">
        <f>COUNTIFS(様式２!$R174,1,'様式２－１'!BC130,"○")</f>
        <v>0</v>
      </c>
      <c r="BO130">
        <f>COUNTIFS(様式２!$R174,1,BD130,"&lt;&gt;"&amp;"")</f>
        <v>0</v>
      </c>
      <c r="BP130">
        <f>COUNTIFS(様式２!$R174,1,BE130,"&lt;&gt;"&amp;"")</f>
        <v>0</v>
      </c>
      <c r="BQ130">
        <f>COUNTIFS(様式２!$R174,1,BF130,"&lt;&gt;"&amp;"")</f>
        <v>0</v>
      </c>
      <c r="BR130">
        <f>COUNTIFS(様式２!$R174,1,BG130,"&lt;&gt;"&amp;"")</f>
        <v>0</v>
      </c>
      <c r="BT130">
        <f t="shared" si="15"/>
        <v>0</v>
      </c>
      <c r="BU130">
        <f t="shared" si="16"/>
        <v>0</v>
      </c>
      <c r="BV130">
        <f t="shared" si="17"/>
        <v>0</v>
      </c>
      <c r="BW130">
        <f t="shared" si="19"/>
        <v>0</v>
      </c>
      <c r="BX130" t="str">
        <f>IF(A130=0,"",IF(BT130&gt;0,"技",IF(BU130&gt;0,"Ｒ土",IF(BV130&gt;0,"Ｒ",IF(BW130&gt;0,"地",様式２!Y130)))))</f>
        <v/>
      </c>
      <c r="BY130">
        <f t="shared" si="20"/>
        <v>0</v>
      </c>
    </row>
    <row r="131" spans="1:77" ht="38.25" customHeight="1" x14ac:dyDescent="0.2">
      <c r="A131" s="149"/>
      <c r="B131" s="56" t="str">
        <f t="shared" si="18"/>
        <v/>
      </c>
      <c r="C131" s="41">
        <f>IF(A131&gt;0,IF(VLOOKUP(A131,全技術者確認表!$A$14:$L$151,5,)="","全技術者確認表に○がありません",VLOOKUP(A131,全技術者確認表!$A$14:$D$151,2,0)),IF(COUNTA(D131:BG131)&gt;0,CB$12,))</f>
        <v>0</v>
      </c>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50"/>
      <c r="AK131" s="150"/>
      <c r="AL131" s="150"/>
      <c r="AM131" s="150"/>
      <c r="AN131" s="150"/>
      <c r="AO131" s="150"/>
      <c r="AP131" s="150"/>
      <c r="AQ131" s="150"/>
      <c r="AR131" s="150"/>
      <c r="AS131" s="150"/>
      <c r="AT131" s="150"/>
      <c r="AU131" s="150"/>
      <c r="AV131" s="150"/>
      <c r="AW131" s="150"/>
      <c r="AX131" s="150"/>
      <c r="AY131" s="150"/>
      <c r="AZ131" s="150"/>
      <c r="BA131" s="134"/>
      <c r="BB131" s="134"/>
      <c r="BC131" s="134"/>
      <c r="BD131" s="151"/>
      <c r="BE131" s="152"/>
      <c r="BF131" s="152"/>
      <c r="BG131" s="152"/>
      <c r="BL131">
        <f>COUNTIFS(様式２!$R175,1,'様式２－１'!BA131,"○")</f>
        <v>0</v>
      </c>
      <c r="BM131">
        <f>COUNTIFS(様式２!$R175,1,'様式２－１'!BB131,"○")</f>
        <v>0</v>
      </c>
      <c r="BN131">
        <f>COUNTIFS(様式２!$R175,1,'様式２－１'!BC131,"○")</f>
        <v>0</v>
      </c>
      <c r="BO131">
        <f>COUNTIFS(様式２!$R175,1,BD131,"&lt;&gt;"&amp;"")</f>
        <v>0</v>
      </c>
      <c r="BP131">
        <f>COUNTIFS(様式２!$R175,1,BE131,"&lt;&gt;"&amp;"")</f>
        <v>0</v>
      </c>
      <c r="BQ131">
        <f>COUNTIFS(様式２!$R175,1,BF131,"&lt;&gt;"&amp;"")</f>
        <v>0</v>
      </c>
      <c r="BR131">
        <f>COUNTIFS(様式２!$R175,1,BG131,"&lt;&gt;"&amp;"")</f>
        <v>0</v>
      </c>
      <c r="BT131">
        <f t="shared" si="15"/>
        <v>0</v>
      </c>
      <c r="BU131">
        <f t="shared" si="16"/>
        <v>0</v>
      </c>
      <c r="BV131">
        <f t="shared" si="17"/>
        <v>0</v>
      </c>
      <c r="BW131">
        <f t="shared" si="19"/>
        <v>0</v>
      </c>
      <c r="BX131" t="str">
        <f>IF(A131=0,"",IF(BT131&gt;0,"技",IF(BU131&gt;0,"Ｒ土",IF(BV131&gt;0,"Ｒ",IF(BW131&gt;0,"地",様式２!Y131)))))</f>
        <v/>
      </c>
      <c r="BY131">
        <f t="shared" si="20"/>
        <v>0</v>
      </c>
    </row>
    <row r="132" spans="1:77" ht="38.25" customHeight="1" x14ac:dyDescent="0.2">
      <c r="A132" s="149"/>
      <c r="B132" s="56" t="str">
        <f t="shared" si="18"/>
        <v/>
      </c>
      <c r="C132" s="41">
        <f>IF(A132&gt;0,IF(VLOOKUP(A132,全技術者確認表!$A$14:$L$151,5,)="","全技術者確認表に○がありません",VLOOKUP(A132,全技術者確認表!$A$14:$D$151,2,0)),IF(COUNTA(D132:BG132)&gt;0,CB$12,))</f>
        <v>0</v>
      </c>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150"/>
      <c r="AK132" s="150"/>
      <c r="AL132" s="150"/>
      <c r="AM132" s="150"/>
      <c r="AN132" s="150"/>
      <c r="AO132" s="150"/>
      <c r="AP132" s="150"/>
      <c r="AQ132" s="150"/>
      <c r="AR132" s="150"/>
      <c r="AS132" s="150"/>
      <c r="AT132" s="150"/>
      <c r="AU132" s="150"/>
      <c r="AV132" s="150"/>
      <c r="AW132" s="150"/>
      <c r="AX132" s="150"/>
      <c r="AY132" s="150"/>
      <c r="AZ132" s="150"/>
      <c r="BA132" s="134"/>
      <c r="BB132" s="134"/>
      <c r="BC132" s="134"/>
      <c r="BD132" s="151"/>
      <c r="BE132" s="152"/>
      <c r="BF132" s="152"/>
      <c r="BG132" s="152"/>
      <c r="BL132">
        <f>COUNTIFS(様式２!$R176,1,'様式２－１'!BA132,"○")</f>
        <v>0</v>
      </c>
      <c r="BM132">
        <f>COUNTIFS(様式２!$R176,1,'様式２－１'!BB132,"○")</f>
        <v>0</v>
      </c>
      <c r="BN132">
        <f>COUNTIFS(様式２!$R176,1,'様式２－１'!BC132,"○")</f>
        <v>0</v>
      </c>
      <c r="BO132">
        <f>COUNTIFS(様式２!$R176,1,BD132,"&lt;&gt;"&amp;"")</f>
        <v>0</v>
      </c>
      <c r="BP132">
        <f>COUNTIFS(様式２!$R176,1,BE132,"&lt;&gt;"&amp;"")</f>
        <v>0</v>
      </c>
      <c r="BQ132">
        <f>COUNTIFS(様式２!$R176,1,BF132,"&lt;&gt;"&amp;"")</f>
        <v>0</v>
      </c>
      <c r="BR132">
        <f>COUNTIFS(様式２!$R176,1,BG132,"&lt;&gt;"&amp;"")</f>
        <v>0</v>
      </c>
      <c r="BT132">
        <f t="shared" si="15"/>
        <v>0</v>
      </c>
      <c r="BU132">
        <f t="shared" si="16"/>
        <v>0</v>
      </c>
      <c r="BV132">
        <f t="shared" si="17"/>
        <v>0</v>
      </c>
      <c r="BW132">
        <f t="shared" si="19"/>
        <v>0</v>
      </c>
      <c r="BX132" t="str">
        <f>IF(A132=0,"",IF(BT132&gt;0,"技",IF(BU132&gt;0,"Ｒ土",IF(BV132&gt;0,"Ｒ",IF(BW132&gt;0,"地",様式２!Y132)))))</f>
        <v/>
      </c>
      <c r="BY132">
        <f t="shared" si="20"/>
        <v>0</v>
      </c>
    </row>
    <row r="133" spans="1:77" ht="38.25" customHeight="1" x14ac:dyDescent="0.2">
      <c r="A133" s="149"/>
      <c r="B133" s="56" t="str">
        <f t="shared" si="18"/>
        <v/>
      </c>
      <c r="C133" s="41">
        <f>IF(A133&gt;0,IF(VLOOKUP(A133,全技術者確認表!$A$14:$L$151,5,)="","全技術者確認表に○がありません",VLOOKUP(A133,全技術者確認表!$A$14:$D$151,2,0)),IF(COUNTA(D133:BG133)&gt;0,CB$12,))</f>
        <v>0</v>
      </c>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50"/>
      <c r="AK133" s="150"/>
      <c r="AL133" s="150"/>
      <c r="AM133" s="150"/>
      <c r="AN133" s="150"/>
      <c r="AO133" s="150"/>
      <c r="AP133" s="150"/>
      <c r="AQ133" s="150"/>
      <c r="AR133" s="150"/>
      <c r="AS133" s="150"/>
      <c r="AT133" s="150"/>
      <c r="AU133" s="150"/>
      <c r="AV133" s="150"/>
      <c r="AW133" s="150"/>
      <c r="AX133" s="150"/>
      <c r="AY133" s="150"/>
      <c r="AZ133" s="150"/>
      <c r="BA133" s="134"/>
      <c r="BB133" s="134"/>
      <c r="BC133" s="134"/>
      <c r="BD133" s="151"/>
      <c r="BE133" s="152"/>
      <c r="BF133" s="152"/>
      <c r="BG133" s="152"/>
      <c r="BL133">
        <f>COUNTIFS(様式２!$R177,1,'様式２－１'!BA133,"○")</f>
        <v>0</v>
      </c>
      <c r="BM133">
        <f>COUNTIFS(様式２!$R177,1,'様式２－１'!BB133,"○")</f>
        <v>0</v>
      </c>
      <c r="BN133">
        <f>COUNTIFS(様式２!$R177,1,'様式２－１'!BC133,"○")</f>
        <v>0</v>
      </c>
      <c r="BO133">
        <f>COUNTIFS(様式２!$R177,1,BD133,"&lt;&gt;"&amp;"")</f>
        <v>0</v>
      </c>
      <c r="BP133">
        <f>COUNTIFS(様式２!$R177,1,BE133,"&lt;&gt;"&amp;"")</f>
        <v>0</v>
      </c>
      <c r="BQ133">
        <f>COUNTIFS(様式２!$R177,1,BF133,"&lt;&gt;"&amp;"")</f>
        <v>0</v>
      </c>
      <c r="BR133">
        <f>COUNTIFS(様式２!$R177,1,BG133,"&lt;&gt;"&amp;"")</f>
        <v>0</v>
      </c>
      <c r="BT133">
        <f t="shared" si="15"/>
        <v>0</v>
      </c>
      <c r="BU133">
        <f t="shared" si="16"/>
        <v>0</v>
      </c>
      <c r="BV133">
        <f t="shared" si="17"/>
        <v>0</v>
      </c>
      <c r="BW133">
        <f t="shared" si="19"/>
        <v>0</v>
      </c>
      <c r="BX133" t="str">
        <f>IF(A133=0,"",IF(BT133&gt;0,"技",IF(BU133&gt;0,"Ｒ土",IF(BV133&gt;0,"Ｒ",IF(BW133&gt;0,"地",様式２!Y133)))))</f>
        <v/>
      </c>
      <c r="BY133">
        <f t="shared" si="20"/>
        <v>0</v>
      </c>
    </row>
    <row r="134" spans="1:77" ht="38.25" customHeight="1" x14ac:dyDescent="0.2">
      <c r="A134" s="149"/>
      <c r="B134" s="56" t="str">
        <f t="shared" si="18"/>
        <v/>
      </c>
      <c r="C134" s="41">
        <f>IF(A134&gt;0,IF(VLOOKUP(A134,全技術者確認表!$A$14:$L$151,5,)="","全技術者確認表に○がありません",VLOOKUP(A134,全技術者確認表!$A$14:$D$151,2,0)),IF(COUNTA(D134:BG134)&gt;0,CB$12,))</f>
        <v>0</v>
      </c>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50"/>
      <c r="AK134" s="150"/>
      <c r="AL134" s="150"/>
      <c r="AM134" s="150"/>
      <c r="AN134" s="150"/>
      <c r="AO134" s="150"/>
      <c r="AP134" s="150"/>
      <c r="AQ134" s="150"/>
      <c r="AR134" s="150"/>
      <c r="AS134" s="150"/>
      <c r="AT134" s="150"/>
      <c r="AU134" s="150"/>
      <c r="AV134" s="150"/>
      <c r="AW134" s="150"/>
      <c r="AX134" s="150"/>
      <c r="AY134" s="150"/>
      <c r="AZ134" s="150"/>
      <c r="BA134" s="134"/>
      <c r="BB134" s="134"/>
      <c r="BC134" s="134"/>
      <c r="BD134" s="151"/>
      <c r="BE134" s="152"/>
      <c r="BF134" s="152"/>
      <c r="BG134" s="152"/>
      <c r="BL134">
        <f>COUNTIFS(様式２!$R178,1,'様式２－１'!BA134,"○")</f>
        <v>0</v>
      </c>
      <c r="BM134">
        <f>COUNTIFS(様式２!$R178,1,'様式２－１'!BB134,"○")</f>
        <v>0</v>
      </c>
      <c r="BN134">
        <f>COUNTIFS(様式２!$R178,1,'様式２－１'!BC134,"○")</f>
        <v>0</v>
      </c>
      <c r="BO134">
        <f>COUNTIFS(様式２!$R178,1,BD134,"&lt;&gt;"&amp;"")</f>
        <v>0</v>
      </c>
      <c r="BP134">
        <f>COUNTIFS(様式２!$R178,1,BE134,"&lt;&gt;"&amp;"")</f>
        <v>0</v>
      </c>
      <c r="BQ134">
        <f>COUNTIFS(様式２!$R178,1,BF134,"&lt;&gt;"&amp;"")</f>
        <v>0</v>
      </c>
      <c r="BR134">
        <f>COUNTIFS(様式２!$R178,1,BG134,"&lt;&gt;"&amp;"")</f>
        <v>0</v>
      </c>
      <c r="BT134">
        <f t="shared" ref="BT134:BT163" si="21">COUNTA(D134:AI134)</f>
        <v>0</v>
      </c>
      <c r="BU134">
        <f t="shared" ref="BU134:BU163" si="22">COUNTA(AU134,AT134)</f>
        <v>0</v>
      </c>
      <c r="BV134">
        <f t="shared" ref="BV134:BV163" si="23">COUNTA(AJ134:AZ134,AR134)</f>
        <v>0</v>
      </c>
      <c r="BW134">
        <f t="shared" si="19"/>
        <v>0</v>
      </c>
      <c r="BX134" t="str">
        <f>IF(A134=0,"",IF(BT134&gt;0,"技",IF(BU134&gt;0,"Ｒ土",IF(BV134&gt;0,"Ｒ",IF(BW134&gt;0,"地",様式２!Y134)))))</f>
        <v/>
      </c>
      <c r="BY134">
        <f t="shared" si="20"/>
        <v>0</v>
      </c>
    </row>
    <row r="135" spans="1:77" ht="38.25" customHeight="1" x14ac:dyDescent="0.2">
      <c r="A135" s="149"/>
      <c r="B135" s="56" t="str">
        <f t="shared" si="18"/>
        <v/>
      </c>
      <c r="C135" s="41">
        <f>IF(A135&gt;0,IF(VLOOKUP(A135,全技術者確認表!$A$14:$L$151,5,)="","全技術者確認表に○がありません",VLOOKUP(A135,全技術者確認表!$A$14:$D$151,2,0)),IF(COUNTA(D135:BG135)&gt;0,CB$12,))</f>
        <v>0</v>
      </c>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50"/>
      <c r="AK135" s="150"/>
      <c r="AL135" s="150"/>
      <c r="AM135" s="150"/>
      <c r="AN135" s="150"/>
      <c r="AO135" s="150"/>
      <c r="AP135" s="150"/>
      <c r="AQ135" s="150"/>
      <c r="AR135" s="150"/>
      <c r="AS135" s="150"/>
      <c r="AT135" s="150"/>
      <c r="AU135" s="150"/>
      <c r="AV135" s="150"/>
      <c r="AW135" s="150"/>
      <c r="AX135" s="150"/>
      <c r="AY135" s="150"/>
      <c r="AZ135" s="150"/>
      <c r="BA135" s="134"/>
      <c r="BB135" s="134"/>
      <c r="BC135" s="134"/>
      <c r="BD135" s="151"/>
      <c r="BE135" s="152"/>
      <c r="BF135" s="152"/>
      <c r="BG135" s="152"/>
      <c r="BL135">
        <f>COUNTIFS(様式２!$R179,1,'様式２－１'!BA135,"○")</f>
        <v>0</v>
      </c>
      <c r="BM135">
        <f>COUNTIFS(様式２!$R179,1,'様式２－１'!BB135,"○")</f>
        <v>0</v>
      </c>
      <c r="BN135">
        <f>COUNTIFS(様式２!$R179,1,'様式２－１'!BC135,"○")</f>
        <v>0</v>
      </c>
      <c r="BO135">
        <f>COUNTIFS(様式２!$R179,1,BD135,"&lt;&gt;"&amp;"")</f>
        <v>0</v>
      </c>
      <c r="BP135">
        <f>COUNTIFS(様式２!$R179,1,BE135,"&lt;&gt;"&amp;"")</f>
        <v>0</v>
      </c>
      <c r="BQ135">
        <f>COUNTIFS(様式２!$R179,1,BF135,"&lt;&gt;"&amp;"")</f>
        <v>0</v>
      </c>
      <c r="BR135">
        <f>COUNTIFS(様式２!$R179,1,BG135,"&lt;&gt;"&amp;"")</f>
        <v>0</v>
      </c>
      <c r="BT135">
        <f t="shared" si="21"/>
        <v>0</v>
      </c>
      <c r="BU135">
        <f t="shared" si="22"/>
        <v>0</v>
      </c>
      <c r="BV135">
        <f t="shared" si="23"/>
        <v>0</v>
      </c>
      <c r="BW135">
        <f t="shared" si="19"/>
        <v>0</v>
      </c>
      <c r="BX135" t="str">
        <f>IF(A135=0,"",IF(BT135&gt;0,"技",IF(BU135&gt;0,"Ｒ土",IF(BV135&gt;0,"Ｒ",IF(BW135&gt;0,"地",様式２!Y135)))))</f>
        <v/>
      </c>
      <c r="BY135">
        <f t="shared" si="20"/>
        <v>0</v>
      </c>
    </row>
    <row r="136" spans="1:77" ht="38.25" customHeight="1" x14ac:dyDescent="0.2">
      <c r="A136" s="149"/>
      <c r="B136" s="56" t="str">
        <f t="shared" si="18"/>
        <v/>
      </c>
      <c r="C136" s="41">
        <f>IF(A136&gt;0,IF(VLOOKUP(A136,全技術者確認表!$A$14:$L$151,5,)="","全技術者確認表に○がありません",VLOOKUP(A136,全技術者確認表!$A$14:$D$151,2,0)),IF(COUNTA(D136:BG136)&gt;0,CB$12,))</f>
        <v>0</v>
      </c>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50"/>
      <c r="AK136" s="150"/>
      <c r="AL136" s="150"/>
      <c r="AM136" s="150"/>
      <c r="AN136" s="150"/>
      <c r="AO136" s="150"/>
      <c r="AP136" s="150"/>
      <c r="AQ136" s="150"/>
      <c r="AR136" s="150"/>
      <c r="AS136" s="150"/>
      <c r="AT136" s="150"/>
      <c r="AU136" s="150"/>
      <c r="AV136" s="150"/>
      <c r="AW136" s="150"/>
      <c r="AX136" s="150"/>
      <c r="AY136" s="150"/>
      <c r="AZ136" s="150"/>
      <c r="BA136" s="134"/>
      <c r="BB136" s="134"/>
      <c r="BC136" s="134"/>
      <c r="BD136" s="151"/>
      <c r="BE136" s="152"/>
      <c r="BF136" s="152"/>
      <c r="BG136" s="152"/>
      <c r="BL136">
        <f>COUNTIFS(様式２!$R180,1,'様式２－１'!BA136,"○")</f>
        <v>0</v>
      </c>
      <c r="BM136">
        <f>COUNTIFS(様式２!$R180,1,'様式２－１'!BB136,"○")</f>
        <v>0</v>
      </c>
      <c r="BN136">
        <f>COUNTIFS(様式２!$R180,1,'様式２－１'!BC136,"○")</f>
        <v>0</v>
      </c>
      <c r="BO136">
        <f>COUNTIFS(様式２!$R180,1,BD136,"&lt;&gt;"&amp;"")</f>
        <v>0</v>
      </c>
      <c r="BP136">
        <f>COUNTIFS(様式２!$R180,1,BE136,"&lt;&gt;"&amp;"")</f>
        <v>0</v>
      </c>
      <c r="BQ136">
        <f>COUNTIFS(様式２!$R180,1,BF136,"&lt;&gt;"&amp;"")</f>
        <v>0</v>
      </c>
      <c r="BR136">
        <f>COUNTIFS(様式２!$R180,1,BG136,"&lt;&gt;"&amp;"")</f>
        <v>0</v>
      </c>
      <c r="BT136">
        <f t="shared" si="21"/>
        <v>0</v>
      </c>
      <c r="BU136">
        <f t="shared" si="22"/>
        <v>0</v>
      </c>
      <c r="BV136">
        <f t="shared" si="23"/>
        <v>0</v>
      </c>
      <c r="BW136">
        <f t="shared" si="19"/>
        <v>0</v>
      </c>
      <c r="BX136" t="str">
        <f>IF(A136=0,"",IF(BT136&gt;0,"技",IF(BU136&gt;0,"Ｒ土",IF(BV136&gt;0,"Ｒ",IF(BW136&gt;0,"地",様式２!Y136)))))</f>
        <v/>
      </c>
      <c r="BY136">
        <f t="shared" si="20"/>
        <v>0</v>
      </c>
    </row>
    <row r="137" spans="1:77" ht="38.25" customHeight="1" x14ac:dyDescent="0.2">
      <c r="A137" s="149"/>
      <c r="B137" s="56" t="str">
        <f t="shared" si="18"/>
        <v/>
      </c>
      <c r="C137" s="41">
        <f>IF(A137&gt;0,IF(VLOOKUP(A137,全技術者確認表!$A$14:$L$151,5,)="","全技術者確認表に○がありません",VLOOKUP(A137,全技術者確認表!$A$14:$D$151,2,0)),IF(COUNTA(D137:BG137)&gt;0,CB$12,))</f>
        <v>0</v>
      </c>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50"/>
      <c r="AK137" s="150"/>
      <c r="AL137" s="150"/>
      <c r="AM137" s="150"/>
      <c r="AN137" s="150"/>
      <c r="AO137" s="150"/>
      <c r="AP137" s="150"/>
      <c r="AQ137" s="150"/>
      <c r="AR137" s="150"/>
      <c r="AS137" s="150"/>
      <c r="AT137" s="150"/>
      <c r="AU137" s="150"/>
      <c r="AV137" s="150"/>
      <c r="AW137" s="150"/>
      <c r="AX137" s="150"/>
      <c r="AY137" s="150"/>
      <c r="AZ137" s="150"/>
      <c r="BA137" s="134"/>
      <c r="BB137" s="134"/>
      <c r="BC137" s="134"/>
      <c r="BD137" s="151"/>
      <c r="BE137" s="152"/>
      <c r="BF137" s="152"/>
      <c r="BG137" s="152"/>
      <c r="BL137">
        <f>COUNTIFS(様式２!$R181,1,'様式２－１'!BA137,"○")</f>
        <v>0</v>
      </c>
      <c r="BM137">
        <f>COUNTIFS(様式２!$R181,1,'様式２－１'!BB137,"○")</f>
        <v>0</v>
      </c>
      <c r="BN137">
        <f>COUNTIFS(様式２!$R181,1,'様式２－１'!BC137,"○")</f>
        <v>0</v>
      </c>
      <c r="BO137">
        <f>COUNTIFS(様式２!$R181,1,BD137,"&lt;&gt;"&amp;"")</f>
        <v>0</v>
      </c>
      <c r="BP137">
        <f>COUNTIFS(様式２!$R181,1,BE137,"&lt;&gt;"&amp;"")</f>
        <v>0</v>
      </c>
      <c r="BQ137">
        <f>COUNTIFS(様式２!$R181,1,BF137,"&lt;&gt;"&amp;"")</f>
        <v>0</v>
      </c>
      <c r="BR137">
        <f>COUNTIFS(様式２!$R181,1,BG137,"&lt;&gt;"&amp;"")</f>
        <v>0</v>
      </c>
      <c r="BT137">
        <f t="shared" si="21"/>
        <v>0</v>
      </c>
      <c r="BU137">
        <f t="shared" si="22"/>
        <v>0</v>
      </c>
      <c r="BV137">
        <f t="shared" si="23"/>
        <v>0</v>
      </c>
      <c r="BW137">
        <f t="shared" si="19"/>
        <v>0</v>
      </c>
      <c r="BX137" t="str">
        <f>IF(A137=0,"",IF(BT137&gt;0,"技",IF(BU137&gt;0,"Ｒ土",IF(BV137&gt;0,"Ｒ",IF(BW137&gt;0,"地",様式２!Y137)))))</f>
        <v/>
      </c>
      <c r="BY137">
        <f t="shared" si="20"/>
        <v>0</v>
      </c>
    </row>
    <row r="138" spans="1:77" ht="38.25" customHeight="1" x14ac:dyDescent="0.2">
      <c r="A138" s="149"/>
      <c r="B138" s="56" t="str">
        <f t="shared" si="18"/>
        <v/>
      </c>
      <c r="C138" s="41">
        <f>IF(A138&gt;0,IF(VLOOKUP(A138,全技術者確認表!$A$14:$L$151,5,)="","全技術者確認表に○がありません",VLOOKUP(A138,全技術者確認表!$A$14:$D$151,2,0)),IF(COUNTA(D138:BG138)&gt;0,CB$12,))</f>
        <v>0</v>
      </c>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c r="AA138" s="134"/>
      <c r="AB138" s="134"/>
      <c r="AC138" s="134"/>
      <c r="AD138" s="134"/>
      <c r="AE138" s="134"/>
      <c r="AF138" s="134"/>
      <c r="AG138" s="134"/>
      <c r="AH138" s="134"/>
      <c r="AI138" s="134"/>
      <c r="AJ138" s="150"/>
      <c r="AK138" s="150"/>
      <c r="AL138" s="150"/>
      <c r="AM138" s="150"/>
      <c r="AN138" s="150"/>
      <c r="AO138" s="150"/>
      <c r="AP138" s="150"/>
      <c r="AQ138" s="150"/>
      <c r="AR138" s="150"/>
      <c r="AS138" s="150"/>
      <c r="AT138" s="150"/>
      <c r="AU138" s="150"/>
      <c r="AV138" s="150"/>
      <c r="AW138" s="150"/>
      <c r="AX138" s="150"/>
      <c r="AY138" s="150"/>
      <c r="AZ138" s="150"/>
      <c r="BA138" s="134"/>
      <c r="BB138" s="134"/>
      <c r="BC138" s="134"/>
      <c r="BD138" s="151"/>
      <c r="BE138" s="152"/>
      <c r="BF138" s="152"/>
      <c r="BG138" s="152"/>
      <c r="BL138">
        <f>COUNTIFS(様式２!$R182,1,'様式２－１'!BA138,"○")</f>
        <v>0</v>
      </c>
      <c r="BM138">
        <f>COUNTIFS(様式２!$R182,1,'様式２－１'!BB138,"○")</f>
        <v>0</v>
      </c>
      <c r="BN138">
        <f>COUNTIFS(様式２!$R182,1,'様式２－１'!BC138,"○")</f>
        <v>0</v>
      </c>
      <c r="BO138">
        <f>COUNTIFS(様式２!$R182,1,BD138,"&lt;&gt;"&amp;"")</f>
        <v>0</v>
      </c>
      <c r="BP138">
        <f>COUNTIFS(様式２!$R182,1,BE138,"&lt;&gt;"&amp;"")</f>
        <v>0</v>
      </c>
      <c r="BQ138">
        <f>COUNTIFS(様式２!$R182,1,BF138,"&lt;&gt;"&amp;"")</f>
        <v>0</v>
      </c>
      <c r="BR138">
        <f>COUNTIFS(様式２!$R182,1,BG138,"&lt;&gt;"&amp;"")</f>
        <v>0</v>
      </c>
      <c r="BT138">
        <f t="shared" si="21"/>
        <v>0</v>
      </c>
      <c r="BU138">
        <f t="shared" si="22"/>
        <v>0</v>
      </c>
      <c r="BV138">
        <f t="shared" si="23"/>
        <v>0</v>
      </c>
      <c r="BW138">
        <f t="shared" si="19"/>
        <v>0</v>
      </c>
      <c r="BX138" t="str">
        <f>IF(A138=0,"",IF(BT138&gt;0,"技",IF(BU138&gt;0,"Ｒ土",IF(BV138&gt;0,"Ｒ",IF(BW138&gt;0,"地",様式２!Y138)))))</f>
        <v/>
      </c>
      <c r="BY138">
        <f t="shared" si="20"/>
        <v>0</v>
      </c>
    </row>
    <row r="139" spans="1:77" ht="38.25" customHeight="1" x14ac:dyDescent="0.2">
      <c r="A139" s="149"/>
      <c r="B139" s="56" t="str">
        <f t="shared" si="18"/>
        <v/>
      </c>
      <c r="C139" s="41">
        <f>IF(A139&gt;0,IF(VLOOKUP(A139,全技術者確認表!$A$14:$L$151,5,)="","全技術者確認表に○がありません",VLOOKUP(A139,全技術者確認表!$A$14:$D$151,2,0)),IF(COUNTA(D139:BG139)&gt;0,CB$12,))</f>
        <v>0</v>
      </c>
      <c r="D139" s="134"/>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50"/>
      <c r="AK139" s="150"/>
      <c r="AL139" s="150"/>
      <c r="AM139" s="150"/>
      <c r="AN139" s="150"/>
      <c r="AO139" s="150"/>
      <c r="AP139" s="150"/>
      <c r="AQ139" s="150"/>
      <c r="AR139" s="150"/>
      <c r="AS139" s="150"/>
      <c r="AT139" s="150"/>
      <c r="AU139" s="150"/>
      <c r="AV139" s="150"/>
      <c r="AW139" s="150"/>
      <c r="AX139" s="150"/>
      <c r="AY139" s="150"/>
      <c r="AZ139" s="150"/>
      <c r="BA139" s="134"/>
      <c r="BB139" s="134"/>
      <c r="BC139" s="134"/>
      <c r="BD139" s="151"/>
      <c r="BE139" s="152"/>
      <c r="BF139" s="152"/>
      <c r="BG139" s="152"/>
      <c r="BL139">
        <f>COUNTIFS(様式２!$R183,1,'様式２－１'!BA139,"○")</f>
        <v>0</v>
      </c>
      <c r="BM139">
        <f>COUNTIFS(様式２!$R183,1,'様式２－１'!BB139,"○")</f>
        <v>0</v>
      </c>
      <c r="BN139">
        <f>COUNTIFS(様式２!$R183,1,'様式２－１'!BC139,"○")</f>
        <v>0</v>
      </c>
      <c r="BO139">
        <f>COUNTIFS(様式２!$R183,1,BD139,"&lt;&gt;"&amp;"")</f>
        <v>0</v>
      </c>
      <c r="BP139">
        <f>COUNTIFS(様式２!$R183,1,BE139,"&lt;&gt;"&amp;"")</f>
        <v>0</v>
      </c>
      <c r="BQ139">
        <f>COUNTIFS(様式２!$R183,1,BF139,"&lt;&gt;"&amp;"")</f>
        <v>0</v>
      </c>
      <c r="BR139">
        <f>COUNTIFS(様式２!$R183,1,BG139,"&lt;&gt;"&amp;"")</f>
        <v>0</v>
      </c>
      <c r="BT139">
        <f t="shared" si="21"/>
        <v>0</v>
      </c>
      <c r="BU139">
        <f t="shared" si="22"/>
        <v>0</v>
      </c>
      <c r="BV139">
        <f t="shared" si="23"/>
        <v>0</v>
      </c>
      <c r="BW139">
        <f t="shared" si="19"/>
        <v>0</v>
      </c>
      <c r="BX139" t="str">
        <f>IF(A139=0,"",IF(BT139&gt;0,"技",IF(BU139&gt;0,"Ｒ土",IF(BV139&gt;0,"Ｒ",IF(BW139&gt;0,"地",様式２!Y139)))))</f>
        <v/>
      </c>
      <c r="BY139">
        <f t="shared" si="20"/>
        <v>0</v>
      </c>
    </row>
    <row r="140" spans="1:77" ht="38.25" customHeight="1" x14ac:dyDescent="0.2">
      <c r="A140" s="149"/>
      <c r="B140" s="56" t="str">
        <f t="shared" si="18"/>
        <v/>
      </c>
      <c r="C140" s="41">
        <f>IF(A140&gt;0,IF(VLOOKUP(A140,全技術者確認表!$A$14:$L$151,5,)="","全技術者確認表に○がありません",VLOOKUP(A140,全技術者確認表!$A$14:$D$151,2,0)),IF(COUNTA(D140:BG140)&gt;0,CB$12,))</f>
        <v>0</v>
      </c>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50"/>
      <c r="AK140" s="150"/>
      <c r="AL140" s="150"/>
      <c r="AM140" s="150"/>
      <c r="AN140" s="150"/>
      <c r="AO140" s="150"/>
      <c r="AP140" s="150"/>
      <c r="AQ140" s="150"/>
      <c r="AR140" s="150"/>
      <c r="AS140" s="150"/>
      <c r="AT140" s="150"/>
      <c r="AU140" s="150"/>
      <c r="AV140" s="150"/>
      <c r="AW140" s="150"/>
      <c r="AX140" s="150"/>
      <c r="AY140" s="150"/>
      <c r="AZ140" s="150"/>
      <c r="BA140" s="134"/>
      <c r="BB140" s="134"/>
      <c r="BC140" s="134"/>
      <c r="BD140" s="151"/>
      <c r="BE140" s="152"/>
      <c r="BF140" s="152"/>
      <c r="BG140" s="152"/>
      <c r="BL140">
        <f>COUNTIFS(様式２!$R184,1,'様式２－１'!BA140,"○")</f>
        <v>0</v>
      </c>
      <c r="BM140">
        <f>COUNTIFS(様式２!$R184,1,'様式２－１'!BB140,"○")</f>
        <v>0</v>
      </c>
      <c r="BN140">
        <f>COUNTIFS(様式２!$R184,1,'様式２－１'!BC140,"○")</f>
        <v>0</v>
      </c>
      <c r="BO140">
        <f>COUNTIFS(様式２!$R184,1,BD140,"&lt;&gt;"&amp;"")</f>
        <v>0</v>
      </c>
      <c r="BP140">
        <f>COUNTIFS(様式２!$R184,1,BE140,"&lt;&gt;"&amp;"")</f>
        <v>0</v>
      </c>
      <c r="BQ140">
        <f>COUNTIFS(様式２!$R184,1,BF140,"&lt;&gt;"&amp;"")</f>
        <v>0</v>
      </c>
      <c r="BR140">
        <f>COUNTIFS(様式２!$R184,1,BG140,"&lt;&gt;"&amp;"")</f>
        <v>0</v>
      </c>
      <c r="BT140">
        <f t="shared" si="21"/>
        <v>0</v>
      </c>
      <c r="BU140">
        <f t="shared" si="22"/>
        <v>0</v>
      </c>
      <c r="BV140">
        <f t="shared" si="23"/>
        <v>0</v>
      </c>
      <c r="BW140">
        <f t="shared" si="19"/>
        <v>0</v>
      </c>
      <c r="BX140" t="str">
        <f>IF(A140=0,"",IF(BT140&gt;0,"技",IF(BU140&gt;0,"Ｒ土",IF(BV140&gt;0,"Ｒ",IF(BW140&gt;0,"地",様式２!Y140)))))</f>
        <v/>
      </c>
      <c r="BY140">
        <f t="shared" si="20"/>
        <v>0</v>
      </c>
    </row>
    <row r="141" spans="1:77" ht="38.25" customHeight="1" x14ac:dyDescent="0.2">
      <c r="A141" s="149"/>
      <c r="B141" s="56" t="str">
        <f t="shared" si="18"/>
        <v/>
      </c>
      <c r="C141" s="41">
        <f>IF(A141&gt;0,IF(VLOOKUP(A141,全技術者確認表!$A$14:$L$151,5,)="","全技術者確認表に○がありません",VLOOKUP(A141,全技術者確認表!$A$14:$D$151,2,0)),IF(COUNTA(D141:BG141)&gt;0,CB$12,))</f>
        <v>0</v>
      </c>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50"/>
      <c r="AK141" s="150"/>
      <c r="AL141" s="150"/>
      <c r="AM141" s="150"/>
      <c r="AN141" s="150"/>
      <c r="AO141" s="150"/>
      <c r="AP141" s="150"/>
      <c r="AQ141" s="150"/>
      <c r="AR141" s="150"/>
      <c r="AS141" s="150"/>
      <c r="AT141" s="150"/>
      <c r="AU141" s="150"/>
      <c r="AV141" s="150"/>
      <c r="AW141" s="150"/>
      <c r="AX141" s="150"/>
      <c r="AY141" s="150"/>
      <c r="AZ141" s="150"/>
      <c r="BA141" s="134"/>
      <c r="BB141" s="134"/>
      <c r="BC141" s="134"/>
      <c r="BD141" s="151"/>
      <c r="BE141" s="152"/>
      <c r="BF141" s="152"/>
      <c r="BG141" s="152"/>
      <c r="BL141">
        <f>COUNTIFS(様式２!$R185,1,'様式２－１'!BA141,"○")</f>
        <v>0</v>
      </c>
      <c r="BM141">
        <f>COUNTIFS(様式２!$R185,1,'様式２－１'!BB141,"○")</f>
        <v>0</v>
      </c>
      <c r="BN141">
        <f>COUNTIFS(様式２!$R185,1,'様式２－１'!BC141,"○")</f>
        <v>0</v>
      </c>
      <c r="BO141">
        <f>COUNTIFS(様式２!$R185,1,BD141,"&lt;&gt;"&amp;"")</f>
        <v>0</v>
      </c>
      <c r="BP141">
        <f>COUNTIFS(様式２!$R185,1,BE141,"&lt;&gt;"&amp;"")</f>
        <v>0</v>
      </c>
      <c r="BQ141">
        <f>COUNTIFS(様式２!$R185,1,BF141,"&lt;&gt;"&amp;"")</f>
        <v>0</v>
      </c>
      <c r="BR141">
        <f>COUNTIFS(様式２!$R185,1,BG141,"&lt;&gt;"&amp;"")</f>
        <v>0</v>
      </c>
      <c r="BT141">
        <f t="shared" si="21"/>
        <v>0</v>
      </c>
      <c r="BU141">
        <f t="shared" si="22"/>
        <v>0</v>
      </c>
      <c r="BV141">
        <f t="shared" si="23"/>
        <v>0</v>
      </c>
      <c r="BW141">
        <f t="shared" si="19"/>
        <v>0</v>
      </c>
      <c r="BX141" t="str">
        <f>IF(A141=0,"",IF(BT141&gt;0,"技",IF(BU141&gt;0,"Ｒ土",IF(BV141&gt;0,"Ｒ",IF(BW141&gt;0,"地",様式２!Y141)))))</f>
        <v/>
      </c>
      <c r="BY141">
        <f t="shared" si="20"/>
        <v>0</v>
      </c>
    </row>
    <row r="142" spans="1:77" ht="38.25" customHeight="1" x14ac:dyDescent="0.2">
      <c r="A142" s="149"/>
      <c r="B142" s="56" t="str">
        <f t="shared" si="18"/>
        <v/>
      </c>
      <c r="C142" s="41">
        <f>IF(A142&gt;0,IF(VLOOKUP(A142,全技術者確認表!$A$14:$L$151,5,)="","全技術者確認表に○がありません",VLOOKUP(A142,全技術者確認表!$A$14:$D$151,2,0)),IF(COUNTA(D142:BG142)&gt;0,CB$12,))</f>
        <v>0</v>
      </c>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50"/>
      <c r="AK142" s="150"/>
      <c r="AL142" s="150"/>
      <c r="AM142" s="150"/>
      <c r="AN142" s="150"/>
      <c r="AO142" s="150"/>
      <c r="AP142" s="150"/>
      <c r="AQ142" s="150"/>
      <c r="AR142" s="150"/>
      <c r="AS142" s="150"/>
      <c r="AT142" s="150"/>
      <c r="AU142" s="150"/>
      <c r="AV142" s="150"/>
      <c r="AW142" s="150"/>
      <c r="AX142" s="150"/>
      <c r="AY142" s="150"/>
      <c r="AZ142" s="150"/>
      <c r="BA142" s="134"/>
      <c r="BB142" s="134"/>
      <c r="BC142" s="134"/>
      <c r="BD142" s="151"/>
      <c r="BE142" s="152"/>
      <c r="BF142" s="152"/>
      <c r="BG142" s="152"/>
      <c r="BL142">
        <f>COUNTIFS(様式２!$R186,1,'様式２－１'!BA142,"○")</f>
        <v>0</v>
      </c>
      <c r="BM142">
        <f>COUNTIFS(様式２!$R186,1,'様式２－１'!BB142,"○")</f>
        <v>0</v>
      </c>
      <c r="BN142">
        <f>COUNTIFS(様式２!$R186,1,'様式２－１'!BC142,"○")</f>
        <v>0</v>
      </c>
      <c r="BO142">
        <f>COUNTIFS(様式２!$R186,1,BD142,"&lt;&gt;"&amp;"")</f>
        <v>0</v>
      </c>
      <c r="BP142">
        <f>COUNTIFS(様式２!$R186,1,BE142,"&lt;&gt;"&amp;"")</f>
        <v>0</v>
      </c>
      <c r="BQ142">
        <f>COUNTIFS(様式２!$R186,1,BF142,"&lt;&gt;"&amp;"")</f>
        <v>0</v>
      </c>
      <c r="BR142">
        <f>COUNTIFS(様式２!$R186,1,BG142,"&lt;&gt;"&amp;"")</f>
        <v>0</v>
      </c>
      <c r="BT142">
        <f t="shared" si="21"/>
        <v>0</v>
      </c>
      <c r="BU142">
        <f t="shared" si="22"/>
        <v>0</v>
      </c>
      <c r="BV142">
        <f t="shared" si="23"/>
        <v>0</v>
      </c>
      <c r="BW142">
        <f t="shared" si="19"/>
        <v>0</v>
      </c>
      <c r="BX142" t="str">
        <f>IF(A142=0,"",IF(BT142&gt;0,"技",IF(BU142&gt;0,"Ｒ土",IF(BV142&gt;0,"Ｒ",IF(BW142&gt;0,"地",様式２!Y142)))))</f>
        <v/>
      </c>
      <c r="BY142">
        <f t="shared" si="20"/>
        <v>0</v>
      </c>
    </row>
    <row r="143" spans="1:77" ht="38.25" customHeight="1" x14ac:dyDescent="0.2">
      <c r="A143" s="149"/>
      <c r="B143" s="56" t="str">
        <f t="shared" si="18"/>
        <v/>
      </c>
      <c r="C143" s="41">
        <f>IF(A143&gt;0,IF(VLOOKUP(A143,全技術者確認表!$A$14:$L$151,5,)="","全技術者確認表に○がありません",VLOOKUP(A143,全技術者確認表!$A$14:$D$151,2,0)),IF(COUNTA(D143:BG143)&gt;0,CB$12,))</f>
        <v>0</v>
      </c>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50"/>
      <c r="AK143" s="150"/>
      <c r="AL143" s="150"/>
      <c r="AM143" s="150"/>
      <c r="AN143" s="150"/>
      <c r="AO143" s="150"/>
      <c r="AP143" s="150"/>
      <c r="AQ143" s="150"/>
      <c r="AR143" s="150"/>
      <c r="AS143" s="150"/>
      <c r="AT143" s="150"/>
      <c r="AU143" s="150"/>
      <c r="AV143" s="150"/>
      <c r="AW143" s="150"/>
      <c r="AX143" s="150"/>
      <c r="AY143" s="150"/>
      <c r="AZ143" s="150"/>
      <c r="BA143" s="134"/>
      <c r="BB143" s="134"/>
      <c r="BC143" s="134"/>
      <c r="BD143" s="151"/>
      <c r="BE143" s="152"/>
      <c r="BF143" s="152"/>
      <c r="BG143" s="152"/>
      <c r="BL143">
        <f>COUNTIFS(様式２!$R187,1,'様式２－１'!BA143,"○")</f>
        <v>0</v>
      </c>
      <c r="BM143">
        <f>COUNTIFS(様式２!$R187,1,'様式２－１'!BB143,"○")</f>
        <v>0</v>
      </c>
      <c r="BN143">
        <f>COUNTIFS(様式２!$R187,1,'様式２－１'!BC143,"○")</f>
        <v>0</v>
      </c>
      <c r="BO143">
        <f>COUNTIFS(様式２!$R187,1,BD143,"&lt;&gt;"&amp;"")</f>
        <v>0</v>
      </c>
      <c r="BP143">
        <f>COUNTIFS(様式２!$R187,1,BE143,"&lt;&gt;"&amp;"")</f>
        <v>0</v>
      </c>
      <c r="BQ143">
        <f>COUNTIFS(様式２!$R187,1,BF143,"&lt;&gt;"&amp;"")</f>
        <v>0</v>
      </c>
      <c r="BR143">
        <f>COUNTIFS(様式２!$R187,1,BG143,"&lt;&gt;"&amp;"")</f>
        <v>0</v>
      </c>
      <c r="BT143">
        <f t="shared" si="21"/>
        <v>0</v>
      </c>
      <c r="BU143">
        <f t="shared" si="22"/>
        <v>0</v>
      </c>
      <c r="BV143">
        <f t="shared" si="23"/>
        <v>0</v>
      </c>
      <c r="BW143">
        <f t="shared" si="19"/>
        <v>0</v>
      </c>
      <c r="BX143" t="str">
        <f>IF(A143=0,"",IF(BT143&gt;0,"技",IF(BU143&gt;0,"Ｒ土",IF(BV143&gt;0,"Ｒ",IF(BW143&gt;0,"地",様式２!Y143)))))</f>
        <v/>
      </c>
      <c r="BY143">
        <f t="shared" si="20"/>
        <v>0</v>
      </c>
    </row>
    <row r="144" spans="1:77" ht="38.25" customHeight="1" x14ac:dyDescent="0.2">
      <c r="A144" s="149"/>
      <c r="B144" s="56" t="str">
        <f t="shared" si="18"/>
        <v/>
      </c>
      <c r="C144" s="41">
        <f>IF(A144&gt;0,IF(VLOOKUP(A144,全技術者確認表!$A$14:$L$151,5,)="","全技術者確認表に○がありません",VLOOKUP(A144,全技術者確認表!$A$14:$D$151,2,0)),IF(COUNTA(D144:BG144)&gt;0,CB$12,))</f>
        <v>0</v>
      </c>
      <c r="D144" s="134"/>
      <c r="E144" s="134"/>
      <c r="F144" s="134"/>
      <c r="G144" s="134"/>
      <c r="H144" s="134"/>
      <c r="I144" s="134"/>
      <c r="J144" s="134"/>
      <c r="K144" s="134"/>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50"/>
      <c r="AK144" s="150"/>
      <c r="AL144" s="150"/>
      <c r="AM144" s="150"/>
      <c r="AN144" s="150"/>
      <c r="AO144" s="150"/>
      <c r="AP144" s="150"/>
      <c r="AQ144" s="150"/>
      <c r="AR144" s="150"/>
      <c r="AS144" s="150"/>
      <c r="AT144" s="150"/>
      <c r="AU144" s="150"/>
      <c r="AV144" s="150"/>
      <c r="AW144" s="150"/>
      <c r="AX144" s="150"/>
      <c r="AY144" s="150"/>
      <c r="AZ144" s="150"/>
      <c r="BA144" s="134"/>
      <c r="BB144" s="134"/>
      <c r="BC144" s="134"/>
      <c r="BD144" s="151"/>
      <c r="BE144" s="152"/>
      <c r="BF144" s="152"/>
      <c r="BG144" s="152"/>
      <c r="BL144">
        <f>COUNTIFS(様式２!$R188,1,'様式２－１'!BA144,"○")</f>
        <v>0</v>
      </c>
      <c r="BM144">
        <f>COUNTIFS(様式２!$R188,1,'様式２－１'!BB144,"○")</f>
        <v>0</v>
      </c>
      <c r="BN144">
        <f>COUNTIFS(様式２!$R188,1,'様式２－１'!BC144,"○")</f>
        <v>0</v>
      </c>
      <c r="BO144">
        <f>COUNTIFS(様式２!$R188,1,BD144,"&lt;&gt;"&amp;"")</f>
        <v>0</v>
      </c>
      <c r="BP144">
        <f>COUNTIFS(様式２!$R188,1,BE144,"&lt;&gt;"&amp;"")</f>
        <v>0</v>
      </c>
      <c r="BQ144">
        <f>COUNTIFS(様式２!$R188,1,BF144,"&lt;&gt;"&amp;"")</f>
        <v>0</v>
      </c>
      <c r="BR144">
        <f>COUNTIFS(様式２!$R188,1,BG144,"&lt;&gt;"&amp;"")</f>
        <v>0</v>
      </c>
      <c r="BT144">
        <f t="shared" si="21"/>
        <v>0</v>
      </c>
      <c r="BU144">
        <f t="shared" si="22"/>
        <v>0</v>
      </c>
      <c r="BV144">
        <f t="shared" si="23"/>
        <v>0</v>
      </c>
      <c r="BW144">
        <f t="shared" si="19"/>
        <v>0</v>
      </c>
      <c r="BX144" t="str">
        <f>IF(A144=0,"",IF(BT144&gt;0,"技",IF(BU144&gt;0,"Ｒ土",IF(BV144&gt;0,"Ｒ",IF(BW144&gt;0,"地",様式２!Y144)))))</f>
        <v/>
      </c>
      <c r="BY144">
        <f t="shared" si="20"/>
        <v>0</v>
      </c>
    </row>
    <row r="145" spans="1:77" ht="38.25" customHeight="1" x14ac:dyDescent="0.2">
      <c r="A145" s="149"/>
      <c r="B145" s="56" t="str">
        <f t="shared" si="18"/>
        <v/>
      </c>
      <c r="C145" s="41">
        <f>IF(A145&gt;0,IF(VLOOKUP(A145,全技術者確認表!$A$14:$L$151,5,)="","全技術者確認表に○がありません",VLOOKUP(A145,全技術者確認表!$A$14:$D$151,2,0)),IF(COUNTA(D145:BG145)&gt;0,CB$12,))</f>
        <v>0</v>
      </c>
      <c r="D145" s="134"/>
      <c r="E145" s="134"/>
      <c r="F145" s="134"/>
      <c r="G145" s="134"/>
      <c r="H145" s="134"/>
      <c r="I145" s="134"/>
      <c r="J145" s="134"/>
      <c r="K145" s="134"/>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50"/>
      <c r="AK145" s="150"/>
      <c r="AL145" s="150"/>
      <c r="AM145" s="150"/>
      <c r="AN145" s="150"/>
      <c r="AO145" s="150"/>
      <c r="AP145" s="150"/>
      <c r="AQ145" s="150"/>
      <c r="AR145" s="150"/>
      <c r="AS145" s="150"/>
      <c r="AT145" s="150"/>
      <c r="AU145" s="150"/>
      <c r="AV145" s="150"/>
      <c r="AW145" s="150"/>
      <c r="AX145" s="150"/>
      <c r="AY145" s="150"/>
      <c r="AZ145" s="150"/>
      <c r="BA145" s="134"/>
      <c r="BB145" s="134"/>
      <c r="BC145" s="134"/>
      <c r="BD145" s="151"/>
      <c r="BE145" s="152"/>
      <c r="BF145" s="152"/>
      <c r="BG145" s="152"/>
      <c r="BL145">
        <f>COUNTIFS(様式２!$R189,1,'様式２－１'!BA145,"○")</f>
        <v>0</v>
      </c>
      <c r="BM145">
        <f>COUNTIFS(様式２!$R189,1,'様式２－１'!BB145,"○")</f>
        <v>0</v>
      </c>
      <c r="BN145">
        <f>COUNTIFS(様式２!$R189,1,'様式２－１'!BC145,"○")</f>
        <v>0</v>
      </c>
      <c r="BO145">
        <f>COUNTIFS(様式２!$R189,1,BD145,"&lt;&gt;"&amp;"")</f>
        <v>0</v>
      </c>
      <c r="BP145">
        <f>COUNTIFS(様式２!$R189,1,BE145,"&lt;&gt;"&amp;"")</f>
        <v>0</v>
      </c>
      <c r="BQ145">
        <f>COUNTIFS(様式２!$R189,1,BF145,"&lt;&gt;"&amp;"")</f>
        <v>0</v>
      </c>
      <c r="BR145">
        <f>COUNTIFS(様式２!$R189,1,BG145,"&lt;&gt;"&amp;"")</f>
        <v>0</v>
      </c>
      <c r="BT145">
        <f t="shared" si="21"/>
        <v>0</v>
      </c>
      <c r="BU145">
        <f t="shared" si="22"/>
        <v>0</v>
      </c>
      <c r="BV145">
        <f t="shared" si="23"/>
        <v>0</v>
      </c>
      <c r="BW145">
        <f t="shared" si="19"/>
        <v>0</v>
      </c>
      <c r="BX145" t="str">
        <f>IF(A145=0,"",IF(BT145&gt;0,"技",IF(BU145&gt;0,"Ｒ土",IF(BV145&gt;0,"Ｒ",IF(BW145&gt;0,"地",様式２!Y145)))))</f>
        <v/>
      </c>
      <c r="BY145">
        <f t="shared" si="20"/>
        <v>0</v>
      </c>
    </row>
    <row r="146" spans="1:77" ht="38.25" customHeight="1" x14ac:dyDescent="0.2">
      <c r="A146" s="149"/>
      <c r="B146" s="56" t="str">
        <f t="shared" si="18"/>
        <v/>
      </c>
      <c r="C146" s="41">
        <f>IF(A146&gt;0,IF(VLOOKUP(A146,全技術者確認表!$A$14:$L$151,5,)="","全技術者確認表に○がありません",VLOOKUP(A146,全技術者確認表!$A$14:$D$151,2,0)),IF(COUNTA(D146:BG146)&gt;0,CB$12,))</f>
        <v>0</v>
      </c>
      <c r="D146" s="134"/>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50"/>
      <c r="AK146" s="150"/>
      <c r="AL146" s="150"/>
      <c r="AM146" s="150"/>
      <c r="AN146" s="150"/>
      <c r="AO146" s="150"/>
      <c r="AP146" s="150"/>
      <c r="AQ146" s="150"/>
      <c r="AR146" s="150"/>
      <c r="AS146" s="150"/>
      <c r="AT146" s="150"/>
      <c r="AU146" s="150"/>
      <c r="AV146" s="150"/>
      <c r="AW146" s="150"/>
      <c r="AX146" s="150"/>
      <c r="AY146" s="150"/>
      <c r="AZ146" s="150"/>
      <c r="BA146" s="134"/>
      <c r="BB146" s="134"/>
      <c r="BC146" s="134"/>
      <c r="BD146" s="151"/>
      <c r="BE146" s="152"/>
      <c r="BF146" s="152"/>
      <c r="BG146" s="152"/>
      <c r="BL146">
        <f>COUNTIFS(様式２!$R190,1,'様式２－１'!BA146,"○")</f>
        <v>0</v>
      </c>
      <c r="BM146">
        <f>COUNTIFS(様式２!$R190,1,'様式２－１'!BB146,"○")</f>
        <v>0</v>
      </c>
      <c r="BN146">
        <f>COUNTIFS(様式２!$R190,1,'様式２－１'!BC146,"○")</f>
        <v>0</v>
      </c>
      <c r="BO146">
        <f>COUNTIFS(様式２!$R190,1,BD146,"&lt;&gt;"&amp;"")</f>
        <v>0</v>
      </c>
      <c r="BP146">
        <f>COUNTIFS(様式２!$R190,1,BE146,"&lt;&gt;"&amp;"")</f>
        <v>0</v>
      </c>
      <c r="BQ146">
        <f>COUNTIFS(様式２!$R190,1,BF146,"&lt;&gt;"&amp;"")</f>
        <v>0</v>
      </c>
      <c r="BR146">
        <f>COUNTIFS(様式２!$R190,1,BG146,"&lt;&gt;"&amp;"")</f>
        <v>0</v>
      </c>
      <c r="BT146">
        <f t="shared" si="21"/>
        <v>0</v>
      </c>
      <c r="BU146">
        <f t="shared" si="22"/>
        <v>0</v>
      </c>
      <c r="BV146">
        <f t="shared" si="23"/>
        <v>0</v>
      </c>
      <c r="BW146">
        <f t="shared" si="19"/>
        <v>0</v>
      </c>
      <c r="BX146" t="str">
        <f>IF(A146=0,"",IF(BT146&gt;0,"技",IF(BU146&gt;0,"Ｒ土",IF(BV146&gt;0,"Ｒ",IF(BW146&gt;0,"地",様式２!Y146)))))</f>
        <v/>
      </c>
      <c r="BY146">
        <f t="shared" si="20"/>
        <v>0</v>
      </c>
    </row>
    <row r="147" spans="1:77" ht="38.25" customHeight="1" x14ac:dyDescent="0.2">
      <c r="A147" s="149"/>
      <c r="B147" s="56" t="str">
        <f t="shared" si="18"/>
        <v/>
      </c>
      <c r="C147" s="41">
        <f>IF(A147&gt;0,IF(VLOOKUP(A147,全技術者確認表!$A$14:$L$151,5,)="","全技術者確認表に○がありません",VLOOKUP(A147,全技術者確認表!$A$14:$D$151,2,0)),IF(COUNTA(D147:BG147)&gt;0,CB$12,))</f>
        <v>0</v>
      </c>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50"/>
      <c r="AK147" s="150"/>
      <c r="AL147" s="150"/>
      <c r="AM147" s="150"/>
      <c r="AN147" s="150"/>
      <c r="AO147" s="150"/>
      <c r="AP147" s="150"/>
      <c r="AQ147" s="150"/>
      <c r="AR147" s="150"/>
      <c r="AS147" s="150"/>
      <c r="AT147" s="150"/>
      <c r="AU147" s="150"/>
      <c r="AV147" s="150"/>
      <c r="AW147" s="150"/>
      <c r="AX147" s="150"/>
      <c r="AY147" s="150"/>
      <c r="AZ147" s="150"/>
      <c r="BA147" s="134"/>
      <c r="BB147" s="134"/>
      <c r="BC147" s="134"/>
      <c r="BD147" s="151"/>
      <c r="BE147" s="152"/>
      <c r="BF147" s="152"/>
      <c r="BG147" s="152"/>
      <c r="BL147">
        <f>COUNTIFS(様式２!$R191,1,'様式２－１'!BA147,"○")</f>
        <v>0</v>
      </c>
      <c r="BM147">
        <f>COUNTIFS(様式２!$R191,1,'様式２－１'!BB147,"○")</f>
        <v>0</v>
      </c>
      <c r="BN147">
        <f>COUNTIFS(様式２!$R191,1,'様式２－１'!BC147,"○")</f>
        <v>0</v>
      </c>
      <c r="BO147">
        <f>COUNTIFS(様式２!$R191,1,BD147,"&lt;&gt;"&amp;"")</f>
        <v>0</v>
      </c>
      <c r="BP147">
        <f>COUNTIFS(様式２!$R191,1,BE147,"&lt;&gt;"&amp;"")</f>
        <v>0</v>
      </c>
      <c r="BQ147">
        <f>COUNTIFS(様式２!$R191,1,BF147,"&lt;&gt;"&amp;"")</f>
        <v>0</v>
      </c>
      <c r="BR147">
        <f>COUNTIFS(様式２!$R191,1,BG147,"&lt;&gt;"&amp;"")</f>
        <v>0</v>
      </c>
      <c r="BT147">
        <f t="shared" si="21"/>
        <v>0</v>
      </c>
      <c r="BU147">
        <f t="shared" si="22"/>
        <v>0</v>
      </c>
      <c r="BV147">
        <f t="shared" si="23"/>
        <v>0</v>
      </c>
      <c r="BW147">
        <f t="shared" si="19"/>
        <v>0</v>
      </c>
      <c r="BX147" t="str">
        <f>IF(A147=0,"",IF(BT147&gt;0,"技",IF(BU147&gt;0,"Ｒ土",IF(BV147&gt;0,"Ｒ",IF(BW147&gt;0,"地",様式２!Y147)))))</f>
        <v/>
      </c>
      <c r="BY147">
        <f t="shared" si="20"/>
        <v>0</v>
      </c>
    </row>
    <row r="148" spans="1:77" ht="38.25" customHeight="1" x14ac:dyDescent="0.2">
      <c r="A148" s="149"/>
      <c r="B148" s="56" t="str">
        <f t="shared" si="18"/>
        <v/>
      </c>
      <c r="C148" s="41">
        <f>IF(A148&gt;0,IF(VLOOKUP(A148,全技術者確認表!$A$14:$L$151,5,)="","全技術者確認表に○がありません",VLOOKUP(A148,全技術者確認表!$A$14:$D$151,2,0)),IF(COUNTA(D148:BG148)&gt;0,CB$12,))</f>
        <v>0</v>
      </c>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50"/>
      <c r="AK148" s="150"/>
      <c r="AL148" s="150"/>
      <c r="AM148" s="150"/>
      <c r="AN148" s="150"/>
      <c r="AO148" s="150"/>
      <c r="AP148" s="150"/>
      <c r="AQ148" s="150"/>
      <c r="AR148" s="150"/>
      <c r="AS148" s="150"/>
      <c r="AT148" s="150"/>
      <c r="AU148" s="150"/>
      <c r="AV148" s="150"/>
      <c r="AW148" s="150"/>
      <c r="AX148" s="150"/>
      <c r="AY148" s="150"/>
      <c r="AZ148" s="150"/>
      <c r="BA148" s="134"/>
      <c r="BB148" s="134"/>
      <c r="BC148" s="134"/>
      <c r="BD148" s="151"/>
      <c r="BE148" s="152"/>
      <c r="BF148" s="152"/>
      <c r="BG148" s="152"/>
      <c r="BL148">
        <f>COUNTIFS(様式２!$R192,1,'様式２－１'!BA148,"○")</f>
        <v>0</v>
      </c>
      <c r="BM148">
        <f>COUNTIFS(様式２!$R192,1,'様式２－１'!BB148,"○")</f>
        <v>0</v>
      </c>
      <c r="BN148">
        <f>COUNTIFS(様式２!$R192,1,'様式２－１'!BC148,"○")</f>
        <v>0</v>
      </c>
      <c r="BO148">
        <f>COUNTIFS(様式２!$R192,1,BD148,"&lt;&gt;"&amp;"")</f>
        <v>0</v>
      </c>
      <c r="BP148">
        <f>COUNTIFS(様式２!$R192,1,BE148,"&lt;&gt;"&amp;"")</f>
        <v>0</v>
      </c>
      <c r="BQ148">
        <f>COUNTIFS(様式２!$R192,1,BF148,"&lt;&gt;"&amp;"")</f>
        <v>0</v>
      </c>
      <c r="BR148">
        <f>COUNTIFS(様式２!$R192,1,BG148,"&lt;&gt;"&amp;"")</f>
        <v>0</v>
      </c>
      <c r="BT148">
        <f t="shared" si="21"/>
        <v>0</v>
      </c>
      <c r="BU148">
        <f t="shared" si="22"/>
        <v>0</v>
      </c>
      <c r="BV148">
        <f t="shared" si="23"/>
        <v>0</v>
      </c>
      <c r="BW148">
        <f t="shared" si="19"/>
        <v>0</v>
      </c>
      <c r="BX148" t="str">
        <f>IF(A148=0,"",IF(BT148&gt;0,"技",IF(BU148&gt;0,"Ｒ土",IF(BV148&gt;0,"Ｒ",IF(BW148&gt;0,"地",様式２!Y148)))))</f>
        <v/>
      </c>
      <c r="BY148">
        <f t="shared" si="20"/>
        <v>0</v>
      </c>
    </row>
    <row r="149" spans="1:77" ht="38.25" customHeight="1" x14ac:dyDescent="0.2">
      <c r="A149" s="149"/>
      <c r="B149" s="56" t="str">
        <f t="shared" si="18"/>
        <v/>
      </c>
      <c r="C149" s="41">
        <f>IF(A149&gt;0,IF(VLOOKUP(A149,全技術者確認表!$A$14:$L$151,5,)="","全技術者確認表に○がありません",VLOOKUP(A149,全技術者確認表!$A$14:$D$151,2,0)),IF(COUNTA(D149:BG149)&gt;0,CB$12,))</f>
        <v>0</v>
      </c>
      <c r="D149" s="134"/>
      <c r="E149" s="134"/>
      <c r="F149" s="134"/>
      <c r="G149" s="134"/>
      <c r="H149" s="134"/>
      <c r="I149" s="134"/>
      <c r="J149" s="134"/>
      <c r="K149" s="134"/>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50"/>
      <c r="AK149" s="150"/>
      <c r="AL149" s="150"/>
      <c r="AM149" s="150"/>
      <c r="AN149" s="150"/>
      <c r="AO149" s="150"/>
      <c r="AP149" s="150"/>
      <c r="AQ149" s="150"/>
      <c r="AR149" s="150"/>
      <c r="AS149" s="150"/>
      <c r="AT149" s="150"/>
      <c r="AU149" s="150"/>
      <c r="AV149" s="150"/>
      <c r="AW149" s="150"/>
      <c r="AX149" s="150"/>
      <c r="AY149" s="150"/>
      <c r="AZ149" s="150"/>
      <c r="BA149" s="134"/>
      <c r="BB149" s="134"/>
      <c r="BC149" s="134"/>
      <c r="BD149" s="151"/>
      <c r="BE149" s="152"/>
      <c r="BF149" s="152"/>
      <c r="BG149" s="152"/>
      <c r="BL149">
        <f>COUNTIFS(様式２!$R193,1,'様式２－１'!BA149,"○")</f>
        <v>0</v>
      </c>
      <c r="BM149">
        <f>COUNTIFS(様式２!$R193,1,'様式２－１'!BB149,"○")</f>
        <v>0</v>
      </c>
      <c r="BN149">
        <f>COUNTIFS(様式２!$R193,1,'様式２－１'!BC149,"○")</f>
        <v>0</v>
      </c>
      <c r="BO149">
        <f>COUNTIFS(様式２!$R193,1,BD149,"&lt;&gt;"&amp;"")</f>
        <v>0</v>
      </c>
      <c r="BP149">
        <f>COUNTIFS(様式２!$R193,1,BE149,"&lt;&gt;"&amp;"")</f>
        <v>0</v>
      </c>
      <c r="BQ149">
        <f>COUNTIFS(様式２!$R193,1,BF149,"&lt;&gt;"&amp;"")</f>
        <v>0</v>
      </c>
      <c r="BR149">
        <f>COUNTIFS(様式２!$R193,1,BG149,"&lt;&gt;"&amp;"")</f>
        <v>0</v>
      </c>
      <c r="BT149">
        <f t="shared" si="21"/>
        <v>0</v>
      </c>
      <c r="BU149">
        <f t="shared" si="22"/>
        <v>0</v>
      </c>
      <c r="BV149">
        <f t="shared" si="23"/>
        <v>0</v>
      </c>
      <c r="BW149">
        <f t="shared" si="19"/>
        <v>0</v>
      </c>
      <c r="BX149" t="str">
        <f>IF(A149=0,"",IF(BT149&gt;0,"技",IF(BU149&gt;0,"Ｒ土",IF(BV149&gt;0,"Ｒ",IF(BW149&gt;0,"地",様式２!Y149)))))</f>
        <v/>
      </c>
      <c r="BY149">
        <f t="shared" si="20"/>
        <v>0</v>
      </c>
    </row>
    <row r="150" spans="1:77" ht="38.25" customHeight="1" x14ac:dyDescent="0.2">
      <c r="A150" s="149"/>
      <c r="B150" s="56" t="str">
        <f t="shared" si="18"/>
        <v/>
      </c>
      <c r="C150" s="41">
        <f>IF(A150&gt;0,IF(VLOOKUP(A150,全技術者確認表!$A$14:$L$151,5,)="","全技術者確認表に○がありません",VLOOKUP(A150,全技術者確認表!$A$14:$D$151,2,0)),IF(COUNTA(D150:BG150)&gt;0,CB$12,))</f>
        <v>0</v>
      </c>
      <c r="D150" s="134"/>
      <c r="E150" s="134"/>
      <c r="F150" s="134"/>
      <c r="G150" s="134"/>
      <c r="H150" s="134"/>
      <c r="I150" s="134"/>
      <c r="J150" s="134"/>
      <c r="K150" s="134"/>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50"/>
      <c r="AK150" s="150"/>
      <c r="AL150" s="150"/>
      <c r="AM150" s="150"/>
      <c r="AN150" s="150"/>
      <c r="AO150" s="150"/>
      <c r="AP150" s="150"/>
      <c r="AQ150" s="150"/>
      <c r="AR150" s="150"/>
      <c r="AS150" s="150"/>
      <c r="AT150" s="150"/>
      <c r="AU150" s="150"/>
      <c r="AV150" s="150"/>
      <c r="AW150" s="150"/>
      <c r="AX150" s="150"/>
      <c r="AY150" s="150"/>
      <c r="AZ150" s="150"/>
      <c r="BA150" s="134"/>
      <c r="BB150" s="134"/>
      <c r="BC150" s="134"/>
      <c r="BD150" s="151"/>
      <c r="BE150" s="152"/>
      <c r="BF150" s="152"/>
      <c r="BG150" s="152"/>
      <c r="BL150">
        <f>COUNTIFS(様式２!$R194,1,'様式２－１'!BA150,"○")</f>
        <v>0</v>
      </c>
      <c r="BM150">
        <f>COUNTIFS(様式２!$R194,1,'様式２－１'!BB150,"○")</f>
        <v>0</v>
      </c>
      <c r="BN150">
        <f>COUNTIFS(様式２!$R194,1,'様式２－１'!BC150,"○")</f>
        <v>0</v>
      </c>
      <c r="BO150">
        <f>COUNTIFS(様式２!$R194,1,BD150,"&lt;&gt;"&amp;"")</f>
        <v>0</v>
      </c>
      <c r="BP150">
        <f>COUNTIFS(様式２!$R194,1,BE150,"&lt;&gt;"&amp;"")</f>
        <v>0</v>
      </c>
      <c r="BQ150">
        <f>COUNTIFS(様式２!$R194,1,BF150,"&lt;&gt;"&amp;"")</f>
        <v>0</v>
      </c>
      <c r="BR150">
        <f>COUNTIFS(様式２!$R194,1,BG150,"&lt;&gt;"&amp;"")</f>
        <v>0</v>
      </c>
      <c r="BT150">
        <f t="shared" si="21"/>
        <v>0</v>
      </c>
      <c r="BU150">
        <f t="shared" si="22"/>
        <v>0</v>
      </c>
      <c r="BV150">
        <f t="shared" si="23"/>
        <v>0</v>
      </c>
      <c r="BW150">
        <f t="shared" si="19"/>
        <v>0</v>
      </c>
      <c r="BX150" t="str">
        <f>IF(A150=0,"",IF(BT150&gt;0,"技",IF(BU150&gt;0,"Ｒ土",IF(BV150&gt;0,"Ｒ",IF(BW150&gt;0,"地",様式２!Y150)))))</f>
        <v/>
      </c>
      <c r="BY150">
        <f t="shared" si="20"/>
        <v>0</v>
      </c>
    </row>
    <row r="151" spans="1:77" ht="38.25" customHeight="1" x14ac:dyDescent="0.2">
      <c r="A151" s="149"/>
      <c r="B151" s="56" t="str">
        <f t="shared" si="18"/>
        <v/>
      </c>
      <c r="C151" s="41">
        <f>IF(A151&gt;0,IF(VLOOKUP(A151,全技術者確認表!$A$14:$L$151,5,)="","全技術者確認表に○がありません",VLOOKUP(A151,全技術者確認表!$A$14:$D$151,2,0)),IF(COUNTA(D151:BG151)&gt;0,CB$12,))</f>
        <v>0</v>
      </c>
      <c r="D151" s="134"/>
      <c r="E151" s="134"/>
      <c r="F151" s="134"/>
      <c r="G151" s="134"/>
      <c r="H151" s="134"/>
      <c r="I151" s="134"/>
      <c r="J151" s="134"/>
      <c r="K151" s="134"/>
      <c r="L151" s="134"/>
      <c r="M151" s="134"/>
      <c r="N151" s="134"/>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50"/>
      <c r="AK151" s="150"/>
      <c r="AL151" s="150"/>
      <c r="AM151" s="150"/>
      <c r="AN151" s="150"/>
      <c r="AO151" s="150"/>
      <c r="AP151" s="150"/>
      <c r="AQ151" s="150"/>
      <c r="AR151" s="150"/>
      <c r="AS151" s="150"/>
      <c r="AT151" s="150"/>
      <c r="AU151" s="150"/>
      <c r="AV151" s="150"/>
      <c r="AW151" s="150"/>
      <c r="AX151" s="150"/>
      <c r="AY151" s="150"/>
      <c r="AZ151" s="150"/>
      <c r="BA151" s="134"/>
      <c r="BB151" s="134"/>
      <c r="BC151" s="134"/>
      <c r="BD151" s="151"/>
      <c r="BE151" s="152"/>
      <c r="BF151" s="152"/>
      <c r="BG151" s="152"/>
      <c r="BL151">
        <f>COUNTIFS(様式２!$R195,1,'様式２－１'!BA151,"○")</f>
        <v>0</v>
      </c>
      <c r="BM151">
        <f>COUNTIFS(様式２!$R195,1,'様式２－１'!BB151,"○")</f>
        <v>0</v>
      </c>
      <c r="BN151">
        <f>COUNTIFS(様式２!$R195,1,'様式２－１'!BC151,"○")</f>
        <v>0</v>
      </c>
      <c r="BO151">
        <f>COUNTIFS(様式２!$R195,1,BD151,"&lt;&gt;"&amp;"")</f>
        <v>0</v>
      </c>
      <c r="BP151">
        <f>COUNTIFS(様式２!$R195,1,BE151,"&lt;&gt;"&amp;"")</f>
        <v>0</v>
      </c>
      <c r="BQ151">
        <f>COUNTIFS(様式２!$R195,1,BF151,"&lt;&gt;"&amp;"")</f>
        <v>0</v>
      </c>
      <c r="BR151">
        <f>COUNTIFS(様式２!$R195,1,BG151,"&lt;&gt;"&amp;"")</f>
        <v>0</v>
      </c>
      <c r="BT151">
        <f t="shared" si="21"/>
        <v>0</v>
      </c>
      <c r="BU151">
        <f t="shared" si="22"/>
        <v>0</v>
      </c>
      <c r="BV151">
        <f t="shared" si="23"/>
        <v>0</v>
      </c>
      <c r="BW151">
        <f t="shared" si="19"/>
        <v>0</v>
      </c>
      <c r="BX151" t="str">
        <f>IF(A151=0,"",IF(BT151&gt;0,"技",IF(BU151&gt;0,"Ｒ土",IF(BV151&gt;0,"Ｒ",IF(BW151&gt;0,"地",様式２!Y151)))))</f>
        <v/>
      </c>
      <c r="BY151">
        <f t="shared" si="20"/>
        <v>0</v>
      </c>
    </row>
    <row r="152" spans="1:77" ht="38.25" customHeight="1" x14ac:dyDescent="0.2">
      <c r="A152" s="149"/>
      <c r="B152" s="56" t="str">
        <f t="shared" si="18"/>
        <v/>
      </c>
      <c r="C152" s="41">
        <f>IF(A152&gt;0,IF(VLOOKUP(A152,全技術者確認表!$A$14:$L$151,5,)="","全技術者確認表に○がありません",VLOOKUP(A152,全技術者確認表!$A$14:$D$151,2,0)),IF(COUNTA(D152:BG152)&gt;0,CB$12,))</f>
        <v>0</v>
      </c>
      <c r="D152" s="134"/>
      <c r="E152" s="134"/>
      <c r="F152" s="134"/>
      <c r="G152" s="134"/>
      <c r="H152" s="134"/>
      <c r="I152" s="134"/>
      <c r="J152" s="134"/>
      <c r="K152" s="134"/>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50"/>
      <c r="AK152" s="150"/>
      <c r="AL152" s="150"/>
      <c r="AM152" s="150"/>
      <c r="AN152" s="150"/>
      <c r="AO152" s="150"/>
      <c r="AP152" s="150"/>
      <c r="AQ152" s="150"/>
      <c r="AR152" s="150"/>
      <c r="AS152" s="150"/>
      <c r="AT152" s="150"/>
      <c r="AU152" s="150"/>
      <c r="AV152" s="150"/>
      <c r="AW152" s="150"/>
      <c r="AX152" s="150"/>
      <c r="AY152" s="150"/>
      <c r="AZ152" s="150"/>
      <c r="BA152" s="134"/>
      <c r="BB152" s="134"/>
      <c r="BC152" s="134"/>
      <c r="BD152" s="151"/>
      <c r="BE152" s="152"/>
      <c r="BF152" s="152"/>
      <c r="BG152" s="152"/>
      <c r="BL152">
        <f>COUNTIFS(様式２!$R196,1,'様式２－１'!BA152,"○")</f>
        <v>0</v>
      </c>
      <c r="BM152">
        <f>COUNTIFS(様式２!$R196,1,'様式２－１'!BB152,"○")</f>
        <v>0</v>
      </c>
      <c r="BN152">
        <f>COUNTIFS(様式２!$R196,1,'様式２－１'!BC152,"○")</f>
        <v>0</v>
      </c>
      <c r="BO152">
        <f>COUNTIFS(様式２!$R196,1,BD152,"&lt;&gt;"&amp;"")</f>
        <v>0</v>
      </c>
      <c r="BP152">
        <f>COUNTIFS(様式２!$R196,1,BE152,"&lt;&gt;"&amp;"")</f>
        <v>0</v>
      </c>
      <c r="BQ152">
        <f>COUNTIFS(様式２!$R196,1,BF152,"&lt;&gt;"&amp;"")</f>
        <v>0</v>
      </c>
      <c r="BR152">
        <f>COUNTIFS(様式２!$R196,1,BG152,"&lt;&gt;"&amp;"")</f>
        <v>0</v>
      </c>
      <c r="BT152">
        <f t="shared" si="21"/>
        <v>0</v>
      </c>
      <c r="BU152">
        <f t="shared" si="22"/>
        <v>0</v>
      </c>
      <c r="BV152">
        <f t="shared" si="23"/>
        <v>0</v>
      </c>
      <c r="BW152">
        <f t="shared" si="19"/>
        <v>0</v>
      </c>
      <c r="BX152" t="str">
        <f>IF(A152=0,"",IF(BT152&gt;0,"技",IF(BU152&gt;0,"Ｒ土",IF(BV152&gt;0,"Ｒ",IF(BW152&gt;0,"地",様式２!Y152)))))</f>
        <v/>
      </c>
      <c r="BY152">
        <f t="shared" si="20"/>
        <v>0</v>
      </c>
    </row>
    <row r="153" spans="1:77" ht="38.25" customHeight="1" x14ac:dyDescent="0.2">
      <c r="A153" s="149"/>
      <c r="B153" s="56" t="str">
        <f t="shared" si="18"/>
        <v/>
      </c>
      <c r="C153" s="41">
        <f>IF(A153&gt;0,IF(VLOOKUP(A153,全技術者確認表!$A$14:$L$151,5,)="","全技術者確認表に○がありません",VLOOKUP(A153,全技術者確認表!$A$14:$D$151,2,0)),IF(COUNTA(D153:BG153)&gt;0,CB$12,))</f>
        <v>0</v>
      </c>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50"/>
      <c r="AK153" s="150"/>
      <c r="AL153" s="150"/>
      <c r="AM153" s="150"/>
      <c r="AN153" s="150"/>
      <c r="AO153" s="150"/>
      <c r="AP153" s="150"/>
      <c r="AQ153" s="150"/>
      <c r="AR153" s="150"/>
      <c r="AS153" s="150"/>
      <c r="AT153" s="150"/>
      <c r="AU153" s="150"/>
      <c r="AV153" s="150"/>
      <c r="AW153" s="150"/>
      <c r="AX153" s="150"/>
      <c r="AY153" s="150"/>
      <c r="AZ153" s="150"/>
      <c r="BA153" s="134"/>
      <c r="BB153" s="134"/>
      <c r="BC153" s="134"/>
      <c r="BD153" s="151"/>
      <c r="BE153" s="152"/>
      <c r="BF153" s="152"/>
      <c r="BG153" s="152"/>
      <c r="BL153">
        <f>COUNTIFS(様式２!$R197,1,'様式２－１'!BA153,"○")</f>
        <v>0</v>
      </c>
      <c r="BM153">
        <f>COUNTIFS(様式２!$R197,1,'様式２－１'!BB153,"○")</f>
        <v>0</v>
      </c>
      <c r="BN153">
        <f>COUNTIFS(様式２!$R197,1,'様式２－１'!BC153,"○")</f>
        <v>0</v>
      </c>
      <c r="BO153">
        <f>COUNTIFS(様式２!$R197,1,BD153,"&lt;&gt;"&amp;"")</f>
        <v>0</v>
      </c>
      <c r="BP153">
        <f>COUNTIFS(様式２!$R197,1,BE153,"&lt;&gt;"&amp;"")</f>
        <v>0</v>
      </c>
      <c r="BQ153">
        <f>COUNTIFS(様式２!$R197,1,BF153,"&lt;&gt;"&amp;"")</f>
        <v>0</v>
      </c>
      <c r="BR153">
        <f>COUNTIFS(様式２!$R197,1,BG153,"&lt;&gt;"&amp;"")</f>
        <v>0</v>
      </c>
      <c r="BT153">
        <f t="shared" si="21"/>
        <v>0</v>
      </c>
      <c r="BU153">
        <f t="shared" si="22"/>
        <v>0</v>
      </c>
      <c r="BV153">
        <f t="shared" si="23"/>
        <v>0</v>
      </c>
      <c r="BW153">
        <f t="shared" si="19"/>
        <v>0</v>
      </c>
      <c r="BX153" t="str">
        <f>IF(A153=0,"",IF(BT153&gt;0,"技",IF(BU153&gt;0,"Ｒ土",IF(BV153&gt;0,"Ｒ",IF(BW153&gt;0,"地",様式２!Y153)))))</f>
        <v/>
      </c>
      <c r="BY153">
        <f t="shared" si="20"/>
        <v>0</v>
      </c>
    </row>
    <row r="154" spans="1:77" ht="38.25" customHeight="1" x14ac:dyDescent="0.2">
      <c r="A154" s="149"/>
      <c r="B154" s="56" t="str">
        <f t="shared" si="18"/>
        <v/>
      </c>
      <c r="C154" s="41">
        <f>IF(A154&gt;0,IF(VLOOKUP(A154,全技術者確認表!$A$14:$L$151,5,)="","全技術者確認表に○がありません",VLOOKUP(A154,全技術者確認表!$A$14:$D$151,2,0)),IF(COUNTA(D154:BG154)&gt;0,CB$12,))</f>
        <v>0</v>
      </c>
      <c r="D154" s="134"/>
      <c r="E154" s="134"/>
      <c r="F154" s="134"/>
      <c r="G154" s="134"/>
      <c r="H154" s="134"/>
      <c r="I154" s="134"/>
      <c r="J154" s="134"/>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50"/>
      <c r="AK154" s="150"/>
      <c r="AL154" s="150"/>
      <c r="AM154" s="150"/>
      <c r="AN154" s="150"/>
      <c r="AO154" s="150"/>
      <c r="AP154" s="150"/>
      <c r="AQ154" s="150"/>
      <c r="AR154" s="150"/>
      <c r="AS154" s="150"/>
      <c r="AT154" s="150"/>
      <c r="AU154" s="150"/>
      <c r="AV154" s="150"/>
      <c r="AW154" s="150"/>
      <c r="AX154" s="150"/>
      <c r="AY154" s="150"/>
      <c r="AZ154" s="150"/>
      <c r="BA154" s="134"/>
      <c r="BB154" s="134"/>
      <c r="BC154" s="134"/>
      <c r="BD154" s="151"/>
      <c r="BE154" s="152"/>
      <c r="BF154" s="152"/>
      <c r="BG154" s="152"/>
      <c r="BL154">
        <f>COUNTIFS(様式２!$R198,1,'様式２－１'!BA154,"○")</f>
        <v>0</v>
      </c>
      <c r="BM154">
        <f>COUNTIFS(様式２!$R198,1,'様式２－１'!BB154,"○")</f>
        <v>0</v>
      </c>
      <c r="BN154">
        <f>COUNTIFS(様式２!$R198,1,'様式２－１'!BC154,"○")</f>
        <v>0</v>
      </c>
      <c r="BO154">
        <f>COUNTIFS(様式２!$R198,1,BD154,"&lt;&gt;"&amp;"")</f>
        <v>0</v>
      </c>
      <c r="BP154">
        <f>COUNTIFS(様式２!$R198,1,BE154,"&lt;&gt;"&amp;"")</f>
        <v>0</v>
      </c>
      <c r="BQ154">
        <f>COUNTIFS(様式２!$R198,1,BF154,"&lt;&gt;"&amp;"")</f>
        <v>0</v>
      </c>
      <c r="BR154">
        <f>COUNTIFS(様式２!$R198,1,BG154,"&lt;&gt;"&amp;"")</f>
        <v>0</v>
      </c>
      <c r="BT154">
        <f t="shared" si="21"/>
        <v>0</v>
      </c>
      <c r="BU154">
        <f t="shared" si="22"/>
        <v>0</v>
      </c>
      <c r="BV154">
        <f t="shared" si="23"/>
        <v>0</v>
      </c>
      <c r="BW154">
        <f t="shared" si="19"/>
        <v>0</v>
      </c>
      <c r="BX154" t="str">
        <f>IF(A154=0,"",IF(BT154&gt;0,"技",IF(BU154&gt;0,"Ｒ土",IF(BV154&gt;0,"Ｒ",IF(BW154&gt;0,"地",様式２!Y154)))))</f>
        <v/>
      </c>
      <c r="BY154">
        <f t="shared" si="20"/>
        <v>0</v>
      </c>
    </row>
    <row r="155" spans="1:77" ht="38.25" customHeight="1" x14ac:dyDescent="0.2">
      <c r="A155" s="149"/>
      <c r="B155" s="56" t="str">
        <f t="shared" si="18"/>
        <v/>
      </c>
      <c r="C155" s="41">
        <f>IF(A155&gt;0,IF(VLOOKUP(A155,全技術者確認表!$A$14:$L$151,5,)="","全技術者確認表に○がありません",VLOOKUP(A155,全技術者確認表!$A$14:$D$151,2,0)),IF(COUNTA(D155:BG155)&gt;0,CB$12,))</f>
        <v>0</v>
      </c>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50"/>
      <c r="AK155" s="150"/>
      <c r="AL155" s="150"/>
      <c r="AM155" s="150"/>
      <c r="AN155" s="150"/>
      <c r="AO155" s="150"/>
      <c r="AP155" s="150"/>
      <c r="AQ155" s="150"/>
      <c r="AR155" s="150"/>
      <c r="AS155" s="150"/>
      <c r="AT155" s="150"/>
      <c r="AU155" s="150"/>
      <c r="AV155" s="150"/>
      <c r="AW155" s="150"/>
      <c r="AX155" s="150"/>
      <c r="AY155" s="150"/>
      <c r="AZ155" s="150"/>
      <c r="BA155" s="134"/>
      <c r="BB155" s="134"/>
      <c r="BC155" s="134"/>
      <c r="BD155" s="151"/>
      <c r="BE155" s="152"/>
      <c r="BF155" s="152"/>
      <c r="BG155" s="152"/>
      <c r="BL155">
        <f>COUNTIFS(様式２!$R199,1,'様式２－１'!BA155,"○")</f>
        <v>0</v>
      </c>
      <c r="BM155">
        <f>COUNTIFS(様式２!$R199,1,'様式２－１'!BB155,"○")</f>
        <v>0</v>
      </c>
      <c r="BN155">
        <f>COUNTIFS(様式２!$R199,1,'様式２－１'!BC155,"○")</f>
        <v>0</v>
      </c>
      <c r="BO155">
        <f>COUNTIFS(様式２!$R199,1,BD155,"&lt;&gt;"&amp;"")</f>
        <v>0</v>
      </c>
      <c r="BP155">
        <f>COUNTIFS(様式２!$R199,1,BE155,"&lt;&gt;"&amp;"")</f>
        <v>0</v>
      </c>
      <c r="BQ155">
        <f>COUNTIFS(様式２!$R199,1,BF155,"&lt;&gt;"&amp;"")</f>
        <v>0</v>
      </c>
      <c r="BR155">
        <f>COUNTIFS(様式２!$R199,1,BG155,"&lt;&gt;"&amp;"")</f>
        <v>0</v>
      </c>
      <c r="BT155">
        <f t="shared" si="21"/>
        <v>0</v>
      </c>
      <c r="BU155">
        <f t="shared" si="22"/>
        <v>0</v>
      </c>
      <c r="BV155">
        <f t="shared" si="23"/>
        <v>0</v>
      </c>
      <c r="BW155">
        <f t="shared" si="19"/>
        <v>0</v>
      </c>
      <c r="BX155" t="str">
        <f>IF(A155=0,"",IF(BT155&gt;0,"技",IF(BU155&gt;0,"Ｒ土",IF(BV155&gt;0,"Ｒ",IF(BW155&gt;0,"地",様式２!Y155)))))</f>
        <v/>
      </c>
      <c r="BY155">
        <f t="shared" si="20"/>
        <v>0</v>
      </c>
    </row>
    <row r="156" spans="1:77" ht="38.25" customHeight="1" x14ac:dyDescent="0.2">
      <c r="A156" s="149"/>
      <c r="B156" s="56" t="str">
        <f t="shared" si="18"/>
        <v/>
      </c>
      <c r="C156" s="41">
        <f>IF(A156&gt;0,IF(VLOOKUP(A156,全技術者確認表!$A$14:$L$151,5,)="","全技術者確認表に○がありません",VLOOKUP(A156,全技術者確認表!$A$14:$D$151,2,0)),IF(COUNTA(D156:BG156)&gt;0,CB$12,))</f>
        <v>0</v>
      </c>
      <c r="D156" s="134"/>
      <c r="E156" s="134"/>
      <c r="F156" s="134"/>
      <c r="G156" s="134"/>
      <c r="H156" s="134"/>
      <c r="I156" s="134"/>
      <c r="J156" s="134"/>
      <c r="K156" s="134"/>
      <c r="L156" s="134"/>
      <c r="M156" s="134"/>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50"/>
      <c r="AK156" s="150"/>
      <c r="AL156" s="150"/>
      <c r="AM156" s="150"/>
      <c r="AN156" s="150"/>
      <c r="AO156" s="150"/>
      <c r="AP156" s="150"/>
      <c r="AQ156" s="150"/>
      <c r="AR156" s="150"/>
      <c r="AS156" s="150"/>
      <c r="AT156" s="150"/>
      <c r="AU156" s="150"/>
      <c r="AV156" s="150"/>
      <c r="AW156" s="150"/>
      <c r="AX156" s="150"/>
      <c r="AY156" s="150"/>
      <c r="AZ156" s="150"/>
      <c r="BA156" s="134"/>
      <c r="BB156" s="134"/>
      <c r="BC156" s="134"/>
      <c r="BD156" s="151"/>
      <c r="BE156" s="152"/>
      <c r="BF156" s="152"/>
      <c r="BG156" s="152"/>
      <c r="BL156">
        <f>COUNTIFS(様式２!$R200,1,'様式２－１'!BA156,"○")</f>
        <v>0</v>
      </c>
      <c r="BM156">
        <f>COUNTIFS(様式２!$R200,1,'様式２－１'!BB156,"○")</f>
        <v>0</v>
      </c>
      <c r="BN156">
        <f>COUNTIFS(様式２!$R200,1,'様式２－１'!BC156,"○")</f>
        <v>0</v>
      </c>
      <c r="BO156">
        <f>COUNTIFS(様式２!$R200,1,BD156,"&lt;&gt;"&amp;"")</f>
        <v>0</v>
      </c>
      <c r="BP156">
        <f>COUNTIFS(様式２!$R200,1,BE156,"&lt;&gt;"&amp;"")</f>
        <v>0</v>
      </c>
      <c r="BQ156">
        <f>COUNTIFS(様式２!$R200,1,BF156,"&lt;&gt;"&amp;"")</f>
        <v>0</v>
      </c>
      <c r="BR156">
        <f>COUNTIFS(様式２!$R200,1,BG156,"&lt;&gt;"&amp;"")</f>
        <v>0</v>
      </c>
      <c r="BT156">
        <f t="shared" si="21"/>
        <v>0</v>
      </c>
      <c r="BU156">
        <f t="shared" si="22"/>
        <v>0</v>
      </c>
      <c r="BV156">
        <f t="shared" si="23"/>
        <v>0</v>
      </c>
      <c r="BW156">
        <f t="shared" si="19"/>
        <v>0</v>
      </c>
      <c r="BX156" t="str">
        <f>IF(A156=0,"",IF(BT156&gt;0,"技",IF(BU156&gt;0,"Ｒ土",IF(BV156&gt;0,"Ｒ",IF(BW156&gt;0,"地",様式２!Y156)))))</f>
        <v/>
      </c>
      <c r="BY156">
        <f t="shared" si="20"/>
        <v>0</v>
      </c>
    </row>
    <row r="157" spans="1:77" ht="38.25" customHeight="1" x14ac:dyDescent="0.2">
      <c r="A157" s="149"/>
      <c r="B157" s="56" t="str">
        <f t="shared" si="18"/>
        <v/>
      </c>
      <c r="C157" s="41">
        <f>IF(A157&gt;0,IF(VLOOKUP(A157,全技術者確認表!$A$14:$L$151,5,)="","全技術者確認表に○がありません",VLOOKUP(A157,全技術者確認表!$A$14:$D$151,2,0)),IF(COUNTA(D157:BG157)&gt;0,CB$12,))</f>
        <v>0</v>
      </c>
      <c r="D157" s="134"/>
      <c r="E157" s="134"/>
      <c r="F157" s="134"/>
      <c r="G157" s="134"/>
      <c r="H157" s="134"/>
      <c r="I157" s="134"/>
      <c r="J157" s="134"/>
      <c r="K157" s="134"/>
      <c r="L157" s="134"/>
      <c r="M157" s="134"/>
      <c r="N157" s="134"/>
      <c r="O157" s="134"/>
      <c r="P157" s="134"/>
      <c r="Q157" s="134"/>
      <c r="R157" s="134"/>
      <c r="S157" s="134"/>
      <c r="T157" s="134"/>
      <c r="U157" s="134"/>
      <c r="V157" s="134"/>
      <c r="W157" s="134"/>
      <c r="X157" s="134"/>
      <c r="Y157" s="134"/>
      <c r="Z157" s="134"/>
      <c r="AA157" s="134"/>
      <c r="AB157" s="134"/>
      <c r="AC157" s="134"/>
      <c r="AD157" s="134"/>
      <c r="AE157" s="134"/>
      <c r="AF157" s="134"/>
      <c r="AG157" s="134"/>
      <c r="AH157" s="134"/>
      <c r="AI157" s="134"/>
      <c r="AJ157" s="150"/>
      <c r="AK157" s="150"/>
      <c r="AL157" s="150"/>
      <c r="AM157" s="150"/>
      <c r="AN157" s="150"/>
      <c r="AO157" s="150"/>
      <c r="AP157" s="150"/>
      <c r="AQ157" s="150"/>
      <c r="AR157" s="150"/>
      <c r="AS157" s="150"/>
      <c r="AT157" s="150"/>
      <c r="AU157" s="150"/>
      <c r="AV157" s="150"/>
      <c r="AW157" s="150"/>
      <c r="AX157" s="150"/>
      <c r="AY157" s="150"/>
      <c r="AZ157" s="150"/>
      <c r="BA157" s="134"/>
      <c r="BB157" s="134"/>
      <c r="BC157" s="134"/>
      <c r="BD157" s="151"/>
      <c r="BE157" s="152"/>
      <c r="BF157" s="152"/>
      <c r="BG157" s="152"/>
      <c r="BL157">
        <f>COUNTIFS(様式２!$R201,1,'様式２－１'!BA157,"○")</f>
        <v>0</v>
      </c>
      <c r="BM157">
        <f>COUNTIFS(様式２!$R201,1,'様式２－１'!BB157,"○")</f>
        <v>0</v>
      </c>
      <c r="BN157">
        <f>COUNTIFS(様式２!$R201,1,'様式２－１'!BC157,"○")</f>
        <v>0</v>
      </c>
      <c r="BO157">
        <f>COUNTIFS(様式２!$R201,1,BD157,"&lt;&gt;"&amp;"")</f>
        <v>0</v>
      </c>
      <c r="BP157">
        <f>COUNTIFS(様式２!$R201,1,BE157,"&lt;&gt;"&amp;"")</f>
        <v>0</v>
      </c>
      <c r="BQ157">
        <f>COUNTIFS(様式２!$R201,1,BF157,"&lt;&gt;"&amp;"")</f>
        <v>0</v>
      </c>
      <c r="BR157">
        <f>COUNTIFS(様式２!$R201,1,BG157,"&lt;&gt;"&amp;"")</f>
        <v>0</v>
      </c>
      <c r="BT157">
        <f t="shared" si="21"/>
        <v>0</v>
      </c>
      <c r="BU157">
        <f t="shared" si="22"/>
        <v>0</v>
      </c>
      <c r="BV157">
        <f t="shared" si="23"/>
        <v>0</v>
      </c>
      <c r="BW157">
        <f t="shared" si="19"/>
        <v>0</v>
      </c>
      <c r="BX157" t="str">
        <f>IF(A157=0,"",IF(BT157&gt;0,"技",IF(BU157&gt;0,"Ｒ土",IF(BV157&gt;0,"Ｒ",IF(BW157&gt;0,"地",様式２!Y157)))))</f>
        <v/>
      </c>
      <c r="BY157">
        <f t="shared" si="20"/>
        <v>0</v>
      </c>
    </row>
    <row r="158" spans="1:77" ht="38.25" customHeight="1" x14ac:dyDescent="0.2">
      <c r="A158" s="149"/>
      <c r="B158" s="56" t="str">
        <f t="shared" si="18"/>
        <v/>
      </c>
      <c r="C158" s="41">
        <f>IF(A158&gt;0,IF(VLOOKUP(A158,全技術者確認表!$A$14:$L$151,5,)="","全技術者確認表に○がありません",VLOOKUP(A158,全技術者確認表!$A$14:$D$151,2,0)),IF(COUNTA(D158:BG158)&gt;0,CB$12,))</f>
        <v>0</v>
      </c>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c r="AJ158" s="150"/>
      <c r="AK158" s="150"/>
      <c r="AL158" s="150"/>
      <c r="AM158" s="150"/>
      <c r="AN158" s="150"/>
      <c r="AO158" s="150"/>
      <c r="AP158" s="150"/>
      <c r="AQ158" s="150"/>
      <c r="AR158" s="150"/>
      <c r="AS158" s="150"/>
      <c r="AT158" s="150"/>
      <c r="AU158" s="150"/>
      <c r="AV158" s="150"/>
      <c r="AW158" s="150"/>
      <c r="AX158" s="150"/>
      <c r="AY158" s="150"/>
      <c r="AZ158" s="150"/>
      <c r="BA158" s="134"/>
      <c r="BB158" s="134"/>
      <c r="BC158" s="134"/>
      <c r="BD158" s="151"/>
      <c r="BE158" s="152"/>
      <c r="BF158" s="152"/>
      <c r="BG158" s="152"/>
      <c r="BL158">
        <f>COUNTIFS(様式２!$R202,1,'様式２－１'!BA158,"○")</f>
        <v>0</v>
      </c>
      <c r="BM158">
        <f>COUNTIFS(様式２!$R202,1,'様式２－１'!BB158,"○")</f>
        <v>0</v>
      </c>
      <c r="BN158">
        <f>COUNTIFS(様式２!$R202,1,'様式２－１'!BC158,"○")</f>
        <v>0</v>
      </c>
      <c r="BO158">
        <f>COUNTIFS(様式２!$R202,1,BD158,"&lt;&gt;"&amp;"")</f>
        <v>0</v>
      </c>
      <c r="BP158">
        <f>COUNTIFS(様式２!$R202,1,BE158,"&lt;&gt;"&amp;"")</f>
        <v>0</v>
      </c>
      <c r="BQ158">
        <f>COUNTIFS(様式２!$R202,1,BF158,"&lt;&gt;"&amp;"")</f>
        <v>0</v>
      </c>
      <c r="BR158">
        <f>COUNTIFS(様式２!$R202,1,BG158,"&lt;&gt;"&amp;"")</f>
        <v>0</v>
      </c>
      <c r="BT158">
        <f t="shared" si="21"/>
        <v>0</v>
      </c>
      <c r="BU158">
        <f t="shared" si="22"/>
        <v>0</v>
      </c>
      <c r="BV158">
        <f t="shared" si="23"/>
        <v>0</v>
      </c>
      <c r="BW158">
        <f t="shared" si="19"/>
        <v>0</v>
      </c>
      <c r="BX158" t="str">
        <f>IF(A158=0,"",IF(BT158&gt;0,"技",IF(BU158&gt;0,"Ｒ土",IF(BV158&gt;0,"Ｒ",IF(BW158&gt;0,"地",様式２!Y158)))))</f>
        <v/>
      </c>
      <c r="BY158">
        <f t="shared" si="20"/>
        <v>0</v>
      </c>
    </row>
    <row r="159" spans="1:77" ht="38.25" customHeight="1" x14ac:dyDescent="0.2">
      <c r="A159" s="149"/>
      <c r="B159" s="56" t="str">
        <f t="shared" si="18"/>
        <v/>
      </c>
      <c r="C159" s="41">
        <f>IF(A159&gt;0,IF(VLOOKUP(A159,全技術者確認表!$A$14:$L$151,5,)="","全技術者確認表に○がありません",VLOOKUP(A159,全技術者確認表!$A$14:$D$151,2,0)),IF(COUNTA(D159:BG159)&gt;0,CB$12,))</f>
        <v>0</v>
      </c>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c r="AA159" s="134"/>
      <c r="AB159" s="134"/>
      <c r="AC159" s="134"/>
      <c r="AD159" s="134"/>
      <c r="AE159" s="134"/>
      <c r="AF159" s="134"/>
      <c r="AG159" s="134"/>
      <c r="AH159" s="134"/>
      <c r="AI159" s="134"/>
      <c r="AJ159" s="150"/>
      <c r="AK159" s="150"/>
      <c r="AL159" s="150"/>
      <c r="AM159" s="150"/>
      <c r="AN159" s="150"/>
      <c r="AO159" s="150"/>
      <c r="AP159" s="150"/>
      <c r="AQ159" s="150"/>
      <c r="AR159" s="150"/>
      <c r="AS159" s="150"/>
      <c r="AT159" s="150"/>
      <c r="AU159" s="150"/>
      <c r="AV159" s="150"/>
      <c r="AW159" s="150"/>
      <c r="AX159" s="150"/>
      <c r="AY159" s="150"/>
      <c r="AZ159" s="150"/>
      <c r="BA159" s="134"/>
      <c r="BB159" s="134"/>
      <c r="BC159" s="134"/>
      <c r="BD159" s="151"/>
      <c r="BE159" s="152"/>
      <c r="BF159" s="152"/>
      <c r="BG159" s="152"/>
      <c r="BL159">
        <f>COUNTIFS(様式２!$R203,1,'様式２－１'!BA159,"○")</f>
        <v>0</v>
      </c>
      <c r="BM159">
        <f>COUNTIFS(様式２!$R203,1,'様式２－１'!BB159,"○")</f>
        <v>0</v>
      </c>
      <c r="BN159">
        <f>COUNTIFS(様式２!$R203,1,'様式２－１'!BC159,"○")</f>
        <v>0</v>
      </c>
      <c r="BO159">
        <f>COUNTIFS(様式２!$R203,1,BD159,"&lt;&gt;"&amp;"")</f>
        <v>0</v>
      </c>
      <c r="BP159">
        <f>COUNTIFS(様式２!$R203,1,BE159,"&lt;&gt;"&amp;"")</f>
        <v>0</v>
      </c>
      <c r="BQ159">
        <f>COUNTIFS(様式２!$R203,1,BF159,"&lt;&gt;"&amp;"")</f>
        <v>0</v>
      </c>
      <c r="BR159">
        <f>COUNTIFS(様式２!$R203,1,BG159,"&lt;&gt;"&amp;"")</f>
        <v>0</v>
      </c>
      <c r="BT159">
        <f t="shared" si="21"/>
        <v>0</v>
      </c>
      <c r="BU159">
        <f t="shared" si="22"/>
        <v>0</v>
      </c>
      <c r="BV159">
        <f t="shared" si="23"/>
        <v>0</v>
      </c>
      <c r="BW159">
        <f t="shared" si="19"/>
        <v>0</v>
      </c>
      <c r="BX159" t="str">
        <f>IF(A159=0,"",IF(BT159&gt;0,"技",IF(BU159&gt;0,"Ｒ土",IF(BV159&gt;0,"Ｒ",IF(BW159&gt;0,"地",様式２!Y159)))))</f>
        <v/>
      </c>
      <c r="BY159">
        <f t="shared" si="20"/>
        <v>0</v>
      </c>
    </row>
    <row r="160" spans="1:77" ht="38.25" customHeight="1" x14ac:dyDescent="0.2">
      <c r="A160" s="149"/>
      <c r="B160" s="56" t="str">
        <f t="shared" si="18"/>
        <v/>
      </c>
      <c r="C160" s="41">
        <f>IF(A160&gt;0,IF(VLOOKUP(A160,全技術者確認表!$A$14:$L$151,5,)="","全技術者確認表に○がありません",VLOOKUP(A160,全技術者確認表!$A$14:$D$151,2,0)),IF(COUNTA(D160:BG160)&gt;0,CB$12,))</f>
        <v>0</v>
      </c>
      <c r="D160" s="134"/>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50"/>
      <c r="AK160" s="150"/>
      <c r="AL160" s="150"/>
      <c r="AM160" s="150"/>
      <c r="AN160" s="150"/>
      <c r="AO160" s="150"/>
      <c r="AP160" s="150"/>
      <c r="AQ160" s="150"/>
      <c r="AR160" s="150"/>
      <c r="AS160" s="150"/>
      <c r="AT160" s="150"/>
      <c r="AU160" s="150"/>
      <c r="AV160" s="150"/>
      <c r="AW160" s="150"/>
      <c r="AX160" s="150"/>
      <c r="AY160" s="150"/>
      <c r="AZ160" s="150"/>
      <c r="BA160" s="134"/>
      <c r="BB160" s="134"/>
      <c r="BC160" s="134"/>
      <c r="BD160" s="151"/>
      <c r="BE160" s="152"/>
      <c r="BF160" s="152"/>
      <c r="BG160" s="152"/>
      <c r="BL160">
        <f>COUNTIFS(様式２!$R204,1,'様式２－１'!BA160,"○")</f>
        <v>0</v>
      </c>
      <c r="BM160">
        <f>COUNTIFS(様式２!$R204,1,'様式２－１'!BB160,"○")</f>
        <v>0</v>
      </c>
      <c r="BN160">
        <f>COUNTIFS(様式２!$R204,1,'様式２－１'!BC160,"○")</f>
        <v>0</v>
      </c>
      <c r="BO160">
        <f>COUNTIFS(様式２!$R204,1,BD160,"&lt;&gt;"&amp;"")</f>
        <v>0</v>
      </c>
      <c r="BP160">
        <f>COUNTIFS(様式２!$R204,1,BE160,"&lt;&gt;"&amp;"")</f>
        <v>0</v>
      </c>
      <c r="BQ160">
        <f>COUNTIFS(様式２!$R204,1,BF160,"&lt;&gt;"&amp;"")</f>
        <v>0</v>
      </c>
      <c r="BR160">
        <f>COUNTIFS(様式２!$R204,1,BG160,"&lt;&gt;"&amp;"")</f>
        <v>0</v>
      </c>
      <c r="BT160">
        <f t="shared" si="21"/>
        <v>0</v>
      </c>
      <c r="BU160">
        <f t="shared" si="22"/>
        <v>0</v>
      </c>
      <c r="BV160">
        <f t="shared" si="23"/>
        <v>0</v>
      </c>
      <c r="BW160">
        <f t="shared" si="19"/>
        <v>0</v>
      </c>
      <c r="BX160" t="str">
        <f>IF(A160=0,"",IF(BT160&gt;0,"技",IF(BU160&gt;0,"Ｒ土",IF(BV160&gt;0,"Ｒ",IF(BW160&gt;0,"地",様式２!Y160)))))</f>
        <v/>
      </c>
      <c r="BY160">
        <f t="shared" si="20"/>
        <v>0</v>
      </c>
    </row>
    <row r="161" spans="1:77" ht="38.25" customHeight="1" x14ac:dyDescent="0.2">
      <c r="A161" s="149"/>
      <c r="B161" s="56" t="str">
        <f t="shared" si="18"/>
        <v/>
      </c>
      <c r="C161" s="41">
        <f>IF(A161&gt;0,IF(VLOOKUP(A161,全技術者確認表!$A$14:$L$151,5,)="","全技術者確認表に○がありません",VLOOKUP(A161,全技術者確認表!$A$14:$D$151,2,0)),IF(COUNTA(D161:BG161)&gt;0,CB$12,))</f>
        <v>0</v>
      </c>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50"/>
      <c r="AK161" s="150"/>
      <c r="AL161" s="150"/>
      <c r="AM161" s="150"/>
      <c r="AN161" s="150"/>
      <c r="AO161" s="150"/>
      <c r="AP161" s="150"/>
      <c r="AQ161" s="150"/>
      <c r="AR161" s="150"/>
      <c r="AS161" s="150"/>
      <c r="AT161" s="150"/>
      <c r="AU161" s="150"/>
      <c r="AV161" s="150"/>
      <c r="AW161" s="150"/>
      <c r="AX161" s="150"/>
      <c r="AY161" s="150"/>
      <c r="AZ161" s="150"/>
      <c r="BA161" s="134"/>
      <c r="BB161" s="134"/>
      <c r="BC161" s="134"/>
      <c r="BD161" s="151"/>
      <c r="BE161" s="152"/>
      <c r="BF161" s="152"/>
      <c r="BG161" s="152"/>
      <c r="BL161">
        <f>COUNTIFS(様式２!$R205,1,'様式２－１'!BA161,"○")</f>
        <v>0</v>
      </c>
      <c r="BM161">
        <f>COUNTIFS(様式２!$R205,1,'様式２－１'!BB161,"○")</f>
        <v>0</v>
      </c>
      <c r="BN161">
        <f>COUNTIFS(様式２!$R205,1,'様式２－１'!BC161,"○")</f>
        <v>0</v>
      </c>
      <c r="BO161">
        <f>COUNTIFS(様式２!$R205,1,BD161,"&lt;&gt;"&amp;"")</f>
        <v>0</v>
      </c>
      <c r="BP161">
        <f>COUNTIFS(様式２!$R205,1,BE161,"&lt;&gt;"&amp;"")</f>
        <v>0</v>
      </c>
      <c r="BQ161">
        <f>COUNTIFS(様式２!$R205,1,BF161,"&lt;&gt;"&amp;"")</f>
        <v>0</v>
      </c>
      <c r="BR161">
        <f>COUNTIFS(様式２!$R205,1,BG161,"&lt;&gt;"&amp;"")</f>
        <v>0</v>
      </c>
      <c r="BT161">
        <f t="shared" si="21"/>
        <v>0</v>
      </c>
      <c r="BU161">
        <f t="shared" si="22"/>
        <v>0</v>
      </c>
      <c r="BV161">
        <f t="shared" si="23"/>
        <v>0</v>
      </c>
      <c r="BW161">
        <f t="shared" si="19"/>
        <v>0</v>
      </c>
      <c r="BX161" t="str">
        <f>IF(A161=0,"",IF(BT161&gt;0,"技",IF(BU161&gt;0,"Ｒ土",IF(BV161&gt;0,"Ｒ",IF(BW161&gt;0,"地",様式２!Y161)))))</f>
        <v/>
      </c>
      <c r="BY161">
        <f t="shared" si="20"/>
        <v>0</v>
      </c>
    </row>
    <row r="162" spans="1:77" ht="38.25" customHeight="1" x14ac:dyDescent="0.2">
      <c r="A162" s="149"/>
      <c r="B162" s="56" t="str">
        <f t="shared" si="18"/>
        <v/>
      </c>
      <c r="C162" s="41">
        <f>IF(A162&gt;0,IF(VLOOKUP(A162,全技術者確認表!$A$14:$L$151,5,)="","全技術者確認表に○がありません",VLOOKUP(A162,全技術者確認表!$A$14:$D$151,2,0)),IF(COUNTA(D162:BG162)&gt;0,CB$12,))</f>
        <v>0</v>
      </c>
      <c r="D162" s="134"/>
      <c r="E162" s="134"/>
      <c r="F162" s="134"/>
      <c r="G162" s="134"/>
      <c r="H162" s="134"/>
      <c r="I162" s="134"/>
      <c r="J162" s="134"/>
      <c r="K162" s="134"/>
      <c r="L162" s="134"/>
      <c r="M162" s="134"/>
      <c r="N162" s="134"/>
      <c r="O162" s="134"/>
      <c r="P162" s="134"/>
      <c r="Q162" s="134"/>
      <c r="R162" s="134"/>
      <c r="S162" s="134"/>
      <c r="T162" s="134"/>
      <c r="U162" s="134"/>
      <c r="V162" s="134"/>
      <c r="W162" s="134"/>
      <c r="X162" s="134"/>
      <c r="Y162" s="134"/>
      <c r="Z162" s="134"/>
      <c r="AA162" s="134"/>
      <c r="AB162" s="134"/>
      <c r="AC162" s="134"/>
      <c r="AD162" s="134"/>
      <c r="AE162" s="134"/>
      <c r="AF162" s="134"/>
      <c r="AG162" s="134"/>
      <c r="AH162" s="134"/>
      <c r="AI162" s="134"/>
      <c r="AJ162" s="150"/>
      <c r="AK162" s="150"/>
      <c r="AL162" s="150"/>
      <c r="AM162" s="150"/>
      <c r="AN162" s="150"/>
      <c r="AO162" s="150"/>
      <c r="AP162" s="150"/>
      <c r="AQ162" s="150"/>
      <c r="AR162" s="150"/>
      <c r="AS162" s="150"/>
      <c r="AT162" s="150"/>
      <c r="AU162" s="150"/>
      <c r="AV162" s="150"/>
      <c r="AW162" s="150"/>
      <c r="AX162" s="150"/>
      <c r="AY162" s="150"/>
      <c r="AZ162" s="150"/>
      <c r="BA162" s="134"/>
      <c r="BB162" s="134"/>
      <c r="BC162" s="134"/>
      <c r="BD162" s="151"/>
      <c r="BE162" s="152"/>
      <c r="BF162" s="152"/>
      <c r="BG162" s="152"/>
      <c r="BL162">
        <f>COUNTIFS(様式２!$R206,1,'様式２－１'!BA162,"○")</f>
        <v>0</v>
      </c>
      <c r="BM162">
        <f>COUNTIFS(様式２!$R206,1,'様式２－１'!BB162,"○")</f>
        <v>0</v>
      </c>
      <c r="BN162">
        <f>COUNTIFS(様式２!$R206,1,'様式２－１'!BC162,"○")</f>
        <v>0</v>
      </c>
      <c r="BO162">
        <f>COUNTIFS(様式２!$R206,1,BD162,"&lt;&gt;"&amp;"")</f>
        <v>0</v>
      </c>
      <c r="BP162">
        <f>COUNTIFS(様式２!$R206,1,BE162,"&lt;&gt;"&amp;"")</f>
        <v>0</v>
      </c>
      <c r="BQ162">
        <f>COUNTIFS(様式２!$R206,1,BF162,"&lt;&gt;"&amp;"")</f>
        <v>0</v>
      </c>
      <c r="BR162">
        <f>COUNTIFS(様式２!$R206,1,BG162,"&lt;&gt;"&amp;"")</f>
        <v>0</v>
      </c>
      <c r="BT162">
        <f t="shared" si="21"/>
        <v>0</v>
      </c>
      <c r="BU162">
        <f t="shared" si="22"/>
        <v>0</v>
      </c>
      <c r="BV162">
        <f t="shared" si="23"/>
        <v>0</v>
      </c>
      <c r="BW162">
        <f t="shared" si="19"/>
        <v>0</v>
      </c>
      <c r="BX162" t="str">
        <f>IF(A162=0,"",IF(BT162&gt;0,"技",IF(BU162&gt;0,"Ｒ土",IF(BV162&gt;0,"Ｒ",IF(BW162&gt;0,"地",様式２!Y162)))))</f>
        <v/>
      </c>
      <c r="BY162">
        <f t="shared" si="20"/>
        <v>0</v>
      </c>
    </row>
    <row r="163" spans="1:77" ht="38.25" customHeight="1" x14ac:dyDescent="0.2">
      <c r="A163" s="149"/>
      <c r="B163" s="56" t="str">
        <f t="shared" si="18"/>
        <v/>
      </c>
      <c r="C163" s="41">
        <f>IF(A163&gt;0,IF(VLOOKUP(A163,全技術者確認表!$A$14:$L$151,5,)="","全技術者確認表に○がありません",VLOOKUP(A163,全技術者確認表!$A$14:$D$151,2,0)),IF(COUNTA(D163:BG163)&gt;0,CB$12,))</f>
        <v>0</v>
      </c>
      <c r="D163" s="134"/>
      <c r="E163" s="134"/>
      <c r="F163" s="134"/>
      <c r="G163" s="134"/>
      <c r="H163" s="134"/>
      <c r="I163" s="134"/>
      <c r="J163" s="134"/>
      <c r="K163" s="134"/>
      <c r="L163" s="134"/>
      <c r="M163" s="134"/>
      <c r="N163" s="134"/>
      <c r="O163" s="134"/>
      <c r="P163" s="134"/>
      <c r="Q163" s="134"/>
      <c r="R163" s="134"/>
      <c r="S163" s="134"/>
      <c r="T163" s="134"/>
      <c r="U163" s="134"/>
      <c r="V163" s="134"/>
      <c r="W163" s="134"/>
      <c r="X163" s="134"/>
      <c r="Y163" s="134"/>
      <c r="Z163" s="134"/>
      <c r="AA163" s="134"/>
      <c r="AB163" s="134"/>
      <c r="AC163" s="134"/>
      <c r="AD163" s="134"/>
      <c r="AE163" s="134"/>
      <c r="AF163" s="134"/>
      <c r="AG163" s="134"/>
      <c r="AH163" s="134"/>
      <c r="AI163" s="134"/>
      <c r="AJ163" s="150"/>
      <c r="AK163" s="150"/>
      <c r="AL163" s="150"/>
      <c r="AM163" s="150"/>
      <c r="AN163" s="150"/>
      <c r="AO163" s="150"/>
      <c r="AP163" s="150"/>
      <c r="AQ163" s="150"/>
      <c r="AR163" s="150"/>
      <c r="AS163" s="150"/>
      <c r="AT163" s="150"/>
      <c r="AU163" s="150"/>
      <c r="AV163" s="150"/>
      <c r="AW163" s="150"/>
      <c r="AX163" s="150"/>
      <c r="AY163" s="150"/>
      <c r="AZ163" s="150"/>
      <c r="BA163" s="134"/>
      <c r="BB163" s="134"/>
      <c r="BC163" s="134"/>
      <c r="BD163" s="151"/>
      <c r="BE163" s="152"/>
      <c r="BF163" s="152"/>
      <c r="BG163" s="152"/>
      <c r="BL163">
        <f>COUNTIFS(様式２!$R207,1,'様式２－１'!BA163,"○")</f>
        <v>0</v>
      </c>
      <c r="BM163">
        <f>COUNTIFS(様式２!$R207,1,'様式２－１'!BB163,"○")</f>
        <v>0</v>
      </c>
      <c r="BN163">
        <f>COUNTIFS(様式２!$R207,1,'様式２－１'!BC163,"○")</f>
        <v>0</v>
      </c>
      <c r="BO163">
        <f>COUNTIFS(様式２!$R207,1,BD163,"&lt;&gt;"&amp;"")</f>
        <v>0</v>
      </c>
      <c r="BP163">
        <f>COUNTIFS(様式２!$R207,1,BE163,"&lt;&gt;"&amp;"")</f>
        <v>0</v>
      </c>
      <c r="BQ163">
        <f>COUNTIFS(様式２!$R207,1,BF163,"&lt;&gt;"&amp;"")</f>
        <v>0</v>
      </c>
      <c r="BR163">
        <f>COUNTIFS(様式２!$R207,1,BG163,"&lt;&gt;"&amp;"")</f>
        <v>0</v>
      </c>
      <c r="BT163">
        <f t="shared" si="21"/>
        <v>0</v>
      </c>
      <c r="BU163">
        <f t="shared" si="22"/>
        <v>0</v>
      </c>
      <c r="BV163">
        <f t="shared" si="23"/>
        <v>0</v>
      </c>
      <c r="BW163">
        <f t="shared" si="19"/>
        <v>0</v>
      </c>
      <c r="BX163" t="str">
        <f>IF(A163=0,"",IF(BT163&gt;0,"技",IF(BU163&gt;0,"Ｒ土",IF(BV163&gt;0,"Ｒ",IF(BW163&gt;0,"地",様式２!Y163)))))</f>
        <v/>
      </c>
      <c r="BY163">
        <f t="shared" si="20"/>
        <v>0</v>
      </c>
    </row>
    <row r="164" spans="1:77" x14ac:dyDescent="0.2">
      <c r="B164" s="56">
        <f t="shared" si="12"/>
        <v>0</v>
      </c>
      <c r="C164" s="41">
        <f>IF(A164&gt;0,IF(ISNA(VLOOKUP(A164,全技術者確認表!$A$14:$D$151,2,0)),,VLOOKUP(A164,全技術者確認表!$A$14:$D$151,2,0)),IF(COUNTA(D164:BG164)&gt;0,CB170,))</f>
        <v>0</v>
      </c>
      <c r="AJ164" s="108"/>
      <c r="AK164" s="108"/>
      <c r="AL164" s="108"/>
      <c r="AM164" s="108"/>
      <c r="AN164" s="108"/>
      <c r="AO164" s="108"/>
      <c r="AP164" s="108"/>
      <c r="AQ164" s="108"/>
      <c r="AR164" s="108"/>
      <c r="AS164" s="108"/>
      <c r="AT164" s="108"/>
      <c r="AU164" s="108"/>
      <c r="AV164" s="108"/>
      <c r="AW164" s="108"/>
      <c r="AX164" s="108"/>
      <c r="AY164" s="108"/>
      <c r="AZ164" s="108"/>
      <c r="BW164">
        <f>SUM(BW6:BW163)</f>
        <v>0</v>
      </c>
    </row>
    <row r="165" spans="1:77" x14ac:dyDescent="0.2">
      <c r="B165" s="56">
        <f t="shared" si="12"/>
        <v>0</v>
      </c>
      <c r="C165" s="41">
        <f>IF(A165&gt;0,IF(ISNA(VLOOKUP(A165,全技術者確認表!$A$14:$D$151,2,0)),,VLOOKUP(A165,全技術者確認表!$A$14:$D$151,2,0)),IF(COUNTA(D165:BG165)&gt;0,CB171,))</f>
        <v>0</v>
      </c>
      <c r="AJ165" s="108"/>
      <c r="AK165" s="108"/>
      <c r="AL165" s="108"/>
      <c r="AM165" s="108"/>
      <c r="AN165" s="108"/>
      <c r="AO165" s="108"/>
      <c r="AP165" s="108"/>
      <c r="AQ165" s="108"/>
      <c r="AR165" s="108"/>
      <c r="AS165" s="108"/>
      <c r="AT165" s="108"/>
      <c r="AU165" s="108"/>
      <c r="AV165" s="108"/>
      <c r="AW165" s="108"/>
      <c r="AX165" s="108"/>
      <c r="AY165" s="108"/>
      <c r="AZ165" s="108"/>
      <c r="BA165">
        <f t="shared" ref="BA165:BS165" si="24">COUNTA(BA6:BA163)</f>
        <v>0</v>
      </c>
      <c r="BB165">
        <f t="shared" si="24"/>
        <v>0</v>
      </c>
      <c r="BC165">
        <f t="shared" si="24"/>
        <v>0</v>
      </c>
      <c r="BD165">
        <f t="shared" si="24"/>
        <v>0</v>
      </c>
      <c r="BE165">
        <f t="shared" si="24"/>
        <v>0</v>
      </c>
      <c r="BF165">
        <f>COUNTA(BF6:BF163)</f>
        <v>0</v>
      </c>
      <c r="BG165">
        <f t="shared" si="24"/>
        <v>0</v>
      </c>
      <c r="BL165">
        <f>SUM(BL6:BL163)</f>
        <v>0</v>
      </c>
      <c r="BM165">
        <f t="shared" ref="BM165:BR165" si="25">SUM(BM6:BM163)</f>
        <v>0</v>
      </c>
      <c r="BN165">
        <f t="shared" si="25"/>
        <v>0</v>
      </c>
      <c r="BO165">
        <f t="shared" si="25"/>
        <v>0</v>
      </c>
      <c r="BP165">
        <f t="shared" si="25"/>
        <v>0</v>
      </c>
      <c r="BQ165">
        <f t="shared" si="25"/>
        <v>0</v>
      </c>
      <c r="BR165">
        <f t="shared" si="25"/>
        <v>0</v>
      </c>
      <c r="BS165">
        <f t="shared" si="24"/>
        <v>0</v>
      </c>
    </row>
  </sheetData>
  <sheetProtection sheet="1" objects="1" scenarios="1" formatCells="0" selectLockedCells="1"/>
  <dataConsolidate/>
  <customSheetViews>
    <customSheetView guid="{B356E2CC-D036-476E-BD45-75AC21EC1C7A}" scale="85" showPageBreaks="1" showGridLines="0" zeroValues="0" printArea="1" hiddenRows="1" view="pageBreakPreview">
      <pane xSplit="3" ySplit="5" topLeftCell="D6" activePane="bottomRight" state="frozen"/>
      <selection pane="bottomRight" activeCell="A12" sqref="A12"/>
      <pageMargins left="0.39370078740157483" right="0.39370078740157483" top="0.78740157480314965" bottom="0.78740157480314965" header="0.43307086614173229" footer="0.27559055118110237"/>
      <pageSetup paperSize="8" scale="90" orientation="landscape" r:id="rId1"/>
      <headerFooter alignWithMargins="0"/>
    </customSheetView>
  </customSheetViews>
  <mergeCells count="14">
    <mergeCell ref="BG4:BG5"/>
    <mergeCell ref="AJ4:AZ4"/>
    <mergeCell ref="D4:S4"/>
    <mergeCell ref="T4:AI4"/>
    <mergeCell ref="BA4:BA5"/>
    <mergeCell ref="BB4:BB5"/>
    <mergeCell ref="BC4:BC5"/>
    <mergeCell ref="BD4:BD5"/>
    <mergeCell ref="BE4:BE5"/>
    <mergeCell ref="A3:N3"/>
    <mergeCell ref="A4:A5"/>
    <mergeCell ref="B4:B5"/>
    <mergeCell ref="C4:C5"/>
    <mergeCell ref="BF4:BF5"/>
  </mergeCells>
  <phoneticPr fontId="2"/>
  <conditionalFormatting sqref="B6:B165">
    <cfRule type="expression" dxfId="196" priority="6">
      <formula>$A6=""</formula>
    </cfRule>
    <cfRule type="expression" dxfId="195" priority="7">
      <formula>$BG6&gt;0</formula>
    </cfRule>
  </conditionalFormatting>
  <conditionalFormatting sqref="C6:C163">
    <cfRule type="cellIs" dxfId="193" priority="1004" stopIfTrue="1" operator="equal">
      <formula>$CB$12</formula>
    </cfRule>
    <cfRule type="expression" dxfId="192" priority="1005" stopIfTrue="1">
      <formula>$A6=""</formula>
    </cfRule>
  </conditionalFormatting>
  <dataValidations count="1">
    <dataValidation type="list" allowBlank="1" showInputMessage="1" showErrorMessage="1" sqref="BA6:BC163 D6:AI163" xr:uid="{00000000-0002-0000-0700-000000000000}">
      <formula1>$CA$6:$CA$7</formula1>
    </dataValidation>
  </dataValidations>
  <printOptions horizontalCentered="1"/>
  <pageMargins left="0.78740157480314965" right="0.19685039370078741" top="0.59055118110236227" bottom="0.59055118110236227" header="0.43307086614173229" footer="0.27559055118110237"/>
  <pageSetup paperSize="8" scale="37" fitToHeight="5" orientation="landscape" r:id="rId2"/>
  <headerFooter alignWithMargins="0"/>
  <extLst>
    <ext xmlns:x14="http://schemas.microsoft.com/office/spreadsheetml/2009/9/main" uri="{78C0D931-6437-407d-A8EE-F0AAD7539E65}">
      <x14:conditionalFormattings>
        <x14:conditionalFormatting xmlns:xm="http://schemas.microsoft.com/office/excel/2006/main">
          <x14:cfRule type="expression" priority="5" id="{9C679204-B4CA-4331-8009-77030F38AB87}">
            <xm:f>様式２!$R6=0</xm:f>
            <x14:dxf>
              <font>
                <strike/>
                <color rgb="FFFF0000"/>
              </font>
            </x14:dxf>
          </x14:cfRule>
          <xm:sqref>A6:BG163</xm:sqref>
        </x14:conditionalFormatting>
        <x14:conditionalFormatting xmlns:xm="http://schemas.microsoft.com/office/excel/2006/main">
          <x14:cfRule type="expression" priority="4" stopIfTrue="1" id="{1F3B7E69-9683-4EDE-8C7B-6DF1B16C8FC6}">
            <xm:f>様式２!$R6=0</xm:f>
            <x14:dxf>
              <font>
                <strike val="0"/>
                <color rgb="FFFF0000"/>
              </font>
              <fill>
                <patternFill patternType="none">
                  <bgColor auto="1"/>
                </patternFill>
              </fill>
            </x14:dxf>
          </x14:cfRule>
          <xm:sqref>C6:C163</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42"/>
  </sheetPr>
  <dimension ref="A1:P39"/>
  <sheetViews>
    <sheetView showGridLines="0" view="pageBreakPreview" topLeftCell="A26" zoomScaleNormal="100" workbookViewId="0">
      <selection activeCell="B10" sqref="B10:C15"/>
    </sheetView>
  </sheetViews>
  <sheetFormatPr defaultRowHeight="13.2" x14ac:dyDescent="0.2"/>
  <cols>
    <col min="1" max="1" width="5.6640625" customWidth="1"/>
    <col min="2" max="14" width="6.44140625" customWidth="1"/>
    <col min="15" max="15" width="2.109375" customWidth="1"/>
  </cols>
  <sheetData>
    <row r="1" spans="1:16" ht="14.4" x14ac:dyDescent="0.2">
      <c r="A1" s="487" t="s">
        <v>62</v>
      </c>
      <c r="B1" s="487"/>
      <c r="C1" s="487"/>
      <c r="D1" s="487"/>
    </row>
    <row r="2" spans="1:16" ht="14.4" x14ac:dyDescent="0.2">
      <c r="A2" s="488" t="s">
        <v>79</v>
      </c>
      <c r="B2" s="488"/>
      <c r="C2" s="488"/>
      <c r="D2" s="488"/>
      <c r="E2" s="488"/>
      <c r="F2" s="488"/>
      <c r="G2" s="488"/>
      <c r="H2" s="488"/>
      <c r="I2" s="488"/>
      <c r="J2" s="488"/>
      <c r="K2" s="488"/>
      <c r="L2" s="488"/>
      <c r="M2" s="488"/>
    </row>
    <row r="3" spans="1:16" ht="14.25" customHeight="1" x14ac:dyDescent="0.2">
      <c r="A3" s="1"/>
    </row>
    <row r="4" spans="1:16" ht="15" thickBot="1" x14ac:dyDescent="0.25">
      <c r="A4" s="554" t="s">
        <v>174</v>
      </c>
      <c r="B4" s="554"/>
      <c r="C4" s="554"/>
      <c r="D4" s="554"/>
      <c r="E4" s="554"/>
    </row>
    <row r="5" spans="1:16" ht="15.75" customHeight="1" x14ac:dyDescent="0.2">
      <c r="A5" s="497" t="s">
        <v>24</v>
      </c>
      <c r="B5" s="493"/>
      <c r="C5" s="493"/>
      <c r="D5" s="493"/>
      <c r="E5" s="498"/>
      <c r="F5" s="505" t="s">
        <v>25</v>
      </c>
      <c r="G5" s="506"/>
      <c r="H5" s="506"/>
      <c r="I5" s="492" t="s">
        <v>26</v>
      </c>
      <c r="J5" s="498"/>
      <c r="K5" s="492" t="s">
        <v>27</v>
      </c>
      <c r="L5" s="498"/>
      <c r="M5" s="511" t="s">
        <v>28</v>
      </c>
      <c r="N5" s="512"/>
    </row>
    <row r="6" spans="1:16" ht="25.5" customHeight="1" x14ac:dyDescent="0.2">
      <c r="A6" s="494">
        <f>報告書表紙!G6</f>
        <v>0</v>
      </c>
      <c r="B6" s="495"/>
      <c r="C6" s="495"/>
      <c r="D6" s="495"/>
      <c r="E6" s="496"/>
      <c r="F6" s="14"/>
      <c r="G6" s="16">
        <f>I6+K6+M6</f>
        <v>0</v>
      </c>
      <c r="H6" s="15" t="s">
        <v>41</v>
      </c>
      <c r="I6" s="16">
        <f>COUNTIF(様式４!$H$6:$H$112,I5)</f>
        <v>0</v>
      </c>
      <c r="J6" s="15" t="s">
        <v>41</v>
      </c>
      <c r="K6" s="16">
        <f>COUNTIF(様式４!$H$6:$H$112,K5)</f>
        <v>0</v>
      </c>
      <c r="L6" s="15" t="s">
        <v>41</v>
      </c>
      <c r="M6" s="16">
        <f>COUNTIF(様式４!$H$6:$H$112,M5)</f>
        <v>0</v>
      </c>
      <c r="N6" s="17" t="s">
        <v>41</v>
      </c>
    </row>
    <row r="7" spans="1:16" ht="14.25" customHeight="1" x14ac:dyDescent="0.2">
      <c r="A7" s="499" t="s">
        <v>29</v>
      </c>
      <c r="B7" s="501" t="s">
        <v>30</v>
      </c>
      <c r="C7" s="502"/>
      <c r="D7" s="513" t="s">
        <v>172</v>
      </c>
      <c r="E7" s="513"/>
      <c r="F7" s="513"/>
      <c r="G7" s="513"/>
      <c r="H7" s="513"/>
      <c r="I7" s="513"/>
      <c r="J7" s="513"/>
      <c r="K7" s="507" t="s">
        <v>33</v>
      </c>
      <c r="L7" s="507"/>
      <c r="M7" s="507"/>
      <c r="N7" s="508"/>
    </row>
    <row r="8" spans="1:16" ht="14.25" customHeight="1" x14ac:dyDescent="0.2">
      <c r="A8" s="500"/>
      <c r="B8" s="503" t="s">
        <v>31</v>
      </c>
      <c r="C8" s="504"/>
      <c r="D8" s="491" t="s">
        <v>32</v>
      </c>
      <c r="E8" s="491"/>
      <c r="F8" s="491"/>
      <c r="G8" s="491"/>
      <c r="H8" s="491"/>
      <c r="I8" s="491"/>
      <c r="J8" s="491"/>
      <c r="K8" s="509"/>
      <c r="L8" s="509"/>
      <c r="M8" s="509"/>
      <c r="N8" s="510"/>
    </row>
    <row r="9" spans="1:16" ht="18.75" customHeight="1" x14ac:dyDescent="0.2">
      <c r="A9" s="500"/>
      <c r="B9" s="489" t="s">
        <v>34</v>
      </c>
      <c r="C9" s="490"/>
      <c r="D9" s="484" t="s">
        <v>122</v>
      </c>
      <c r="E9" s="485"/>
      <c r="F9" s="485"/>
      <c r="G9" s="485"/>
      <c r="H9" s="485"/>
      <c r="I9" s="485"/>
      <c r="J9" s="486"/>
      <c r="K9" s="551">
        <f>SUMPRODUCT((様式４!$B$6:$B$112=様式４!$M$6)*(様式４!$H$6:$H$112=様式４!$P$6))</f>
        <v>0</v>
      </c>
      <c r="L9" s="552"/>
      <c r="M9" s="553"/>
      <c r="N9" s="18" t="s">
        <v>41</v>
      </c>
    </row>
    <row r="10" spans="1:16" ht="18.75" customHeight="1" x14ac:dyDescent="0.2">
      <c r="A10" s="500"/>
      <c r="B10" s="456"/>
      <c r="C10" s="457"/>
      <c r="D10" s="444" t="s">
        <v>63</v>
      </c>
      <c r="E10" s="445"/>
      <c r="F10" s="445"/>
      <c r="G10" s="445"/>
      <c r="H10" s="445"/>
      <c r="I10" s="445"/>
      <c r="J10" s="446"/>
      <c r="K10" s="544">
        <f>SUMPRODUCT((様式４!$B$6:$B$112=様式４!$M$7)*(様式４!$H$6:$H$112=様式４!$P$6))</f>
        <v>0</v>
      </c>
      <c r="L10" s="545"/>
      <c r="M10" s="545"/>
      <c r="N10" s="19" t="s">
        <v>41</v>
      </c>
    </row>
    <row r="11" spans="1:16" ht="18.75" customHeight="1" x14ac:dyDescent="0.2">
      <c r="A11" s="500"/>
      <c r="B11" s="456"/>
      <c r="C11" s="457"/>
      <c r="D11" s="546" t="s">
        <v>123</v>
      </c>
      <c r="E11" s="547"/>
      <c r="F11" s="547"/>
      <c r="G11" s="547"/>
      <c r="H11" s="547"/>
      <c r="I11" s="547"/>
      <c r="J11" s="548"/>
      <c r="K11" s="544">
        <f>SUMPRODUCT((様式４!$B$6:$B$112=様式４!$M$8)*(様式４!$H$6:$H$112=様式４!$P$6))</f>
        <v>0</v>
      </c>
      <c r="L11" s="545"/>
      <c r="M11" s="545"/>
      <c r="N11" s="19" t="s">
        <v>41</v>
      </c>
    </row>
    <row r="12" spans="1:16" ht="18.75" customHeight="1" x14ac:dyDescent="0.2">
      <c r="A12" s="500"/>
      <c r="B12" s="456"/>
      <c r="C12" s="457"/>
      <c r="D12" s="444" t="s">
        <v>124</v>
      </c>
      <c r="E12" s="445"/>
      <c r="F12" s="445"/>
      <c r="G12" s="445"/>
      <c r="H12" s="445"/>
      <c r="I12" s="445"/>
      <c r="J12" s="446"/>
      <c r="K12" s="544">
        <f>SUMPRODUCT((様式４!$B$6:$B$112=様式４!$M$9)*(様式４!$H$6:$H$112=様式４!$P$6))</f>
        <v>0</v>
      </c>
      <c r="L12" s="545"/>
      <c r="M12" s="545"/>
      <c r="N12" s="19" t="s">
        <v>41</v>
      </c>
    </row>
    <row r="13" spans="1:16" ht="18.75" customHeight="1" x14ac:dyDescent="0.2">
      <c r="A13" s="500"/>
      <c r="B13" s="456"/>
      <c r="C13" s="457"/>
      <c r="D13" s="444" t="s">
        <v>125</v>
      </c>
      <c r="E13" s="445"/>
      <c r="F13" s="445"/>
      <c r="G13" s="445"/>
      <c r="H13" s="445"/>
      <c r="I13" s="445"/>
      <c r="J13" s="446"/>
      <c r="K13" s="544">
        <f>SUMPRODUCT((様式４!$B$6:$B$112=様式４!$M$10)*(様式４!$H$6:$H$112=様式４!$P$6))</f>
        <v>0</v>
      </c>
      <c r="L13" s="545"/>
      <c r="M13" s="545"/>
      <c r="N13" s="19" t="s">
        <v>41</v>
      </c>
    </row>
    <row r="14" spans="1:16" ht="18.75" customHeight="1" x14ac:dyDescent="0.2">
      <c r="A14" s="500"/>
      <c r="B14" s="456"/>
      <c r="C14" s="457"/>
      <c r="D14" s="444" t="s">
        <v>205</v>
      </c>
      <c r="E14" s="445"/>
      <c r="F14" s="445"/>
      <c r="G14" s="445"/>
      <c r="H14" s="445"/>
      <c r="I14" s="445"/>
      <c r="J14" s="446"/>
      <c r="K14" s="544">
        <f>SUMPRODUCT((様式４!$B$6:$B$112=様式４!$M$11)*(様式４!$H$6:$H$112=様式４!$P$6))</f>
        <v>0</v>
      </c>
      <c r="L14" s="545"/>
      <c r="M14" s="545"/>
      <c r="N14" s="19" t="s">
        <v>41</v>
      </c>
    </row>
    <row r="15" spans="1:16" ht="18.75" customHeight="1" x14ac:dyDescent="0.2">
      <c r="A15" s="500"/>
      <c r="B15" s="458"/>
      <c r="C15" s="459"/>
      <c r="D15" s="475" t="s">
        <v>39</v>
      </c>
      <c r="E15" s="476"/>
      <c r="F15" s="476"/>
      <c r="G15" s="476"/>
      <c r="H15" s="476"/>
      <c r="I15" s="476"/>
      <c r="J15" s="477"/>
      <c r="K15" s="543">
        <f>SUM(K9:M14)</f>
        <v>0</v>
      </c>
      <c r="L15" s="543"/>
      <c r="M15" s="543"/>
      <c r="N15" s="20" t="s">
        <v>41</v>
      </c>
      <c r="P15" s="40">
        <f>IF(I6=K15,,"技術者の入力に誤りがあります")</f>
        <v>0</v>
      </c>
    </row>
    <row r="16" spans="1:16" ht="18.75" customHeight="1" x14ac:dyDescent="0.2">
      <c r="A16" s="500"/>
      <c r="B16" s="489" t="s">
        <v>42</v>
      </c>
      <c r="C16" s="490"/>
      <c r="D16" s="484" t="s">
        <v>122</v>
      </c>
      <c r="E16" s="485"/>
      <c r="F16" s="485"/>
      <c r="G16" s="485"/>
      <c r="H16" s="485"/>
      <c r="I16" s="485"/>
      <c r="J16" s="486"/>
      <c r="K16" s="551">
        <f>SUMPRODUCT((様式４!$B$6:$B$112=様式４!$M$6)*(様式４!$H$6:$H$112=様式４!$P$7))</f>
        <v>0</v>
      </c>
      <c r="L16" s="552"/>
      <c r="M16" s="553"/>
      <c r="N16" s="18" t="s">
        <v>41</v>
      </c>
    </row>
    <row r="17" spans="1:16" ht="18.75" customHeight="1" x14ac:dyDescent="0.2">
      <c r="A17" s="500"/>
      <c r="B17" s="456"/>
      <c r="C17" s="457"/>
      <c r="D17" s="444" t="s">
        <v>63</v>
      </c>
      <c r="E17" s="445"/>
      <c r="F17" s="445"/>
      <c r="G17" s="445"/>
      <c r="H17" s="445"/>
      <c r="I17" s="445"/>
      <c r="J17" s="446"/>
      <c r="K17" s="441">
        <f>SUMPRODUCT((様式４!$B$6:$B$112=様式４!$M$7)*(様式４!$H$6:$H$112=様式４!$P$7))</f>
        <v>0</v>
      </c>
      <c r="L17" s="442"/>
      <c r="M17" s="443"/>
      <c r="N17" s="19" t="s">
        <v>41</v>
      </c>
    </row>
    <row r="18" spans="1:16" ht="18.75" customHeight="1" x14ac:dyDescent="0.2">
      <c r="A18" s="500"/>
      <c r="B18" s="456"/>
      <c r="C18" s="457"/>
      <c r="D18" s="546" t="s">
        <v>123</v>
      </c>
      <c r="E18" s="547"/>
      <c r="F18" s="547"/>
      <c r="G18" s="547"/>
      <c r="H18" s="547"/>
      <c r="I18" s="547"/>
      <c r="J18" s="548"/>
      <c r="K18" s="441">
        <f>SUMPRODUCT((様式４!$B$6:$B$112=様式４!$M$8)*(様式４!$H$6:$H$112=様式４!$P$7))</f>
        <v>0</v>
      </c>
      <c r="L18" s="442"/>
      <c r="M18" s="443"/>
      <c r="N18" s="19" t="s">
        <v>41</v>
      </c>
    </row>
    <row r="19" spans="1:16" ht="18.75" customHeight="1" x14ac:dyDescent="0.2">
      <c r="A19" s="500"/>
      <c r="B19" s="456"/>
      <c r="C19" s="457"/>
      <c r="D19" s="444" t="s">
        <v>124</v>
      </c>
      <c r="E19" s="445"/>
      <c r="F19" s="445"/>
      <c r="G19" s="445"/>
      <c r="H19" s="445"/>
      <c r="I19" s="445"/>
      <c r="J19" s="446"/>
      <c r="K19" s="441">
        <f>SUMPRODUCT((様式４!$B$6:$B$112=様式４!$M$9)*(様式４!$H$6:$H$112=様式４!$P$7))</f>
        <v>0</v>
      </c>
      <c r="L19" s="442"/>
      <c r="M19" s="443"/>
      <c r="N19" s="19" t="s">
        <v>41</v>
      </c>
    </row>
    <row r="20" spans="1:16" ht="18.75" customHeight="1" x14ac:dyDescent="0.2">
      <c r="A20" s="500"/>
      <c r="B20" s="456"/>
      <c r="C20" s="457"/>
      <c r="D20" s="444" t="s">
        <v>125</v>
      </c>
      <c r="E20" s="445"/>
      <c r="F20" s="445"/>
      <c r="G20" s="445"/>
      <c r="H20" s="445"/>
      <c r="I20" s="445"/>
      <c r="J20" s="446"/>
      <c r="K20" s="441">
        <f>SUMPRODUCT((様式４!$B$6:$B$112=様式４!$M$10)*(様式４!$H$6:$H$112=様式４!$P$7))</f>
        <v>0</v>
      </c>
      <c r="L20" s="442"/>
      <c r="M20" s="443"/>
      <c r="N20" s="19" t="s">
        <v>41</v>
      </c>
    </row>
    <row r="21" spans="1:16" ht="18.75" customHeight="1" x14ac:dyDescent="0.2">
      <c r="A21" s="500"/>
      <c r="B21" s="456"/>
      <c r="C21" s="457"/>
      <c r="D21" s="444" t="s">
        <v>205</v>
      </c>
      <c r="E21" s="445"/>
      <c r="F21" s="445"/>
      <c r="G21" s="445"/>
      <c r="H21" s="445"/>
      <c r="I21" s="445"/>
      <c r="J21" s="446"/>
      <c r="K21" s="555">
        <f>SUMPRODUCT((様式４!$B$6:$B$112=様式４!$M$11)*(様式４!$H$6:$H$112=様式４!$P$7))</f>
        <v>0</v>
      </c>
      <c r="L21" s="556"/>
      <c r="M21" s="557"/>
      <c r="N21" s="19" t="s">
        <v>41</v>
      </c>
    </row>
    <row r="22" spans="1:16" ht="18.75" customHeight="1" x14ac:dyDescent="0.2">
      <c r="A22" s="500"/>
      <c r="B22" s="458"/>
      <c r="C22" s="459"/>
      <c r="D22" s="475" t="s">
        <v>39</v>
      </c>
      <c r="E22" s="476"/>
      <c r="F22" s="476"/>
      <c r="G22" s="476"/>
      <c r="H22" s="476"/>
      <c r="I22" s="476"/>
      <c r="J22" s="477"/>
      <c r="K22" s="514">
        <f>SUM(K16:M21)</f>
        <v>0</v>
      </c>
      <c r="L22" s="515"/>
      <c r="M22" s="516"/>
      <c r="N22" s="20" t="s">
        <v>41</v>
      </c>
      <c r="P22" s="40">
        <f>IF(K6=K22,,"技術者の入力に誤りがあります")</f>
        <v>0</v>
      </c>
    </row>
    <row r="23" spans="1:16" ht="18.75" customHeight="1" x14ac:dyDescent="0.2">
      <c r="A23" s="500"/>
      <c r="B23" s="489" t="s">
        <v>43</v>
      </c>
      <c r="C23" s="490"/>
      <c r="D23" s="484" t="s">
        <v>122</v>
      </c>
      <c r="E23" s="485"/>
      <c r="F23" s="485"/>
      <c r="G23" s="485"/>
      <c r="H23" s="485"/>
      <c r="I23" s="485"/>
      <c r="J23" s="486"/>
      <c r="K23" s="551">
        <f>SUMPRODUCT((様式４!$B$6:$B$112=様式４!$M$6)*(様式４!$H$6:$H$112=様式４!$P$8))</f>
        <v>0</v>
      </c>
      <c r="L23" s="552"/>
      <c r="M23" s="553"/>
      <c r="N23" s="18" t="s">
        <v>41</v>
      </c>
    </row>
    <row r="24" spans="1:16" ht="18.75" customHeight="1" x14ac:dyDescent="0.2">
      <c r="A24" s="500"/>
      <c r="B24" s="456"/>
      <c r="C24" s="457"/>
      <c r="D24" s="444" t="s">
        <v>63</v>
      </c>
      <c r="E24" s="445"/>
      <c r="F24" s="445"/>
      <c r="G24" s="445"/>
      <c r="H24" s="445"/>
      <c r="I24" s="445"/>
      <c r="J24" s="446"/>
      <c r="K24" s="441">
        <f>SUMPRODUCT((様式４!$B$6:$B$112=様式４!$M$7)*(様式４!$H$6:$H$112=様式４!$P$8))</f>
        <v>0</v>
      </c>
      <c r="L24" s="442"/>
      <c r="M24" s="443"/>
      <c r="N24" s="19" t="s">
        <v>41</v>
      </c>
    </row>
    <row r="25" spans="1:16" ht="18.75" customHeight="1" x14ac:dyDescent="0.2">
      <c r="A25" s="500"/>
      <c r="B25" s="456"/>
      <c r="C25" s="457"/>
      <c r="D25" s="546" t="s">
        <v>123</v>
      </c>
      <c r="E25" s="547"/>
      <c r="F25" s="547"/>
      <c r="G25" s="547"/>
      <c r="H25" s="547"/>
      <c r="I25" s="547"/>
      <c r="J25" s="548"/>
      <c r="K25" s="441">
        <f>SUMPRODUCT((様式４!$B$6:$B$112=様式４!$M$8)*(様式４!$H$6:$H$112=様式４!$P$8))</f>
        <v>0</v>
      </c>
      <c r="L25" s="442"/>
      <c r="M25" s="443"/>
      <c r="N25" s="19" t="s">
        <v>41</v>
      </c>
    </row>
    <row r="26" spans="1:16" ht="18.75" customHeight="1" x14ac:dyDescent="0.2">
      <c r="A26" s="500"/>
      <c r="B26" s="456"/>
      <c r="C26" s="457"/>
      <c r="D26" s="444" t="s">
        <v>124</v>
      </c>
      <c r="E26" s="445"/>
      <c r="F26" s="445"/>
      <c r="G26" s="445"/>
      <c r="H26" s="445"/>
      <c r="I26" s="445"/>
      <c r="J26" s="446"/>
      <c r="K26" s="441">
        <f>SUMPRODUCT((様式４!$B$6:$B$112=様式４!$M$9)*(様式４!$H$6:$H$112=様式４!$P$8))</f>
        <v>0</v>
      </c>
      <c r="L26" s="442"/>
      <c r="M26" s="443"/>
      <c r="N26" s="19" t="s">
        <v>41</v>
      </c>
    </row>
    <row r="27" spans="1:16" ht="18.75" customHeight="1" x14ac:dyDescent="0.2">
      <c r="A27" s="500"/>
      <c r="B27" s="456"/>
      <c r="C27" s="457"/>
      <c r="D27" s="444" t="s">
        <v>125</v>
      </c>
      <c r="E27" s="445"/>
      <c r="F27" s="445"/>
      <c r="G27" s="445"/>
      <c r="H27" s="445"/>
      <c r="I27" s="445"/>
      <c r="J27" s="446"/>
      <c r="K27" s="441">
        <f>SUMPRODUCT((様式４!$B$6:$B$112=様式４!$M$10)*(様式４!$H$6:$H$112=様式４!$P$8))</f>
        <v>0</v>
      </c>
      <c r="L27" s="442"/>
      <c r="M27" s="443"/>
      <c r="N27" s="19" t="s">
        <v>41</v>
      </c>
    </row>
    <row r="28" spans="1:16" ht="18.75" customHeight="1" x14ac:dyDescent="0.2">
      <c r="A28" s="500"/>
      <c r="B28" s="456"/>
      <c r="C28" s="457"/>
      <c r="D28" s="444" t="s">
        <v>205</v>
      </c>
      <c r="E28" s="445"/>
      <c r="F28" s="445"/>
      <c r="G28" s="445"/>
      <c r="H28" s="445"/>
      <c r="I28" s="445"/>
      <c r="J28" s="446"/>
      <c r="K28" s="555">
        <f>SUMPRODUCT((様式４!$B$6:$B$112=様式４!$M$11)*(様式４!$H$6:$H$112=様式４!$P$8))</f>
        <v>0</v>
      </c>
      <c r="L28" s="556"/>
      <c r="M28" s="557"/>
      <c r="N28" s="19" t="s">
        <v>41</v>
      </c>
    </row>
    <row r="29" spans="1:16" ht="18.75" customHeight="1" thickBot="1" x14ac:dyDescent="0.25">
      <c r="A29" s="500"/>
      <c r="B29" s="458"/>
      <c r="C29" s="459"/>
      <c r="D29" s="472" t="s">
        <v>39</v>
      </c>
      <c r="E29" s="473"/>
      <c r="F29" s="473"/>
      <c r="G29" s="473"/>
      <c r="H29" s="473"/>
      <c r="I29" s="473"/>
      <c r="J29" s="474"/>
      <c r="K29" s="562">
        <f>SUM(K23:M28)</f>
        <v>0</v>
      </c>
      <c r="L29" s="563"/>
      <c r="M29" s="564"/>
      <c r="N29" s="30" t="s">
        <v>41</v>
      </c>
      <c r="P29" s="40">
        <f>IF(M6=K29,,"技術者の入力に誤りがあります")</f>
        <v>0</v>
      </c>
    </row>
    <row r="30" spans="1:16" ht="28.5" customHeight="1" thickTop="1" x14ac:dyDescent="0.2">
      <c r="A30" s="462" t="s">
        <v>44</v>
      </c>
      <c r="B30" s="463"/>
      <c r="C30" s="455" t="s">
        <v>122</v>
      </c>
      <c r="D30" s="558"/>
      <c r="E30" s="558"/>
      <c r="F30" s="558"/>
      <c r="G30" s="455" t="s">
        <v>63</v>
      </c>
      <c r="H30" s="558"/>
      <c r="I30" s="558"/>
      <c r="J30" s="454"/>
      <c r="K30" s="558" t="s">
        <v>123</v>
      </c>
      <c r="L30" s="558"/>
      <c r="M30" s="558"/>
      <c r="N30" s="559"/>
    </row>
    <row r="31" spans="1:16" ht="28.5" customHeight="1" x14ac:dyDescent="0.2">
      <c r="A31" s="464"/>
      <c r="B31" s="465"/>
      <c r="C31" s="568">
        <f>K9+K16+K23</f>
        <v>0</v>
      </c>
      <c r="D31" s="565"/>
      <c r="E31" s="565"/>
      <c r="F31" s="13" t="s">
        <v>41</v>
      </c>
      <c r="G31" s="568">
        <f>K10+K17+K24</f>
        <v>0</v>
      </c>
      <c r="H31" s="565"/>
      <c r="I31" s="565"/>
      <c r="J31" s="21" t="s">
        <v>41</v>
      </c>
      <c r="K31" s="565">
        <f>K11+K18+K25</f>
        <v>0</v>
      </c>
      <c r="L31" s="565"/>
      <c r="M31" s="565"/>
      <c r="N31" s="29" t="s">
        <v>41</v>
      </c>
    </row>
    <row r="32" spans="1:16" ht="28.5" customHeight="1" x14ac:dyDescent="0.2">
      <c r="A32" s="464"/>
      <c r="B32" s="465"/>
      <c r="C32" s="566" t="s">
        <v>126</v>
      </c>
      <c r="D32" s="560"/>
      <c r="E32" s="560"/>
      <c r="F32" s="560"/>
      <c r="G32" s="566" t="s">
        <v>127</v>
      </c>
      <c r="H32" s="560"/>
      <c r="I32" s="560"/>
      <c r="J32" s="567"/>
      <c r="K32" s="560" t="s">
        <v>206</v>
      </c>
      <c r="L32" s="560"/>
      <c r="M32" s="560"/>
      <c r="N32" s="561"/>
    </row>
    <row r="33" spans="1:16" ht="28.5" customHeight="1" thickBot="1" x14ac:dyDescent="0.25">
      <c r="A33" s="466"/>
      <c r="B33" s="467"/>
      <c r="C33" s="549">
        <f>K12+K19+K26</f>
        <v>0</v>
      </c>
      <c r="D33" s="550"/>
      <c r="E33" s="550"/>
      <c r="F33" s="22" t="s">
        <v>41</v>
      </c>
      <c r="G33" s="549">
        <f>K13+K20+K27</f>
        <v>0</v>
      </c>
      <c r="H33" s="550"/>
      <c r="I33" s="550"/>
      <c r="J33" s="23" t="s">
        <v>41</v>
      </c>
      <c r="K33" s="550">
        <f>K14+K21+K28</f>
        <v>0</v>
      </c>
      <c r="L33" s="550"/>
      <c r="M33" s="550"/>
      <c r="N33" s="24" t="s">
        <v>41</v>
      </c>
    </row>
    <row r="34" spans="1:16" ht="14.25" customHeight="1" x14ac:dyDescent="0.2">
      <c r="A34" s="12"/>
      <c r="B34" s="12"/>
      <c r="C34" s="12"/>
      <c r="D34" s="12"/>
      <c r="E34" s="12"/>
      <c r="F34" s="12"/>
      <c r="G34" s="12"/>
      <c r="H34" s="12"/>
      <c r="I34" s="12"/>
      <c r="J34" s="12"/>
      <c r="K34" s="12"/>
      <c r="L34" s="12"/>
      <c r="M34" s="12"/>
      <c r="N34" s="11"/>
      <c r="P34" s="40"/>
    </row>
    <row r="35" spans="1:16" ht="22.5" customHeight="1" thickBot="1" x14ac:dyDescent="0.25">
      <c r="A35" s="25" t="s">
        <v>47</v>
      </c>
      <c r="B35" s="25"/>
      <c r="C35" s="25"/>
      <c r="D35" s="25"/>
      <c r="E35" s="25"/>
      <c r="F35" s="25"/>
      <c r="G35" s="25"/>
      <c r="H35" s="25"/>
      <c r="I35" s="25"/>
      <c r="J35" s="25"/>
      <c r="K35" s="25"/>
      <c r="L35" s="25"/>
      <c r="M35" s="25"/>
      <c r="P35" s="40"/>
    </row>
    <row r="36" spans="1:16" ht="28.5" customHeight="1" x14ac:dyDescent="0.2">
      <c r="A36" s="520" t="s">
        <v>40</v>
      </c>
      <c r="B36" s="521"/>
      <c r="C36" s="434" t="s">
        <v>128</v>
      </c>
      <c r="D36" s="432"/>
      <c r="E36" s="432"/>
      <c r="F36" s="434" t="s">
        <v>129</v>
      </c>
      <c r="G36" s="432"/>
      <c r="H36" s="435"/>
      <c r="I36" s="434" t="s">
        <v>64</v>
      </c>
      <c r="J36" s="432"/>
      <c r="K36" s="435"/>
      <c r="L36" s="432" t="s">
        <v>173</v>
      </c>
      <c r="M36" s="432"/>
      <c r="N36" s="433"/>
      <c r="P36" s="40"/>
    </row>
    <row r="37" spans="1:16" ht="28.5" customHeight="1" x14ac:dyDescent="0.2">
      <c r="A37" s="522"/>
      <c r="B37" s="523"/>
      <c r="C37" s="570">
        <f>'様式４－１'!AG114</f>
        <v>0</v>
      </c>
      <c r="D37" s="571"/>
      <c r="E37" s="105" t="s">
        <v>41</v>
      </c>
      <c r="F37" s="573">
        <f>'様式４－１'!AH114</f>
        <v>0</v>
      </c>
      <c r="G37" s="574"/>
      <c r="H37" s="106" t="s">
        <v>41</v>
      </c>
      <c r="I37" s="570">
        <f>'様式４－１'!AI114</f>
        <v>0</v>
      </c>
      <c r="J37" s="571"/>
      <c r="K37" s="106" t="s">
        <v>41</v>
      </c>
      <c r="L37" s="571">
        <f>'様式４－１'!AJ114</f>
        <v>0</v>
      </c>
      <c r="M37" s="571"/>
      <c r="N37" s="53" t="s">
        <v>41</v>
      </c>
      <c r="P37" s="40"/>
    </row>
    <row r="38" spans="1:16" ht="28.5" customHeight="1" x14ac:dyDescent="0.2">
      <c r="A38" s="522"/>
      <c r="B38" s="523"/>
      <c r="C38" s="399" t="s">
        <v>130</v>
      </c>
      <c r="D38" s="400"/>
      <c r="E38" s="400"/>
      <c r="F38" s="399" t="s">
        <v>163</v>
      </c>
      <c r="G38" s="400"/>
      <c r="H38" s="401"/>
      <c r="I38" s="572" t="s">
        <v>190</v>
      </c>
      <c r="J38" s="572"/>
      <c r="K38" s="572"/>
      <c r="L38" s="575" t="s">
        <v>131</v>
      </c>
      <c r="M38" s="576"/>
      <c r="N38" s="577"/>
      <c r="P38" s="40"/>
    </row>
    <row r="39" spans="1:16" ht="28.5" customHeight="1" thickBot="1" x14ac:dyDescent="0.25">
      <c r="A39" s="524"/>
      <c r="B39" s="525"/>
      <c r="C39" s="569">
        <f>'様式４－１'!AK114</f>
        <v>0</v>
      </c>
      <c r="D39" s="517"/>
      <c r="E39" s="22" t="s">
        <v>41</v>
      </c>
      <c r="F39" s="549">
        <f>'様式４－１'!AL114</f>
        <v>0</v>
      </c>
      <c r="G39" s="550"/>
      <c r="H39" s="23" t="s">
        <v>41</v>
      </c>
      <c r="I39" s="569">
        <f>'様式４－１'!AM114</f>
        <v>0</v>
      </c>
      <c r="J39" s="517"/>
      <c r="K39" s="23" t="s">
        <v>41</v>
      </c>
      <c r="L39" s="569">
        <f>SUM('様式４－１'!AN114:AP114)</f>
        <v>0</v>
      </c>
      <c r="M39" s="517"/>
      <c r="N39" s="24" t="s">
        <v>41</v>
      </c>
      <c r="P39" s="40"/>
    </row>
  </sheetData>
  <sheetProtection sheet="1" objects="1" scenarios="1" formatCells="0" selectLockedCells="1"/>
  <customSheetViews>
    <customSheetView guid="{B356E2CC-D036-476E-BD45-75AC21EC1C7A}" showPageBreaks="1" showGridLines="0" printArea="1" view="pageBreakPreview">
      <selection activeCell="M3" sqref="M3"/>
      <pageMargins left="0.74803149606299213" right="0.27559055118110237" top="0.74803149606299213" bottom="0.55118110236220474" header="0.35433070866141736" footer="0.31496062992125984"/>
      <printOptions horizontalCentered="1"/>
      <pageSetup paperSize="9" scale="98" orientation="portrait" r:id="rId1"/>
      <headerFooter alignWithMargins="0"/>
    </customSheetView>
  </customSheetViews>
  <mergeCells count="93">
    <mergeCell ref="F39:G39"/>
    <mergeCell ref="C39:D39"/>
    <mergeCell ref="I39:J39"/>
    <mergeCell ref="L39:M39"/>
    <mergeCell ref="L36:N36"/>
    <mergeCell ref="C37:D37"/>
    <mergeCell ref="I37:J37"/>
    <mergeCell ref="L37:M37"/>
    <mergeCell ref="C38:E38"/>
    <mergeCell ref="F38:H38"/>
    <mergeCell ref="I38:K38"/>
    <mergeCell ref="F37:G37"/>
    <mergeCell ref="L38:N38"/>
    <mergeCell ref="B24:C29"/>
    <mergeCell ref="A30:B33"/>
    <mergeCell ref="C30:F30"/>
    <mergeCell ref="G30:J30"/>
    <mergeCell ref="K30:N30"/>
    <mergeCell ref="D27:J27"/>
    <mergeCell ref="K32:N32"/>
    <mergeCell ref="D29:J29"/>
    <mergeCell ref="K29:M29"/>
    <mergeCell ref="K31:M31"/>
    <mergeCell ref="G32:J32"/>
    <mergeCell ref="C33:E33"/>
    <mergeCell ref="C32:F32"/>
    <mergeCell ref="C31:E31"/>
    <mergeCell ref="G31:I31"/>
    <mergeCell ref="D22:J22"/>
    <mergeCell ref="K22:M22"/>
    <mergeCell ref="D18:J18"/>
    <mergeCell ref="K27:M27"/>
    <mergeCell ref="K28:M28"/>
    <mergeCell ref="D21:J21"/>
    <mergeCell ref="K23:M23"/>
    <mergeCell ref="D23:J23"/>
    <mergeCell ref="D24:J24"/>
    <mergeCell ref="K24:M24"/>
    <mergeCell ref="D26:J26"/>
    <mergeCell ref="K26:M26"/>
    <mergeCell ref="K13:M13"/>
    <mergeCell ref="K20:M20"/>
    <mergeCell ref="D20:J20"/>
    <mergeCell ref="K18:M18"/>
    <mergeCell ref="K21:M21"/>
    <mergeCell ref="A1:D1"/>
    <mergeCell ref="D8:J8"/>
    <mergeCell ref="A5:E5"/>
    <mergeCell ref="F5:H5"/>
    <mergeCell ref="B23:C23"/>
    <mergeCell ref="A2:M2"/>
    <mergeCell ref="A4:E4"/>
    <mergeCell ref="A6:E6"/>
    <mergeCell ref="A7:A29"/>
    <mergeCell ref="D7:J7"/>
    <mergeCell ref="B7:C7"/>
    <mergeCell ref="K16:M16"/>
    <mergeCell ref="D16:J16"/>
    <mergeCell ref="K7:N8"/>
    <mergeCell ref="K17:M17"/>
    <mergeCell ref="D17:J17"/>
    <mergeCell ref="A36:B39"/>
    <mergeCell ref="C36:E36"/>
    <mergeCell ref="F36:H36"/>
    <mergeCell ref="I36:K36"/>
    <mergeCell ref="I5:J5"/>
    <mergeCell ref="D12:J12"/>
    <mergeCell ref="G33:I33"/>
    <mergeCell ref="K33:M33"/>
    <mergeCell ref="B10:C15"/>
    <mergeCell ref="B16:C16"/>
    <mergeCell ref="K9:M9"/>
    <mergeCell ref="K14:M14"/>
    <mergeCell ref="B9:C9"/>
    <mergeCell ref="B17:C22"/>
    <mergeCell ref="B8:C8"/>
    <mergeCell ref="D9:J9"/>
    <mergeCell ref="K5:L5"/>
    <mergeCell ref="K15:M15"/>
    <mergeCell ref="M5:N5"/>
    <mergeCell ref="D28:J28"/>
    <mergeCell ref="D14:J14"/>
    <mergeCell ref="D19:J19"/>
    <mergeCell ref="K12:M12"/>
    <mergeCell ref="K25:M25"/>
    <mergeCell ref="D25:J25"/>
    <mergeCell ref="K19:M19"/>
    <mergeCell ref="D10:J10"/>
    <mergeCell ref="D15:J15"/>
    <mergeCell ref="K10:M10"/>
    <mergeCell ref="D11:J11"/>
    <mergeCell ref="K11:M11"/>
    <mergeCell ref="D13:J13"/>
  </mergeCells>
  <phoneticPr fontId="2"/>
  <conditionalFormatting sqref="B10:C15">
    <cfRule type="notContainsBlanks" priority="3" stopIfTrue="1">
      <formula>LEN(TRIM(B10))&gt;0</formula>
    </cfRule>
    <cfRule type="expression" dxfId="191" priority="6">
      <formula>$K15&gt;0</formula>
    </cfRule>
  </conditionalFormatting>
  <conditionalFormatting sqref="B17:C22">
    <cfRule type="notContainsBlanks" priority="2" stopIfTrue="1">
      <formula>LEN(TRIM(B17))&gt;0</formula>
    </cfRule>
    <cfRule type="expression" dxfId="190" priority="5">
      <formula>$K22&gt;0</formula>
    </cfRule>
  </conditionalFormatting>
  <conditionalFormatting sqref="B24:C29">
    <cfRule type="notContainsBlanks" priority="1" stopIfTrue="1">
      <formula>LEN(TRIM(B24))&gt;0</formula>
    </cfRule>
    <cfRule type="expression" dxfId="189" priority="4">
      <formula>$K29&gt;0</formula>
    </cfRule>
  </conditionalFormatting>
  <printOptions horizontalCentered="1"/>
  <pageMargins left="0.74803149606299213" right="0.27559055118110237" top="0.74803149606299213" bottom="0.55118110236220474" header="0.35433070866141736" footer="0.31496062992125984"/>
  <pageSetup paperSize="9" scale="98"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16</vt:i4>
      </vt:variant>
    </vt:vector>
  </HeadingPairs>
  <TitlesOfParts>
    <vt:vector size="56" baseType="lpstr">
      <vt:lpstr>資格整理用</vt:lpstr>
      <vt:lpstr>修正報告書表紙</vt:lpstr>
      <vt:lpstr>入力方法</vt:lpstr>
      <vt:lpstr>報告書表紙</vt:lpstr>
      <vt:lpstr>全技術者確認表</vt:lpstr>
      <vt:lpstr>様式１</vt:lpstr>
      <vt:lpstr>様式２</vt:lpstr>
      <vt:lpstr>様式２－１</vt:lpstr>
      <vt:lpstr>様式３</vt:lpstr>
      <vt:lpstr>様式４</vt:lpstr>
      <vt:lpstr>様式４－１</vt:lpstr>
      <vt:lpstr>様式５</vt:lpstr>
      <vt:lpstr>様式５－１</vt:lpstr>
      <vt:lpstr>様式５－２</vt:lpstr>
      <vt:lpstr>様式５－３</vt:lpstr>
      <vt:lpstr>様式５－４</vt:lpstr>
      <vt:lpstr>様式５－５</vt:lpstr>
      <vt:lpstr>様式５－６</vt:lpstr>
      <vt:lpstr>様式５－７</vt:lpstr>
      <vt:lpstr>様式５－８</vt:lpstr>
      <vt:lpstr>様式５－９</vt:lpstr>
      <vt:lpstr>様式５－１０</vt:lpstr>
      <vt:lpstr>様式５－１１</vt:lpstr>
      <vt:lpstr>様式５－１２</vt:lpstr>
      <vt:lpstr>様式５－１３</vt:lpstr>
      <vt:lpstr>様式７－１</vt:lpstr>
      <vt:lpstr>様式５－１４</vt:lpstr>
      <vt:lpstr>様式５－１５</vt:lpstr>
      <vt:lpstr>様式５－１６</vt:lpstr>
      <vt:lpstr>様式５－１７</vt:lpstr>
      <vt:lpstr>様式６－１</vt:lpstr>
      <vt:lpstr>様式８</vt:lpstr>
      <vt:lpstr>様式８－１</vt:lpstr>
      <vt:lpstr>様式８－２</vt:lpstr>
      <vt:lpstr>様式８－３</vt:lpstr>
      <vt:lpstr>様式８－４</vt:lpstr>
      <vt:lpstr>様式８－５</vt:lpstr>
      <vt:lpstr>様式８－６</vt:lpstr>
      <vt:lpstr>様式9（配置技術者一覧表）</vt:lpstr>
      <vt:lpstr>様式９（1）</vt:lpstr>
      <vt:lpstr>全技術者確認表!Print_Area</vt:lpstr>
      <vt:lpstr>入力方法!Print_Area</vt:lpstr>
      <vt:lpstr>報告書表紙!Print_Area</vt:lpstr>
      <vt:lpstr>様式１!Print_Area</vt:lpstr>
      <vt:lpstr>様式２!Print_Area</vt:lpstr>
      <vt:lpstr>'様式２－１'!Print_Area</vt:lpstr>
      <vt:lpstr>様式３!Print_Area</vt:lpstr>
      <vt:lpstr>様式４!Print_Area</vt:lpstr>
      <vt:lpstr>'様式４－１'!Print_Area</vt:lpstr>
      <vt:lpstr>'様式９（1）'!Print_Area</vt:lpstr>
      <vt:lpstr>'様式9（配置技術者一覧表）'!Print_Area</vt:lpstr>
      <vt:lpstr>全技術者確認表!Print_Titles</vt:lpstr>
      <vt:lpstr>様式２!Print_Titles</vt:lpstr>
      <vt:lpstr>'様式２－１'!Print_Titles</vt:lpstr>
      <vt:lpstr>様式４!Print_Titles</vt:lpstr>
      <vt:lpstr>'様式４－１'!Print_Titles</vt:lpstr>
    </vt:vector>
  </TitlesOfParts>
  <Company>鳥取県庁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米村 和浩</cp:lastModifiedBy>
  <cp:lastPrinted>2025-02-14T07:15:24Z</cp:lastPrinted>
  <dcterms:created xsi:type="dcterms:W3CDTF">2009-03-16T05:21:25Z</dcterms:created>
  <dcterms:modified xsi:type="dcterms:W3CDTF">2026-02-19T04:27:54Z</dcterms:modified>
</cp:coreProperties>
</file>