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ttori-sfilesv\section\教育センター\R7\教育DX推進課\01_デジタル基盤整備担当\04_GIGA基金\（R8.1.13）調達公告\iPad\公告用ファイル\"/>
    </mc:Choice>
  </mc:AlternateContent>
  <xr:revisionPtr revIDLastSave="0" documentId="13_ncr:1_{5177E5A5-60DC-466F-A730-E17598567B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内訳書（iPad）" sheetId="4" r:id="rId1"/>
  </sheets>
  <definedNames>
    <definedName name="_xlnm._FilterDatabase" localSheetId="0">'見積内訳書（iPad）'!$A$5:$F$23</definedName>
    <definedName name="_xlnm.Print_Area" localSheetId="0">'見積内訳書（iPad）'!$A$1:$H$31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G23" i="4"/>
  <c r="E22" i="4" l="1"/>
  <c r="E21" i="4"/>
  <c r="E20" i="4"/>
  <c r="G20" i="4" s="1"/>
  <c r="E19" i="4"/>
  <c r="G19" i="4" s="1"/>
  <c r="E18" i="4"/>
  <c r="G18" i="4" s="1"/>
  <c r="E17" i="4"/>
  <c r="G17" i="4" s="1"/>
  <c r="E16" i="4"/>
  <c r="E15" i="4"/>
  <c r="E14" i="4"/>
  <c r="E13" i="4"/>
  <c r="G13" i="4" s="1"/>
  <c r="E12" i="4"/>
  <c r="G12" i="4" s="1"/>
  <c r="E11" i="4"/>
  <c r="E10" i="4"/>
  <c r="E9" i="4"/>
  <c r="G9" i="4" s="1"/>
  <c r="G14" i="4" l="1"/>
  <c r="G21" i="4"/>
  <c r="G22" i="4"/>
  <c r="G11" i="4"/>
  <c r="G10" i="4"/>
  <c r="G15" i="4"/>
  <c r="G6" i="4"/>
  <c r="G8" i="4"/>
  <c r="B29" i="4" s="1"/>
  <c r="B27" i="4" l="1"/>
  <c r="B28" i="4"/>
  <c r="C29" i="4"/>
  <c r="D29" i="4" s="1"/>
  <c r="G16" i="4"/>
  <c r="C27" i="4" l="1"/>
  <c r="D27" i="4" s="1"/>
  <c r="E29" i="4"/>
  <c r="F29" i="4" s="1"/>
  <c r="C28" i="4"/>
  <c r="D28" i="4" s="1"/>
  <c r="E27" i="4" l="1"/>
  <c r="F27" i="4" s="1"/>
  <c r="E28" i="4"/>
  <c r="F28" i="4" s="1"/>
  <c r="F30" i="4" l="1"/>
</calcChain>
</file>

<file path=xl/sharedStrings.xml><?xml version="1.0" encoding="utf-8"?>
<sst xmlns="http://schemas.openxmlformats.org/spreadsheetml/2006/main" count="77" uniqueCount="48">
  <si>
    <t>No</t>
    <phoneticPr fontId="2"/>
  </si>
  <si>
    <t>品名</t>
    <rPh sb="0" eb="2">
      <t>ヒンメイ</t>
    </rPh>
    <phoneticPr fontId="2"/>
  </si>
  <si>
    <t>型番</t>
    <rPh sb="0" eb="2">
      <t>カタバン</t>
    </rPh>
    <phoneticPr fontId="2"/>
  </si>
  <si>
    <t>端末本体</t>
    <rPh sb="0" eb="2">
      <t>タンマツ</t>
    </rPh>
    <rPh sb="2" eb="4">
      <t>ホンタイ</t>
    </rPh>
    <phoneticPr fontId="2"/>
  </si>
  <si>
    <t>自治体</t>
    <rPh sb="0" eb="3">
      <t>ジチタイ</t>
    </rPh>
    <phoneticPr fontId="2"/>
  </si>
  <si>
    <t>※端末1台あたりの単価を記入すること（消費税込み）</t>
    <rPh sb="1" eb="3">
      <t>タンマツ</t>
    </rPh>
    <rPh sb="4" eb="5">
      <t>ダイ</t>
    </rPh>
    <rPh sb="9" eb="11">
      <t>タンカ</t>
    </rPh>
    <rPh sb="12" eb="14">
      <t>キニュウ</t>
    </rPh>
    <rPh sb="19" eb="23">
      <t>ショウヒゼイコ</t>
    </rPh>
    <phoneticPr fontId="2"/>
  </si>
  <si>
    <t>数量</t>
    <rPh sb="0" eb="2">
      <t>スウリョウ</t>
    </rPh>
    <phoneticPr fontId="2"/>
  </si>
  <si>
    <t>小計</t>
    <rPh sb="0" eb="2">
      <t>ショウケイ</t>
    </rPh>
    <phoneticPr fontId="2"/>
  </si>
  <si>
    <t>鳥取県</t>
    <rPh sb="0" eb="3">
      <t>トットリケン</t>
    </rPh>
    <phoneticPr fontId="2"/>
  </si>
  <si>
    <t>北栄町</t>
    <rPh sb="0" eb="3">
      <t>ホクエイチョウ</t>
    </rPh>
    <phoneticPr fontId="2"/>
  </si>
  <si>
    <t>日吉津村</t>
    <rPh sb="0" eb="4">
      <t>ヒエヅソン</t>
    </rPh>
    <phoneticPr fontId="2"/>
  </si>
  <si>
    <t>北栄町</t>
    <phoneticPr fontId="2"/>
  </si>
  <si>
    <t>日吉津村</t>
    <phoneticPr fontId="2"/>
  </si>
  <si>
    <t>鳥取県</t>
    <rPh sb="0" eb="1">
      <t>トットリケン</t>
    </rPh>
    <phoneticPr fontId="2"/>
  </si>
  <si>
    <t>自治体名</t>
    <rPh sb="0" eb="4">
      <t>ジチタイメイ</t>
    </rPh>
    <phoneticPr fontId="2"/>
  </si>
  <si>
    <t>補助対象内外</t>
    <rPh sb="0" eb="4">
      <t>ホジョタイショウ</t>
    </rPh>
    <rPh sb="4" eb="6">
      <t>ナイガイ</t>
    </rPh>
    <phoneticPr fontId="2"/>
  </si>
  <si>
    <t>補助対象内</t>
    <rPh sb="0" eb="4">
      <t>ホジョタイショウ</t>
    </rPh>
    <rPh sb="4" eb="5">
      <t>ナイ</t>
    </rPh>
    <phoneticPr fontId="2"/>
  </si>
  <si>
    <t>補助対象内</t>
    <phoneticPr fontId="2"/>
  </si>
  <si>
    <t>Jamf Pro</t>
    <phoneticPr fontId="2"/>
  </si>
  <si>
    <t>見積単価</t>
  </si>
  <si>
    <t>オプション</t>
    <phoneticPr fontId="2"/>
  </si>
  <si>
    <t>Logicool　Logicool® Rugged Combo 4 for iPad (10th gen)</t>
    <phoneticPr fontId="2"/>
  </si>
  <si>
    <t>下取り</t>
    <rPh sb="0" eb="2">
      <t>シタド</t>
    </rPh>
    <phoneticPr fontId="2"/>
  </si>
  <si>
    <t>キッティング・納入作業</t>
    <phoneticPr fontId="2"/>
  </si>
  <si>
    <t>　黄色のセルに必要事項を記入してください。なお、行が不足する場合には行を追加してください。</t>
    <rPh sb="1" eb="3">
      <t>キイロ</t>
    </rPh>
    <rPh sb="7" eb="11">
      <t>ヒツヨウジコウ</t>
    </rPh>
    <rPh sb="12" eb="14">
      <t>キニュウ</t>
    </rPh>
    <rPh sb="24" eb="25">
      <t>ギョウ</t>
    </rPh>
    <rPh sb="26" eb="28">
      <t>フソク</t>
    </rPh>
    <rPh sb="30" eb="32">
      <t>バアイ</t>
    </rPh>
    <rPh sb="34" eb="35">
      <t>ギョウ</t>
    </rPh>
    <rPh sb="36" eb="38">
      <t>ツイカ</t>
    </rPh>
    <phoneticPr fontId="2"/>
  </si>
  <si>
    <r>
      <t xml:space="preserve">既存端末の下取り
</t>
    </r>
    <r>
      <rPr>
        <sz val="10"/>
        <color rgb="FFFF0000"/>
        <rFont val="メイリオ"/>
        <family val="3"/>
        <charset val="128"/>
      </rPr>
      <t>※下取り額にマイナスをつけて入力すること。（下取り額が1,000円の場合は「-1,000」と入力）</t>
    </r>
    <rPh sb="31" eb="33">
      <t>シタド</t>
    </rPh>
    <rPh sb="34" eb="35">
      <t>ガク</t>
    </rPh>
    <phoneticPr fontId="2"/>
  </si>
  <si>
    <t>補助金充当額
（Bと55千円のうちの低い方×台数×2/3）（C）
※千円未満切捨</t>
    <rPh sb="0" eb="3">
      <t>ホジョキン</t>
    </rPh>
    <rPh sb="3" eb="6">
      <t>ジュウトウガク</t>
    </rPh>
    <rPh sb="12" eb="13">
      <t>セン</t>
    </rPh>
    <rPh sb="13" eb="14">
      <t>エン</t>
    </rPh>
    <rPh sb="18" eb="19">
      <t>ヒク</t>
    </rPh>
    <rPh sb="20" eb="21">
      <t>ホウ</t>
    </rPh>
    <rPh sb="22" eb="24">
      <t>ダイスウ</t>
    </rPh>
    <rPh sb="34" eb="36">
      <t>センエン</t>
    </rPh>
    <rPh sb="36" eb="38">
      <t>ミマン</t>
    </rPh>
    <rPh sb="38" eb="39">
      <t>キ</t>
    </rPh>
    <rPh sb="39" eb="40">
      <t>ス</t>
    </rPh>
    <phoneticPr fontId="2"/>
  </si>
  <si>
    <t>自治体負担額
（A－C＋補助対象外経費－下取り額）（D）</t>
    <rPh sb="0" eb="3">
      <t>ジチタイ</t>
    </rPh>
    <rPh sb="3" eb="5">
      <t>フタン</t>
    </rPh>
    <rPh sb="5" eb="6">
      <t>ガク</t>
    </rPh>
    <rPh sb="12" eb="14">
      <t>ホジョ</t>
    </rPh>
    <rPh sb="14" eb="16">
      <t>タイショウ</t>
    </rPh>
    <rPh sb="16" eb="17">
      <t>ガイ</t>
    </rPh>
    <rPh sb="17" eb="19">
      <t>ケイヒ</t>
    </rPh>
    <rPh sb="20" eb="22">
      <t>シタド</t>
    </rPh>
    <rPh sb="23" eb="24">
      <t>ガク</t>
    </rPh>
    <phoneticPr fontId="2"/>
  </si>
  <si>
    <r>
      <t>補助対象内経費</t>
    </r>
    <r>
      <rPr>
        <sz val="10"/>
        <color theme="1"/>
        <rFont val="メイリオ"/>
        <family val="3"/>
        <charset val="128"/>
      </rPr>
      <t>（A）</t>
    </r>
    <phoneticPr fontId="2"/>
  </si>
  <si>
    <r>
      <t>端末単価【補助対象内経費</t>
    </r>
    <r>
      <rPr>
        <sz val="10"/>
        <color theme="1"/>
        <rFont val="メイリオ"/>
        <family val="3"/>
        <charset val="128"/>
      </rPr>
      <t>】（B）
※円未満切捨</t>
    </r>
    <rPh sb="0" eb="2">
      <t>タンマツ</t>
    </rPh>
    <rPh sb="2" eb="4">
      <t>タンカ</t>
    </rPh>
    <rPh sb="5" eb="7">
      <t>ホジョ</t>
    </rPh>
    <rPh sb="7" eb="9">
      <t>タイショウ</t>
    </rPh>
    <rPh sb="9" eb="10">
      <t>ナイ</t>
    </rPh>
    <rPh sb="10" eb="12">
      <t>ケイヒ</t>
    </rPh>
    <rPh sb="18" eb="19">
      <t>エン</t>
    </rPh>
    <rPh sb="19" eb="21">
      <t>ミマン</t>
    </rPh>
    <rPh sb="21" eb="22">
      <t>キリ</t>
    </rPh>
    <rPh sb="22" eb="23">
      <t>シャ</t>
    </rPh>
    <phoneticPr fontId="2"/>
  </si>
  <si>
    <t>キーボード一体型ケース【指定品：Logicool】（北栄町、日吉津村）</t>
    <phoneticPr fontId="2"/>
  </si>
  <si>
    <t>STM Dux キーボード一体型ケース USB-C (第10世代iPad / A16チップ搭載iPad用) 日本語配列</t>
    <phoneticPr fontId="2"/>
  </si>
  <si>
    <t>アーテック　タッチペン　ペン先細タイプ</t>
    <phoneticPr fontId="2"/>
  </si>
  <si>
    <t>端末単価上限
【補助対象外、下取り含む】</t>
    <rPh sb="2" eb="4">
      <t>タンカ</t>
    </rPh>
    <rPh sb="4" eb="6">
      <t>ジョウゲン</t>
    </rPh>
    <phoneticPr fontId="2"/>
  </si>
  <si>
    <t>各自治体の契約予定額
（C＋D）</t>
    <phoneticPr fontId="2"/>
  </si>
  <si>
    <t>タッチペン【指定品：MDS】（北栄町、日吉津村）</t>
    <phoneticPr fontId="2"/>
  </si>
  <si>
    <t>MDS　導電性繊維ペン先タッチペン（MDC-TP01BKGS）</t>
    <phoneticPr fontId="2"/>
  </si>
  <si>
    <t>iPad（第9世代）</t>
    <rPh sb="5" eb="6">
      <t>ダイ</t>
    </rPh>
    <rPh sb="7" eb="9">
      <t>セダイ</t>
    </rPh>
    <phoneticPr fontId="2"/>
  </si>
  <si>
    <t>（様式第７号）見積内訳書（iPad）</t>
    <rPh sb="1" eb="3">
      <t>ヨウシキ</t>
    </rPh>
    <rPh sb="3" eb="4">
      <t>ダイ</t>
    </rPh>
    <rPh sb="5" eb="6">
      <t>ゴウ</t>
    </rPh>
    <rPh sb="7" eb="9">
      <t>ミツモリ</t>
    </rPh>
    <rPh sb="9" eb="12">
      <t>ウチワケショ</t>
    </rPh>
    <phoneticPr fontId="2"/>
  </si>
  <si>
    <t>端末管理機能（MDM）</t>
    <phoneticPr fontId="2"/>
  </si>
  <si>
    <t>3-1</t>
    <phoneticPr fontId="2"/>
  </si>
  <si>
    <t>3-2</t>
    <phoneticPr fontId="2"/>
  </si>
  <si>
    <t>3-2の延長保証</t>
    <phoneticPr fontId="2"/>
  </si>
  <si>
    <t>キーボード一体型ケース【指定品：STM】（鳥取県）</t>
    <phoneticPr fontId="2"/>
  </si>
  <si>
    <t>※本項目は評価に含めない
3-2の延長保証による総保証年数と追加必要経費（3-2との差額）を記載すること</t>
    <rPh sb="16" eb="18">
      <t>エンチョウ</t>
    </rPh>
    <rPh sb="18" eb="20">
      <t>ホショウ</t>
    </rPh>
    <rPh sb="23" eb="24">
      <t>ソウ</t>
    </rPh>
    <rPh sb="24" eb="26">
      <t>ホショウ</t>
    </rPh>
    <rPh sb="26" eb="28">
      <t>ネンスウ</t>
    </rPh>
    <rPh sb="29" eb="33">
      <t>ツイカヒツヨウ</t>
    </rPh>
    <rPh sb="33" eb="35">
      <t>ケイヒ</t>
    </rPh>
    <rPh sb="41" eb="43">
      <t>サガク</t>
    </rPh>
    <rPh sb="45" eb="47">
      <t>キサイ</t>
    </rPh>
    <phoneticPr fontId="2"/>
  </si>
  <si>
    <t>タッチペン【指定品：アーテック】（鳥取県）</t>
    <rPh sb="6" eb="9">
      <t>シテイヒン</t>
    </rPh>
    <phoneticPr fontId="2"/>
  </si>
  <si>
    <t>4-1</t>
    <phoneticPr fontId="2"/>
  </si>
  <si>
    <t>4-2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</si>
</sst>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color rgb="FF0070C0"/>
      <name val="メイリオ"/>
      <family val="3"/>
      <charset val="128"/>
    </font>
    <font>
      <sz val="10"/>
      <color rgb="FF00B050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  <xf numFmtId="38" fontId="6" fillId="0" borderId="1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 wrapText="1"/>
    </xf>
    <xf numFmtId="0" fontId="7" fillId="0" borderId="0" xfId="0" applyFo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6" fontId="8" fillId="0" borderId="1" xfId="0" applyNumberFormat="1" applyFont="1" applyBorder="1">
      <alignment vertical="center"/>
    </xf>
    <xf numFmtId="3" fontId="6" fillId="3" borderId="1" xfId="1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8" fontId="9" fillId="0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38" fontId="6" fillId="0" borderId="1" xfId="0" applyNumberFormat="1" applyFont="1" applyBorder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56" fontId="3" fillId="0" borderId="3" xfId="0" quotePrefix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/>
    </xf>
    <xf numFmtId="38" fontId="3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3" borderId="1" xfId="0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>
      <alignment horizontal="center" vertical="center"/>
    </xf>
    <xf numFmtId="38" fontId="3" fillId="0" borderId="1" xfId="0" applyNumberFormat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56" fontId="3" fillId="0" borderId="3" xfId="0" quotePrefix="1" applyNumberFormat="1" applyFont="1" applyBorder="1" applyAlignment="1">
      <alignment horizontal="center" vertical="center"/>
    </xf>
    <xf numFmtId="56" fontId="3" fillId="0" borderId="2" xfId="0" quotePrefix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8" fontId="3" fillId="0" borderId="3" xfId="0" applyNumberFormat="1" applyFont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center" vertical="center" wrapText="1"/>
    </xf>
    <xf numFmtId="3" fontId="6" fillId="3" borderId="3" xfId="1" applyNumberFormat="1" applyFont="1" applyFill="1" applyBorder="1" applyAlignment="1">
      <alignment horizontal="center" vertical="center"/>
    </xf>
    <xf numFmtId="3" fontId="6" fillId="3" borderId="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41C97-4100-41CD-9C75-8A573944B0F1}">
  <sheetPr>
    <pageSetUpPr fitToPage="1"/>
  </sheetPr>
  <dimension ref="A1:K31"/>
  <sheetViews>
    <sheetView tabSelected="1" view="pageBreakPreview" zoomScale="85" zoomScaleNormal="70" zoomScaleSheetLayoutView="85" workbookViewId="0">
      <selection activeCell="F12" sqref="F12"/>
    </sheetView>
  </sheetViews>
  <sheetFormatPr defaultColWidth="8.75" defaultRowHeight="16.5" x14ac:dyDescent="0.4"/>
  <cols>
    <col min="1" max="1" width="9.375" style="6" customWidth="1"/>
    <col min="2" max="2" width="22.25" style="1" customWidth="1"/>
    <col min="3" max="3" width="18.625" style="1" customWidth="1"/>
    <col min="4" max="8" width="18.75" style="1" customWidth="1"/>
    <col min="9" max="9" width="16.25" style="1" customWidth="1"/>
    <col min="10" max="10" width="21.25" style="1" customWidth="1"/>
    <col min="11" max="11" width="17.375" style="1" customWidth="1"/>
    <col min="12" max="12" width="13.75" style="1" customWidth="1"/>
    <col min="13" max="16384" width="8.75" style="1"/>
  </cols>
  <sheetData>
    <row r="1" spans="1:8" ht="22.5" x14ac:dyDescent="0.4">
      <c r="A1" s="14" t="s">
        <v>38</v>
      </c>
    </row>
    <row r="2" spans="1:8" x14ac:dyDescent="0.4">
      <c r="A2" s="1" t="s">
        <v>24</v>
      </c>
    </row>
    <row r="4" spans="1:8" x14ac:dyDescent="0.4">
      <c r="A4" s="2"/>
      <c r="F4" s="21" t="s">
        <v>5</v>
      </c>
    </row>
    <row r="5" spans="1:8" x14ac:dyDescent="0.4">
      <c r="A5" s="3" t="s">
        <v>0</v>
      </c>
      <c r="B5" s="3" t="s">
        <v>1</v>
      </c>
      <c r="C5" s="3" t="s">
        <v>2</v>
      </c>
      <c r="D5" s="3" t="s">
        <v>4</v>
      </c>
      <c r="E5" s="3" t="s">
        <v>6</v>
      </c>
      <c r="F5" s="3" t="s">
        <v>19</v>
      </c>
      <c r="G5" s="3" t="s">
        <v>7</v>
      </c>
      <c r="H5" s="3" t="s">
        <v>15</v>
      </c>
    </row>
    <row r="6" spans="1:8" x14ac:dyDescent="0.4">
      <c r="A6" s="47">
        <v>1</v>
      </c>
      <c r="B6" s="48" t="s">
        <v>3</v>
      </c>
      <c r="C6" s="49"/>
      <c r="D6" s="9" t="s">
        <v>8</v>
      </c>
      <c r="E6" s="16">
        <v>63</v>
      </c>
      <c r="F6" s="50"/>
      <c r="G6" s="12">
        <f t="shared" ref="G6:G8" si="0">E6*F$6</f>
        <v>0</v>
      </c>
      <c r="H6" s="8" t="s">
        <v>16</v>
      </c>
    </row>
    <row r="7" spans="1:8" x14ac:dyDescent="0.4">
      <c r="A7" s="47"/>
      <c r="B7" s="48"/>
      <c r="C7" s="49"/>
      <c r="D7" s="10" t="s">
        <v>9</v>
      </c>
      <c r="E7" s="16">
        <v>230</v>
      </c>
      <c r="F7" s="50"/>
      <c r="G7" s="12">
        <f>E7*F$6</f>
        <v>0</v>
      </c>
      <c r="H7" s="8" t="s">
        <v>16</v>
      </c>
    </row>
    <row r="8" spans="1:8" x14ac:dyDescent="0.4">
      <c r="A8" s="47"/>
      <c r="B8" s="48"/>
      <c r="C8" s="49"/>
      <c r="D8" s="10" t="s">
        <v>10</v>
      </c>
      <c r="E8" s="16">
        <v>33</v>
      </c>
      <c r="F8" s="50"/>
      <c r="G8" s="12">
        <f t="shared" si="0"/>
        <v>0</v>
      </c>
      <c r="H8" s="8" t="s">
        <v>16</v>
      </c>
    </row>
    <row r="9" spans="1:8" ht="18.75" customHeight="1" x14ac:dyDescent="0.4">
      <c r="A9" s="52">
        <v>2</v>
      </c>
      <c r="B9" s="55" t="s">
        <v>39</v>
      </c>
      <c r="C9" s="51" t="s">
        <v>18</v>
      </c>
      <c r="D9" s="4" t="s">
        <v>13</v>
      </c>
      <c r="E9" s="16">
        <f t="shared" ref="E9:E22" si="1">VLOOKUP(D9,D$6:E$8,2,FALSE)</f>
        <v>63</v>
      </c>
      <c r="F9" s="27"/>
      <c r="G9" s="12">
        <f>E9*F9</f>
        <v>0</v>
      </c>
      <c r="H9" s="8" t="s">
        <v>17</v>
      </c>
    </row>
    <row r="10" spans="1:8" x14ac:dyDescent="0.4">
      <c r="A10" s="53"/>
      <c r="B10" s="56"/>
      <c r="C10" s="51"/>
      <c r="D10" s="5" t="s">
        <v>11</v>
      </c>
      <c r="E10" s="16">
        <f t="shared" si="1"/>
        <v>230</v>
      </c>
      <c r="F10" s="27"/>
      <c r="G10" s="12">
        <f t="shared" ref="G10:G11" si="2">E10*F10</f>
        <v>0</v>
      </c>
      <c r="H10" s="8" t="s">
        <v>17</v>
      </c>
    </row>
    <row r="11" spans="1:8" x14ac:dyDescent="0.4">
      <c r="A11" s="54"/>
      <c r="B11" s="57"/>
      <c r="C11" s="51"/>
      <c r="D11" s="5" t="s">
        <v>12</v>
      </c>
      <c r="E11" s="16">
        <f t="shared" si="1"/>
        <v>33</v>
      </c>
      <c r="F11" s="27"/>
      <c r="G11" s="12">
        <f t="shared" si="2"/>
        <v>0</v>
      </c>
      <c r="H11" s="8" t="s">
        <v>17</v>
      </c>
    </row>
    <row r="12" spans="1:8" ht="45.75" customHeight="1" x14ac:dyDescent="0.4">
      <c r="A12" s="4" t="s">
        <v>40</v>
      </c>
      <c r="B12" s="40" t="s">
        <v>43</v>
      </c>
      <c r="C12" s="45" t="s">
        <v>31</v>
      </c>
      <c r="D12" s="11" t="s">
        <v>8</v>
      </c>
      <c r="E12" s="16">
        <f t="shared" si="1"/>
        <v>63</v>
      </c>
      <c r="F12" s="27"/>
      <c r="G12" s="33">
        <f>E12*F$12</f>
        <v>0</v>
      </c>
      <c r="H12" s="34" t="s">
        <v>17</v>
      </c>
    </row>
    <row r="13" spans="1:8" ht="30" customHeight="1" x14ac:dyDescent="0.4">
      <c r="A13" s="47" t="s">
        <v>41</v>
      </c>
      <c r="B13" s="59" t="s">
        <v>30</v>
      </c>
      <c r="C13" s="61" t="s">
        <v>21</v>
      </c>
      <c r="D13" s="10" t="s">
        <v>9</v>
      </c>
      <c r="E13" s="16">
        <f t="shared" si="1"/>
        <v>230</v>
      </c>
      <c r="F13" s="50"/>
      <c r="G13" s="22">
        <f>E13*F$13</f>
        <v>0</v>
      </c>
      <c r="H13" s="8" t="s">
        <v>17</v>
      </c>
    </row>
    <row r="14" spans="1:8" ht="30" customHeight="1" x14ac:dyDescent="0.4">
      <c r="A14" s="47"/>
      <c r="B14" s="59"/>
      <c r="C14" s="61"/>
      <c r="D14" s="10" t="s">
        <v>10</v>
      </c>
      <c r="E14" s="16">
        <f t="shared" si="1"/>
        <v>33</v>
      </c>
      <c r="F14" s="50"/>
      <c r="G14" s="22">
        <f>E14*F$13</f>
        <v>0</v>
      </c>
      <c r="H14" s="8" t="s">
        <v>17</v>
      </c>
    </row>
    <row r="15" spans="1:8" ht="38.25" customHeight="1" x14ac:dyDescent="0.4">
      <c r="A15" s="60" t="s">
        <v>42</v>
      </c>
      <c r="B15" s="60" t="s">
        <v>44</v>
      </c>
      <c r="C15" s="58"/>
      <c r="D15" s="28" t="s">
        <v>9</v>
      </c>
      <c r="E15" s="29">
        <f t="shared" si="1"/>
        <v>230</v>
      </c>
      <c r="F15" s="50"/>
      <c r="G15" s="31">
        <f>E15*F$15</f>
        <v>0</v>
      </c>
      <c r="H15" s="30" t="s">
        <v>20</v>
      </c>
    </row>
    <row r="16" spans="1:8" ht="38.25" customHeight="1" x14ac:dyDescent="0.4">
      <c r="A16" s="60"/>
      <c r="B16" s="60"/>
      <c r="C16" s="58"/>
      <c r="D16" s="28" t="s">
        <v>10</v>
      </c>
      <c r="E16" s="29">
        <f t="shared" si="1"/>
        <v>33</v>
      </c>
      <c r="F16" s="50"/>
      <c r="G16" s="31">
        <f>E16*F$15</f>
        <v>0</v>
      </c>
      <c r="H16" s="30" t="s">
        <v>20</v>
      </c>
    </row>
    <row r="17" spans="1:11" ht="33" x14ac:dyDescent="0.4">
      <c r="A17" s="41" t="s">
        <v>46</v>
      </c>
      <c r="B17" s="42" t="s">
        <v>45</v>
      </c>
      <c r="C17" s="43" t="s">
        <v>32</v>
      </c>
      <c r="D17" s="9" t="s">
        <v>8</v>
      </c>
      <c r="E17" s="16">
        <f t="shared" si="1"/>
        <v>63</v>
      </c>
      <c r="F17" s="44"/>
      <c r="G17" s="12">
        <f>E17*F$17</f>
        <v>0</v>
      </c>
      <c r="H17" s="8" t="s">
        <v>16</v>
      </c>
    </row>
    <row r="18" spans="1:11" ht="33" customHeight="1" x14ac:dyDescent="0.4">
      <c r="A18" s="63" t="s">
        <v>47</v>
      </c>
      <c r="B18" s="65" t="s">
        <v>35</v>
      </c>
      <c r="C18" s="67" t="s">
        <v>36</v>
      </c>
      <c r="D18" s="10" t="s">
        <v>9</v>
      </c>
      <c r="E18" s="16">
        <f t="shared" si="1"/>
        <v>230</v>
      </c>
      <c r="F18" s="69"/>
      <c r="G18" s="12">
        <f>E18*F$18</f>
        <v>0</v>
      </c>
      <c r="H18" s="8" t="s">
        <v>16</v>
      </c>
    </row>
    <row r="19" spans="1:11" ht="33" customHeight="1" x14ac:dyDescent="0.4">
      <c r="A19" s="64"/>
      <c r="B19" s="66"/>
      <c r="C19" s="68"/>
      <c r="D19" s="10" t="s">
        <v>10</v>
      </c>
      <c r="E19" s="16">
        <f t="shared" si="1"/>
        <v>33</v>
      </c>
      <c r="F19" s="70"/>
      <c r="G19" s="12">
        <f>E19*F$18</f>
        <v>0</v>
      </c>
      <c r="H19" s="8" t="s">
        <v>16</v>
      </c>
    </row>
    <row r="20" spans="1:11" x14ac:dyDescent="0.4">
      <c r="A20" s="47">
        <v>5</v>
      </c>
      <c r="B20" s="62" t="s">
        <v>23</v>
      </c>
      <c r="C20" s="51"/>
      <c r="D20" s="9" t="s">
        <v>8</v>
      </c>
      <c r="E20" s="16">
        <f t="shared" si="1"/>
        <v>63</v>
      </c>
      <c r="F20" s="50"/>
      <c r="G20" s="12">
        <f t="shared" ref="G20:G22" si="3">E20*F$20</f>
        <v>0</v>
      </c>
      <c r="H20" s="8" t="s">
        <v>17</v>
      </c>
    </row>
    <row r="21" spans="1:11" x14ac:dyDescent="0.4">
      <c r="A21" s="47"/>
      <c r="B21" s="62"/>
      <c r="C21" s="51"/>
      <c r="D21" s="10" t="s">
        <v>9</v>
      </c>
      <c r="E21" s="16">
        <f t="shared" si="1"/>
        <v>230</v>
      </c>
      <c r="F21" s="50"/>
      <c r="G21" s="12">
        <f t="shared" si="3"/>
        <v>0</v>
      </c>
      <c r="H21" s="8" t="s">
        <v>17</v>
      </c>
    </row>
    <row r="22" spans="1:11" x14ac:dyDescent="0.4">
      <c r="A22" s="47"/>
      <c r="B22" s="62"/>
      <c r="C22" s="51"/>
      <c r="D22" s="10" t="s">
        <v>10</v>
      </c>
      <c r="E22" s="16">
        <f t="shared" si="1"/>
        <v>33</v>
      </c>
      <c r="F22" s="50"/>
      <c r="G22" s="12">
        <f t="shared" si="3"/>
        <v>0</v>
      </c>
      <c r="H22" s="8" t="s">
        <v>17</v>
      </c>
    </row>
    <row r="23" spans="1:11" ht="82.5" customHeight="1" x14ac:dyDescent="0.4">
      <c r="A23" s="39">
        <v>6</v>
      </c>
      <c r="B23" s="40" t="s">
        <v>25</v>
      </c>
      <c r="C23" s="38" t="s">
        <v>37</v>
      </c>
      <c r="D23" s="11" t="s">
        <v>9</v>
      </c>
      <c r="E23" s="16">
        <v>230</v>
      </c>
      <c r="F23" s="27"/>
      <c r="G23" s="26">
        <f>E23*F23</f>
        <v>0</v>
      </c>
      <c r="H23" s="35" t="s">
        <v>22</v>
      </c>
    </row>
    <row r="24" spans="1:11" x14ac:dyDescent="0.4">
      <c r="E24" s="17"/>
      <c r="F24" s="17"/>
      <c r="G24" s="18"/>
      <c r="H24" s="19"/>
      <c r="I24" s="20"/>
      <c r="J24" s="19"/>
      <c r="K24" s="7"/>
    </row>
    <row r="26" spans="1:11" ht="66" x14ac:dyDescent="0.4">
      <c r="A26" s="3" t="s">
        <v>14</v>
      </c>
      <c r="B26" s="3" t="s">
        <v>28</v>
      </c>
      <c r="C26" s="24" t="s">
        <v>29</v>
      </c>
      <c r="D26" s="23" t="s">
        <v>26</v>
      </c>
      <c r="E26" s="32" t="s">
        <v>27</v>
      </c>
      <c r="F26" s="36" t="s">
        <v>34</v>
      </c>
      <c r="G26" s="25" t="s">
        <v>33</v>
      </c>
    </row>
    <row r="27" spans="1:11" x14ac:dyDescent="0.4">
      <c r="A27" s="9" t="s">
        <v>8</v>
      </c>
      <c r="B27" s="13">
        <f>SUMIFS(G$6:G$23,H$6:H$23,"補助対象内",D$6:D$23,A27)</f>
        <v>0</v>
      </c>
      <c r="C27" s="13">
        <f>ROUNDDOWN(B27/E6,0)</f>
        <v>0</v>
      </c>
      <c r="D27" s="13">
        <f>IF(C27&lt;=55000,ROUNDDOWN(C27*E6*2/3,-3),ROUNDDOWN(55000*E6*2/3,-3))</f>
        <v>0</v>
      </c>
      <c r="E27" s="15">
        <f>B27-D27+SUMIFS(G$6:G$23,H$6:H$23,"補助対象外",D$6:D$23,A27)+SUMIFS(G$6:G$23,H$6:H$23,"下取り",D$6:D$23,A27)</f>
        <v>0</v>
      </c>
      <c r="F27" s="15">
        <f>D27+E27</f>
        <v>0</v>
      </c>
      <c r="G27" s="46">
        <v>70401</v>
      </c>
    </row>
    <row r="28" spans="1:11" x14ac:dyDescent="0.4">
      <c r="A28" s="10" t="s">
        <v>9</v>
      </c>
      <c r="B28" s="13">
        <f>SUMIFS(G$6:G$23,H$6:H$23,"補助対象内",D$6:D$23,A28)</f>
        <v>0</v>
      </c>
      <c r="C28" s="13">
        <f>ROUNDDOWN(B28/E7,0)</f>
        <v>0</v>
      </c>
      <c r="D28" s="13">
        <f>IF(C28&lt;=55000,ROUNDDOWN(C28*E7*2/3,-3),ROUNDDOWN(55000*E7*2/3,-3))</f>
        <v>0</v>
      </c>
      <c r="E28" s="15">
        <f>B28-D28+SUMIFS(G$6:G$23,H$6:H$23,"補助対象外",D$6:D$23,A28)+SUMIFS(G$6:G$23,H$6:H$23,"下取り",D$6:D$23,A28)</f>
        <v>0</v>
      </c>
      <c r="F28" s="15">
        <f t="shared" ref="F28:F29" si="4">D28+E28</f>
        <v>0</v>
      </c>
      <c r="G28" s="46">
        <v>80412</v>
      </c>
    </row>
    <row r="29" spans="1:11" x14ac:dyDescent="0.4">
      <c r="A29" s="10" t="s">
        <v>10</v>
      </c>
      <c r="B29" s="13">
        <f>SUMIFS(G$6:G$23,H$6:H$23,"補助対象内",D$6:D$23,A29)</f>
        <v>0</v>
      </c>
      <c r="C29" s="13">
        <f>ROUNDDOWN(B29/E8,0)</f>
        <v>0</v>
      </c>
      <c r="D29" s="13">
        <f>IF(C29&lt;=55000,ROUNDDOWN(C29*E8*2/3,-3),ROUNDDOWN(55000*E8*2/3,-3))</f>
        <v>0</v>
      </c>
      <c r="E29" s="15">
        <f>B29-D29+SUMIFS(G$6:G$23,H$6:H$23,"補助対象外",D$6:D$23,A29)+SUMIFS(G$6:G$23,H$6:H$23,"下取り",D$6:D$23,A29)</f>
        <v>0</v>
      </c>
      <c r="F29" s="15">
        <f t="shared" si="4"/>
        <v>0</v>
      </c>
      <c r="G29" s="46">
        <v>80412</v>
      </c>
    </row>
    <row r="30" spans="1:11" x14ac:dyDescent="0.4">
      <c r="F30" s="37">
        <f>SUM(F27:F29)</f>
        <v>0</v>
      </c>
    </row>
    <row r="31" spans="1:11" x14ac:dyDescent="0.4">
      <c r="F31" s="6"/>
    </row>
  </sheetData>
  <mergeCells count="23">
    <mergeCell ref="A20:A22"/>
    <mergeCell ref="B20:B22"/>
    <mergeCell ref="C20:C22"/>
    <mergeCell ref="F20:F22"/>
    <mergeCell ref="A18:A19"/>
    <mergeCell ref="B18:B19"/>
    <mergeCell ref="C18:C19"/>
    <mergeCell ref="F18:F19"/>
    <mergeCell ref="F13:F14"/>
    <mergeCell ref="C15:C16"/>
    <mergeCell ref="B13:B14"/>
    <mergeCell ref="A13:A14"/>
    <mergeCell ref="A15:A16"/>
    <mergeCell ref="B15:B16"/>
    <mergeCell ref="F15:F16"/>
    <mergeCell ref="C13:C14"/>
    <mergeCell ref="A6:A8"/>
    <mergeCell ref="B6:B8"/>
    <mergeCell ref="C6:C8"/>
    <mergeCell ref="F6:F8"/>
    <mergeCell ref="C9:C11"/>
    <mergeCell ref="A9:A11"/>
    <mergeCell ref="B9:B11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3D94C79BFE6C4B89B4E4E4BC3CAFE3" ma:contentTypeVersion="5" ma:contentTypeDescription="新しいドキュメントを作成します。" ma:contentTypeScope="" ma:versionID="2b883ec5dc880287d01b5b2160e86d14">
  <xsd:schema xmlns:xsd="http://www.w3.org/2001/XMLSchema" xmlns:xs="http://www.w3.org/2001/XMLSchema" xmlns:p="http://schemas.microsoft.com/office/2006/metadata/properties" xmlns:ns3="f482ed3c-4265-41c5-8a48-4e2f1de9337e" targetNamespace="http://schemas.microsoft.com/office/2006/metadata/properties" ma:root="true" ma:fieldsID="338b31bc9bb814c648df3d4b62eca804" ns3:_="">
    <xsd:import namespace="f482ed3c-4265-41c5-8a48-4e2f1de933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82ed3c-4265-41c5-8a48-4e2f1de93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A51288-3CE8-4F3D-9627-547E96A0BB4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482ed3c-4265-41c5-8a48-4e2f1de9337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D050E90-D2DD-4F15-9B09-154B1E19EE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808F8-2EC4-4486-BCCD-0E7E6A7DC1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82ed3c-4265-41c5-8a48-4e2f1de933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見積内訳書（iPad）</vt:lpstr>
      <vt:lpstr>'見積内訳書（iPad）'!_FilterDatabase</vt:lpstr>
      <vt:lpstr>'見積内訳書（iPad）'!Print_Area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阪本 博</cp:lastModifiedBy>
  <cp:lastPrinted>2025-01-23T10:48:27Z</cp:lastPrinted>
  <dcterms:modified xsi:type="dcterms:W3CDTF">2026-01-08T09:08:12Z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2024-06-13T04:43:33Z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5f733957-06cb-40ec-9fb7-73ea04e73f14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0x010100C43D94C79BFE6C4B89B4E4E4BC3CAFE3</vt:lpwstr>
  </property>
</Properties>
</file>