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xr:revisionPtr revIDLastSave="0" documentId="13_ncr:1_{68DE3DE6-35E7-4D5F-B643-7A25200712D9}" xr6:coauthVersionLast="47" xr6:coauthVersionMax="47" xr10:uidLastSave="{00000000-0000-0000-0000-000000000000}"/>
  <workbookProtection workbookAlgorithmName="SHA-512" workbookHashValue="wCEAJoTEASvCCIIX1Q3/pDbDwpdBgXW19+YsMkqPSYcwY3Vi8XQzeptgj4ICKCIEr8QZBHFpBd0ftWYmW/17Kw==" workbookSaltValue="nZWgsRMARx4Hr00WMNlyAg==" workbookSpinCount="100000" lockStructure="1"/>
  <bookViews>
    <workbookView xWindow="23880" yWindow="-6630" windowWidth="29040" windowHeight="15720" tabRatio="868" activeTab="1" xr2:uid="{00000000-000D-0000-FFFF-FFFF00000000}"/>
  </bookViews>
  <sheets>
    <sheet name="基本情報入力シート" sheetId="73" r:id="rId1"/>
    <sheet name="様式第1号（交付申請書）" sheetId="91" r:id="rId2"/>
    <sheet name="様式第2-1号（処遇改善加算対象サービス　総括表）" sheetId="78" r:id="rId3"/>
    <sheet name="様式第2-2号（処遇改善加算対象外サービス　総括表）" sheetId="90" r:id="rId4"/>
    <sheet name="様式第2-3号（個表） " sheetId="79" r:id="rId5"/>
    <sheet name="参考（キャリアパス要件概要及びキャリアパス・賃金既定例）" sheetId="89" r:id="rId6"/>
    <sheet name="【集計用】編集不可" sheetId="92" r:id="rId7"/>
    <sheet name="【参考】数式用" sheetId="81" state="hidden" r:id="rId8"/>
  </sheets>
  <externalReferences>
    <externalReference r:id="rId9"/>
    <externalReference r:id="rId10"/>
    <externalReference r:id="rId11"/>
    <externalReference r:id="rId12"/>
  </externalReferences>
  <definedNames>
    <definedName name="_xlnm._FilterDatabase" localSheetId="7" hidden="1">【参考】数式用!#REF!</definedName>
    <definedName name="_xlnm._FilterDatabase" localSheetId="4" hidden="1">'様式第2-3号（個表） '!$D$14:$D$114</definedName>
    <definedName name="ddd">#REF!</definedName>
    <definedName name="_xlnm.Print_Area" localSheetId="0">基本情報入力シート!$A$1:$AF$115</definedName>
    <definedName name="_xlnm.Print_Area" localSheetId="5">'参考（キャリアパス要件概要及びキャリアパス・賃金既定例）'!$A$1:$J$29</definedName>
    <definedName name="_xlnm.Print_Area" localSheetId="1">'様式第1号（交付申請書）'!$A$1:$N$23</definedName>
    <definedName name="_xlnm.Print_Area" localSheetId="2">'様式第2-1号（処遇改善加算対象サービス　総括表）'!$A$1:$AJ$64</definedName>
    <definedName name="_xlnm.Print_Area" localSheetId="3">'様式第2-2号（処遇改善加算対象外サービス　総括表）'!$A$1:$AJ$76</definedName>
    <definedName name="_xlnm.Print_Area" localSheetId="4">'様式第2-3号（個表） '!$A$1:$V$66</definedName>
    <definedName name="www">#REF!</definedName>
    <definedName name="サービス">#REF!</definedName>
    <definedName name="サービス種別">[1]サービス種類一覧!$B$4:$B$20</definedName>
    <definedName name="サービス名">[2]数式用!$A$5:$A$28</definedName>
    <definedName name="愛知県">【参考】数式用!$AM$992:$AM$1045</definedName>
    <definedName name="愛媛県">【参考】数式用!$AM$1421:$AM$1440</definedName>
    <definedName name="一覧">[3]加算率一覧!$A$4:$A$25</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種類">[4]サービス種類一覧!$A$4:$A$20</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#REF!</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6" i="92" l="1"/>
  <c r="X8" i="92"/>
  <c r="X9" i="92"/>
  <c r="X10" i="92"/>
  <c r="X11" i="92"/>
  <c r="X12" i="92"/>
  <c r="X13" i="92"/>
  <c r="X14" i="92"/>
  <c r="X15" i="92"/>
  <c r="X16" i="92"/>
  <c r="X17" i="92"/>
  <c r="X18" i="92"/>
  <c r="X19" i="92"/>
  <c r="X20" i="92"/>
  <c r="X21" i="92"/>
  <c r="X22" i="92"/>
  <c r="X23" i="92"/>
  <c r="X24" i="92"/>
  <c r="X25" i="92"/>
  <c r="X26" i="92"/>
  <c r="X27" i="92"/>
  <c r="X28" i="92"/>
  <c r="X29" i="92"/>
  <c r="X30" i="92"/>
  <c r="X31" i="92"/>
  <c r="X32" i="92"/>
  <c r="X33" i="92"/>
  <c r="X34" i="92"/>
  <c r="X35" i="92"/>
  <c r="X36" i="92"/>
  <c r="X37" i="92"/>
  <c r="X38" i="92"/>
  <c r="X39" i="92"/>
  <c r="X40" i="92"/>
  <c r="X41" i="92"/>
  <c r="X42" i="92"/>
  <c r="X43" i="92"/>
  <c r="X44" i="92"/>
  <c r="X45" i="92"/>
  <c r="X46" i="92"/>
  <c r="X47" i="92"/>
  <c r="X48" i="92"/>
  <c r="X49" i="92"/>
  <c r="X50" i="92"/>
  <c r="X51" i="92"/>
  <c r="X52" i="92"/>
  <c r="X53" i="92"/>
  <c r="X54" i="92"/>
  <c r="X55" i="92"/>
  <c r="X56" i="92"/>
  <c r="X57" i="92"/>
  <c r="X58" i="92"/>
  <c r="X59" i="92"/>
  <c r="X60" i="92"/>
  <c r="X61" i="92"/>
  <c r="X62" i="92"/>
  <c r="X63" i="92"/>
  <c r="X64" i="92"/>
  <c r="X65" i="92"/>
  <c r="X66" i="92"/>
  <c r="X67" i="92"/>
  <c r="X68" i="92"/>
  <c r="X69" i="92"/>
  <c r="X70" i="92"/>
  <c r="X71" i="92"/>
  <c r="X72" i="92"/>
  <c r="X73" i="92"/>
  <c r="X74" i="92"/>
  <c r="X75" i="92"/>
  <c r="X76" i="92"/>
  <c r="X77" i="92"/>
  <c r="X78" i="92"/>
  <c r="X79" i="92"/>
  <c r="X80" i="92"/>
  <c r="X81" i="92"/>
  <c r="X82" i="92"/>
  <c r="X83" i="92"/>
  <c r="X84" i="92"/>
  <c r="X85" i="92"/>
  <c r="X86" i="92"/>
  <c r="X87" i="92"/>
  <c r="X88" i="92"/>
  <c r="X89" i="92"/>
  <c r="X90" i="92"/>
  <c r="X91" i="92"/>
  <c r="X92" i="92"/>
  <c r="X93" i="92"/>
  <c r="X94" i="92"/>
  <c r="X95" i="92"/>
  <c r="X96" i="92"/>
  <c r="X97" i="92"/>
  <c r="X98" i="92"/>
  <c r="X99" i="92"/>
  <c r="X100" i="92"/>
  <c r="X101" i="92"/>
  <c r="X102" i="92"/>
  <c r="X103" i="92"/>
  <c r="X104" i="92"/>
  <c r="X105" i="92"/>
  <c r="X106" i="92"/>
  <c r="X107" i="92"/>
  <c r="X108" i="92"/>
  <c r="X109" i="92"/>
  <c r="X110" i="92"/>
  <c r="X111" i="92"/>
  <c r="X112" i="92"/>
  <c r="X113" i="92"/>
  <c r="X114" i="92"/>
  <c r="X115" i="92"/>
  <c r="X116" i="92"/>
  <c r="X117" i="92"/>
  <c r="X118" i="92"/>
  <c r="X119" i="92"/>
  <c r="X120" i="92"/>
  <c r="X121" i="92"/>
  <c r="X122" i="92"/>
  <c r="X123" i="92"/>
  <c r="X124" i="92"/>
  <c r="X125" i="92"/>
  <c r="X126" i="92"/>
  <c r="X127" i="92"/>
  <c r="X128" i="92"/>
  <c r="X129" i="92"/>
  <c r="X130" i="92"/>
  <c r="X131" i="92"/>
  <c r="X132" i="92"/>
  <c r="X133" i="92"/>
  <c r="X134" i="92"/>
  <c r="X135" i="92"/>
  <c r="X136" i="92"/>
  <c r="X137" i="92"/>
  <c r="X138" i="92"/>
  <c r="X139" i="92"/>
  <c r="X140" i="92"/>
  <c r="X141" i="92"/>
  <c r="X142" i="92"/>
  <c r="X143" i="92"/>
  <c r="X144" i="92"/>
  <c r="X145" i="92"/>
  <c r="X146" i="92"/>
  <c r="X147" i="92"/>
  <c r="X148" i="92"/>
  <c r="X149" i="92"/>
  <c r="X150" i="92"/>
  <c r="X151" i="92"/>
  <c r="X152" i="92"/>
  <c r="X153" i="92"/>
  <c r="X154" i="92"/>
  <c r="X155" i="92"/>
  <c r="X156" i="92"/>
  <c r="X157" i="92"/>
  <c r="X158" i="92"/>
  <c r="X159" i="92"/>
  <c r="X160" i="92"/>
  <c r="X161" i="92"/>
  <c r="X162" i="92"/>
  <c r="X163" i="92"/>
  <c r="X164" i="92"/>
  <c r="X165" i="92"/>
  <c r="X166" i="92"/>
  <c r="X167" i="92"/>
  <c r="X168" i="92"/>
  <c r="X169" i="92"/>
  <c r="X170" i="92"/>
  <c r="X171" i="92"/>
  <c r="X172" i="92"/>
  <c r="X173" i="92"/>
  <c r="X174" i="92"/>
  <c r="X175" i="92"/>
  <c r="X176" i="92"/>
  <c r="X177" i="92"/>
  <c r="X178" i="92"/>
  <c r="X179" i="92"/>
  <c r="X180" i="92"/>
  <c r="X181" i="92"/>
  <c r="X182" i="92"/>
  <c r="X183" i="92"/>
  <c r="X184" i="92"/>
  <c r="X185" i="92"/>
  <c r="X186" i="92"/>
  <c r="X187" i="92"/>
  <c r="X188" i="92"/>
  <c r="X189" i="92"/>
  <c r="X190" i="92"/>
  <c r="X191" i="92"/>
  <c r="X192" i="92"/>
  <c r="X193" i="92"/>
  <c r="X194" i="92"/>
  <c r="X195" i="92"/>
  <c r="X196" i="92"/>
  <c r="X197" i="92"/>
  <c r="X198" i="92"/>
  <c r="X199" i="92"/>
  <c r="X200" i="92"/>
  <c r="X201" i="92"/>
  <c r="X202" i="92"/>
  <c r="X203" i="92"/>
  <c r="X204" i="92"/>
  <c r="X205" i="92"/>
  <c r="X7" i="92"/>
  <c r="AH17" i="90"/>
  <c r="AW46" i="90"/>
  <c r="N6" i="92" l="1"/>
  <c r="M6" i="92"/>
  <c r="W9" i="92"/>
  <c r="W10" i="92"/>
  <c r="W11" i="92"/>
  <c r="W12" i="92"/>
  <c r="W13" i="92"/>
  <c r="W14" i="92"/>
  <c r="W15" i="92"/>
  <c r="W16" i="92"/>
  <c r="W17" i="92"/>
  <c r="W18" i="92"/>
  <c r="W19" i="92"/>
  <c r="W20" i="92"/>
  <c r="W21" i="92"/>
  <c r="W22" i="92"/>
  <c r="W23" i="92"/>
  <c r="W24" i="92"/>
  <c r="W25" i="92"/>
  <c r="W26" i="92"/>
  <c r="W27" i="92"/>
  <c r="W28" i="92"/>
  <c r="W29" i="92"/>
  <c r="W30" i="92"/>
  <c r="W31" i="92"/>
  <c r="W32" i="92"/>
  <c r="W33" i="92"/>
  <c r="W34" i="92"/>
  <c r="W35" i="92"/>
  <c r="W36" i="92"/>
  <c r="W37" i="92"/>
  <c r="W38" i="92"/>
  <c r="W39" i="92"/>
  <c r="W40" i="92"/>
  <c r="W41" i="92"/>
  <c r="W42" i="92"/>
  <c r="W43" i="92"/>
  <c r="W44" i="92"/>
  <c r="W45" i="92"/>
  <c r="W46" i="92"/>
  <c r="W47" i="92"/>
  <c r="W48" i="92"/>
  <c r="W49" i="92"/>
  <c r="W50" i="92"/>
  <c r="W51" i="92"/>
  <c r="W52" i="92"/>
  <c r="W53" i="92"/>
  <c r="W54" i="92"/>
  <c r="W55" i="92"/>
  <c r="W56" i="92"/>
  <c r="W57" i="92"/>
  <c r="W58" i="92"/>
  <c r="W59" i="92"/>
  <c r="W60" i="92"/>
  <c r="W61" i="92"/>
  <c r="W62" i="92"/>
  <c r="W63" i="92"/>
  <c r="W64" i="92"/>
  <c r="W65" i="92"/>
  <c r="W66" i="92"/>
  <c r="W67" i="92"/>
  <c r="W68" i="92"/>
  <c r="W69" i="92"/>
  <c r="W70" i="92"/>
  <c r="W71" i="92"/>
  <c r="W72" i="92"/>
  <c r="W73" i="92"/>
  <c r="W74" i="92"/>
  <c r="W75" i="92"/>
  <c r="W76" i="92"/>
  <c r="W77" i="92"/>
  <c r="W78" i="92"/>
  <c r="W79" i="92"/>
  <c r="W80" i="92"/>
  <c r="W81" i="92"/>
  <c r="W82" i="92"/>
  <c r="W83" i="92"/>
  <c r="W84" i="92"/>
  <c r="W85" i="92"/>
  <c r="W86" i="92"/>
  <c r="W87" i="92"/>
  <c r="W88" i="92"/>
  <c r="W89" i="92"/>
  <c r="W90" i="92"/>
  <c r="W91" i="92"/>
  <c r="W92" i="92"/>
  <c r="W93" i="92"/>
  <c r="W94" i="92"/>
  <c r="W95" i="92"/>
  <c r="W96" i="92"/>
  <c r="W97" i="92"/>
  <c r="W98" i="92"/>
  <c r="W99" i="92"/>
  <c r="W100" i="92"/>
  <c r="W101" i="92"/>
  <c r="W102" i="92"/>
  <c r="W103" i="92"/>
  <c r="W104" i="92"/>
  <c r="W105" i="92"/>
  <c r="W106" i="92"/>
  <c r="W107" i="92"/>
  <c r="W108" i="92"/>
  <c r="W109" i="92"/>
  <c r="W110" i="92"/>
  <c r="W111" i="92"/>
  <c r="W112" i="92"/>
  <c r="W113" i="92"/>
  <c r="W114" i="92"/>
  <c r="W115" i="92"/>
  <c r="W116" i="92"/>
  <c r="W117" i="92"/>
  <c r="W118" i="92"/>
  <c r="W119" i="92"/>
  <c r="W120" i="92"/>
  <c r="W121" i="92"/>
  <c r="W122" i="92"/>
  <c r="W123" i="92"/>
  <c r="W124" i="92"/>
  <c r="W125" i="92"/>
  <c r="W126" i="92"/>
  <c r="W127" i="92"/>
  <c r="W128" i="92"/>
  <c r="W129" i="92"/>
  <c r="W130" i="92"/>
  <c r="W131" i="92"/>
  <c r="W132" i="92"/>
  <c r="W133" i="92"/>
  <c r="W134" i="92"/>
  <c r="W135" i="92"/>
  <c r="W136" i="92"/>
  <c r="W137" i="92"/>
  <c r="W138" i="92"/>
  <c r="W139" i="92"/>
  <c r="W140" i="92"/>
  <c r="W141" i="92"/>
  <c r="W142" i="92"/>
  <c r="W143" i="92"/>
  <c r="W144" i="92"/>
  <c r="W145" i="92"/>
  <c r="W146" i="92"/>
  <c r="W147" i="92"/>
  <c r="W148" i="92"/>
  <c r="W149" i="92"/>
  <c r="W150" i="92"/>
  <c r="W151" i="92"/>
  <c r="W152" i="92"/>
  <c r="W153" i="92"/>
  <c r="W154" i="92"/>
  <c r="W155" i="92"/>
  <c r="W156" i="92"/>
  <c r="W157" i="92"/>
  <c r="W158" i="92"/>
  <c r="W159" i="92"/>
  <c r="W160" i="92"/>
  <c r="W161" i="92"/>
  <c r="W162" i="92"/>
  <c r="W163" i="92"/>
  <c r="W164" i="92"/>
  <c r="W165" i="92"/>
  <c r="W166" i="92"/>
  <c r="W167" i="92"/>
  <c r="W168" i="92"/>
  <c r="W169" i="92"/>
  <c r="W170" i="92"/>
  <c r="W171" i="92"/>
  <c r="W172" i="92"/>
  <c r="W173" i="92"/>
  <c r="W174" i="92"/>
  <c r="W175" i="92"/>
  <c r="W176" i="92"/>
  <c r="W177" i="92"/>
  <c r="W178" i="92"/>
  <c r="W179" i="92"/>
  <c r="W180" i="92"/>
  <c r="W181" i="92"/>
  <c r="W182" i="92"/>
  <c r="W183" i="92"/>
  <c r="W184" i="92"/>
  <c r="W185" i="92"/>
  <c r="W186" i="92"/>
  <c r="W187" i="92"/>
  <c r="W188" i="92"/>
  <c r="W189" i="92"/>
  <c r="W190" i="92"/>
  <c r="W191" i="92"/>
  <c r="W192" i="92"/>
  <c r="W193" i="92"/>
  <c r="W194" i="92"/>
  <c r="W195" i="92"/>
  <c r="W196" i="92"/>
  <c r="W197" i="92"/>
  <c r="W198" i="92"/>
  <c r="W199" i="92"/>
  <c r="W200" i="92"/>
  <c r="W201" i="92"/>
  <c r="W202" i="92"/>
  <c r="W203" i="92"/>
  <c r="W204" i="92"/>
  <c r="W205" i="92"/>
  <c r="W7" i="92"/>
  <c r="W8" i="92"/>
  <c r="W6" i="92"/>
  <c r="T25" i="92"/>
  <c r="U13" i="92" l="1"/>
  <c r="T11" i="92"/>
  <c r="AE6" i="92"/>
  <c r="AD6" i="92"/>
  <c r="AC6" i="92"/>
  <c r="AB6" i="92"/>
  <c r="AA7" i="92"/>
  <c r="AA8" i="92"/>
  <c r="AA9" i="92"/>
  <c r="AA10" i="92"/>
  <c r="AA11" i="92"/>
  <c r="AA12" i="92"/>
  <c r="AA13" i="92"/>
  <c r="AA14" i="92"/>
  <c r="AA15" i="92"/>
  <c r="AA16" i="92"/>
  <c r="AA17" i="92"/>
  <c r="AA18" i="92"/>
  <c r="AA19" i="92"/>
  <c r="AA20" i="92"/>
  <c r="AA21" i="92"/>
  <c r="AA22" i="92"/>
  <c r="AA23" i="92"/>
  <c r="AA24" i="92"/>
  <c r="AA25" i="92"/>
  <c r="AA26" i="92"/>
  <c r="AA27" i="92"/>
  <c r="AA28" i="92"/>
  <c r="AA29" i="92"/>
  <c r="AA30" i="92"/>
  <c r="AA31" i="92"/>
  <c r="AA32" i="92"/>
  <c r="AA33" i="92"/>
  <c r="AA34" i="92"/>
  <c r="AA35" i="92"/>
  <c r="AA36" i="92"/>
  <c r="AA37" i="92"/>
  <c r="AA38" i="92"/>
  <c r="AA39" i="92"/>
  <c r="AA40" i="92"/>
  <c r="AA41" i="92"/>
  <c r="AA42" i="92"/>
  <c r="AA43" i="92"/>
  <c r="AA44" i="92"/>
  <c r="AA45" i="92"/>
  <c r="AA46" i="92"/>
  <c r="AA47" i="92"/>
  <c r="AA48" i="92"/>
  <c r="AA49" i="92"/>
  <c r="AA50" i="92"/>
  <c r="AA51" i="92"/>
  <c r="AA52" i="92"/>
  <c r="AA53" i="92"/>
  <c r="AA54" i="92"/>
  <c r="AA55" i="92"/>
  <c r="AA56" i="92"/>
  <c r="AA57" i="92"/>
  <c r="AA58" i="92"/>
  <c r="AA59" i="92"/>
  <c r="AA60" i="92"/>
  <c r="AA61" i="92"/>
  <c r="AA62" i="92"/>
  <c r="AA63" i="92"/>
  <c r="AA64" i="92"/>
  <c r="AA65" i="92"/>
  <c r="AA66" i="92"/>
  <c r="AA67" i="92"/>
  <c r="AA68" i="92"/>
  <c r="AA69" i="92"/>
  <c r="AA70" i="92"/>
  <c r="AA71" i="92"/>
  <c r="AA72" i="92"/>
  <c r="AA73" i="92"/>
  <c r="AA74" i="92"/>
  <c r="AA75" i="92"/>
  <c r="AA76" i="92"/>
  <c r="AA77" i="92"/>
  <c r="AA78" i="92"/>
  <c r="AA79" i="92"/>
  <c r="AA80" i="92"/>
  <c r="AA81" i="92"/>
  <c r="AA82" i="92"/>
  <c r="AA83" i="92"/>
  <c r="AA84" i="92"/>
  <c r="AA85" i="92"/>
  <c r="AA86" i="92"/>
  <c r="AA87" i="92"/>
  <c r="AA88" i="92"/>
  <c r="AA89" i="92"/>
  <c r="AA90" i="92"/>
  <c r="AA91" i="92"/>
  <c r="AA92" i="92"/>
  <c r="AA93" i="92"/>
  <c r="AA94" i="92"/>
  <c r="AA95" i="92"/>
  <c r="AA96" i="92"/>
  <c r="AA97" i="92"/>
  <c r="AA98" i="92"/>
  <c r="AA99" i="92"/>
  <c r="AA100" i="92"/>
  <c r="AA101" i="92"/>
  <c r="AA102" i="92"/>
  <c r="AA103" i="92"/>
  <c r="AA104" i="92"/>
  <c r="AA105" i="92"/>
  <c r="AA106" i="92"/>
  <c r="AA107" i="92"/>
  <c r="AA108" i="92"/>
  <c r="AA109" i="92"/>
  <c r="AA110" i="92"/>
  <c r="AA111" i="92"/>
  <c r="AA112" i="92"/>
  <c r="AA113" i="92"/>
  <c r="AA114" i="92"/>
  <c r="AA115" i="92"/>
  <c r="AA116" i="92"/>
  <c r="AA117" i="92"/>
  <c r="AA118" i="92"/>
  <c r="AA119" i="92"/>
  <c r="AA120" i="92"/>
  <c r="AA121" i="92"/>
  <c r="AA122" i="92"/>
  <c r="AA123" i="92"/>
  <c r="AA124" i="92"/>
  <c r="AA125" i="92"/>
  <c r="AA126" i="92"/>
  <c r="AA127" i="92"/>
  <c r="AA128" i="92"/>
  <c r="AA129" i="92"/>
  <c r="AA130" i="92"/>
  <c r="AA131" i="92"/>
  <c r="AA132" i="92"/>
  <c r="AA133" i="92"/>
  <c r="AA134" i="92"/>
  <c r="AA135" i="92"/>
  <c r="AA136" i="92"/>
  <c r="AA137" i="92"/>
  <c r="AA138" i="92"/>
  <c r="AA139" i="92"/>
  <c r="AA140" i="92"/>
  <c r="AA141" i="92"/>
  <c r="AA142" i="92"/>
  <c r="AA143" i="92"/>
  <c r="AA144" i="92"/>
  <c r="AA145" i="92"/>
  <c r="AA146" i="92"/>
  <c r="AA147" i="92"/>
  <c r="AA148" i="92"/>
  <c r="AA149" i="92"/>
  <c r="AA150" i="92"/>
  <c r="AA151" i="92"/>
  <c r="AA152" i="92"/>
  <c r="AA153" i="92"/>
  <c r="AA154" i="92"/>
  <c r="AA155" i="92"/>
  <c r="AA156" i="92"/>
  <c r="AA157" i="92"/>
  <c r="AA158" i="92"/>
  <c r="AA159" i="92"/>
  <c r="AA160" i="92"/>
  <c r="AA161" i="92"/>
  <c r="AA162" i="92"/>
  <c r="AA163" i="92"/>
  <c r="AA164" i="92"/>
  <c r="AA165" i="92"/>
  <c r="AA166" i="92"/>
  <c r="AA167" i="92"/>
  <c r="AA168" i="92"/>
  <c r="AA169" i="92"/>
  <c r="AA170" i="92"/>
  <c r="AA171" i="92"/>
  <c r="AA172" i="92"/>
  <c r="AA173" i="92"/>
  <c r="AA174" i="92"/>
  <c r="AA175" i="92"/>
  <c r="AA176" i="92"/>
  <c r="AA177" i="92"/>
  <c r="AA178" i="92"/>
  <c r="AA179" i="92"/>
  <c r="AA180" i="92"/>
  <c r="AA181" i="92"/>
  <c r="AA182" i="92"/>
  <c r="AA183" i="92"/>
  <c r="AA184" i="92"/>
  <c r="AA185" i="92"/>
  <c r="AA186" i="92"/>
  <c r="AA187" i="92"/>
  <c r="AA188" i="92"/>
  <c r="AA189" i="92"/>
  <c r="AA190" i="92"/>
  <c r="AA191" i="92"/>
  <c r="AA192" i="92"/>
  <c r="AA193" i="92"/>
  <c r="AA194" i="92"/>
  <c r="AA195" i="92"/>
  <c r="AA196" i="92"/>
  <c r="AA197" i="92"/>
  <c r="AA198" i="92"/>
  <c r="AA199" i="92"/>
  <c r="AA200" i="92"/>
  <c r="AA201" i="92"/>
  <c r="AA202" i="92"/>
  <c r="AA203" i="92"/>
  <c r="AA204" i="92"/>
  <c r="AA205" i="92"/>
  <c r="AA6" i="92"/>
  <c r="Z7" i="92"/>
  <c r="Z8" i="92"/>
  <c r="Z9" i="92"/>
  <c r="Z10" i="92"/>
  <c r="Z11" i="92"/>
  <c r="Z12" i="92"/>
  <c r="Z13" i="92"/>
  <c r="Z14" i="92"/>
  <c r="Z15" i="92"/>
  <c r="Z16" i="92"/>
  <c r="Z17" i="92"/>
  <c r="Z18" i="92"/>
  <c r="Z19" i="92"/>
  <c r="Z20" i="92"/>
  <c r="Z21" i="92"/>
  <c r="Z22" i="92"/>
  <c r="Z23" i="92"/>
  <c r="Z24" i="92"/>
  <c r="Z25" i="92"/>
  <c r="Z26" i="92"/>
  <c r="Z27" i="92"/>
  <c r="Z28" i="92"/>
  <c r="Z29" i="92"/>
  <c r="Z30" i="92"/>
  <c r="Z31" i="92"/>
  <c r="Z32" i="92"/>
  <c r="Z33" i="92"/>
  <c r="Z34" i="92"/>
  <c r="Z35" i="92"/>
  <c r="Z36" i="92"/>
  <c r="Z37" i="92"/>
  <c r="Z38" i="92"/>
  <c r="Z39" i="92"/>
  <c r="Z40" i="92"/>
  <c r="Z41" i="92"/>
  <c r="Z42" i="92"/>
  <c r="Z43" i="92"/>
  <c r="Z44" i="92"/>
  <c r="Z45" i="92"/>
  <c r="Z46" i="92"/>
  <c r="Z47" i="92"/>
  <c r="Z48" i="92"/>
  <c r="Z49" i="92"/>
  <c r="Z50" i="92"/>
  <c r="Z51" i="92"/>
  <c r="Z52" i="92"/>
  <c r="Z53" i="92"/>
  <c r="Z54" i="92"/>
  <c r="Z55" i="92"/>
  <c r="Z56" i="92"/>
  <c r="Z57" i="92"/>
  <c r="Z58" i="92"/>
  <c r="Z59" i="92"/>
  <c r="Z60" i="92"/>
  <c r="Z61" i="92"/>
  <c r="Z62" i="92"/>
  <c r="Z63" i="92"/>
  <c r="Z64" i="92"/>
  <c r="Z65" i="92"/>
  <c r="Z66" i="92"/>
  <c r="Z67" i="92"/>
  <c r="Z68" i="92"/>
  <c r="Z69" i="92"/>
  <c r="Z70" i="92"/>
  <c r="Z71" i="92"/>
  <c r="Z72" i="92"/>
  <c r="Z73" i="92"/>
  <c r="Z74" i="92"/>
  <c r="Z75" i="92"/>
  <c r="Z76" i="92"/>
  <c r="Z77" i="92"/>
  <c r="Z78" i="92"/>
  <c r="Z79" i="92"/>
  <c r="Z80" i="92"/>
  <c r="Z81" i="92"/>
  <c r="Z82" i="92"/>
  <c r="Z83" i="92"/>
  <c r="Z84" i="92"/>
  <c r="Z85" i="92"/>
  <c r="Z86" i="92"/>
  <c r="Z87" i="92"/>
  <c r="Z88" i="92"/>
  <c r="Z89" i="92"/>
  <c r="Z90" i="92"/>
  <c r="Z91" i="92"/>
  <c r="Z92" i="92"/>
  <c r="Z93" i="92"/>
  <c r="Z94" i="92"/>
  <c r="Z95" i="92"/>
  <c r="Z96" i="92"/>
  <c r="Z97" i="92"/>
  <c r="Z98" i="92"/>
  <c r="Z99" i="92"/>
  <c r="Z100" i="92"/>
  <c r="Z101" i="92"/>
  <c r="Z102" i="92"/>
  <c r="Z103" i="92"/>
  <c r="Z104" i="92"/>
  <c r="Z105" i="92"/>
  <c r="Z106" i="92"/>
  <c r="Z107" i="92"/>
  <c r="Z108" i="92"/>
  <c r="Z109" i="92"/>
  <c r="Z110" i="92"/>
  <c r="Z111" i="92"/>
  <c r="Z112" i="92"/>
  <c r="Z113" i="92"/>
  <c r="Z114" i="92"/>
  <c r="Z115" i="92"/>
  <c r="Z116" i="92"/>
  <c r="Z117" i="92"/>
  <c r="Z118" i="92"/>
  <c r="Z119" i="92"/>
  <c r="Z120" i="92"/>
  <c r="Z121" i="92"/>
  <c r="Z122" i="92"/>
  <c r="Z123" i="92"/>
  <c r="Z124" i="92"/>
  <c r="Z125" i="92"/>
  <c r="Z126" i="92"/>
  <c r="Z127" i="92"/>
  <c r="Z128" i="92"/>
  <c r="Z129" i="92"/>
  <c r="Z130" i="92"/>
  <c r="Z131" i="92"/>
  <c r="Z132" i="92"/>
  <c r="Z133" i="92"/>
  <c r="Z134" i="92"/>
  <c r="Z135" i="92"/>
  <c r="Z136" i="92"/>
  <c r="Z137" i="92"/>
  <c r="Z138" i="92"/>
  <c r="Z139" i="92"/>
  <c r="Z140" i="92"/>
  <c r="Z141" i="92"/>
  <c r="Z142" i="92"/>
  <c r="Z143" i="92"/>
  <c r="Z144" i="92"/>
  <c r="Z145" i="92"/>
  <c r="Z146" i="92"/>
  <c r="Z147" i="92"/>
  <c r="Z148" i="92"/>
  <c r="Z149" i="92"/>
  <c r="Z150" i="92"/>
  <c r="Z151" i="92"/>
  <c r="Z152" i="92"/>
  <c r="Z153" i="92"/>
  <c r="Z154" i="92"/>
  <c r="Z155" i="92"/>
  <c r="Z156" i="92"/>
  <c r="Z157" i="92"/>
  <c r="Z158" i="92"/>
  <c r="Z159" i="92"/>
  <c r="Z160" i="92"/>
  <c r="Z161" i="92"/>
  <c r="Z162" i="92"/>
  <c r="Z163" i="92"/>
  <c r="Z164" i="92"/>
  <c r="Z165" i="92"/>
  <c r="Z166" i="92"/>
  <c r="Z167" i="92"/>
  <c r="Z168" i="92"/>
  <c r="Z169" i="92"/>
  <c r="Z170" i="92"/>
  <c r="Z171" i="92"/>
  <c r="Z172" i="92"/>
  <c r="Z173" i="92"/>
  <c r="Z174" i="92"/>
  <c r="Z175" i="92"/>
  <c r="Z176" i="92"/>
  <c r="Z177" i="92"/>
  <c r="Z178" i="92"/>
  <c r="Z179" i="92"/>
  <c r="Z180" i="92"/>
  <c r="Z181" i="92"/>
  <c r="Z182" i="92"/>
  <c r="Z183" i="92"/>
  <c r="Z184" i="92"/>
  <c r="Z185" i="92"/>
  <c r="Z186" i="92"/>
  <c r="Z187" i="92"/>
  <c r="Z188" i="92"/>
  <c r="Z189" i="92"/>
  <c r="Z190" i="92"/>
  <c r="Z191" i="92"/>
  <c r="Z192" i="92"/>
  <c r="Z193" i="92"/>
  <c r="Z194" i="92"/>
  <c r="Z195" i="92"/>
  <c r="Z196" i="92"/>
  <c r="Z197" i="92"/>
  <c r="Z198" i="92"/>
  <c r="Z199" i="92"/>
  <c r="Z200" i="92"/>
  <c r="Z201" i="92"/>
  <c r="Z202" i="92"/>
  <c r="Z203" i="92"/>
  <c r="Z204" i="92"/>
  <c r="Z205" i="92"/>
  <c r="Z6" i="92"/>
  <c r="Y7" i="92"/>
  <c r="Y8" i="92"/>
  <c r="Y9" i="92"/>
  <c r="Y10" i="92"/>
  <c r="Y11" i="92"/>
  <c r="Y12" i="92"/>
  <c r="Y13" i="92"/>
  <c r="Y14" i="92"/>
  <c r="Y15" i="92"/>
  <c r="Y16" i="92"/>
  <c r="Y17" i="92"/>
  <c r="Y18" i="92"/>
  <c r="Y19" i="92"/>
  <c r="Y20" i="92"/>
  <c r="Y21" i="92"/>
  <c r="Y22" i="92"/>
  <c r="Y23" i="92"/>
  <c r="Y24" i="92"/>
  <c r="Y25" i="92"/>
  <c r="Y26" i="92"/>
  <c r="Y27" i="92"/>
  <c r="Y28" i="92"/>
  <c r="Y29" i="92"/>
  <c r="Y30" i="92"/>
  <c r="Y31" i="92"/>
  <c r="Y32" i="92"/>
  <c r="Y33" i="92"/>
  <c r="Y34" i="92"/>
  <c r="Y35" i="92"/>
  <c r="Y36" i="92"/>
  <c r="Y37" i="92"/>
  <c r="Y38" i="92"/>
  <c r="Y39" i="92"/>
  <c r="Y40" i="92"/>
  <c r="Y41" i="92"/>
  <c r="Y42" i="92"/>
  <c r="Y43" i="92"/>
  <c r="Y44" i="92"/>
  <c r="Y45" i="92"/>
  <c r="Y46" i="92"/>
  <c r="Y47" i="92"/>
  <c r="Y48" i="92"/>
  <c r="Y49" i="92"/>
  <c r="Y50" i="92"/>
  <c r="Y51" i="92"/>
  <c r="Y52" i="92"/>
  <c r="Y53" i="92"/>
  <c r="Y54" i="92"/>
  <c r="Y55" i="92"/>
  <c r="Y56" i="92"/>
  <c r="Y57" i="92"/>
  <c r="Y58" i="92"/>
  <c r="Y59" i="92"/>
  <c r="Y60" i="92"/>
  <c r="Y61" i="92"/>
  <c r="Y62" i="92"/>
  <c r="Y63" i="92"/>
  <c r="Y64" i="92"/>
  <c r="Y65" i="92"/>
  <c r="Y66" i="92"/>
  <c r="Y67" i="92"/>
  <c r="Y68" i="92"/>
  <c r="Y69" i="92"/>
  <c r="Y70" i="92"/>
  <c r="Y71" i="92"/>
  <c r="Y72" i="92"/>
  <c r="Y73" i="92"/>
  <c r="Y74" i="92"/>
  <c r="Y75" i="92"/>
  <c r="Y76" i="92"/>
  <c r="Y77" i="92"/>
  <c r="Y78" i="92"/>
  <c r="Y79" i="92"/>
  <c r="Y80" i="92"/>
  <c r="Y81" i="92"/>
  <c r="Y82" i="92"/>
  <c r="Y83" i="92"/>
  <c r="Y84" i="92"/>
  <c r="Y85" i="92"/>
  <c r="Y86" i="92"/>
  <c r="Y87" i="92"/>
  <c r="Y88" i="92"/>
  <c r="Y89" i="92"/>
  <c r="Y90" i="92"/>
  <c r="Y91" i="92"/>
  <c r="Y92" i="92"/>
  <c r="Y93" i="92"/>
  <c r="Y94" i="92"/>
  <c r="Y95" i="92"/>
  <c r="Y96" i="92"/>
  <c r="Y97" i="92"/>
  <c r="Y98" i="92"/>
  <c r="Y99" i="92"/>
  <c r="Y100" i="92"/>
  <c r="Y101" i="92"/>
  <c r="Y102" i="92"/>
  <c r="Y103" i="92"/>
  <c r="Y104" i="92"/>
  <c r="Y105" i="92"/>
  <c r="Y106" i="92"/>
  <c r="Y107" i="92"/>
  <c r="Y108" i="92"/>
  <c r="Y109" i="92"/>
  <c r="Y110" i="92"/>
  <c r="Y111" i="92"/>
  <c r="Y112" i="92"/>
  <c r="Y113" i="92"/>
  <c r="Y114" i="92"/>
  <c r="Y115" i="92"/>
  <c r="Y116" i="92"/>
  <c r="Y117" i="92"/>
  <c r="Y118" i="92"/>
  <c r="Y119" i="92"/>
  <c r="Y120" i="92"/>
  <c r="Y121" i="92"/>
  <c r="Y122" i="92"/>
  <c r="Y123" i="92"/>
  <c r="Y124" i="92"/>
  <c r="Y125" i="92"/>
  <c r="Y126" i="92"/>
  <c r="Y127" i="92"/>
  <c r="Y128" i="92"/>
  <c r="Y129" i="92"/>
  <c r="Y130" i="92"/>
  <c r="Y131" i="92"/>
  <c r="Y132" i="92"/>
  <c r="Y133" i="92"/>
  <c r="Y134" i="92"/>
  <c r="Y135" i="92"/>
  <c r="Y136" i="92"/>
  <c r="Y137" i="92"/>
  <c r="Y138" i="92"/>
  <c r="Y139" i="92"/>
  <c r="Y140" i="92"/>
  <c r="Y141" i="92"/>
  <c r="Y142" i="92"/>
  <c r="Y143" i="92"/>
  <c r="Y144" i="92"/>
  <c r="Y145" i="92"/>
  <c r="Y146" i="92"/>
  <c r="Y147" i="92"/>
  <c r="Y148" i="92"/>
  <c r="Y149" i="92"/>
  <c r="Y150" i="92"/>
  <c r="Y151" i="92"/>
  <c r="Y152" i="92"/>
  <c r="Y153" i="92"/>
  <c r="Y154" i="92"/>
  <c r="Y155" i="92"/>
  <c r="Y156" i="92"/>
  <c r="Y157" i="92"/>
  <c r="Y158" i="92"/>
  <c r="Y159" i="92"/>
  <c r="Y160" i="92"/>
  <c r="Y161" i="92"/>
  <c r="Y162" i="92"/>
  <c r="Y163" i="92"/>
  <c r="Y164" i="92"/>
  <c r="Y165" i="92"/>
  <c r="Y166" i="92"/>
  <c r="Y167" i="92"/>
  <c r="Y168" i="92"/>
  <c r="Y169" i="92"/>
  <c r="Y170" i="92"/>
  <c r="Y171" i="92"/>
  <c r="Y172" i="92"/>
  <c r="Y173" i="92"/>
  <c r="Y174" i="92"/>
  <c r="Y175" i="92"/>
  <c r="Y176" i="92"/>
  <c r="Y177" i="92"/>
  <c r="Y178" i="92"/>
  <c r="Y179" i="92"/>
  <c r="Y180" i="92"/>
  <c r="Y181" i="92"/>
  <c r="Y182" i="92"/>
  <c r="Y183" i="92"/>
  <c r="Y184" i="92"/>
  <c r="Y185" i="92"/>
  <c r="Y186" i="92"/>
  <c r="Y187" i="92"/>
  <c r="Y188" i="92"/>
  <c r="Y189" i="92"/>
  <c r="Y190" i="92"/>
  <c r="Y191" i="92"/>
  <c r="Y192" i="92"/>
  <c r="Y193" i="92"/>
  <c r="Y194" i="92"/>
  <c r="Y195" i="92"/>
  <c r="Y196" i="92"/>
  <c r="Y197" i="92"/>
  <c r="Y198" i="92"/>
  <c r="Y199" i="92"/>
  <c r="Y200" i="92"/>
  <c r="Y201" i="92"/>
  <c r="Y202" i="92"/>
  <c r="Y203" i="92"/>
  <c r="Y204" i="92"/>
  <c r="Y205" i="92"/>
  <c r="Y6" i="92"/>
  <c r="V7" i="92"/>
  <c r="V8" i="92"/>
  <c r="V9" i="92"/>
  <c r="V10" i="92"/>
  <c r="V11" i="92"/>
  <c r="V12" i="92"/>
  <c r="V13" i="92"/>
  <c r="V14" i="92"/>
  <c r="V15" i="92"/>
  <c r="V16" i="92"/>
  <c r="V17" i="92"/>
  <c r="V18" i="92"/>
  <c r="V19" i="92"/>
  <c r="V20" i="92"/>
  <c r="V21" i="92"/>
  <c r="V22" i="92"/>
  <c r="V23" i="92"/>
  <c r="V24" i="92"/>
  <c r="V25" i="92"/>
  <c r="V26" i="92"/>
  <c r="V27" i="92"/>
  <c r="V28" i="92"/>
  <c r="V29" i="92"/>
  <c r="V30" i="92"/>
  <c r="V31" i="92"/>
  <c r="V32" i="92"/>
  <c r="V33" i="92"/>
  <c r="V34" i="92"/>
  <c r="V35" i="92"/>
  <c r="V36" i="92"/>
  <c r="V37" i="92"/>
  <c r="V38" i="92"/>
  <c r="V39" i="92"/>
  <c r="V40" i="92"/>
  <c r="V41" i="92"/>
  <c r="V42" i="92"/>
  <c r="V43" i="92"/>
  <c r="V44" i="92"/>
  <c r="V45" i="92"/>
  <c r="V46" i="92"/>
  <c r="V47" i="92"/>
  <c r="V48" i="92"/>
  <c r="V49" i="92"/>
  <c r="V50" i="92"/>
  <c r="V51" i="92"/>
  <c r="V52" i="92"/>
  <c r="V53" i="92"/>
  <c r="V54" i="92"/>
  <c r="V55" i="92"/>
  <c r="V56" i="92"/>
  <c r="V57" i="92"/>
  <c r="V58" i="92"/>
  <c r="V59" i="92"/>
  <c r="V60" i="92"/>
  <c r="V61" i="92"/>
  <c r="V62" i="92"/>
  <c r="V63" i="92"/>
  <c r="V64" i="92"/>
  <c r="V65" i="92"/>
  <c r="V66" i="92"/>
  <c r="V67" i="92"/>
  <c r="V68" i="92"/>
  <c r="V69" i="92"/>
  <c r="V70" i="92"/>
  <c r="V71" i="92"/>
  <c r="V72" i="92"/>
  <c r="V73" i="92"/>
  <c r="V74" i="92"/>
  <c r="V75" i="92"/>
  <c r="V76" i="92"/>
  <c r="V77" i="92"/>
  <c r="V78" i="92"/>
  <c r="V79" i="92"/>
  <c r="V80" i="92"/>
  <c r="V81" i="92"/>
  <c r="V82" i="92"/>
  <c r="V83" i="92"/>
  <c r="V84" i="92"/>
  <c r="V85" i="92"/>
  <c r="V86" i="92"/>
  <c r="V87" i="92"/>
  <c r="V88" i="92"/>
  <c r="V89" i="92"/>
  <c r="V90" i="92"/>
  <c r="V91" i="92"/>
  <c r="V92" i="92"/>
  <c r="V93" i="92"/>
  <c r="V94" i="92"/>
  <c r="V95" i="92"/>
  <c r="V96" i="92"/>
  <c r="V97" i="92"/>
  <c r="V98" i="92"/>
  <c r="V99" i="92"/>
  <c r="V100" i="92"/>
  <c r="V101" i="92"/>
  <c r="V102" i="92"/>
  <c r="V103" i="92"/>
  <c r="V104" i="92"/>
  <c r="V105" i="92"/>
  <c r="V106" i="92"/>
  <c r="V107" i="92"/>
  <c r="V108" i="92"/>
  <c r="V109" i="92"/>
  <c r="V110" i="92"/>
  <c r="V111" i="92"/>
  <c r="V112" i="92"/>
  <c r="V113" i="92"/>
  <c r="V114" i="92"/>
  <c r="V115" i="92"/>
  <c r="V116" i="92"/>
  <c r="V117" i="92"/>
  <c r="V118" i="92"/>
  <c r="V119" i="92"/>
  <c r="V120" i="92"/>
  <c r="V121" i="92"/>
  <c r="V122" i="92"/>
  <c r="V123" i="92"/>
  <c r="V124" i="92"/>
  <c r="V125" i="92"/>
  <c r="V126" i="92"/>
  <c r="V127" i="92"/>
  <c r="V128" i="92"/>
  <c r="V129" i="92"/>
  <c r="V130" i="92"/>
  <c r="V131" i="92"/>
  <c r="V132" i="92"/>
  <c r="V133" i="92"/>
  <c r="V134" i="92"/>
  <c r="V135" i="92"/>
  <c r="V136" i="92"/>
  <c r="V137" i="92"/>
  <c r="V138" i="92"/>
  <c r="V139" i="92"/>
  <c r="V140" i="92"/>
  <c r="V141" i="92"/>
  <c r="V142" i="92"/>
  <c r="V143" i="92"/>
  <c r="V144" i="92"/>
  <c r="V145" i="92"/>
  <c r="V146" i="92"/>
  <c r="V147" i="92"/>
  <c r="V148" i="92"/>
  <c r="V149" i="92"/>
  <c r="V150" i="92"/>
  <c r="V151" i="92"/>
  <c r="V152" i="92"/>
  <c r="V153" i="92"/>
  <c r="V154" i="92"/>
  <c r="V155" i="92"/>
  <c r="V156" i="92"/>
  <c r="V157" i="92"/>
  <c r="V158" i="92"/>
  <c r="V159" i="92"/>
  <c r="V160" i="92"/>
  <c r="V161" i="92"/>
  <c r="V162" i="92"/>
  <c r="V163" i="92"/>
  <c r="V164" i="92"/>
  <c r="V165" i="92"/>
  <c r="V166" i="92"/>
  <c r="V167" i="92"/>
  <c r="V168" i="92"/>
  <c r="V169" i="92"/>
  <c r="V170" i="92"/>
  <c r="V171" i="92"/>
  <c r="V172" i="92"/>
  <c r="V173" i="92"/>
  <c r="V174" i="92"/>
  <c r="V175" i="92"/>
  <c r="V176" i="92"/>
  <c r="V177" i="92"/>
  <c r="V178" i="92"/>
  <c r="V179" i="92"/>
  <c r="V180" i="92"/>
  <c r="V181" i="92"/>
  <c r="V182" i="92"/>
  <c r="V183" i="92"/>
  <c r="V184" i="92"/>
  <c r="V185" i="92"/>
  <c r="V186" i="92"/>
  <c r="V187" i="92"/>
  <c r="V188" i="92"/>
  <c r="V189" i="92"/>
  <c r="V190" i="92"/>
  <c r="V191" i="92"/>
  <c r="V192" i="92"/>
  <c r="V193" i="92"/>
  <c r="V194" i="92"/>
  <c r="V195" i="92"/>
  <c r="V196" i="92"/>
  <c r="V197" i="92"/>
  <c r="V198" i="92"/>
  <c r="V199" i="92"/>
  <c r="V200" i="92"/>
  <c r="V201" i="92"/>
  <c r="V202" i="92"/>
  <c r="V203" i="92"/>
  <c r="V204" i="92"/>
  <c r="V205" i="92"/>
  <c r="V6" i="92"/>
  <c r="U7" i="92"/>
  <c r="U8" i="92"/>
  <c r="U9" i="92"/>
  <c r="U10" i="92"/>
  <c r="U11" i="92"/>
  <c r="U12" i="92"/>
  <c r="U14" i="92"/>
  <c r="U15" i="92"/>
  <c r="U16" i="92"/>
  <c r="U17" i="92"/>
  <c r="U18" i="92"/>
  <c r="U19" i="92"/>
  <c r="U20" i="92"/>
  <c r="U21" i="92"/>
  <c r="U22" i="92"/>
  <c r="U23" i="92"/>
  <c r="U24" i="92"/>
  <c r="U25" i="92"/>
  <c r="U26" i="92"/>
  <c r="U27" i="92"/>
  <c r="U28" i="92"/>
  <c r="U29" i="92"/>
  <c r="U30" i="92"/>
  <c r="U31" i="92"/>
  <c r="U32" i="92"/>
  <c r="U33" i="92"/>
  <c r="U34" i="92"/>
  <c r="U35" i="92"/>
  <c r="U36" i="92"/>
  <c r="U37" i="92"/>
  <c r="U38" i="92"/>
  <c r="U39" i="92"/>
  <c r="U40" i="92"/>
  <c r="U41" i="92"/>
  <c r="U42" i="92"/>
  <c r="U43" i="92"/>
  <c r="U44" i="92"/>
  <c r="U45" i="92"/>
  <c r="U46" i="92"/>
  <c r="U47" i="92"/>
  <c r="U48" i="92"/>
  <c r="U49" i="92"/>
  <c r="U50" i="92"/>
  <c r="U51" i="92"/>
  <c r="U52" i="92"/>
  <c r="U53" i="92"/>
  <c r="U54" i="92"/>
  <c r="U55" i="92"/>
  <c r="U56" i="92"/>
  <c r="U57" i="92"/>
  <c r="U58" i="92"/>
  <c r="U59" i="92"/>
  <c r="U60" i="92"/>
  <c r="U61" i="92"/>
  <c r="U62" i="92"/>
  <c r="U63" i="92"/>
  <c r="U64" i="92"/>
  <c r="U65" i="92"/>
  <c r="U66" i="92"/>
  <c r="U67" i="92"/>
  <c r="U68" i="92"/>
  <c r="U69" i="92"/>
  <c r="U70" i="92"/>
  <c r="U71" i="92"/>
  <c r="U72" i="92"/>
  <c r="U73" i="92"/>
  <c r="U74" i="92"/>
  <c r="U75" i="92"/>
  <c r="U76" i="92"/>
  <c r="U77" i="92"/>
  <c r="U78" i="92"/>
  <c r="U79" i="92"/>
  <c r="U80" i="92"/>
  <c r="U81" i="92"/>
  <c r="U82" i="92"/>
  <c r="U83" i="92"/>
  <c r="U84" i="92"/>
  <c r="U85" i="92"/>
  <c r="U86" i="92"/>
  <c r="U87" i="92"/>
  <c r="U88" i="92"/>
  <c r="U89" i="92"/>
  <c r="U90" i="92"/>
  <c r="U91" i="92"/>
  <c r="U92" i="92"/>
  <c r="U93" i="92"/>
  <c r="U94" i="92"/>
  <c r="U95" i="92"/>
  <c r="U96" i="92"/>
  <c r="U97" i="92"/>
  <c r="U98" i="92"/>
  <c r="U99" i="92"/>
  <c r="U100" i="92"/>
  <c r="U101" i="92"/>
  <c r="U102" i="92"/>
  <c r="U103" i="92"/>
  <c r="U104" i="92"/>
  <c r="U105" i="92"/>
  <c r="U106" i="92"/>
  <c r="U107" i="92"/>
  <c r="U108" i="92"/>
  <c r="U109" i="92"/>
  <c r="U110" i="92"/>
  <c r="U111" i="92"/>
  <c r="U112" i="92"/>
  <c r="U113" i="92"/>
  <c r="U114" i="92"/>
  <c r="U115" i="92"/>
  <c r="U116" i="92"/>
  <c r="U117" i="92"/>
  <c r="U118" i="92"/>
  <c r="U119" i="92"/>
  <c r="U120" i="92"/>
  <c r="U121" i="92"/>
  <c r="U122" i="92"/>
  <c r="U123" i="92"/>
  <c r="U124" i="92"/>
  <c r="U125" i="92"/>
  <c r="U126" i="92"/>
  <c r="U127" i="92"/>
  <c r="U128" i="92"/>
  <c r="U129" i="92"/>
  <c r="U130" i="92"/>
  <c r="U131" i="92"/>
  <c r="U132" i="92"/>
  <c r="U133" i="92"/>
  <c r="U134" i="92"/>
  <c r="U135" i="92"/>
  <c r="U136" i="92"/>
  <c r="U137" i="92"/>
  <c r="U138" i="92"/>
  <c r="U139" i="92"/>
  <c r="U140" i="92"/>
  <c r="U141" i="92"/>
  <c r="U142" i="92"/>
  <c r="U143" i="92"/>
  <c r="U144" i="92"/>
  <c r="U145" i="92"/>
  <c r="U146" i="92"/>
  <c r="U147" i="92"/>
  <c r="U148" i="92"/>
  <c r="U149" i="92"/>
  <c r="U150" i="92"/>
  <c r="U151" i="92"/>
  <c r="U152" i="92"/>
  <c r="U153" i="92"/>
  <c r="U154" i="92"/>
  <c r="U155" i="92"/>
  <c r="U156" i="92"/>
  <c r="U157" i="92"/>
  <c r="U158" i="92"/>
  <c r="U159" i="92"/>
  <c r="U160" i="92"/>
  <c r="U161" i="92"/>
  <c r="U162" i="92"/>
  <c r="U163" i="92"/>
  <c r="U164" i="92"/>
  <c r="U165" i="92"/>
  <c r="U166" i="92"/>
  <c r="U167" i="92"/>
  <c r="U168" i="92"/>
  <c r="U169" i="92"/>
  <c r="U170" i="92"/>
  <c r="U171" i="92"/>
  <c r="U172" i="92"/>
  <c r="U173" i="92"/>
  <c r="U174" i="92"/>
  <c r="U175" i="92"/>
  <c r="U176" i="92"/>
  <c r="U177" i="92"/>
  <c r="U178" i="92"/>
  <c r="U179" i="92"/>
  <c r="U180" i="92"/>
  <c r="U181" i="92"/>
  <c r="U182" i="92"/>
  <c r="U183" i="92"/>
  <c r="U184" i="92"/>
  <c r="U185" i="92"/>
  <c r="U186" i="92"/>
  <c r="U187" i="92"/>
  <c r="U188" i="92"/>
  <c r="U189" i="92"/>
  <c r="U190" i="92"/>
  <c r="U191" i="92"/>
  <c r="U192" i="92"/>
  <c r="U193" i="92"/>
  <c r="U194" i="92"/>
  <c r="U195" i="92"/>
  <c r="U196" i="92"/>
  <c r="U197" i="92"/>
  <c r="U198" i="92"/>
  <c r="U199" i="92"/>
  <c r="U200" i="92"/>
  <c r="U201" i="92"/>
  <c r="U202" i="92"/>
  <c r="U203" i="92"/>
  <c r="U204" i="92"/>
  <c r="U205" i="92"/>
  <c r="U6" i="92"/>
  <c r="T7" i="92"/>
  <c r="T8" i="92"/>
  <c r="T9" i="92"/>
  <c r="T10" i="92"/>
  <c r="T12" i="92"/>
  <c r="T13" i="92"/>
  <c r="T14" i="92"/>
  <c r="T15" i="92"/>
  <c r="T16" i="92"/>
  <c r="T17" i="92"/>
  <c r="T18" i="92"/>
  <c r="T19" i="92"/>
  <c r="T20" i="92"/>
  <c r="T21" i="92"/>
  <c r="T22" i="92"/>
  <c r="T23" i="92"/>
  <c r="T24" i="92"/>
  <c r="T26" i="92"/>
  <c r="T27" i="92"/>
  <c r="T28" i="92"/>
  <c r="T29" i="92"/>
  <c r="T30" i="92"/>
  <c r="T31" i="92"/>
  <c r="T32" i="92"/>
  <c r="T33" i="92"/>
  <c r="T34" i="92"/>
  <c r="T35" i="92"/>
  <c r="T36" i="92"/>
  <c r="T37" i="92"/>
  <c r="T38" i="92"/>
  <c r="T39" i="92"/>
  <c r="T40" i="92"/>
  <c r="T41" i="92"/>
  <c r="T42" i="92"/>
  <c r="T43" i="92"/>
  <c r="T44" i="92"/>
  <c r="T45" i="92"/>
  <c r="T46" i="92"/>
  <c r="T47" i="92"/>
  <c r="T48" i="92"/>
  <c r="T49" i="92"/>
  <c r="T50" i="92"/>
  <c r="T51" i="92"/>
  <c r="T52" i="92"/>
  <c r="T53" i="92"/>
  <c r="T54" i="92"/>
  <c r="T55" i="92"/>
  <c r="T56" i="92"/>
  <c r="T57" i="92"/>
  <c r="T58" i="92"/>
  <c r="T59" i="92"/>
  <c r="T60" i="92"/>
  <c r="T61" i="92"/>
  <c r="T62" i="92"/>
  <c r="T63" i="92"/>
  <c r="T64" i="92"/>
  <c r="T65" i="92"/>
  <c r="T66" i="92"/>
  <c r="T67" i="92"/>
  <c r="T68" i="92"/>
  <c r="T69" i="92"/>
  <c r="T70" i="92"/>
  <c r="T71" i="92"/>
  <c r="T72" i="92"/>
  <c r="T73" i="92"/>
  <c r="T74" i="92"/>
  <c r="T75" i="92"/>
  <c r="T76" i="92"/>
  <c r="T77" i="92"/>
  <c r="T78" i="92"/>
  <c r="T79" i="92"/>
  <c r="T80" i="92"/>
  <c r="T81" i="92"/>
  <c r="T82" i="92"/>
  <c r="T83" i="92"/>
  <c r="T84" i="92"/>
  <c r="T85" i="92"/>
  <c r="T86" i="92"/>
  <c r="T87" i="92"/>
  <c r="T88" i="92"/>
  <c r="T89" i="92"/>
  <c r="T90" i="92"/>
  <c r="T91" i="92"/>
  <c r="T92" i="92"/>
  <c r="T93" i="92"/>
  <c r="T94" i="92"/>
  <c r="T95" i="92"/>
  <c r="T96" i="92"/>
  <c r="T97" i="92"/>
  <c r="T98" i="92"/>
  <c r="T99" i="92"/>
  <c r="T100" i="92"/>
  <c r="T101" i="92"/>
  <c r="T102" i="92"/>
  <c r="T103" i="92"/>
  <c r="T104" i="92"/>
  <c r="T105" i="92"/>
  <c r="T106" i="92"/>
  <c r="T107" i="92"/>
  <c r="T108" i="92"/>
  <c r="T109" i="92"/>
  <c r="T110" i="92"/>
  <c r="T111" i="92"/>
  <c r="T112" i="92"/>
  <c r="T113" i="92"/>
  <c r="T114" i="92"/>
  <c r="T115" i="92"/>
  <c r="T116" i="92"/>
  <c r="T117" i="92"/>
  <c r="T118" i="92"/>
  <c r="T119" i="92"/>
  <c r="T120" i="92"/>
  <c r="T121" i="92"/>
  <c r="T122" i="92"/>
  <c r="T123" i="92"/>
  <c r="T124" i="92"/>
  <c r="T125" i="92"/>
  <c r="T126" i="92"/>
  <c r="T127" i="92"/>
  <c r="T128" i="92"/>
  <c r="T129" i="92"/>
  <c r="T130" i="92"/>
  <c r="T131" i="92"/>
  <c r="T132" i="92"/>
  <c r="T133" i="92"/>
  <c r="T134" i="92"/>
  <c r="T135" i="92"/>
  <c r="T136" i="92"/>
  <c r="T137" i="92"/>
  <c r="T138" i="92"/>
  <c r="T139" i="92"/>
  <c r="T140" i="92"/>
  <c r="T141" i="92"/>
  <c r="T142" i="92"/>
  <c r="T143" i="92"/>
  <c r="T144" i="92"/>
  <c r="T145" i="92"/>
  <c r="T146" i="92"/>
  <c r="T147" i="92"/>
  <c r="T148" i="92"/>
  <c r="T149" i="92"/>
  <c r="T150" i="92"/>
  <c r="T151" i="92"/>
  <c r="T152" i="92"/>
  <c r="T153" i="92"/>
  <c r="T154" i="92"/>
  <c r="T155" i="92"/>
  <c r="T156" i="92"/>
  <c r="T157" i="92"/>
  <c r="T158" i="92"/>
  <c r="T159" i="92"/>
  <c r="T160" i="92"/>
  <c r="T161" i="92"/>
  <c r="T162" i="92"/>
  <c r="T163" i="92"/>
  <c r="T164" i="92"/>
  <c r="T165" i="92"/>
  <c r="T166" i="92"/>
  <c r="T167" i="92"/>
  <c r="T168" i="92"/>
  <c r="T169" i="92"/>
  <c r="T170" i="92"/>
  <c r="T171" i="92"/>
  <c r="T172" i="92"/>
  <c r="T173" i="92"/>
  <c r="T174" i="92"/>
  <c r="T175" i="92"/>
  <c r="T176" i="92"/>
  <c r="T177" i="92"/>
  <c r="T178" i="92"/>
  <c r="T179" i="92"/>
  <c r="T180" i="92"/>
  <c r="T181" i="92"/>
  <c r="T182" i="92"/>
  <c r="T183" i="92"/>
  <c r="T184" i="92"/>
  <c r="T185" i="92"/>
  <c r="T186" i="92"/>
  <c r="T187" i="92"/>
  <c r="T188" i="92"/>
  <c r="T189" i="92"/>
  <c r="T190" i="92"/>
  <c r="T191" i="92"/>
  <c r="T192" i="92"/>
  <c r="T193" i="92"/>
  <c r="T194" i="92"/>
  <c r="T195" i="92"/>
  <c r="T196" i="92"/>
  <c r="T197" i="92"/>
  <c r="T198" i="92"/>
  <c r="T199" i="92"/>
  <c r="T200" i="92"/>
  <c r="T201" i="92"/>
  <c r="T202" i="92"/>
  <c r="T203" i="92"/>
  <c r="T204" i="92"/>
  <c r="T205" i="92"/>
  <c r="T6" i="92"/>
  <c r="AE151" i="73"/>
  <c r="AE191" i="73"/>
  <c r="R7" i="92"/>
  <c r="R8" i="92"/>
  <c r="R9" i="92"/>
  <c r="R10" i="92"/>
  <c r="R11" i="92"/>
  <c r="R12" i="92"/>
  <c r="R13" i="92"/>
  <c r="R14" i="92"/>
  <c r="R15" i="92"/>
  <c r="R16" i="92"/>
  <c r="R17" i="92"/>
  <c r="R18" i="92"/>
  <c r="R19" i="92"/>
  <c r="R20" i="92"/>
  <c r="R21" i="92"/>
  <c r="R22" i="92"/>
  <c r="R23" i="92"/>
  <c r="R24" i="92"/>
  <c r="R25" i="92"/>
  <c r="R26" i="92"/>
  <c r="R27" i="92"/>
  <c r="R28" i="92"/>
  <c r="R29" i="92"/>
  <c r="R30" i="92"/>
  <c r="R31" i="92"/>
  <c r="R32" i="92"/>
  <c r="R33" i="92"/>
  <c r="R34" i="92"/>
  <c r="R35" i="92"/>
  <c r="R36" i="92"/>
  <c r="R37" i="92"/>
  <c r="R38" i="92"/>
  <c r="R39" i="92"/>
  <c r="R40" i="92"/>
  <c r="R41" i="92"/>
  <c r="R42" i="92"/>
  <c r="R43" i="92"/>
  <c r="R44" i="92"/>
  <c r="R45" i="92"/>
  <c r="R46" i="92"/>
  <c r="R47" i="92"/>
  <c r="R48" i="92"/>
  <c r="R49" i="92"/>
  <c r="R50" i="92"/>
  <c r="R51" i="92"/>
  <c r="R52" i="92"/>
  <c r="R53" i="92"/>
  <c r="R54" i="92"/>
  <c r="R55" i="92"/>
  <c r="R56" i="92"/>
  <c r="R57" i="92"/>
  <c r="R58" i="92"/>
  <c r="R59" i="92"/>
  <c r="R60" i="92"/>
  <c r="R61" i="92"/>
  <c r="R62" i="92"/>
  <c r="R63" i="92"/>
  <c r="R64" i="92"/>
  <c r="R65" i="92"/>
  <c r="R66" i="92"/>
  <c r="R67" i="92"/>
  <c r="R68" i="92"/>
  <c r="R69" i="92"/>
  <c r="R70" i="92"/>
  <c r="R71" i="92"/>
  <c r="R72" i="92"/>
  <c r="R73" i="92"/>
  <c r="R74" i="92"/>
  <c r="R75" i="92"/>
  <c r="R76" i="92"/>
  <c r="R77" i="92"/>
  <c r="R78" i="92"/>
  <c r="R79" i="92"/>
  <c r="R80" i="92"/>
  <c r="R81" i="92"/>
  <c r="R82" i="92"/>
  <c r="R83" i="92"/>
  <c r="R84" i="92"/>
  <c r="R85" i="92"/>
  <c r="R86" i="92"/>
  <c r="R87" i="92"/>
  <c r="R88" i="92"/>
  <c r="R89" i="92"/>
  <c r="R90" i="92"/>
  <c r="R91" i="92"/>
  <c r="R92" i="92"/>
  <c r="R93" i="92"/>
  <c r="R94" i="92"/>
  <c r="R95" i="92"/>
  <c r="R96" i="92"/>
  <c r="R97" i="92"/>
  <c r="R98" i="92"/>
  <c r="R99" i="92"/>
  <c r="R100" i="92"/>
  <c r="R101" i="92"/>
  <c r="R102" i="92"/>
  <c r="R103" i="92"/>
  <c r="R104" i="92"/>
  <c r="R105" i="92"/>
  <c r="R106" i="92"/>
  <c r="R107" i="92"/>
  <c r="R108" i="92"/>
  <c r="R109" i="92"/>
  <c r="R110" i="92"/>
  <c r="R111" i="92"/>
  <c r="R112" i="92"/>
  <c r="R113" i="92"/>
  <c r="R114" i="92"/>
  <c r="R115" i="92"/>
  <c r="R116" i="92"/>
  <c r="R117" i="92"/>
  <c r="R118" i="92"/>
  <c r="R119" i="92"/>
  <c r="R120" i="92"/>
  <c r="R121" i="92"/>
  <c r="R122" i="92"/>
  <c r="R123" i="92"/>
  <c r="R124" i="92"/>
  <c r="R125" i="92"/>
  <c r="R126" i="92"/>
  <c r="R127" i="92"/>
  <c r="R128" i="92"/>
  <c r="R129" i="92"/>
  <c r="R130" i="92"/>
  <c r="R131" i="92"/>
  <c r="R132" i="92"/>
  <c r="R133" i="92"/>
  <c r="R134" i="92"/>
  <c r="R135" i="92"/>
  <c r="R136" i="92"/>
  <c r="R137" i="92"/>
  <c r="R138" i="92"/>
  <c r="R139" i="92"/>
  <c r="R140" i="92"/>
  <c r="R141" i="92"/>
  <c r="R142" i="92"/>
  <c r="R143" i="92"/>
  <c r="R144" i="92"/>
  <c r="R145" i="92"/>
  <c r="R146" i="92"/>
  <c r="R147" i="92"/>
  <c r="R148" i="92"/>
  <c r="R149" i="92"/>
  <c r="R150" i="92"/>
  <c r="R151" i="92"/>
  <c r="R152" i="92"/>
  <c r="R153" i="92"/>
  <c r="R154" i="92"/>
  <c r="R155" i="92"/>
  <c r="R156" i="92"/>
  <c r="R157" i="92"/>
  <c r="R158" i="92"/>
  <c r="R159" i="92"/>
  <c r="R160" i="92"/>
  <c r="R161" i="92"/>
  <c r="R162" i="92"/>
  <c r="R163" i="92"/>
  <c r="R164" i="92"/>
  <c r="R165" i="92"/>
  <c r="R166" i="92"/>
  <c r="R167" i="92"/>
  <c r="R168" i="92"/>
  <c r="R169" i="92"/>
  <c r="R170" i="92"/>
  <c r="R171" i="92"/>
  <c r="R172" i="92"/>
  <c r="R173" i="92"/>
  <c r="R174" i="92"/>
  <c r="R175" i="92"/>
  <c r="R176" i="92"/>
  <c r="R177" i="92"/>
  <c r="R178" i="92"/>
  <c r="R179" i="92"/>
  <c r="R180" i="92"/>
  <c r="R181" i="92"/>
  <c r="R182" i="92"/>
  <c r="R183" i="92"/>
  <c r="R184" i="92"/>
  <c r="R185" i="92"/>
  <c r="R186" i="92"/>
  <c r="R187" i="92"/>
  <c r="R188" i="92"/>
  <c r="R189" i="92"/>
  <c r="R190" i="92"/>
  <c r="R191" i="92"/>
  <c r="R192" i="92"/>
  <c r="R193" i="92"/>
  <c r="R194" i="92"/>
  <c r="R195" i="92"/>
  <c r="R196" i="92"/>
  <c r="R197" i="92"/>
  <c r="R198" i="92"/>
  <c r="R199" i="92"/>
  <c r="R200" i="92"/>
  <c r="R201" i="92"/>
  <c r="R202" i="92"/>
  <c r="R203" i="92"/>
  <c r="R204" i="92"/>
  <c r="R205" i="92"/>
  <c r="R6" i="92"/>
  <c r="S7" i="92"/>
  <c r="S8" i="92"/>
  <c r="S9" i="92"/>
  <c r="S10" i="92"/>
  <c r="S11" i="92"/>
  <c r="S12" i="92"/>
  <c r="S13" i="92"/>
  <c r="S14" i="92"/>
  <c r="S15" i="92"/>
  <c r="S16" i="92"/>
  <c r="S17" i="92"/>
  <c r="S18" i="92"/>
  <c r="S19" i="92"/>
  <c r="S20" i="92"/>
  <c r="S21" i="92"/>
  <c r="S22" i="92"/>
  <c r="S23" i="92"/>
  <c r="S24" i="92"/>
  <c r="S25" i="92"/>
  <c r="S26" i="92"/>
  <c r="S27" i="92"/>
  <c r="S28" i="92"/>
  <c r="S29" i="92"/>
  <c r="S30" i="92"/>
  <c r="S31" i="92"/>
  <c r="S32" i="92"/>
  <c r="S33" i="92"/>
  <c r="S34" i="92"/>
  <c r="S35" i="92"/>
  <c r="S36" i="92"/>
  <c r="S37" i="92"/>
  <c r="S38" i="92"/>
  <c r="S39" i="92"/>
  <c r="S40" i="92"/>
  <c r="S41" i="92"/>
  <c r="S42" i="92"/>
  <c r="S43" i="92"/>
  <c r="S44" i="92"/>
  <c r="S45" i="92"/>
  <c r="S46" i="92"/>
  <c r="S47" i="92"/>
  <c r="S48" i="92"/>
  <c r="S49" i="92"/>
  <c r="S50" i="92"/>
  <c r="S51" i="92"/>
  <c r="S52" i="92"/>
  <c r="S53" i="92"/>
  <c r="S54" i="92"/>
  <c r="S55" i="92"/>
  <c r="S56" i="92"/>
  <c r="S57" i="92"/>
  <c r="S58" i="92"/>
  <c r="S59" i="92"/>
  <c r="S60" i="92"/>
  <c r="S61" i="92"/>
  <c r="S62" i="92"/>
  <c r="S63" i="92"/>
  <c r="S64" i="92"/>
  <c r="S65" i="92"/>
  <c r="S66" i="92"/>
  <c r="S67" i="92"/>
  <c r="S68" i="92"/>
  <c r="S69" i="92"/>
  <c r="S70" i="92"/>
  <c r="S71" i="92"/>
  <c r="S72" i="92"/>
  <c r="S73" i="92"/>
  <c r="S74" i="92"/>
  <c r="S75" i="92"/>
  <c r="S76" i="92"/>
  <c r="S77" i="92"/>
  <c r="S78" i="92"/>
  <c r="S79" i="92"/>
  <c r="S80" i="92"/>
  <c r="S81" i="92"/>
  <c r="S82" i="92"/>
  <c r="S83" i="92"/>
  <c r="S84" i="92"/>
  <c r="S85" i="92"/>
  <c r="S86" i="92"/>
  <c r="S87" i="92"/>
  <c r="S88" i="92"/>
  <c r="S89" i="92"/>
  <c r="S90" i="92"/>
  <c r="S91" i="92"/>
  <c r="S92" i="92"/>
  <c r="S93" i="92"/>
  <c r="S94" i="92"/>
  <c r="S95" i="92"/>
  <c r="S96" i="92"/>
  <c r="S97" i="92"/>
  <c r="S98" i="92"/>
  <c r="S100" i="92"/>
  <c r="S101" i="92"/>
  <c r="S102" i="92"/>
  <c r="S103" i="92"/>
  <c r="S104" i="92"/>
  <c r="S105" i="92"/>
  <c r="S106" i="92"/>
  <c r="S107" i="92"/>
  <c r="S108" i="92"/>
  <c r="S109" i="92"/>
  <c r="S110" i="92"/>
  <c r="S111" i="92"/>
  <c r="S112" i="92"/>
  <c r="S113" i="92"/>
  <c r="S114" i="92"/>
  <c r="S115" i="92"/>
  <c r="S116" i="92"/>
  <c r="S117" i="92"/>
  <c r="S118" i="92"/>
  <c r="S119" i="92"/>
  <c r="S120" i="92"/>
  <c r="S121" i="92"/>
  <c r="S122" i="92"/>
  <c r="S123" i="92"/>
  <c r="S124" i="92"/>
  <c r="S125" i="92"/>
  <c r="S126" i="92"/>
  <c r="S127" i="92"/>
  <c r="S128" i="92"/>
  <c r="S129" i="92"/>
  <c r="S130" i="92"/>
  <c r="S131" i="92"/>
  <c r="S132" i="92"/>
  <c r="S133" i="92"/>
  <c r="S134" i="92"/>
  <c r="S135" i="92"/>
  <c r="S136" i="92"/>
  <c r="S137" i="92"/>
  <c r="S138" i="92"/>
  <c r="S140" i="92"/>
  <c r="S141" i="92"/>
  <c r="S142" i="92"/>
  <c r="S143" i="92"/>
  <c r="S144" i="92"/>
  <c r="S145" i="92"/>
  <c r="S146" i="92"/>
  <c r="S147" i="92"/>
  <c r="S148" i="92"/>
  <c r="S149" i="92"/>
  <c r="S150" i="92"/>
  <c r="S151" i="92"/>
  <c r="S152" i="92"/>
  <c r="S153" i="92"/>
  <c r="S154" i="92"/>
  <c r="S155" i="92"/>
  <c r="S156" i="92"/>
  <c r="S157" i="92"/>
  <c r="S158" i="92"/>
  <c r="S159" i="92"/>
  <c r="S160" i="92"/>
  <c r="S161" i="92"/>
  <c r="S162" i="92"/>
  <c r="S163" i="92"/>
  <c r="S164" i="92"/>
  <c r="S165" i="92"/>
  <c r="S166" i="92"/>
  <c r="S167" i="92"/>
  <c r="S168" i="92"/>
  <c r="S169" i="92"/>
  <c r="S170" i="92"/>
  <c r="S171" i="92"/>
  <c r="S172" i="92"/>
  <c r="S173" i="92"/>
  <c r="S174" i="92"/>
  <c r="S175" i="92"/>
  <c r="S176" i="92"/>
  <c r="S177" i="92"/>
  <c r="S178" i="92"/>
  <c r="S179" i="92"/>
  <c r="S180" i="92"/>
  <c r="S181" i="92"/>
  <c r="S182" i="92"/>
  <c r="S183" i="92"/>
  <c r="S184" i="92"/>
  <c r="S185" i="92"/>
  <c r="S186" i="92"/>
  <c r="S187" i="92"/>
  <c r="S188" i="92"/>
  <c r="S189" i="92"/>
  <c r="S190" i="92"/>
  <c r="S191" i="92"/>
  <c r="S192" i="92"/>
  <c r="S193" i="92"/>
  <c r="S194" i="92"/>
  <c r="S195" i="92"/>
  <c r="S196" i="92"/>
  <c r="S197" i="92"/>
  <c r="S198" i="92"/>
  <c r="S199" i="92"/>
  <c r="S200" i="92"/>
  <c r="S201" i="92"/>
  <c r="S202" i="92"/>
  <c r="S203" i="92"/>
  <c r="S204" i="92"/>
  <c r="S205" i="92"/>
  <c r="S6" i="92"/>
  <c r="AC151" i="73"/>
  <c r="Q99" i="92" s="1"/>
  <c r="AC191" i="73"/>
  <c r="Q139" i="92" s="1"/>
  <c r="AC190" i="73"/>
  <c r="Q138" i="92" s="1"/>
  <c r="Q8" i="92"/>
  <c r="Q9" i="92"/>
  <c r="Q10" i="92"/>
  <c r="Q11" i="92"/>
  <c r="Q12" i="92"/>
  <c r="Q13" i="92"/>
  <c r="Q14" i="92"/>
  <c r="Q15" i="92"/>
  <c r="Q16" i="92"/>
  <c r="Q17" i="92"/>
  <c r="Q18" i="92"/>
  <c r="Q19" i="92"/>
  <c r="Q20" i="92"/>
  <c r="Q21" i="92"/>
  <c r="Q22" i="92"/>
  <c r="Q23" i="92"/>
  <c r="Q24" i="92"/>
  <c r="Q25" i="92"/>
  <c r="Q26" i="92"/>
  <c r="Q27" i="92"/>
  <c r="Q28" i="92"/>
  <c r="Q29" i="92"/>
  <c r="Q30" i="92"/>
  <c r="Q31" i="92"/>
  <c r="Q32" i="92"/>
  <c r="Q33" i="92"/>
  <c r="Q34" i="92"/>
  <c r="Q35" i="92"/>
  <c r="Q36" i="92"/>
  <c r="Q37" i="92"/>
  <c r="Q38" i="92"/>
  <c r="Q39" i="92"/>
  <c r="Q40" i="92"/>
  <c r="Q41" i="92"/>
  <c r="Q42" i="92"/>
  <c r="Q43" i="92"/>
  <c r="Q44" i="92"/>
  <c r="Q45" i="92"/>
  <c r="Q46" i="92"/>
  <c r="Q47" i="92"/>
  <c r="Q48" i="92"/>
  <c r="Q49" i="92"/>
  <c r="Q50" i="92"/>
  <c r="Q51" i="92"/>
  <c r="Q52" i="92"/>
  <c r="Q53" i="92"/>
  <c r="Q54" i="92"/>
  <c r="Q55" i="92"/>
  <c r="Q56" i="92"/>
  <c r="Q57" i="92"/>
  <c r="Q58" i="92"/>
  <c r="Q59" i="92"/>
  <c r="Q60" i="92"/>
  <c r="Q61" i="92"/>
  <c r="Q62" i="92"/>
  <c r="Q63" i="92"/>
  <c r="Q64" i="92"/>
  <c r="Q65" i="92"/>
  <c r="Q66" i="92"/>
  <c r="Q67" i="92"/>
  <c r="Q68" i="92"/>
  <c r="Q69" i="92"/>
  <c r="Q70" i="92"/>
  <c r="Q71" i="92"/>
  <c r="Q72" i="92"/>
  <c r="Q73" i="92"/>
  <c r="Q74" i="92"/>
  <c r="Q75" i="92"/>
  <c r="Q76" i="92"/>
  <c r="Q77" i="92"/>
  <c r="Q78" i="92"/>
  <c r="Q79" i="92"/>
  <c r="Q80" i="92"/>
  <c r="Q81" i="92"/>
  <c r="Q82" i="92"/>
  <c r="Q83" i="92"/>
  <c r="Q84" i="92"/>
  <c r="Q85" i="92"/>
  <c r="Q86" i="92"/>
  <c r="Q87" i="92"/>
  <c r="Q88" i="92"/>
  <c r="Q89" i="92"/>
  <c r="Q90" i="92"/>
  <c r="Q91" i="92"/>
  <c r="Q92" i="92"/>
  <c r="Q93" i="92"/>
  <c r="Q94" i="92"/>
  <c r="Q95" i="92"/>
  <c r="Q96" i="92"/>
  <c r="Q97" i="92"/>
  <c r="Q98" i="92"/>
  <c r="Q100" i="92"/>
  <c r="Q101" i="92"/>
  <c r="Q102" i="92"/>
  <c r="Q103" i="92"/>
  <c r="Q104" i="92"/>
  <c r="Q105" i="92"/>
  <c r="Q106" i="92"/>
  <c r="Q107" i="92"/>
  <c r="Q108" i="92"/>
  <c r="Q109" i="92"/>
  <c r="Q110" i="92"/>
  <c r="Q111" i="92"/>
  <c r="Q112" i="92"/>
  <c r="Q113" i="92"/>
  <c r="Q114" i="92"/>
  <c r="Q115" i="92"/>
  <c r="Q116" i="92"/>
  <c r="Q117" i="92"/>
  <c r="Q118" i="92"/>
  <c r="Q119" i="92"/>
  <c r="Q120" i="92"/>
  <c r="Q121" i="92"/>
  <c r="Q122" i="92"/>
  <c r="Q123" i="92"/>
  <c r="Q124" i="92"/>
  <c r="Q125" i="92"/>
  <c r="Q126" i="92"/>
  <c r="Q127" i="92"/>
  <c r="Q128" i="92"/>
  <c r="Q129" i="92"/>
  <c r="Q130" i="92"/>
  <c r="Q131" i="92"/>
  <c r="Q132" i="92"/>
  <c r="Q133" i="92"/>
  <c r="Q134" i="92"/>
  <c r="Q135" i="92"/>
  <c r="Q136" i="92"/>
  <c r="Q137" i="92"/>
  <c r="Q140" i="92"/>
  <c r="Q141" i="92"/>
  <c r="Q142" i="92"/>
  <c r="Q143" i="92"/>
  <c r="Q144" i="92"/>
  <c r="Q145" i="92"/>
  <c r="Q146" i="92"/>
  <c r="Q147" i="92"/>
  <c r="Q148" i="92"/>
  <c r="Q149" i="92"/>
  <c r="Q150" i="92"/>
  <c r="Q151" i="92"/>
  <c r="Q152" i="92"/>
  <c r="Q153" i="92"/>
  <c r="Q154" i="92"/>
  <c r="Q155" i="92"/>
  <c r="Q156" i="92"/>
  <c r="Q157" i="92"/>
  <c r="Q158" i="92"/>
  <c r="Q159" i="92"/>
  <c r="Q160" i="92"/>
  <c r="Q161" i="92"/>
  <c r="Q162" i="92"/>
  <c r="Q163" i="92"/>
  <c r="Q164" i="92"/>
  <c r="Q165" i="92"/>
  <c r="Q166" i="92"/>
  <c r="Q167" i="92"/>
  <c r="Q168" i="92"/>
  <c r="Q169" i="92"/>
  <c r="Q170" i="92"/>
  <c r="Q171" i="92"/>
  <c r="Q172" i="92"/>
  <c r="Q173" i="92"/>
  <c r="Q174" i="92"/>
  <c r="Q175" i="92"/>
  <c r="Q176" i="92"/>
  <c r="Q177" i="92"/>
  <c r="Q178" i="92"/>
  <c r="Q179" i="92"/>
  <c r="Q180" i="92"/>
  <c r="Q181" i="92"/>
  <c r="Q182" i="92"/>
  <c r="Q183" i="92"/>
  <c r="Q184" i="92"/>
  <c r="Q185" i="92"/>
  <c r="Q186" i="92"/>
  <c r="Q187" i="92"/>
  <c r="Q188" i="92"/>
  <c r="Q189" i="92"/>
  <c r="Q190" i="92"/>
  <c r="Q191" i="92"/>
  <c r="Q192" i="92"/>
  <c r="Q193" i="92"/>
  <c r="Q194" i="92"/>
  <c r="Q195" i="92"/>
  <c r="Q196" i="92"/>
  <c r="Q197" i="92"/>
  <c r="Q198" i="92"/>
  <c r="Q199" i="92"/>
  <c r="Q200" i="92"/>
  <c r="Q201" i="92"/>
  <c r="Q202" i="92"/>
  <c r="Q203" i="92"/>
  <c r="Q204" i="92"/>
  <c r="Q205" i="92"/>
  <c r="Q7" i="92"/>
  <c r="Q6" i="92"/>
  <c r="P7" i="92"/>
  <c r="P8" i="92"/>
  <c r="P9" i="92"/>
  <c r="P10" i="92"/>
  <c r="P11" i="92"/>
  <c r="P12" i="92"/>
  <c r="P13" i="92"/>
  <c r="P14" i="92"/>
  <c r="P15" i="92"/>
  <c r="P16" i="92"/>
  <c r="P17" i="92"/>
  <c r="P18" i="92"/>
  <c r="P19" i="92"/>
  <c r="P20" i="92"/>
  <c r="P21" i="92"/>
  <c r="P22" i="92"/>
  <c r="P23" i="92"/>
  <c r="P24" i="92"/>
  <c r="P25" i="92"/>
  <c r="P26" i="92"/>
  <c r="P27" i="92"/>
  <c r="P28" i="92"/>
  <c r="P29" i="92"/>
  <c r="P30" i="92"/>
  <c r="P31" i="92"/>
  <c r="P32" i="92"/>
  <c r="P33" i="92"/>
  <c r="P34" i="92"/>
  <c r="P35" i="92"/>
  <c r="P36" i="92"/>
  <c r="P37" i="92"/>
  <c r="P38" i="92"/>
  <c r="P39" i="92"/>
  <c r="P40" i="92"/>
  <c r="P41" i="92"/>
  <c r="P42" i="92"/>
  <c r="P43" i="92"/>
  <c r="P44" i="92"/>
  <c r="P45" i="92"/>
  <c r="P46" i="92"/>
  <c r="P47" i="92"/>
  <c r="P48" i="92"/>
  <c r="P49" i="92"/>
  <c r="P50" i="92"/>
  <c r="P51" i="92"/>
  <c r="P52" i="92"/>
  <c r="P53" i="92"/>
  <c r="P54" i="92"/>
  <c r="P55" i="92"/>
  <c r="P56" i="92"/>
  <c r="P57" i="92"/>
  <c r="P58" i="92"/>
  <c r="P59" i="92"/>
  <c r="P60" i="92"/>
  <c r="P61" i="92"/>
  <c r="P62" i="92"/>
  <c r="P63" i="92"/>
  <c r="P64" i="92"/>
  <c r="P65" i="92"/>
  <c r="P66" i="92"/>
  <c r="P67" i="92"/>
  <c r="P68" i="92"/>
  <c r="P69" i="92"/>
  <c r="P70" i="92"/>
  <c r="P71" i="92"/>
  <c r="P72" i="92"/>
  <c r="P73" i="92"/>
  <c r="P74" i="92"/>
  <c r="P75" i="92"/>
  <c r="P76" i="92"/>
  <c r="P77" i="92"/>
  <c r="P78" i="92"/>
  <c r="P79" i="92"/>
  <c r="P80" i="92"/>
  <c r="P81" i="92"/>
  <c r="P82" i="92"/>
  <c r="P83" i="92"/>
  <c r="P84" i="92"/>
  <c r="P85" i="92"/>
  <c r="P86" i="92"/>
  <c r="P87" i="92"/>
  <c r="P88" i="92"/>
  <c r="P89" i="92"/>
  <c r="P90" i="92"/>
  <c r="P91" i="92"/>
  <c r="P92" i="92"/>
  <c r="P93" i="92"/>
  <c r="P94" i="92"/>
  <c r="P95" i="92"/>
  <c r="P96" i="92"/>
  <c r="P97" i="92"/>
  <c r="P98" i="92"/>
  <c r="P99" i="92"/>
  <c r="P100" i="92"/>
  <c r="P101" i="92"/>
  <c r="P102" i="92"/>
  <c r="P103" i="92"/>
  <c r="P104" i="92"/>
  <c r="P105" i="92"/>
  <c r="P106" i="92"/>
  <c r="P107" i="92"/>
  <c r="P108" i="92"/>
  <c r="P109" i="92"/>
  <c r="P110" i="92"/>
  <c r="P111" i="92"/>
  <c r="P112" i="92"/>
  <c r="P113" i="92"/>
  <c r="P114" i="92"/>
  <c r="P115" i="92"/>
  <c r="P116" i="92"/>
  <c r="P117" i="92"/>
  <c r="P118" i="92"/>
  <c r="P119" i="92"/>
  <c r="P120" i="92"/>
  <c r="P121" i="92"/>
  <c r="P122" i="92"/>
  <c r="P123" i="92"/>
  <c r="P124" i="92"/>
  <c r="P125" i="92"/>
  <c r="P126" i="92"/>
  <c r="P127" i="92"/>
  <c r="P128" i="92"/>
  <c r="P129" i="92"/>
  <c r="P130" i="92"/>
  <c r="P131" i="92"/>
  <c r="P132" i="92"/>
  <c r="P133" i="92"/>
  <c r="P134" i="92"/>
  <c r="P135" i="92"/>
  <c r="P136" i="92"/>
  <c r="P137" i="92"/>
  <c r="P138" i="92"/>
  <c r="P139" i="92"/>
  <c r="P140" i="92"/>
  <c r="P141" i="92"/>
  <c r="P142" i="92"/>
  <c r="P143" i="92"/>
  <c r="P144" i="92"/>
  <c r="P145" i="92"/>
  <c r="P146" i="92"/>
  <c r="P147" i="92"/>
  <c r="P148" i="92"/>
  <c r="P149" i="92"/>
  <c r="P150" i="92"/>
  <c r="P151" i="92"/>
  <c r="P152" i="92"/>
  <c r="P153" i="92"/>
  <c r="P154" i="92"/>
  <c r="P155" i="92"/>
  <c r="P156" i="92"/>
  <c r="P157" i="92"/>
  <c r="P158" i="92"/>
  <c r="P159" i="92"/>
  <c r="P160" i="92"/>
  <c r="P161" i="92"/>
  <c r="P162" i="92"/>
  <c r="P163" i="92"/>
  <c r="P164" i="92"/>
  <c r="P165" i="92"/>
  <c r="P166" i="92"/>
  <c r="P167" i="92"/>
  <c r="P168" i="92"/>
  <c r="P169" i="92"/>
  <c r="P170" i="92"/>
  <c r="P171" i="92"/>
  <c r="P172" i="92"/>
  <c r="P173" i="92"/>
  <c r="P174" i="92"/>
  <c r="P175" i="92"/>
  <c r="P176" i="92"/>
  <c r="P177" i="92"/>
  <c r="P178" i="92"/>
  <c r="P179" i="92"/>
  <c r="P180" i="92"/>
  <c r="P181" i="92"/>
  <c r="P182" i="92"/>
  <c r="P183" i="92"/>
  <c r="P184" i="92"/>
  <c r="P185" i="92"/>
  <c r="P186" i="92"/>
  <c r="P187" i="92"/>
  <c r="P188" i="92"/>
  <c r="P189" i="92"/>
  <c r="P190" i="92"/>
  <c r="P191" i="92"/>
  <c r="P192" i="92"/>
  <c r="P193" i="92"/>
  <c r="P194" i="92"/>
  <c r="P195" i="92"/>
  <c r="P196" i="92"/>
  <c r="P197" i="92"/>
  <c r="P198" i="92"/>
  <c r="P199" i="92"/>
  <c r="P200" i="92"/>
  <c r="P201" i="92"/>
  <c r="P202" i="92"/>
  <c r="P203" i="92"/>
  <c r="P204" i="92"/>
  <c r="P205" i="92"/>
  <c r="O8" i="92"/>
  <c r="O9" i="92"/>
  <c r="O10" i="92"/>
  <c r="O11" i="92"/>
  <c r="O12" i="92"/>
  <c r="O13" i="92"/>
  <c r="O14" i="92"/>
  <c r="O15" i="92"/>
  <c r="O16" i="92"/>
  <c r="O17" i="92"/>
  <c r="O18" i="92"/>
  <c r="O19" i="92"/>
  <c r="O20" i="92"/>
  <c r="O21" i="92"/>
  <c r="O22" i="92"/>
  <c r="O23" i="92"/>
  <c r="O24" i="92"/>
  <c r="O25" i="92"/>
  <c r="O26" i="92"/>
  <c r="O27" i="92"/>
  <c r="O28" i="92"/>
  <c r="O29" i="92"/>
  <c r="O30" i="92"/>
  <c r="O31" i="92"/>
  <c r="O32" i="92"/>
  <c r="O33" i="92"/>
  <c r="O34" i="92"/>
  <c r="O35" i="92"/>
  <c r="O36" i="92"/>
  <c r="O37" i="92"/>
  <c r="O38" i="92"/>
  <c r="O39" i="92"/>
  <c r="O40" i="92"/>
  <c r="O41" i="92"/>
  <c r="O42" i="92"/>
  <c r="O43" i="92"/>
  <c r="O44" i="92"/>
  <c r="O45" i="92"/>
  <c r="O46" i="92"/>
  <c r="O47" i="92"/>
  <c r="O48" i="92"/>
  <c r="O49" i="92"/>
  <c r="O50" i="92"/>
  <c r="O51" i="92"/>
  <c r="O52" i="92"/>
  <c r="O53" i="92"/>
  <c r="O54" i="92"/>
  <c r="O55" i="92"/>
  <c r="O56" i="92"/>
  <c r="O57" i="92"/>
  <c r="O58" i="92"/>
  <c r="O59" i="92"/>
  <c r="O60" i="92"/>
  <c r="O61" i="92"/>
  <c r="O62" i="92"/>
  <c r="O63" i="92"/>
  <c r="O64" i="92"/>
  <c r="O65" i="92"/>
  <c r="O66" i="92"/>
  <c r="O67" i="92"/>
  <c r="O68" i="92"/>
  <c r="O69" i="92"/>
  <c r="O70" i="92"/>
  <c r="O71" i="92"/>
  <c r="O72" i="92"/>
  <c r="O73" i="92"/>
  <c r="O74" i="92"/>
  <c r="O75" i="92"/>
  <c r="O76" i="92"/>
  <c r="O77" i="92"/>
  <c r="O78" i="92"/>
  <c r="O79" i="92"/>
  <c r="O80" i="92"/>
  <c r="O81" i="92"/>
  <c r="O82" i="92"/>
  <c r="O83" i="92"/>
  <c r="O84" i="92"/>
  <c r="O85" i="92"/>
  <c r="O86" i="92"/>
  <c r="O87" i="92"/>
  <c r="O88" i="92"/>
  <c r="O89" i="92"/>
  <c r="O90" i="92"/>
  <c r="O91" i="92"/>
  <c r="O92" i="92"/>
  <c r="O93" i="92"/>
  <c r="O94" i="92"/>
  <c r="O95" i="92"/>
  <c r="O96" i="92"/>
  <c r="O97" i="92"/>
  <c r="O98" i="92"/>
  <c r="O99" i="92"/>
  <c r="O100" i="92"/>
  <c r="O101" i="92"/>
  <c r="O102" i="92"/>
  <c r="O103" i="92"/>
  <c r="O104" i="92"/>
  <c r="O105" i="92"/>
  <c r="O106" i="92"/>
  <c r="O107" i="92"/>
  <c r="O108" i="92"/>
  <c r="O109" i="92"/>
  <c r="O110" i="92"/>
  <c r="O111" i="92"/>
  <c r="O112" i="92"/>
  <c r="O113" i="92"/>
  <c r="O114" i="92"/>
  <c r="O115" i="92"/>
  <c r="O116" i="92"/>
  <c r="O117" i="92"/>
  <c r="O118" i="92"/>
  <c r="O119" i="92"/>
  <c r="O120" i="92"/>
  <c r="O121" i="92"/>
  <c r="O122" i="92"/>
  <c r="O123" i="92"/>
  <c r="O124" i="92"/>
  <c r="O125" i="92"/>
  <c r="O126" i="92"/>
  <c r="O127" i="92"/>
  <c r="O128" i="92"/>
  <c r="O129" i="92"/>
  <c r="O130" i="92"/>
  <c r="O131" i="92"/>
  <c r="O132" i="92"/>
  <c r="O133" i="92"/>
  <c r="O134" i="92"/>
  <c r="O135" i="92"/>
  <c r="O136" i="92"/>
  <c r="O137" i="92"/>
  <c r="O138" i="92"/>
  <c r="O139" i="92"/>
  <c r="O140" i="92"/>
  <c r="O141" i="92"/>
  <c r="O142" i="92"/>
  <c r="O143" i="92"/>
  <c r="O144" i="92"/>
  <c r="O145" i="92"/>
  <c r="O146" i="92"/>
  <c r="O147" i="92"/>
  <c r="O148" i="92"/>
  <c r="O149" i="92"/>
  <c r="O150" i="92"/>
  <c r="O151" i="92"/>
  <c r="O152" i="92"/>
  <c r="O153" i="92"/>
  <c r="O154" i="92"/>
  <c r="O155" i="92"/>
  <c r="O156" i="92"/>
  <c r="O157" i="92"/>
  <c r="O158" i="92"/>
  <c r="O159" i="92"/>
  <c r="O160" i="92"/>
  <c r="O161" i="92"/>
  <c r="O162" i="92"/>
  <c r="O163" i="92"/>
  <c r="O164" i="92"/>
  <c r="O165" i="92"/>
  <c r="O166" i="92"/>
  <c r="O167" i="92"/>
  <c r="O168" i="92"/>
  <c r="O169" i="92"/>
  <c r="O170" i="92"/>
  <c r="O171" i="92"/>
  <c r="O172" i="92"/>
  <c r="O173" i="92"/>
  <c r="O174" i="92"/>
  <c r="O175" i="92"/>
  <c r="O176" i="92"/>
  <c r="O177" i="92"/>
  <c r="O178" i="92"/>
  <c r="O179" i="92"/>
  <c r="O180" i="92"/>
  <c r="O181" i="92"/>
  <c r="O182" i="92"/>
  <c r="O183" i="92"/>
  <c r="O184" i="92"/>
  <c r="O185" i="92"/>
  <c r="O186" i="92"/>
  <c r="O187" i="92"/>
  <c r="O188" i="92"/>
  <c r="O189" i="92"/>
  <c r="O190" i="92"/>
  <c r="O191" i="92"/>
  <c r="O192" i="92"/>
  <c r="O193" i="92"/>
  <c r="O194" i="92"/>
  <c r="O195" i="92"/>
  <c r="O196" i="92"/>
  <c r="O197" i="92"/>
  <c r="O198" i="92"/>
  <c r="O199" i="92"/>
  <c r="O200" i="92"/>
  <c r="O201" i="92"/>
  <c r="O202" i="92"/>
  <c r="O203" i="92"/>
  <c r="O204" i="92"/>
  <c r="O205" i="92"/>
  <c r="O7" i="92"/>
  <c r="O6" i="92"/>
  <c r="J6" i="92"/>
  <c r="H6" i="92"/>
  <c r="I6" i="92"/>
  <c r="AA63" i="78" l="1"/>
  <c r="P63" i="78"/>
  <c r="L63" i="78"/>
  <c r="H63" i="78"/>
  <c r="T63" i="78" s="1"/>
  <c r="C63" i="78"/>
  <c r="H75" i="90"/>
  <c r="C75" i="90"/>
  <c r="F6" i="79"/>
  <c r="G6" i="79"/>
  <c r="T53" i="73"/>
  <c r="T52" i="73"/>
  <c r="T51" i="73"/>
  <c r="AF49" i="73"/>
  <c r="A114" i="79"/>
  <c r="A115" i="79" s="1"/>
  <c r="A116" i="79" s="1"/>
  <c r="A117" i="79" s="1"/>
  <c r="A118" i="79" s="1"/>
  <c r="A119" i="79" s="1"/>
  <c r="A120" i="79" s="1"/>
  <c r="A121" i="79" s="1"/>
  <c r="A122" i="79" s="1"/>
  <c r="A123" i="79" s="1"/>
  <c r="A124" i="79" s="1"/>
  <c r="A125" i="79" s="1"/>
  <c r="A126" i="79" s="1"/>
  <c r="A127" i="79" s="1"/>
  <c r="A128" i="79" s="1"/>
  <c r="A129" i="79" s="1"/>
  <c r="A130" i="79" s="1"/>
  <c r="A131" i="79" s="1"/>
  <c r="A132" i="79" s="1"/>
  <c r="A133" i="79" s="1"/>
  <c r="A134" i="79" s="1"/>
  <c r="A135" i="79" s="1"/>
  <c r="A136" i="79" s="1"/>
  <c r="A137" i="79" s="1"/>
  <c r="A138" i="79" s="1"/>
  <c r="A139" i="79" s="1"/>
  <c r="A140" i="79" s="1"/>
  <c r="A141" i="79" s="1"/>
  <c r="A142" i="79" s="1"/>
  <c r="A143" i="79" s="1"/>
  <c r="A144" i="79" s="1"/>
  <c r="A145" i="79" s="1"/>
  <c r="A146" i="79" s="1"/>
  <c r="A147" i="79" s="1"/>
  <c r="A148" i="79" s="1"/>
  <c r="A149" i="79" s="1"/>
  <c r="A150" i="79" s="1"/>
  <c r="A151" i="79" s="1"/>
  <c r="A152" i="79" s="1"/>
  <c r="A153" i="79" s="1"/>
  <c r="A154" i="79" s="1"/>
  <c r="A155" i="79" s="1"/>
  <c r="A156" i="79" s="1"/>
  <c r="A157" i="79" s="1"/>
  <c r="A158" i="79" s="1"/>
  <c r="A159" i="79" s="1"/>
  <c r="A160" i="79" s="1"/>
  <c r="A161" i="79" s="1"/>
  <c r="A162" i="79" s="1"/>
  <c r="A163" i="79" s="1"/>
  <c r="A164" i="79" s="1"/>
  <c r="A165" i="79" s="1"/>
  <c r="A166" i="79" s="1"/>
  <c r="A167" i="79" s="1"/>
  <c r="A168" i="79" s="1"/>
  <c r="A169" i="79" s="1"/>
  <c r="A170" i="79" s="1"/>
  <c r="A171" i="79" s="1"/>
  <c r="A172" i="79" s="1"/>
  <c r="A173" i="79" s="1"/>
  <c r="A174" i="79" s="1"/>
  <c r="A175" i="79" s="1"/>
  <c r="A176" i="79" s="1"/>
  <c r="A177" i="79" s="1"/>
  <c r="A178" i="79" s="1"/>
  <c r="A179" i="79" s="1"/>
  <c r="A180" i="79" s="1"/>
  <c r="A181" i="79" s="1"/>
  <c r="A182" i="79" s="1"/>
  <c r="A183" i="79" s="1"/>
  <c r="A184" i="79" s="1"/>
  <c r="A185" i="79" s="1"/>
  <c r="A186" i="79" s="1"/>
  <c r="A187" i="79" s="1"/>
  <c r="A188" i="79" s="1"/>
  <c r="A189" i="79" s="1"/>
  <c r="A190" i="79" s="1"/>
  <c r="A191" i="79" s="1"/>
  <c r="A192" i="79" s="1"/>
  <c r="A193" i="79" s="1"/>
  <c r="A194" i="79" s="1"/>
  <c r="A195" i="79" s="1"/>
  <c r="A196" i="79" s="1"/>
  <c r="A197" i="79" s="1"/>
  <c r="A198" i="79" s="1"/>
  <c r="A199" i="79" s="1"/>
  <c r="A200" i="79" s="1"/>
  <c r="A201" i="79" s="1"/>
  <c r="A202" i="79" s="1"/>
  <c r="A203" i="79" s="1"/>
  <c r="A204" i="79" s="1"/>
  <c r="A205" i="79" s="1"/>
  <c r="A206" i="79" s="1"/>
  <c r="A207" i="79" s="1"/>
  <c r="A208" i="79" s="1"/>
  <c r="A209" i="79" s="1"/>
  <c r="A210" i="79" s="1"/>
  <c r="A211" i="79" s="1"/>
  <c r="A212" i="79" s="1"/>
  <c r="A213" i="79" s="1"/>
  <c r="A214" i="79" s="1"/>
  <c r="AN214" i="79"/>
  <c r="AM214" i="79"/>
  <c r="AL214" i="79"/>
  <c r="AK214" i="79"/>
  <c r="AJ214" i="79"/>
  <c r="AI214" i="79"/>
  <c r="N214" i="79"/>
  <c r="M214" i="79"/>
  <c r="I214" i="79"/>
  <c r="H214" i="79"/>
  <c r="P214" i="79" s="1"/>
  <c r="G214" i="79"/>
  <c r="AP214" i="79" s="1"/>
  <c r="F214" i="79"/>
  <c r="E214" i="79"/>
  <c r="D214" i="79"/>
  <c r="C214" i="79"/>
  <c r="B214" i="79"/>
  <c r="AN213" i="79"/>
  <c r="AM213" i="79"/>
  <c r="AL213" i="79"/>
  <c r="AK213" i="79"/>
  <c r="AJ213" i="79"/>
  <c r="AI213" i="79"/>
  <c r="N213" i="79"/>
  <c r="M213" i="79"/>
  <c r="I213" i="79"/>
  <c r="H213" i="79"/>
  <c r="P213" i="79" s="1"/>
  <c r="G213" i="79"/>
  <c r="AP213" i="79" s="1"/>
  <c r="F213" i="79"/>
  <c r="E213" i="79"/>
  <c r="D213" i="79"/>
  <c r="C213" i="79"/>
  <c r="B213" i="79"/>
  <c r="AN212" i="79"/>
  <c r="AM212" i="79"/>
  <c r="AL212" i="79"/>
  <c r="AK212" i="79"/>
  <c r="AJ212" i="79"/>
  <c r="AI212" i="79"/>
  <c r="N212" i="79"/>
  <c r="M212" i="79"/>
  <c r="I212" i="79"/>
  <c r="P212" i="79" s="1"/>
  <c r="H212" i="79"/>
  <c r="G212" i="79"/>
  <c r="AP212" i="79" s="1"/>
  <c r="F212" i="79"/>
  <c r="E212" i="79"/>
  <c r="D212" i="79"/>
  <c r="C212" i="79"/>
  <c r="B212" i="79"/>
  <c r="AN211" i="79"/>
  <c r="AM211" i="79"/>
  <c r="AL211" i="79"/>
  <c r="AK211" i="79"/>
  <c r="AJ211" i="79"/>
  <c r="AI211" i="79"/>
  <c r="P211" i="79"/>
  <c r="N211" i="79"/>
  <c r="M211" i="79"/>
  <c r="I211" i="79"/>
  <c r="H211" i="79"/>
  <c r="G211" i="79"/>
  <c r="AP211" i="79" s="1"/>
  <c r="F211" i="79"/>
  <c r="E211" i="79"/>
  <c r="D211" i="79"/>
  <c r="C211" i="79"/>
  <c r="B211" i="79"/>
  <c r="AQ210" i="79"/>
  <c r="AN210" i="79"/>
  <c r="AM210" i="79"/>
  <c r="AL210" i="79"/>
  <c r="AK210" i="79"/>
  <c r="AJ210" i="79"/>
  <c r="AI210" i="79"/>
  <c r="N210" i="79"/>
  <c r="M210" i="79"/>
  <c r="I210" i="79"/>
  <c r="H210" i="79"/>
  <c r="P210" i="79" s="1"/>
  <c r="G210" i="79"/>
  <c r="AP210" i="79" s="1"/>
  <c r="F210" i="79"/>
  <c r="E210" i="79"/>
  <c r="D210" i="79"/>
  <c r="C210" i="79"/>
  <c r="B210" i="79"/>
  <c r="AQ209" i="79"/>
  <c r="AN209" i="79"/>
  <c r="AM209" i="79"/>
  <c r="AL209" i="79"/>
  <c r="AK209" i="79"/>
  <c r="AJ209" i="79"/>
  <c r="AI209" i="79"/>
  <c r="N209" i="79"/>
  <c r="M209" i="79"/>
  <c r="I209" i="79"/>
  <c r="H209" i="79"/>
  <c r="P209" i="79" s="1"/>
  <c r="G209" i="79"/>
  <c r="AP209" i="79" s="1"/>
  <c r="F209" i="79"/>
  <c r="E209" i="79"/>
  <c r="D209" i="79"/>
  <c r="C209" i="79"/>
  <c r="B209" i="79"/>
  <c r="AN208" i="79"/>
  <c r="AM208" i="79"/>
  <c r="AL208" i="79"/>
  <c r="AK208" i="79"/>
  <c r="AJ208" i="79"/>
  <c r="AI208" i="79"/>
  <c r="N208" i="79"/>
  <c r="M208" i="79"/>
  <c r="I208" i="79"/>
  <c r="H208" i="79"/>
  <c r="P208" i="79" s="1"/>
  <c r="G208" i="79"/>
  <c r="AP208" i="79" s="1"/>
  <c r="F208" i="79"/>
  <c r="E208" i="79"/>
  <c r="D208" i="79"/>
  <c r="C208" i="79"/>
  <c r="B208" i="79"/>
  <c r="AN207" i="79"/>
  <c r="AM207" i="79"/>
  <c r="AL207" i="79"/>
  <c r="AK207" i="79"/>
  <c r="AJ207" i="79"/>
  <c r="AI207" i="79"/>
  <c r="N207" i="79"/>
  <c r="M207" i="79"/>
  <c r="I207" i="79"/>
  <c r="H207" i="79"/>
  <c r="P207" i="79" s="1"/>
  <c r="G207" i="79"/>
  <c r="AP207" i="79" s="1"/>
  <c r="F207" i="79"/>
  <c r="E207" i="79"/>
  <c r="D207" i="79"/>
  <c r="C207" i="79"/>
  <c r="B207" i="79"/>
  <c r="AQ206" i="79"/>
  <c r="AN206" i="79"/>
  <c r="AM206" i="79"/>
  <c r="AL206" i="79"/>
  <c r="AK206" i="79"/>
  <c r="AJ206" i="79"/>
  <c r="AI206" i="79"/>
  <c r="N206" i="79"/>
  <c r="P206" i="79" s="1"/>
  <c r="M206" i="79"/>
  <c r="I206" i="79"/>
  <c r="H206" i="79"/>
  <c r="G206" i="79"/>
  <c r="AP206" i="79" s="1"/>
  <c r="F206" i="79"/>
  <c r="E206" i="79"/>
  <c r="D206" i="79"/>
  <c r="C206" i="79"/>
  <c r="B206" i="79"/>
  <c r="AQ205" i="79"/>
  <c r="AN205" i="79"/>
  <c r="AM205" i="79"/>
  <c r="AL205" i="79"/>
  <c r="AK205" i="79"/>
  <c r="AJ205" i="79"/>
  <c r="AI205" i="79"/>
  <c r="N205" i="79"/>
  <c r="M205" i="79"/>
  <c r="I205" i="79"/>
  <c r="P205" i="79" s="1"/>
  <c r="H205" i="79"/>
  <c r="G205" i="79"/>
  <c r="AP205" i="79" s="1"/>
  <c r="F205" i="79"/>
  <c r="E205" i="79"/>
  <c r="D205" i="79"/>
  <c r="C205" i="79"/>
  <c r="B205" i="79"/>
  <c r="AN204" i="79"/>
  <c r="AM204" i="79"/>
  <c r="AL204" i="79"/>
  <c r="AK204" i="79"/>
  <c r="AJ204" i="79"/>
  <c r="AI204" i="79"/>
  <c r="N204" i="79"/>
  <c r="M204" i="79"/>
  <c r="I204" i="79"/>
  <c r="P204" i="79" s="1"/>
  <c r="H204" i="79"/>
  <c r="G204" i="79"/>
  <c r="AP204" i="79" s="1"/>
  <c r="F204" i="79"/>
  <c r="E204" i="79"/>
  <c r="D204" i="79"/>
  <c r="C204" i="79"/>
  <c r="B204" i="79"/>
  <c r="AN203" i="79"/>
  <c r="AM203" i="79"/>
  <c r="AI203" i="79"/>
  <c r="I203" i="79"/>
  <c r="H203" i="79"/>
  <c r="G203" i="79"/>
  <c r="AO203" i="79" s="1"/>
  <c r="F203" i="79"/>
  <c r="E203" i="79"/>
  <c r="D203" i="79"/>
  <c r="C203" i="79"/>
  <c r="B203" i="79"/>
  <c r="AQ202" i="79"/>
  <c r="AP202" i="79"/>
  <c r="AN202" i="79"/>
  <c r="AM202" i="79"/>
  <c r="AI202" i="79"/>
  <c r="N202" i="79"/>
  <c r="P202" i="79" s="1"/>
  <c r="I202" i="79"/>
  <c r="H202" i="79"/>
  <c r="G202" i="79"/>
  <c r="AO202" i="79" s="1"/>
  <c r="F202" i="79"/>
  <c r="E202" i="79"/>
  <c r="D202" i="79"/>
  <c r="C202" i="79"/>
  <c r="B202" i="79"/>
  <c r="AQ201" i="79"/>
  <c r="AP201" i="79"/>
  <c r="AN201" i="79"/>
  <c r="AM201" i="79"/>
  <c r="AL201" i="79"/>
  <c r="AK201" i="79"/>
  <c r="AI201" i="79"/>
  <c r="M201" i="79"/>
  <c r="I201" i="79"/>
  <c r="H201" i="79"/>
  <c r="G201" i="79"/>
  <c r="AO201" i="79" s="1"/>
  <c r="F201" i="79"/>
  <c r="E201" i="79"/>
  <c r="D201" i="79"/>
  <c r="C201" i="79"/>
  <c r="B201" i="79"/>
  <c r="AQ200" i="79"/>
  <c r="AN200" i="79"/>
  <c r="AM200" i="79"/>
  <c r="AL200" i="79"/>
  <c r="AI200" i="79"/>
  <c r="M200" i="79"/>
  <c r="I200" i="79"/>
  <c r="H200" i="79"/>
  <c r="G200" i="79"/>
  <c r="AO200" i="79" s="1"/>
  <c r="F200" i="79"/>
  <c r="E200" i="79"/>
  <c r="D200" i="79"/>
  <c r="C200" i="79"/>
  <c r="B200" i="79"/>
  <c r="AN199" i="79"/>
  <c r="AM199" i="79"/>
  <c r="R199" i="79" s="1"/>
  <c r="AI199" i="79"/>
  <c r="N199" i="79"/>
  <c r="M199" i="79"/>
  <c r="I199" i="79"/>
  <c r="P199" i="79" s="1"/>
  <c r="H199" i="79"/>
  <c r="G199" i="79"/>
  <c r="AO199" i="79" s="1"/>
  <c r="F199" i="79"/>
  <c r="E199" i="79"/>
  <c r="D199" i="79"/>
  <c r="C199" i="79"/>
  <c r="B199" i="79"/>
  <c r="AQ198" i="79"/>
  <c r="AN198" i="79"/>
  <c r="AM198" i="79"/>
  <c r="AJ198" i="79"/>
  <c r="AI198" i="79"/>
  <c r="I198" i="79"/>
  <c r="H198" i="79"/>
  <c r="G198" i="79"/>
  <c r="F198" i="79"/>
  <c r="E198" i="79"/>
  <c r="D198" i="79"/>
  <c r="C198" i="79"/>
  <c r="B198" i="79"/>
  <c r="AQ197" i="79"/>
  <c r="AP197" i="79"/>
  <c r="AN197" i="79"/>
  <c r="AM197" i="79"/>
  <c r="AK197" i="79"/>
  <c r="AI197" i="79"/>
  <c r="I197" i="79"/>
  <c r="H197" i="79"/>
  <c r="G197" i="79"/>
  <c r="AO197" i="79" s="1"/>
  <c r="F197" i="79"/>
  <c r="E197" i="79"/>
  <c r="D197" i="79"/>
  <c r="C197" i="79"/>
  <c r="B197" i="79"/>
  <c r="AP196" i="79"/>
  <c r="AN196" i="79"/>
  <c r="AM196" i="79"/>
  <c r="AL196" i="79"/>
  <c r="AK196" i="79"/>
  <c r="AI196" i="79"/>
  <c r="M196" i="79"/>
  <c r="I196" i="79"/>
  <c r="H196" i="79"/>
  <c r="G196" i="79"/>
  <c r="AO196" i="79" s="1"/>
  <c r="F196" i="79"/>
  <c r="E196" i="79"/>
  <c r="D196" i="79"/>
  <c r="C196" i="79"/>
  <c r="B196" i="79"/>
  <c r="AN195" i="79"/>
  <c r="AM195" i="79"/>
  <c r="AI195" i="79"/>
  <c r="I195" i="79"/>
  <c r="H195" i="79"/>
  <c r="G195" i="79"/>
  <c r="AO195" i="79" s="1"/>
  <c r="F195" i="79"/>
  <c r="E195" i="79"/>
  <c r="D195" i="79"/>
  <c r="C195" i="79"/>
  <c r="B195" i="79"/>
  <c r="AP194" i="79"/>
  <c r="AN194" i="79"/>
  <c r="AM194" i="79"/>
  <c r="AQ194" i="79" s="1"/>
  <c r="AI194" i="79"/>
  <c r="N194" i="79"/>
  <c r="P194" i="79" s="1"/>
  <c r="I194" i="79"/>
  <c r="H194" i="79"/>
  <c r="G194" i="79"/>
  <c r="AO194" i="79" s="1"/>
  <c r="F194" i="79"/>
  <c r="E194" i="79"/>
  <c r="D194" i="79"/>
  <c r="C194" i="79"/>
  <c r="B194" i="79"/>
  <c r="AP193" i="79"/>
  <c r="AN193" i="79"/>
  <c r="AM193" i="79"/>
  <c r="AL193" i="79"/>
  <c r="AK193" i="79"/>
  <c r="AI193" i="79"/>
  <c r="N193" i="79"/>
  <c r="M193" i="79"/>
  <c r="I193" i="79"/>
  <c r="H193" i="79"/>
  <c r="P193" i="79" s="1"/>
  <c r="G193" i="79"/>
  <c r="AO193" i="79" s="1"/>
  <c r="F193" i="79"/>
  <c r="E193" i="79"/>
  <c r="D193" i="79"/>
  <c r="C193" i="79"/>
  <c r="B193" i="79"/>
  <c r="AQ192" i="79"/>
  <c r="AN192" i="79"/>
  <c r="AM192" i="79"/>
  <c r="AI192" i="79"/>
  <c r="I192" i="79"/>
  <c r="H192" i="79"/>
  <c r="G192" i="79"/>
  <c r="F192" i="79"/>
  <c r="E192" i="79"/>
  <c r="D192" i="79"/>
  <c r="C192" i="79"/>
  <c r="B192" i="79"/>
  <c r="AP191" i="79"/>
  <c r="AN191" i="79"/>
  <c r="AM191" i="79"/>
  <c r="AI191" i="79"/>
  <c r="P191" i="79"/>
  <c r="N191" i="79"/>
  <c r="M191" i="79"/>
  <c r="I191" i="79"/>
  <c r="H191" i="79"/>
  <c r="G191" i="79"/>
  <c r="AO191" i="79" s="1"/>
  <c r="F191" i="79"/>
  <c r="E191" i="79"/>
  <c r="D191" i="79"/>
  <c r="C191" i="79"/>
  <c r="B191" i="79"/>
  <c r="AN190" i="79"/>
  <c r="AM190" i="79"/>
  <c r="AL190" i="79"/>
  <c r="AJ190" i="79"/>
  <c r="AI190" i="79"/>
  <c r="M190" i="79"/>
  <c r="I190" i="79"/>
  <c r="H190" i="79"/>
  <c r="G190" i="79"/>
  <c r="F190" i="79"/>
  <c r="E190" i="79"/>
  <c r="D190" i="79"/>
  <c r="C190" i="79"/>
  <c r="B190" i="79"/>
  <c r="AQ189" i="79"/>
  <c r="AN189" i="79"/>
  <c r="AM189" i="79"/>
  <c r="AJ189" i="79"/>
  <c r="AI189" i="79"/>
  <c r="I189" i="79"/>
  <c r="H189" i="79"/>
  <c r="G189" i="79"/>
  <c r="F189" i="79"/>
  <c r="E189" i="79"/>
  <c r="D189" i="79"/>
  <c r="C189" i="79"/>
  <c r="B189" i="79"/>
  <c r="AP188" i="79"/>
  <c r="AN188" i="79"/>
  <c r="AM188" i="79"/>
  <c r="AL188" i="79"/>
  <c r="AK188" i="79"/>
  <c r="AI188" i="79"/>
  <c r="N188" i="79"/>
  <c r="M188" i="79"/>
  <c r="I188" i="79"/>
  <c r="P188" i="79" s="1"/>
  <c r="H188" i="79"/>
  <c r="G188" i="79"/>
  <c r="AO188" i="79" s="1"/>
  <c r="F188" i="79"/>
  <c r="E188" i="79"/>
  <c r="D188" i="79"/>
  <c r="C188" i="79"/>
  <c r="B188" i="79"/>
  <c r="AN187" i="79"/>
  <c r="AM187" i="79"/>
  <c r="AL187" i="79"/>
  <c r="AK187" i="79"/>
  <c r="AI187" i="79"/>
  <c r="M187" i="79"/>
  <c r="I187" i="79"/>
  <c r="H187" i="79"/>
  <c r="G187" i="79"/>
  <c r="F187" i="79"/>
  <c r="E187" i="79"/>
  <c r="D187" i="79"/>
  <c r="C187" i="79"/>
  <c r="B187" i="79"/>
  <c r="AQ186" i="79"/>
  <c r="AN186" i="79"/>
  <c r="AM186" i="79"/>
  <c r="AJ186" i="79"/>
  <c r="AI186" i="79"/>
  <c r="I186" i="79"/>
  <c r="H186" i="79"/>
  <c r="G186" i="79"/>
  <c r="F186" i="79"/>
  <c r="E186" i="79"/>
  <c r="D186" i="79"/>
  <c r="C186" i="79"/>
  <c r="B186" i="79"/>
  <c r="AP185" i="79"/>
  <c r="AN185" i="79"/>
  <c r="AM185" i="79"/>
  <c r="AI185" i="79"/>
  <c r="S185" i="79"/>
  <c r="N185" i="79"/>
  <c r="P185" i="79" s="1"/>
  <c r="Q185" i="79" s="1"/>
  <c r="I185" i="79"/>
  <c r="H185" i="79"/>
  <c r="G185" i="79"/>
  <c r="AO185" i="79" s="1"/>
  <c r="F185" i="79"/>
  <c r="E185" i="79"/>
  <c r="D185" i="79"/>
  <c r="C185" i="79"/>
  <c r="B185" i="79"/>
  <c r="AP184" i="79"/>
  <c r="AN184" i="79"/>
  <c r="AM184" i="79"/>
  <c r="AL184" i="79"/>
  <c r="AK184" i="79"/>
  <c r="AJ184" i="79"/>
  <c r="AI184" i="79"/>
  <c r="P184" i="79"/>
  <c r="Q184" i="79" s="1"/>
  <c r="N184" i="79"/>
  <c r="M184" i="79"/>
  <c r="I184" i="79"/>
  <c r="H184" i="79"/>
  <c r="G184" i="79"/>
  <c r="AO184" i="79" s="1"/>
  <c r="F184" i="79"/>
  <c r="E184" i="79"/>
  <c r="D184" i="79"/>
  <c r="C184" i="79"/>
  <c r="B184" i="79"/>
  <c r="AN183" i="79"/>
  <c r="AM183" i="79"/>
  <c r="AL183" i="79"/>
  <c r="AJ183" i="79"/>
  <c r="AI183" i="79"/>
  <c r="I183" i="79"/>
  <c r="H183" i="79"/>
  <c r="G183" i="79"/>
  <c r="AK183" i="79" s="1"/>
  <c r="F183" i="79"/>
  <c r="E183" i="79"/>
  <c r="D183" i="79"/>
  <c r="C183" i="79"/>
  <c r="B183" i="79"/>
  <c r="AQ182" i="79"/>
  <c r="AN182" i="79"/>
  <c r="AM182" i="79"/>
  <c r="AI182" i="79"/>
  <c r="I182" i="79"/>
  <c r="H182" i="79"/>
  <c r="G182" i="79"/>
  <c r="F182" i="79"/>
  <c r="E182" i="79"/>
  <c r="D182" i="79"/>
  <c r="C182" i="79"/>
  <c r="B182" i="79"/>
  <c r="AQ181" i="79"/>
  <c r="AP181" i="79"/>
  <c r="AN181" i="79"/>
  <c r="S181" i="79" s="1"/>
  <c r="AM181" i="79"/>
  <c r="AI181" i="79"/>
  <c r="N181" i="79"/>
  <c r="P181" i="79" s="1"/>
  <c r="Q181" i="79" s="1"/>
  <c r="I181" i="79"/>
  <c r="H181" i="79"/>
  <c r="G181" i="79"/>
  <c r="AO181" i="79" s="1"/>
  <c r="F181" i="79"/>
  <c r="E181" i="79"/>
  <c r="D181" i="79"/>
  <c r="C181" i="79"/>
  <c r="B181" i="79"/>
  <c r="AP180" i="79"/>
  <c r="AN180" i="79"/>
  <c r="AM180" i="79"/>
  <c r="AL180" i="79"/>
  <c r="AK180" i="79"/>
  <c r="AJ180" i="79"/>
  <c r="AI180" i="79"/>
  <c r="N180" i="79"/>
  <c r="P180" i="79" s="1"/>
  <c r="Q180" i="79" s="1"/>
  <c r="M180" i="79"/>
  <c r="I180" i="79"/>
  <c r="H180" i="79"/>
  <c r="G180" i="79"/>
  <c r="AO180" i="79" s="1"/>
  <c r="F180" i="79"/>
  <c r="E180" i="79"/>
  <c r="D180" i="79"/>
  <c r="C180" i="79"/>
  <c r="B180" i="79"/>
  <c r="AN179" i="79"/>
  <c r="AM179" i="79"/>
  <c r="AL179" i="79"/>
  <c r="AJ179" i="79"/>
  <c r="AI179" i="79"/>
  <c r="M179" i="79"/>
  <c r="I179" i="79"/>
  <c r="H179" i="79"/>
  <c r="G179" i="79"/>
  <c r="AK179" i="79" s="1"/>
  <c r="F179" i="79"/>
  <c r="E179" i="79"/>
  <c r="D179" i="79"/>
  <c r="C179" i="79"/>
  <c r="B179" i="79"/>
  <c r="AQ178" i="79"/>
  <c r="AN178" i="79"/>
  <c r="AM178" i="79"/>
  <c r="AI178" i="79"/>
  <c r="I178" i="79"/>
  <c r="H178" i="79"/>
  <c r="G178" i="79"/>
  <c r="AJ178" i="79" s="1"/>
  <c r="F178" i="79"/>
  <c r="E178" i="79"/>
  <c r="D178" i="79"/>
  <c r="C178" i="79"/>
  <c r="B178" i="79"/>
  <c r="AQ177" i="79"/>
  <c r="AP177" i="79"/>
  <c r="AN177" i="79"/>
  <c r="AM177" i="79"/>
  <c r="AI177" i="79"/>
  <c r="N177" i="79"/>
  <c r="P177" i="79" s="1"/>
  <c r="S177" i="79" s="1"/>
  <c r="I177" i="79"/>
  <c r="H177" i="79"/>
  <c r="G177" i="79"/>
  <c r="AO177" i="79" s="1"/>
  <c r="F177" i="79"/>
  <c r="E177" i="79"/>
  <c r="D177" i="79"/>
  <c r="C177" i="79"/>
  <c r="B177" i="79"/>
  <c r="AP176" i="79"/>
  <c r="AN176" i="79"/>
  <c r="AM176" i="79"/>
  <c r="AL176" i="79"/>
  <c r="AK176" i="79"/>
  <c r="AJ176" i="79"/>
  <c r="AI176" i="79"/>
  <c r="P176" i="79"/>
  <c r="Q176" i="79" s="1"/>
  <c r="N176" i="79"/>
  <c r="M176" i="79"/>
  <c r="I176" i="79"/>
  <c r="H176" i="79"/>
  <c r="G176" i="79"/>
  <c r="AO176" i="79" s="1"/>
  <c r="F176" i="79"/>
  <c r="E176" i="79"/>
  <c r="D176" i="79"/>
  <c r="C176" i="79"/>
  <c r="B176" i="79"/>
  <c r="AN175" i="79"/>
  <c r="AM175" i="79"/>
  <c r="AL175" i="79"/>
  <c r="AJ175" i="79"/>
  <c r="AI175" i="79"/>
  <c r="I175" i="79"/>
  <c r="H175" i="79"/>
  <c r="G175" i="79"/>
  <c r="AK175" i="79" s="1"/>
  <c r="F175" i="79"/>
  <c r="E175" i="79"/>
  <c r="D175" i="79"/>
  <c r="C175" i="79"/>
  <c r="B175" i="79"/>
  <c r="AQ174" i="79"/>
  <c r="AN174" i="79"/>
  <c r="AM174" i="79"/>
  <c r="AI174" i="79"/>
  <c r="I174" i="79"/>
  <c r="H174" i="79"/>
  <c r="G174" i="79"/>
  <c r="F174" i="79"/>
  <c r="E174" i="79"/>
  <c r="D174" i="79"/>
  <c r="C174" i="79"/>
  <c r="B174" i="79"/>
  <c r="AQ173" i="79"/>
  <c r="AP173" i="79"/>
  <c r="AN173" i="79"/>
  <c r="S173" i="79" s="1"/>
  <c r="AM173" i="79"/>
  <c r="AI173" i="79"/>
  <c r="N173" i="79"/>
  <c r="P173" i="79" s="1"/>
  <c r="Q173" i="79" s="1"/>
  <c r="I173" i="79"/>
  <c r="H173" i="79"/>
  <c r="G173" i="79"/>
  <c r="AO173" i="79" s="1"/>
  <c r="F173" i="79"/>
  <c r="E173" i="79"/>
  <c r="D173" i="79"/>
  <c r="C173" i="79"/>
  <c r="B173" i="79"/>
  <c r="AP172" i="79"/>
  <c r="AN172" i="79"/>
  <c r="AM172" i="79"/>
  <c r="AL172" i="79"/>
  <c r="AK172" i="79"/>
  <c r="AJ172" i="79"/>
  <c r="AI172" i="79"/>
  <c r="N172" i="79"/>
  <c r="P172" i="79" s="1"/>
  <c r="Q172" i="79" s="1"/>
  <c r="M172" i="79"/>
  <c r="I172" i="79"/>
  <c r="H172" i="79"/>
  <c r="G172" i="79"/>
  <c r="AO172" i="79" s="1"/>
  <c r="F172" i="79"/>
  <c r="E172" i="79"/>
  <c r="D172" i="79"/>
  <c r="C172" i="79"/>
  <c r="B172" i="79"/>
  <c r="AO171" i="79"/>
  <c r="AN171" i="79"/>
  <c r="AM171" i="79"/>
  <c r="AL171" i="79"/>
  <c r="AK171" i="79"/>
  <c r="AJ171" i="79"/>
  <c r="AI171" i="79"/>
  <c r="P171" i="79"/>
  <c r="Q171" i="79" s="1"/>
  <c r="N171" i="79"/>
  <c r="M171" i="79"/>
  <c r="I171" i="79"/>
  <c r="H171" i="79"/>
  <c r="G171" i="79"/>
  <c r="AP171" i="79" s="1"/>
  <c r="F171" i="79"/>
  <c r="E171" i="79"/>
  <c r="D171" i="79"/>
  <c r="C171" i="79"/>
  <c r="B171" i="79"/>
  <c r="AO170" i="79"/>
  <c r="AN170" i="79"/>
  <c r="AM170" i="79"/>
  <c r="AL170" i="79"/>
  <c r="AK170" i="79"/>
  <c r="AJ170" i="79"/>
  <c r="AI170" i="79"/>
  <c r="N170" i="79"/>
  <c r="P170" i="79" s="1"/>
  <c r="Q170" i="79" s="1"/>
  <c r="M170" i="79"/>
  <c r="I170" i="79"/>
  <c r="H170" i="79"/>
  <c r="G170" i="79"/>
  <c r="AP170" i="79" s="1"/>
  <c r="F170" i="79"/>
  <c r="E170" i="79"/>
  <c r="D170" i="79"/>
  <c r="C170" i="79"/>
  <c r="B170" i="79"/>
  <c r="AO169" i="79"/>
  <c r="AN169" i="79"/>
  <c r="AM169" i="79"/>
  <c r="AL169" i="79"/>
  <c r="AK169" i="79"/>
  <c r="AJ169" i="79"/>
  <c r="AI169" i="79"/>
  <c r="P169" i="79"/>
  <c r="Q169" i="79" s="1"/>
  <c r="N169" i="79"/>
  <c r="M169" i="79"/>
  <c r="I169" i="79"/>
  <c r="H169" i="79"/>
  <c r="G169" i="79"/>
  <c r="AP169" i="79" s="1"/>
  <c r="F169" i="79"/>
  <c r="E169" i="79"/>
  <c r="D169" i="79"/>
  <c r="C169" i="79"/>
  <c r="B169" i="79"/>
  <c r="AO168" i="79"/>
  <c r="AN168" i="79"/>
  <c r="AM168" i="79"/>
  <c r="AL168" i="79"/>
  <c r="AK168" i="79"/>
  <c r="AJ168" i="79"/>
  <c r="AI168" i="79"/>
  <c r="N168" i="79"/>
  <c r="P168" i="79" s="1"/>
  <c r="Q168" i="79" s="1"/>
  <c r="M168" i="79"/>
  <c r="I168" i="79"/>
  <c r="H168" i="79"/>
  <c r="G168" i="79"/>
  <c r="AP168" i="79" s="1"/>
  <c r="F168" i="79"/>
  <c r="E168" i="79"/>
  <c r="D168" i="79"/>
  <c r="C168" i="79"/>
  <c r="B168" i="79"/>
  <c r="AO167" i="79"/>
  <c r="AN167" i="79"/>
  <c r="AM167" i="79"/>
  <c r="AL167" i="79"/>
  <c r="AK167" i="79"/>
  <c r="AJ167" i="79"/>
  <c r="AI167" i="79"/>
  <c r="N167" i="79"/>
  <c r="P167" i="79" s="1"/>
  <c r="Q167" i="79" s="1"/>
  <c r="M167" i="79"/>
  <c r="I167" i="79"/>
  <c r="H167" i="79"/>
  <c r="G167" i="79"/>
  <c r="AP167" i="79" s="1"/>
  <c r="F167" i="79"/>
  <c r="E167" i="79"/>
  <c r="D167" i="79"/>
  <c r="C167" i="79"/>
  <c r="B167" i="79"/>
  <c r="AO166" i="79"/>
  <c r="AN166" i="79"/>
  <c r="AM166" i="79"/>
  <c r="AQ166" i="79" s="1"/>
  <c r="AL166" i="79"/>
  <c r="AK166" i="79"/>
  <c r="AJ166" i="79"/>
  <c r="AI166" i="79"/>
  <c r="R166" i="79"/>
  <c r="P166" i="79"/>
  <c r="Q166" i="79" s="1"/>
  <c r="N166" i="79"/>
  <c r="M166" i="79"/>
  <c r="I166" i="79"/>
  <c r="H166" i="79"/>
  <c r="G166" i="79"/>
  <c r="AP166" i="79" s="1"/>
  <c r="F166" i="79"/>
  <c r="E166" i="79"/>
  <c r="D166" i="79"/>
  <c r="C166" i="79"/>
  <c r="B166" i="79"/>
  <c r="AO165" i="79"/>
  <c r="AN165" i="79"/>
  <c r="AM165" i="79"/>
  <c r="AQ165" i="79" s="1"/>
  <c r="AL165" i="79"/>
  <c r="AK165" i="79"/>
  <c r="AJ165" i="79"/>
  <c r="AI165" i="79"/>
  <c r="N165" i="79"/>
  <c r="P165" i="79" s="1"/>
  <c r="Q165" i="79" s="1"/>
  <c r="M165" i="79"/>
  <c r="I165" i="79"/>
  <c r="H165" i="79"/>
  <c r="G165" i="79"/>
  <c r="AP165" i="79" s="1"/>
  <c r="F165" i="79"/>
  <c r="E165" i="79"/>
  <c r="D165" i="79"/>
  <c r="C165" i="79"/>
  <c r="B165" i="79"/>
  <c r="AO164" i="79"/>
  <c r="AN164" i="79"/>
  <c r="AM164" i="79"/>
  <c r="AQ164" i="79" s="1"/>
  <c r="AL164" i="79"/>
  <c r="AK164" i="79"/>
  <c r="AJ164" i="79"/>
  <c r="AI164" i="79"/>
  <c r="R164" i="79"/>
  <c r="P164" i="79"/>
  <c r="Q164" i="79" s="1"/>
  <c r="N164" i="79"/>
  <c r="M164" i="79"/>
  <c r="I164" i="79"/>
  <c r="H164" i="79"/>
  <c r="G164" i="79"/>
  <c r="AP164" i="79" s="1"/>
  <c r="F164" i="79"/>
  <c r="E164" i="79"/>
  <c r="D164" i="79"/>
  <c r="C164" i="79"/>
  <c r="B164" i="79"/>
  <c r="AO163" i="79"/>
  <c r="AN163" i="79"/>
  <c r="AM163" i="79"/>
  <c r="AQ163" i="79" s="1"/>
  <c r="AL163" i="79"/>
  <c r="AK163" i="79"/>
  <c r="AJ163" i="79"/>
  <c r="AI163" i="79"/>
  <c r="N163" i="79"/>
  <c r="P163" i="79" s="1"/>
  <c r="Q163" i="79" s="1"/>
  <c r="M163" i="79"/>
  <c r="I163" i="79"/>
  <c r="H163" i="79"/>
  <c r="G163" i="79"/>
  <c r="AP163" i="79" s="1"/>
  <c r="F163" i="79"/>
  <c r="E163" i="79"/>
  <c r="D163" i="79"/>
  <c r="C163" i="79"/>
  <c r="B163" i="79"/>
  <c r="AO162" i="79"/>
  <c r="AN162" i="79"/>
  <c r="AM162" i="79"/>
  <c r="AQ162" i="79" s="1"/>
  <c r="AL162" i="79"/>
  <c r="AK162" i="79"/>
  <c r="AJ162" i="79"/>
  <c r="AI162" i="79"/>
  <c r="N162" i="79"/>
  <c r="M162" i="79"/>
  <c r="I162" i="79"/>
  <c r="P162" i="79" s="1"/>
  <c r="Q162" i="79" s="1"/>
  <c r="H162" i="79"/>
  <c r="G162" i="79"/>
  <c r="AP162" i="79" s="1"/>
  <c r="F162" i="79"/>
  <c r="E162" i="79"/>
  <c r="D162" i="79"/>
  <c r="C162" i="79"/>
  <c r="B162" i="79"/>
  <c r="AO161" i="79"/>
  <c r="AN161" i="79"/>
  <c r="AM161" i="79"/>
  <c r="AQ161" i="79" s="1"/>
  <c r="AL161" i="79"/>
  <c r="AK161" i="79"/>
  <c r="AJ161" i="79"/>
  <c r="AI161" i="79"/>
  <c r="P161" i="79"/>
  <c r="N161" i="79"/>
  <c r="M161" i="79"/>
  <c r="I161" i="79"/>
  <c r="H161" i="79"/>
  <c r="G161" i="79"/>
  <c r="AP161" i="79" s="1"/>
  <c r="F161" i="79"/>
  <c r="E161" i="79"/>
  <c r="D161" i="79"/>
  <c r="C161" i="79"/>
  <c r="B161" i="79"/>
  <c r="AO160" i="79"/>
  <c r="AN160" i="79"/>
  <c r="AM160" i="79"/>
  <c r="AQ160" i="79" s="1"/>
  <c r="AL160" i="79"/>
  <c r="AK160" i="79"/>
  <c r="AJ160" i="79"/>
  <c r="AI160" i="79"/>
  <c r="N160" i="79"/>
  <c r="M160" i="79"/>
  <c r="I160" i="79"/>
  <c r="P160" i="79" s="1"/>
  <c r="Q160" i="79" s="1"/>
  <c r="H160" i="79"/>
  <c r="G160" i="79"/>
  <c r="AP160" i="79" s="1"/>
  <c r="F160" i="79"/>
  <c r="E160" i="79"/>
  <c r="D160" i="79"/>
  <c r="C160" i="79"/>
  <c r="B160" i="79"/>
  <c r="AO159" i="79"/>
  <c r="AN159" i="79"/>
  <c r="AM159" i="79"/>
  <c r="AQ159" i="79" s="1"/>
  <c r="AL159" i="79"/>
  <c r="AK159" i="79"/>
  <c r="AJ159" i="79"/>
  <c r="AI159" i="79"/>
  <c r="R159" i="79"/>
  <c r="P159" i="79"/>
  <c r="Q159" i="79" s="1"/>
  <c r="N159" i="79"/>
  <c r="M159" i="79"/>
  <c r="I159" i="79"/>
  <c r="H159" i="79"/>
  <c r="G159" i="79"/>
  <c r="AP159" i="79" s="1"/>
  <c r="F159" i="79"/>
  <c r="E159" i="79"/>
  <c r="D159" i="79"/>
  <c r="C159" i="79"/>
  <c r="B159" i="79"/>
  <c r="AO158" i="79"/>
  <c r="AN158" i="79"/>
  <c r="AM158" i="79"/>
  <c r="AL158" i="79"/>
  <c r="AK158" i="79"/>
  <c r="AJ158" i="79"/>
  <c r="AI158" i="79"/>
  <c r="N158" i="79"/>
  <c r="M158" i="79"/>
  <c r="I158" i="79"/>
  <c r="H158" i="79"/>
  <c r="G158" i="79"/>
  <c r="AP158" i="79" s="1"/>
  <c r="F158" i="79"/>
  <c r="E158" i="79"/>
  <c r="D158" i="79"/>
  <c r="C158" i="79"/>
  <c r="B158" i="79"/>
  <c r="AO157" i="79"/>
  <c r="AN157" i="79"/>
  <c r="AM157" i="79"/>
  <c r="AQ157" i="79" s="1"/>
  <c r="AL157" i="79"/>
  <c r="AK157" i="79"/>
  <c r="AJ157" i="79"/>
  <c r="AI157" i="79"/>
  <c r="N157" i="79"/>
  <c r="M157" i="79"/>
  <c r="I157" i="79"/>
  <c r="P157" i="79" s="1"/>
  <c r="H157" i="79"/>
  <c r="G157" i="79"/>
  <c r="AP157" i="79" s="1"/>
  <c r="F157" i="79"/>
  <c r="E157" i="79"/>
  <c r="D157" i="79"/>
  <c r="C157" i="79"/>
  <c r="B157" i="79"/>
  <c r="AO156" i="79"/>
  <c r="AN156" i="79"/>
  <c r="AM156" i="79"/>
  <c r="AQ156" i="79" s="1"/>
  <c r="AL156" i="79"/>
  <c r="AK156" i="79"/>
  <c r="AJ156" i="79"/>
  <c r="AI156" i="79"/>
  <c r="N156" i="79"/>
  <c r="M156" i="79"/>
  <c r="I156" i="79"/>
  <c r="P156" i="79" s="1"/>
  <c r="Q156" i="79" s="1"/>
  <c r="H156" i="79"/>
  <c r="G156" i="79"/>
  <c r="AP156" i="79" s="1"/>
  <c r="F156" i="79"/>
  <c r="E156" i="79"/>
  <c r="D156" i="79"/>
  <c r="C156" i="79"/>
  <c r="B156" i="79"/>
  <c r="AO155" i="79"/>
  <c r="AN155" i="79"/>
  <c r="AM155" i="79"/>
  <c r="AQ155" i="79" s="1"/>
  <c r="AL155" i="79"/>
  <c r="AK155" i="79"/>
  <c r="AJ155" i="79"/>
  <c r="AI155" i="79"/>
  <c r="N155" i="79"/>
  <c r="P155" i="79" s="1"/>
  <c r="Q155" i="79" s="1"/>
  <c r="M155" i="79"/>
  <c r="I155" i="79"/>
  <c r="H155" i="79"/>
  <c r="G155" i="79"/>
  <c r="AP155" i="79" s="1"/>
  <c r="F155" i="79"/>
  <c r="E155" i="79"/>
  <c r="D155" i="79"/>
  <c r="C155" i="79"/>
  <c r="B155" i="79"/>
  <c r="AO154" i="79"/>
  <c r="AN154" i="79"/>
  <c r="AM154" i="79"/>
  <c r="AQ154" i="79" s="1"/>
  <c r="AL154" i="79"/>
  <c r="AK154" i="79"/>
  <c r="AJ154" i="79"/>
  <c r="AI154" i="79"/>
  <c r="N154" i="79"/>
  <c r="M154" i="79"/>
  <c r="I154" i="79"/>
  <c r="P154" i="79" s="1"/>
  <c r="Q154" i="79" s="1"/>
  <c r="H154" i="79"/>
  <c r="G154" i="79"/>
  <c r="AP154" i="79" s="1"/>
  <c r="F154" i="79"/>
  <c r="E154" i="79"/>
  <c r="D154" i="79"/>
  <c r="C154" i="79"/>
  <c r="B154" i="79"/>
  <c r="AO153" i="79"/>
  <c r="AN153" i="79"/>
  <c r="S153" i="79" s="1"/>
  <c r="AM153" i="79"/>
  <c r="AQ153" i="79" s="1"/>
  <c r="AL153" i="79"/>
  <c r="AK153" i="79"/>
  <c r="AJ153" i="79"/>
  <c r="AI153" i="79"/>
  <c r="P153" i="79"/>
  <c r="N153" i="79"/>
  <c r="M153" i="79"/>
  <c r="I153" i="79"/>
  <c r="H153" i="79"/>
  <c r="G153" i="79"/>
  <c r="AP153" i="79" s="1"/>
  <c r="F153" i="79"/>
  <c r="E153" i="79"/>
  <c r="D153" i="79"/>
  <c r="C153" i="79"/>
  <c r="B153" i="79"/>
  <c r="AO152" i="79"/>
  <c r="AN152" i="79"/>
  <c r="AM152" i="79"/>
  <c r="AQ152" i="79" s="1"/>
  <c r="AL152" i="79"/>
  <c r="AK152" i="79"/>
  <c r="AJ152" i="79"/>
  <c r="AI152" i="79"/>
  <c r="N152" i="79"/>
  <c r="M152" i="79"/>
  <c r="I152" i="79"/>
  <c r="P152" i="79" s="1"/>
  <c r="Q152" i="79" s="1"/>
  <c r="H152" i="79"/>
  <c r="G152" i="79"/>
  <c r="AP152" i="79" s="1"/>
  <c r="F152" i="79"/>
  <c r="E152" i="79"/>
  <c r="D152" i="79"/>
  <c r="C152" i="79"/>
  <c r="B152" i="79"/>
  <c r="AO151" i="79"/>
  <c r="AN151" i="79"/>
  <c r="AM151" i="79"/>
  <c r="AQ151" i="79" s="1"/>
  <c r="AL151" i="79"/>
  <c r="AK151" i="79"/>
  <c r="AJ151" i="79"/>
  <c r="AI151" i="79"/>
  <c r="R151" i="79"/>
  <c r="P151" i="79"/>
  <c r="Q151" i="79" s="1"/>
  <c r="N151" i="79"/>
  <c r="M151" i="79"/>
  <c r="I151" i="79"/>
  <c r="H151" i="79"/>
  <c r="G151" i="79"/>
  <c r="AP151" i="79" s="1"/>
  <c r="F151" i="79"/>
  <c r="E151" i="79"/>
  <c r="D151" i="79"/>
  <c r="C151" i="79"/>
  <c r="B151" i="79"/>
  <c r="AO150" i="79"/>
  <c r="AN150" i="79"/>
  <c r="AM150" i="79"/>
  <c r="AL150" i="79"/>
  <c r="AK150" i="79"/>
  <c r="AJ150" i="79"/>
  <c r="AI150" i="79"/>
  <c r="N150" i="79"/>
  <c r="M150" i="79"/>
  <c r="I150" i="79"/>
  <c r="P150" i="79" s="1"/>
  <c r="Q150" i="79" s="1"/>
  <c r="H150" i="79"/>
  <c r="G150" i="79"/>
  <c r="AP150" i="79" s="1"/>
  <c r="F150" i="79"/>
  <c r="E150" i="79"/>
  <c r="D150" i="79"/>
  <c r="C150" i="79"/>
  <c r="B150" i="79"/>
  <c r="AO149" i="79"/>
  <c r="AN149" i="79"/>
  <c r="AM149" i="79"/>
  <c r="AQ149" i="79" s="1"/>
  <c r="AL149" i="79"/>
  <c r="AK149" i="79"/>
  <c r="AJ149" i="79"/>
  <c r="AI149" i="79"/>
  <c r="N149" i="79"/>
  <c r="M149" i="79"/>
  <c r="I149" i="79"/>
  <c r="P149" i="79" s="1"/>
  <c r="H149" i="79"/>
  <c r="G149" i="79"/>
  <c r="AP149" i="79" s="1"/>
  <c r="F149" i="79"/>
  <c r="E149" i="79"/>
  <c r="D149" i="79"/>
  <c r="C149" i="79"/>
  <c r="B149" i="79"/>
  <c r="AN148" i="79"/>
  <c r="AM148" i="79"/>
  <c r="AQ148" i="79" s="1"/>
  <c r="AI148" i="79"/>
  <c r="H148" i="79"/>
  <c r="G148" i="79"/>
  <c r="AP148" i="79" s="1"/>
  <c r="F148" i="79"/>
  <c r="E148" i="79"/>
  <c r="D148" i="79"/>
  <c r="C148" i="79"/>
  <c r="B148" i="79"/>
  <c r="AO147" i="79"/>
  <c r="AN147" i="79"/>
  <c r="AM147" i="79"/>
  <c r="AQ147" i="79" s="1"/>
  <c r="AI147" i="79"/>
  <c r="I147" i="79"/>
  <c r="H147" i="79"/>
  <c r="G147" i="79"/>
  <c r="AL147" i="79" s="1"/>
  <c r="F147" i="79"/>
  <c r="E147" i="79"/>
  <c r="D147" i="79"/>
  <c r="C147" i="79"/>
  <c r="B147" i="79"/>
  <c r="AO146" i="79"/>
  <c r="AN146" i="79"/>
  <c r="AM146" i="79"/>
  <c r="AQ146" i="79" s="1"/>
  <c r="AL146" i="79"/>
  <c r="AI146" i="79"/>
  <c r="Q146" i="79"/>
  <c r="N146" i="79"/>
  <c r="I146" i="79"/>
  <c r="P146" i="79" s="1"/>
  <c r="R146" i="79" s="1"/>
  <c r="H146" i="79"/>
  <c r="G146" i="79"/>
  <c r="AK146" i="79" s="1"/>
  <c r="F146" i="79"/>
  <c r="E146" i="79"/>
  <c r="D146" i="79"/>
  <c r="C146" i="79"/>
  <c r="B146" i="79"/>
  <c r="AO145" i="79"/>
  <c r="AN145" i="79"/>
  <c r="AM145" i="79"/>
  <c r="AL145" i="79"/>
  <c r="AK145" i="79"/>
  <c r="AJ145" i="79"/>
  <c r="AI145" i="79"/>
  <c r="P145" i="79"/>
  <c r="Q145" i="79" s="1"/>
  <c r="N145" i="79"/>
  <c r="M145" i="79"/>
  <c r="I145" i="79"/>
  <c r="H145" i="79"/>
  <c r="G145" i="79"/>
  <c r="AP145" i="79" s="1"/>
  <c r="F145" i="79"/>
  <c r="E145" i="79"/>
  <c r="D145" i="79"/>
  <c r="C145" i="79"/>
  <c r="B145" i="79"/>
  <c r="AN144" i="79"/>
  <c r="AM144" i="79"/>
  <c r="AQ144" i="79" s="1"/>
  <c r="AL144" i="79"/>
  <c r="AJ144" i="79"/>
  <c r="AI144" i="79"/>
  <c r="N144" i="79"/>
  <c r="I144" i="79"/>
  <c r="P144" i="79" s="1"/>
  <c r="Q144" i="79" s="1"/>
  <c r="H144" i="79"/>
  <c r="G144" i="79"/>
  <c r="AP144" i="79" s="1"/>
  <c r="F144" i="79"/>
  <c r="E144" i="79"/>
  <c r="D144" i="79"/>
  <c r="C144" i="79"/>
  <c r="B144" i="79"/>
  <c r="AN143" i="79"/>
  <c r="AM143" i="79"/>
  <c r="AQ143" i="79" s="1"/>
  <c r="AL143" i="79"/>
  <c r="AK143" i="79"/>
  <c r="AI143" i="79"/>
  <c r="N143" i="79"/>
  <c r="P143" i="79" s="1"/>
  <c r="M143" i="79"/>
  <c r="I143" i="79"/>
  <c r="H143" i="79"/>
  <c r="G143" i="79"/>
  <c r="AP143" i="79" s="1"/>
  <c r="F143" i="79"/>
  <c r="E143" i="79"/>
  <c r="D143" i="79"/>
  <c r="C143" i="79"/>
  <c r="B143" i="79"/>
  <c r="AN142" i="79"/>
  <c r="AM142" i="79"/>
  <c r="AQ142" i="79" s="1"/>
  <c r="AI142" i="79"/>
  <c r="I142" i="79"/>
  <c r="H142" i="79"/>
  <c r="G142" i="79"/>
  <c r="F142" i="79"/>
  <c r="E142" i="79"/>
  <c r="D142" i="79"/>
  <c r="C142" i="79"/>
  <c r="B142" i="79"/>
  <c r="AO141" i="79"/>
  <c r="AN141" i="79"/>
  <c r="AM141" i="79"/>
  <c r="AQ141" i="79" s="1"/>
  <c r="AK141" i="79"/>
  <c r="AJ141" i="79"/>
  <c r="AI141" i="79"/>
  <c r="M141" i="79"/>
  <c r="I141" i="79"/>
  <c r="H141" i="79"/>
  <c r="G141" i="79"/>
  <c r="AL141" i="79" s="1"/>
  <c r="F141" i="79"/>
  <c r="E141" i="79"/>
  <c r="D141" i="79"/>
  <c r="C141" i="79"/>
  <c r="B141" i="79"/>
  <c r="AN140" i="79"/>
  <c r="AM140" i="79"/>
  <c r="AQ140" i="79" s="1"/>
  <c r="AI140" i="79"/>
  <c r="I140" i="79"/>
  <c r="H140" i="79"/>
  <c r="G140" i="79"/>
  <c r="F140" i="79"/>
  <c r="E140" i="79"/>
  <c r="D140" i="79"/>
  <c r="C140" i="79"/>
  <c r="B140" i="79"/>
  <c r="AP139" i="79"/>
  <c r="AN139" i="79"/>
  <c r="AM139" i="79"/>
  <c r="AQ139" i="79" s="1"/>
  <c r="AI139" i="79"/>
  <c r="I139" i="79"/>
  <c r="H139" i="79"/>
  <c r="G139" i="79"/>
  <c r="F139" i="79"/>
  <c r="E139" i="79"/>
  <c r="D139" i="79"/>
  <c r="C139" i="79"/>
  <c r="B139" i="79"/>
  <c r="AO138" i="79"/>
  <c r="AN138" i="79"/>
  <c r="AM138" i="79"/>
  <c r="AQ138" i="79" s="1"/>
  <c r="AL138" i="79"/>
  <c r="AI138" i="79"/>
  <c r="N138" i="79"/>
  <c r="I138" i="79"/>
  <c r="P138" i="79" s="1"/>
  <c r="R138" i="79" s="1"/>
  <c r="H138" i="79"/>
  <c r="G138" i="79"/>
  <c r="AK138" i="79" s="1"/>
  <c r="F138" i="79"/>
  <c r="E138" i="79"/>
  <c r="D138" i="79"/>
  <c r="C138" i="79"/>
  <c r="B138" i="79"/>
  <c r="AO137" i="79"/>
  <c r="AN137" i="79"/>
  <c r="AM137" i="79"/>
  <c r="AQ137" i="79" s="1"/>
  <c r="AL137" i="79"/>
  <c r="AI137" i="79"/>
  <c r="N137" i="79"/>
  <c r="I137" i="79"/>
  <c r="H137" i="79"/>
  <c r="P137" i="79" s="1"/>
  <c r="R137" i="79" s="1"/>
  <c r="G137" i="79"/>
  <c r="AK137" i="79" s="1"/>
  <c r="F137" i="79"/>
  <c r="E137" i="79"/>
  <c r="D137" i="79"/>
  <c r="C137" i="79"/>
  <c r="B137" i="79"/>
  <c r="AQ136" i="79"/>
  <c r="AO136" i="79"/>
  <c r="AN136" i="79"/>
  <c r="AM136" i="79"/>
  <c r="AL136" i="79"/>
  <c r="AI136" i="79"/>
  <c r="N136" i="79"/>
  <c r="I136" i="79"/>
  <c r="H136" i="79"/>
  <c r="P136" i="79" s="1"/>
  <c r="R136" i="79" s="1"/>
  <c r="G136" i="79"/>
  <c r="AK136" i="79" s="1"/>
  <c r="F136" i="79"/>
  <c r="E136" i="79"/>
  <c r="D136" i="79"/>
  <c r="C136" i="79"/>
  <c r="B136" i="79"/>
  <c r="AQ135" i="79"/>
  <c r="AO135" i="79"/>
  <c r="AN135" i="79"/>
  <c r="AM135" i="79"/>
  <c r="AL135" i="79"/>
  <c r="AI135" i="79"/>
  <c r="N135" i="79"/>
  <c r="I135" i="79"/>
  <c r="H135" i="79"/>
  <c r="G135" i="79"/>
  <c r="AK135" i="79" s="1"/>
  <c r="F135" i="79"/>
  <c r="E135" i="79"/>
  <c r="D135" i="79"/>
  <c r="C135" i="79"/>
  <c r="B135" i="79"/>
  <c r="AQ134" i="79"/>
  <c r="AO134" i="79"/>
  <c r="AN134" i="79"/>
  <c r="AM134" i="79"/>
  <c r="AL134" i="79"/>
  <c r="AI134" i="79"/>
  <c r="N134" i="79"/>
  <c r="I134" i="79"/>
  <c r="H134" i="79"/>
  <c r="G134" i="79"/>
  <c r="AK134" i="79" s="1"/>
  <c r="F134" i="79"/>
  <c r="E134" i="79"/>
  <c r="D134" i="79"/>
  <c r="C134" i="79"/>
  <c r="B134" i="79"/>
  <c r="AQ133" i="79"/>
  <c r="AO133" i="79"/>
  <c r="AN133" i="79"/>
  <c r="AM133" i="79"/>
  <c r="AL133" i="79"/>
  <c r="AI133" i="79"/>
  <c r="R133" i="79"/>
  <c r="Q133" i="79"/>
  <c r="N133" i="79"/>
  <c r="I133" i="79"/>
  <c r="H133" i="79"/>
  <c r="P133" i="79" s="1"/>
  <c r="G133" i="79"/>
  <c r="AK133" i="79" s="1"/>
  <c r="F133" i="79"/>
  <c r="E133" i="79"/>
  <c r="D133" i="79"/>
  <c r="C133" i="79"/>
  <c r="B133" i="79"/>
  <c r="AQ132" i="79"/>
  <c r="AO132" i="79"/>
  <c r="AN132" i="79"/>
  <c r="AM132" i="79"/>
  <c r="AL132" i="79"/>
  <c r="AI132" i="79"/>
  <c r="N132" i="79"/>
  <c r="I132" i="79"/>
  <c r="H132" i="79"/>
  <c r="G132" i="79"/>
  <c r="AK132" i="79" s="1"/>
  <c r="F132" i="79"/>
  <c r="E132" i="79"/>
  <c r="D132" i="79"/>
  <c r="C132" i="79"/>
  <c r="B132" i="79"/>
  <c r="AQ131" i="79"/>
  <c r="AO131" i="79"/>
  <c r="AN131" i="79"/>
  <c r="AM131" i="79"/>
  <c r="AL131" i="79"/>
  <c r="AI131" i="79"/>
  <c r="N131" i="79"/>
  <c r="I131" i="79"/>
  <c r="H131" i="79"/>
  <c r="G131" i="79"/>
  <c r="AK131" i="79" s="1"/>
  <c r="F131" i="79"/>
  <c r="E131" i="79"/>
  <c r="D131" i="79"/>
  <c r="C131" i="79"/>
  <c r="B131" i="79"/>
  <c r="AQ130" i="79"/>
  <c r="AO130" i="79"/>
  <c r="AN130" i="79"/>
  <c r="AM130" i="79"/>
  <c r="AL130" i="79"/>
  <c r="AI130" i="79"/>
  <c r="N130" i="79"/>
  <c r="I130" i="79"/>
  <c r="H130" i="79"/>
  <c r="P130" i="79" s="1"/>
  <c r="R130" i="79" s="1"/>
  <c r="G130" i="79"/>
  <c r="AK130" i="79" s="1"/>
  <c r="F130" i="79"/>
  <c r="E130" i="79"/>
  <c r="D130" i="79"/>
  <c r="C130" i="79"/>
  <c r="B130" i="79"/>
  <c r="AQ129" i="79"/>
  <c r="AO129" i="79"/>
  <c r="AN129" i="79"/>
  <c r="AM129" i="79"/>
  <c r="AL129" i="79"/>
  <c r="AI129" i="79"/>
  <c r="N129" i="79"/>
  <c r="I129" i="79"/>
  <c r="H129" i="79"/>
  <c r="P129" i="79" s="1"/>
  <c r="R129" i="79" s="1"/>
  <c r="G129" i="79"/>
  <c r="AK129" i="79" s="1"/>
  <c r="F129" i="79"/>
  <c r="E129" i="79"/>
  <c r="D129" i="79"/>
  <c r="C129" i="79"/>
  <c r="B129" i="79"/>
  <c r="AQ128" i="79"/>
  <c r="AO128" i="79"/>
  <c r="AN128" i="79"/>
  <c r="AM128" i="79"/>
  <c r="AL128" i="79"/>
  <c r="AI128" i="79"/>
  <c r="N128" i="79"/>
  <c r="I128" i="79"/>
  <c r="H128" i="79"/>
  <c r="P128" i="79" s="1"/>
  <c r="R128" i="79" s="1"/>
  <c r="G128" i="79"/>
  <c r="AK128" i="79" s="1"/>
  <c r="F128" i="79"/>
  <c r="E128" i="79"/>
  <c r="D128" i="79"/>
  <c r="C128" i="79"/>
  <c r="B128" i="79"/>
  <c r="AQ127" i="79"/>
  <c r="AO127" i="79"/>
  <c r="AN127" i="79"/>
  <c r="AM127" i="79"/>
  <c r="AL127" i="79"/>
  <c r="AI127" i="79"/>
  <c r="N127" i="79"/>
  <c r="I127" i="79"/>
  <c r="H127" i="79"/>
  <c r="G127" i="79"/>
  <c r="AK127" i="79" s="1"/>
  <c r="F127" i="79"/>
  <c r="E127" i="79"/>
  <c r="D127" i="79"/>
  <c r="C127" i="79"/>
  <c r="B127" i="79"/>
  <c r="AQ126" i="79"/>
  <c r="AO126" i="79"/>
  <c r="AN126" i="79"/>
  <c r="AM126" i="79"/>
  <c r="AL126" i="79"/>
  <c r="AI126" i="79"/>
  <c r="N126" i="79"/>
  <c r="I126" i="79"/>
  <c r="H126" i="79"/>
  <c r="G126" i="79"/>
  <c r="AK126" i="79" s="1"/>
  <c r="F126" i="79"/>
  <c r="E126" i="79"/>
  <c r="D126" i="79"/>
  <c r="C126" i="79"/>
  <c r="B126" i="79"/>
  <c r="AQ125" i="79"/>
  <c r="AO125" i="79"/>
  <c r="AN125" i="79"/>
  <c r="AM125" i="79"/>
  <c r="AL125" i="79"/>
  <c r="AI125" i="79"/>
  <c r="R125" i="79"/>
  <c r="Q125" i="79"/>
  <c r="N125" i="79"/>
  <c r="I125" i="79"/>
  <c r="H125" i="79"/>
  <c r="P125" i="79" s="1"/>
  <c r="G125" i="79"/>
  <c r="AK125" i="79" s="1"/>
  <c r="F125" i="79"/>
  <c r="E125" i="79"/>
  <c r="D125" i="79"/>
  <c r="C125" i="79"/>
  <c r="B125" i="79"/>
  <c r="AQ124" i="79"/>
  <c r="AO124" i="79"/>
  <c r="AN124" i="79"/>
  <c r="AM124" i="79"/>
  <c r="AL124" i="79"/>
  <c r="AI124" i="79"/>
  <c r="R124" i="79"/>
  <c r="N124" i="79"/>
  <c r="I124" i="79"/>
  <c r="H124" i="79"/>
  <c r="P124" i="79" s="1"/>
  <c r="Q124" i="79" s="1"/>
  <c r="G124" i="79"/>
  <c r="AK124" i="79" s="1"/>
  <c r="F124" i="79"/>
  <c r="E124" i="79"/>
  <c r="D124" i="79"/>
  <c r="C124" i="79"/>
  <c r="B124" i="79"/>
  <c r="AQ123" i="79"/>
  <c r="AO123" i="79"/>
  <c r="AN123" i="79"/>
  <c r="AM123" i="79"/>
  <c r="AL123" i="79"/>
  <c r="AI123" i="79"/>
  <c r="N123" i="79"/>
  <c r="I123" i="79"/>
  <c r="H123" i="79"/>
  <c r="G123" i="79"/>
  <c r="AK123" i="79" s="1"/>
  <c r="F123" i="79"/>
  <c r="E123" i="79"/>
  <c r="D123" i="79"/>
  <c r="C123" i="79"/>
  <c r="B123" i="79"/>
  <c r="AQ122" i="79"/>
  <c r="AO122" i="79"/>
  <c r="AN122" i="79"/>
  <c r="AM122" i="79"/>
  <c r="AL122" i="79"/>
  <c r="AI122" i="79"/>
  <c r="N122" i="79"/>
  <c r="I122" i="79"/>
  <c r="H122" i="79"/>
  <c r="P122" i="79" s="1"/>
  <c r="R122" i="79" s="1"/>
  <c r="G122" i="79"/>
  <c r="AK122" i="79" s="1"/>
  <c r="F122" i="79"/>
  <c r="E122" i="79"/>
  <c r="D122" i="79"/>
  <c r="C122" i="79"/>
  <c r="B122" i="79"/>
  <c r="AQ121" i="79"/>
  <c r="AO121" i="79"/>
  <c r="AN121" i="79"/>
  <c r="AM121" i="79"/>
  <c r="AL121" i="79"/>
  <c r="AI121" i="79"/>
  <c r="N121" i="79"/>
  <c r="I121" i="79"/>
  <c r="H121" i="79"/>
  <c r="P121" i="79" s="1"/>
  <c r="R121" i="79" s="1"/>
  <c r="G121" i="79"/>
  <c r="AK121" i="79" s="1"/>
  <c r="F121" i="79"/>
  <c r="E121" i="79"/>
  <c r="D121" i="79"/>
  <c r="C121" i="79"/>
  <c r="B121" i="79"/>
  <c r="AQ120" i="79"/>
  <c r="AO120" i="79"/>
  <c r="AN120" i="79"/>
  <c r="AM120" i="79"/>
  <c r="AL120" i="79"/>
  <c r="AI120" i="79"/>
  <c r="N120" i="79"/>
  <c r="I120" i="79"/>
  <c r="H120" i="79"/>
  <c r="P120" i="79" s="1"/>
  <c r="R120" i="79" s="1"/>
  <c r="G120" i="79"/>
  <c r="AK120" i="79" s="1"/>
  <c r="F120" i="79"/>
  <c r="E120" i="79"/>
  <c r="D120" i="79"/>
  <c r="C120" i="79"/>
  <c r="B120" i="79"/>
  <c r="AQ119" i="79"/>
  <c r="AO119" i="79"/>
  <c r="AN119" i="79"/>
  <c r="AM119" i="79"/>
  <c r="AL119" i="79"/>
  <c r="AI119" i="79"/>
  <c r="N119" i="79"/>
  <c r="I119" i="79"/>
  <c r="H119" i="79"/>
  <c r="G119" i="79"/>
  <c r="AK119" i="79" s="1"/>
  <c r="F119" i="79"/>
  <c r="E119" i="79"/>
  <c r="D119" i="79"/>
  <c r="C119" i="79"/>
  <c r="B119" i="79"/>
  <c r="AQ118" i="79"/>
  <c r="AO118" i="79"/>
  <c r="AN118" i="79"/>
  <c r="AM118" i="79"/>
  <c r="AL118" i="79"/>
  <c r="AI118" i="79"/>
  <c r="N118" i="79"/>
  <c r="I118" i="79"/>
  <c r="H118" i="79"/>
  <c r="G118" i="79"/>
  <c r="AK118" i="79" s="1"/>
  <c r="F118" i="79"/>
  <c r="E118" i="79"/>
  <c r="D118" i="79"/>
  <c r="C118" i="79"/>
  <c r="B118" i="79"/>
  <c r="AQ117" i="79"/>
  <c r="AO117" i="79"/>
  <c r="AN117" i="79"/>
  <c r="AM117" i="79"/>
  <c r="AL117" i="79"/>
  <c r="AI117" i="79"/>
  <c r="R117" i="79"/>
  <c r="Q117" i="79"/>
  <c r="N117" i="79"/>
  <c r="I117" i="79"/>
  <c r="H117" i="79"/>
  <c r="P117" i="79" s="1"/>
  <c r="G117" i="79"/>
  <c r="AK117" i="79" s="1"/>
  <c r="F117" i="79"/>
  <c r="E117" i="79"/>
  <c r="D117" i="79"/>
  <c r="C117" i="79"/>
  <c r="B117" i="79"/>
  <c r="AQ116" i="79"/>
  <c r="AO116" i="79"/>
  <c r="AN116" i="79"/>
  <c r="AM116" i="79"/>
  <c r="AL116" i="79"/>
  <c r="AI116" i="79"/>
  <c r="R116" i="79"/>
  <c r="N116" i="79"/>
  <c r="I116" i="79"/>
  <c r="H116" i="79"/>
  <c r="P116" i="79" s="1"/>
  <c r="Q116" i="79" s="1"/>
  <c r="G116" i="79"/>
  <c r="AK116" i="79" s="1"/>
  <c r="F116" i="79"/>
  <c r="E116" i="79"/>
  <c r="D116" i="79"/>
  <c r="C116" i="79"/>
  <c r="B116" i="79"/>
  <c r="AQ115" i="79"/>
  <c r="AO115" i="79"/>
  <c r="AN115" i="79"/>
  <c r="AM115" i="79"/>
  <c r="AL115" i="79"/>
  <c r="AI115" i="79"/>
  <c r="N115" i="79"/>
  <c r="I115" i="79"/>
  <c r="H115" i="79"/>
  <c r="P115" i="79" s="1"/>
  <c r="R115" i="79" s="1"/>
  <c r="G115" i="79"/>
  <c r="AK115" i="79" s="1"/>
  <c r="F115" i="79"/>
  <c r="E115" i="79"/>
  <c r="D115" i="79"/>
  <c r="C115" i="79"/>
  <c r="B115" i="79"/>
  <c r="H7" i="91"/>
  <c r="H9" i="91"/>
  <c r="H8" i="91"/>
  <c r="H6" i="91"/>
  <c r="S136" i="79" l="1"/>
  <c r="AL139" i="79"/>
  <c r="N139" i="79"/>
  <c r="P139" i="79" s="1"/>
  <c r="AK139" i="79"/>
  <c r="M139" i="79"/>
  <c r="AJ139" i="79"/>
  <c r="AL140" i="79"/>
  <c r="N140" i="79"/>
  <c r="P140" i="79" s="1"/>
  <c r="AK140" i="79"/>
  <c r="M140" i="79"/>
  <c r="AJ140" i="79"/>
  <c r="AO140" i="79"/>
  <c r="AP140" i="79"/>
  <c r="AO142" i="79"/>
  <c r="AK142" i="79"/>
  <c r="M142" i="79"/>
  <c r="AL142" i="79"/>
  <c r="N142" i="79"/>
  <c r="P142" i="79" s="1"/>
  <c r="AP142" i="79"/>
  <c r="R161" i="79"/>
  <c r="Q161" i="79"/>
  <c r="AO182" i="79"/>
  <c r="N182" i="79"/>
  <c r="AL182" i="79"/>
  <c r="M182" i="79"/>
  <c r="AK182" i="79"/>
  <c r="AP182" i="79"/>
  <c r="AJ182" i="79"/>
  <c r="S121" i="79"/>
  <c r="S129" i="79"/>
  <c r="S137" i="79"/>
  <c r="S138" i="79"/>
  <c r="AO139" i="79"/>
  <c r="Q149" i="79"/>
  <c r="R149" i="79"/>
  <c r="AQ150" i="79"/>
  <c r="R150" i="79"/>
  <c r="S122" i="79"/>
  <c r="S143" i="79"/>
  <c r="Q143" i="79"/>
  <c r="Q202" i="79"/>
  <c r="S202" i="79"/>
  <c r="S204" i="79"/>
  <c r="Q204" i="79"/>
  <c r="S205" i="79"/>
  <c r="Q205" i="79"/>
  <c r="AL148" i="79"/>
  <c r="AK148" i="79"/>
  <c r="AJ148" i="79"/>
  <c r="AO148" i="79"/>
  <c r="M148" i="79" s="1"/>
  <c r="N148" i="79" s="1"/>
  <c r="Q120" i="79"/>
  <c r="P123" i="79"/>
  <c r="S123" i="79"/>
  <c r="Q128" i="79"/>
  <c r="P131" i="79"/>
  <c r="S131" i="79" s="1"/>
  <c r="Q136" i="79"/>
  <c r="R153" i="79"/>
  <c r="Q153" i="79"/>
  <c r="Q177" i="79"/>
  <c r="S180" i="79"/>
  <c r="S115" i="79"/>
  <c r="S116" i="79"/>
  <c r="Q121" i="79"/>
  <c r="S124" i="79"/>
  <c r="Q129" i="79"/>
  <c r="P132" i="79"/>
  <c r="S132" i="79" s="1"/>
  <c r="Q137" i="79"/>
  <c r="Q138" i="79"/>
  <c r="AO174" i="79"/>
  <c r="N174" i="79"/>
  <c r="AL174" i="79"/>
  <c r="M174" i="79"/>
  <c r="AK174" i="79"/>
  <c r="AP174" i="79"/>
  <c r="AJ174" i="79"/>
  <c r="S120" i="79"/>
  <c r="S128" i="79"/>
  <c r="Q122" i="79"/>
  <c r="S125" i="79"/>
  <c r="Q130" i="79"/>
  <c r="S133" i="79"/>
  <c r="AJ142" i="79"/>
  <c r="S130" i="79"/>
  <c r="P126" i="79"/>
  <c r="S126" i="79" s="1"/>
  <c r="P134" i="79"/>
  <c r="S134" i="79" s="1"/>
  <c r="S144" i="79"/>
  <c r="AQ145" i="79"/>
  <c r="R145" i="79"/>
  <c r="S146" i="79"/>
  <c r="Q157" i="79"/>
  <c r="R157" i="79"/>
  <c r="AQ158" i="79"/>
  <c r="S161" i="79"/>
  <c r="Q188" i="79"/>
  <c r="S188" i="79"/>
  <c r="R191" i="79"/>
  <c r="AQ191" i="79"/>
  <c r="AO192" i="79"/>
  <c r="AP192" i="79"/>
  <c r="N192" i="79"/>
  <c r="M192" i="79"/>
  <c r="AL192" i="79"/>
  <c r="AK192" i="79"/>
  <c r="AJ192" i="79"/>
  <c r="Q115" i="79"/>
  <c r="S117" i="79"/>
  <c r="P118" i="79"/>
  <c r="S118" i="79" s="1"/>
  <c r="P119" i="79"/>
  <c r="S119" i="79" s="1"/>
  <c r="P127" i="79"/>
  <c r="S127" i="79" s="1"/>
  <c r="P135" i="79"/>
  <c r="S135" i="79" s="1"/>
  <c r="S145" i="79"/>
  <c r="P158" i="79"/>
  <c r="Q158" i="79" s="1"/>
  <c r="AQ167" i="79"/>
  <c r="R167" i="79"/>
  <c r="S172" i="79"/>
  <c r="S151" i="79"/>
  <c r="S166" i="79"/>
  <c r="AQ169" i="79"/>
  <c r="R169" i="79"/>
  <c r="Q191" i="79"/>
  <c r="S191" i="79"/>
  <c r="R193" i="79"/>
  <c r="AQ193" i="79"/>
  <c r="S159" i="79"/>
  <c r="S164" i="79"/>
  <c r="AP141" i="79"/>
  <c r="AJ143" i="79"/>
  <c r="M144" i="79"/>
  <c r="AK144" i="79"/>
  <c r="R154" i="79"/>
  <c r="S156" i="79"/>
  <c r="R162" i="79"/>
  <c r="S169" i="79"/>
  <c r="AQ172" i="79"/>
  <c r="R172" i="79"/>
  <c r="R173" i="79"/>
  <c r="R180" i="79"/>
  <c r="AQ180" i="79"/>
  <c r="R181" i="79"/>
  <c r="Q193" i="79"/>
  <c r="S193" i="79"/>
  <c r="R156" i="79"/>
  <c r="S167" i="79"/>
  <c r="AQ170" i="79"/>
  <c r="R170" i="79"/>
  <c r="P174" i="79"/>
  <c r="AO175" i="79"/>
  <c r="AP175" i="79"/>
  <c r="N175" i="79"/>
  <c r="P175" i="79" s="1"/>
  <c r="P182" i="79"/>
  <c r="AO183" i="79"/>
  <c r="AP183" i="79"/>
  <c r="N183" i="79"/>
  <c r="P183" i="79" s="1"/>
  <c r="P192" i="79"/>
  <c r="Q194" i="79"/>
  <c r="S194" i="79"/>
  <c r="S207" i="79"/>
  <c r="Q207" i="79"/>
  <c r="S208" i="79"/>
  <c r="Q208" i="79"/>
  <c r="S209" i="79"/>
  <c r="Q209" i="79"/>
  <c r="AP147" i="79"/>
  <c r="S150" i="79"/>
  <c r="AP115" i="79"/>
  <c r="AP116" i="79"/>
  <c r="AP117" i="79"/>
  <c r="AP118" i="79"/>
  <c r="AP119" i="79"/>
  <c r="AP120" i="79"/>
  <c r="AP121" i="79"/>
  <c r="AP122" i="79"/>
  <c r="AP123" i="79"/>
  <c r="AP124" i="79"/>
  <c r="AP125" i="79"/>
  <c r="AP126" i="79"/>
  <c r="AP127" i="79"/>
  <c r="AP128" i="79"/>
  <c r="AP129" i="79"/>
  <c r="AP130" i="79"/>
  <c r="AP131" i="79"/>
  <c r="AP132" i="79"/>
  <c r="AP133" i="79"/>
  <c r="AP134" i="79"/>
  <c r="AP135" i="79"/>
  <c r="AP136" i="79"/>
  <c r="AP137" i="79"/>
  <c r="AP138" i="79"/>
  <c r="AP146" i="79"/>
  <c r="S155" i="79"/>
  <c r="S163" i="79"/>
  <c r="S165" i="79"/>
  <c r="S170" i="79"/>
  <c r="R185" i="79"/>
  <c r="S210" i="79"/>
  <c r="Q210" i="79"/>
  <c r="N141" i="79"/>
  <c r="P141" i="79" s="1"/>
  <c r="R144" i="79"/>
  <c r="AO144" i="79"/>
  <c r="AJ147" i="79"/>
  <c r="S152" i="79"/>
  <c r="S160" i="79"/>
  <c r="AQ168" i="79"/>
  <c r="R168" i="79"/>
  <c r="R176" i="79"/>
  <c r="AQ176" i="79"/>
  <c r="R177" i="79"/>
  <c r="R184" i="79"/>
  <c r="AQ184" i="79"/>
  <c r="AO186" i="79"/>
  <c r="N186" i="79"/>
  <c r="AL186" i="79"/>
  <c r="M186" i="79"/>
  <c r="AK186" i="79"/>
  <c r="AP186" i="79"/>
  <c r="AO187" i="79"/>
  <c r="AP187" i="79"/>
  <c r="N187" i="79"/>
  <c r="AJ187" i="79"/>
  <c r="AO189" i="79"/>
  <c r="N189" i="79"/>
  <c r="P189" i="79" s="1"/>
  <c r="M189" i="79"/>
  <c r="AL189" i="79"/>
  <c r="AK189" i="79"/>
  <c r="AP189" i="79"/>
  <c r="AO190" i="79"/>
  <c r="AP190" i="79"/>
  <c r="N190" i="79"/>
  <c r="AK190" i="79"/>
  <c r="S206" i="79"/>
  <c r="Q206" i="79"/>
  <c r="AJ115" i="79"/>
  <c r="AJ116" i="79"/>
  <c r="AJ117" i="79"/>
  <c r="AJ118" i="79"/>
  <c r="AJ119" i="79"/>
  <c r="AJ120" i="79"/>
  <c r="AJ121" i="79"/>
  <c r="AJ122" i="79"/>
  <c r="AJ123" i="79"/>
  <c r="AJ124" i="79"/>
  <c r="AJ125" i="79"/>
  <c r="AJ126" i="79"/>
  <c r="AJ127" i="79"/>
  <c r="AJ128" i="79"/>
  <c r="AJ129" i="79"/>
  <c r="AJ130" i="79"/>
  <c r="AJ131" i="79"/>
  <c r="AJ132" i="79"/>
  <c r="AJ133" i="79"/>
  <c r="AJ134" i="79"/>
  <c r="AJ135" i="79"/>
  <c r="AJ136" i="79"/>
  <c r="AJ137" i="79"/>
  <c r="AJ138" i="79"/>
  <c r="R143" i="79"/>
  <c r="AO143" i="79"/>
  <c r="AJ146" i="79"/>
  <c r="M147" i="79"/>
  <c r="AK147" i="79"/>
  <c r="S149" i="79"/>
  <c r="R155" i="79"/>
  <c r="S157" i="79"/>
  <c r="R163" i="79"/>
  <c r="R165" i="79"/>
  <c r="S168" i="79"/>
  <c r="AQ171" i="79"/>
  <c r="R171" i="79"/>
  <c r="M175" i="79"/>
  <c r="S176" i="79"/>
  <c r="AO178" i="79"/>
  <c r="N178" i="79"/>
  <c r="AL178" i="79"/>
  <c r="M178" i="79"/>
  <c r="AK178" i="79"/>
  <c r="M183" i="79"/>
  <c r="S184" i="79"/>
  <c r="P186" i="79"/>
  <c r="P187" i="79"/>
  <c r="P190" i="79"/>
  <c r="Q199" i="79"/>
  <c r="S199" i="79"/>
  <c r="S213" i="79"/>
  <c r="Q213" i="79"/>
  <c r="S214" i="79"/>
  <c r="Q214" i="79"/>
  <c r="M115" i="79"/>
  <c r="M116" i="79"/>
  <c r="M117" i="79"/>
  <c r="M118" i="79"/>
  <c r="M119" i="79"/>
  <c r="M120" i="79"/>
  <c r="M121" i="79"/>
  <c r="M122" i="79"/>
  <c r="M123" i="79"/>
  <c r="M124" i="79"/>
  <c r="M125" i="79"/>
  <c r="M126" i="79"/>
  <c r="M127" i="79"/>
  <c r="M128" i="79"/>
  <c r="M129" i="79"/>
  <c r="M130" i="79"/>
  <c r="M131" i="79"/>
  <c r="M132" i="79"/>
  <c r="M133" i="79"/>
  <c r="M134" i="79"/>
  <c r="M135" i="79"/>
  <c r="M136" i="79"/>
  <c r="M137" i="79"/>
  <c r="M138" i="79"/>
  <c r="M146" i="79"/>
  <c r="N147" i="79"/>
  <c r="P147" i="79" s="1"/>
  <c r="R152" i="79"/>
  <c r="S154" i="79"/>
  <c r="R160" i="79"/>
  <c r="S162" i="79"/>
  <c r="S171" i="79"/>
  <c r="P178" i="79"/>
  <c r="AP178" i="79"/>
  <c r="AO179" i="79"/>
  <c r="AP179" i="79"/>
  <c r="N179" i="79"/>
  <c r="P179" i="79" s="1"/>
  <c r="AQ185" i="79"/>
  <c r="AO198" i="79"/>
  <c r="AP198" i="79"/>
  <c r="N198" i="79"/>
  <c r="P198" i="79" s="1"/>
  <c r="M198" i="79"/>
  <c r="AL198" i="79"/>
  <c r="AK198" i="79"/>
  <c r="S212" i="79"/>
  <c r="Q212" i="79"/>
  <c r="R204" i="79"/>
  <c r="S211" i="79"/>
  <c r="Q211" i="79"/>
  <c r="R212" i="79"/>
  <c r="R188" i="79"/>
  <c r="AJ195" i="79"/>
  <c r="AJ203" i="79"/>
  <c r="R207" i="79"/>
  <c r="AK195" i="79"/>
  <c r="N196" i="79"/>
  <c r="P196" i="79" s="1"/>
  <c r="AP199" i="79"/>
  <c r="AJ200" i="79"/>
  <c r="AK203" i="79"/>
  <c r="AQ204" i="79"/>
  <c r="R210" i="79"/>
  <c r="AQ212" i="79"/>
  <c r="R190" i="79"/>
  <c r="AL195" i="79"/>
  <c r="AJ197" i="79"/>
  <c r="AQ199" i="79"/>
  <c r="AK200" i="79"/>
  <c r="N201" i="79"/>
  <c r="P201" i="79" s="1"/>
  <c r="AL203" i="79"/>
  <c r="R205" i="79"/>
  <c r="AQ207" i="79"/>
  <c r="R213" i="79"/>
  <c r="R187" i="79"/>
  <c r="AQ188" i="79"/>
  <c r="AJ194" i="79"/>
  <c r="M195" i="79"/>
  <c r="AQ196" i="79"/>
  <c r="AJ202" i="79"/>
  <c r="M203" i="79"/>
  <c r="R203" i="79"/>
  <c r="R208" i="79"/>
  <c r="AJ173" i="79"/>
  <c r="AJ177" i="79"/>
  <c r="AJ181" i="79"/>
  <c r="AJ185" i="79"/>
  <c r="AJ191" i="79"/>
  <c r="R192" i="79"/>
  <c r="AK194" i="79"/>
  <c r="N195" i="79"/>
  <c r="P195" i="79" s="1"/>
  <c r="AL197" i="79"/>
  <c r="AJ199" i="79"/>
  <c r="AK202" i="79"/>
  <c r="N203" i="79"/>
  <c r="P203" i="79" s="1"/>
  <c r="R211" i="79"/>
  <c r="AQ213" i="79"/>
  <c r="AK173" i="79"/>
  <c r="R174" i="79"/>
  <c r="AK177" i="79"/>
  <c r="R178" i="79"/>
  <c r="AK181" i="79"/>
  <c r="R182" i="79"/>
  <c r="AK185" i="79"/>
  <c r="R186" i="79"/>
  <c r="AJ188" i="79"/>
  <c r="AQ190" i="79"/>
  <c r="AK191" i="79"/>
  <c r="AL194" i="79"/>
  <c r="AP195" i="79"/>
  <c r="AJ196" i="79"/>
  <c r="M197" i="79"/>
  <c r="R197" i="79"/>
  <c r="AK199" i="79"/>
  <c r="N200" i="79"/>
  <c r="P200" i="79" s="1"/>
  <c r="AL202" i="79"/>
  <c r="AP203" i="79"/>
  <c r="R206" i="79"/>
  <c r="AQ208" i="79"/>
  <c r="AQ214" i="79"/>
  <c r="R214" i="79"/>
  <c r="M173" i="79"/>
  <c r="AL173" i="79"/>
  <c r="AQ175" i="79"/>
  <c r="M177" i="79"/>
  <c r="AL177" i="79"/>
  <c r="AQ179" i="79"/>
  <c r="M181" i="79"/>
  <c r="AL181" i="79"/>
  <c r="AQ183" i="79"/>
  <c r="M185" i="79"/>
  <c r="AL185" i="79"/>
  <c r="AQ187" i="79"/>
  <c r="AL191" i="79"/>
  <c r="AJ193" i="79"/>
  <c r="M194" i="79"/>
  <c r="R194" i="79"/>
  <c r="AQ195" i="79"/>
  <c r="N197" i="79"/>
  <c r="P197" i="79" s="1"/>
  <c r="AL199" i="79"/>
  <c r="AP200" i="79"/>
  <c r="AJ201" i="79"/>
  <c r="M202" i="79"/>
  <c r="R202" i="79"/>
  <c r="AQ203" i="79"/>
  <c r="R209" i="79"/>
  <c r="AQ211" i="79"/>
  <c r="AO204" i="79"/>
  <c r="AO205" i="79"/>
  <c r="AO206" i="79"/>
  <c r="AO207" i="79"/>
  <c r="AO208" i="79"/>
  <c r="AO209" i="79"/>
  <c r="AO210" i="79"/>
  <c r="AO211" i="79"/>
  <c r="AO212" i="79"/>
  <c r="AO213" i="79"/>
  <c r="AO214" i="79"/>
  <c r="S140" i="79" l="1"/>
  <c r="Q140" i="79"/>
  <c r="R140" i="79"/>
  <c r="S179" i="79"/>
  <c r="Q179" i="79"/>
  <c r="R179" i="79"/>
  <c r="S183" i="79"/>
  <c r="Q183" i="79"/>
  <c r="R183" i="79"/>
  <c r="Q201" i="79"/>
  <c r="S201" i="79"/>
  <c r="R201" i="79"/>
  <c r="Q200" i="79"/>
  <c r="S200" i="79"/>
  <c r="R200" i="79"/>
  <c r="Q195" i="79"/>
  <c r="S195" i="79"/>
  <c r="R195" i="79"/>
  <c r="Q198" i="79"/>
  <c r="S198" i="79"/>
  <c r="R198" i="79"/>
  <c r="R142" i="79"/>
  <c r="Q142" i="79"/>
  <c r="S142" i="79"/>
  <c r="Q196" i="79"/>
  <c r="S196" i="79"/>
  <c r="R196" i="79"/>
  <c r="Q141" i="79"/>
  <c r="R141" i="79"/>
  <c r="S141" i="79"/>
  <c r="S175" i="79"/>
  <c r="Q175" i="79"/>
  <c r="R175" i="79"/>
  <c r="S186" i="79"/>
  <c r="Q186" i="79"/>
  <c r="Q192" i="79"/>
  <c r="S192" i="79"/>
  <c r="S174" i="79"/>
  <c r="Q174" i="79"/>
  <c r="R158" i="79"/>
  <c r="Q189" i="79"/>
  <c r="S189" i="79"/>
  <c r="R118" i="79"/>
  <c r="Q118" i="79"/>
  <c r="R134" i="79"/>
  <c r="Q134" i="79"/>
  <c r="Q203" i="79"/>
  <c r="S203" i="79"/>
  <c r="R135" i="79"/>
  <c r="Q135" i="79"/>
  <c r="R126" i="79"/>
  <c r="Q126" i="79"/>
  <c r="R131" i="79"/>
  <c r="Q131" i="79"/>
  <c r="S182" i="79"/>
  <c r="Q182" i="79"/>
  <c r="S158" i="79"/>
  <c r="S147" i="79"/>
  <c r="Q147" i="79"/>
  <c r="R147" i="79"/>
  <c r="Q127" i="79"/>
  <c r="R127" i="79"/>
  <c r="Q139" i="79"/>
  <c r="S139" i="79"/>
  <c r="R139" i="79"/>
  <c r="Q197" i="79"/>
  <c r="S197" i="79"/>
  <c r="Q190" i="79"/>
  <c r="S190" i="79"/>
  <c r="R123" i="79"/>
  <c r="Q123" i="79"/>
  <c r="R189" i="79"/>
  <c r="Q178" i="79"/>
  <c r="S178" i="79"/>
  <c r="S187" i="79"/>
  <c r="Q187" i="79"/>
  <c r="R119" i="79"/>
  <c r="Q119" i="79"/>
  <c r="Q132" i="79"/>
  <c r="R132" i="79"/>
  <c r="A255" i="73" l="1"/>
  <c r="A256" i="73" s="1"/>
  <c r="A257" i="73" s="1"/>
  <c r="AO255" i="73"/>
  <c r="AN255" i="73"/>
  <c r="AE255" i="73"/>
  <c r="AC255" i="73"/>
  <c r="AO256" i="73"/>
  <c r="AN256" i="73"/>
  <c r="AE256" i="73"/>
  <c r="AC256" i="73"/>
  <c r="AO254" i="73"/>
  <c r="AN254" i="73"/>
  <c r="AE254" i="73"/>
  <c r="AC254" i="73"/>
  <c r="AO253" i="73"/>
  <c r="AN253" i="73"/>
  <c r="AE253" i="73"/>
  <c r="AC253" i="73"/>
  <c r="AO252" i="73"/>
  <c r="AN252" i="73"/>
  <c r="AE252" i="73"/>
  <c r="AC252" i="73"/>
  <c r="AO251" i="73"/>
  <c r="AN251" i="73"/>
  <c r="AE251" i="73"/>
  <c r="AC251" i="73"/>
  <c r="AO250" i="73"/>
  <c r="AN250" i="73"/>
  <c r="AE250" i="73"/>
  <c r="AC250" i="73"/>
  <c r="AO249" i="73"/>
  <c r="AN249" i="73"/>
  <c r="AE249" i="73"/>
  <c r="AC249" i="73"/>
  <c r="AO248" i="73"/>
  <c r="AN248" i="73"/>
  <c r="AE248" i="73"/>
  <c r="AC248" i="73"/>
  <c r="AO247" i="73"/>
  <c r="AN247" i="73"/>
  <c r="AE247" i="73"/>
  <c r="AC247" i="73"/>
  <c r="AO246" i="73"/>
  <c r="AN246" i="73"/>
  <c r="AE246" i="73"/>
  <c r="AC246" i="73"/>
  <c r="AO245" i="73"/>
  <c r="AN245" i="73"/>
  <c r="AE245" i="73"/>
  <c r="AC245" i="73"/>
  <c r="AO244" i="73"/>
  <c r="AN244" i="73"/>
  <c r="AE244" i="73"/>
  <c r="AC244" i="73"/>
  <c r="AO243" i="73"/>
  <c r="AN243" i="73"/>
  <c r="AE243" i="73"/>
  <c r="AC243" i="73"/>
  <c r="AO242" i="73"/>
  <c r="AN242" i="73"/>
  <c r="AE242" i="73"/>
  <c r="AC242" i="73"/>
  <c r="AO241" i="73"/>
  <c r="AN241" i="73"/>
  <c r="AE241" i="73"/>
  <c r="AC241" i="73"/>
  <c r="AO240" i="73"/>
  <c r="AN240" i="73"/>
  <c r="AE240" i="73"/>
  <c r="AC240" i="73"/>
  <c r="AO239" i="73"/>
  <c r="AN239" i="73"/>
  <c r="AE239" i="73"/>
  <c r="AC239" i="73"/>
  <c r="AO238" i="73"/>
  <c r="AN238" i="73"/>
  <c r="AE238" i="73"/>
  <c r="AC238" i="73"/>
  <c r="AO237" i="73"/>
  <c r="AN237" i="73"/>
  <c r="AE237" i="73"/>
  <c r="AC237" i="73"/>
  <c r="AO236" i="73"/>
  <c r="AN236" i="73"/>
  <c r="AE236" i="73"/>
  <c r="AC236" i="73"/>
  <c r="AO235" i="73"/>
  <c r="AN235" i="73"/>
  <c r="AE235" i="73"/>
  <c r="AC235" i="73"/>
  <c r="AO234" i="73"/>
  <c r="AN234" i="73"/>
  <c r="AE234" i="73"/>
  <c r="AC234" i="73"/>
  <c r="AO233" i="73"/>
  <c r="AN233" i="73"/>
  <c r="AE233" i="73"/>
  <c r="AC233" i="73"/>
  <c r="AO232" i="73"/>
  <c r="AN232" i="73"/>
  <c r="AE232" i="73"/>
  <c r="AC232" i="73"/>
  <c r="AO231" i="73"/>
  <c r="AN231" i="73"/>
  <c r="AE231" i="73"/>
  <c r="AC231" i="73"/>
  <c r="AO230" i="73"/>
  <c r="AN230" i="73"/>
  <c r="AE230" i="73"/>
  <c r="AC230" i="73"/>
  <c r="AO229" i="73"/>
  <c r="AN229" i="73"/>
  <c r="AE229" i="73"/>
  <c r="AC229" i="73"/>
  <c r="AO228" i="73"/>
  <c r="AN228" i="73"/>
  <c r="AE228" i="73"/>
  <c r="AC228" i="73"/>
  <c r="AO227" i="73"/>
  <c r="AN227" i="73"/>
  <c r="AE227" i="73"/>
  <c r="AC227" i="73"/>
  <c r="AO226" i="73"/>
  <c r="AN226" i="73"/>
  <c r="AE226" i="73"/>
  <c r="AC226" i="73"/>
  <c r="AO225" i="73"/>
  <c r="AN225" i="73"/>
  <c r="AE225" i="73"/>
  <c r="AC225" i="73"/>
  <c r="AO224" i="73"/>
  <c r="AN224" i="73"/>
  <c r="AE224" i="73"/>
  <c r="AC224" i="73"/>
  <c r="AO223" i="73"/>
  <c r="AN223" i="73"/>
  <c r="AE223" i="73"/>
  <c r="AC223" i="73"/>
  <c r="AO222" i="73"/>
  <c r="AN222" i="73"/>
  <c r="AE222" i="73"/>
  <c r="AC222" i="73"/>
  <c r="AO221" i="73"/>
  <c r="AN221" i="73"/>
  <c r="AE221" i="73"/>
  <c r="AC221" i="73"/>
  <c r="AO220" i="73"/>
  <c r="AN220" i="73"/>
  <c r="AE220" i="73"/>
  <c r="AC220" i="73"/>
  <c r="AO219" i="73"/>
  <c r="AN219" i="73"/>
  <c r="AE219" i="73"/>
  <c r="AC219" i="73"/>
  <c r="AO218" i="73"/>
  <c r="AN218" i="73"/>
  <c r="AE218" i="73"/>
  <c r="AC218" i="73"/>
  <c r="AO217" i="73"/>
  <c r="AN217" i="73"/>
  <c r="AE217" i="73"/>
  <c r="AC217" i="73"/>
  <c r="AO216" i="73"/>
  <c r="AN216" i="73"/>
  <c r="AE216" i="73"/>
  <c r="AC216" i="73"/>
  <c r="AO215" i="73"/>
  <c r="AN215" i="73"/>
  <c r="AE215" i="73"/>
  <c r="AC215" i="73"/>
  <c r="AO214" i="73"/>
  <c r="AN214" i="73"/>
  <c r="AE214" i="73"/>
  <c r="AC214" i="73"/>
  <c r="AO213" i="73"/>
  <c r="AN213" i="73"/>
  <c r="AE213" i="73"/>
  <c r="AC213" i="73"/>
  <c r="AO212" i="73"/>
  <c r="AN212" i="73"/>
  <c r="AE212" i="73"/>
  <c r="AC212" i="73"/>
  <c r="AO211" i="73"/>
  <c r="AN211" i="73"/>
  <c r="AE211" i="73"/>
  <c r="AC211" i="73"/>
  <c r="AO210" i="73"/>
  <c r="AN210" i="73"/>
  <c r="AE210" i="73"/>
  <c r="AC210" i="73"/>
  <c r="AO209" i="73"/>
  <c r="AN209" i="73"/>
  <c r="AE209" i="73"/>
  <c r="AC209" i="73"/>
  <c r="AO208" i="73"/>
  <c r="AN208" i="73"/>
  <c r="AE208" i="73"/>
  <c r="AC208" i="73"/>
  <c r="AO207" i="73"/>
  <c r="AN207" i="73"/>
  <c r="AE207" i="73"/>
  <c r="AC207" i="73"/>
  <c r="AO206" i="73"/>
  <c r="AN206" i="73"/>
  <c r="AE206" i="73"/>
  <c r="AC206" i="73"/>
  <c r="AO205" i="73"/>
  <c r="AN205" i="73"/>
  <c r="AE205" i="73"/>
  <c r="AC205" i="73"/>
  <c r="AO204" i="73"/>
  <c r="AN204" i="73"/>
  <c r="AE204" i="73"/>
  <c r="AC204" i="73"/>
  <c r="AO203" i="73"/>
  <c r="AN203" i="73"/>
  <c r="AE203" i="73"/>
  <c r="AC203" i="73"/>
  <c r="AO202" i="73"/>
  <c r="AN202" i="73"/>
  <c r="AE202" i="73"/>
  <c r="AC202" i="73"/>
  <c r="AO201" i="73"/>
  <c r="AN201" i="73"/>
  <c r="AE201" i="73"/>
  <c r="AC201" i="73"/>
  <c r="AO200" i="73"/>
  <c r="AN200" i="73"/>
  <c r="AE200" i="73"/>
  <c r="AC200" i="73"/>
  <c r="AO199" i="73"/>
  <c r="AN199" i="73"/>
  <c r="AE199" i="73"/>
  <c r="AC199" i="73"/>
  <c r="AO198" i="73"/>
  <c r="AN198" i="73"/>
  <c r="AE198" i="73"/>
  <c r="AC198" i="73"/>
  <c r="AO197" i="73"/>
  <c r="AN197" i="73"/>
  <c r="AE197" i="73"/>
  <c r="AC197" i="73"/>
  <c r="AO196" i="73"/>
  <c r="AN196" i="73"/>
  <c r="AE196" i="73"/>
  <c r="AC196" i="73"/>
  <c r="AO195" i="73"/>
  <c r="AN195" i="73"/>
  <c r="AE195" i="73"/>
  <c r="AC195" i="73"/>
  <c r="AO194" i="73"/>
  <c r="AN194" i="73"/>
  <c r="AE194" i="73"/>
  <c r="AC194" i="73"/>
  <c r="AO193" i="73"/>
  <c r="AN193" i="73"/>
  <c r="AE193" i="73"/>
  <c r="AC193" i="73"/>
  <c r="AO192" i="73"/>
  <c r="AN192" i="73"/>
  <c r="AE192" i="73"/>
  <c r="AC192" i="73"/>
  <c r="AO191" i="73"/>
  <c r="I148" i="79" s="1"/>
  <c r="P148" i="79" s="1"/>
  <c r="AN191" i="73"/>
  <c r="AO190" i="73"/>
  <c r="AN190" i="73"/>
  <c r="AE190" i="73"/>
  <c r="AC257" i="73"/>
  <c r="AE257" i="73"/>
  <c r="AN257" i="73"/>
  <c r="AO257" i="73"/>
  <c r="AO189" i="73"/>
  <c r="AN189" i="73"/>
  <c r="AE189" i="73"/>
  <c r="AC189" i="73"/>
  <c r="AO188" i="73"/>
  <c r="AN188" i="73"/>
  <c r="AE188" i="73"/>
  <c r="AC188" i="73"/>
  <c r="AO187" i="73"/>
  <c r="AN187" i="73"/>
  <c r="AE187" i="73"/>
  <c r="AC187" i="73"/>
  <c r="AO186" i="73"/>
  <c r="AN186" i="73"/>
  <c r="AE186" i="73"/>
  <c r="AC186" i="73"/>
  <c r="AO185" i="73"/>
  <c r="AN185" i="73"/>
  <c r="AE185" i="73"/>
  <c r="AC185" i="73"/>
  <c r="AO184" i="73"/>
  <c r="AN184" i="73"/>
  <c r="AE184" i="73"/>
  <c r="AC184" i="73"/>
  <c r="AO183" i="73"/>
  <c r="AN183" i="73"/>
  <c r="AE183" i="73"/>
  <c r="AC183" i="73"/>
  <c r="AO182" i="73"/>
  <c r="AN182" i="73"/>
  <c r="AE182" i="73"/>
  <c r="AC182" i="73"/>
  <c r="AO181" i="73"/>
  <c r="AN181" i="73"/>
  <c r="AE181" i="73"/>
  <c r="AC181" i="73"/>
  <c r="AO180" i="73"/>
  <c r="AN180" i="73"/>
  <c r="AE180" i="73"/>
  <c r="AC180" i="73"/>
  <c r="AO179" i="73"/>
  <c r="AN179" i="73"/>
  <c r="AE179" i="73"/>
  <c r="AC179" i="73"/>
  <c r="AO178" i="73"/>
  <c r="AN178" i="73"/>
  <c r="AE178" i="73"/>
  <c r="AC178" i="73"/>
  <c r="AO177" i="73"/>
  <c r="AN177" i="73"/>
  <c r="AE177" i="73"/>
  <c r="AC177" i="73"/>
  <c r="AO176" i="73"/>
  <c r="AN176" i="73"/>
  <c r="AE176" i="73"/>
  <c r="AC176" i="73"/>
  <c r="AO175" i="73"/>
  <c r="AN175" i="73"/>
  <c r="AE175" i="73"/>
  <c r="AC175" i="73"/>
  <c r="AO174" i="73"/>
  <c r="AN174" i="73"/>
  <c r="AE174" i="73"/>
  <c r="AC174" i="73"/>
  <c r="AO173" i="73"/>
  <c r="AN173" i="73"/>
  <c r="AE173" i="73"/>
  <c r="AC173" i="73"/>
  <c r="AO172" i="73"/>
  <c r="AN172" i="73"/>
  <c r="AE172" i="73"/>
  <c r="AC172" i="73"/>
  <c r="AO171" i="73"/>
  <c r="AN171" i="73"/>
  <c r="AE171" i="73"/>
  <c r="AC171" i="73"/>
  <c r="AO170" i="73"/>
  <c r="AN170" i="73"/>
  <c r="AE170" i="73"/>
  <c r="AC170" i="73"/>
  <c r="AO169" i="73"/>
  <c r="AN169" i="73"/>
  <c r="AE169" i="73"/>
  <c r="AC169" i="73"/>
  <c r="AO168" i="73"/>
  <c r="AN168" i="73"/>
  <c r="AE168" i="73"/>
  <c r="AC168" i="73"/>
  <c r="AO162" i="73"/>
  <c r="AN162" i="73"/>
  <c r="AE162" i="73"/>
  <c r="AC162" i="73"/>
  <c r="AO161" i="73"/>
  <c r="AN161" i="73"/>
  <c r="AE161" i="73"/>
  <c r="AC161" i="73"/>
  <c r="AO160" i="73"/>
  <c r="AN160" i="73"/>
  <c r="AE160" i="73"/>
  <c r="AC160" i="73"/>
  <c r="AO159" i="73"/>
  <c r="AN159" i="73"/>
  <c r="AE159" i="73"/>
  <c r="AC159" i="73"/>
  <c r="AO158" i="73"/>
  <c r="AN158" i="73"/>
  <c r="AE158" i="73"/>
  <c r="AC158" i="73"/>
  <c r="AC163" i="73"/>
  <c r="AE163" i="73"/>
  <c r="AN163" i="73"/>
  <c r="AO163" i="73"/>
  <c r="AC164" i="73"/>
  <c r="AE164" i="73"/>
  <c r="AN164" i="73"/>
  <c r="AO164" i="73"/>
  <c r="AC165" i="73"/>
  <c r="AE165" i="73"/>
  <c r="AN165" i="73"/>
  <c r="AO165" i="73"/>
  <c r="AC166" i="73"/>
  <c r="AE166" i="73"/>
  <c r="AN166" i="73"/>
  <c r="AO166" i="73"/>
  <c r="AC167" i="73"/>
  <c r="AE167" i="73"/>
  <c r="AN167" i="73"/>
  <c r="AO167" i="73"/>
  <c r="AO157" i="73"/>
  <c r="AN157" i="73"/>
  <c r="AE157" i="73"/>
  <c r="AC157" i="73"/>
  <c r="S139" i="92" l="1"/>
  <c r="R148" i="79"/>
  <c r="Q148" i="79"/>
  <c r="S148" i="79"/>
  <c r="AA75" i="90"/>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2" i="73"/>
  <c r="AE153" i="73"/>
  <c r="AE154" i="73"/>
  <c r="AE155" i="73"/>
  <c r="AE156"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58" i="73"/>
  <c r="T54" i="73" l="1"/>
  <c r="AW45" i="90"/>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2" i="73"/>
  <c r="AC153" i="73"/>
  <c r="AC154" i="73"/>
  <c r="AC155" i="73"/>
  <c r="AC156" i="73"/>
  <c r="AC58" i="73"/>
  <c r="AE30" i="73"/>
  <c r="AW33" i="90" l="1"/>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W17" i="90"/>
  <c r="AH51" i="90" a="1"/>
  <c r="AH51" i="90" s="1"/>
  <c r="AE67" i="90" s="1"/>
  <c r="AH19" i="90"/>
  <c r="BA23" i="78" l="1"/>
  <c r="H5" i="90"/>
  <c r="G15" i="79" l="1"/>
  <c r="AP15" i="79" l="1"/>
  <c r="AO15" i="79"/>
  <c r="M15" i="79" s="1"/>
  <c r="N15" i="79" s="1"/>
  <c r="AK15" i="79"/>
  <c r="AL15" i="79"/>
  <c r="AJ15" i="79"/>
  <c r="C2" i="79" l="1"/>
  <c r="E8" i="79" l="1"/>
  <c r="G8" i="79"/>
  <c r="F10" i="79"/>
  <c r="F9" i="79"/>
  <c r="F8" i="79"/>
  <c r="E10" i="79"/>
  <c r="E9" i="79"/>
  <c r="V13" i="79"/>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E15" i="79"/>
  <c r="D15" i="79"/>
  <c r="C15" i="79"/>
  <c r="B15" i="79"/>
  <c r="K10" i="78"/>
  <c r="G9" i="78"/>
  <c r="G8" i="78"/>
  <c r="G7" i="78"/>
  <c r="G6" i="78"/>
  <c r="G4" i="78"/>
  <c r="AE50" i="78" s="1"/>
  <c r="G3" i="78"/>
  <c r="H114" i="79"/>
  <c r="G114" i="79"/>
  <c r="F114" i="79"/>
  <c r="E114" i="79"/>
  <c r="D114" i="79"/>
  <c r="C114" i="79"/>
  <c r="B114" i="79"/>
  <c r="AI15" i="79" l="1"/>
  <c r="P6" i="92"/>
  <c r="AH18" i="78"/>
  <c r="AH22" i="78"/>
  <c r="AH14" i="78"/>
  <c r="AH23" i="78"/>
  <c r="AO59" i="79"/>
  <c r="M59" i="79" s="1"/>
  <c r="N59" i="79" s="1"/>
  <c r="AH28" i="78"/>
  <c r="AE53" i="78" s="1"/>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AO108" i="79"/>
  <c r="M108" i="79" s="1"/>
  <c r="N108" i="79" s="1"/>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E51" i="78"/>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S99" i="92" l="1"/>
  <c r="E6" i="79"/>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K11" i="79" l="1"/>
  <c r="J11" i="79"/>
  <c r="L11" i="79"/>
  <c r="G7" i="79"/>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235" i="73" s="1"/>
  <c r="A236" i="73" s="1"/>
  <c r="A237" i="73" s="1"/>
  <c r="A238" i="73" s="1"/>
  <c r="A239" i="73" s="1"/>
  <c r="A240" i="73" s="1"/>
  <c r="A241" i="73" s="1"/>
  <c r="A242" i="73" s="1"/>
  <c r="A243" i="73" s="1"/>
  <c r="A244" i="73" s="1"/>
  <c r="A245" i="73" s="1"/>
  <c r="A246" i="73" s="1"/>
  <c r="A247" i="73" s="1"/>
  <c r="A248" i="73" s="1"/>
  <c r="A249" i="73" s="1"/>
  <c r="A250" i="73" s="1"/>
  <c r="A251" i="73" s="1"/>
  <c r="A252" i="73" s="1"/>
  <c r="A253" i="73" s="1"/>
  <c r="A254" i="73" s="1"/>
  <c r="R15" i="79" l="1"/>
  <c r="S15" i="79"/>
  <c r="E20" i="91" l="1"/>
  <c r="K6" i="92" s="1"/>
  <c r="E21" i="91"/>
  <c r="L6" i="92" s="1"/>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10"/>
            <rFont val="游ゴシック"/>
            <family val="3"/>
            <charset val="128"/>
          </rPr>
          <t>補助金の計画書の提出先は鳥取県長寿社会課です。</t>
        </r>
        <r>
          <rPr>
            <sz val="11"/>
            <color indexed="81"/>
            <rFont val="游ゴシック"/>
            <family val="3"/>
            <charset val="128"/>
          </rPr>
          <t>処遇改善加算とは提出先が異なります。</t>
        </r>
      </text>
    </comment>
    <comment ref="L24" authorId="0" shapeId="0" xr:uid="{7B9EF07D-0B00-4990-B1F3-68099B411EEC}">
      <text>
        <r>
          <rPr>
            <sz val="10"/>
            <color indexed="81"/>
            <rFont val="游ゴシック"/>
            <family val="3"/>
            <charset val="128"/>
          </rPr>
          <t>13桁の法人番号を入力してください
（13桁の入力以外は受け付けません。）</t>
        </r>
      </text>
    </comment>
    <comment ref="L26" authorId="0" shapeId="0" xr:uid="{0C947B04-1888-4F03-996B-B882144228C9}">
      <text>
        <r>
          <rPr>
            <sz val="10"/>
            <color indexed="81"/>
            <rFont val="游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10"/>
            <color indexed="81"/>
            <rFont val="游ゴシック"/>
            <family val="3"/>
            <charset val="128"/>
          </rPr>
          <t>集計の都合上、介護予防サービスであり、短期利用型サービスである事業所については、双方の欄に１と計上されますのでご注意ください。</t>
        </r>
        <r>
          <rPr>
            <sz val="9"/>
            <color indexed="81"/>
            <rFont val="MS P ゴシック"/>
            <family val="3"/>
            <charset val="128"/>
          </rPr>
          <t xml:space="preserve">
</t>
        </r>
      </text>
    </comment>
    <comment ref="B56" authorId="0" shapeId="0" xr:uid="{3287E451-CA2D-466D-A142-2C761E338E4B}">
      <text>
        <r>
          <rPr>
            <sz val="10"/>
            <color indexed="81"/>
            <rFont val="游ゴシック"/>
            <family val="3"/>
            <charset val="128"/>
          </rPr>
          <t>10桁の事業所番号を入力してください（10桁の入力以外は受け付けません。）</t>
        </r>
      </text>
    </comment>
    <comment ref="L56" authorId="0" shapeId="0" xr:uid="{CD82ABF1-5ED4-4008-A612-751050E63F1E}">
      <text>
        <r>
          <rPr>
            <sz val="10"/>
            <color indexed="81"/>
            <rFont val="游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14"/>
            <color indexed="81"/>
            <rFont val="游ゴシック"/>
            <family val="3"/>
            <charset val="128"/>
          </rPr>
          <t>必ずプルダウンで入力してください。</t>
        </r>
        <r>
          <rPr>
            <b/>
            <u/>
            <sz val="14"/>
            <color indexed="81"/>
            <rFont val="游ゴシック"/>
            <family val="3"/>
            <charset val="128"/>
          </rPr>
          <t xml:space="preserve">
</t>
        </r>
        <r>
          <rPr>
            <b/>
            <u/>
            <sz val="16"/>
            <color indexed="10"/>
            <rFont val="游ゴシック"/>
            <family val="3"/>
            <charset val="128"/>
          </rPr>
          <t>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10"/>
            <color indexed="81"/>
            <rFont val="游ゴシック"/>
            <family val="3"/>
            <charset val="128"/>
          </rPr>
          <t xml:space="preserve">所在地・サービス名に応じて地域単価が自動入力されます。
</t>
        </r>
        <r>
          <rPr>
            <b/>
            <u/>
            <sz val="10"/>
            <color indexed="81"/>
            <rFont val="游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游ゴシック"/>
            <family val="3"/>
            <charset val="128"/>
          </rPr>
          <t>本様式を完成させるには、「基本情報入力シート」「様式第２-３号」から転記される情報が必要です。</t>
        </r>
        <r>
          <rPr>
            <b/>
            <u/>
            <sz val="10"/>
            <color rgb="FF000000"/>
            <rFont val="游ゴシック"/>
            <family val="3"/>
            <charset val="128"/>
          </rPr>
          <t>まずはこれらのシートを完成させてください。</t>
        </r>
      </text>
    </comment>
    <comment ref="B39" authorId="0" shapeId="0" xr:uid="{71D88BE0-C490-4A2D-90F6-D46D41C7D2EB}">
      <text>
        <r>
          <rPr>
            <sz val="10"/>
            <color indexed="81"/>
            <rFont val="游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游ゴシック"/>
            <family val="3"/>
            <charset val="128"/>
          </rPr>
          <t>本様式を完成させるには、「基本情報入力シート」「様式第２-３号」から転記される情報が必要です。</t>
        </r>
        <r>
          <rPr>
            <b/>
            <u/>
            <sz val="10"/>
            <color rgb="FF000000"/>
            <rFont val="游ゴシック"/>
            <family val="3"/>
            <charset val="128"/>
          </rPr>
          <t>まずはこれらのシートを完成させてください。</t>
        </r>
      </text>
    </comment>
    <comment ref="B54" authorId="0" shapeId="0" xr:uid="{089353F4-4978-48BC-A8CD-CDC8B0DB843A}">
      <text>
        <r>
          <rPr>
            <sz val="10"/>
            <color indexed="81"/>
            <rFont val="游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11"/>
            <color indexed="81"/>
            <rFont val="游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游ゴシック"/>
            <family val="3"/>
            <charset val="128"/>
          </rPr>
          <t>空欄の場合、先に「基本情報入力シート」を記入してください。</t>
        </r>
      </text>
    </comment>
    <comment ref="P12" authorId="0" shapeId="0" xr:uid="{C54132E3-0E5D-4FF1-BEE7-8AD7E71135FA}">
      <text>
        <r>
          <rPr>
            <sz val="12"/>
            <color rgb="FF000000"/>
            <rFont val="游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游ゴシック"/>
            <family val="3"/>
            <charset val="128"/>
          </rPr>
          <t>補助金は、国保連合会に登録している介護給付費等の振込先口座に、法人単位で振り込まれます。
そのため、振込を希望する口座を１つだけ選択してください。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<sst xmlns="http://schemas.openxmlformats.org/spreadsheetml/2006/main" count="6797" uniqueCount="2596">
  <si>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</si>
  <si>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</si>
  <si>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</si>
  <si>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</si>
  <si>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</si>
  <si>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</si>
  <si>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</si>
  <si>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</si>
  <si>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</si>
  <si>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</si>
  <si>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</si>
  <si>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</si>
  <si>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</si>
  <si>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</si>
  <si>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</si>
  <si>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</si>
  <si>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</si>
  <si>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</si>
  <si>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</si>
  <si>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</si>
  <si>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</si>
  <si>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</si>
  <si>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</si>
  <si>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</si>
  <si>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</si>
  <si>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</si>
  <si>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</si>
  <si>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</si>
  <si>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</si>
  <si>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</si>
  <si>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</si>
  <si>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</si>
  <si>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</si>
  <si>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</si>
  <si>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</si>
  <si>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</si>
  <si>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</si>
  <si>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</si>
  <si>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</si>
  <si>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</si>
  <si>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</si>
  <si>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</si>
  <si>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</si>
  <si>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</si>
  <si>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</si>
  <si>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</si>
  <si>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</si>
  <si>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</si>
  <si>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</si>
  <si>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</si>
  <si>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</si>
  <si>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</si>
  <si>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</si>
  <si>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</si>
  <si>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</si>
  <si>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</si>
  <si>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</si>
  <si>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</si>
  <si>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</si>
  <si>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</si>
  <si>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</si>
  <si>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</si>
  <si>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</si>
  <si>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</si>
  <si>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</si>
  <si>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</si>
  <si>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</si>
  <si>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</si>
  <si>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</si>
  <si>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</si>
  <si>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</si>
  <si>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</si>
  <si>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</si>
  <si>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</si>
  <si>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</si>
  <si>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</si>
  <si>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</si>
  <si>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</si>
  <si>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</si>
  <si>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</si>
  <si>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</si>
  <si>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</si>
  <si>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</si>
  <si>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</si>
  <si>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</si>
  <si>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</si>
  <si>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</si>
  <si>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</si>
  <si>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</si>
  <si>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</si>
  <si>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</si>
  <si>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</si>
  <si>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</si>
  <si>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</si>
  <si>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</si>
  <si>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</si>
  <si>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</si>
  <si>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</si>
  <si>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</si>
  <si>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</si>
  <si>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</si>
  <si>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</si>
  <si>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</si>
  <si>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</si>
  <si>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</si>
  <si>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</si>
  <si>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</si>
  <si>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</si>
  <si>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</si>
  <si>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</si>
  <si>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</si>
  <si>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</si>
  <si>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</si>
  <si>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</si>
  <si>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</si>
  <si>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</si>
  <si>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</si>
  <si>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</si>
  <si>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</si>
  <si>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</si>
  <si>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</si>
  <si>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</si>
  <si>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</si>
  <si>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</si>
  <si>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</si>
  <si>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</si>
  <si>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</si>
  <si>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</si>
  <si>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</si>
  <si>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1"/>
  </si>
  <si>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</si>
  <si>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</si>
  <si>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</si>
  <si>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</si>
  <si>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</si>
  <si>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</si>
  <si>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</si>
  <si>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</si>
  <si>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</si>
  <si>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</si>
  <si>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</si>
  <si>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</si>
  <si>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</si>
  <si>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</si>
  <si>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</si>
  <si>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</si>
  <si>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</si>
  <si>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</si>
  <si>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</si>
  <si>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</si>
  <si>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</si>
  <si>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</si>
  <si>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</si>
  <si>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</si>
  <si>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</si>
  <si>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</si>
  <si>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</si>
  <si>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</si>
  <si>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</si>
  <si>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</si>
  <si>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</si>
  <si>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</si>
  <si>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</si>
  <si>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</si>
  <si>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</si>
  <si>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</si>
  <si>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</si>
  <si>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</si>
  <si>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</si>
  <si>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</si>
  <si>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</si>
  <si>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</si>
  <si>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</si>
  <si>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</si>
  <si>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</si>
  <si>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</si>
  <si>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</si>
  <si>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</si>
  <si>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</si>
  <si>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</si>
  <si>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</si>
  <si>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</si>
  <si>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</si>
  <si>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</si>
  <si>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</si>
  <si>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</si>
  <si>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</si>
  <si>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</si>
  <si>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</si>
  <si>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</si>
  <si>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</si>
  <si>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</si>
  <si>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</si>
  <si>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</si>
  <si>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</si>
  <si>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</si>
  <si>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</si>
  <si>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</si>
  <si>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</si>
  <si>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</si>
  <si>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</si>
  <si>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</si>
  <si>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</si>
  <si>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</si>
  <si>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</si>
  <si>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</si>
  <si>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</si>
  <si>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</si>
  <si>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</si>
  <si>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</si>
  <si>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</si>
  <si>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</si>
  <si>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</si>
  <si>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</si>
  <si>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</si>
  <si>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</si>
  <si>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</si>
  <si>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</si>
  <si>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</si>
  <si>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</si>
  <si>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</si>
  <si>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</si>
  <si>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</si>
  <si>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</si>
  <si>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</si>
  <si>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</si>
  <si>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</si>
  <si>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</si>
  <si>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</si>
  <si>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</si>
  <si>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</si>
  <si>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</si>
  <si>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</si>
  <si>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</si>
  <si>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</si>
  <si>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</si>
  <si>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</si>
  <si>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</si>
  <si>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</si>
  <si>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</si>
  <si>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</si>
  <si>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</si>
  <si>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</si>
  <si>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</si>
  <si>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</si>
  <si>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</si>
  <si>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</si>
  <si>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</si>
  <si>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</si>
  <si>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</si>
  <si>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</si>
  <si>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</si>
  <si>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</si>
  <si>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</si>
  <si>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</si>
  <si>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</si>
  <si>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</si>
  <si>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</si>
  <si>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</si>
  <si>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</si>
  <si>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</si>
  <si>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</si>
  <si>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</si>
  <si>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</si>
  <si>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</si>
  <si>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</si>
  <si>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</si>
  <si>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</si>
  <si>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</si>
  <si>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</si>
  <si>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</si>
  <si>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</si>
  <si>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</si>
  <si>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</si>
  <si>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</si>
  <si>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</si>
  <si>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</si>
  <si>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</si>
  <si>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</si>
  <si>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</si>
  <si>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</si>
  <si>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</si>
  <si>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</si>
  <si>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</si>
  <si>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</si>
  <si>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</si>
  <si>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</si>
  <si>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</si>
  <si>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</si>
  <si>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</si>
  <si>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</si>
  <si>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</si>
  <si>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</si>
  <si>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</si>
  <si>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</si>
  <si>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</si>
  <si>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</si>
  <si>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</si>
  <si>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</si>
  <si>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</si>
  <si>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</si>
  <si>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</si>
  <si>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</si>
  <si>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</si>
  <si>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</si>
  <si>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</si>
  <si>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</si>
  <si>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</si>
  <si>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</si>
  <si>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</si>
  <si>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</si>
  <si>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</si>
  <si>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</si>
  <si>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</si>
  <si>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</si>
  <si>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</si>
  <si>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</si>
  <si>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</si>
  <si>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</si>
  <si>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</si>
  <si>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</si>
  <si>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</si>
  <si>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</si>
  <si>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</si>
  <si>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</si>
  <si>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</si>
  <si>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</si>
  <si>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</si>
  <si>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</si>
  <si>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</si>
  <si>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</si>
  <si>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</si>
  <si>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</si>
  <si>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</si>
  <si>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</si>
  <si>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</si>
  <si>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</si>
  <si>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</si>
  <si>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</si>
  <si>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</si>
  <si>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</si>
  <si>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</si>
  <si>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</si>
  <si>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</si>
  <si>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</si>
  <si>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</si>
  <si>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</si>
  <si>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</si>
  <si>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</si>
  <si>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</si>
  <si>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</si>
  <si>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</si>
  <si>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</si>
  <si>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</si>
  <si>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</si>
  <si>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</si>
  <si>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</si>
  <si>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</si>
  <si>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</si>
  <si>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</si>
  <si>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</si>
  <si>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</si>
  <si>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</si>
  <si>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</si>
  <si>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</si>
  <si>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</si>
  <si>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</si>
  <si>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</si>
  <si>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</si>
  <si>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</si>
  <si>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</si>
  <si>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</si>
  <si>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</si>
  <si>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</si>
  <si>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</si>
  <si>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</si>
  <si>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</si>
  <si>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</si>
  <si>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</si>
  <si>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</si>
  <si>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</si>
  <si>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</si>
  <si>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</si>
  <si>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</si>
  <si>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</si>
  <si>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</si>
  <si>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</si>
  <si>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</si>
  <si>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</si>
  <si>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</si>
  <si>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</si>
  <si>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</si>
  <si>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</si>
  <si>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</si>
  <si>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</si>
  <si>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</si>
  <si>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</si>
  <si>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</si>
  <si>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</si>
  <si>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</si>
  <si>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</si>
  <si>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</si>
  <si>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</si>
  <si>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</si>
  <si>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</si>
  <si>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</si>
  <si>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</si>
  <si>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</si>
  <si>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</si>
  <si>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</si>
  <si>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</si>
  <si>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</si>
  <si>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</si>
  <si>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</si>
  <si>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</si>
  <si>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</si>
  <si>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</si>
  <si>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</si>
  <si>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</si>
  <si>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</si>
  <si>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</si>
  <si>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</si>
  <si>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</si>
  <si>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</si>
  <si>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</si>
  <si>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</si>
  <si>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</si>
  <si>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</si>
  <si>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</si>
  <si>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</si>
  <si>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</si>
  <si>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</si>
  <si>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</si>
  <si>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</si>
  <si>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</si>
  <si>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</si>
  <si>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</si>
  <si>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</si>
  <si>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</si>
  <si>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</si>
  <si>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</si>
  <si>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</si>
  <si>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</si>
  <si>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</si>
  <si>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</si>
  <si>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</si>
  <si>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</si>
  <si>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</si>
  <si>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</si>
  <si>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</si>
  <si>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</si>
  <si>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</si>
  <si>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</si>
  <si>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</si>
  <si>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</si>
  <si>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</si>
  <si>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</si>
  <si>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</si>
  <si>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</si>
  <si>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</si>
  <si>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</si>
  <si>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</si>
  <si>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</si>
  <si>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</si>
  <si>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</si>
  <si>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</si>
  <si>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</si>
  <si>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</si>
  <si>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</si>
  <si>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</si>
  <si>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</si>
  <si>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</si>
  <si>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</si>
  <si>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</si>
  <si>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</si>
  <si>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</si>
  <si>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</si>
  <si>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</si>
  <si>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</si>
  <si>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</si>
  <si>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</si>
  <si>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</si>
  <si>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</si>
  <si>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</si>
  <si>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</si>
  <si>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</si>
  <si>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</si>
  <si>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</si>
  <si>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</si>
  <si>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</si>
  <si>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</si>
  <si>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</si>
  <si>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</si>
  <si>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</si>
  <si>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</si>
  <si>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</si>
  <si>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</si>
  <si>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</si>
  <si>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</si>
  <si>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</si>
  <si>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</si>
  <si>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</si>
  <si>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</si>
  <si>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</si>
  <si>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</si>
  <si>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</si>
  <si>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</si>
  <si>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</si>
  <si>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</si>
  <si>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</si>
  <si>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</si>
  <si>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</si>
  <si>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</si>
  <si>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</si>
  <si>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</si>
  <si>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</si>
  <si>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</si>
  <si>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</si>
  <si>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</si>
  <si>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</si>
  <si>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</si>
  <si>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</si>
  <si>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</si>
  <si>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</si>
  <si>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</si>
  <si>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</si>
  <si>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</si>
  <si>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</si>
  <si>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</si>
  <si>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</si>
  <si>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</si>
  <si>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</si>
  <si>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</si>
  <si>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</si>
  <si>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</si>
  <si>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</si>
  <si>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</si>
  <si>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</si>
  <si>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</si>
  <si>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</si>
  <si>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</si>
  <si>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</si>
  <si>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</si>
  <si>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</si>
  <si>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</si>
  <si>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</si>
  <si>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</si>
  <si>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</si>
  <si>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</si>
  <si>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</si>
  <si>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</si>
  <si>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</si>
  <si>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</si>
  <si>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</si>
  <si>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</si>
  <si>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</si>
  <si>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</si>
  <si>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</si>
  <si>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</si>
  <si>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</si>
  <si>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</si>
  <si>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</si>
  <si>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</si>
  <si>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</si>
  <si>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</si>
  <si>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</si>
  <si>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</si>
  <si>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</si>
  <si>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</si>
  <si>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</si>
  <si>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</si>
  <si>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</si>
  <si>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</si>
  <si>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</si>
  <si>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</si>
  <si>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</si>
  <si>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</si>
  <si>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</si>
  <si>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</si>
  <si>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</si>
  <si>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</si>
  <si>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</si>
  <si>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</si>
  <si>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</si>
  <si>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</si>
  <si>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</si>
  <si>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</si>
  <si>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</si>
  <si>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</si>
  <si>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</si>
  <si>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</si>
  <si>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</si>
  <si>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</si>
  <si>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</si>
  <si>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</si>
  <si>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</si>
  <si>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</si>
  <si>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</si>
  <si>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</si>
  <si>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</si>
  <si>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</si>
  <si>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</si>
  <si>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</si>
  <si>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</si>
  <si>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</si>
  <si>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</si>
  <si>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</si>
  <si>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</si>
  <si>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</si>
  <si>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</si>
  <si>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</si>
  <si>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</si>
  <si>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</si>
  <si>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</si>
  <si>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</si>
  <si>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</si>
  <si>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</si>
  <si>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</si>
  <si>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</si>
  <si>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</si>
  <si>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</si>
  <si>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</si>
  <si>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</si>
  <si>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</si>
  <si>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</si>
  <si>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</si>
  <si>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</si>
  <si>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</si>
  <si>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</si>
  <si>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</si>
  <si>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</si>
  <si>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</si>
  <si>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</si>
  <si>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</si>
  <si>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</si>
  <si>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</si>
  <si>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</si>
  <si>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</si>
  <si>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</si>
  <si>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</si>
  <si>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</si>
  <si>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</si>
  <si>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</si>
  <si>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</si>
  <si>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</si>
  <si>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</si>
  <si>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</si>
  <si>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</si>
  <si>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</si>
  <si>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</si>
  <si>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</si>
  <si>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</si>
  <si>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</si>
  <si>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</si>
  <si>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</si>
  <si>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</si>
  <si>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</si>
  <si>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</si>
  <si>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</si>
  <si>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</si>
  <si>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</si>
  <si>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</si>
  <si>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</si>
  <si>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</si>
  <si>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</si>
  <si>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</si>
  <si>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</si>
  <si>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</si>
  <si>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</si>
  <si>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</si>
  <si>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</si>
  <si>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</si>
  <si>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</si>
  <si>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</si>
  <si>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</si>
  <si>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</si>
  <si>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</si>
  <si>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</si>
  <si>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</si>
  <si>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</si>
  <si>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</si>
  <si>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</si>
  <si>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</si>
  <si>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</si>
  <si>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</si>
  <si>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</si>
  <si>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</si>
  <si>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</si>
  <si>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</si>
  <si>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</si>
  <si>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</si>
  <si>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</si>
  <si>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</si>
  <si>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</si>
  <si>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</si>
  <si>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</si>
  <si>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</si>
  <si>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</si>
  <si>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</si>
  <si>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</si>
  <si>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</si>
  <si>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</si>
  <si>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</si>
  <si>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</si>
  <si>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</si>
  <si>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</si>
  <si>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</si>
  <si>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</si>
  <si>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</si>
  <si>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</si>
  <si>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</si>
  <si>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</si>
  <si>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</si>
  <si>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</si>
  <si>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</si>
  <si>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</si>
  <si>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</si>
  <si>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</si>
  <si>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</si>
  <si>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</si>
  <si>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</si>
  <si>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</si>
  <si>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</si>
  <si>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</si>
  <si>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</si>
  <si>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</si>
  <si>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</si>
  <si>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</si>
  <si>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</si>
  <si>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</si>
  <si>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</si>
  <si>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</si>
  <si>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</si>
  <si>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</si>
  <si>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</si>
  <si>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</si>
  <si>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</si>
  <si>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</si>
  <si>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</si>
  <si>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</si>
  <si>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</si>
  <si>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</si>
  <si>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</si>
  <si>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</si>
  <si>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</si>
  <si>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</si>
  <si>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</si>
  <si>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</si>
  <si>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</si>
  <si>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</si>
  <si>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</si>
  <si>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</si>
  <si>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</si>
  <si>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</si>
  <si>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</si>
  <si>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</si>
  <si>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</si>
  <si>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</si>
  <si>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</si>
  <si>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</si>
  <si>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</si>
  <si>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</si>
  <si>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</si>
  <si>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</si>
  <si>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</si>
  <si>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</si>
  <si>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</si>
  <si>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</si>
  <si>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</si>
  <si>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</si>
  <si>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</si>
  <si>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</si>
  <si>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</si>
  <si>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</si>
  <si>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</si>
  <si>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</si>
  <si>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</si>
  <si>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</si>
  <si>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</si>
  <si>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</si>
  <si>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</si>
  <si>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</si>
  <si>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</si>
  <si>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</si>
  <si>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</si>
  <si>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</si>
  <si>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</si>
  <si>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</si>
  <si>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</si>
  <si>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</si>
  <si>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</si>
  <si>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</si>
  <si>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</si>
  <si>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</si>
  <si>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</si>
  <si>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</si>
  <si>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</si>
  <si>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</si>
  <si>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</si>
  <si>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</si>
  <si>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</si>
  <si>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</si>
  <si>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</si>
  <si>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</si>
  <si>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</si>
  <si>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</si>
  <si>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</si>
  <si>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</si>
  <si>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</si>
  <si>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</si>
  <si>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</si>
  <si>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</si>
  <si>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</si>
  <si>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</si>
  <si>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</si>
  <si>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</si>
  <si>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</si>
  <si>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</si>
  <si>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</si>
  <si>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</si>
  <si>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</si>
  <si>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</si>
  <si>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</si>
  <si>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</si>
  <si>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</si>
  <si>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</si>
  <si>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</si>
  <si>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</si>
  <si>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</si>
  <si>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</si>
  <si>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</si>
  <si>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</si>
  <si>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</si>
  <si>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</si>
  <si>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</si>
  <si>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</si>
  <si>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</si>
  <si>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</si>
  <si>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</si>
  <si>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</si>
  <si>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</si>
  <si>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</si>
  <si>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</si>
  <si>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</si>
  <si>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</si>
  <si>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</si>
  <si>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</si>
  <si>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</si>
  <si>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</si>
  <si>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</si>
  <si>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</si>
  <si>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</si>
  <si>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</si>
  <si>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</si>
  <si>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</si>
  <si>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</si>
  <si>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</si>
  <si>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</si>
  <si>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</si>
  <si>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</si>
  <si>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</si>
  <si>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</si>
  <si>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</si>
  <si>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</si>
  <si>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</si>
  <si>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</si>
  <si>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</si>
  <si>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</si>
  <si>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</si>
  <si>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</si>
  <si>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</si>
  <si>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</si>
  <si>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</si>
  <si>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</si>
  <si>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</si>
  <si>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</si>
  <si>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</si>
  <si>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</si>
  <si>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</si>
  <si>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</si>
  <si>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</si>
  <si>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</si>
  <si>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</si>
  <si>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</si>
  <si>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</si>
  <si>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</si>
  <si>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</si>
  <si>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</si>
  <si>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</si>
  <si>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</si>
  <si>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</si>
  <si>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</si>
  <si>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</si>
  <si>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</si>
  <si>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</si>
  <si>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</si>
  <si>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</si>
  <si>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</si>
  <si>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</si>
  <si>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</si>
  <si>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</si>
  <si>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</si>
  <si>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</si>
  <si>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</si>
  <si>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</si>
  <si>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</si>
  <si>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</si>
  <si>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</si>
  <si>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</si>
  <si>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</si>
  <si>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</si>
  <si>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</si>
  <si>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</si>
  <si>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</si>
  <si>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</si>
  <si>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</si>
  <si>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</si>
  <si>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</si>
  <si>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</si>
  <si>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</si>
  <si>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</si>
  <si>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</si>
  <si>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</si>
  <si>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</si>
  <si>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</si>
  <si>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</si>
  <si>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</si>
  <si>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</si>
  <si>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</si>
  <si>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</si>
  <si>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</si>
  <si>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</si>
  <si>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</si>
  <si>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</si>
  <si>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</si>
  <si>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</si>
  <si>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</si>
  <si>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</si>
  <si>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</si>
  <si>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</si>
  <si>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</si>
  <si>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</si>
  <si>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</si>
  <si>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</si>
  <si>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</si>
  <si>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</si>
  <si>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</si>
  <si>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</si>
  <si>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</si>
  <si>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</si>
  <si>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</si>
  <si>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</si>
  <si>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</si>
  <si>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</si>
  <si>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</si>
  <si>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</si>
  <si>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</si>
  <si>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</si>
  <si>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</si>
  <si>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</si>
  <si>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</si>
  <si>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</si>
  <si>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</si>
  <si>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</si>
  <si>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</si>
  <si>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</si>
  <si>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</si>
  <si>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</si>
  <si>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</si>
  <si>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</si>
  <si>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</si>
  <si>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</si>
  <si>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</si>
  <si>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</si>
  <si>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</si>
  <si>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</si>
  <si>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</si>
  <si>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</si>
  <si>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</si>
  <si>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</si>
  <si>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</si>
  <si>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</si>
  <si>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</si>
  <si>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</si>
  <si>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</si>
  <si>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</si>
  <si>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</si>
  <si>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</si>
  <si>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</si>
  <si>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</si>
  <si>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</si>
  <si>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</si>
  <si>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</si>
  <si>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</si>
  <si>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</si>
  <si>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</si>
  <si>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</si>
  <si>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</si>
  <si>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</si>
  <si>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</si>
  <si>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</si>
  <si>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</si>
  <si>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</si>
  <si>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</si>
  <si>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</si>
  <si>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</si>
  <si>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</si>
  <si>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</si>
  <si>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</si>
  <si>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</si>
  <si>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</si>
  <si>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</si>
  <si>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</si>
  <si>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</si>
  <si>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</si>
  <si>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</si>
  <si>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</si>
  <si>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</si>
  <si>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</si>
  <si>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</si>
  <si>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</si>
  <si>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</si>
  <si>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</si>
  <si>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</si>
  <si>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</si>
  <si>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</si>
  <si>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</si>
  <si>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</si>
  <si>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</si>
  <si>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</si>
  <si>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</si>
  <si>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</si>
  <si>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</si>
  <si>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</si>
  <si>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</si>
  <si>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</si>
  <si>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</si>
  <si>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</si>
  <si>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</si>
  <si>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</si>
  <si>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</si>
  <si>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</si>
  <si>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</si>
  <si>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</si>
  <si>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</si>
  <si>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</si>
  <si>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</si>
  <si>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</si>
  <si>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</si>
  <si>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</si>
  <si>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</si>
  <si>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</si>
  <si>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</si>
  <si>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</si>
  <si>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</si>
  <si>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</si>
  <si>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</si>
  <si>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</si>
  <si>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</si>
  <si>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</si>
  <si>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</si>
  <si>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</si>
  <si>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</si>
  <si>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</si>
  <si>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</si>
  <si>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</si>
  <si>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</si>
  <si>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</si>
  <si>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</si>
  <si>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</si>
  <si>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</si>
  <si>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</si>
  <si>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</si>
  <si>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</si>
  <si>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</si>
  <si>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</si>
  <si>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</si>
  <si>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</si>
  <si>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</si>
  <si>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</si>
  <si>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</si>
  <si>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</si>
  <si>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</si>
  <si>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</si>
  <si>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</si>
  <si>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</si>
  <si>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</si>
  <si>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</si>
  <si>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</si>
  <si>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</si>
  <si>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</si>
  <si>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</si>
  <si>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</si>
  <si>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</si>
  <si>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</si>
  <si>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</si>
  <si>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</si>
  <si>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</si>
  <si>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</si>
  <si>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</si>
  <si>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</si>
  <si>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</si>
  <si>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</si>
  <si>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</si>
  <si>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</si>
  <si>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</si>
  <si>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</si>
  <si>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</si>
  <si>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</si>
  <si>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</si>
  <si>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</si>
  <si>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</si>
  <si>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</si>
  <si>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</si>
  <si>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</si>
  <si>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</si>
  <si>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</si>
  <si>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</si>
  <si>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</si>
  <si>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</si>
  <si>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</si>
  <si>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</si>
  <si>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</si>
  <si>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</si>
  <si>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</si>
  <si>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</si>
  <si>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</si>
  <si>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</si>
  <si>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</si>
  <si>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</si>
  <si>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</si>
  <si>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</si>
  <si>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</si>
  <si>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</si>
  <si>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</si>
  <si>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</si>
  <si>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</si>
  <si>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</si>
  <si>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</si>
  <si>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</si>
  <si>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</si>
  <si>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</si>
  <si>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</si>
  <si>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</si>
  <si>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</si>
  <si>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</si>
  <si>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</si>
  <si>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</si>
  <si>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</si>
  <si>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</si>
  <si>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</si>
  <si>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</si>
  <si>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</si>
  <si>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</si>
  <si>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</si>
  <si>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</si>
  <si>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</si>
  <si>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</si>
  <si>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</si>
  <si>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</si>
  <si>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</si>
  <si>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</si>
  <si>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</si>
  <si>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</si>
  <si>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</si>
  <si>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</si>
  <si>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</si>
  <si>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</si>
  <si>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</si>
  <si>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</si>
  <si>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</si>
  <si>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</si>
  <si>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</si>
  <si>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</si>
  <si>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</si>
  <si>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</si>
  <si>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</si>
  <si>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</si>
  <si>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</si>
  <si>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</si>
  <si>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</si>
  <si>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</si>
  <si>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</si>
  <si>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</si>
  <si>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</si>
  <si>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</si>
  <si>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</si>
  <si>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</si>
  <si>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</si>
  <si>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</si>
  <si>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</si>
  <si>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</si>
  <si>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</si>
  <si>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</si>
  <si>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</si>
  <si>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</si>
  <si>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</si>
  <si>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</si>
  <si>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</si>
  <si>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</si>
  <si>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</si>
  <si>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</si>
  <si>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</si>
  <si>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</si>
  <si>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</si>
  <si>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</si>
  <si>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</si>
  <si>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</si>
  <si>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</si>
  <si>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</si>
  <si>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</si>
  <si>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</si>
  <si>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</si>
  <si>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</si>
  <si>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</si>
  <si>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</si>
  <si>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</si>
  <si>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</si>
  <si>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</si>
  <si>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</si>
  <si>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</si>
  <si>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</si>
  <si>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</si>
  <si>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</si>
  <si>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</si>
  <si>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</si>
  <si>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</si>
  <si>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</si>
  <si>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</si>
  <si>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</si>
  <si>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</si>
  <si>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</si>
  <si>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</si>
  <si>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</si>
  <si>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</si>
  <si>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</si>
  <si>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</si>
  <si>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</si>
  <si>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</si>
  <si>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</si>
  <si>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</si>
  <si>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</si>
  <si>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</si>
  <si>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</si>
  <si>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</si>
  <si>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</si>
  <si>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</si>
  <si>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</si>
  <si>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</si>
  <si>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</si>
  <si>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</si>
  <si>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</si>
  <si>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</si>
  <si>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</si>
  <si>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</si>
  <si>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</si>
  <si>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</si>
  <si>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</si>
  <si>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</si>
  <si>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</si>
  <si>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</si>
  <si>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</si>
  <si>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</si>
  <si>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</si>
  <si>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</si>
  <si>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</si>
  <si>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</si>
  <si>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</si>
  <si>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</si>
  <si>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</si>
  <si>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</si>
  <si>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</si>
  <si>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</si>
  <si>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</si>
  <si>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</si>
  <si>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</si>
  <si>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</si>
  <si>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</si>
  <si>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</si>
  <si>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</si>
  <si>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</si>
  <si>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</si>
  <si>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</si>
  <si>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</si>
  <si>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</si>
  <si>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</si>
  <si>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</si>
  <si>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</si>
  <si>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</si>
  <si>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</si>
  <si>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</si>
  <si>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</si>
  <si>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</si>
  <si>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</si>
  <si>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</si>
  <si>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</si>
  <si>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</si>
  <si>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</si>
  <si>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</si>
  <si>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</si>
  <si>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</si>
  <si>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</si>
  <si>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</si>
  <si>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</si>
  <si>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</si>
  <si>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</si>
  <si>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</si>
  <si>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</si>
  <si>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</si>
  <si>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</si>
  <si>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</si>
  <si>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</si>
  <si>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</si>
  <si>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</si>
  <si>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</si>
  <si>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</si>
  <si>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</si>
  <si>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</si>
  <si>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</si>
  <si>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</si>
  <si>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</si>
  <si>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</si>
  <si>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</si>
  <si>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</si>
  <si>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</si>
  <si>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</si>
  <si>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</si>
  <si>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</si>
  <si>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</si>
  <si>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</si>
  <si>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</si>
  <si>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</si>
  <si>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</si>
  <si>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</si>
  <si>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</si>
  <si>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</si>
  <si>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</si>
  <si>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</si>
  <si>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</si>
  <si>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</si>
  <si>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</si>
  <si>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</si>
  <si>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</si>
  <si>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</si>
  <si>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</si>
  <si>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</si>
  <si>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</si>
  <si>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</si>
  <si>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</si>
  <si>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</si>
  <si>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</si>
  <si>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</si>
  <si>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</si>
  <si>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</si>
  <si>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</si>
  <si>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</si>
  <si>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</si>
  <si>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</si>
  <si>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</si>
  <si>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</si>
  <si>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</si>
  <si>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</si>
  <si>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</si>
  <si>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</si>
  <si>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</si>
  <si>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</si>
  <si>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</si>
  <si>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</si>
  <si>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</si>
  <si>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</si>
  <si>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</si>
  <si>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</si>
  <si>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</si>
  <si>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</si>
  <si>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</si>
  <si>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</si>
  <si>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</si>
  <si>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</si>
  <si>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</si>
  <si>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</si>
  <si>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</si>
  <si>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</si>
  <si>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</si>
  <si>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</si>
  <si>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</si>
  <si>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</si>
  <si>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</si>
  <si>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</si>
  <si>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</si>
  <si>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</si>
  <si>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</si>
  <si>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</si>
  <si>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</si>
  <si>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</si>
  <si>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</si>
  <si>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</si>
  <si>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</si>
  <si>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</si>
  <si>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</si>
  <si>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</si>
  <si>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</si>
  <si>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</si>
  <si>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</si>
  <si>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</si>
  <si>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</si>
  <si>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</si>
  <si>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</si>
  <si>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</si>
  <si>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</si>
  <si>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</si>
  <si>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</si>
  <si>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</si>
  <si>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</si>
  <si>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</si>
  <si>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</si>
  <si>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</si>
  <si>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</si>
  <si>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</si>
  <si>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</si>
  <si>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</si>
  <si>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</si>
  <si>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</si>
  <si>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</si>
  <si>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</si>
  <si>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</si>
  <si>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</si>
  <si>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</si>
  <si>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</si>
  <si>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</si>
  <si>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</si>
  <si>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</si>
  <si>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</si>
  <si>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</si>
  <si>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</si>
  <si>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</si>
  <si>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</si>
  <si>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</si>
  <si>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</si>
  <si>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</si>
  <si>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</si>
  <si>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</si>
  <si>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</si>
  <si>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</si>
  <si>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</si>
  <si>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</si>
  <si>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</si>
  <si>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</si>
  <si>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</si>
  <si>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</si>
  <si>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</si>
  <si>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</si>
  <si>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</si>
  <si>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</si>
  <si>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</si>
  <si>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</si>
  <si>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</si>
  <si>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</si>
  <si>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</si>
  <si>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</si>
  <si>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</si>
  <si>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</si>
  <si>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</si>
  <si>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</si>
  <si>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</si>
  <si>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</si>
  <si>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</si>
  <si>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</si>
  <si>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</si>
  <si>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</si>
  <si>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</si>
  <si>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</si>
  <si>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</si>
  <si>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</si>
  <si>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</si>
  <si>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</si>
  <si>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</si>
  <si>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</si>
  <si>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</si>
  <si>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</si>
  <si>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</si>
  <si>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</si>
  <si>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</si>
  <si>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</si>
  <si>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</si>
  <si>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</si>
  <si>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</si>
  <si>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</si>
  <si>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</si>
  <si>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</si>
  <si>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</si>
  <si>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</si>
  <si>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</si>
  <si>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</si>
  <si>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</si>
  <si>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</si>
  <si>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</si>
  <si>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</si>
  <si>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</si>
  <si>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</si>
  <si>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</si>
  <si>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</si>
  <si>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</si>
  <si>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</si>
  <si>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</si>
  <si>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</si>
  <si>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</si>
  <si>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</si>
  <si>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</si>
  <si>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</si>
  <si>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</si>
  <si>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</si>
  <si>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</si>
  <si>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</si>
  <si>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</si>
  <si>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</si>
  <si>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</si>
  <si>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</si>
  <si>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</si>
  <si>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</si>
  <si>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</si>
  <si>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</si>
  <si>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</si>
  <si>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</si>
  <si>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</si>
  <si>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</si>
  <si>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</si>
  <si>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</si>
  <si>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</si>
  <si>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</si>
  <si>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</si>
  <si>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</si>
  <si>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</si>
  <si>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</si>
  <si>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</si>
  <si>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</si>
  <si>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</si>
  <si>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</si>
  <si>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</si>
  <si>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</si>
  <si>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</si>
  <si>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</si>
  <si>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</si>
  <si>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</si>
  <si>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</si>
  <si>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</si>
  <si>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</si>
  <si>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</si>
  <si>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</si>
  <si>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</si>
  <si>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</si>
  <si>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</si>
  <si>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</si>
  <si>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</si>
  <si>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</si>
  <si>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</si>
  <si>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</si>
  <si>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</si>
  <si>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</si>
  <si>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</si>
  <si>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</si>
  <si>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</si>
  <si>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</si>
  <si>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</si>
  <si>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</si>
  <si>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</si>
  <si>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</si>
  <si>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</si>
  <si>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</si>
  <si>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</si>
  <si>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</si>
  <si>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</si>
  <si>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</si>
  <si>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</si>
  <si>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</si>
  <si>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</si>
  <si>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</si>
  <si>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</si>
  <si>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</si>
  <si>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</si>
  <si>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</si>
  <si>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</si>
  <si>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</si>
  <si>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</si>
  <si>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</si>
  <si>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</si>
  <si>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</si>
  <si>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</si>
  <si>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</si>
  <si>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</si>
  <si>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</si>
  <si>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</si>
  <si>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</si>
  <si>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</si>
  <si>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</si>
  <si>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</si>
  <si>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</si>
  <si>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</si>
  <si>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</si>
  <si>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</si>
  <si>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</si>
  <si>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</si>
  <si>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</si>
  <si>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</si>
  <si>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</si>
  <si>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</si>
  <si>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</si>
  <si>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</si>
  <si>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</si>
  <si>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</si>
  <si>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</si>
  <si>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</si>
  <si>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</si>
  <si>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</si>
  <si>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</si>
  <si>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</si>
  <si>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</si>
  <si>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</si>
  <si>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</si>
  <si>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</si>
  <si>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</si>
  <si>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</si>
  <si>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</si>
  <si>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</si>
  <si>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</si>
  <si>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</si>
  <si>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</si>
  <si>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</si>
  <si>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</si>
  <si>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</si>
  <si>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</si>
  <si>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</si>
  <si>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</si>
  <si>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</si>
  <si>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</si>
  <si>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</si>
  <si>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</si>
  <si>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</si>
  <si>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</si>
  <si>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</si>
  <si>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</si>
  <si>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</si>
  <si>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</si>
  <si>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</si>
  <si>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</si>
  <si>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</si>
  <si>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</si>
  <si>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</si>
  <si>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</si>
  <si>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</si>
  <si>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</si>
  <si>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</si>
  <si>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</si>
  <si>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</si>
  <si>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</si>
  <si>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</si>
  <si>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</si>
  <si>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</si>
  <si>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</si>
  <si>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</si>
  <si>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</si>
  <si>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</si>
  <si>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</si>
  <si>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</si>
  <si>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</si>
  <si>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</si>
  <si>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</si>
  <si>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</si>
  <si>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</si>
  <si>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</si>
  <si>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</si>
  <si>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</si>
  <si>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</si>
  <si>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</si>
  <si>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</si>
  <si>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</si>
  <si>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</si>
  <si>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</si>
  <si>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</si>
  <si>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</si>
  <si>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</si>
  <si>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</si>
  <si>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</si>
  <si>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</si>
  <si>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</si>
  <si>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</si>
  <si>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</si>
  <si>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</si>
  <si>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</si>
  <si>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</si>
  <si>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</si>
  <si>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</si>
  <si>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</si>
  <si>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</si>
  <si>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</si>
  <si>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</si>
  <si>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</si>
  <si>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</si>
  <si>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</si>
  <si>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</si>
  <si>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</si>
  <si>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</si>
  <si>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</si>
  <si>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</si>
  <si>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</si>
  <si>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</si>
  <si>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</si>
  <si>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</si>
  <si>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</si>
  <si>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</si>
  <si>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</si>
  <si>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</si>
  <si>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</si>
  <si>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</si>
  <si>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</si>
  <si>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</si>
  <si>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</si>
  <si>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</si>
  <si>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</si>
  <si>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</si>
  <si>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</si>
  <si>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</si>
  <si>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</si>
  <si>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</si>
  <si>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</si>
  <si>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</si>
  <si>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</si>
  <si>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</si>
  <si>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</si>
  <si>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</si>
  <si>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</si>
  <si>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</si>
  <si>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</si>
  <si>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</si>
  <si>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</si>
  <si>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</si>
  <si>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</si>
  <si>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</si>
  <si>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</si>
  <si>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</si>
  <si>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</si>
  <si>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</si>
  <si>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</si>
  <si>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</si>
  <si>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</si>
  <si>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</si>
  <si>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</si>
  <si>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</si>
  <si>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</si>
  <si>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</si>
  <si>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</si>
  <si>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</si>
  <si>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</si>
  <si>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</si>
  <si>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</si>
  <si>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</si>
  <si>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</si>
  <si>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</si>
  <si>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</si>
  <si>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</si>
  <si>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</si>
  <si>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</si>
  <si>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</si>
  <si>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</si>
  <si>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</si>
  <si>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</si>
  <si>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</si>
  <si>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</si>
  <si>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</si>
  <si>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</si>
  <si>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</si>
  <si>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</si>
  <si>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</si>
  <si>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</si>
  <si>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</si>
  <si>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</si>
  <si>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</si>
  <si>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</si>
  <si>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</si>
  <si>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</si>
  <si>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</si>
  <si>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</si>
  <si>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</si>
  <si>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</si>
  <si>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</si>
  <si>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</si>
  <si>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</si>
  <si>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</si>
  <si>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</si>
  <si>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</si>
  <si>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</si>
  <si>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</si>
  <si>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</si>
  <si>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</si>
  <si>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</si>
  <si>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</si>
  <si>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</si>
  <si>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</si>
  <si>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</si>
  <si>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</si>
  <si>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</si>
  <si>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</si>
  <si>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</si>
  <si>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</si>
  <si>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</si>
  <si>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</si>
  <si>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</si>
  <si>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</si>
  <si>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</si>
  <si>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</si>
  <si>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</si>
  <si>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</si>
  <si>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</si>
  <si>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</si>
  <si>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</si>
  <si>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</si>
  <si>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</si>
  <si>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</si>
  <si>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</si>
  <si>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</si>
  <si>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</si>
  <si>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</si>
  <si>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</si>
  <si>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</si>
  <si>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</si>
  <si>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</si>
  <si>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</si>
  <si>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</si>
  <si>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</si>
  <si>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</si>
  <si>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</si>
  <si>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</si>
  <si>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</si>
  <si>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</si>
  <si>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</si>
  <si>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</si>
  <si>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</si>
  <si>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</si>
  <si>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</si>
  <si>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</si>
  <si>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</si>
  <si>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</si>
  <si>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</si>
  <si>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</si>
  <si>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</si>
  <si>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</si>
  <si>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</si>
  <si>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</si>
  <si>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</si>
  <si>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</si>
  <si>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</si>
  <si>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</si>
  <si>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</si>
  <si>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</si>
  <si>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</si>
  <si>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</si>
  <si>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</si>
  <si>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</si>
  <si>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</si>
  <si>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</si>
  <si>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</si>
  <si>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</si>
  <si>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</si>
  <si>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</si>
  <si>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</si>
  <si>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</si>
  <si>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</si>
  <si>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</si>
  <si>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</si>
  <si>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</si>
  <si>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</si>
  <si>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</si>
  <si>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</si>
  <si>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</si>
  <si>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</si>
  <si>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</si>
  <si>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</si>
  <si>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</si>
  <si>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</si>
  <si>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</si>
  <si>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</si>
  <si>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</si>
  <si>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</si>
  <si>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</si>
  <si>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</si>
  <si>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</si>
  <si>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</si>
  <si>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</si>
  <si>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</si>
  <si>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</si>
  <si>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</si>
  <si>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</si>
  <si>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</si>
  <si>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</si>
  <si>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</si>
  <si>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</si>
  <si>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</si>
  <si>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</si>
  <si>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</si>
  <si>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</si>
  <si>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</si>
  <si>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</si>
  <si>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</si>
  <si>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</si>
  <si>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</si>
  <si>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</si>
  <si>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</si>
  <si>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</si>
  <si>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</si>
  <si>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</si>
  <si>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</si>
  <si>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</si>
  <si>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</si>
  <si>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</si>
  <si>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</si>
  <si>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</si>
  <si>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</si>
  <si>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</si>
  <si>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</si>
  <si>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</si>
  <si>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</si>
  <si>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</si>
  <si>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</si>
  <si>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</si>
  <si>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</si>
  <si>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</si>
  <si>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</si>
  <si>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</si>
  <si>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</si>
  <si>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</si>
  <si>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</si>
  <si>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</si>
  <si>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</si>
  <si>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</si>
  <si>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</si>
  <si>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</si>
  <si>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</si>
  <si>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</si>
  <si>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</si>
  <si>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</si>
  <si>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</si>
  <si>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</si>
  <si>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</si>
  <si>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</si>
  <si>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</si>
  <si>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</si>
  <si>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</si>
  <si>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</si>
  <si>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</si>
  <si>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</si>
  <si>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</si>
  <si>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</si>
  <si>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</si>
  <si>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</si>
  <si>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</si>
  <si>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</si>
  <si>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</si>
  <si>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</si>
  <si>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</si>
  <si>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</si>
  <si>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</si>
  <si>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</si>
  <si>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</si>
  <si>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</si>
  <si>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</si>
  <si>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</si>
  <si>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</si>
  <si>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</si>
  <si>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</si>
  <si>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</si>
  <si>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</si>
  <si>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</si>
  <si>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</si>
  <si>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</si>
  <si>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</si>
  <si>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</si>
  <si>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</si>
  <si>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</si>
  <si>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</si>
  <si>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</si>
  <si>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</si>
  <si>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</si>
  <si>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</si>
  <si>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</si>
  <si>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</si>
  <si>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</si>
  <si>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</si>
  <si>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</si>
  <si>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</si>
  <si>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</si>
  <si>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</si>
  <si>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</si>
  <si>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</si>
  <si>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</si>
  <si>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</si>
  <si>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</si>
  <si>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</si>
  <si>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</si>
  <si>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</si>
  <si>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</si>
  <si>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</si>
  <si>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</si>
  <si>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</si>
  <si>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</si>
  <si>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</si>
  <si>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</si>
  <si>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</si>
  <si>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</si>
  <si>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</si>
  <si>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</si>
  <si>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</si>
  <si>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</si>
  <si>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</si>
  <si>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</si>
  <si>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</si>
  <si>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</si>
  <si>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</si>
  <si>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</si>
  <si>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</si>
  <si>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</si>
  <si>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</si>
  <si>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</si>
  <si>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</si>
  <si>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</si>
  <si>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</si>
  <si>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</si>
  <si>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</si>
  <si>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</si>
  <si>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</si>
  <si>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</si>
  <si>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</si>
  <si>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</si>
  <si>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</si>
  <si>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</si>
  <si>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</si>
  <si>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</si>
  <si>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</si>
  <si>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</si>
  <si>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</si>
  <si>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</si>
  <si>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</si>
  <si>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</si>
  <si>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</si>
  <si>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</si>
  <si>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</si>
  <si>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</si>
  <si>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</si>
  <si>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</si>
  <si>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</si>
  <si>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</si>
  <si>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</si>
  <si>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</si>
  <si>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</si>
  <si>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</si>
  <si>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</si>
  <si>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</si>
  <si>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</si>
  <si>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</si>
  <si>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</si>
  <si>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</si>
  <si>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</si>
  <si>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</si>
  <si>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</si>
  <si>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</si>
  <si>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</si>
  <si>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</si>
  <si>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</si>
  <si>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</si>
  <si>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</si>
  <si>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</si>
  <si>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</si>
  <si>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</si>
  <si>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</si>
  <si>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</si>
  <si>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</si>
  <si>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</si>
  <si>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</si>
  <si>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</si>
  <si>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</si>
  <si>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</si>
  <si>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</si>
  <si>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</si>
  <si>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</si>
  <si>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</si>
  <si>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</si>
  <si>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</si>
  <si>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</si>
  <si>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</si>
  <si>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</si>
  <si>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</si>
  <si>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</si>
  <si>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</si>
  <si>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</si>
  <si>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</si>
  <si>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</si>
  <si>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</si>
  <si>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</si>
  <si>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</si>
  <si>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</si>
  <si>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</si>
  <si>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</si>
  <si>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</si>
  <si>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</si>
  <si>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</si>
  <si>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</si>
  <si>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</si>
  <si>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</si>
  <si>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</si>
  <si>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</si>
  <si>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</si>
  <si>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</si>
  <si>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</si>
  <si>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</si>
  <si>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</si>
  <si>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</si>
  <si>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</si>
  <si>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</si>
  <si>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</si>
  <si>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</si>
  <si>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</si>
  <si>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</si>
  <si>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</si>
  <si>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</si>
  <si>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</si>
  <si>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</si>
  <si>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</si>
  <si>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</si>
  <si>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</si>
  <si>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</si>
  <si>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</si>
  <si>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</si>
  <si>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</si>
  <si>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</si>
  <si>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</si>
  <si>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0"/>
  </si>
  <si>
    <t>訪問型サービス（独自／定率）</t>
    <rPh sb="0" eb="2">
      <t>ホウモン</t>
    </rPh>
    <rPh sb="2" eb="3">
      <t>ガタ</t>
    </rPh>
    <rPh sb="8" eb="10">
      <t>ドクジ</t>
    </rPh>
    <rPh sb="11" eb="13">
      <t>テイリツ</t>
    </rPh>
    <phoneticPr fontId="90"/>
  </si>
  <si>
    <t>訪問型サービス（独自／定額）</t>
    <rPh sb="0" eb="2">
      <t>ホウモン</t>
    </rPh>
    <rPh sb="2" eb="3">
      <t>ガタ</t>
    </rPh>
    <rPh sb="8" eb="10">
      <t>ドクジ</t>
    </rPh>
    <rPh sb="11" eb="13">
      <t>テイガク</t>
    </rPh>
    <phoneticPr fontId="90"/>
  </si>
  <si>
    <t>通所型サービス（独自）</t>
    <rPh sb="0" eb="2">
      <t>ツウショ</t>
    </rPh>
    <rPh sb="2" eb="3">
      <t>ガタ</t>
    </rPh>
    <rPh sb="8" eb="10">
      <t>ドクジ</t>
    </rPh>
    <phoneticPr fontId="90"/>
  </si>
  <si>
    <t>通所型サービス（独自／定率）</t>
    <rPh sb="0" eb="2">
      <t>ツウショ</t>
    </rPh>
    <rPh sb="2" eb="3">
      <t>ガタ</t>
    </rPh>
    <rPh sb="8" eb="10">
      <t>ドクジ</t>
    </rPh>
    <rPh sb="11" eb="13">
      <t>テイリツ</t>
    </rPh>
    <phoneticPr fontId="90"/>
  </si>
  <si>
    <t>通所型サービス（独自／定額）</t>
    <rPh sb="0" eb="2">
      <t>ツウショ</t>
    </rPh>
    <rPh sb="2" eb="3">
      <t>ガタ</t>
    </rPh>
    <rPh sb="8" eb="10">
      <t>ドクジ</t>
    </rPh>
    <rPh sb="11" eb="13">
      <t>テイガク</t>
    </rPh>
    <phoneticPr fontId="90"/>
  </si>
  <si>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</si>
  <si>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</si>
  <si>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</si>
  <si>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</si>
  <si>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</si>
  <si>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</si>
  <si>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</si>
  <si>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</si>
  <si>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</si>
  <si>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</si>
  <si>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</si>
  <si>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</si>
  <si>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</si>
  <si>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</si>
  <si>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</si>
  <si>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</si>
  <si>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</si>
  <si>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</si>
  <si>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</si>
  <si>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</si>
  <si>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</si>
  <si>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</si>
  <si>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</si>
  <si>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</si>
  <si>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</si>
  <si>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</si>
  <si>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0"/>
  </si>
  <si>
    <t>11</t>
    <phoneticPr fontId="90"/>
  </si>
  <si>
    <t>71</t>
    <phoneticPr fontId="90"/>
  </si>
  <si>
    <t>76</t>
    <phoneticPr fontId="90"/>
  </si>
  <si>
    <t>12</t>
    <phoneticPr fontId="90"/>
  </si>
  <si>
    <t>62</t>
    <phoneticPr fontId="90"/>
  </si>
  <si>
    <t>15</t>
    <phoneticPr fontId="90"/>
  </si>
  <si>
    <t>78</t>
    <phoneticPr fontId="90"/>
  </si>
  <si>
    <t>16</t>
    <phoneticPr fontId="90"/>
  </si>
  <si>
    <t>66</t>
    <phoneticPr fontId="90"/>
  </si>
  <si>
    <t>33</t>
    <phoneticPr fontId="90"/>
  </si>
  <si>
    <t>27</t>
    <phoneticPr fontId="90"/>
  </si>
  <si>
    <t>35</t>
    <phoneticPr fontId="90"/>
  </si>
  <si>
    <t>36</t>
    <phoneticPr fontId="90"/>
  </si>
  <si>
    <t>28</t>
    <phoneticPr fontId="90"/>
  </si>
  <si>
    <t>72</t>
    <phoneticPr fontId="90"/>
  </si>
  <si>
    <t>74</t>
    <phoneticPr fontId="90"/>
  </si>
  <si>
    <t>73</t>
    <phoneticPr fontId="90"/>
  </si>
  <si>
    <t>68</t>
    <phoneticPr fontId="90"/>
  </si>
  <si>
    <t>75</t>
    <phoneticPr fontId="90"/>
  </si>
  <si>
    <t>69</t>
    <phoneticPr fontId="90"/>
  </si>
  <si>
    <t>77</t>
    <phoneticPr fontId="90"/>
  </si>
  <si>
    <t>79</t>
    <phoneticPr fontId="90"/>
  </si>
  <si>
    <t>32</t>
    <phoneticPr fontId="90"/>
  </si>
  <si>
    <t>38</t>
    <phoneticPr fontId="90"/>
  </si>
  <si>
    <t>37</t>
    <phoneticPr fontId="90"/>
  </si>
  <si>
    <t>39</t>
    <phoneticPr fontId="90"/>
  </si>
  <si>
    <t>51</t>
    <phoneticPr fontId="90"/>
  </si>
  <si>
    <t>54</t>
    <phoneticPr fontId="90"/>
  </si>
  <si>
    <t>21</t>
    <phoneticPr fontId="90"/>
  </si>
  <si>
    <t>24</t>
    <phoneticPr fontId="90"/>
  </si>
  <si>
    <t>52</t>
    <phoneticPr fontId="90"/>
  </si>
  <si>
    <t>22</t>
    <phoneticPr fontId="90"/>
  </si>
  <si>
    <t>25</t>
    <phoneticPr fontId="90"/>
  </si>
  <si>
    <t>23</t>
    <phoneticPr fontId="90"/>
  </si>
  <si>
    <t>26</t>
    <phoneticPr fontId="90"/>
  </si>
  <si>
    <t>55</t>
    <phoneticPr fontId="90"/>
  </si>
  <si>
    <t>2A</t>
    <phoneticPr fontId="90"/>
  </si>
  <si>
    <t>2B</t>
    <phoneticPr fontId="90"/>
  </si>
  <si>
    <t>A2</t>
    <phoneticPr fontId="90"/>
  </si>
  <si>
    <t>A3</t>
    <phoneticPr fontId="90"/>
  </si>
  <si>
    <t>A4</t>
    <phoneticPr fontId="90"/>
  </si>
  <si>
    <t>A6</t>
    <phoneticPr fontId="90"/>
  </si>
  <si>
    <t>A7</t>
    <phoneticPr fontId="90"/>
  </si>
  <si>
    <t>A8</t>
    <phoneticPr fontId="90"/>
  </si>
  <si>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</si>
  <si>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</si>
  <si>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</si>
  <si>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</si>
  <si>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</si>
  <si>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</si>
  <si>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</si>
  <si>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</si>
  <si>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</si>
  <si>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</si>
  <si>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</si>
  <si>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</si>
  <si>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</si>
  <si>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</si>
  <si>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</si>
  <si>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</si>
  <si>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</si>
  <si>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</si>
  <si>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</si>
  <si>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</si>
  <si>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</si>
  <si>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</si>
  <si>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</si>
  <si>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</si>
  <si>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</si>
  <si>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</si>
  <si>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</si>
  <si>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</si>
  <si>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</si>
  <si>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</si>
  <si>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</si>
  <si>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</si>
  <si>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</si>
  <si>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</si>
  <si>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</si>
  <si>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</si>
  <si>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</si>
  <si>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</si>
  <si>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</si>
  <si>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</si>
  <si>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</si>
  <si>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</si>
  <si>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</si>
  <si>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</si>
  <si>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</si>
  <si>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</si>
  <si>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</si>
  <si>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</si>
  <si>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</si>
  <si>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</si>
  <si>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</si>
  <si>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</si>
  <si>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</si>
  <si>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</si>
  <si>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</si>
  <si>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</si>
  <si>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</si>
  <si>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</si>
  <si>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</si>
  <si>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</si>
  <si>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</si>
  <si>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</si>
  <si>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</si>
  <si>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</si>
  <si>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</si>
  <si>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</si>
  <si>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</si>
  <si>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</si>
  <si>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</si>
  <si>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</si>
  <si>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</si>
  <si>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</si>
  <si>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</si>
  <si>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</si>
  <si>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</si>
  <si>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</si>
  <si>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</si>
  <si>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</si>
  <si>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</si>
  <si>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</si>
  <si>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</si>
  <si>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</si>
  <si>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</si>
  <si>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</si>
  <si>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</si>
  <si>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</si>
  <si>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</si>
  <si>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</si>
  <si>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</si>
  <si>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</si>
  <si>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</si>
  <si>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</si>
  <si>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</si>
  <si>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</si>
  <si>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</si>
  <si>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</si>
  <si>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</si>
  <si>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</si>
  <si>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</si>
  <si>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</si>
  <si>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</si>
  <si>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</si>
  <si>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</si>
  <si>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</si>
  <si>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</si>
  <si>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</si>
  <si>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</si>
  <si>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</si>
  <si>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</si>
  <si>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</si>
  <si>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</si>
  <si>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</si>
  <si>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</si>
  <si>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</si>
  <si>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</si>
  <si>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</si>
  <si>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</si>
  <si>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</si>
  <si>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</si>
  <si>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</si>
  <si>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</si>
  <si>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</si>
  <si>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</si>
  <si>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</si>
  <si>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</si>
  <si>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</si>
  <si>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</si>
  <si>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</si>
  <si>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</si>
  <si>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</si>
  <si>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</si>
  <si>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</si>
  <si>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</si>
  <si>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</si>
  <si>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</si>
  <si>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</si>
  <si>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</si>
  <si>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</si>
  <si>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</si>
  <si>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</si>
  <si>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</si>
  <si>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</si>
  <si>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</si>
  <si>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</si>
  <si>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</si>
  <si>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</si>
  <si>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</si>
  <si>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</si>
  <si>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</si>
  <si>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</si>
  <si>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</si>
  <si>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</si>
  <si>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</si>
  <si>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</si>
  <si>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</si>
  <si>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</si>
  <si>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</si>
  <si>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</si>
  <si>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</si>
  <si>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</si>
  <si>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</si>
  <si>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</si>
  <si>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</si>
  <si>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</si>
  <si>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</si>
  <si>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</si>
  <si>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</si>
  <si>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</si>
  <si>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</si>
  <si>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</si>
  <si>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</si>
  <si>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</si>
  <si>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</si>
  <si>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</si>
  <si>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</si>
  <si>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</si>
  <si>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</si>
  <si>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</si>
  <si>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</si>
  <si>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</si>
  <si>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</si>
  <si>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</si>
  <si>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</si>
  <si>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</si>
  <si>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</si>
  <si>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</si>
  <si>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</si>
  <si>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</si>
  <si>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</si>
  <si>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</si>
  <si>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</si>
  <si>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</si>
  <si>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</si>
  <si>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</si>
  <si>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</si>
  <si>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</si>
  <si>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</si>
  <si>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</si>
  <si>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</si>
  <si>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</si>
  <si>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</si>
  <si>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</si>
  <si>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</si>
  <si>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</si>
  <si>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</si>
  <si>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</si>
  <si>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</si>
  <si>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</si>
  <si>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</si>
  <si>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</si>
  <si>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</si>
  <si>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</si>
  <si>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</si>
  <si>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</si>
  <si>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</si>
  <si>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</si>
  <si>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</si>
  <si>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</si>
  <si>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</si>
  <si>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</si>
  <si>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</si>
  <si>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</si>
  <si>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</si>
  <si>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</si>
  <si>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</si>
  <si>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</si>
  <si>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</si>
  <si>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</si>
  <si>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</si>
  <si>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</si>
  <si>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</si>
  <si>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</si>
  <si>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</si>
  <si>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</si>
  <si>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</si>
  <si>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</si>
  <si>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</si>
  <si>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</si>
  <si>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</si>
  <si>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</si>
  <si>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</si>
  <si>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</si>
  <si>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</si>
  <si>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</si>
  <si>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</si>
  <si>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</si>
  <si>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</si>
  <si>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</si>
  <si>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</si>
  <si>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</si>
  <si>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</si>
  <si>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</si>
  <si>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</si>
  <si>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</si>
  <si>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</si>
  <si>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</si>
  <si>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</si>
  <si>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</si>
  <si>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</si>
  <si>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</si>
  <si>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</si>
  <si>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</si>
  <si>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</si>
  <si>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</si>
  <si>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</si>
  <si>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</si>
  <si>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</si>
  <si>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</si>
  <si>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</si>
  <si>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</si>
  <si>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</si>
  <si>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</si>
  <si>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</si>
  <si>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</si>
  <si>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</si>
  <si>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</si>
  <si>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</si>
  <si>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</si>
  <si>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添付書類</t>
    <phoneticPr fontId="10"/>
  </si>
  <si>
    <t>交付申請額</t>
    <phoneticPr fontId="10"/>
  </si>
  <si>
    <t>算定基準額</t>
    <phoneticPr fontId="10"/>
  </si>
  <si>
    <t>補助事業等の名称</t>
    <phoneticPr fontId="10"/>
  </si>
  <si>
    <t>記</t>
    <rPh sb="0" eb="1">
      <t>キ</t>
    </rPh>
    <phoneticPr fontId="10"/>
  </si>
  <si>
    <t>申請者　氏名</t>
    <rPh sb="0" eb="2">
      <t>シンセイ</t>
    </rPh>
    <rPh sb="2" eb="3">
      <t>シャ</t>
    </rPh>
    <rPh sb="4" eb="6">
      <t>シメイ</t>
    </rPh>
    <phoneticPr fontId="10"/>
  </si>
  <si>
    <t>住所</t>
    <rPh sb="0" eb="2">
      <t>ジュウショ</t>
    </rPh>
    <phoneticPr fontId="10"/>
  </si>
  <si>
    <t>鳥取県知事　様</t>
    <rPh sb="3" eb="5">
      <t>チジ</t>
    </rPh>
    <phoneticPr fontId="10"/>
  </si>
  <si>
    <t>月</t>
    <rPh sb="0" eb="1">
      <t>ツキ</t>
    </rPh>
    <phoneticPr fontId="10"/>
  </si>
  <si>
    <t>様式第１号（第４条関係）</t>
    <rPh sb="0" eb="3">
      <t>ヨウシキダイ</t>
    </rPh>
    <rPh sb="4" eb="5">
      <t>ゴウ</t>
    </rPh>
    <rPh sb="6" eb="7">
      <t>ダイ</t>
    </rPh>
    <rPh sb="8" eb="9">
      <t>ジョウ</t>
    </rPh>
    <rPh sb="9" eb="11">
      <t>カンケイ</t>
    </rPh>
    <phoneticPr fontId="10"/>
  </si>
  <si>
    <t>【重要】
本計画書は、鳥取県における介護保険事業費補助金（介護分野の職員の賃上げ・職場環境改善支援事業（以下「補助金」という。）申請のための鳥取県独自様式です。</t>
    <rPh sb="5" eb="6">
      <t>ホン</t>
    </rPh>
    <rPh sb="6" eb="9">
      <t>ケイカクショ</t>
    </rPh>
    <rPh sb="11" eb="14">
      <t>トットリケン</t>
    </rPh>
    <rPh sb="29" eb="31">
      <t>カイゴ</t>
    </rPh>
    <rPh sb="31" eb="33">
      <t>ブンヤ</t>
    </rPh>
    <rPh sb="34" eb="36">
      <t>ショクイン</t>
    </rPh>
    <rPh sb="37" eb="39">
      <t>チンア</t>
    </rPh>
    <rPh sb="41" eb="43">
      <t>ショクバ</t>
    </rPh>
    <rPh sb="43" eb="45">
      <t>カンキョウ</t>
    </rPh>
    <rPh sb="45" eb="47">
      <t>カイゼン</t>
    </rPh>
    <rPh sb="47" eb="49">
      <t>シエン</t>
    </rPh>
    <rPh sb="49" eb="51">
      <t>ジギョウ</t>
    </rPh>
    <rPh sb="52" eb="54">
      <t>イカ</t>
    </rPh>
    <rPh sb="55" eb="58">
      <t>ホジョキン</t>
    </rPh>
    <rPh sb="64" eb="66">
      <t>シンセイ</t>
    </rPh>
    <rPh sb="70" eb="73">
      <t>トットリケン</t>
    </rPh>
    <rPh sb="73" eb="75">
      <t>ドクジ</t>
    </rPh>
    <rPh sb="75" eb="77">
      <t>ヨウシキ</t>
    </rPh>
    <phoneticPr fontId="10"/>
  </si>
  <si>
    <t>基準月（令和７年12月を基本とする。）の介護報酬総単位数（見込み）[単位]</t>
    <rPh sb="0" eb="3">
      <t>キジュンツキ</t>
    </rPh>
    <rPh sb="4" eb="6">
      <t>レイワ</t>
    </rPh>
    <rPh sb="7" eb="8">
      <t>ネン</t>
    </rPh>
    <rPh sb="10" eb="11">
      <t>ガツ</t>
    </rPh>
    <rPh sb="12" eb="14">
      <t>キホン</t>
    </rPh>
    <rPh sb="20" eb="22">
      <t>カイゴ</t>
    </rPh>
    <rPh sb="22" eb="24">
      <t>ホウシュウ</t>
    </rPh>
    <rPh sb="24" eb="25">
      <t>ソウ</t>
    </rPh>
    <rPh sb="25" eb="28">
      <t>タンイスウ</t>
    </rPh>
    <rPh sb="29" eb="31">
      <t>ミコ</t>
    </rPh>
    <phoneticPr fontId="10"/>
  </si>
  <si>
    <r>
      <t xml:space="preserve">サービス名
</t>
    </r>
    <r>
      <rPr>
        <sz val="8"/>
        <color rgb="FFFF0000"/>
        <rFont val="ＭＳ Ｐゴシック"/>
        <family val="3"/>
        <charset val="128"/>
      </rPr>
      <t>（※コメントを必ず確認のこと。）</t>
    </r>
    <phoneticPr fontId="10"/>
  </si>
  <si>
    <t xml:space="preserve">●自動転記の仕組みを活用するため、下記の作業フローに基づき、シートを完成させてください。
</t>
    <rPh sb="17" eb="19">
      <t>カキ</t>
    </rPh>
    <rPh sb="20" eb="22">
      <t>サギョウ</t>
    </rPh>
    <rPh sb="26" eb="27">
      <t>モト</t>
    </rPh>
    <phoneticPr fontId="10"/>
  </si>
  <si>
    <t>鳥取県介護分野の職員の賃上げ・職場環境改善支援事業補助金交付申請書</t>
    <rPh sb="3" eb="7">
      <t>カイゴブンヤ</t>
    </rPh>
    <rPh sb="8" eb="10">
      <t>ショクイン</t>
    </rPh>
    <rPh sb="11" eb="13">
      <t>チンア</t>
    </rPh>
    <rPh sb="15" eb="19">
      <t>ショクバカンキョウ</t>
    </rPh>
    <rPh sb="19" eb="21">
      <t>カイゼン</t>
    </rPh>
    <rPh sb="21" eb="23">
      <t>シエン</t>
    </rPh>
    <rPh sb="23" eb="25">
      <t>ジギョウ</t>
    </rPh>
    <phoneticPr fontId="10"/>
  </si>
  <si>
    <t>　鳥取県介護分野の職員の賃上げ・職場環境改善支援事業補助金の交付を受けたいので、鳥取県補助金等交付規則第５条の規定により、下記のとおり申請します。</t>
    <rPh sb="4" eb="8">
      <t>カイゴブンヤ</t>
    </rPh>
    <rPh sb="9" eb="11">
      <t>ショクイン</t>
    </rPh>
    <rPh sb="12" eb="14">
      <t>チンア</t>
    </rPh>
    <rPh sb="16" eb="20">
      <t>ショクバカンキョウ</t>
    </rPh>
    <rPh sb="20" eb="22">
      <t>カイゼン</t>
    </rPh>
    <rPh sb="22" eb="24">
      <t>シエン</t>
    </rPh>
    <rPh sb="24" eb="26">
      <t>ジギョウ</t>
    </rPh>
    <phoneticPr fontId="10"/>
  </si>
  <si>
    <t>鳥取県介護分野の職員の賃上げ・職場環境改善支援事業補助金</t>
    <rPh sb="3" eb="7">
      <t>カイゴブンヤ</t>
    </rPh>
    <rPh sb="8" eb="10">
      <t>ショクイン</t>
    </rPh>
    <rPh sb="11" eb="13">
      <t>チンア</t>
    </rPh>
    <rPh sb="15" eb="19">
      <t>ショクバカンキョウ</t>
    </rPh>
    <rPh sb="19" eb="21">
      <t>カイゼン</t>
    </rPh>
    <rPh sb="21" eb="23">
      <t>シエン</t>
    </rPh>
    <rPh sb="23" eb="25">
      <t>ジギョウ</t>
    </rPh>
    <rPh sb="25" eb="28">
      <t>ホジョキン</t>
    </rPh>
    <phoneticPr fontId="10"/>
  </si>
  <si>
    <t>様式第2-3号「①の要件を満たす」の欄の記載のうち、処遇改善加算対象サービス分について集計
「○」は記載漏れがない場合、「×」は記載漏れがある場合を指します。</t>
    <rPh sb="0" eb="2">
      <t>ヨウシキ</t>
    </rPh>
    <rPh sb="2" eb="3">
      <t>ダイ</t>
    </rPh>
    <rPh sb="6" eb="7">
      <t>ゴウ</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</si>
  <si>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様式第2-3号「②の要件を満たす」の欄の記載のうち、処遇改善加算対象サービス分について集計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6" eb="7">
      <t>ゴウ</t>
    </rPh>
    <rPh sb="52" eb="53">
      <t>モ</t>
    </rPh>
    <rPh sb="84" eb="85">
      <t>モ</t>
    </rPh>
    <rPh sb="120" eb="122">
      <t>バアイ</t>
    </rPh>
    <rPh sb="123" eb="124">
      <t>サ</t>
    </rPh>
    <phoneticPr fontId="10"/>
  </si>
  <si>
    <t>生産性向上や協働化に係る取組を行っている（②を満たしている）又は鳥取県介護人材確保・職場環境改善等事業を活用しています。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5">
      <t>トットリケン</t>
    </rPh>
    <rPh sb="35" eb="39">
      <t>カイゴジンザイ</t>
    </rPh>
    <rPh sb="39" eb="41">
      <t>カクホ</t>
    </rPh>
    <rPh sb="42" eb="49">
      <t>ショクバカンキョウカイゼントウ</t>
    </rPh>
    <rPh sb="49" eb="51">
      <t>ジギョウ</t>
    </rPh>
    <rPh sb="52" eb="54">
      <t>カツヨウ</t>
    </rPh>
    <phoneticPr fontId="10"/>
  </si>
  <si>
    <t>様式第2-3号「③の要件を満たす」の欄の記載のうち、処遇改善加算対象サービス分について集計</t>
    <rPh sb="2" eb="3">
      <t>ダイ</t>
    </rPh>
    <rPh sb="6" eb="7">
      <t>ゴウ</t>
    </rPh>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</si>
  <si>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・職場環境改善経費について、消費税及び地方消費税は除いた額としてください。</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45" eb="348">
      <t>ショウヒゼイ</t>
    </rPh>
    <rPh sb="348" eb="349">
      <t>オヨ</t>
    </rPh>
    <rPh sb="350" eb="355">
      <t>チホウショウヒゼイ</t>
    </rPh>
    <rPh sb="356" eb="357">
      <t>ノゾ</t>
    </rPh>
    <rPh sb="359" eb="360">
      <t>ガク</t>
    </rPh>
    <phoneticPr fontId="10"/>
  </si>
  <si>
    <t>様式第２－３号（個票）</t>
    <rPh sb="0" eb="2">
      <t>ヨウシキ</t>
    </rPh>
    <rPh sb="2" eb="3">
      <t>ダイ</t>
    </rPh>
    <rPh sb="6" eb="7">
      <t>ゴウ</t>
    </rPh>
    <rPh sb="8" eb="10">
      <t>コヒョウ</t>
    </rPh>
    <phoneticPr fontId="10"/>
  </si>
  <si>
    <t>鳥取県のホームページ等で、補助金の提出先を確認しました。</t>
    <rPh sb="0" eb="2">
      <t>トットリ</t>
    </rPh>
    <rPh sb="2" eb="3">
      <t>ケン</t>
    </rPh>
    <rPh sb="10" eb="11">
      <t>トウ</t>
    </rPh>
    <rPh sb="13" eb="16">
      <t>ホジョキン</t>
    </rPh>
    <rPh sb="17" eb="19">
      <t>テイシュツ</t>
    </rPh>
    <rPh sb="19" eb="20">
      <t>サキ</t>
    </rPh>
    <rPh sb="21" eb="23">
      <t>カクニン</t>
    </rPh>
    <phoneticPr fontId="10"/>
  </si>
  <si>
    <t>（様式第２－３号から集計・転記）</t>
    <rPh sb="3" eb="4">
      <t>ダイ</t>
    </rPh>
    <rPh sb="7" eb="8">
      <t>ゴウ</t>
    </rPh>
    <phoneticPr fontId="10"/>
  </si>
  <si>
    <t>様式第２－１号（処遇改善加算対象サービス　総括表）</t>
    <rPh sb="0" eb="2">
      <t>ヨウシキ</t>
    </rPh>
    <rPh sb="2" eb="3">
      <t>ダイ</t>
    </rPh>
    <rPh sb="6" eb="7">
      <t>ゴウ</t>
    </rPh>
    <rPh sb="8" eb="10">
      <t>ショグウ</t>
    </rPh>
    <rPh sb="10" eb="12">
      <t>カイゼン</t>
    </rPh>
    <rPh sb="12" eb="14">
      <t>カサン</t>
    </rPh>
    <rPh sb="14" eb="16">
      <t>タイショウ</t>
    </rPh>
    <rPh sb="21" eb="24">
      <t>ソウカツヒョウ</t>
    </rPh>
    <phoneticPr fontId="10"/>
  </si>
  <si>
    <t>様式第２－２号（処遇改善加算対象外サービス　総括表）</t>
    <rPh sb="0" eb="2">
      <t>ヨウシキ</t>
    </rPh>
    <rPh sb="2" eb="3">
      <t>ダイ</t>
    </rPh>
    <rPh sb="6" eb="7">
      <t>ゴウ</t>
    </rPh>
    <rPh sb="8" eb="12">
      <t>ショグウカイゼン</t>
    </rPh>
    <rPh sb="12" eb="14">
      <t>カサン</t>
    </rPh>
    <rPh sb="14" eb="17">
      <t>タイショウガイ</t>
    </rPh>
    <rPh sb="22" eb="24">
      <t>ソウカツ</t>
    </rPh>
    <rPh sb="24" eb="25">
      <t>ヒョウケイカクショ</t>
    </rPh>
    <phoneticPr fontId="10"/>
  </si>
  <si>
    <t>様式第2-3号「①の要件を満たす」の欄の記載のうち、処遇改善加算対象外サービス分について集計
「○」は記載漏れがない場合、「×」は記載漏れがある場合を指します。</t>
    <rPh sb="2" eb="3">
      <t>ダイ</t>
    </rPh>
    <rPh sb="6" eb="7">
      <t>ゴウ</t>
    </rPh>
    <rPh sb="34" eb="35">
      <t>ガイ</t>
    </rPh>
    <phoneticPr fontId="10"/>
  </si>
  <si>
    <t>様式第2-3号「①の要件を満たす」の欄において、処遇改善加算の対象外サービスについて、処遇改善加算Ⅳに準ずる要件を満たす（又は満たす見込み）と回答した場合（詳しい要件の内容は参考シートを参照）</t>
    <rPh sb="0" eb="2">
      <t>ヨウシキ</t>
    </rPh>
    <rPh sb="2" eb="3">
      <t>ダイ</t>
    </rPh>
    <rPh sb="6" eb="7">
      <t>ゴウ</t>
    </rPh>
    <rPh sb="10" eb="12">
      <t>ヨウケン</t>
    </rPh>
    <rPh sb="13" eb="14">
      <t>ミ</t>
    </rPh>
    <rPh sb="18" eb="19">
      <t>ラン</t>
    </rPh>
    <rPh sb="71" eb="73">
      <t>カイトウ</t>
    </rPh>
    <rPh sb="75" eb="77">
      <t>バアイ</t>
    </rPh>
    <phoneticPr fontId="10"/>
  </si>
  <si>
    <t>鳥取県のホームページ等で、補助金計画書の提出先を確認しました。</t>
    <rPh sb="0" eb="2">
      <t>トットリ</t>
    </rPh>
    <rPh sb="2" eb="3">
      <t>ケン</t>
    </rPh>
    <rPh sb="10" eb="11">
      <t>トウ</t>
    </rPh>
    <rPh sb="16" eb="19">
      <t>ケイカクショ</t>
    </rPh>
    <rPh sb="20" eb="22">
      <t>テイシュツ</t>
    </rPh>
    <rPh sb="22" eb="23">
      <t>サキ</t>
    </rPh>
    <rPh sb="24" eb="26">
      <t>カクニン</t>
    </rPh>
    <phoneticPr fontId="10"/>
  </si>
  <si>
    <t>令和8年</t>
    <rPh sb="0" eb="2">
      <t>レイワ</t>
    </rPh>
    <rPh sb="3" eb="4">
      <t>ネン</t>
    </rPh>
    <phoneticPr fontId="10"/>
  </si>
  <si>
    <t>【記入上の注意】
・本計画書は鳥取県内に所在する事業所についてのみ記載してください。
・事業所の数が多く、１枚に記載しきれない場合は、適宜、行を追加してください。
・補助金の支払は、原則として、国保連合会に登録している介護給付費等の振込先口座の
　うちのいずれかに、法人ごとに振り込まれます。
　そのため、振込先の希望を１つだけ選択してください。
・振込先は、原則、介護給付費等の債権譲渡を行っていない事業所を選択してください。
　債権譲渡を行っている事業所を振込先とする場合、
  別途、指定する様式で法人・事業所の振込先の口座情報等を鳥取県に届け出てください。</t>
    <rPh sb="10" eb="14">
      <t>ホンケイカクショ</t>
    </rPh>
    <rPh sb="15" eb="18">
      <t>トットリケン</t>
    </rPh>
    <rPh sb="18" eb="19">
      <t>ナイ</t>
    </rPh>
    <rPh sb="20" eb="22">
      <t>ショザイ</t>
    </rPh>
    <rPh sb="24" eb="27">
      <t>ジギョウショ</t>
    </rPh>
    <rPh sb="33" eb="35">
      <t>キサイ</t>
    </rPh>
    <rPh sb="200" eb="203">
      <t>ジギョウショ</t>
    </rPh>
    <rPh sb="204" eb="206">
      <t>センタク</t>
    </rPh>
    <rPh sb="217" eb="219">
      <t>ジョウト</t>
    </rPh>
    <rPh sb="220" eb="221">
      <t>オコナ</t>
    </rPh>
    <rPh sb="225" eb="228">
      <t>ジギョウショ</t>
    </rPh>
    <rPh sb="229" eb="232">
      <t>フリコミサキ</t>
    </rPh>
    <rPh sb="235" eb="237">
      <t>バアイ</t>
    </rPh>
    <rPh sb="248" eb="250">
      <t>ヨウシキ</t>
    </rPh>
    <rPh sb="269" eb="272">
      <t>トットリケン</t>
    </rPh>
    <phoneticPr fontId="10"/>
  </si>
  <si>
    <t xml:space="preserve">基準月（原則令和７年12月）の介護報酬総単位数
[単位](a)
</t>
    <rPh sb="0" eb="3">
      <t>キジュンツキ</t>
    </rPh>
    <rPh sb="4" eb="6">
      <t>ゲンソク</t>
    </rPh>
    <rPh sb="6" eb="8">
      <t>レイワ</t>
    </rPh>
    <rPh sb="9" eb="10">
      <t>ネン</t>
    </rPh>
    <rPh sb="12" eb="13">
      <t>ガツ</t>
    </rPh>
    <rPh sb="15" eb="17">
      <t>カイゴ</t>
    </rPh>
    <rPh sb="17" eb="19">
      <t>ホウシュウ</t>
    </rPh>
    <rPh sb="19" eb="20">
      <t>ソウ</t>
    </rPh>
    <rPh sb="20" eb="23">
      <t>タンイスウ</t>
    </rPh>
    <rPh sb="25" eb="27">
      <t>タンイ</t>
    </rPh>
    <phoneticPr fontId="10"/>
  </si>
  <si>
    <t>A8</t>
    <phoneticPr fontId="10"/>
  </si>
  <si>
    <t>通所型サービス（独自／定額）</t>
  </si>
  <si>
    <t>A7</t>
    <phoneticPr fontId="10"/>
  </si>
  <si>
    <t>通所型サービス（独自／定率）</t>
  </si>
  <si>
    <t>A6</t>
    <phoneticPr fontId="10"/>
  </si>
  <si>
    <t>通所型サービス（独自）</t>
  </si>
  <si>
    <t>A4</t>
    <phoneticPr fontId="10"/>
  </si>
  <si>
    <t>訪問型サービス（独自／定額）</t>
  </si>
  <si>
    <t>A3</t>
    <phoneticPr fontId="10"/>
  </si>
  <si>
    <t>訪問型サービス（独自／定率）</t>
  </si>
  <si>
    <t>A2</t>
    <phoneticPr fontId="10"/>
  </si>
  <si>
    <t>訪問型サービス（独自）</t>
  </si>
  <si>
    <t>2B</t>
    <phoneticPr fontId="10"/>
  </si>
  <si>
    <t>介護予防短期入所療養介護（病院等・医療院）</t>
    <rPh sb="0" eb="4">
      <t>カイゴヨボウ</t>
    </rPh>
    <rPh sb="4" eb="8">
      <t>タンキニュウショ</t>
    </rPh>
    <rPh sb="8" eb="10">
      <t>リョウヨウ</t>
    </rPh>
    <rPh sb="10" eb="12">
      <t>カイゴ</t>
    </rPh>
    <rPh sb="13" eb="15">
      <t>ビョウイン</t>
    </rPh>
    <rPh sb="15" eb="16">
      <t>トウ</t>
    </rPh>
    <rPh sb="17" eb="20">
      <t>イリョウイン</t>
    </rPh>
    <phoneticPr fontId="10"/>
  </si>
  <si>
    <t>2A</t>
    <phoneticPr fontId="10"/>
  </si>
  <si>
    <t>短期入所療養介護（病院等・医療院）</t>
    <rPh sb="0" eb="4">
      <t>タンキニュウショ</t>
    </rPh>
    <rPh sb="4" eb="8">
      <t>リョウヨウカイゴ</t>
    </rPh>
    <rPh sb="9" eb="11">
      <t>ビョウイン</t>
    </rPh>
    <rPh sb="11" eb="12">
      <t>トウ</t>
    </rPh>
    <rPh sb="13" eb="16">
      <t>イリョウイン</t>
    </rPh>
    <phoneticPr fontId="10"/>
  </si>
  <si>
    <t>介護医療院サービス</t>
    <rPh sb="0" eb="2">
      <t>カイゴ</t>
    </rPh>
    <rPh sb="2" eb="5">
      <t>イリョウイン</t>
    </rPh>
    <phoneticPr fontId="10"/>
  </si>
  <si>
    <t>介護予防短期入所療養介護 （病院等（老健以外）)</t>
  </si>
  <si>
    <t>短期入所療養介護 （病院等（老健以外）)</t>
  </si>
  <si>
    <t>介護予防短期入所療養介護（老健）</t>
    <rPh sb="0" eb="4">
      <t>カイゴヨボウ</t>
    </rPh>
    <rPh sb="4" eb="12">
      <t>タンキニュウショリョウヨウカイゴ</t>
    </rPh>
    <rPh sb="13" eb="15">
      <t>ロウケン</t>
    </rPh>
    <phoneticPr fontId="10"/>
  </si>
  <si>
    <t>短期入所療養介護（老健）</t>
    <rPh sb="0" eb="4">
      <t>タンキニュウショ</t>
    </rPh>
    <rPh sb="4" eb="6">
      <t>リョウヨウ</t>
    </rPh>
    <rPh sb="6" eb="8">
      <t>カイゴ</t>
    </rPh>
    <rPh sb="9" eb="11">
      <t>ロウケン</t>
    </rPh>
    <phoneticPr fontId="10"/>
  </si>
  <si>
    <t>介護保健施設サービス</t>
    <rPh sb="0" eb="2">
      <t>カイゴ</t>
    </rPh>
    <rPh sb="2" eb="4">
      <t>ホケン</t>
    </rPh>
    <rPh sb="4" eb="6">
      <t>シセツ</t>
    </rPh>
    <phoneticPr fontId="10"/>
  </si>
  <si>
    <t>介護予防短期入所生活介護</t>
    <rPh sb="0" eb="4">
      <t>カイゴヨボウ</t>
    </rPh>
    <rPh sb="4" eb="8">
      <t>タンキニュウショ</t>
    </rPh>
    <rPh sb="8" eb="12">
      <t>セイカツカイゴ</t>
    </rPh>
    <phoneticPr fontId="10"/>
  </si>
  <si>
    <t>短期入所生活介護</t>
    <rPh sb="0" eb="2">
      <t>タンキ</t>
    </rPh>
    <rPh sb="2" eb="4">
      <t>ニュウショ</t>
    </rPh>
    <rPh sb="4" eb="8">
      <t>セイカツカイゴ</t>
    </rPh>
    <phoneticPr fontId="10"/>
  </si>
  <si>
    <t>地域密着型介護老人福祉施設</t>
    <rPh sb="0" eb="2">
      <t>チイキ</t>
    </rPh>
    <rPh sb="2" eb="5">
      <t>ミッチャクガタ</t>
    </rPh>
    <rPh sb="5" eb="9">
      <t>カイゴロウジン</t>
    </rPh>
    <rPh sb="9" eb="11">
      <t>フクシ</t>
    </rPh>
    <rPh sb="11" eb="13">
      <t>シセツ</t>
    </rPh>
    <phoneticPr fontId="10"/>
  </si>
  <si>
    <t>介護福祉施設サービス</t>
    <rPh sb="0" eb="2">
      <t>カイゴ</t>
    </rPh>
    <rPh sb="2" eb="4">
      <t>フクシ</t>
    </rPh>
    <rPh sb="4" eb="6">
      <t>シセツ</t>
    </rPh>
    <phoneticPr fontId="10"/>
  </si>
  <si>
    <t>介護予防認知症対応型共同生活介護（短期利用型）</t>
    <rPh sb="0" eb="4">
      <t>カイゴヨボウ</t>
    </rPh>
    <rPh sb="4" eb="10">
      <t>ニンチショウタイオウガタ</t>
    </rPh>
    <rPh sb="10" eb="16">
      <t>キョウドウセイカツカイゴ</t>
    </rPh>
    <rPh sb="17" eb="22">
      <t>タンキリヨウガタ</t>
    </rPh>
    <phoneticPr fontId="10"/>
  </si>
  <si>
    <t>介護予防認知症対応型共同生活介護</t>
    <rPh sb="0" eb="4">
      <t>カイゴヨボウ</t>
    </rPh>
    <rPh sb="4" eb="10">
      <t>ニンチショウタイオウガタ</t>
    </rPh>
    <rPh sb="10" eb="16">
      <t>キョウドウセイカツカイゴ</t>
    </rPh>
    <phoneticPr fontId="10"/>
  </si>
  <si>
    <t>認知症対応型共同生活介護（短期利用型）</t>
    <rPh sb="0" eb="3">
      <t>ニンチショウ</t>
    </rPh>
    <rPh sb="3" eb="6">
      <t>タイオウガタ</t>
    </rPh>
    <rPh sb="6" eb="8">
      <t>キョウドウ</t>
    </rPh>
    <rPh sb="8" eb="12">
      <t>セイカツカイゴ</t>
    </rPh>
    <rPh sb="13" eb="18">
      <t>タンキリヨウガタ</t>
    </rPh>
    <phoneticPr fontId="10"/>
  </si>
  <si>
    <t>認知症対応型共同生活介護</t>
    <rPh sb="0" eb="3">
      <t>ニンチショウ</t>
    </rPh>
    <rPh sb="3" eb="6">
      <t>タイオウガタ</t>
    </rPh>
    <rPh sb="6" eb="8">
      <t>キョウドウ</t>
    </rPh>
    <rPh sb="8" eb="12">
      <t>セイカツカイゴ</t>
    </rPh>
    <phoneticPr fontId="10"/>
  </si>
  <si>
    <t>看護小規模多機能型居宅介護・短期利用型</t>
    <rPh sb="0" eb="2">
      <t>カンゴ</t>
    </rPh>
    <rPh sb="2" eb="5">
      <t>ショウキボ</t>
    </rPh>
    <rPh sb="5" eb="9">
      <t>タキノウガタ</t>
    </rPh>
    <rPh sb="9" eb="13">
      <t>キョタクカイゴ</t>
    </rPh>
    <rPh sb="14" eb="19">
      <t>タンキリヨウガタ</t>
    </rPh>
    <phoneticPr fontId="10"/>
  </si>
  <si>
    <t>看護小規模多機能型居宅介護</t>
    <rPh sb="0" eb="2">
      <t>カンゴ</t>
    </rPh>
    <rPh sb="2" eb="5">
      <t>ショウキボ</t>
    </rPh>
    <rPh sb="5" eb="9">
      <t>タキノウガタ</t>
    </rPh>
    <rPh sb="9" eb="13">
      <t>キョタクカイゴ</t>
    </rPh>
    <phoneticPr fontId="10"/>
  </si>
  <si>
    <t>介護予防小規模多機能型居宅介護（短期利用型）</t>
    <rPh sb="0" eb="4">
      <t>カイゴヨボウ</t>
    </rPh>
    <rPh sb="4" eb="7">
      <t>ショウキボ</t>
    </rPh>
    <rPh sb="7" eb="11">
      <t>タキノウガタ</t>
    </rPh>
    <rPh sb="11" eb="15">
      <t>キョタクカイゴ</t>
    </rPh>
    <rPh sb="16" eb="21">
      <t>タンキリヨウガタ</t>
    </rPh>
    <phoneticPr fontId="10"/>
  </si>
  <si>
    <t>介護予防小規模多機能型居宅介護</t>
    <rPh sb="0" eb="4">
      <t>カイゴヨボウ</t>
    </rPh>
    <rPh sb="4" eb="7">
      <t>ショウキボ</t>
    </rPh>
    <rPh sb="7" eb="11">
      <t>タキノウガタ</t>
    </rPh>
    <rPh sb="11" eb="15">
      <t>キョタクカイゴ</t>
    </rPh>
    <phoneticPr fontId="10"/>
  </si>
  <si>
    <t>小規模多機能型居宅介護（短期利用型）</t>
    <rPh sb="0" eb="3">
      <t>ショウキボ</t>
    </rPh>
    <rPh sb="3" eb="6">
      <t>タキノウ</t>
    </rPh>
    <rPh sb="6" eb="7">
      <t>ガタ</t>
    </rPh>
    <rPh sb="7" eb="9">
      <t>キョタク</t>
    </rPh>
    <rPh sb="9" eb="11">
      <t>カイゴ</t>
    </rPh>
    <rPh sb="12" eb="17">
      <t>タンキリヨウガタ</t>
    </rPh>
    <phoneticPr fontId="10"/>
  </si>
  <si>
    <t>小規模多機能型居宅介護</t>
    <rPh sb="0" eb="3">
      <t>ショウキボ</t>
    </rPh>
    <rPh sb="3" eb="6">
      <t>タキノウ</t>
    </rPh>
    <rPh sb="6" eb="7">
      <t>ガタ</t>
    </rPh>
    <rPh sb="7" eb="9">
      <t>キョタク</t>
    </rPh>
    <rPh sb="9" eb="11">
      <t>カイゴ</t>
    </rPh>
    <phoneticPr fontId="10"/>
  </si>
  <si>
    <t>介護予防認知症対応型通所介護</t>
    <rPh sb="0" eb="4">
      <t>カイゴヨボウ</t>
    </rPh>
    <rPh sb="4" eb="7">
      <t>ニンチショウ</t>
    </rPh>
    <rPh sb="7" eb="9">
      <t>タイオウ</t>
    </rPh>
    <rPh sb="9" eb="10">
      <t>ガタ</t>
    </rPh>
    <rPh sb="10" eb="12">
      <t>ツウショ</t>
    </rPh>
    <rPh sb="12" eb="14">
      <t>カイゴ</t>
    </rPh>
    <phoneticPr fontId="10"/>
  </si>
  <si>
    <t>認知症対応型通所介護</t>
    <rPh sb="0" eb="3">
      <t>ニンチショウ</t>
    </rPh>
    <rPh sb="3" eb="6">
      <t>タイオウガタ</t>
    </rPh>
    <rPh sb="6" eb="8">
      <t>ツウショ</t>
    </rPh>
    <rPh sb="8" eb="10">
      <t>カイゴ</t>
    </rPh>
    <phoneticPr fontId="10"/>
  </si>
  <si>
    <t>地域密着型特定施設入居者生活介護（短期利用型）</t>
    <rPh sb="0" eb="2">
      <t>チイキ</t>
    </rPh>
    <rPh sb="2" eb="5">
      <t>ミッチャクガタ</t>
    </rPh>
    <rPh sb="5" eb="7">
      <t>トクテイ</t>
    </rPh>
    <rPh sb="7" eb="9">
      <t>シセツ</t>
    </rPh>
    <rPh sb="9" eb="12">
      <t>ニュウキョシャ</t>
    </rPh>
    <rPh sb="12" eb="14">
      <t>セイカツ</t>
    </rPh>
    <rPh sb="14" eb="16">
      <t>カイゴ</t>
    </rPh>
    <rPh sb="17" eb="22">
      <t>タンキリヨウガタ</t>
    </rPh>
    <phoneticPr fontId="10"/>
  </si>
  <si>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0"/>
  </si>
  <si>
    <t>介護予防特定施設入居者生活介護</t>
    <rPh sb="0" eb="4">
      <t>カイゴヨボウ</t>
    </rPh>
    <rPh sb="4" eb="8">
      <t>トクテイシセツ</t>
    </rPh>
    <rPh sb="8" eb="11">
      <t>ニュウキョシャ</t>
    </rPh>
    <rPh sb="11" eb="13">
      <t>セイカツ</t>
    </rPh>
    <rPh sb="13" eb="15">
      <t>カイゴ</t>
    </rPh>
    <phoneticPr fontId="10"/>
  </si>
  <si>
    <t>特定施設入居者生活介護（短期利用型）</t>
    <rPh sb="0" eb="2">
      <t>トクテイ</t>
    </rPh>
    <rPh sb="2" eb="4">
      <t>シセツ</t>
    </rPh>
    <rPh sb="4" eb="7">
      <t>ニュウキョシャ</t>
    </rPh>
    <rPh sb="7" eb="11">
      <t>セイカツカイゴ</t>
    </rPh>
    <rPh sb="12" eb="17">
      <t>タンキリヨウガタ</t>
    </rPh>
    <phoneticPr fontId="10"/>
  </si>
  <si>
    <t>特定施設入居者生活介護</t>
    <rPh sb="0" eb="2">
      <t>トクテイ</t>
    </rPh>
    <rPh sb="2" eb="4">
      <t>シセツ</t>
    </rPh>
    <rPh sb="4" eb="7">
      <t>ニュウキョシャ</t>
    </rPh>
    <rPh sb="7" eb="11">
      <t>セイカツカイゴ</t>
    </rPh>
    <phoneticPr fontId="10"/>
  </si>
  <si>
    <t>介護予防通所リハビリテーション</t>
    <rPh sb="0" eb="4">
      <t>カイゴヨボウ</t>
    </rPh>
    <rPh sb="4" eb="6">
      <t>ツウショ</t>
    </rPh>
    <phoneticPr fontId="10"/>
  </si>
  <si>
    <t>通所リハビリテーション</t>
    <rPh sb="0" eb="2">
      <t>ツウショ</t>
    </rPh>
    <phoneticPr fontId="10"/>
  </si>
  <si>
    <t>地域密着型通所介護</t>
    <rPh sb="0" eb="5">
      <t>チイキミッチャクガタ</t>
    </rPh>
    <rPh sb="5" eb="9">
      <t>ツウショカイゴ</t>
    </rPh>
    <phoneticPr fontId="10"/>
  </si>
  <si>
    <t>通所介護</t>
    <rPh sb="0" eb="4">
      <t>ツウショカイゴ</t>
    </rPh>
    <phoneticPr fontId="10"/>
  </si>
  <si>
    <t>介護予防訪問入浴介護</t>
    <rPh sb="0" eb="4">
      <t>カイゴヨボウ</t>
    </rPh>
    <rPh sb="4" eb="10">
      <t>ホウモンニュウヨクカイゴ</t>
    </rPh>
    <phoneticPr fontId="10"/>
  </si>
  <si>
    <t>訪問入浴介護</t>
    <rPh sb="0" eb="2">
      <t>ホウモン</t>
    </rPh>
    <rPh sb="2" eb="4">
      <t>ニュウヨク</t>
    </rPh>
    <rPh sb="4" eb="6">
      <t>カイゴ</t>
    </rPh>
    <phoneticPr fontId="10"/>
  </si>
  <si>
    <t>定期巡回・随時対応型訪問介護看護</t>
    <rPh sb="0" eb="4">
      <t>テイキジュンカイ</t>
    </rPh>
    <rPh sb="5" eb="7">
      <t>ズイジ</t>
    </rPh>
    <rPh sb="7" eb="9">
      <t>タイオウ</t>
    </rPh>
    <rPh sb="9" eb="10">
      <t>ガタ</t>
    </rPh>
    <rPh sb="10" eb="12">
      <t>ホウモン</t>
    </rPh>
    <rPh sb="12" eb="14">
      <t>カイゴ</t>
    </rPh>
    <rPh sb="14" eb="16">
      <t>カンゴ</t>
    </rPh>
    <phoneticPr fontId="10"/>
  </si>
  <si>
    <t>夜間対応型訪問介護</t>
    <rPh sb="0" eb="2">
      <t>ヤカン</t>
    </rPh>
    <rPh sb="2" eb="5">
      <t>タイオウガタ</t>
    </rPh>
    <rPh sb="5" eb="9">
      <t>ホウモンカイゴ</t>
    </rPh>
    <phoneticPr fontId="10"/>
  </si>
  <si>
    <t>訪問介護</t>
    <rPh sb="0" eb="4">
      <t>ホウモンカイゴ</t>
    </rPh>
    <phoneticPr fontId="10"/>
  </si>
  <si>
    <t>郵便番号</t>
    <rPh sb="0" eb="2">
      <t>ユウビン</t>
    </rPh>
    <rPh sb="2" eb="4">
      <t>バンゴウ</t>
    </rPh>
    <phoneticPr fontId="10"/>
  </si>
  <si>
    <t>担当者TEL</t>
  </si>
  <si>
    <t>担当者アドレス</t>
    <phoneticPr fontId="10"/>
  </si>
  <si>
    <t>選択した事業所が債権譲渡を行っており、振込依頼書が必要</t>
    <rPh sb="0" eb="2">
      <t>センタク</t>
    </rPh>
    <rPh sb="4" eb="7">
      <t>ジギョウショ</t>
    </rPh>
    <rPh sb="13" eb="14">
      <t>オコナ</t>
    </rPh>
    <rPh sb="25" eb="27">
      <t>ヒツヨウ</t>
    </rPh>
    <phoneticPr fontId="10"/>
  </si>
  <si>
    <t>国保連登録口座を振込先として希望</t>
    <phoneticPr fontId="10"/>
  </si>
  <si>
    <t>交付見込額</t>
    <rPh sb="0" eb="4">
      <t>コウフミコ</t>
    </rPh>
    <rPh sb="4" eb="5">
      <t>ガク</t>
    </rPh>
    <phoneticPr fontId="10"/>
  </si>
  <si>
    <t>サービス種類</t>
    <rPh sb="4" eb="6">
      <t>シュルイ</t>
    </rPh>
    <phoneticPr fontId="10"/>
  </si>
  <si>
    <t>事業所名</t>
    <rPh sb="0" eb="4">
      <t>ジギョウショメイ</t>
    </rPh>
    <phoneticPr fontId="10"/>
  </si>
  <si>
    <t>事業所番号</t>
    <rPh sb="0" eb="5">
      <t>ジギョウショバンゴウ</t>
    </rPh>
    <phoneticPr fontId="10"/>
  </si>
  <si>
    <t>交付申請額</t>
    <rPh sb="0" eb="5">
      <t>コウフシンセイガク</t>
    </rPh>
    <phoneticPr fontId="10"/>
  </si>
  <si>
    <t>算定基準額</t>
    <rPh sb="0" eb="5">
      <t>サンテイキジュンガク</t>
    </rPh>
    <phoneticPr fontId="10"/>
  </si>
  <si>
    <t>交付申請日</t>
    <rPh sb="0" eb="5">
      <t>コウフシンセイビ</t>
    </rPh>
    <phoneticPr fontId="10"/>
  </si>
  <si>
    <t>代表者職氏名</t>
    <rPh sb="0" eb="3">
      <t>ダイヒョウシャ</t>
    </rPh>
    <rPh sb="3" eb="6">
      <t>ショクシメイ</t>
    </rPh>
    <phoneticPr fontId="10"/>
  </si>
  <si>
    <t>法人名</t>
    <rPh sb="0" eb="3">
      <t>ホウジンメイ</t>
    </rPh>
    <phoneticPr fontId="10"/>
  </si>
  <si>
    <t>基準月</t>
    <rPh sb="0" eb="3">
      <t>キジュンツキ</t>
    </rPh>
    <phoneticPr fontId="10"/>
  </si>
  <si>
    <t>➂部分</t>
    <rPh sb="1" eb="3">
      <t>ブブン</t>
    </rPh>
    <phoneticPr fontId="10"/>
  </si>
  <si>
    <t>組み合わせ</t>
    <rPh sb="0" eb="1">
      <t>ク</t>
    </rPh>
    <rPh sb="2" eb="3">
      <t>ア</t>
    </rPh>
    <phoneticPr fontId="10"/>
  </si>
  <si>
    <t>補助金交付時期</t>
    <rPh sb="0" eb="3">
      <t>ホジョキン</t>
    </rPh>
    <rPh sb="3" eb="7">
      <t>コウフジキ</t>
    </rPh>
    <phoneticPr fontId="10"/>
  </si>
  <si>
    <t>令和7年度中</t>
    <rPh sb="0" eb="2">
      <t>レイワ</t>
    </rPh>
    <rPh sb="3" eb="5">
      <t>ネンド</t>
    </rPh>
    <rPh sb="5" eb="6">
      <t>チュウ</t>
    </rPh>
    <phoneticPr fontId="10"/>
  </si>
  <si>
    <t>令和8年度以降</t>
    <rPh sb="0" eb="2">
      <t>レイワ</t>
    </rPh>
    <rPh sb="3" eb="7">
      <t>ネンドイコウ</t>
    </rPh>
    <phoneticPr fontId="10"/>
  </si>
  <si>
    <t>１　総括表（様式第２－１号、様式第２－２号）
２　個票（様式第２－３号）</t>
    <rPh sb="2" eb="5">
      <t>ソウカツヒョウ</t>
    </rPh>
    <rPh sb="6" eb="8">
      <t>ヨウシキ</t>
    </rPh>
    <rPh sb="12" eb="13">
      <t>ゴウ</t>
    </rPh>
    <rPh sb="14" eb="16">
      <t>ヨウシキ</t>
    </rPh>
    <rPh sb="16" eb="17">
      <t>ダイ</t>
    </rPh>
    <rPh sb="20" eb="21">
      <t>ゴウ</t>
    </rPh>
    <rPh sb="25" eb="27">
      <t>コヒョウ</t>
    </rPh>
    <rPh sb="34" eb="35">
      <t>ゴウ</t>
    </rPh>
    <phoneticPr fontId="10"/>
  </si>
  <si>
    <t>パターン</t>
    <phoneticPr fontId="10"/>
  </si>
  <si>
    <t>処遇改善加算を取得の上、職場環境等要件の更なる充足等に向けて、職場環境改善を計画し実施する事業者（要件は、「鳥取県介護人材確保・職場環境改善等事業補助金（令和７年４月10日付第202500011335号鳥取県福祉保健部長通知）」と同様）。</t>
    <rPh sb="54" eb="57">
      <t>トットリケン</t>
    </rPh>
    <rPh sb="57" eb="61">
      <t>カイゴジンザイ</t>
    </rPh>
    <rPh sb="61" eb="63">
      <t>カクホ</t>
    </rPh>
    <rPh sb="64" eb="70">
      <t>ショクバカンキョウカイゼン</t>
    </rPh>
    <rPh sb="70" eb="71">
      <t>トウ</t>
    </rPh>
    <rPh sb="71" eb="76">
      <t>ジギョウホジョキン</t>
    </rPh>
    <rPh sb="77" eb="79">
      <t>レイワ</t>
    </rPh>
    <rPh sb="80" eb="81">
      <t>ネン</t>
    </rPh>
    <rPh sb="82" eb="83">
      <t>ガツ</t>
    </rPh>
    <rPh sb="85" eb="86">
      <t>ニチ</t>
    </rPh>
    <rPh sb="86" eb="87">
      <t>ヅケ</t>
    </rPh>
    <rPh sb="87" eb="88">
      <t>ダイ</t>
    </rPh>
    <rPh sb="100" eb="101">
      <t>ゴウ</t>
    </rPh>
    <rPh sb="101" eb="104">
      <t>トットリケン</t>
    </rPh>
    <rPh sb="104" eb="110">
      <t>フクシホケンブチョウ</t>
    </rPh>
    <rPh sb="110" eb="112">
      <t>ツウチ</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</si>
</sst>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
    <numFmt numFmtId="181" formatCode="0.0000"/>
    <numFmt numFmtId="182" formatCode="#,##0&quot;円&quot;"/>
    <numFmt numFmtId="183" formatCode="[&lt;=999]000;[&lt;=9999]000\-00;000\-0000"/>
  </numFmts>
  <fonts count="10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trike/>
      <sz val="10"/>
      <color rgb="FFFF0000"/>
      <name val="ＭＳ Ｐゴシック"/>
      <family val="3"/>
      <charset val="128"/>
    </font>
    <font>
      <sz val="14"/>
      <color indexed="81"/>
      <name val="游ゴシック"/>
      <family val="3"/>
      <charset val="128"/>
    </font>
    <font>
      <b/>
      <u/>
      <sz val="14"/>
      <color indexed="81"/>
      <name val="游ゴシック"/>
      <family val="3"/>
      <charset val="128"/>
    </font>
    <font>
      <sz val="10"/>
      <color indexed="81"/>
      <name val="游ゴシック"/>
      <family val="3"/>
      <charset val="128"/>
    </font>
    <font>
      <b/>
      <u/>
      <sz val="10"/>
      <color indexed="81"/>
      <name val="游ゴシック"/>
      <family val="3"/>
      <charset val="128"/>
    </font>
    <font>
      <sz val="11"/>
      <color indexed="81"/>
      <name val="游ゴシック"/>
      <family val="3"/>
      <charset val="128"/>
    </font>
    <font>
      <b/>
      <u/>
      <sz val="16"/>
      <color indexed="10"/>
      <name val="游ゴシック"/>
      <family val="3"/>
      <charset val="128"/>
    </font>
    <font>
      <b/>
      <u/>
      <sz val="11"/>
      <color indexed="10"/>
      <name val="游ゴシック"/>
      <family val="3"/>
      <charset val="128"/>
    </font>
    <font>
      <sz val="8"/>
      <color rgb="FFFF0000"/>
      <name val="ＭＳ Ｐゴシック"/>
      <family val="3"/>
      <charset val="128"/>
    </font>
    <font>
      <b/>
      <sz val="10"/>
      <color rgb="FFFF0000"/>
      <name val="ＭＳ Ｐゴシック"/>
      <family val="3"/>
      <charset val="128"/>
    </font>
    <font>
      <sz val="10"/>
      <color rgb="FF000000"/>
      <name val="游ゴシック"/>
      <family val="3"/>
      <charset val="128"/>
    </font>
    <font>
      <b/>
      <u/>
      <sz val="10"/>
      <color rgb="FF000000"/>
      <name val="游ゴシック"/>
      <family val="3"/>
      <charset val="128"/>
    </font>
    <font>
      <b/>
      <u/>
      <sz val="12"/>
      <color rgb="FF000000"/>
      <name val="游ゴシック"/>
      <family val="3"/>
      <charset val="128"/>
    </font>
    <font>
      <sz val="12"/>
      <color rgb="FF000000"/>
      <name val="游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0" tint="-0.249977111117893"/>
        <bgColor indexed="64"/>
      </patternFill>
    </fill>
  </fills>
  <borders count="10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98">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2"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3"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69" fillId="0" borderId="0" xfId="0" applyNumberFormat="1" applyFont="1">
      <alignment vertical="center"/>
    </xf>
    <xf numFmtId="49" fontId="70"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69"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4" fillId="0" borderId="0" xfId="0" applyFont="1">
      <alignment vertical="center"/>
    </xf>
    <xf numFmtId="0" fontId="38" fillId="0" borderId="0" xfId="0" applyFont="1" applyAlignment="1">
      <alignment horizontal="center" vertical="center" wrapText="1"/>
    </xf>
    <xf numFmtId="0" fontId="71"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5"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4" fillId="24" borderId="0" xfId="99" applyFont="1" applyFill="1">
      <alignment vertical="center"/>
    </xf>
    <xf numFmtId="0" fontId="75" fillId="24" borderId="0" xfId="99" applyFont="1" applyFill="1">
      <alignment vertical="center"/>
    </xf>
    <xf numFmtId="0" fontId="77" fillId="24" borderId="0" xfId="99" applyFont="1" applyFill="1">
      <alignment vertical="center"/>
    </xf>
    <xf numFmtId="0" fontId="78" fillId="24" borderId="0" xfId="99" applyFont="1" applyFill="1">
      <alignment vertical="center"/>
    </xf>
    <xf numFmtId="0" fontId="79" fillId="0" borderId="0" xfId="99" applyFont="1">
      <alignment vertical="center"/>
    </xf>
    <xf numFmtId="0" fontId="81" fillId="24" borderId="0" xfId="99" applyFont="1" applyFill="1">
      <alignment vertical="center"/>
    </xf>
    <xf numFmtId="0" fontId="74" fillId="24" borderId="0" xfId="99" applyFont="1" applyFill="1" applyAlignment="1">
      <alignment vertical="top"/>
    </xf>
    <xf numFmtId="0" fontId="78" fillId="24" borderId="0" xfId="99" applyFont="1" applyFill="1" applyAlignment="1">
      <alignment vertical="top"/>
    </xf>
    <xf numFmtId="0" fontId="81" fillId="24" borderId="10" xfId="99" applyFont="1" applyFill="1" applyBorder="1" applyAlignment="1">
      <alignment horizontal="center" vertical="center" shrinkToFit="1"/>
    </xf>
    <xf numFmtId="0" fontId="81" fillId="24" borderId="10" xfId="99" applyFont="1" applyFill="1" applyBorder="1" applyAlignment="1">
      <alignment horizontal="center" vertical="center" wrapText="1" shrinkToFit="1"/>
    </xf>
    <xf numFmtId="0" fontId="79" fillId="24" borderId="0" xfId="99" applyFont="1" applyFill="1">
      <alignment vertical="center"/>
    </xf>
    <xf numFmtId="0" fontId="81" fillId="24" borderId="10" xfId="99" applyFont="1" applyFill="1" applyBorder="1" applyAlignment="1">
      <alignment vertical="center" wrapText="1"/>
    </xf>
    <xf numFmtId="0" fontId="75" fillId="24" borderId="10" xfId="99" applyFont="1" applyFill="1" applyBorder="1" applyAlignment="1">
      <alignment vertical="center" wrapText="1"/>
    </xf>
    <xf numFmtId="0" fontId="78" fillId="0" borderId="0" xfId="99" applyFont="1">
      <alignment vertical="center"/>
    </xf>
    <xf numFmtId="0" fontId="80" fillId="24" borderId="0" xfId="0" applyFont="1" applyFill="1">
      <alignment vertical="center"/>
    </xf>
    <xf numFmtId="0" fontId="84" fillId="0" borderId="0" xfId="99" applyFont="1">
      <alignment vertical="center"/>
    </xf>
    <xf numFmtId="0" fontId="85" fillId="0" borderId="0" xfId="99" applyFont="1">
      <alignment vertical="center"/>
    </xf>
    <xf numFmtId="0" fontId="86"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88"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2"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2" fillId="0" borderId="63" xfId="0" applyFont="1" applyBorder="1" applyAlignment="1">
      <alignment horizontal="center" vertical="center" wrapText="1"/>
    </xf>
    <xf numFmtId="0" fontId="72"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2" fillId="0" borderId="69" xfId="0" applyFont="1" applyBorder="1" applyAlignment="1">
      <alignment horizontal="center" vertical="center" wrapText="1"/>
    </xf>
    <xf numFmtId="0" fontId="72" fillId="0" borderId="43" xfId="0" applyFont="1" applyBorder="1" applyAlignment="1">
      <alignment horizontal="center" vertical="center" wrapText="1"/>
    </xf>
    <xf numFmtId="0" fontId="72" fillId="0" borderId="20" xfId="0" applyFont="1" applyBorder="1" applyAlignment="1">
      <alignment horizontal="center" vertical="center" wrapText="1"/>
    </xf>
    <xf numFmtId="0" fontId="72" fillId="0" borderId="34" xfId="0" applyFont="1" applyBorder="1" applyAlignment="1">
      <alignment horizontal="center" vertical="center" wrapText="1"/>
    </xf>
    <xf numFmtId="0" fontId="72" fillId="0" borderId="53" xfId="0" applyFont="1" applyBorder="1" applyAlignment="1">
      <alignment horizontal="center" vertical="center" wrapText="1"/>
    </xf>
    <xf numFmtId="0" fontId="72" fillId="0" borderId="13" xfId="0" applyFont="1" applyBorder="1" applyAlignment="1">
      <alignment horizontal="center" vertical="center" wrapText="1"/>
    </xf>
    <xf numFmtId="0" fontId="72" fillId="0" borderId="44"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54" xfId="0" applyFont="1" applyBorder="1" applyAlignment="1">
      <alignment horizontal="center" vertical="center" wrapText="1"/>
    </xf>
    <xf numFmtId="0" fontId="72" fillId="0" borderId="45" xfId="0" applyFont="1" applyBorder="1" applyAlignment="1">
      <alignment horizontal="center" vertical="center" wrapText="1"/>
    </xf>
    <xf numFmtId="0" fontId="72"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69" fillId="0" borderId="34" xfId="0" applyNumberFormat="1" applyFont="1" applyBorder="1">
      <alignment vertical="center"/>
    </xf>
    <xf numFmtId="49" fontId="69"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2" fillId="0" borderId="50" xfId="0" applyFont="1" applyBorder="1" applyAlignment="1">
      <alignment horizontal="center" vertical="center" wrapText="1"/>
    </xf>
    <xf numFmtId="0" fontId="72" fillId="0" borderId="51" xfId="0" applyFont="1" applyBorder="1" applyAlignment="1">
      <alignment horizontal="center" vertical="center" wrapText="1"/>
    </xf>
    <xf numFmtId="0" fontId="72" fillId="0" borderId="52" xfId="0" applyFont="1" applyBorder="1" applyAlignment="1">
      <alignment horizontal="center" vertical="center" wrapText="1"/>
    </xf>
    <xf numFmtId="0" fontId="72"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89" fillId="0" borderId="10" xfId="0" applyFont="1" applyBorder="1">
      <alignment vertical="center"/>
    </xf>
    <xf numFmtId="0" fontId="89" fillId="0" borderId="45" xfId="0" applyFont="1" applyBorder="1">
      <alignment vertical="center"/>
    </xf>
    <xf numFmtId="178" fontId="29" fillId="0" borderId="13" xfId="28" applyNumberFormat="1" applyFont="1" applyBorder="1" applyAlignment="1">
      <alignment vertical="center" wrapText="1"/>
    </xf>
    <xf numFmtId="0" fontId="89"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88"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2"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88" fillId="0" borderId="31" xfId="0" applyFont="1" applyBorder="1">
      <alignment vertical="center"/>
    </xf>
    <xf numFmtId="0" fontId="88"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2" fillId="0" borderId="0" xfId="0" applyFont="1" applyAlignment="1">
      <alignment horizontal="center" vertical="center" wrapText="1"/>
    </xf>
    <xf numFmtId="0" fontId="62" fillId="0" borderId="0" xfId="0" applyFont="1" applyAlignment="1">
      <alignment vertical="center" wrapText="1"/>
    </xf>
    <xf numFmtId="0" fontId="55" fillId="25" borderId="55" xfId="0" applyFont="1" applyFill="1" applyBorder="1" applyAlignment="1">
      <alignment horizontal="center" vertical="center"/>
    </xf>
    <xf numFmtId="0" fontId="89"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89"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66"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1" fillId="24" borderId="0" xfId="0" applyFont="1" applyFill="1">
      <alignment vertical="center"/>
    </xf>
    <xf numFmtId="0" fontId="91"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86" fillId="24" borderId="0" xfId="99" applyFont="1" applyFill="1">
      <alignment vertical="center"/>
    </xf>
    <xf numFmtId="0" fontId="80" fillId="24" borderId="0" xfId="99" applyFont="1" applyFill="1">
      <alignment vertical="center"/>
    </xf>
    <xf numFmtId="0" fontId="80" fillId="0" borderId="0" xfId="99" applyFont="1">
      <alignment vertical="center"/>
    </xf>
    <xf numFmtId="0" fontId="80" fillId="24" borderId="10" xfId="0" applyFont="1" applyFill="1" applyBorder="1" applyAlignment="1">
      <alignment horizontal="center" vertical="center"/>
    </xf>
    <xf numFmtId="0" fontId="80" fillId="24" borderId="0" xfId="0" applyFont="1" applyFill="1" applyAlignment="1">
      <alignment horizontal="center" vertical="center"/>
    </xf>
    <xf numFmtId="0" fontId="80"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4" fillId="24" borderId="0" xfId="99" applyFont="1" applyFill="1">
      <alignment vertical="center"/>
    </xf>
    <xf numFmtId="0" fontId="76"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92" fillId="0" borderId="0" xfId="0" applyFont="1">
      <alignment vertical="center"/>
    </xf>
    <xf numFmtId="0" fontId="43" fillId="0" borderId="0" xfId="0" applyFont="1" applyAlignment="1">
      <alignment horizontal="right" vertical="center"/>
    </xf>
    <xf numFmtId="0" fontId="34" fillId="25" borderId="55" xfId="0" applyFont="1" applyFill="1" applyBorder="1" applyAlignment="1">
      <alignment horizontal="center" vertical="center"/>
    </xf>
    <xf numFmtId="0" fontId="0" fillId="30" borderId="0" xfId="0" applyFill="1">
      <alignment vertical="center"/>
    </xf>
    <xf numFmtId="0" fontId="0" fillId="30" borderId="0" xfId="0" applyFill="1" applyAlignment="1">
      <alignment horizontal="center" vertical="center"/>
    </xf>
    <xf numFmtId="0" fontId="0" fillId="30" borderId="10" xfId="0" applyFill="1" applyBorder="1">
      <alignment vertical="center"/>
    </xf>
    <xf numFmtId="3" fontId="0" fillId="30" borderId="10" xfId="0" applyNumberFormat="1" applyFill="1" applyBorder="1" applyAlignment="1">
      <alignment horizontal="center" vertical="center"/>
    </xf>
    <xf numFmtId="3" fontId="0" fillId="30" borderId="10" xfId="0" applyNumberFormat="1" applyFill="1" applyBorder="1">
      <alignment vertical="center"/>
    </xf>
    <xf numFmtId="0" fontId="0" fillId="30" borderId="0" xfId="0" applyFill="1" applyAlignment="1">
      <alignment horizontal="right" vertical="center"/>
    </xf>
    <xf numFmtId="178" fontId="29" fillId="30" borderId="62" xfId="28" applyNumberFormat="1" applyFont="1" applyFill="1" applyBorder="1" applyAlignment="1">
      <alignment vertical="center" wrapText="1"/>
    </xf>
    <xf numFmtId="0" fontId="0" fillId="30" borderId="62" xfId="0" applyFill="1" applyBorder="1">
      <alignment vertical="center"/>
    </xf>
    <xf numFmtId="178" fontId="29" fillId="30" borderId="61" xfId="28" applyNumberFormat="1" applyFont="1" applyFill="1" applyBorder="1" applyAlignment="1">
      <alignment vertical="center" wrapText="1"/>
    </xf>
    <xf numFmtId="0" fontId="0" fillId="30" borderId="61" xfId="0" applyFill="1" applyBorder="1">
      <alignment vertical="center"/>
    </xf>
    <xf numFmtId="178" fontId="29" fillId="30" borderId="65" xfId="28" applyNumberFormat="1" applyFont="1" applyFill="1" applyBorder="1" applyAlignment="1">
      <alignment vertical="center" wrapText="1"/>
    </xf>
    <xf numFmtId="0" fontId="29" fillId="30" borderId="61" xfId="0" applyFont="1" applyFill="1" applyBorder="1" applyAlignment="1">
      <alignment horizontal="left" vertical="center" wrapText="1"/>
    </xf>
    <xf numFmtId="178" fontId="29" fillId="30" borderId="82" xfId="28" applyNumberFormat="1" applyFont="1" applyFill="1" applyBorder="1" applyAlignment="1">
      <alignment vertical="center" wrapText="1"/>
    </xf>
    <xf numFmtId="0" fontId="29" fillId="30" borderId="82" xfId="0" applyFont="1" applyFill="1" applyBorder="1" applyAlignment="1">
      <alignment horizontal="left" vertical="center" wrapText="1"/>
    </xf>
    <xf numFmtId="49" fontId="0" fillId="30" borderId="10" xfId="0" applyNumberFormat="1" applyFill="1" applyBorder="1">
      <alignment vertical="center"/>
    </xf>
    <xf numFmtId="3" fontId="0" fillId="30" borderId="12" xfId="0" applyNumberFormat="1" applyFill="1" applyBorder="1">
      <alignment vertical="center"/>
    </xf>
    <xf numFmtId="0" fontId="29" fillId="30" borderId="65" xfId="0" applyFont="1" applyFill="1" applyBorder="1" applyAlignment="1">
      <alignment horizontal="left" vertical="center" wrapText="1"/>
    </xf>
    <xf numFmtId="0" fontId="72" fillId="30" borderId="94" xfId="0" applyFont="1" applyFill="1" applyBorder="1" applyAlignment="1">
      <alignment horizontal="center" vertical="center"/>
    </xf>
    <xf numFmtId="0" fontId="72" fillId="30" borderId="94" xfId="0" applyFont="1" applyFill="1" applyBorder="1" applyAlignment="1">
      <alignment horizontal="center" vertical="center" wrapText="1"/>
    </xf>
    <xf numFmtId="0" fontId="72" fillId="30" borderId="55" xfId="0" applyFont="1" applyFill="1" applyBorder="1" applyAlignment="1">
      <alignment horizontal="center" vertical="center"/>
    </xf>
    <xf numFmtId="0" fontId="72" fillId="30" borderId="55" xfId="0" applyFont="1" applyFill="1" applyBorder="1" applyAlignment="1">
      <alignment horizontal="center" vertical="center" wrapText="1"/>
    </xf>
    <xf numFmtId="0" fontId="0" fillId="30" borderId="41" xfId="0" applyFill="1" applyBorder="1">
      <alignment vertical="center"/>
    </xf>
    <xf numFmtId="0" fontId="0" fillId="30" borderId="14" xfId="0" applyFill="1" applyBorder="1" applyAlignment="1">
      <alignment horizontal="center" vertical="distributed"/>
    </xf>
    <xf numFmtId="0" fontId="0" fillId="30" borderId="29" xfId="0" applyFill="1" applyBorder="1" applyAlignment="1">
      <alignment horizontal="center" vertical="distributed"/>
    </xf>
    <xf numFmtId="0" fontId="0" fillId="30" borderId="11" xfId="0" applyFill="1" applyBorder="1" applyAlignment="1">
      <alignment vertical="distributed"/>
    </xf>
    <xf numFmtId="0" fontId="0" fillId="30" borderId="10" xfId="0" applyFill="1" applyBorder="1" applyAlignment="1">
      <alignment horizontal="left"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10" xfId="0" applyFont="1" applyFill="1" applyBorder="1" applyAlignment="1" applyProtection="1">
      <alignment horizontal="center" vertical="center" wrapText="1"/>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0" fillId="24" borderId="12" xfId="0" applyFont="1" applyFill="1" applyBorder="1" applyAlignment="1">
      <alignment horizontal="center" vertical="center"/>
    </xf>
    <xf numFmtId="0" fontId="60" fillId="24" borderId="29" xfId="0" applyFont="1" applyFill="1" applyBorder="1" applyAlignment="1">
      <alignment horizontal="center" vertical="center"/>
    </xf>
    <xf numFmtId="0" fontId="60" fillId="24" borderId="11" xfId="0" applyFont="1" applyFill="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91" xfId="0" applyFont="1" applyBorder="1" applyAlignment="1">
      <alignment horizontal="center" vertical="center" textRotation="255"/>
    </xf>
    <xf numFmtId="0" fontId="39" fillId="0" borderId="66" xfId="0" applyFont="1" applyBorder="1" applyAlignment="1">
      <alignment horizontal="center" vertical="center" textRotation="255"/>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0" borderId="10" xfId="0" applyFont="1" applyBorder="1" applyAlignment="1">
      <alignment horizontal="left" vertical="center" wrapText="1"/>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66" fillId="28" borderId="29" xfId="48" applyFont="1" applyFill="1" applyBorder="1" applyAlignment="1" applyProtection="1">
      <alignment horizontal="left" vertical="center"/>
      <protection locked="0"/>
    </xf>
    <xf numFmtId="0" fontId="66"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41" fillId="0" borderId="0" xfId="0" applyFont="1" applyAlignment="1">
      <alignment horizontal="left" vertical="center" wrapText="1"/>
    </xf>
    <xf numFmtId="0" fontId="39" fillId="0" borderId="15" xfId="0" applyFont="1" applyBorder="1" applyAlignment="1">
      <alignment horizontal="center"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36" xfId="0" applyFont="1" applyBorder="1" applyAlignment="1">
      <alignment horizontal="center" vertical="center" wrapText="1"/>
    </xf>
    <xf numFmtId="0" fontId="101" fillId="0" borderId="101" xfId="0" applyFont="1" applyBorder="1" applyAlignment="1">
      <alignment horizontal="center" vertical="center" wrapText="1"/>
    </xf>
    <xf numFmtId="0" fontId="49" fillId="0" borderId="102" xfId="0" applyFont="1" applyBorder="1" applyAlignment="1">
      <alignment horizontal="center" vertical="center" wrapText="1"/>
    </xf>
    <xf numFmtId="0" fontId="49" fillId="0" borderId="103" xfId="0" applyFont="1" applyBorder="1" applyAlignment="1">
      <alignment horizontal="center" vertical="center" wrapText="1"/>
    </xf>
    <xf numFmtId="0" fontId="49" fillId="0" borderId="104" xfId="0" applyFont="1" applyBorder="1" applyAlignment="1">
      <alignment horizontal="center" vertical="center" wrapText="1"/>
    </xf>
    <xf numFmtId="0" fontId="49" fillId="0" borderId="105" xfId="0" applyFont="1" applyBorder="1" applyAlignment="1">
      <alignment horizontal="center" vertical="center" wrapText="1"/>
    </xf>
    <xf numFmtId="0" fontId="49" fillId="0" borderId="106" xfId="0" applyFont="1" applyBorder="1" applyAlignment="1">
      <alignment horizontal="center" vertical="center" wrapText="1"/>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43" fillId="0" borderId="0" xfId="0" applyFont="1" applyAlignment="1">
      <alignment horizontal="left" vertical="center" wrapText="1"/>
    </xf>
    <xf numFmtId="0" fontId="43" fillId="0" borderId="0" xfId="0" applyFont="1" applyAlignment="1" applyProtection="1">
      <alignment horizontal="left" vertical="center" indent="1"/>
      <protection locked="0"/>
    </xf>
    <xf numFmtId="0" fontId="0" fillId="0" borderId="0" xfId="0" applyAlignment="1" applyProtection="1">
      <alignment horizontal="left" vertical="center" indent="1"/>
      <protection locked="0"/>
    </xf>
    <xf numFmtId="0" fontId="43" fillId="0" borderId="10" xfId="0" applyFont="1" applyBorder="1" applyAlignment="1">
      <alignment horizontal="center" vertical="center"/>
    </xf>
    <xf numFmtId="0" fontId="43" fillId="0" borderId="10" xfId="0" applyFont="1" applyBorder="1" applyAlignment="1">
      <alignment horizontal="left" vertical="center" wrapText="1"/>
    </xf>
    <xf numFmtId="182" fontId="43" fillId="0" borderId="12" xfId="0" applyNumberFormat="1" applyFont="1" applyBorder="1" applyAlignment="1">
      <alignment horizontal="right" vertical="center"/>
    </xf>
    <xf numFmtId="182" fontId="43" fillId="0" borderId="29" xfId="0" applyNumberFormat="1" applyFont="1" applyBorder="1" applyAlignment="1">
      <alignment horizontal="right" vertical="center"/>
    </xf>
    <xf numFmtId="182" fontId="43" fillId="0" borderId="11" xfId="0" applyNumberFormat="1" applyFont="1" applyBorder="1" applyAlignment="1">
      <alignment horizontal="right" vertical="center"/>
    </xf>
    <xf numFmtId="38" fontId="43" fillId="24" borderId="0" xfId="34" applyFont="1" applyFill="1" applyBorder="1" applyAlignment="1">
      <alignment horizontal="right" vertical="center" wrapText="1"/>
    </xf>
    <xf numFmtId="0" fontId="63" fillId="24" borderId="0" xfId="0" applyFont="1" applyFill="1" applyAlignment="1">
      <alignment horizontal="center" vertical="center"/>
    </xf>
    <xf numFmtId="0" fontId="43" fillId="24" borderId="0" xfId="0" applyFont="1" applyFill="1" applyAlignment="1">
      <alignment horizontal="center" vertical="center" wrapText="1"/>
    </xf>
    <xf numFmtId="0" fontId="63"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1" fillId="24" borderId="12" xfId="99" applyFont="1" applyFill="1" applyBorder="1" applyAlignment="1">
      <alignment horizontal="left" vertical="center" wrapText="1"/>
    </xf>
    <xf numFmtId="0" fontId="81" fillId="24" borderId="29" xfId="99" applyFont="1" applyFill="1" applyBorder="1" applyAlignment="1">
      <alignment horizontal="left" vertical="center" wrapText="1"/>
    </xf>
    <xf numFmtId="0" fontId="81" fillId="24" borderId="11" xfId="99" applyFont="1" applyFill="1" applyBorder="1" applyAlignment="1">
      <alignment horizontal="left" vertical="center" wrapText="1"/>
    </xf>
    <xf numFmtId="0" fontId="81" fillId="24" borderId="12" xfId="99" applyFont="1" applyFill="1" applyBorder="1" applyAlignment="1">
      <alignment horizontal="center" vertical="center"/>
    </xf>
    <xf numFmtId="0" fontId="81" fillId="24" borderId="11" xfId="99" applyFont="1" applyFill="1" applyBorder="1" applyAlignment="1">
      <alignment horizontal="center" vertical="center"/>
    </xf>
    <xf numFmtId="0" fontId="81" fillId="24" borderId="12" xfId="99" applyFont="1" applyFill="1" applyBorder="1" applyAlignment="1">
      <alignment horizontal="center" vertical="center" wrapText="1"/>
    </xf>
    <xf numFmtId="0" fontId="81" fillId="24" borderId="0" xfId="99" applyFont="1" applyFill="1" applyAlignment="1">
      <alignment horizontal="left" vertical="top" wrapText="1"/>
    </xf>
    <xf numFmtId="0" fontId="80" fillId="24" borderId="12" xfId="0" applyFont="1" applyFill="1" applyBorder="1" applyAlignment="1">
      <alignment horizontal="left" vertical="center" wrapText="1"/>
    </xf>
    <xf numFmtId="0" fontId="80" fillId="24" borderId="29" xfId="0" applyFont="1" applyFill="1" applyBorder="1" applyAlignment="1">
      <alignment horizontal="left" vertical="center" wrapText="1"/>
    </xf>
    <xf numFmtId="0" fontId="80" fillId="24" borderId="11" xfId="0" applyFont="1" applyFill="1" applyBorder="1" applyAlignment="1">
      <alignment horizontal="left" vertical="center" wrapText="1"/>
    </xf>
    <xf numFmtId="0" fontId="80" fillId="24" borderId="12" xfId="0" applyFont="1" applyFill="1" applyBorder="1" applyAlignment="1">
      <alignment horizontal="left" vertical="center"/>
    </xf>
    <xf numFmtId="0" fontId="80" fillId="24" borderId="29" xfId="0" applyFont="1" applyFill="1" applyBorder="1" applyAlignment="1">
      <alignment horizontal="left" vertical="center"/>
    </xf>
    <xf numFmtId="0" fontId="80" fillId="24" borderId="11" xfId="0" applyFont="1" applyFill="1" applyBorder="1" applyAlignment="1">
      <alignment horizontal="left" vertical="center"/>
    </xf>
    <xf numFmtId="0" fontId="86" fillId="24" borderId="0" xfId="0" applyFont="1" applyFill="1" applyAlignment="1">
      <alignment horizontal="left" vertical="center" wrapText="1"/>
    </xf>
    <xf numFmtId="0" fontId="80" fillId="24" borderId="10" xfId="0" applyFont="1" applyFill="1" applyBorder="1" applyAlignment="1">
      <alignment horizontal="center" vertical="center"/>
    </xf>
    <xf numFmtId="0" fontId="80" fillId="24" borderId="14" xfId="0" applyFont="1" applyFill="1" applyBorder="1" applyAlignment="1">
      <alignment horizontal="center" vertical="center" wrapText="1"/>
    </xf>
    <xf numFmtId="0" fontId="80" fillId="24" borderId="16" xfId="0" applyFont="1" applyFill="1" applyBorder="1" applyAlignment="1">
      <alignment horizontal="center" vertical="center" wrapText="1"/>
    </xf>
    <xf numFmtId="0" fontId="0" fillId="30" borderId="13" xfId="0" applyFill="1" applyBorder="1">
      <alignment vertical="center"/>
    </xf>
    <xf numFmtId="0" fontId="0" fillId="0" borderId="41" xfId="0" applyBorder="1">
      <alignment vertical="center"/>
    </xf>
    <xf numFmtId="0" fontId="0" fillId="30" borderId="13" xfId="0" applyFill="1" applyBorder="1" applyAlignment="1">
      <alignment horizontal="center" vertical="center"/>
    </xf>
    <xf numFmtId="0" fontId="0" fillId="0" borderId="41" xfId="0" applyBorder="1" applyAlignment="1">
      <alignment horizontal="center" vertical="center"/>
    </xf>
    <xf numFmtId="183" fontId="0" fillId="30" borderId="13" xfId="0" applyNumberFormat="1" applyFill="1" applyBorder="1" applyAlignment="1">
      <alignment horizontal="left" vertical="center" wrapText="1"/>
    </xf>
    <xf numFmtId="183" fontId="0" fillId="0" borderId="41" xfId="0" applyNumberFormat="1" applyBorder="1" applyAlignment="1">
      <alignment horizontal="left" vertical="center" wrapText="1"/>
    </xf>
    <xf numFmtId="183" fontId="0" fillId="30" borderId="13" xfId="0" applyNumberFormat="1" applyFill="1" applyBorder="1" applyAlignment="1">
      <alignment horizontal="center" vertical="center" wrapText="1"/>
    </xf>
    <xf numFmtId="183" fontId="0" fillId="30" borderId="41" xfId="0" applyNumberFormat="1" applyFill="1" applyBorder="1" applyAlignment="1">
      <alignment horizontal="center" vertical="center" wrapText="1"/>
    </xf>
    <xf numFmtId="0" fontId="0" fillId="30" borderId="12" xfId="0" applyFill="1" applyBorder="1" applyAlignment="1">
      <alignment horizontal="center" vertical="center"/>
    </xf>
    <xf numFmtId="0" fontId="0" fillId="30" borderId="11" xfId="0" applyFill="1" applyBorder="1" applyAlignment="1">
      <alignment horizontal="center" vertical="center"/>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2" fillId="0" borderId="76" xfId="0" applyFont="1" applyBorder="1" applyAlignment="1">
      <alignment horizontal="center" vertical="center" wrapText="1"/>
    </xf>
    <xf numFmtId="0" fontId="72" fillId="0" borderId="80" xfId="0" applyFont="1" applyBorder="1" applyAlignment="1">
      <alignment horizontal="center" vertical="center" wrapText="1"/>
    </xf>
    <xf numFmtId="0" fontId="72" fillId="0" borderId="22" xfId="0" applyFont="1" applyBorder="1" applyAlignment="1">
      <alignment horizontal="center" vertical="center"/>
    </xf>
    <xf numFmtId="0" fontId="72"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2" fillId="0" borderId="22" xfId="0" applyFont="1" applyBorder="1" applyAlignment="1">
      <alignment horizontal="center" vertical="center" wrapText="1"/>
    </xf>
    <xf numFmtId="0" fontId="72" fillId="0" borderId="30" xfId="0" applyFont="1" applyBorder="1" applyAlignment="1">
      <alignment horizontal="center" vertical="center" wrapText="1"/>
    </xf>
    <xf numFmtId="0" fontId="72" fillId="0" borderId="79" xfId="0" applyFont="1" applyBorder="1" applyAlignment="1">
      <alignment horizontal="center" vertical="center" wrapText="1"/>
    </xf>
    <xf numFmtId="0" fontId="72" fillId="0" borderId="25" xfId="0" applyFont="1" applyBorder="1" applyAlignment="1">
      <alignment horizontal="center" vertical="center" wrapText="1"/>
    </xf>
    <xf numFmtId="0" fontId="72" fillId="0" borderId="76" xfId="0" applyFont="1" applyBorder="1" applyAlignment="1">
      <alignment horizontal="center" vertical="center"/>
    </xf>
    <xf numFmtId="0" fontId="72" fillId="0" borderId="30" xfId="0" applyFont="1" applyBorder="1" applyAlignment="1">
      <alignment horizontal="center" vertical="center"/>
    </xf>
    <xf numFmtId="0" fontId="72" fillId="0" borderId="79" xfId="0" applyFont="1" applyBorder="1" applyAlignment="1">
      <alignment horizontal="center" vertical="center"/>
    </xf>
    <xf numFmtId="0" fontId="72" fillId="0" borderId="59" xfId="0" applyFont="1" applyBorder="1" applyAlignment="1">
      <alignment horizontal="center" vertical="center"/>
    </xf>
    <xf numFmtId="0" fontId="72" fillId="0" borderId="78" xfId="0" applyFont="1" applyBorder="1" applyAlignment="1">
      <alignment horizontal="center" vertical="center"/>
    </xf>
    <xf numFmtId="0" fontId="72" fillId="0" borderId="26" xfId="0" applyFont="1" applyBorder="1" applyAlignment="1">
      <alignment horizontal="center" vertical="center" wrapText="1"/>
    </xf>
    <xf numFmtId="0" fontId="72" fillId="0" borderId="83" xfId="0" applyFont="1" applyBorder="1" applyAlignment="1">
      <alignment horizontal="center" vertical="center"/>
    </xf>
    <xf numFmtId="0" fontId="72" fillId="0" borderId="59" xfId="0" applyFont="1" applyBorder="1" applyAlignment="1">
      <alignment horizontal="center" vertical="center" wrapText="1"/>
    </xf>
    <xf numFmtId="0" fontId="72" fillId="0" borderId="78" xfId="0" applyFont="1" applyBorder="1" applyAlignment="1">
      <alignment horizontal="center" vertical="center" wrapText="1"/>
    </xf>
    <xf numFmtId="0" fontId="72" fillId="0" borderId="60" xfId="0" applyFont="1" applyBorder="1" applyAlignment="1">
      <alignment horizontal="center" vertical="center"/>
    </xf>
    <xf numFmtId="0" fontId="72" fillId="0" borderId="82" xfId="0" applyFont="1" applyBorder="1" applyAlignment="1">
      <alignment horizontal="center" vertical="center"/>
    </xf>
    <xf numFmtId="0" fontId="43" fillId="28" borderId="0" xfId="0" applyFont="1" applyFill="1" applyAlignment="1" applyProtection="1">
      <alignment horizontal="righ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170741</xdr:colOff>
      <xdr:row>5</xdr:row>
      <xdr:rowOff>172019</xdr:rowOff>
    </xdr:from>
    <xdr:to>
      <xdr:col>21</xdr:col>
      <xdr:colOff>140157</xdr:colOff>
      <xdr:row>6</xdr:row>
      <xdr:rowOff>173706</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75741" y="2612800"/>
          <a:ext cx="316682" cy="24973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282334</xdr:colOff>
      <xdr:row>4</xdr:row>
      <xdr:rowOff>146924</xdr:rowOff>
    </xdr:from>
    <xdr:to>
      <xdr:col>10</xdr:col>
      <xdr:colOff>57626</xdr:colOff>
      <xdr:row>6</xdr:row>
      <xdr:rowOff>218282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282334" y="2339658"/>
          <a:ext cx="747636" cy="56745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130697</xdr:colOff>
      <xdr:row>7</xdr:row>
      <xdr:rowOff>39144</xdr:rowOff>
    </xdr:from>
    <xdr:to>
      <xdr:col>21</xdr:col>
      <xdr:colOff>167872</xdr:colOff>
      <xdr:row>9</xdr:row>
      <xdr:rowOff>79764</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0697" y="2976019"/>
          <a:ext cx="2289441" cy="4672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一部自動転記</a:t>
          </a:r>
          <a:endParaRPr kumimoji="1" lang="en-US" altLang="ja-JP" sz="1000" b="1"/>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85467</xdr:colOff>
      <xdr:row>4</xdr:row>
      <xdr:rowOff>60122</xdr:rowOff>
    </xdr:from>
    <xdr:to>
      <xdr:col>19</xdr:col>
      <xdr:colOff>53147</xdr:colOff>
      <xdr:row>7</xdr:row>
      <xdr:rowOff>56027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216561" y="2252856"/>
          <a:ext cx="741586" cy="74004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820457</xdr:colOff>
      <xdr:row>8</xdr:row>
      <xdr:rowOff>113046</xdr:rowOff>
    </xdr:from>
    <xdr:to>
      <xdr:col>25</xdr:col>
      <xdr:colOff>598417</xdr:colOff>
      <xdr:row>10</xdr:row>
      <xdr:rowOff>131498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3588660" y="3258280"/>
          <a:ext cx="1831788" cy="83204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様式第２－２号</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21</xdr:col>
      <xdr:colOff>221709</xdr:colOff>
      <xdr:row>4</xdr:row>
      <xdr:rowOff>57275</xdr:rowOff>
    </xdr:from>
    <xdr:to>
      <xdr:col>22</xdr:col>
      <xdr:colOff>683849</xdr:colOff>
      <xdr:row>7</xdr:row>
      <xdr:rowOff>58895</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473975" y="2250009"/>
          <a:ext cx="978077" cy="74576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様式第２－３号</a:t>
          </a:r>
        </a:p>
        <a:p>
          <a:r>
            <a:rPr kumimoji="1" lang="ja-JP" altLang="en-US" sz="900" b="1">
              <a:solidFill>
                <a:schemeClr val="dk1"/>
              </a:solidFill>
              <a:effectLst/>
              <a:latin typeface="+mn-lt"/>
              <a:ea typeface="+mn-ea"/>
              <a:cs typeface="+mn-cs"/>
            </a:rPr>
            <a:t>　（</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27</xdr:col>
      <xdr:colOff>180700</xdr:colOff>
      <xdr:row>4</xdr:row>
      <xdr:rowOff>15397</xdr:rowOff>
    </xdr:from>
    <xdr:to>
      <xdr:col>29</xdr:col>
      <xdr:colOff>619425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441403" y="2208131"/>
          <a:ext cx="1371381" cy="74766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様式第２－１号</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29</xdr:col>
      <xdr:colOff>471018</xdr:colOff>
      <xdr:row>8</xdr:row>
      <xdr:rowOff>134232</xdr:rowOff>
    </xdr:from>
    <xdr:to>
      <xdr:col>31</xdr:col>
      <xdr:colOff>268851</xdr:colOff>
      <xdr:row>10</xdr:row>
      <xdr:rowOff>131498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557199" y="3274342"/>
          <a:ext cx="1179482" cy="80322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本</a:t>
          </a:r>
          <a:r>
            <a:rPr kumimoji="1" lang="en-US" altLang="ja-JP" sz="900" b="1">
              <a:solidFill>
                <a:schemeClr val="dk1"/>
              </a:solidFill>
              <a:effectLst/>
              <a:latin typeface="+mn-lt"/>
              <a:ea typeface="+mn-ea"/>
              <a:cs typeface="+mn-cs"/>
            </a:rPr>
            <a:t>Excel</a:t>
          </a:r>
          <a:r>
            <a:rPr kumimoji="1" lang="ja-JP" altLang="en-US" sz="900" b="1">
              <a:solidFill>
                <a:schemeClr val="dk1"/>
              </a:solidFill>
              <a:effectLst/>
              <a:latin typeface="+mn-lt"/>
              <a:ea typeface="+mn-ea"/>
              <a:cs typeface="+mn-cs"/>
            </a:rPr>
            <a:t>ファイル一式を鳥取県（長寿社会課）に提出</a:t>
          </a:r>
        </a:p>
      </xdr:txBody>
    </xdr:sp>
    <xdr:clientData/>
  </xdr:twoCellAnchor>
  <xdr:twoCellAnchor>
    <xdr:from>
      <xdr:col>22</xdr:col>
      <xdr:colOff>867943</xdr:colOff>
      <xdr:row>5</xdr:row>
      <xdr:rowOff>172636</xdr:rowOff>
    </xdr:from>
    <xdr:to>
      <xdr:col>27</xdr:col>
      <xdr:colOff>30346</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636146" y="2613417"/>
          <a:ext cx="2654903" cy="28737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128984</xdr:colOff>
      <xdr:row>9</xdr:row>
      <xdr:rowOff>134288</xdr:rowOff>
    </xdr:from>
    <xdr:to>
      <xdr:col>29</xdr:col>
      <xdr:colOff>362536</xdr:colOff>
      <xdr:row>9</xdr:row>
      <xdr:rowOff>399521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7133828" y="3497804"/>
          <a:ext cx="422067"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856886</xdr:colOff>
      <xdr:row>4</xdr:row>
      <xdr:rowOff>15900</xdr:rowOff>
    </xdr:from>
    <xdr:to>
      <xdr:col>26</xdr:col>
      <xdr:colOff>589198</xdr:colOff>
      <xdr:row>6</xdr:row>
      <xdr:rowOff>20339</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3625089" y="2208634"/>
          <a:ext cx="2490593" cy="500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13</xdr:col>
      <xdr:colOff>15292</xdr:colOff>
      <xdr:row>9</xdr:row>
      <xdr:rowOff>168589</xdr:rowOff>
    </xdr:from>
    <xdr:to>
      <xdr:col>22</xdr:col>
      <xdr:colOff>729457</xdr:colOff>
      <xdr:row>9</xdr:row>
      <xdr:rowOff>441525</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1245605" y="3532105"/>
          <a:ext cx="2252055" cy="27293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13</xdr:col>
      <xdr:colOff>49440</xdr:colOff>
      <xdr:row>7</xdr:row>
      <xdr:rowOff>170674</xdr:rowOff>
    </xdr:from>
    <xdr:to>
      <xdr:col>22</xdr:col>
      <xdr:colOff>697619</xdr:colOff>
      <xdr:row>9</xdr:row>
      <xdr:rowOff>245339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1279753" y="3107549"/>
          <a:ext cx="2186069" cy="5013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25</xdr:col>
      <xdr:colOff>696039</xdr:colOff>
      <xdr:row>9</xdr:row>
      <xdr:rowOff>134304</xdr:rowOff>
    </xdr:from>
    <xdr:to>
      <xdr:col>26</xdr:col>
      <xdr:colOff>409984</xdr:colOff>
      <xdr:row>9</xdr:row>
      <xdr:rowOff>397632</xdr:rowOff>
    </xdr:to>
    <xdr:sp macro="" textlink="">
      <xdr:nvSpPr>
        <xdr:cNvPr id="6" name="矢印: 右 5">
          <a:extLst>
            <a:ext uri="{FF2B5EF4-FFF2-40B4-BE49-F238E27FC236}">
              <a16:creationId xmlns:a16="http://schemas.microsoft.com/office/drawing/2014/main" id="{77405CC1-3C23-47CF-9744-8F7FB84C942E}"/>
            </a:ext>
          </a:extLst>
        </xdr:cNvPr>
        <xdr:cNvSpPr/>
      </xdr:nvSpPr>
      <xdr:spPr bwMode="auto">
        <a:xfrm>
          <a:off x="5518070" y="3497820"/>
          <a:ext cx="418398" cy="26332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26</xdr:col>
      <xdr:colOff>553718</xdr:colOff>
      <xdr:row>8</xdr:row>
      <xdr:rowOff>95409</xdr:rowOff>
    </xdr:from>
    <xdr:to>
      <xdr:col>27</xdr:col>
      <xdr:colOff>739934</xdr:colOff>
      <xdr:row>10</xdr:row>
      <xdr:rowOff>148828</xdr:rowOff>
    </xdr:to>
    <xdr:sp macro="" textlink="">
      <xdr:nvSpPr>
        <xdr:cNvPr id="11" name="テキスト ボックス 6">
          <a:extLst>
            <a:ext uri="{FF2B5EF4-FFF2-40B4-BE49-F238E27FC236}">
              <a16:creationId xmlns:a16="http://schemas.microsoft.com/office/drawing/2014/main" id="{8EA37CB2-4EBA-4FD0-B27E-633D6E55E99B}"/>
            </a:ext>
          </a:extLst>
        </xdr:cNvPr>
        <xdr:cNvSpPr txBox="1"/>
      </xdr:nvSpPr>
      <xdr:spPr>
        <a:xfrm>
          <a:off x="6080202" y="3240643"/>
          <a:ext cx="920435" cy="8670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 様式第１号</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（交付申請書）</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314325</xdr:colOff>
      <xdr:row>0</xdr:row>
      <xdr:rowOff>257175</xdr:rowOff>
    </xdr:from>
    <xdr:to>
      <xdr:col>19</xdr:col>
      <xdr:colOff>561974</xdr:colOff>
      <xdr:row>3</xdr:row>
      <xdr:rowOff>57150</xdr:rowOff>
    </xdr:to>
    <xdr:sp macro="" textlink="">
      <xdr:nvSpPr>
        <xdr:cNvPr id="2" name="正方形/長方形 1">
          <a:extLst>
            <a:ext uri="{FF2B5EF4-FFF2-40B4-BE49-F238E27FC236}">
              <a16:creationId xmlns:a16="http://schemas.microsoft.com/office/drawing/2014/main" id="{65E11806-AA33-43B7-9097-1C171BFBEEBB}"/>
            </a:ext>
          </a:extLst>
        </xdr:cNvPr>
        <xdr:cNvSpPr/>
      </xdr:nvSpPr>
      <xdr:spPr bwMode="auto">
        <a:xfrm>
          <a:off x="8850630" y="169545"/>
          <a:ext cx="3291839" cy="39814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900" baseline="0"/>
            <a:t>　</a:t>
          </a:r>
          <a:r>
            <a:rPr kumimoji="1" lang="ja-JP" altLang="en-US" sz="900" baseline="0">
              <a:latin typeface="游ゴシック" panose="020B0400000000000000" pitchFamily="50" charset="-128"/>
              <a:ea typeface="游ゴシック" panose="020B0400000000000000" pitchFamily="50" charset="-128"/>
            </a:rPr>
            <a:t>申請者住所・氏名、交付申請額等（自動転記）を確認の上、</a:t>
          </a:r>
          <a:endParaRPr kumimoji="1" lang="en-US" altLang="ja-JP" sz="900" baseline="0">
            <a:latin typeface="游ゴシック" panose="020B0400000000000000" pitchFamily="50" charset="-128"/>
            <a:ea typeface="游ゴシック" panose="020B0400000000000000" pitchFamily="50" charset="-128"/>
          </a:endParaRPr>
        </a:p>
        <a:p>
          <a:pPr algn="l"/>
          <a:r>
            <a:rPr kumimoji="1" lang="ja-JP" altLang="en-US" sz="900" baseline="0">
              <a:latin typeface="游ゴシック" panose="020B0400000000000000" pitchFamily="50" charset="-128"/>
              <a:ea typeface="游ゴシック" panose="020B0400000000000000" pitchFamily="50" charset="-128"/>
            </a:rPr>
            <a:t>　申請日（　　　セル）を記入してください。</a:t>
          </a:r>
          <a:endParaRPr kumimoji="1" lang="en-US" altLang="ja-JP" sz="900">
            <a:latin typeface="游ゴシック" panose="020B0400000000000000" pitchFamily="50" charset="-128"/>
            <a:ea typeface="游ゴシック" panose="020B0400000000000000" pitchFamily="50" charset="-128"/>
          </a:endParaRPr>
        </a:p>
      </xdr:txBody>
    </xdr:sp>
    <xdr:clientData/>
  </xdr:twoCellAnchor>
  <xdr:twoCellAnchor>
    <xdr:from>
      <xdr:col>15</xdr:col>
      <xdr:colOff>209550</xdr:colOff>
      <xdr:row>1</xdr:row>
      <xdr:rowOff>304800</xdr:rowOff>
    </xdr:from>
    <xdr:to>
      <xdr:col>16</xdr:col>
      <xdr:colOff>18645</xdr:colOff>
      <xdr:row>2</xdr:row>
      <xdr:rowOff>57980</xdr:rowOff>
    </xdr:to>
    <xdr:sp macro="" textlink="">
      <xdr:nvSpPr>
        <xdr:cNvPr id="3" name="正方形/長方形 2">
          <a:extLst>
            <a:ext uri="{FF2B5EF4-FFF2-40B4-BE49-F238E27FC236}">
              <a16:creationId xmlns:a16="http://schemas.microsoft.com/office/drawing/2014/main" id="{4CC730BA-0238-4516-9D25-0F032ECF147F}"/>
            </a:ext>
          </a:extLst>
        </xdr:cNvPr>
        <xdr:cNvSpPr/>
      </xdr:nvSpPr>
      <xdr:spPr bwMode="auto">
        <a:xfrm>
          <a:off x="9349740" y="342900"/>
          <a:ext cx="426315" cy="5417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74666</xdr:colOff>
      <xdr:row>1</xdr:row>
      <xdr:rowOff>21704</xdr:rowOff>
    </xdr:from>
    <xdr:to>
      <xdr:col>43</xdr:col>
      <xdr:colOff>95145</xdr:colOff>
      <xdr:row>5</xdr:row>
      <xdr:rowOff>132538</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52963" y="363306"/>
          <a:ext cx="3792421" cy="788344"/>
          <a:chOff x="6381334" y="2443852"/>
          <a:chExt cx="5639223" cy="1156340"/>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381334" y="2443852"/>
            <a:ext cx="5639223" cy="115634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1100">
                <a:latin typeface="游ゴシック" panose="020B0400000000000000" pitchFamily="50" charset="-128"/>
                <a:ea typeface="游ゴシック" panose="020B0400000000000000" pitchFamily="50" charset="-128"/>
              </a:rPr>
              <a:t>　</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凡例</a:t>
            </a:r>
            <a:r>
              <a:rPr kumimoji="1" lang="en-US" altLang="ja-JP" sz="1100">
                <a:latin typeface="游ゴシック" panose="020B0400000000000000" pitchFamily="50" charset="-128"/>
                <a:ea typeface="游ゴシック" panose="020B0400000000000000" pitchFamily="50" charset="-128"/>
              </a:rPr>
              <a:t>】</a:t>
            </a:r>
          </a:p>
          <a:p>
            <a:pPr algn="l"/>
            <a:r>
              <a:rPr kumimoji="1" lang="ja-JP" altLang="en-US" sz="1100">
                <a:latin typeface="游ゴシック" panose="020B0400000000000000" pitchFamily="50" charset="-128"/>
                <a:ea typeface="游ゴシック" panose="020B0400000000000000" pitchFamily="50" charset="-128"/>
              </a:rPr>
              <a:t>　</a:t>
            </a:r>
            <a:r>
              <a:rPr kumimoji="1" lang="ja-JP" altLang="en-US" sz="1100" baseline="0">
                <a:latin typeface="游ゴシック" panose="020B0400000000000000" pitchFamily="50" charset="-128"/>
                <a:ea typeface="游ゴシック" panose="020B0400000000000000" pitchFamily="50" charset="-128"/>
              </a:rPr>
              <a:t>   </a:t>
            </a:r>
            <a:r>
              <a:rPr kumimoji="1" lang="ja-JP" altLang="en-US" sz="1100">
                <a:latin typeface="游ゴシック" panose="020B0400000000000000" pitchFamily="50" charset="-128"/>
                <a:ea typeface="游ゴシック" panose="020B0400000000000000" pitchFamily="50" charset="-128"/>
              </a:rPr>
              <a:t>色付きセルに必要事項を入力してください。</a:t>
            </a:r>
            <a:endParaRPr kumimoji="1" lang="en-US" altLang="ja-JP" sz="1100">
              <a:latin typeface="游ゴシック" panose="020B0400000000000000" pitchFamily="50" charset="-128"/>
              <a:ea typeface="游ゴシック" panose="020B0400000000000000" pitchFamily="50" charset="-128"/>
            </a:endParaRPr>
          </a:p>
          <a:p>
            <a:pPr algn="l"/>
            <a:r>
              <a:rPr kumimoji="1" lang="ja-JP" altLang="en-US" sz="600">
                <a:latin typeface="游ゴシック" panose="020B0400000000000000" pitchFamily="50" charset="-128"/>
                <a:ea typeface="游ゴシック" panose="020B0400000000000000" pitchFamily="50" charset="-128"/>
              </a:rPr>
              <a:t>　　　　　　　　　　</a:t>
            </a:r>
            <a:r>
              <a:rPr kumimoji="1" lang="ja-JP" altLang="en-US" sz="1100">
                <a:latin typeface="游ゴシック" panose="020B0400000000000000" pitchFamily="50" charset="-128"/>
                <a:ea typeface="游ゴシック" panose="020B0400000000000000" pitchFamily="50" charset="-128"/>
              </a:rPr>
              <a:t>補助金の支給に必要な情報　入力セル</a:t>
            </a:r>
            <a:endParaRPr kumimoji="1" lang="en-US" altLang="ja-JP" sz="1100">
              <a:latin typeface="游ゴシック" panose="020B0400000000000000" pitchFamily="50" charset="-128"/>
              <a:ea typeface="游ゴシック" panose="020B0400000000000000" pitchFamily="50" charset="-128"/>
            </a:endParaRPr>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769872" y="3231044"/>
            <a:ext cx="623736" cy="277926"/>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399459</xdr:colOff>
      <xdr:row>4</xdr:row>
      <xdr:rowOff>113107</xdr:rowOff>
    </xdr:from>
    <xdr:to>
      <xdr:col>42</xdr:col>
      <xdr:colOff>512445</xdr:colOff>
      <xdr:row>10</xdr:row>
      <xdr:rowOff>54652</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23344" y="970357"/>
          <a:ext cx="3694386" cy="945480"/>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1100">
                <a:latin typeface="游ゴシック" panose="020B0400000000000000" pitchFamily="50" charset="-128"/>
                <a:ea typeface="游ゴシック" panose="020B0400000000000000" pitchFamily="50" charset="-128"/>
              </a:rPr>
              <a:t>　</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凡例</a:t>
            </a:r>
            <a:r>
              <a:rPr kumimoji="1" lang="en-US" altLang="ja-JP" sz="1100">
                <a:latin typeface="游ゴシック" panose="020B0400000000000000" pitchFamily="50" charset="-128"/>
                <a:ea typeface="游ゴシック" panose="020B0400000000000000" pitchFamily="50" charset="-128"/>
              </a:rPr>
              <a:t>】</a:t>
            </a:r>
          </a:p>
          <a:p>
            <a:pPr algn="l"/>
            <a:r>
              <a:rPr kumimoji="1" lang="ja-JP" altLang="en-US" sz="1100">
                <a:latin typeface="游ゴシック" panose="020B0400000000000000" pitchFamily="50" charset="-128"/>
                <a:ea typeface="游ゴシック" panose="020B0400000000000000" pitchFamily="50" charset="-128"/>
              </a:rPr>
              <a:t>　</a:t>
            </a:r>
            <a:r>
              <a:rPr kumimoji="1" lang="ja-JP" altLang="en-US" sz="1100" baseline="0">
                <a:latin typeface="游ゴシック" panose="020B0400000000000000" pitchFamily="50" charset="-128"/>
                <a:ea typeface="游ゴシック" panose="020B0400000000000000" pitchFamily="50" charset="-128"/>
              </a:rPr>
              <a:t>   </a:t>
            </a:r>
            <a:r>
              <a:rPr kumimoji="1" lang="ja-JP" altLang="en-US" sz="1100">
                <a:latin typeface="游ゴシック" panose="020B0400000000000000" pitchFamily="50" charset="-128"/>
                <a:ea typeface="游ゴシック" panose="020B0400000000000000" pitchFamily="50" charset="-128"/>
              </a:rPr>
              <a:t>色付きセルに必要事項を入力してください。</a:t>
            </a:r>
            <a:endParaRPr kumimoji="1" lang="en-US" altLang="ja-JP" sz="1100">
              <a:latin typeface="游ゴシック" panose="020B0400000000000000" pitchFamily="50" charset="-128"/>
              <a:ea typeface="游ゴシック" panose="020B0400000000000000" pitchFamily="50" charset="-128"/>
            </a:endParaRPr>
          </a:p>
          <a:p>
            <a:pPr algn="l"/>
            <a:r>
              <a:rPr kumimoji="1" lang="en-US" altLang="ja-JP" sz="600" baseline="0">
                <a:latin typeface="游ゴシック" panose="020B0400000000000000" pitchFamily="50" charset="-128"/>
                <a:ea typeface="游ゴシック" panose="020B0400000000000000" pitchFamily="50" charset="-128"/>
              </a:rPr>
              <a:t>                                  </a:t>
            </a:r>
            <a:r>
              <a:rPr kumimoji="1" lang="ja-JP" altLang="en-US" sz="1100">
                <a:latin typeface="游ゴシック" panose="020B0400000000000000" pitchFamily="50" charset="-128"/>
                <a:ea typeface="游ゴシック" panose="020B0400000000000000" pitchFamily="50" charset="-128"/>
              </a:rPr>
              <a:t>補助金の支給に必要な情報　入力セル</a:t>
            </a:r>
            <a:endParaRPr kumimoji="1" lang="en-US" altLang="ja-JP" sz="1100">
              <a:latin typeface="游ゴシック" panose="020B0400000000000000" pitchFamily="50" charset="-128"/>
              <a:ea typeface="游ゴシック" panose="020B0400000000000000" pitchFamily="50" charset="-128"/>
            </a:endParaRPr>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844900" y="3397469"/>
            <a:ext cx="623734" cy="277923"/>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43025" y="10212705"/>
              <a:ext cx="148590" cy="5770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43025" y="1560195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43025" y="10208895"/>
              <a:ext cx="152400" cy="5774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43025" y="1560195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23925" y="4476750"/>
              <a:ext cx="22479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43025" y="12115800"/>
              <a:ext cx="14859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43025" y="12115800"/>
              <a:ext cx="15240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43025" y="14859000"/>
              <a:ext cx="152400"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43025" y="14859000"/>
              <a:ext cx="148590"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86700" y="14192250"/>
              <a:ext cx="1809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86700" y="14192250"/>
              <a:ext cx="177165" cy="266700"/>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3350"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3350"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3350" y="6096000"/>
              <a:ext cx="289814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76200</xdr:colOff>
      <xdr:row>7</xdr:row>
      <xdr:rowOff>5715</xdr:rowOff>
    </xdr:from>
    <xdr:to>
      <xdr:col>11</xdr:col>
      <xdr:colOff>887730</xdr:colOff>
      <xdr:row>19</xdr:row>
      <xdr:rowOff>196215</xdr:rowOff>
    </xdr:to>
    <xdr:sp macro="" textlink="">
      <xdr:nvSpPr>
        <xdr:cNvPr id="2" name="正方形/長方形 1">
          <a:extLst>
            <a:ext uri="{FF2B5EF4-FFF2-40B4-BE49-F238E27FC236}">
              <a16:creationId xmlns:a16="http://schemas.microsoft.com/office/drawing/2014/main" id="{B7BF2BD6-624F-4F5D-8952-3507F97DA5C1}"/>
            </a:ext>
          </a:extLst>
        </xdr:cNvPr>
        <xdr:cNvSpPr/>
      </xdr:nvSpPr>
      <xdr:spPr bwMode="auto">
        <a:xfrm>
          <a:off x="3733800" y="1207770"/>
          <a:ext cx="3577590" cy="2219325"/>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0" lang="en-US" altLang="ja-JP" sz="1100" b="0" i="0" u="none" strike="noStrike">
            <a:effectLst/>
            <a:latin typeface="+mn-lt"/>
            <a:ea typeface="+mn-ea"/>
            <a:cs typeface="+mn-cs"/>
          </a:endParaRPr>
        </a:p>
        <a:p>
          <a:pPr algn="l"/>
          <a:endParaRPr kumimoji="0" lang="en-US" altLang="ja-JP" sz="1100" b="0" i="0" u="none" strike="noStrike">
            <a:effectLst/>
            <a:latin typeface="+mn-lt"/>
            <a:ea typeface="+mn-ea"/>
            <a:cs typeface="+mn-cs"/>
          </a:endParaRPr>
        </a:p>
        <a:p>
          <a:pPr algn="l"/>
          <a:endParaRPr kumimoji="0" lang="en-US" altLang="ja-JP" sz="1100" b="0" i="0" u="none" strike="noStrike">
            <a:effectLst/>
            <a:latin typeface="+mn-lt"/>
            <a:ea typeface="+mn-ea"/>
            <a:cs typeface="+mn-cs"/>
          </a:endParaRPr>
        </a:p>
        <a:p>
          <a:pPr algn="l"/>
          <a:endParaRPr kumimoji="1" lang="en-US" altLang="ja-JP" sz="2400"/>
        </a:p>
        <a:p>
          <a:pPr algn="l"/>
          <a:endParaRPr kumimoji="1" lang="en-US" altLang="ja-JP" sz="2400"/>
        </a:p>
        <a:p>
          <a:pPr algn="l"/>
          <a:r>
            <a:rPr kumimoji="1" lang="ja-JP" altLang="en-US" sz="2400"/>
            <a:t>このシートは入力不要です。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3.inside.mhlw.go.jp\&#35506;&#23460;&#38936;&#22495;3\12203000_&#31038;&#20250;&#12539;&#25588;&#35703;&#23616;&#38556;&#23475;&#20445;&#20581;&#31119;&#31049;&#37096;&#12288;&#38556;&#23475;&#31119;&#31049;&#35506;\11%20&#35413;&#20385;&#12539;&#22522;&#28310;&#20418;\&#20196;&#21644;&#65299;&#24180;&#24230;\&#9733;&#20844;&#23450;&#20385;&#26684;&#35211;&#30452;&#12375;\&#9632;&#20132;&#20184;&#37329;&#20107;&#21209;\&#23455;&#26045;&#35201;&#32177;\211224&#21029;&#32025;&#27096;&#24335;&#65298;_&#35336;&#30011;&#2636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2-1 計画書_総括表"/>
      <sheetName val="別紙様式2-2 個表_処遇"/>
      <sheetName val="別紙様式2-3 個表_特定"/>
      <sheetName val="別紙様式2-4 補助金計画書"/>
      <sheetName val="別紙様式2-5 個表_補助金 "/>
      <sheetName val="数式用"/>
      <sheetName val="数式用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5">
          <cell r="A5" t="str">
            <v>訪問介護</v>
          </cell>
        </row>
        <row r="6">
          <cell r="A6" t="str">
            <v>夜間対応型訪問介護</v>
          </cell>
        </row>
        <row r="7">
          <cell r="A7" t="str">
            <v>定期巡回･随時対応型訪問介護看護</v>
          </cell>
        </row>
        <row r="8">
          <cell r="A8" t="str">
            <v>（介護予防）訪問入浴介護</v>
          </cell>
        </row>
        <row r="9">
          <cell r="A9" t="str">
            <v>通所介護</v>
          </cell>
        </row>
        <row r="10">
          <cell r="A10" t="str">
            <v>地域密着型通所介護</v>
          </cell>
        </row>
        <row r="11">
          <cell r="A11" t="str">
            <v>（介護予防）通所リハビリテーション</v>
          </cell>
        </row>
        <row r="12">
          <cell r="A12" t="str">
            <v>（介護予防）特定施設入居者生活介護</v>
          </cell>
        </row>
        <row r="13">
          <cell r="A13" t="str">
            <v>地域密着型特定施設入居者生活介護</v>
          </cell>
        </row>
        <row r="14">
          <cell r="A14" t="str">
            <v>（介護予防）認知症対応型通所介護</v>
          </cell>
        </row>
        <row r="15">
          <cell r="A15" t="str">
            <v>（介護予防）小規模多機能型居宅介護</v>
          </cell>
        </row>
        <row r="16">
          <cell r="A16" t="str">
            <v>看護小規模多機能型居宅介護</v>
          </cell>
        </row>
        <row r="17">
          <cell r="A17" t="str">
            <v>（介護予防）認知症対応型共同生活介護</v>
          </cell>
        </row>
        <row r="18">
          <cell r="A18" t="str">
            <v>介護老人福祉施設</v>
          </cell>
        </row>
        <row r="19">
          <cell r="A19" t="str">
            <v>地域密着型介護老人福祉施設</v>
          </cell>
        </row>
        <row r="20">
          <cell r="A20" t="str">
            <v>（介護予防）短期入所生活介護</v>
          </cell>
        </row>
        <row r="21">
          <cell r="A21" t="str">
            <v>介護老人保健施設</v>
          </cell>
        </row>
        <row r="22">
          <cell r="A22" t="str">
            <v>（介護予防）短期入所療養介護（老健）</v>
          </cell>
        </row>
        <row r="23">
          <cell r="A23" t="str">
            <v>介護療養型医療施設</v>
          </cell>
        </row>
        <row r="24">
          <cell r="A24" t="str">
            <v>（介護予防）短期入所療養介護（病院等（老健以外）)</v>
          </cell>
        </row>
        <row r="25">
          <cell r="A25" t="str">
            <v>介護医療院</v>
          </cell>
        </row>
        <row r="26">
          <cell r="A26" t="str">
            <v>（介護予防）短期入所療養介護（医療院）</v>
          </cell>
        </row>
        <row r="27">
          <cell r="A27" t="str">
            <v>訪問型サービス（独自）</v>
          </cell>
        </row>
        <row r="28">
          <cell r="A28" t="str">
            <v>通所型サービス（独自）</v>
          </cell>
        </row>
      </sheetData>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257"/>
  <sheetViews>
    <sheetView showGridLines="0" view="pageBreakPreview" topLeftCell="A67" zoomScale="96" zoomScaleNormal="80" zoomScaleSheetLayoutView="96" workbookViewId="0">
      <selection activeCell="L17" sqref="L17:AE17"/>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58" t="s">
        <v>2387</v>
      </c>
      <c r="B1" s="558"/>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87"/>
      <c r="AN1" s="88" t="s">
        <v>0</v>
      </c>
    </row>
    <row r="2" spans="1:40" s="86" customFormat="1" ht="28.95" customHeight="1">
      <c r="A2" s="557" t="s">
        <v>2408</v>
      </c>
      <c r="B2" s="557"/>
      <c r="C2" s="557"/>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89"/>
    </row>
    <row r="3" spans="1:40" s="91" customFormat="1" ht="60" customHeight="1">
      <c r="A3" s="577" t="s">
        <v>2498</v>
      </c>
      <c r="B3" s="577"/>
      <c r="C3" s="577"/>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7"/>
      <c r="AG3" s="90"/>
    </row>
    <row r="4" spans="1:40" s="86" customFormat="1" ht="40.799999999999997" customHeight="1">
      <c r="A4" s="557" t="s">
        <v>2501</v>
      </c>
      <c r="B4" s="557"/>
      <c r="C4" s="557"/>
      <c r="D4" s="557"/>
      <c r="E4" s="557"/>
      <c r="F4" s="557"/>
      <c r="G4" s="557"/>
      <c r="H4" s="557"/>
      <c r="I4" s="557"/>
      <c r="J4" s="557"/>
      <c r="K4" s="557"/>
      <c r="L4" s="557"/>
      <c r="M4" s="557"/>
      <c r="N4" s="557"/>
      <c r="O4" s="557"/>
      <c r="P4" s="557"/>
      <c r="Q4" s="557"/>
      <c r="R4" s="557"/>
      <c r="S4" s="557"/>
      <c r="T4" s="557"/>
      <c r="U4" s="557"/>
      <c r="V4" s="557"/>
      <c r="W4" s="557"/>
      <c r="X4" s="557"/>
      <c r="Y4" s="557"/>
      <c r="Z4" s="557"/>
      <c r="AA4" s="557"/>
      <c r="AB4" s="557"/>
      <c r="AC4" s="557"/>
      <c r="AD4" s="557"/>
      <c r="AE4" s="557"/>
      <c r="AF4" s="557"/>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57"/>
      <c r="B8" s="557"/>
      <c r="C8" s="557"/>
      <c r="D8" s="557"/>
      <c r="E8" s="557"/>
      <c r="F8" s="557"/>
      <c r="G8" s="557"/>
      <c r="H8" s="557"/>
      <c r="I8" s="557"/>
      <c r="J8" s="557"/>
      <c r="K8" s="557"/>
      <c r="L8" s="557"/>
      <c r="M8" s="557"/>
      <c r="N8" s="557"/>
      <c r="O8" s="557"/>
      <c r="P8" s="557"/>
      <c r="Q8" s="557"/>
      <c r="R8" s="557"/>
      <c r="S8" s="557"/>
      <c r="T8" s="557"/>
      <c r="U8" s="557"/>
      <c r="V8" s="557"/>
      <c r="W8" s="557"/>
      <c r="X8" s="557"/>
      <c r="Y8" s="557"/>
      <c r="Z8" s="557"/>
      <c r="AA8" s="557"/>
      <c r="AB8" s="557"/>
      <c r="AC8" s="557"/>
      <c r="AD8" s="557"/>
      <c r="AE8" s="557"/>
      <c r="AF8" s="557"/>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7.8" customHeight="1">
      <c r="A12" s="93"/>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7"/>
      <c r="C13" s="504" t="s">
        <v>212</v>
      </c>
      <c r="D13" s="505"/>
      <c r="E13" s="505"/>
      <c r="F13" s="505"/>
      <c r="G13" s="505"/>
      <c r="H13" s="505"/>
      <c r="I13" s="505"/>
      <c r="J13" s="505"/>
      <c r="K13" s="505"/>
      <c r="L13" s="505"/>
      <c r="M13" s="505"/>
      <c r="N13" s="505"/>
      <c r="O13" s="505"/>
      <c r="P13" s="505"/>
      <c r="Q13" s="505"/>
      <c r="R13" s="506"/>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70" t="s">
        <v>2</v>
      </c>
      <c r="B16" s="570"/>
      <c r="C16" s="570"/>
      <c r="D16" s="570"/>
      <c r="E16" s="570"/>
      <c r="F16" s="570"/>
      <c r="G16" s="570"/>
      <c r="H16" s="570"/>
      <c r="I16" s="570"/>
      <c r="J16" s="570"/>
      <c r="K16" s="570"/>
      <c r="L16" s="570"/>
      <c r="M16" s="570"/>
      <c r="N16" s="570"/>
      <c r="O16" s="570"/>
      <c r="P16" s="570"/>
      <c r="Q16" s="570"/>
      <c r="R16" s="570"/>
      <c r="S16" s="570"/>
      <c r="T16" s="570"/>
      <c r="U16" s="570"/>
      <c r="V16" s="570"/>
      <c r="W16" s="570"/>
      <c r="X16" s="570"/>
      <c r="Y16" s="570"/>
      <c r="Z16" s="570"/>
      <c r="AA16" s="570"/>
      <c r="AB16" s="39"/>
      <c r="AC16" s="39"/>
      <c r="AD16" s="39"/>
      <c r="AE16" s="39"/>
    </row>
    <row r="17" spans="1:40" ht="20.100000000000001" customHeight="1">
      <c r="A17" s="574" t="s">
        <v>3</v>
      </c>
      <c r="B17" s="538" t="s">
        <v>4</v>
      </c>
      <c r="C17" s="538"/>
      <c r="D17" s="538"/>
      <c r="E17" s="538"/>
      <c r="F17" s="538"/>
      <c r="G17" s="538"/>
      <c r="H17" s="538"/>
      <c r="I17" s="538"/>
      <c r="J17" s="538"/>
      <c r="K17" s="538"/>
      <c r="L17" s="531"/>
      <c r="M17" s="532"/>
      <c r="N17" s="532"/>
      <c r="O17" s="532"/>
      <c r="P17" s="532"/>
      <c r="Q17" s="532"/>
      <c r="R17" s="532"/>
      <c r="S17" s="532"/>
      <c r="T17" s="532"/>
      <c r="U17" s="532"/>
      <c r="V17" s="532"/>
      <c r="W17" s="532"/>
      <c r="X17" s="532"/>
      <c r="Y17" s="532"/>
      <c r="Z17" s="532"/>
      <c r="AA17" s="532"/>
      <c r="AB17" s="532"/>
      <c r="AC17" s="532"/>
      <c r="AD17" s="532"/>
      <c r="AE17" s="533"/>
    </row>
    <row r="18" spans="1:40" ht="20.100000000000001" customHeight="1">
      <c r="A18" s="575"/>
      <c r="B18" s="538" t="s">
        <v>5</v>
      </c>
      <c r="C18" s="538"/>
      <c r="D18" s="538"/>
      <c r="E18" s="538"/>
      <c r="F18" s="538"/>
      <c r="G18" s="538"/>
      <c r="H18" s="538"/>
      <c r="I18" s="538"/>
      <c r="J18" s="538"/>
      <c r="K18" s="538"/>
      <c r="L18" s="531"/>
      <c r="M18" s="532"/>
      <c r="N18" s="532"/>
      <c r="O18" s="532"/>
      <c r="P18" s="532"/>
      <c r="Q18" s="532"/>
      <c r="R18" s="532"/>
      <c r="S18" s="532"/>
      <c r="T18" s="532"/>
      <c r="U18" s="532"/>
      <c r="V18" s="532"/>
      <c r="W18" s="532"/>
      <c r="X18" s="532"/>
      <c r="Y18" s="532"/>
      <c r="Z18" s="532"/>
      <c r="AA18" s="532"/>
      <c r="AB18" s="532"/>
      <c r="AC18" s="532"/>
      <c r="AD18" s="532"/>
      <c r="AE18" s="533"/>
    </row>
    <row r="19" spans="1:40" ht="20.100000000000001" customHeight="1">
      <c r="A19" s="561" t="s">
        <v>6</v>
      </c>
      <c r="B19" s="538" t="s">
        <v>7</v>
      </c>
      <c r="C19" s="538"/>
      <c r="D19" s="538"/>
      <c r="E19" s="538"/>
      <c r="F19" s="538"/>
      <c r="G19" s="538"/>
      <c r="H19" s="538"/>
      <c r="I19" s="538"/>
      <c r="J19" s="538"/>
      <c r="K19" s="538"/>
      <c r="L19" s="519"/>
      <c r="M19" s="520"/>
      <c r="N19" s="520"/>
      <c r="O19" s="521"/>
      <c r="P19" s="183" t="s">
        <v>8</v>
      </c>
      <c r="Q19" s="522"/>
      <c r="R19" s="523"/>
      <c r="S19" s="523"/>
      <c r="T19" s="523"/>
      <c r="U19" s="524"/>
      <c r="V19" s="82"/>
      <c r="W19" s="82"/>
      <c r="X19" s="82"/>
      <c r="Y19" s="82"/>
      <c r="Z19" s="82"/>
      <c r="AB19" s="39"/>
      <c r="AC19" s="39"/>
      <c r="AN19" s="46" t="s">
        <v>9</v>
      </c>
    </row>
    <row r="20" spans="1:40" ht="44.25" customHeight="1">
      <c r="A20" s="576"/>
      <c r="B20" s="550" t="s">
        <v>2409</v>
      </c>
      <c r="C20" s="550"/>
      <c r="D20" s="550"/>
      <c r="E20" s="550"/>
      <c r="F20" s="550"/>
      <c r="G20" s="550"/>
      <c r="H20" s="550"/>
      <c r="I20" s="550"/>
      <c r="J20" s="550"/>
      <c r="K20" s="550"/>
      <c r="L20" s="531"/>
      <c r="M20" s="532"/>
      <c r="N20" s="532"/>
      <c r="O20" s="532"/>
      <c r="P20" s="532"/>
      <c r="Q20" s="532"/>
      <c r="R20" s="532"/>
      <c r="S20" s="532"/>
      <c r="T20" s="532"/>
      <c r="U20" s="532"/>
      <c r="V20" s="532"/>
      <c r="W20" s="532"/>
      <c r="X20" s="532"/>
      <c r="Y20" s="532"/>
      <c r="Z20" s="532"/>
      <c r="AA20" s="532"/>
      <c r="AB20" s="532"/>
      <c r="AC20" s="532"/>
      <c r="AD20" s="532"/>
      <c r="AE20" s="533"/>
      <c r="AN20" s="46" t="str">
        <f>L19&amp;"-"&amp;Q19</f>
        <v>-</v>
      </c>
    </row>
    <row r="21" spans="1:40" ht="38.25" customHeight="1">
      <c r="A21" s="562"/>
      <c r="B21" s="550" t="s">
        <v>2410</v>
      </c>
      <c r="C21" s="550"/>
      <c r="D21" s="550"/>
      <c r="E21" s="550"/>
      <c r="F21" s="550"/>
      <c r="G21" s="550"/>
      <c r="H21" s="550"/>
      <c r="I21" s="550"/>
      <c r="J21" s="550"/>
      <c r="K21" s="550"/>
      <c r="L21" s="534"/>
      <c r="M21" s="535"/>
      <c r="N21" s="535"/>
      <c r="O21" s="535"/>
      <c r="P21" s="535"/>
      <c r="Q21" s="535"/>
      <c r="R21" s="535"/>
      <c r="S21" s="535"/>
      <c r="T21" s="535"/>
      <c r="U21" s="535"/>
      <c r="V21" s="535"/>
      <c r="W21" s="535"/>
      <c r="X21" s="535"/>
      <c r="Y21" s="535"/>
      <c r="Z21" s="535"/>
      <c r="AA21" s="535"/>
      <c r="AB21" s="535"/>
      <c r="AC21" s="535"/>
      <c r="AD21" s="535"/>
      <c r="AE21" s="536"/>
    </row>
    <row r="22" spans="1:40" ht="30" customHeight="1">
      <c r="A22" s="564" t="s">
        <v>10</v>
      </c>
      <c r="B22" s="537" t="s">
        <v>11</v>
      </c>
      <c r="C22" s="538"/>
      <c r="D22" s="538"/>
      <c r="E22" s="538"/>
      <c r="F22" s="538"/>
      <c r="G22" s="538"/>
      <c r="H22" s="538"/>
      <c r="I22" s="538"/>
      <c r="J22" s="538"/>
      <c r="K22" s="538"/>
      <c r="L22" s="539"/>
      <c r="M22" s="540"/>
      <c r="N22" s="540"/>
      <c r="O22" s="540"/>
      <c r="P22" s="540"/>
      <c r="Q22" s="540"/>
      <c r="R22" s="540"/>
      <c r="S22" s="540"/>
      <c r="T22" s="540"/>
      <c r="U22" s="540"/>
      <c r="V22" s="540"/>
      <c r="W22" s="540"/>
      <c r="X22" s="540"/>
      <c r="Y22" s="540"/>
      <c r="Z22" s="540"/>
      <c r="AA22" s="540"/>
      <c r="AB22" s="540"/>
      <c r="AC22" s="540"/>
      <c r="AD22" s="540"/>
      <c r="AE22" s="541"/>
    </row>
    <row r="23" spans="1:40" ht="19.5" customHeight="1">
      <c r="A23" s="565"/>
      <c r="B23" s="563" t="s">
        <v>12</v>
      </c>
      <c r="C23" s="563"/>
      <c r="D23" s="563"/>
      <c r="E23" s="563"/>
      <c r="F23" s="563"/>
      <c r="G23" s="563"/>
      <c r="H23" s="563"/>
      <c r="I23" s="563"/>
      <c r="J23" s="563"/>
      <c r="K23" s="537"/>
      <c r="L23" s="539"/>
      <c r="M23" s="540"/>
      <c r="N23" s="540"/>
      <c r="O23" s="540"/>
      <c r="P23" s="540"/>
      <c r="Q23" s="540"/>
      <c r="R23" s="540"/>
      <c r="S23" s="540"/>
      <c r="T23" s="540"/>
      <c r="U23" s="540"/>
      <c r="V23" s="540"/>
      <c r="W23" s="540"/>
      <c r="X23" s="540"/>
      <c r="Y23" s="540"/>
      <c r="Z23" s="540"/>
      <c r="AA23" s="540"/>
      <c r="AB23" s="540"/>
      <c r="AC23" s="540"/>
      <c r="AD23" s="540"/>
      <c r="AE23" s="541"/>
    </row>
    <row r="24" spans="1:40" ht="20.100000000000001" customHeight="1">
      <c r="A24" s="571" t="s">
        <v>13</v>
      </c>
      <c r="B24" s="572"/>
      <c r="C24" s="572"/>
      <c r="D24" s="572"/>
      <c r="E24" s="572"/>
      <c r="F24" s="572"/>
      <c r="G24" s="572"/>
      <c r="H24" s="572"/>
      <c r="I24" s="572"/>
      <c r="J24" s="572"/>
      <c r="K24" s="573"/>
      <c r="L24" s="525"/>
      <c r="M24" s="526"/>
      <c r="N24" s="526"/>
      <c r="O24" s="526"/>
      <c r="P24" s="526"/>
      <c r="Q24" s="526"/>
      <c r="R24" s="526"/>
      <c r="S24" s="526"/>
      <c r="T24" s="526"/>
      <c r="U24" s="526"/>
      <c r="V24" s="527"/>
      <c r="W24" s="83"/>
      <c r="X24" s="83"/>
      <c r="Y24" s="83"/>
      <c r="Z24" s="83"/>
      <c r="AA24" s="84"/>
      <c r="AB24" s="84"/>
      <c r="AC24" s="84"/>
      <c r="AD24" s="84"/>
      <c r="AE24" s="84"/>
      <c r="AH24" s="22"/>
    </row>
    <row r="25" spans="1:40" ht="20.100000000000001" customHeight="1">
      <c r="A25" s="559" t="s">
        <v>14</v>
      </c>
      <c r="B25" s="538" t="s">
        <v>4</v>
      </c>
      <c r="C25" s="538"/>
      <c r="D25" s="538"/>
      <c r="E25" s="538"/>
      <c r="F25" s="538"/>
      <c r="G25" s="538"/>
      <c r="H25" s="538"/>
      <c r="I25" s="538"/>
      <c r="J25" s="538"/>
      <c r="K25" s="538"/>
      <c r="L25" s="539"/>
      <c r="M25" s="540"/>
      <c r="N25" s="540"/>
      <c r="O25" s="540"/>
      <c r="P25" s="540"/>
      <c r="Q25" s="540"/>
      <c r="R25" s="540"/>
      <c r="S25" s="540"/>
      <c r="T25" s="540"/>
      <c r="U25" s="540"/>
      <c r="V25" s="540"/>
      <c r="W25" s="540"/>
      <c r="X25" s="541"/>
      <c r="Y25" s="83"/>
      <c r="Z25" s="83"/>
      <c r="AA25" s="84"/>
      <c r="AB25" s="84"/>
      <c r="AC25" s="84"/>
      <c r="AD25" s="84"/>
      <c r="AE25" s="84"/>
    </row>
    <row r="26" spans="1:40" ht="20.100000000000001" customHeight="1">
      <c r="A26" s="560"/>
      <c r="B26" s="569" t="s">
        <v>12</v>
      </c>
      <c r="C26" s="569"/>
      <c r="D26" s="569"/>
      <c r="E26" s="569"/>
      <c r="F26" s="569"/>
      <c r="G26" s="569"/>
      <c r="H26" s="569"/>
      <c r="I26" s="569"/>
      <c r="J26" s="569"/>
      <c r="K26" s="569"/>
      <c r="L26" s="539"/>
      <c r="M26" s="540"/>
      <c r="N26" s="540"/>
      <c r="O26" s="540"/>
      <c r="P26" s="540"/>
      <c r="Q26" s="540"/>
      <c r="R26" s="540"/>
      <c r="S26" s="540"/>
      <c r="T26" s="540"/>
      <c r="U26" s="540"/>
      <c r="V26" s="540"/>
      <c r="W26" s="540"/>
      <c r="X26" s="541"/>
      <c r="Y26" s="83"/>
      <c r="Z26" s="83"/>
      <c r="AA26" s="84"/>
      <c r="AB26" s="84"/>
      <c r="AC26" s="84"/>
      <c r="AD26" s="84"/>
      <c r="AE26" s="84"/>
    </row>
    <row r="27" spans="1:40" ht="20.100000000000001" customHeight="1">
      <c r="A27" s="561" t="s">
        <v>15</v>
      </c>
      <c r="B27" s="538" t="s">
        <v>16</v>
      </c>
      <c r="C27" s="538"/>
      <c r="D27" s="538"/>
      <c r="E27" s="538"/>
      <c r="F27" s="538"/>
      <c r="G27" s="538"/>
      <c r="H27" s="538"/>
      <c r="I27" s="538"/>
      <c r="J27" s="538"/>
      <c r="K27" s="538"/>
      <c r="L27" s="539"/>
      <c r="M27" s="540"/>
      <c r="N27" s="540"/>
      <c r="O27" s="540"/>
      <c r="P27" s="540"/>
      <c r="Q27" s="540"/>
      <c r="R27" s="540"/>
      <c r="S27" s="540"/>
      <c r="T27" s="540"/>
      <c r="U27" s="540"/>
      <c r="V27" s="540"/>
      <c r="W27" s="540"/>
      <c r="X27" s="541"/>
      <c r="Y27" s="83"/>
      <c r="Z27" s="83"/>
      <c r="AA27" s="84"/>
      <c r="AB27" s="84"/>
      <c r="AC27" s="84"/>
      <c r="AD27" s="84"/>
      <c r="AE27" s="84"/>
    </row>
    <row r="28" spans="1:40" ht="20.100000000000001" customHeight="1">
      <c r="A28" s="562"/>
      <c r="B28" s="538" t="s">
        <v>17</v>
      </c>
      <c r="C28" s="538"/>
      <c r="D28" s="538"/>
      <c r="E28" s="538"/>
      <c r="F28" s="538"/>
      <c r="G28" s="538"/>
      <c r="H28" s="538"/>
      <c r="I28" s="538"/>
      <c r="J28" s="538"/>
      <c r="K28" s="538"/>
      <c r="L28" s="566"/>
      <c r="M28" s="567"/>
      <c r="N28" s="567"/>
      <c r="O28" s="567"/>
      <c r="P28" s="567"/>
      <c r="Q28" s="567"/>
      <c r="R28" s="567"/>
      <c r="S28" s="567"/>
      <c r="T28" s="567"/>
      <c r="U28" s="567"/>
      <c r="V28" s="567"/>
      <c r="W28" s="567"/>
      <c r="X28" s="568"/>
      <c r="Y28" s="83"/>
      <c r="Z28" s="83"/>
      <c r="AA28" s="84"/>
      <c r="AB28" s="84"/>
      <c r="AC28" s="84"/>
      <c r="AD28" s="84"/>
      <c r="AE28" s="84"/>
    </row>
    <row r="29" spans="1:40" ht="13.8"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2403</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53" t="str">
        <f>IF(L18="", "", IF(AND(OR(AND(B34="✓",F35="✓",B36=""), AND(B34="",B36="✓")),OR(AND(B39="✓",B40=""), AND(B39="",B40="✓")),B32="✓",O42&lt;&gt;"",T42&lt;&gt;""),"○","×"))</f>
        <v/>
      </c>
      <c r="AF30" s="554"/>
      <c r="AG30" s="28"/>
    </row>
    <row r="31" spans="1:40" ht="10.8"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600"/>
      <c r="C32" s="601"/>
      <c r="D32" s="601"/>
      <c r="E32" s="602"/>
      <c r="F32" s="597" t="s">
        <v>2045</v>
      </c>
      <c r="G32" s="598"/>
      <c r="H32" s="598"/>
      <c r="I32" s="598"/>
      <c r="J32" s="598"/>
      <c r="K32" s="598"/>
      <c r="L32" s="598"/>
      <c r="M32" s="598"/>
      <c r="N32" s="598"/>
      <c r="O32" s="598"/>
      <c r="P32" s="598"/>
      <c r="Q32" s="598"/>
      <c r="R32" s="598"/>
      <c r="S32" s="598"/>
      <c r="T32" s="598"/>
      <c r="U32" s="598"/>
      <c r="V32" s="598"/>
      <c r="W32" s="598"/>
      <c r="X32" s="598"/>
      <c r="Y32" s="598"/>
      <c r="Z32" s="598"/>
      <c r="AA32" s="598"/>
      <c r="AB32" s="598"/>
      <c r="AC32" s="598"/>
      <c r="AD32" s="598"/>
      <c r="AE32" s="598"/>
      <c r="AF32" s="375"/>
    </row>
    <row r="33" spans="1:38" ht="35.4" customHeight="1" thickBot="1">
      <c r="A33" s="259"/>
      <c r="B33" s="542" t="s">
        <v>2413</v>
      </c>
      <c r="C33" s="542"/>
      <c r="D33" s="542"/>
      <c r="E33" s="542"/>
      <c r="F33" s="542"/>
      <c r="G33" s="542"/>
      <c r="H33" s="542"/>
      <c r="I33" s="542"/>
      <c r="J33" s="542"/>
      <c r="K33" s="542"/>
      <c r="L33" s="542"/>
      <c r="M33" s="542"/>
      <c r="N33" s="542"/>
      <c r="O33" s="542"/>
      <c r="P33" s="542"/>
      <c r="Q33" s="542"/>
      <c r="R33" s="542"/>
      <c r="S33" s="542"/>
      <c r="T33" s="542"/>
      <c r="U33" s="542"/>
      <c r="V33" s="542"/>
      <c r="W33" s="542"/>
      <c r="X33" s="542"/>
      <c r="Y33" s="542"/>
      <c r="Z33" s="542"/>
      <c r="AA33" s="542"/>
      <c r="AB33" s="542"/>
      <c r="AC33" s="542"/>
      <c r="AD33" s="542"/>
      <c r="AE33" s="542"/>
      <c r="AF33" s="375"/>
    </row>
    <row r="34" spans="1:38" ht="24.6" customHeight="1" thickBot="1">
      <c r="A34" s="259"/>
      <c r="B34" s="608"/>
      <c r="C34" s="609"/>
      <c r="D34" s="609"/>
      <c r="E34" s="609"/>
      <c r="F34" s="604" t="s">
        <v>2412</v>
      </c>
      <c r="G34" s="604"/>
      <c r="H34" s="604"/>
      <c r="I34" s="604"/>
      <c r="J34" s="604"/>
      <c r="K34" s="604"/>
      <c r="L34" s="604"/>
      <c r="M34" s="604"/>
      <c r="N34" s="604"/>
      <c r="O34" s="604"/>
      <c r="P34" s="604"/>
      <c r="Q34" s="604"/>
      <c r="R34" s="604"/>
      <c r="S34" s="604"/>
      <c r="T34" s="604"/>
      <c r="U34" s="604"/>
      <c r="V34" s="604"/>
      <c r="W34" s="604"/>
      <c r="X34" s="604"/>
      <c r="Y34" s="604"/>
      <c r="Z34" s="604"/>
      <c r="AA34" s="604"/>
      <c r="AB34" s="604"/>
      <c r="AC34" s="604"/>
      <c r="AD34" s="604"/>
      <c r="AE34" s="605"/>
      <c r="AF34" s="375"/>
    </row>
    <row r="35" spans="1:38" ht="43.8" customHeight="1" thickBot="1">
      <c r="A35" s="259"/>
      <c r="B35" s="610"/>
      <c r="C35" s="611"/>
      <c r="D35" s="611"/>
      <c r="E35" s="612"/>
      <c r="F35" s="600"/>
      <c r="G35" s="601"/>
      <c r="H35" s="601"/>
      <c r="I35" s="601"/>
      <c r="J35" s="614" t="s">
        <v>2458</v>
      </c>
      <c r="K35" s="614"/>
      <c r="L35" s="614"/>
      <c r="M35" s="614"/>
      <c r="N35" s="614"/>
      <c r="O35" s="614"/>
      <c r="P35" s="614"/>
      <c r="Q35" s="614"/>
      <c r="R35" s="614"/>
      <c r="S35" s="614"/>
      <c r="T35" s="614"/>
      <c r="U35" s="614"/>
      <c r="V35" s="614"/>
      <c r="W35" s="614"/>
      <c r="X35" s="614"/>
      <c r="Y35" s="614"/>
      <c r="Z35" s="614"/>
      <c r="AA35" s="614"/>
      <c r="AB35" s="614"/>
      <c r="AC35" s="614"/>
      <c r="AD35" s="614"/>
      <c r="AE35" s="615"/>
      <c r="AF35" s="375"/>
    </row>
    <row r="36" spans="1:38" ht="23.4" customHeight="1" thickBot="1">
      <c r="A36" s="259"/>
      <c r="B36" s="616"/>
      <c r="C36" s="617"/>
      <c r="D36" s="617"/>
      <c r="E36" s="617"/>
      <c r="F36" s="606" t="s">
        <v>2414</v>
      </c>
      <c r="G36" s="606"/>
      <c r="H36" s="606"/>
      <c r="I36" s="606"/>
      <c r="J36" s="606"/>
      <c r="K36" s="606"/>
      <c r="L36" s="606"/>
      <c r="M36" s="606"/>
      <c r="N36" s="606"/>
      <c r="O36" s="606"/>
      <c r="P36" s="606"/>
      <c r="Q36" s="606"/>
      <c r="R36" s="606"/>
      <c r="S36" s="606"/>
      <c r="T36" s="606"/>
      <c r="U36" s="606"/>
      <c r="V36" s="606"/>
      <c r="W36" s="606"/>
      <c r="X36" s="606"/>
      <c r="Y36" s="606"/>
      <c r="Z36" s="606"/>
      <c r="AA36" s="606"/>
      <c r="AB36" s="606"/>
      <c r="AC36" s="606"/>
      <c r="AD36" s="606"/>
      <c r="AE36" s="607"/>
      <c r="AF36" s="375"/>
    </row>
    <row r="37" spans="1:38" ht="7.2"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599" t="s">
        <v>88</v>
      </c>
      <c r="C38" s="599"/>
      <c r="D38" s="599"/>
      <c r="E38" s="599"/>
      <c r="F38" s="599"/>
      <c r="G38" s="599"/>
      <c r="H38" s="599"/>
      <c r="I38" s="599"/>
      <c r="J38" s="599"/>
      <c r="K38" s="599"/>
      <c r="L38" s="599"/>
      <c r="M38" s="599"/>
      <c r="N38" s="599"/>
      <c r="O38" s="599"/>
      <c r="P38" s="599"/>
      <c r="Q38" s="599"/>
      <c r="R38" s="599"/>
      <c r="S38" s="599"/>
      <c r="T38" s="599"/>
      <c r="U38" s="599"/>
      <c r="V38" s="599"/>
      <c r="W38" s="599"/>
      <c r="X38" s="599"/>
      <c r="Y38" s="599"/>
      <c r="Z38" s="599"/>
      <c r="AA38" s="376"/>
      <c r="AB38" s="376"/>
      <c r="AC38" s="376"/>
      <c r="AD38" s="376"/>
      <c r="AE38" s="376"/>
      <c r="AF38" s="377"/>
    </row>
    <row r="39" spans="1:38" ht="35.4" customHeight="1" thickBot="1">
      <c r="A39" s="259"/>
      <c r="B39" s="600"/>
      <c r="C39" s="601"/>
      <c r="D39" s="601"/>
      <c r="E39" s="602"/>
      <c r="F39" s="598" t="s">
        <v>2046</v>
      </c>
      <c r="G39" s="598"/>
      <c r="H39" s="598"/>
      <c r="I39" s="598"/>
      <c r="J39" s="598"/>
      <c r="K39" s="598"/>
      <c r="L39" s="598"/>
      <c r="M39" s="598"/>
      <c r="N39" s="598"/>
      <c r="O39" s="598"/>
      <c r="P39" s="598"/>
      <c r="Q39" s="598"/>
      <c r="R39" s="598"/>
      <c r="S39" s="598"/>
      <c r="T39" s="598"/>
      <c r="U39" s="598"/>
      <c r="V39" s="598"/>
      <c r="W39" s="598"/>
      <c r="X39" s="598"/>
      <c r="Y39" s="598"/>
      <c r="Z39" s="598"/>
      <c r="AA39" s="598"/>
      <c r="AB39" s="598"/>
      <c r="AC39" s="598"/>
      <c r="AD39" s="598"/>
      <c r="AE39" s="598"/>
      <c r="AF39" s="375"/>
    </row>
    <row r="40" spans="1:38" ht="29.4" customHeight="1" thickBot="1">
      <c r="A40" s="259"/>
      <c r="B40" s="600"/>
      <c r="C40" s="601"/>
      <c r="D40" s="601"/>
      <c r="E40" s="602"/>
      <c r="F40" s="598" t="s">
        <v>89</v>
      </c>
      <c r="G40" s="598"/>
      <c r="H40" s="598"/>
      <c r="I40" s="598"/>
      <c r="J40" s="598"/>
      <c r="K40" s="598"/>
      <c r="L40" s="598"/>
      <c r="M40" s="598"/>
      <c r="N40" s="598"/>
      <c r="O40" s="598"/>
      <c r="P40" s="598"/>
      <c r="Q40" s="598"/>
      <c r="R40" s="598"/>
      <c r="S40" s="598"/>
      <c r="T40" s="598"/>
      <c r="U40" s="598"/>
      <c r="V40" s="598"/>
      <c r="W40" s="598"/>
      <c r="X40" s="598"/>
      <c r="Y40" s="598"/>
      <c r="Z40" s="598"/>
      <c r="AA40" s="598"/>
      <c r="AB40" s="598"/>
      <c r="AC40" s="598"/>
      <c r="AD40" s="598"/>
      <c r="AE40" s="364"/>
      <c r="AF40" s="375"/>
    </row>
    <row r="41" spans="1:38" ht="10.8"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00000000000001" customHeight="1" thickBot="1">
      <c r="A42" s="380"/>
      <c r="C42" s="381" t="s">
        <v>73</v>
      </c>
      <c r="J42" s="592">
        <v>8</v>
      </c>
      <c r="K42" s="592"/>
      <c r="L42" s="381" t="s">
        <v>74</v>
      </c>
      <c r="M42" s="30"/>
      <c r="O42" s="593"/>
      <c r="P42" s="603"/>
      <c r="Q42" s="594"/>
      <c r="R42" s="381" t="s">
        <v>75</v>
      </c>
      <c r="T42" s="593"/>
      <c r="U42" s="594"/>
      <c r="V42" s="381" t="s">
        <v>76</v>
      </c>
      <c r="W42" s="592" t="s">
        <v>28</v>
      </c>
      <c r="X42" s="592"/>
      <c r="Y42" s="592"/>
      <c r="Z42" s="613" t="str">
        <f>IF(L18="","",L18)</f>
        <v/>
      </c>
      <c r="AA42" s="613"/>
      <c r="AB42" s="613"/>
      <c r="AC42" s="613"/>
      <c r="AD42" s="613"/>
      <c r="AE42" s="613"/>
      <c r="AF42" s="415"/>
      <c r="AG42" s="382"/>
      <c r="AH42" s="382"/>
      <c r="AI42" s="382"/>
      <c r="AJ42" s="382"/>
      <c r="AK42" s="382"/>
      <c r="AL42" s="382"/>
    </row>
    <row r="43" spans="1:38" ht="20.100000000000001" customHeight="1">
      <c r="A43" s="380"/>
      <c r="B43" s="383"/>
      <c r="C43" s="381"/>
      <c r="D43" s="381"/>
      <c r="E43" s="381"/>
      <c r="F43" s="381"/>
      <c r="G43" s="381"/>
      <c r="H43" s="381"/>
      <c r="I43" s="381"/>
      <c r="J43" s="381"/>
      <c r="K43" s="381"/>
      <c r="L43" s="381"/>
      <c r="M43" s="381"/>
      <c r="W43" s="595" t="s">
        <v>77</v>
      </c>
      <c r="X43" s="595"/>
      <c r="Y43" s="595"/>
      <c r="Z43" s="596" t="s">
        <v>11</v>
      </c>
      <c r="AA43" s="596"/>
      <c r="AB43" s="613" t="str">
        <f>IF(L22="", "",L22)</f>
        <v/>
      </c>
      <c r="AC43" s="613"/>
      <c r="AD43" s="613" t="str">
        <f>IF(L23="", "", L23)</f>
        <v/>
      </c>
      <c r="AE43" s="613"/>
      <c r="AF43" s="415"/>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00000000000001" customHeight="1">
      <c r="A45" s="551" t="s">
        <v>2404</v>
      </c>
      <c r="B45" s="551"/>
      <c r="C45" s="551"/>
      <c r="D45" s="551"/>
      <c r="E45" s="551"/>
      <c r="F45" s="551"/>
      <c r="G45" s="551"/>
      <c r="H45" s="551"/>
      <c r="I45" s="551"/>
      <c r="J45" s="551"/>
      <c r="K45" s="551"/>
      <c r="L45" s="551"/>
      <c r="M45" s="551"/>
      <c r="N45" s="551"/>
      <c r="O45" s="551"/>
      <c r="P45" s="551"/>
      <c r="Q45" s="551"/>
      <c r="R45" s="551"/>
      <c r="S45" s="551"/>
      <c r="T45" s="551"/>
      <c r="U45" s="551"/>
      <c r="V45" s="551"/>
      <c r="W45" s="551"/>
      <c r="X45" s="551"/>
      <c r="Y45" s="551"/>
      <c r="Z45" s="551"/>
      <c r="AA45" s="551"/>
      <c r="AB45" s="551"/>
      <c r="AC45" s="551"/>
      <c r="AD45" s="551"/>
      <c r="AE45" s="551"/>
      <c r="AF45" s="551"/>
      <c r="AG45" s="393"/>
      <c r="AH45" s="393"/>
      <c r="AI45" s="393"/>
    </row>
    <row r="46" spans="1:38" ht="20.100000000000001" customHeight="1">
      <c r="A46" s="552"/>
      <c r="B46" s="552"/>
      <c r="C46" s="552"/>
      <c r="D46" s="552"/>
      <c r="E46" s="552"/>
      <c r="F46" s="552"/>
      <c r="G46" s="552"/>
      <c r="H46" s="552"/>
      <c r="I46" s="552"/>
      <c r="J46" s="552"/>
      <c r="K46" s="552"/>
      <c r="L46" s="552"/>
      <c r="M46" s="552"/>
      <c r="N46" s="552"/>
      <c r="O46" s="552"/>
      <c r="P46" s="552"/>
      <c r="Q46" s="552"/>
      <c r="R46" s="552"/>
      <c r="S46" s="552"/>
      <c r="T46" s="552"/>
      <c r="U46" s="552"/>
      <c r="V46" s="552"/>
      <c r="W46" s="552"/>
      <c r="X46" s="552"/>
      <c r="Y46" s="552"/>
      <c r="Z46" s="552"/>
      <c r="AA46" s="552"/>
      <c r="AB46" s="552"/>
      <c r="AC46" s="552"/>
      <c r="AD46" s="552"/>
      <c r="AE46" s="552"/>
      <c r="AF46" s="552"/>
    </row>
    <row r="47" spans="1:38" s="86" customFormat="1" ht="20.100000000000001" customHeight="1">
      <c r="A47" s="85" t="s">
        <v>2402</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79" t="s">
        <v>2303</v>
      </c>
      <c r="B49" s="579"/>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80"/>
      <c r="AF49" s="455" t="str">
        <f>IF(L18="","",IF(AND(W51="✓",W52="✓",W53="✓",W54="✓"),"○","×"))</f>
        <v/>
      </c>
    </row>
    <row r="50" spans="1:41" s="86" customFormat="1" ht="17.399999999999999" customHeight="1" thickBot="1">
      <c r="A50" s="271" t="s">
        <v>2415</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8">
      <c r="A51" s="499" t="s">
        <v>2053</v>
      </c>
      <c r="B51" s="500"/>
      <c r="C51" s="500"/>
      <c r="D51" s="500"/>
      <c r="E51" s="500"/>
      <c r="F51" s="500"/>
      <c r="G51" s="500"/>
      <c r="H51" s="500"/>
      <c r="I51" s="500"/>
      <c r="J51" s="500"/>
      <c r="K51" s="500"/>
      <c r="L51" s="500"/>
      <c r="M51" s="500"/>
      <c r="N51" s="500"/>
      <c r="O51" s="500"/>
      <c r="P51" s="500"/>
      <c r="Q51" s="500"/>
      <c r="R51" s="500"/>
      <c r="S51" s="501"/>
      <c r="T51" s="498">
        <f>COUNTIF($Z$58:$AB$257,"*介護予防*")</f>
        <v>0</v>
      </c>
      <c r="U51" s="498"/>
      <c r="V51" s="428" t="s">
        <v>2054</v>
      </c>
      <c r="W51" s="444"/>
      <c r="Y51" s="271"/>
      <c r="Z51" s="271"/>
      <c r="AA51" s="271"/>
      <c r="AB51" s="271"/>
      <c r="AC51" s="271"/>
      <c r="AD51" s="271"/>
      <c r="AE51" s="271"/>
      <c r="AF51" s="271"/>
    </row>
    <row r="52" spans="1:41" s="86" customFormat="1" ht="18">
      <c r="A52" s="499" t="s">
        <v>2369</v>
      </c>
      <c r="B52" s="500"/>
      <c r="C52" s="500"/>
      <c r="D52" s="500"/>
      <c r="E52" s="500"/>
      <c r="F52" s="500"/>
      <c r="G52" s="500"/>
      <c r="H52" s="500"/>
      <c r="I52" s="500"/>
      <c r="J52" s="500"/>
      <c r="K52" s="500"/>
      <c r="L52" s="500"/>
      <c r="M52" s="500"/>
      <c r="N52" s="500"/>
      <c r="O52" s="500"/>
      <c r="P52" s="500"/>
      <c r="Q52" s="500"/>
      <c r="R52" s="500"/>
      <c r="S52" s="501"/>
      <c r="T52" s="498">
        <f>COUNTIF($Z$58:$AB$257,"*短期利用型*")</f>
        <v>0</v>
      </c>
      <c r="U52" s="498"/>
      <c r="V52" s="428" t="s">
        <v>2054</v>
      </c>
      <c r="W52" s="445"/>
      <c r="Y52" s="271"/>
      <c r="Z52" s="271"/>
      <c r="AA52" s="271"/>
      <c r="AB52" s="271"/>
      <c r="AC52" s="271"/>
      <c r="AD52" s="271"/>
      <c r="AE52" s="271"/>
      <c r="AF52" s="271"/>
    </row>
    <row r="53" spans="1:41" s="86" customFormat="1" ht="18">
      <c r="A53" s="499" t="s">
        <v>2371</v>
      </c>
      <c r="B53" s="500"/>
      <c r="C53" s="500"/>
      <c r="D53" s="500"/>
      <c r="E53" s="500"/>
      <c r="F53" s="500"/>
      <c r="G53" s="500"/>
      <c r="H53" s="500"/>
      <c r="I53" s="500"/>
      <c r="J53" s="500"/>
      <c r="K53" s="500"/>
      <c r="L53" s="500"/>
      <c r="M53" s="500"/>
      <c r="N53" s="500"/>
      <c r="O53" s="500"/>
      <c r="P53" s="500"/>
      <c r="Q53" s="500"/>
      <c r="R53" s="500"/>
      <c r="S53" s="501"/>
      <c r="T53" s="498">
        <f>COUNTIF($Z$58:$AB$257,"*独自*")+COUNTIF($Z$58:$AB$257,"介護予防ケアマネジメント")</f>
        <v>0</v>
      </c>
      <c r="U53" s="498"/>
      <c r="V53" s="428" t="s">
        <v>2054</v>
      </c>
      <c r="W53" s="445"/>
      <c r="Y53" s="271"/>
      <c r="Z53" s="271"/>
      <c r="AA53" s="271"/>
      <c r="AB53" s="271"/>
      <c r="AC53" s="271"/>
      <c r="AD53" s="271"/>
      <c r="AE53" s="271"/>
      <c r="AF53" s="271"/>
    </row>
    <row r="54" spans="1:41" s="86" customFormat="1" ht="18.600000000000001" thickBot="1">
      <c r="A54" s="499" t="s">
        <v>2370</v>
      </c>
      <c r="B54" s="500"/>
      <c r="C54" s="500"/>
      <c r="D54" s="500"/>
      <c r="E54" s="500"/>
      <c r="F54" s="500"/>
      <c r="G54" s="500"/>
      <c r="H54" s="500"/>
      <c r="I54" s="500"/>
      <c r="J54" s="500"/>
      <c r="K54" s="500"/>
      <c r="L54" s="500"/>
      <c r="M54" s="500"/>
      <c r="N54" s="500"/>
      <c r="O54" s="500"/>
      <c r="P54" s="500"/>
      <c r="Q54" s="500"/>
      <c r="R54" s="500"/>
      <c r="S54" s="501"/>
      <c r="T54" s="498">
        <f>COUNTIF(AO58:AP257,"その他")</f>
        <v>0</v>
      </c>
      <c r="U54" s="498"/>
      <c r="V54" s="428" t="s">
        <v>2054</v>
      </c>
      <c r="W54" s="446"/>
      <c r="Y54" s="271"/>
      <c r="Z54" s="271"/>
      <c r="AA54" s="271"/>
      <c r="AB54" s="271"/>
      <c r="AC54" s="271"/>
      <c r="AD54" s="271"/>
      <c r="AE54" s="271"/>
      <c r="AF54" s="271"/>
    </row>
    <row r="55" spans="1:41" s="86" customFormat="1" ht="18.600000000000001" thickBot="1">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5.95" customHeight="1">
      <c r="A56" s="555" t="s">
        <v>18</v>
      </c>
      <c r="B56" s="507" t="s">
        <v>19</v>
      </c>
      <c r="C56" s="508"/>
      <c r="D56" s="508"/>
      <c r="E56" s="508"/>
      <c r="F56" s="508"/>
      <c r="G56" s="508"/>
      <c r="H56" s="508"/>
      <c r="I56" s="508"/>
      <c r="J56" s="508"/>
      <c r="K56" s="509"/>
      <c r="L56" s="507" t="s">
        <v>20</v>
      </c>
      <c r="M56" s="508"/>
      <c r="N56" s="508"/>
      <c r="O56" s="508"/>
      <c r="P56" s="509"/>
      <c r="Q56" s="545" t="s">
        <v>21</v>
      </c>
      <c r="R56" s="546"/>
      <c r="S56" s="546"/>
      <c r="T56" s="546"/>
      <c r="U56" s="546"/>
      <c r="V56" s="547"/>
      <c r="W56" s="584" t="s">
        <v>22</v>
      </c>
      <c r="X56" s="584"/>
      <c r="Y56" s="545"/>
      <c r="Z56" s="586" t="s">
        <v>2500</v>
      </c>
      <c r="AA56" s="587"/>
      <c r="AB56" s="588"/>
      <c r="AC56" s="543" t="s">
        <v>2302</v>
      </c>
      <c r="AD56" s="548" t="s">
        <v>2499</v>
      </c>
      <c r="AE56" s="509" t="s">
        <v>2304</v>
      </c>
      <c r="AF56"/>
      <c r="AG56"/>
      <c r="AH56"/>
      <c r="AI56"/>
      <c r="AJ56"/>
      <c r="AK56"/>
      <c r="AL56"/>
    </row>
    <row r="57" spans="1:41" s="86" customFormat="1" ht="47.4" customHeight="1" thickBot="1">
      <c r="A57" s="556"/>
      <c r="B57" s="510"/>
      <c r="C57" s="511"/>
      <c r="D57" s="511"/>
      <c r="E57" s="511"/>
      <c r="F57" s="511"/>
      <c r="G57" s="511"/>
      <c r="H57" s="511"/>
      <c r="I57" s="511"/>
      <c r="J57" s="511"/>
      <c r="K57" s="512"/>
      <c r="L57" s="510"/>
      <c r="M57" s="511"/>
      <c r="N57" s="511"/>
      <c r="O57" s="511"/>
      <c r="P57" s="512"/>
      <c r="Q57" s="502" t="s">
        <v>24</v>
      </c>
      <c r="R57" s="503"/>
      <c r="S57" s="503"/>
      <c r="T57" s="503"/>
      <c r="U57" s="503"/>
      <c r="V57" s="184" t="s">
        <v>25</v>
      </c>
      <c r="W57" s="502"/>
      <c r="X57" s="502"/>
      <c r="Y57" s="585"/>
      <c r="Z57" s="589"/>
      <c r="AA57" s="590"/>
      <c r="AB57" s="591"/>
      <c r="AC57" s="544"/>
      <c r="AD57" s="549"/>
      <c r="AE57" s="578"/>
      <c r="AF57"/>
      <c r="AG57"/>
      <c r="AH57"/>
      <c r="AI57"/>
      <c r="AJ57"/>
      <c r="AK57"/>
      <c r="AL57"/>
    </row>
    <row r="58" spans="1:41" ht="45" customHeight="1">
      <c r="A58" s="96">
        <v>1</v>
      </c>
      <c r="B58" s="513"/>
      <c r="C58" s="514"/>
      <c r="D58" s="514"/>
      <c r="E58" s="514"/>
      <c r="F58" s="514"/>
      <c r="G58" s="514"/>
      <c r="H58" s="514"/>
      <c r="I58" s="514"/>
      <c r="J58" s="514"/>
      <c r="K58" s="515"/>
      <c r="L58" s="528"/>
      <c r="M58" s="529"/>
      <c r="N58" s="529"/>
      <c r="O58" s="529"/>
      <c r="P58" s="530"/>
      <c r="Q58" s="516"/>
      <c r="R58" s="517"/>
      <c r="S58" s="517"/>
      <c r="T58" s="517"/>
      <c r="U58" s="518"/>
      <c r="V58" s="262"/>
      <c r="W58" s="581"/>
      <c r="X58" s="582"/>
      <c r="Y58" s="583"/>
      <c r="Z58" s="493"/>
      <c r="AA58" s="493"/>
      <c r="AB58" s="493"/>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5" t="str">
        <f>IF($L$18="", "", VLOOKUP(Z58,【参考】数式用!$A$4:$M$54,13,FALSE))</f>
        <v/>
      </c>
      <c r="AO58" s="46" t="e">
        <f>VLOOKUP(Z58,【参考】数式用!$A$2:$N$54,14,FALSE)</f>
        <v>#N/A</v>
      </c>
    </row>
    <row r="59" spans="1:41" ht="45" customHeight="1">
      <c r="A59" s="96">
        <v>2</v>
      </c>
      <c r="B59" s="494"/>
      <c r="C59" s="495"/>
      <c r="D59" s="495"/>
      <c r="E59" s="495"/>
      <c r="F59" s="495"/>
      <c r="G59" s="495"/>
      <c r="H59" s="495"/>
      <c r="I59" s="495"/>
      <c r="J59" s="495"/>
      <c r="K59" s="496"/>
      <c r="L59" s="484"/>
      <c r="M59" s="485"/>
      <c r="N59" s="485"/>
      <c r="O59" s="485"/>
      <c r="P59" s="486"/>
      <c r="Q59" s="487"/>
      <c r="R59" s="488"/>
      <c r="S59" s="488"/>
      <c r="T59" s="488"/>
      <c r="U59" s="489"/>
      <c r="V59" s="262"/>
      <c r="W59" s="497"/>
      <c r="X59" s="497"/>
      <c r="Y59" s="497"/>
      <c r="Z59" s="490"/>
      <c r="AA59" s="491"/>
      <c r="AB59" s="492"/>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5" t="str">
        <f>IF($L$18="", "", VLOOKUP(Z59,【参考】数式用!$A$4:$M$54,13,FALSE))</f>
        <v/>
      </c>
      <c r="AO59" s="46" t="e">
        <f>VLOOKUP(Z59,【参考】数式用!$A$2:$N$54,14,FALSE)</f>
        <v>#N/A</v>
      </c>
    </row>
    <row r="60" spans="1:41" ht="49.95" customHeight="1">
      <c r="A60" s="96">
        <f t="shared" ref="A60:A96" si="0">A59+1</f>
        <v>3</v>
      </c>
      <c r="B60" s="494"/>
      <c r="C60" s="495"/>
      <c r="D60" s="495"/>
      <c r="E60" s="495"/>
      <c r="F60" s="495"/>
      <c r="G60" s="495"/>
      <c r="H60" s="495"/>
      <c r="I60" s="495"/>
      <c r="J60" s="495"/>
      <c r="K60" s="496"/>
      <c r="L60" s="484"/>
      <c r="M60" s="485"/>
      <c r="N60" s="485"/>
      <c r="O60" s="485"/>
      <c r="P60" s="486"/>
      <c r="Q60" s="487"/>
      <c r="R60" s="488"/>
      <c r="S60" s="488"/>
      <c r="T60" s="488"/>
      <c r="U60" s="489"/>
      <c r="V60" s="262"/>
      <c r="W60" s="497"/>
      <c r="X60" s="497"/>
      <c r="Y60" s="497"/>
      <c r="Z60" s="490"/>
      <c r="AA60" s="491"/>
      <c r="AB60" s="492"/>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5" t="str">
        <f>IF($L$18="", "", VLOOKUP(Z60,【参考】数式用!$A$4:$M$54,13,FALSE))</f>
        <v/>
      </c>
      <c r="AO60" s="46" t="e">
        <f>VLOOKUP(Z60,【参考】数式用!$A$2:$N$54,14,FALSE)</f>
        <v>#N/A</v>
      </c>
    </row>
    <row r="61" spans="1:41" ht="49.95" customHeight="1">
      <c r="A61" s="96">
        <f t="shared" si="0"/>
        <v>4</v>
      </c>
      <c r="B61" s="494"/>
      <c r="C61" s="495"/>
      <c r="D61" s="495"/>
      <c r="E61" s="495"/>
      <c r="F61" s="495"/>
      <c r="G61" s="495"/>
      <c r="H61" s="495"/>
      <c r="I61" s="495"/>
      <c r="J61" s="495"/>
      <c r="K61" s="496"/>
      <c r="L61" s="484"/>
      <c r="M61" s="485"/>
      <c r="N61" s="485"/>
      <c r="O61" s="485"/>
      <c r="P61" s="486"/>
      <c r="Q61" s="487"/>
      <c r="R61" s="488"/>
      <c r="S61" s="488"/>
      <c r="T61" s="488"/>
      <c r="U61" s="489"/>
      <c r="V61" s="262"/>
      <c r="W61" s="497"/>
      <c r="X61" s="497"/>
      <c r="Y61" s="497"/>
      <c r="Z61" s="490"/>
      <c r="AA61" s="491"/>
      <c r="AB61" s="492"/>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5" t="str">
        <f>IF($L$18="", "", VLOOKUP(Z61,【参考】数式用!$A$4:$M$54,13,FALSE))</f>
        <v/>
      </c>
      <c r="AO61" s="46" t="e">
        <f>VLOOKUP(Z61,【参考】数式用!$A$2:$N$54,14,FALSE)</f>
        <v>#N/A</v>
      </c>
    </row>
    <row r="62" spans="1:41" ht="49.95" customHeight="1">
      <c r="A62" s="96">
        <f t="shared" si="0"/>
        <v>5</v>
      </c>
      <c r="B62" s="494"/>
      <c r="C62" s="495"/>
      <c r="D62" s="495"/>
      <c r="E62" s="495"/>
      <c r="F62" s="495"/>
      <c r="G62" s="495"/>
      <c r="H62" s="495"/>
      <c r="I62" s="495"/>
      <c r="J62" s="495"/>
      <c r="K62" s="496"/>
      <c r="L62" s="484"/>
      <c r="M62" s="485"/>
      <c r="N62" s="485"/>
      <c r="O62" s="485"/>
      <c r="P62" s="486"/>
      <c r="Q62" s="487"/>
      <c r="R62" s="488"/>
      <c r="S62" s="488"/>
      <c r="T62" s="488"/>
      <c r="U62" s="489"/>
      <c r="V62" s="262"/>
      <c r="W62" s="497"/>
      <c r="X62" s="497"/>
      <c r="Y62" s="497"/>
      <c r="Z62" s="493"/>
      <c r="AA62" s="493"/>
      <c r="AB62" s="493"/>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49.95" customHeight="1">
      <c r="A63" s="96">
        <f t="shared" si="0"/>
        <v>6</v>
      </c>
      <c r="B63" s="494"/>
      <c r="C63" s="495"/>
      <c r="D63" s="495"/>
      <c r="E63" s="495"/>
      <c r="F63" s="495"/>
      <c r="G63" s="495"/>
      <c r="H63" s="495"/>
      <c r="I63" s="495"/>
      <c r="J63" s="495"/>
      <c r="K63" s="496"/>
      <c r="L63" s="484"/>
      <c r="M63" s="485"/>
      <c r="N63" s="485"/>
      <c r="O63" s="485"/>
      <c r="P63" s="486"/>
      <c r="Q63" s="487"/>
      <c r="R63" s="488"/>
      <c r="S63" s="488"/>
      <c r="T63" s="488"/>
      <c r="U63" s="489"/>
      <c r="V63" s="262"/>
      <c r="W63" s="497"/>
      <c r="X63" s="497"/>
      <c r="Y63" s="497"/>
      <c r="Z63" s="493"/>
      <c r="AA63" s="493"/>
      <c r="AB63" s="493"/>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49.95" customHeight="1">
      <c r="A64" s="96">
        <f t="shared" si="0"/>
        <v>7</v>
      </c>
      <c r="B64" s="494"/>
      <c r="C64" s="495"/>
      <c r="D64" s="495"/>
      <c r="E64" s="495"/>
      <c r="F64" s="495"/>
      <c r="G64" s="495"/>
      <c r="H64" s="495"/>
      <c r="I64" s="495"/>
      <c r="J64" s="495"/>
      <c r="K64" s="496"/>
      <c r="L64" s="484"/>
      <c r="M64" s="485"/>
      <c r="N64" s="485"/>
      <c r="O64" s="485"/>
      <c r="P64" s="486"/>
      <c r="Q64" s="487"/>
      <c r="R64" s="488"/>
      <c r="S64" s="488"/>
      <c r="T64" s="488"/>
      <c r="U64" s="489"/>
      <c r="V64" s="262"/>
      <c r="W64" s="497"/>
      <c r="X64" s="497"/>
      <c r="Y64" s="497"/>
      <c r="Z64" s="493"/>
      <c r="AA64" s="493"/>
      <c r="AB64" s="493"/>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49.95" customHeight="1">
      <c r="A65" s="96">
        <f t="shared" si="0"/>
        <v>8</v>
      </c>
      <c r="B65" s="494"/>
      <c r="C65" s="495"/>
      <c r="D65" s="495"/>
      <c r="E65" s="495"/>
      <c r="F65" s="495"/>
      <c r="G65" s="495"/>
      <c r="H65" s="495"/>
      <c r="I65" s="495"/>
      <c r="J65" s="495"/>
      <c r="K65" s="496"/>
      <c r="L65" s="484"/>
      <c r="M65" s="485"/>
      <c r="N65" s="485"/>
      <c r="O65" s="485"/>
      <c r="P65" s="486"/>
      <c r="Q65" s="487"/>
      <c r="R65" s="488"/>
      <c r="S65" s="488"/>
      <c r="T65" s="488"/>
      <c r="U65" s="489"/>
      <c r="V65" s="262"/>
      <c r="W65" s="497"/>
      <c r="X65" s="497"/>
      <c r="Y65" s="497"/>
      <c r="Z65" s="493"/>
      <c r="AA65" s="493"/>
      <c r="AB65" s="493"/>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49.95" customHeight="1">
      <c r="A66" s="96">
        <f t="shared" si="0"/>
        <v>9</v>
      </c>
      <c r="B66" s="494"/>
      <c r="C66" s="495"/>
      <c r="D66" s="495"/>
      <c r="E66" s="495"/>
      <c r="F66" s="495"/>
      <c r="G66" s="495"/>
      <c r="H66" s="495"/>
      <c r="I66" s="495"/>
      <c r="J66" s="495"/>
      <c r="K66" s="496"/>
      <c r="L66" s="484"/>
      <c r="M66" s="485"/>
      <c r="N66" s="485"/>
      <c r="O66" s="485"/>
      <c r="P66" s="486"/>
      <c r="Q66" s="487"/>
      <c r="R66" s="488"/>
      <c r="S66" s="488"/>
      <c r="T66" s="488"/>
      <c r="U66" s="489"/>
      <c r="V66" s="262"/>
      <c r="W66" s="497"/>
      <c r="X66" s="497"/>
      <c r="Y66" s="497"/>
      <c r="Z66" s="493"/>
      <c r="AA66" s="493"/>
      <c r="AB66" s="493"/>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49.95" customHeight="1">
      <c r="A67" s="96">
        <f t="shared" si="0"/>
        <v>10</v>
      </c>
      <c r="B67" s="494"/>
      <c r="C67" s="495"/>
      <c r="D67" s="495"/>
      <c r="E67" s="495"/>
      <c r="F67" s="495"/>
      <c r="G67" s="495"/>
      <c r="H67" s="495"/>
      <c r="I67" s="495"/>
      <c r="J67" s="495"/>
      <c r="K67" s="496"/>
      <c r="L67" s="484"/>
      <c r="M67" s="485"/>
      <c r="N67" s="485"/>
      <c r="O67" s="485"/>
      <c r="P67" s="486"/>
      <c r="Q67" s="487"/>
      <c r="R67" s="488"/>
      <c r="S67" s="488"/>
      <c r="T67" s="488"/>
      <c r="U67" s="489"/>
      <c r="V67" s="262"/>
      <c r="W67" s="497"/>
      <c r="X67" s="497"/>
      <c r="Y67" s="497"/>
      <c r="Z67" s="493"/>
      <c r="AA67" s="493"/>
      <c r="AB67" s="493"/>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49.95" customHeight="1">
      <c r="A68" s="96">
        <f t="shared" si="0"/>
        <v>11</v>
      </c>
      <c r="B68" s="494"/>
      <c r="C68" s="495"/>
      <c r="D68" s="495"/>
      <c r="E68" s="495"/>
      <c r="F68" s="495"/>
      <c r="G68" s="495"/>
      <c r="H68" s="495"/>
      <c r="I68" s="495"/>
      <c r="J68" s="495"/>
      <c r="K68" s="496"/>
      <c r="L68" s="484"/>
      <c r="M68" s="485"/>
      <c r="N68" s="485"/>
      <c r="O68" s="485"/>
      <c r="P68" s="486"/>
      <c r="Q68" s="487"/>
      <c r="R68" s="488"/>
      <c r="S68" s="488"/>
      <c r="T68" s="488"/>
      <c r="U68" s="489"/>
      <c r="V68" s="262"/>
      <c r="W68" s="497"/>
      <c r="X68" s="497"/>
      <c r="Y68" s="497"/>
      <c r="Z68" s="493"/>
      <c r="AA68" s="493"/>
      <c r="AB68" s="493"/>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49.95" customHeight="1">
      <c r="A69" s="96">
        <f t="shared" si="0"/>
        <v>12</v>
      </c>
      <c r="B69" s="494"/>
      <c r="C69" s="495"/>
      <c r="D69" s="495"/>
      <c r="E69" s="495"/>
      <c r="F69" s="495"/>
      <c r="G69" s="495"/>
      <c r="H69" s="495"/>
      <c r="I69" s="495"/>
      <c r="J69" s="495"/>
      <c r="K69" s="496"/>
      <c r="L69" s="484"/>
      <c r="M69" s="485"/>
      <c r="N69" s="485"/>
      <c r="O69" s="485"/>
      <c r="P69" s="486"/>
      <c r="Q69" s="487"/>
      <c r="R69" s="488"/>
      <c r="S69" s="488"/>
      <c r="T69" s="488"/>
      <c r="U69" s="489"/>
      <c r="V69" s="262"/>
      <c r="W69" s="497"/>
      <c r="X69" s="497"/>
      <c r="Y69" s="497"/>
      <c r="Z69" s="493"/>
      <c r="AA69" s="493"/>
      <c r="AB69" s="493"/>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49.95" customHeight="1">
      <c r="A70" s="96">
        <f t="shared" si="0"/>
        <v>13</v>
      </c>
      <c r="B70" s="494"/>
      <c r="C70" s="495"/>
      <c r="D70" s="495"/>
      <c r="E70" s="495"/>
      <c r="F70" s="495"/>
      <c r="G70" s="495"/>
      <c r="H70" s="495"/>
      <c r="I70" s="495"/>
      <c r="J70" s="495"/>
      <c r="K70" s="496"/>
      <c r="L70" s="484"/>
      <c r="M70" s="485"/>
      <c r="N70" s="485"/>
      <c r="O70" s="485"/>
      <c r="P70" s="486"/>
      <c r="Q70" s="487"/>
      <c r="R70" s="488"/>
      <c r="S70" s="488"/>
      <c r="T70" s="488"/>
      <c r="U70" s="489"/>
      <c r="V70" s="262"/>
      <c r="W70" s="497"/>
      <c r="X70" s="497"/>
      <c r="Y70" s="497"/>
      <c r="Z70" s="493"/>
      <c r="AA70" s="493"/>
      <c r="AB70" s="493"/>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49.95" customHeight="1">
      <c r="A71" s="96">
        <f t="shared" si="0"/>
        <v>14</v>
      </c>
      <c r="B71" s="494"/>
      <c r="C71" s="495"/>
      <c r="D71" s="495"/>
      <c r="E71" s="495"/>
      <c r="F71" s="495"/>
      <c r="G71" s="495"/>
      <c r="H71" s="495"/>
      <c r="I71" s="495"/>
      <c r="J71" s="495"/>
      <c r="K71" s="496"/>
      <c r="L71" s="484"/>
      <c r="M71" s="485"/>
      <c r="N71" s="485"/>
      <c r="O71" s="485"/>
      <c r="P71" s="486"/>
      <c r="Q71" s="487"/>
      <c r="R71" s="488"/>
      <c r="S71" s="488"/>
      <c r="T71" s="488"/>
      <c r="U71" s="489"/>
      <c r="V71" s="262"/>
      <c r="W71" s="497"/>
      <c r="X71" s="497"/>
      <c r="Y71" s="497"/>
      <c r="Z71" s="493"/>
      <c r="AA71" s="493"/>
      <c r="AB71" s="493"/>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49.95" customHeight="1">
      <c r="A72" s="96">
        <f t="shared" si="0"/>
        <v>15</v>
      </c>
      <c r="B72" s="494"/>
      <c r="C72" s="495"/>
      <c r="D72" s="495"/>
      <c r="E72" s="495"/>
      <c r="F72" s="495"/>
      <c r="G72" s="495"/>
      <c r="H72" s="495"/>
      <c r="I72" s="495"/>
      <c r="J72" s="495"/>
      <c r="K72" s="496"/>
      <c r="L72" s="484"/>
      <c r="M72" s="485"/>
      <c r="N72" s="485"/>
      <c r="O72" s="485"/>
      <c r="P72" s="486"/>
      <c r="Q72" s="487"/>
      <c r="R72" s="488"/>
      <c r="S72" s="488"/>
      <c r="T72" s="488"/>
      <c r="U72" s="489"/>
      <c r="V72" s="262"/>
      <c r="W72" s="497"/>
      <c r="X72" s="497"/>
      <c r="Y72" s="497"/>
      <c r="Z72" s="493"/>
      <c r="AA72" s="493"/>
      <c r="AB72" s="493"/>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49.95" customHeight="1">
      <c r="A73" s="96">
        <f t="shared" si="0"/>
        <v>16</v>
      </c>
      <c r="B73" s="494"/>
      <c r="C73" s="495"/>
      <c r="D73" s="495"/>
      <c r="E73" s="495"/>
      <c r="F73" s="495"/>
      <c r="G73" s="495"/>
      <c r="H73" s="495"/>
      <c r="I73" s="495"/>
      <c r="J73" s="495"/>
      <c r="K73" s="496"/>
      <c r="L73" s="484"/>
      <c r="M73" s="485"/>
      <c r="N73" s="485"/>
      <c r="O73" s="485"/>
      <c r="P73" s="486"/>
      <c r="Q73" s="487"/>
      <c r="R73" s="488"/>
      <c r="S73" s="488"/>
      <c r="T73" s="488"/>
      <c r="U73" s="489"/>
      <c r="V73" s="262"/>
      <c r="W73" s="497"/>
      <c r="X73" s="497"/>
      <c r="Y73" s="497"/>
      <c r="Z73" s="493"/>
      <c r="AA73" s="493"/>
      <c r="AB73" s="493"/>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49.95" customHeight="1">
      <c r="A74" s="96">
        <f t="shared" si="0"/>
        <v>17</v>
      </c>
      <c r="B74" s="494"/>
      <c r="C74" s="495"/>
      <c r="D74" s="495"/>
      <c r="E74" s="495"/>
      <c r="F74" s="495"/>
      <c r="G74" s="495"/>
      <c r="H74" s="495"/>
      <c r="I74" s="495"/>
      <c r="J74" s="495"/>
      <c r="K74" s="496"/>
      <c r="L74" s="484"/>
      <c r="M74" s="485"/>
      <c r="N74" s="485"/>
      <c r="O74" s="485"/>
      <c r="P74" s="486"/>
      <c r="Q74" s="487"/>
      <c r="R74" s="488"/>
      <c r="S74" s="488"/>
      <c r="T74" s="488"/>
      <c r="U74" s="489"/>
      <c r="V74" s="262"/>
      <c r="W74" s="497"/>
      <c r="X74" s="497"/>
      <c r="Y74" s="497"/>
      <c r="Z74" s="490"/>
      <c r="AA74" s="491"/>
      <c r="AB74" s="492"/>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49.95" customHeight="1">
      <c r="A75" s="96">
        <f t="shared" si="0"/>
        <v>18</v>
      </c>
      <c r="B75" s="494"/>
      <c r="C75" s="495"/>
      <c r="D75" s="495"/>
      <c r="E75" s="495"/>
      <c r="F75" s="495"/>
      <c r="G75" s="495"/>
      <c r="H75" s="495"/>
      <c r="I75" s="495"/>
      <c r="J75" s="495"/>
      <c r="K75" s="496"/>
      <c r="L75" s="484"/>
      <c r="M75" s="485"/>
      <c r="N75" s="485"/>
      <c r="O75" s="485"/>
      <c r="P75" s="486"/>
      <c r="Q75" s="487"/>
      <c r="R75" s="488"/>
      <c r="S75" s="488"/>
      <c r="T75" s="488"/>
      <c r="U75" s="489"/>
      <c r="V75" s="262"/>
      <c r="W75" s="497"/>
      <c r="X75" s="497"/>
      <c r="Y75" s="497"/>
      <c r="Z75" s="493"/>
      <c r="AA75" s="493"/>
      <c r="AB75" s="493"/>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49.95" customHeight="1">
      <c r="A76" s="96">
        <f t="shared" si="0"/>
        <v>19</v>
      </c>
      <c r="B76" s="494"/>
      <c r="C76" s="495"/>
      <c r="D76" s="495"/>
      <c r="E76" s="495"/>
      <c r="F76" s="495"/>
      <c r="G76" s="495"/>
      <c r="H76" s="495"/>
      <c r="I76" s="495"/>
      <c r="J76" s="495"/>
      <c r="K76" s="496"/>
      <c r="L76" s="484"/>
      <c r="M76" s="485"/>
      <c r="N76" s="485"/>
      <c r="O76" s="485"/>
      <c r="P76" s="486"/>
      <c r="Q76" s="487"/>
      <c r="R76" s="488"/>
      <c r="S76" s="488"/>
      <c r="T76" s="488"/>
      <c r="U76" s="489"/>
      <c r="V76" s="262"/>
      <c r="W76" s="497"/>
      <c r="X76" s="497"/>
      <c r="Y76" s="497"/>
      <c r="Z76" s="497"/>
      <c r="AA76" s="497"/>
      <c r="AB76" s="497"/>
      <c r="AC76" s="423"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49.95" customHeight="1">
      <c r="A77" s="96">
        <f t="shared" si="0"/>
        <v>20</v>
      </c>
      <c r="B77" s="494"/>
      <c r="C77" s="495"/>
      <c r="D77" s="495"/>
      <c r="E77" s="495"/>
      <c r="F77" s="495"/>
      <c r="G77" s="495"/>
      <c r="H77" s="495"/>
      <c r="I77" s="495"/>
      <c r="J77" s="495"/>
      <c r="K77" s="496"/>
      <c r="L77" s="484"/>
      <c r="M77" s="485"/>
      <c r="N77" s="485"/>
      <c r="O77" s="485"/>
      <c r="P77" s="486"/>
      <c r="Q77" s="487"/>
      <c r="R77" s="488"/>
      <c r="S77" s="488"/>
      <c r="T77" s="488"/>
      <c r="U77" s="489"/>
      <c r="V77" s="262"/>
      <c r="W77" s="497"/>
      <c r="X77" s="497"/>
      <c r="Y77" s="497"/>
      <c r="Z77" s="493"/>
      <c r="AA77" s="493"/>
      <c r="AB77" s="493"/>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49.95" customHeight="1">
      <c r="A78" s="96">
        <f t="shared" si="0"/>
        <v>21</v>
      </c>
      <c r="B78" s="494"/>
      <c r="C78" s="495"/>
      <c r="D78" s="495"/>
      <c r="E78" s="495"/>
      <c r="F78" s="495"/>
      <c r="G78" s="495"/>
      <c r="H78" s="495"/>
      <c r="I78" s="495"/>
      <c r="J78" s="495"/>
      <c r="K78" s="496"/>
      <c r="L78" s="484"/>
      <c r="M78" s="485"/>
      <c r="N78" s="485"/>
      <c r="O78" s="485"/>
      <c r="P78" s="486"/>
      <c r="Q78" s="487"/>
      <c r="R78" s="488"/>
      <c r="S78" s="488"/>
      <c r="T78" s="488"/>
      <c r="U78" s="489"/>
      <c r="V78" s="262"/>
      <c r="W78" s="497"/>
      <c r="X78" s="497"/>
      <c r="Y78" s="497"/>
      <c r="Z78" s="493"/>
      <c r="AA78" s="493"/>
      <c r="AB78" s="493"/>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49.95" customHeight="1">
      <c r="A79" s="96">
        <f t="shared" si="0"/>
        <v>22</v>
      </c>
      <c r="B79" s="494"/>
      <c r="C79" s="495"/>
      <c r="D79" s="495"/>
      <c r="E79" s="495"/>
      <c r="F79" s="495"/>
      <c r="G79" s="495"/>
      <c r="H79" s="495"/>
      <c r="I79" s="495"/>
      <c r="J79" s="495"/>
      <c r="K79" s="496"/>
      <c r="L79" s="484"/>
      <c r="M79" s="485"/>
      <c r="N79" s="485"/>
      <c r="O79" s="485"/>
      <c r="P79" s="486"/>
      <c r="Q79" s="487"/>
      <c r="R79" s="488"/>
      <c r="S79" s="488"/>
      <c r="T79" s="488"/>
      <c r="U79" s="489"/>
      <c r="V79" s="262"/>
      <c r="W79" s="497"/>
      <c r="X79" s="497"/>
      <c r="Y79" s="497"/>
      <c r="Z79" s="493"/>
      <c r="AA79" s="493"/>
      <c r="AB79" s="493"/>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49.95" customHeight="1">
      <c r="A80" s="96">
        <f t="shared" si="0"/>
        <v>23</v>
      </c>
      <c r="B80" s="494"/>
      <c r="C80" s="495"/>
      <c r="D80" s="495"/>
      <c r="E80" s="495"/>
      <c r="F80" s="495"/>
      <c r="G80" s="495"/>
      <c r="H80" s="495"/>
      <c r="I80" s="495"/>
      <c r="J80" s="495"/>
      <c r="K80" s="496"/>
      <c r="L80" s="484"/>
      <c r="M80" s="485"/>
      <c r="N80" s="485"/>
      <c r="O80" s="485"/>
      <c r="P80" s="486"/>
      <c r="Q80" s="487"/>
      <c r="R80" s="488"/>
      <c r="S80" s="488"/>
      <c r="T80" s="488"/>
      <c r="U80" s="489"/>
      <c r="V80" s="262"/>
      <c r="W80" s="497"/>
      <c r="X80" s="497"/>
      <c r="Y80" s="497"/>
      <c r="Z80" s="493"/>
      <c r="AA80" s="493"/>
      <c r="AB80" s="493"/>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49.95" customHeight="1">
      <c r="A81" s="96">
        <f t="shared" si="0"/>
        <v>24</v>
      </c>
      <c r="B81" s="494"/>
      <c r="C81" s="495"/>
      <c r="D81" s="495"/>
      <c r="E81" s="495"/>
      <c r="F81" s="495"/>
      <c r="G81" s="495"/>
      <c r="H81" s="495"/>
      <c r="I81" s="495"/>
      <c r="J81" s="495"/>
      <c r="K81" s="496"/>
      <c r="L81" s="484"/>
      <c r="M81" s="485"/>
      <c r="N81" s="485"/>
      <c r="O81" s="485"/>
      <c r="P81" s="486"/>
      <c r="Q81" s="487"/>
      <c r="R81" s="488"/>
      <c r="S81" s="488"/>
      <c r="T81" s="488"/>
      <c r="U81" s="489"/>
      <c r="V81" s="262"/>
      <c r="W81" s="497"/>
      <c r="X81" s="497"/>
      <c r="Y81" s="497"/>
      <c r="Z81" s="493"/>
      <c r="AA81" s="493"/>
      <c r="AB81" s="493"/>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49.95" customHeight="1">
      <c r="A82" s="96">
        <f t="shared" si="0"/>
        <v>25</v>
      </c>
      <c r="B82" s="494"/>
      <c r="C82" s="495"/>
      <c r="D82" s="495"/>
      <c r="E82" s="495"/>
      <c r="F82" s="495"/>
      <c r="G82" s="495"/>
      <c r="H82" s="495"/>
      <c r="I82" s="495"/>
      <c r="J82" s="495"/>
      <c r="K82" s="496"/>
      <c r="L82" s="484"/>
      <c r="M82" s="485"/>
      <c r="N82" s="485"/>
      <c r="O82" s="485"/>
      <c r="P82" s="486"/>
      <c r="Q82" s="487"/>
      <c r="R82" s="488"/>
      <c r="S82" s="488"/>
      <c r="T82" s="488"/>
      <c r="U82" s="489"/>
      <c r="V82" s="262"/>
      <c r="W82" s="497"/>
      <c r="X82" s="497"/>
      <c r="Y82" s="497"/>
      <c r="Z82" s="493"/>
      <c r="AA82" s="493"/>
      <c r="AB82" s="493"/>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49.95" customHeight="1">
      <c r="A83" s="96">
        <f t="shared" si="0"/>
        <v>26</v>
      </c>
      <c r="B83" s="494"/>
      <c r="C83" s="495"/>
      <c r="D83" s="495"/>
      <c r="E83" s="495"/>
      <c r="F83" s="495"/>
      <c r="G83" s="495"/>
      <c r="H83" s="495"/>
      <c r="I83" s="495"/>
      <c r="J83" s="495"/>
      <c r="K83" s="496"/>
      <c r="L83" s="484"/>
      <c r="M83" s="485"/>
      <c r="N83" s="485"/>
      <c r="O83" s="485"/>
      <c r="P83" s="486"/>
      <c r="Q83" s="487"/>
      <c r="R83" s="488"/>
      <c r="S83" s="488"/>
      <c r="T83" s="488"/>
      <c r="U83" s="489"/>
      <c r="V83" s="262"/>
      <c r="W83" s="497"/>
      <c r="X83" s="497"/>
      <c r="Y83" s="497"/>
      <c r="Z83" s="493"/>
      <c r="AA83" s="493"/>
      <c r="AB83" s="493"/>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49.95" customHeight="1">
      <c r="A84" s="96">
        <f t="shared" si="0"/>
        <v>27</v>
      </c>
      <c r="B84" s="494"/>
      <c r="C84" s="495"/>
      <c r="D84" s="495"/>
      <c r="E84" s="495"/>
      <c r="F84" s="495"/>
      <c r="G84" s="495"/>
      <c r="H84" s="495"/>
      <c r="I84" s="495"/>
      <c r="J84" s="495"/>
      <c r="K84" s="496"/>
      <c r="L84" s="484"/>
      <c r="M84" s="485"/>
      <c r="N84" s="485"/>
      <c r="O84" s="485"/>
      <c r="P84" s="486"/>
      <c r="Q84" s="487"/>
      <c r="R84" s="488"/>
      <c r="S84" s="488"/>
      <c r="T84" s="488"/>
      <c r="U84" s="489"/>
      <c r="V84" s="262"/>
      <c r="W84" s="497"/>
      <c r="X84" s="497"/>
      <c r="Y84" s="497"/>
      <c r="Z84" s="493"/>
      <c r="AA84" s="493"/>
      <c r="AB84" s="493"/>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49.95" customHeight="1">
      <c r="A85" s="96">
        <f t="shared" si="0"/>
        <v>28</v>
      </c>
      <c r="B85" s="494"/>
      <c r="C85" s="495"/>
      <c r="D85" s="495"/>
      <c r="E85" s="495"/>
      <c r="F85" s="495"/>
      <c r="G85" s="495"/>
      <c r="H85" s="495"/>
      <c r="I85" s="495"/>
      <c r="J85" s="495"/>
      <c r="K85" s="496"/>
      <c r="L85" s="484"/>
      <c r="M85" s="485"/>
      <c r="N85" s="485"/>
      <c r="O85" s="485"/>
      <c r="P85" s="486"/>
      <c r="Q85" s="487"/>
      <c r="R85" s="488"/>
      <c r="S85" s="488"/>
      <c r="T85" s="488"/>
      <c r="U85" s="489"/>
      <c r="V85" s="262"/>
      <c r="W85" s="497"/>
      <c r="X85" s="497"/>
      <c r="Y85" s="497"/>
      <c r="Z85" s="493"/>
      <c r="AA85" s="493"/>
      <c r="AB85" s="493"/>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49.95" customHeight="1">
      <c r="A86" s="96">
        <f t="shared" si="0"/>
        <v>29</v>
      </c>
      <c r="B86" s="494"/>
      <c r="C86" s="495"/>
      <c r="D86" s="495"/>
      <c r="E86" s="495"/>
      <c r="F86" s="495"/>
      <c r="G86" s="495"/>
      <c r="H86" s="495"/>
      <c r="I86" s="495"/>
      <c r="J86" s="495"/>
      <c r="K86" s="496"/>
      <c r="L86" s="484"/>
      <c r="M86" s="485"/>
      <c r="N86" s="485"/>
      <c r="O86" s="485"/>
      <c r="P86" s="486"/>
      <c r="Q86" s="487"/>
      <c r="R86" s="488"/>
      <c r="S86" s="488"/>
      <c r="T86" s="488"/>
      <c r="U86" s="489"/>
      <c r="V86" s="262"/>
      <c r="W86" s="497"/>
      <c r="X86" s="497"/>
      <c r="Y86" s="497"/>
      <c r="Z86" s="493"/>
      <c r="AA86" s="493"/>
      <c r="AB86" s="493"/>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49.95" customHeight="1">
      <c r="A87" s="96">
        <f t="shared" si="0"/>
        <v>30</v>
      </c>
      <c r="B87" s="494"/>
      <c r="C87" s="495"/>
      <c r="D87" s="495"/>
      <c r="E87" s="495"/>
      <c r="F87" s="495"/>
      <c r="G87" s="495"/>
      <c r="H87" s="495"/>
      <c r="I87" s="495"/>
      <c r="J87" s="495"/>
      <c r="K87" s="496"/>
      <c r="L87" s="484"/>
      <c r="M87" s="485"/>
      <c r="N87" s="485"/>
      <c r="O87" s="485"/>
      <c r="P87" s="486"/>
      <c r="Q87" s="487"/>
      <c r="R87" s="488"/>
      <c r="S87" s="488"/>
      <c r="T87" s="488"/>
      <c r="U87" s="489"/>
      <c r="V87" s="262"/>
      <c r="W87" s="497"/>
      <c r="X87" s="497"/>
      <c r="Y87" s="497"/>
      <c r="Z87" s="493"/>
      <c r="AA87" s="493"/>
      <c r="AB87" s="493"/>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49.95" customHeight="1">
      <c r="A88" s="96">
        <f t="shared" si="0"/>
        <v>31</v>
      </c>
      <c r="B88" s="494"/>
      <c r="C88" s="495"/>
      <c r="D88" s="495"/>
      <c r="E88" s="495"/>
      <c r="F88" s="495"/>
      <c r="G88" s="495"/>
      <c r="H88" s="495"/>
      <c r="I88" s="495"/>
      <c r="J88" s="495"/>
      <c r="K88" s="496"/>
      <c r="L88" s="484"/>
      <c r="M88" s="485"/>
      <c r="N88" s="485"/>
      <c r="O88" s="485"/>
      <c r="P88" s="486"/>
      <c r="Q88" s="487"/>
      <c r="R88" s="488"/>
      <c r="S88" s="488"/>
      <c r="T88" s="488"/>
      <c r="U88" s="489"/>
      <c r="V88" s="262"/>
      <c r="W88" s="497"/>
      <c r="X88" s="497"/>
      <c r="Y88" s="497"/>
      <c r="Z88" s="493"/>
      <c r="AA88" s="493"/>
      <c r="AB88" s="493"/>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49.95" customHeight="1">
      <c r="A89" s="96">
        <f t="shared" si="0"/>
        <v>32</v>
      </c>
      <c r="B89" s="494"/>
      <c r="C89" s="495"/>
      <c r="D89" s="495"/>
      <c r="E89" s="495"/>
      <c r="F89" s="495"/>
      <c r="G89" s="495"/>
      <c r="H89" s="495"/>
      <c r="I89" s="495"/>
      <c r="J89" s="495"/>
      <c r="K89" s="496"/>
      <c r="L89" s="484"/>
      <c r="M89" s="485"/>
      <c r="N89" s="485"/>
      <c r="O89" s="485"/>
      <c r="P89" s="486"/>
      <c r="Q89" s="487"/>
      <c r="R89" s="488"/>
      <c r="S89" s="488"/>
      <c r="T89" s="488"/>
      <c r="U89" s="489"/>
      <c r="V89" s="262"/>
      <c r="W89" s="497"/>
      <c r="X89" s="497"/>
      <c r="Y89" s="497"/>
      <c r="Z89" s="493"/>
      <c r="AA89" s="493"/>
      <c r="AB89" s="493"/>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49.95" customHeight="1">
      <c r="A90" s="96">
        <f t="shared" si="0"/>
        <v>33</v>
      </c>
      <c r="B90" s="494"/>
      <c r="C90" s="495"/>
      <c r="D90" s="495"/>
      <c r="E90" s="495"/>
      <c r="F90" s="495"/>
      <c r="G90" s="495"/>
      <c r="H90" s="495"/>
      <c r="I90" s="495"/>
      <c r="J90" s="495"/>
      <c r="K90" s="496"/>
      <c r="L90" s="484"/>
      <c r="M90" s="485"/>
      <c r="N90" s="485"/>
      <c r="O90" s="485"/>
      <c r="P90" s="486"/>
      <c r="Q90" s="487"/>
      <c r="R90" s="488"/>
      <c r="S90" s="488"/>
      <c r="T90" s="488"/>
      <c r="U90" s="489"/>
      <c r="V90" s="262"/>
      <c r="W90" s="497"/>
      <c r="X90" s="497"/>
      <c r="Y90" s="497"/>
      <c r="Z90" s="493"/>
      <c r="AA90" s="493"/>
      <c r="AB90" s="493"/>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49.95" customHeight="1">
      <c r="A91" s="96">
        <f t="shared" si="0"/>
        <v>34</v>
      </c>
      <c r="B91" s="494"/>
      <c r="C91" s="495"/>
      <c r="D91" s="495"/>
      <c r="E91" s="495"/>
      <c r="F91" s="495"/>
      <c r="G91" s="495"/>
      <c r="H91" s="495"/>
      <c r="I91" s="495"/>
      <c r="J91" s="495"/>
      <c r="K91" s="496"/>
      <c r="L91" s="484"/>
      <c r="M91" s="485"/>
      <c r="N91" s="485"/>
      <c r="O91" s="485"/>
      <c r="P91" s="486"/>
      <c r="Q91" s="487"/>
      <c r="R91" s="488"/>
      <c r="S91" s="488"/>
      <c r="T91" s="488"/>
      <c r="U91" s="489"/>
      <c r="V91" s="262"/>
      <c r="W91" s="497"/>
      <c r="X91" s="497"/>
      <c r="Y91" s="497"/>
      <c r="Z91" s="493"/>
      <c r="AA91" s="493"/>
      <c r="AB91" s="493"/>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49.95" customHeight="1">
      <c r="A92" s="96">
        <f t="shared" si="0"/>
        <v>35</v>
      </c>
      <c r="B92" s="494"/>
      <c r="C92" s="495"/>
      <c r="D92" s="495"/>
      <c r="E92" s="495"/>
      <c r="F92" s="495"/>
      <c r="G92" s="495"/>
      <c r="H92" s="495"/>
      <c r="I92" s="495"/>
      <c r="J92" s="495"/>
      <c r="K92" s="496"/>
      <c r="L92" s="484"/>
      <c r="M92" s="485"/>
      <c r="N92" s="485"/>
      <c r="O92" s="485"/>
      <c r="P92" s="486"/>
      <c r="Q92" s="487"/>
      <c r="R92" s="488"/>
      <c r="S92" s="488"/>
      <c r="T92" s="488"/>
      <c r="U92" s="489"/>
      <c r="V92" s="262"/>
      <c r="W92" s="497"/>
      <c r="X92" s="497"/>
      <c r="Y92" s="497"/>
      <c r="Z92" s="493"/>
      <c r="AA92" s="493"/>
      <c r="AB92" s="493"/>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49.95" customHeight="1">
      <c r="A93" s="96">
        <f t="shared" si="0"/>
        <v>36</v>
      </c>
      <c r="B93" s="494"/>
      <c r="C93" s="495"/>
      <c r="D93" s="495"/>
      <c r="E93" s="495"/>
      <c r="F93" s="495"/>
      <c r="G93" s="495"/>
      <c r="H93" s="495"/>
      <c r="I93" s="495"/>
      <c r="J93" s="495"/>
      <c r="K93" s="496"/>
      <c r="L93" s="484"/>
      <c r="M93" s="485"/>
      <c r="N93" s="485"/>
      <c r="O93" s="485"/>
      <c r="P93" s="486"/>
      <c r="Q93" s="487"/>
      <c r="R93" s="488"/>
      <c r="S93" s="488"/>
      <c r="T93" s="488"/>
      <c r="U93" s="489"/>
      <c r="V93" s="262"/>
      <c r="W93" s="497"/>
      <c r="X93" s="497"/>
      <c r="Y93" s="497"/>
      <c r="Z93" s="493"/>
      <c r="AA93" s="493"/>
      <c r="AB93" s="493"/>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49.95" customHeight="1">
      <c r="A94" s="96">
        <f t="shared" si="0"/>
        <v>37</v>
      </c>
      <c r="B94" s="494"/>
      <c r="C94" s="495"/>
      <c r="D94" s="495"/>
      <c r="E94" s="495"/>
      <c r="F94" s="495"/>
      <c r="G94" s="495"/>
      <c r="H94" s="495"/>
      <c r="I94" s="495"/>
      <c r="J94" s="495"/>
      <c r="K94" s="496"/>
      <c r="L94" s="484"/>
      <c r="M94" s="485"/>
      <c r="N94" s="485"/>
      <c r="O94" s="485"/>
      <c r="P94" s="486"/>
      <c r="Q94" s="487"/>
      <c r="R94" s="488"/>
      <c r="S94" s="488"/>
      <c r="T94" s="488"/>
      <c r="U94" s="489"/>
      <c r="V94" s="262"/>
      <c r="W94" s="497"/>
      <c r="X94" s="497"/>
      <c r="Y94" s="497"/>
      <c r="Z94" s="493"/>
      <c r="AA94" s="493"/>
      <c r="AB94" s="493"/>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49.95" customHeight="1">
      <c r="A95" s="96">
        <f t="shared" si="0"/>
        <v>38</v>
      </c>
      <c r="B95" s="494"/>
      <c r="C95" s="495"/>
      <c r="D95" s="495"/>
      <c r="E95" s="495"/>
      <c r="F95" s="495"/>
      <c r="G95" s="495"/>
      <c r="H95" s="495"/>
      <c r="I95" s="495"/>
      <c r="J95" s="495"/>
      <c r="K95" s="496"/>
      <c r="L95" s="484"/>
      <c r="M95" s="485"/>
      <c r="N95" s="485"/>
      <c r="O95" s="485"/>
      <c r="P95" s="486"/>
      <c r="Q95" s="487"/>
      <c r="R95" s="488"/>
      <c r="S95" s="488"/>
      <c r="T95" s="488"/>
      <c r="U95" s="489"/>
      <c r="V95" s="262"/>
      <c r="W95" s="497"/>
      <c r="X95" s="497"/>
      <c r="Y95" s="497"/>
      <c r="Z95" s="493"/>
      <c r="AA95" s="493"/>
      <c r="AB95" s="493"/>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49.95" customHeight="1">
      <c r="A96" s="96">
        <f t="shared" si="0"/>
        <v>39</v>
      </c>
      <c r="B96" s="494"/>
      <c r="C96" s="495"/>
      <c r="D96" s="495"/>
      <c r="E96" s="495"/>
      <c r="F96" s="495"/>
      <c r="G96" s="495"/>
      <c r="H96" s="495"/>
      <c r="I96" s="495"/>
      <c r="J96" s="495"/>
      <c r="K96" s="496"/>
      <c r="L96" s="484"/>
      <c r="M96" s="485"/>
      <c r="N96" s="485"/>
      <c r="O96" s="485"/>
      <c r="P96" s="486"/>
      <c r="Q96" s="487"/>
      <c r="R96" s="488"/>
      <c r="S96" s="488"/>
      <c r="T96" s="488"/>
      <c r="U96" s="489"/>
      <c r="V96" s="262"/>
      <c r="W96" s="497"/>
      <c r="X96" s="497"/>
      <c r="Y96" s="497"/>
      <c r="Z96" s="493"/>
      <c r="AA96" s="493"/>
      <c r="AB96" s="493"/>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49.95" customHeight="1">
      <c r="A97" s="96">
        <f t="shared" ref="A97:A123" si="1">A96+1</f>
        <v>40</v>
      </c>
      <c r="B97" s="494"/>
      <c r="C97" s="495"/>
      <c r="D97" s="495"/>
      <c r="E97" s="495"/>
      <c r="F97" s="495"/>
      <c r="G97" s="495"/>
      <c r="H97" s="495"/>
      <c r="I97" s="495"/>
      <c r="J97" s="495"/>
      <c r="K97" s="496"/>
      <c r="L97" s="484"/>
      <c r="M97" s="485"/>
      <c r="N97" s="485"/>
      <c r="O97" s="485"/>
      <c r="P97" s="486"/>
      <c r="Q97" s="487"/>
      <c r="R97" s="488"/>
      <c r="S97" s="488"/>
      <c r="T97" s="488"/>
      <c r="U97" s="489"/>
      <c r="V97" s="262"/>
      <c r="W97" s="497"/>
      <c r="X97" s="497"/>
      <c r="Y97" s="497"/>
      <c r="Z97" s="493"/>
      <c r="AA97" s="493"/>
      <c r="AB97" s="493"/>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49.95" customHeight="1">
      <c r="A98" s="96">
        <f t="shared" si="1"/>
        <v>41</v>
      </c>
      <c r="B98" s="494"/>
      <c r="C98" s="495"/>
      <c r="D98" s="495"/>
      <c r="E98" s="495"/>
      <c r="F98" s="495"/>
      <c r="G98" s="495"/>
      <c r="H98" s="495"/>
      <c r="I98" s="495"/>
      <c r="J98" s="495"/>
      <c r="K98" s="496"/>
      <c r="L98" s="484"/>
      <c r="M98" s="485"/>
      <c r="N98" s="485"/>
      <c r="O98" s="485"/>
      <c r="P98" s="486"/>
      <c r="Q98" s="487"/>
      <c r="R98" s="488"/>
      <c r="S98" s="488"/>
      <c r="T98" s="488"/>
      <c r="U98" s="489"/>
      <c r="V98" s="262"/>
      <c r="W98" s="497"/>
      <c r="X98" s="497"/>
      <c r="Y98" s="497"/>
      <c r="Z98" s="493"/>
      <c r="AA98" s="493"/>
      <c r="AB98" s="493"/>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49.95" customHeight="1">
      <c r="A99" s="96">
        <f t="shared" si="1"/>
        <v>42</v>
      </c>
      <c r="B99" s="494"/>
      <c r="C99" s="495"/>
      <c r="D99" s="495"/>
      <c r="E99" s="495"/>
      <c r="F99" s="495"/>
      <c r="G99" s="495"/>
      <c r="H99" s="495"/>
      <c r="I99" s="495"/>
      <c r="J99" s="495"/>
      <c r="K99" s="496"/>
      <c r="L99" s="484"/>
      <c r="M99" s="485"/>
      <c r="N99" s="485"/>
      <c r="O99" s="485"/>
      <c r="P99" s="486"/>
      <c r="Q99" s="487"/>
      <c r="R99" s="488"/>
      <c r="S99" s="488"/>
      <c r="T99" s="488"/>
      <c r="U99" s="489"/>
      <c r="V99" s="262"/>
      <c r="W99" s="497"/>
      <c r="X99" s="497"/>
      <c r="Y99" s="497"/>
      <c r="Z99" s="493"/>
      <c r="AA99" s="493"/>
      <c r="AB99" s="493"/>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49.95" customHeight="1">
      <c r="A100" s="96">
        <f t="shared" si="1"/>
        <v>43</v>
      </c>
      <c r="B100" s="494"/>
      <c r="C100" s="495"/>
      <c r="D100" s="495"/>
      <c r="E100" s="495"/>
      <c r="F100" s="495"/>
      <c r="G100" s="495"/>
      <c r="H100" s="495"/>
      <c r="I100" s="495"/>
      <c r="J100" s="495"/>
      <c r="K100" s="496"/>
      <c r="L100" s="484"/>
      <c r="M100" s="485"/>
      <c r="N100" s="485"/>
      <c r="O100" s="485"/>
      <c r="P100" s="486"/>
      <c r="Q100" s="487"/>
      <c r="R100" s="488"/>
      <c r="S100" s="488"/>
      <c r="T100" s="488"/>
      <c r="U100" s="489"/>
      <c r="V100" s="262"/>
      <c r="W100" s="497"/>
      <c r="X100" s="497"/>
      <c r="Y100" s="497"/>
      <c r="Z100" s="493"/>
      <c r="AA100" s="493"/>
      <c r="AB100" s="493"/>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49.95" customHeight="1">
      <c r="A101" s="96">
        <f t="shared" si="1"/>
        <v>44</v>
      </c>
      <c r="B101" s="494"/>
      <c r="C101" s="495"/>
      <c r="D101" s="495"/>
      <c r="E101" s="495"/>
      <c r="F101" s="495"/>
      <c r="G101" s="495"/>
      <c r="H101" s="495"/>
      <c r="I101" s="495"/>
      <c r="J101" s="495"/>
      <c r="K101" s="496"/>
      <c r="L101" s="484"/>
      <c r="M101" s="485"/>
      <c r="N101" s="485"/>
      <c r="O101" s="485"/>
      <c r="P101" s="486"/>
      <c r="Q101" s="487"/>
      <c r="R101" s="488"/>
      <c r="S101" s="488"/>
      <c r="T101" s="488"/>
      <c r="U101" s="489"/>
      <c r="V101" s="262"/>
      <c r="W101" s="497"/>
      <c r="X101" s="497"/>
      <c r="Y101" s="497"/>
      <c r="Z101" s="493"/>
      <c r="AA101" s="493"/>
      <c r="AB101" s="493"/>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49.95" customHeight="1">
      <c r="A102" s="96">
        <f t="shared" si="1"/>
        <v>45</v>
      </c>
      <c r="B102" s="494"/>
      <c r="C102" s="495"/>
      <c r="D102" s="495"/>
      <c r="E102" s="495"/>
      <c r="F102" s="495"/>
      <c r="G102" s="495"/>
      <c r="H102" s="495"/>
      <c r="I102" s="495"/>
      <c r="J102" s="495"/>
      <c r="K102" s="496"/>
      <c r="L102" s="484"/>
      <c r="M102" s="485"/>
      <c r="N102" s="485"/>
      <c r="O102" s="485"/>
      <c r="P102" s="486"/>
      <c r="Q102" s="487"/>
      <c r="R102" s="488"/>
      <c r="S102" s="488"/>
      <c r="T102" s="488"/>
      <c r="U102" s="489"/>
      <c r="V102" s="262"/>
      <c r="W102" s="497"/>
      <c r="X102" s="497"/>
      <c r="Y102" s="497"/>
      <c r="Z102" s="493"/>
      <c r="AA102" s="493"/>
      <c r="AB102" s="493"/>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49.95" customHeight="1">
      <c r="A103" s="96">
        <f t="shared" si="1"/>
        <v>46</v>
      </c>
      <c r="B103" s="494"/>
      <c r="C103" s="495"/>
      <c r="D103" s="495"/>
      <c r="E103" s="495"/>
      <c r="F103" s="495"/>
      <c r="G103" s="495"/>
      <c r="H103" s="495"/>
      <c r="I103" s="495"/>
      <c r="J103" s="495"/>
      <c r="K103" s="496"/>
      <c r="L103" s="484"/>
      <c r="M103" s="485"/>
      <c r="N103" s="485"/>
      <c r="O103" s="485"/>
      <c r="P103" s="486"/>
      <c r="Q103" s="487"/>
      <c r="R103" s="488"/>
      <c r="S103" s="488"/>
      <c r="T103" s="488"/>
      <c r="U103" s="489"/>
      <c r="V103" s="262"/>
      <c r="W103" s="497"/>
      <c r="X103" s="497"/>
      <c r="Y103" s="497"/>
      <c r="Z103" s="493"/>
      <c r="AA103" s="493"/>
      <c r="AB103" s="493"/>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49.95" customHeight="1">
      <c r="A104" s="96">
        <f t="shared" si="1"/>
        <v>47</v>
      </c>
      <c r="B104" s="494"/>
      <c r="C104" s="495"/>
      <c r="D104" s="495"/>
      <c r="E104" s="495"/>
      <c r="F104" s="495"/>
      <c r="G104" s="495"/>
      <c r="H104" s="495"/>
      <c r="I104" s="495"/>
      <c r="J104" s="495"/>
      <c r="K104" s="496"/>
      <c r="L104" s="484"/>
      <c r="M104" s="485"/>
      <c r="N104" s="485"/>
      <c r="O104" s="485"/>
      <c r="P104" s="486"/>
      <c r="Q104" s="487"/>
      <c r="R104" s="488"/>
      <c r="S104" s="488"/>
      <c r="T104" s="488"/>
      <c r="U104" s="489"/>
      <c r="V104" s="262"/>
      <c r="W104" s="497"/>
      <c r="X104" s="497"/>
      <c r="Y104" s="497"/>
      <c r="Z104" s="493"/>
      <c r="AA104" s="493"/>
      <c r="AB104" s="493"/>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49.95" customHeight="1">
      <c r="A105" s="96">
        <f t="shared" si="1"/>
        <v>48</v>
      </c>
      <c r="B105" s="494"/>
      <c r="C105" s="495"/>
      <c r="D105" s="495"/>
      <c r="E105" s="495"/>
      <c r="F105" s="495"/>
      <c r="G105" s="495"/>
      <c r="H105" s="495"/>
      <c r="I105" s="495"/>
      <c r="J105" s="495"/>
      <c r="K105" s="496"/>
      <c r="L105" s="484"/>
      <c r="M105" s="485"/>
      <c r="N105" s="485"/>
      <c r="O105" s="485"/>
      <c r="P105" s="486"/>
      <c r="Q105" s="487"/>
      <c r="R105" s="488"/>
      <c r="S105" s="488"/>
      <c r="T105" s="488"/>
      <c r="U105" s="489"/>
      <c r="V105" s="262"/>
      <c r="W105" s="497"/>
      <c r="X105" s="497"/>
      <c r="Y105" s="497"/>
      <c r="Z105" s="493"/>
      <c r="AA105" s="493"/>
      <c r="AB105" s="493"/>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49.95" customHeight="1">
      <c r="A106" s="96">
        <f t="shared" si="1"/>
        <v>49</v>
      </c>
      <c r="B106" s="494"/>
      <c r="C106" s="495"/>
      <c r="D106" s="495"/>
      <c r="E106" s="495"/>
      <c r="F106" s="495"/>
      <c r="G106" s="495"/>
      <c r="H106" s="495"/>
      <c r="I106" s="495"/>
      <c r="J106" s="495"/>
      <c r="K106" s="496"/>
      <c r="L106" s="484"/>
      <c r="M106" s="485"/>
      <c r="N106" s="485"/>
      <c r="O106" s="485"/>
      <c r="P106" s="486"/>
      <c r="Q106" s="487"/>
      <c r="R106" s="488"/>
      <c r="S106" s="488"/>
      <c r="T106" s="488"/>
      <c r="U106" s="489"/>
      <c r="V106" s="262"/>
      <c r="W106" s="497"/>
      <c r="X106" s="497"/>
      <c r="Y106" s="497"/>
      <c r="Z106" s="493"/>
      <c r="AA106" s="493"/>
      <c r="AB106" s="493"/>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49.95" customHeight="1">
      <c r="A107" s="96">
        <f t="shared" si="1"/>
        <v>50</v>
      </c>
      <c r="B107" s="494"/>
      <c r="C107" s="495"/>
      <c r="D107" s="495"/>
      <c r="E107" s="495"/>
      <c r="F107" s="495"/>
      <c r="G107" s="495"/>
      <c r="H107" s="495"/>
      <c r="I107" s="495"/>
      <c r="J107" s="495"/>
      <c r="K107" s="496"/>
      <c r="L107" s="484"/>
      <c r="M107" s="485"/>
      <c r="N107" s="485"/>
      <c r="O107" s="485"/>
      <c r="P107" s="486"/>
      <c r="Q107" s="487"/>
      <c r="R107" s="488"/>
      <c r="S107" s="488"/>
      <c r="T107" s="488"/>
      <c r="U107" s="489"/>
      <c r="V107" s="262"/>
      <c r="W107" s="497"/>
      <c r="X107" s="497"/>
      <c r="Y107" s="497"/>
      <c r="Z107" s="493"/>
      <c r="AA107" s="493"/>
      <c r="AB107" s="493"/>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49.95" customHeight="1">
      <c r="A108" s="96">
        <f t="shared" si="1"/>
        <v>51</v>
      </c>
      <c r="B108" s="494"/>
      <c r="C108" s="495"/>
      <c r="D108" s="495"/>
      <c r="E108" s="495"/>
      <c r="F108" s="495"/>
      <c r="G108" s="495"/>
      <c r="H108" s="495"/>
      <c r="I108" s="495"/>
      <c r="J108" s="495"/>
      <c r="K108" s="496"/>
      <c r="L108" s="484"/>
      <c r="M108" s="485"/>
      <c r="N108" s="485"/>
      <c r="O108" s="485"/>
      <c r="P108" s="486"/>
      <c r="Q108" s="487"/>
      <c r="R108" s="488"/>
      <c r="S108" s="488"/>
      <c r="T108" s="488"/>
      <c r="U108" s="489"/>
      <c r="V108" s="262"/>
      <c r="W108" s="497"/>
      <c r="X108" s="497"/>
      <c r="Y108" s="497"/>
      <c r="Z108" s="493"/>
      <c r="AA108" s="493"/>
      <c r="AB108" s="493"/>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49.95" customHeight="1">
      <c r="A109" s="96">
        <f t="shared" si="1"/>
        <v>52</v>
      </c>
      <c r="B109" s="482"/>
      <c r="C109" s="483"/>
      <c r="D109" s="483"/>
      <c r="E109" s="483"/>
      <c r="F109" s="483"/>
      <c r="G109" s="483"/>
      <c r="H109" s="483"/>
      <c r="I109" s="483"/>
      <c r="J109" s="483"/>
      <c r="K109" s="483"/>
      <c r="L109" s="484"/>
      <c r="M109" s="485"/>
      <c r="N109" s="485"/>
      <c r="O109" s="485"/>
      <c r="P109" s="486"/>
      <c r="Q109" s="487"/>
      <c r="R109" s="488"/>
      <c r="S109" s="488"/>
      <c r="T109" s="488"/>
      <c r="U109" s="489"/>
      <c r="V109" s="262"/>
      <c r="W109" s="490"/>
      <c r="X109" s="491"/>
      <c r="Y109" s="492"/>
      <c r="Z109" s="493"/>
      <c r="AA109" s="493"/>
      <c r="AB109" s="493"/>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49.95" customHeight="1">
      <c r="A110" s="96">
        <f t="shared" si="1"/>
        <v>53</v>
      </c>
      <c r="B110" s="482"/>
      <c r="C110" s="483"/>
      <c r="D110" s="483"/>
      <c r="E110" s="483"/>
      <c r="F110" s="483"/>
      <c r="G110" s="483"/>
      <c r="H110" s="483"/>
      <c r="I110" s="483"/>
      <c r="J110" s="483"/>
      <c r="K110" s="483"/>
      <c r="L110" s="484"/>
      <c r="M110" s="485"/>
      <c r="N110" s="485"/>
      <c r="O110" s="485"/>
      <c r="P110" s="486"/>
      <c r="Q110" s="487"/>
      <c r="R110" s="488"/>
      <c r="S110" s="488"/>
      <c r="T110" s="488"/>
      <c r="U110" s="489"/>
      <c r="V110" s="262"/>
      <c r="W110" s="490"/>
      <c r="X110" s="491"/>
      <c r="Y110" s="492"/>
      <c r="Z110" s="493"/>
      <c r="AA110" s="493"/>
      <c r="AB110" s="493"/>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49.95" customHeight="1">
      <c r="A111" s="96">
        <f t="shared" si="1"/>
        <v>54</v>
      </c>
      <c r="B111" s="482"/>
      <c r="C111" s="483"/>
      <c r="D111" s="483"/>
      <c r="E111" s="483"/>
      <c r="F111" s="483"/>
      <c r="G111" s="483"/>
      <c r="H111" s="483"/>
      <c r="I111" s="483"/>
      <c r="J111" s="483"/>
      <c r="K111" s="483"/>
      <c r="L111" s="484"/>
      <c r="M111" s="485"/>
      <c r="N111" s="485"/>
      <c r="O111" s="485"/>
      <c r="P111" s="486"/>
      <c r="Q111" s="487"/>
      <c r="R111" s="488"/>
      <c r="S111" s="488"/>
      <c r="T111" s="488"/>
      <c r="U111" s="489"/>
      <c r="V111" s="262"/>
      <c r="W111" s="490"/>
      <c r="X111" s="491"/>
      <c r="Y111" s="492"/>
      <c r="Z111" s="493"/>
      <c r="AA111" s="493"/>
      <c r="AB111" s="493"/>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49.95" customHeight="1">
      <c r="A112" s="96">
        <f t="shared" si="1"/>
        <v>55</v>
      </c>
      <c r="B112" s="482"/>
      <c r="C112" s="483"/>
      <c r="D112" s="483"/>
      <c r="E112" s="483"/>
      <c r="F112" s="483"/>
      <c r="G112" s="483"/>
      <c r="H112" s="483"/>
      <c r="I112" s="483"/>
      <c r="J112" s="483"/>
      <c r="K112" s="483"/>
      <c r="L112" s="484"/>
      <c r="M112" s="485"/>
      <c r="N112" s="485"/>
      <c r="O112" s="485"/>
      <c r="P112" s="486"/>
      <c r="Q112" s="487"/>
      <c r="R112" s="488"/>
      <c r="S112" s="488"/>
      <c r="T112" s="488"/>
      <c r="U112" s="489"/>
      <c r="V112" s="262"/>
      <c r="W112" s="490"/>
      <c r="X112" s="491"/>
      <c r="Y112" s="492"/>
      <c r="Z112" s="493"/>
      <c r="AA112" s="493"/>
      <c r="AB112" s="493"/>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49.95" customHeight="1">
      <c r="A113" s="96">
        <f t="shared" si="1"/>
        <v>56</v>
      </c>
      <c r="B113" s="482"/>
      <c r="C113" s="483"/>
      <c r="D113" s="483"/>
      <c r="E113" s="483"/>
      <c r="F113" s="483"/>
      <c r="G113" s="483"/>
      <c r="H113" s="483"/>
      <c r="I113" s="483"/>
      <c r="J113" s="483"/>
      <c r="K113" s="483"/>
      <c r="L113" s="484"/>
      <c r="M113" s="485"/>
      <c r="N113" s="485"/>
      <c r="O113" s="485"/>
      <c r="P113" s="486"/>
      <c r="Q113" s="487"/>
      <c r="R113" s="488"/>
      <c r="S113" s="488"/>
      <c r="T113" s="488"/>
      <c r="U113" s="489"/>
      <c r="V113" s="262"/>
      <c r="W113" s="490"/>
      <c r="X113" s="491"/>
      <c r="Y113" s="492"/>
      <c r="Z113" s="493"/>
      <c r="AA113" s="493"/>
      <c r="AB113" s="493"/>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49.95" customHeight="1">
      <c r="A114" s="96">
        <f t="shared" si="1"/>
        <v>57</v>
      </c>
      <c r="B114" s="482"/>
      <c r="C114" s="483"/>
      <c r="D114" s="483"/>
      <c r="E114" s="483"/>
      <c r="F114" s="483"/>
      <c r="G114" s="483"/>
      <c r="H114" s="483"/>
      <c r="I114" s="483"/>
      <c r="J114" s="483"/>
      <c r="K114" s="483"/>
      <c r="L114" s="484"/>
      <c r="M114" s="485"/>
      <c r="N114" s="485"/>
      <c r="O114" s="485"/>
      <c r="P114" s="486"/>
      <c r="Q114" s="487"/>
      <c r="R114" s="488"/>
      <c r="S114" s="488"/>
      <c r="T114" s="488"/>
      <c r="U114" s="489"/>
      <c r="V114" s="262"/>
      <c r="W114" s="490"/>
      <c r="X114" s="491"/>
      <c r="Y114" s="492"/>
      <c r="Z114" s="493"/>
      <c r="AA114" s="493"/>
      <c r="AB114" s="493"/>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49.95" customHeight="1">
      <c r="A115" s="96">
        <f t="shared" si="1"/>
        <v>58</v>
      </c>
      <c r="B115" s="482"/>
      <c r="C115" s="483"/>
      <c r="D115" s="483"/>
      <c r="E115" s="483"/>
      <c r="F115" s="483"/>
      <c r="G115" s="483"/>
      <c r="H115" s="483"/>
      <c r="I115" s="483"/>
      <c r="J115" s="483"/>
      <c r="K115" s="483"/>
      <c r="L115" s="484"/>
      <c r="M115" s="485"/>
      <c r="N115" s="485"/>
      <c r="O115" s="485"/>
      <c r="P115" s="486"/>
      <c r="Q115" s="487"/>
      <c r="R115" s="488"/>
      <c r="S115" s="488"/>
      <c r="T115" s="488"/>
      <c r="U115" s="489"/>
      <c r="V115" s="262"/>
      <c r="W115" s="490"/>
      <c r="X115" s="491"/>
      <c r="Y115" s="492"/>
      <c r="Z115" s="493"/>
      <c r="AA115" s="493"/>
      <c r="AB115" s="493"/>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49.95" customHeight="1">
      <c r="A116" s="96">
        <f t="shared" si="1"/>
        <v>59</v>
      </c>
      <c r="B116" s="482"/>
      <c r="C116" s="483"/>
      <c r="D116" s="483"/>
      <c r="E116" s="483"/>
      <c r="F116" s="483"/>
      <c r="G116" s="483"/>
      <c r="H116" s="483"/>
      <c r="I116" s="483"/>
      <c r="J116" s="483"/>
      <c r="K116" s="483"/>
      <c r="L116" s="484"/>
      <c r="M116" s="485"/>
      <c r="N116" s="485"/>
      <c r="O116" s="485"/>
      <c r="P116" s="486"/>
      <c r="Q116" s="487"/>
      <c r="R116" s="488"/>
      <c r="S116" s="488"/>
      <c r="T116" s="488"/>
      <c r="U116" s="489"/>
      <c r="V116" s="262"/>
      <c r="W116" s="490"/>
      <c r="X116" s="491"/>
      <c r="Y116" s="492"/>
      <c r="Z116" s="493"/>
      <c r="AA116" s="493"/>
      <c r="AB116" s="493"/>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49.95" customHeight="1">
      <c r="A117" s="96">
        <f t="shared" si="1"/>
        <v>60</v>
      </c>
      <c r="B117" s="482"/>
      <c r="C117" s="483"/>
      <c r="D117" s="483"/>
      <c r="E117" s="483"/>
      <c r="F117" s="483"/>
      <c r="G117" s="483"/>
      <c r="H117" s="483"/>
      <c r="I117" s="483"/>
      <c r="J117" s="483"/>
      <c r="K117" s="483"/>
      <c r="L117" s="484"/>
      <c r="M117" s="485"/>
      <c r="N117" s="485"/>
      <c r="O117" s="485"/>
      <c r="P117" s="486"/>
      <c r="Q117" s="487"/>
      <c r="R117" s="488"/>
      <c r="S117" s="488"/>
      <c r="T117" s="488"/>
      <c r="U117" s="489"/>
      <c r="V117" s="262"/>
      <c r="W117" s="490"/>
      <c r="X117" s="491"/>
      <c r="Y117" s="492"/>
      <c r="Z117" s="493"/>
      <c r="AA117" s="493"/>
      <c r="AB117" s="493"/>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49.95" customHeight="1">
      <c r="A118" s="96">
        <f t="shared" si="1"/>
        <v>61</v>
      </c>
      <c r="B118" s="482"/>
      <c r="C118" s="483"/>
      <c r="D118" s="483"/>
      <c r="E118" s="483"/>
      <c r="F118" s="483"/>
      <c r="G118" s="483"/>
      <c r="H118" s="483"/>
      <c r="I118" s="483"/>
      <c r="J118" s="483"/>
      <c r="K118" s="483"/>
      <c r="L118" s="484"/>
      <c r="M118" s="485"/>
      <c r="N118" s="485"/>
      <c r="O118" s="485"/>
      <c r="P118" s="486"/>
      <c r="Q118" s="487"/>
      <c r="R118" s="488"/>
      <c r="S118" s="488"/>
      <c r="T118" s="488"/>
      <c r="U118" s="489"/>
      <c r="V118" s="262"/>
      <c r="W118" s="490"/>
      <c r="X118" s="491"/>
      <c r="Y118" s="492"/>
      <c r="Z118" s="493"/>
      <c r="AA118" s="493"/>
      <c r="AB118" s="493"/>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49.95" customHeight="1">
      <c r="A119" s="96">
        <f t="shared" si="1"/>
        <v>62</v>
      </c>
      <c r="B119" s="482"/>
      <c r="C119" s="483"/>
      <c r="D119" s="483"/>
      <c r="E119" s="483"/>
      <c r="F119" s="483"/>
      <c r="G119" s="483"/>
      <c r="H119" s="483"/>
      <c r="I119" s="483"/>
      <c r="J119" s="483"/>
      <c r="K119" s="483"/>
      <c r="L119" s="484"/>
      <c r="M119" s="485"/>
      <c r="N119" s="485"/>
      <c r="O119" s="485"/>
      <c r="P119" s="486"/>
      <c r="Q119" s="487"/>
      <c r="R119" s="488"/>
      <c r="S119" s="488"/>
      <c r="T119" s="488"/>
      <c r="U119" s="489"/>
      <c r="V119" s="262"/>
      <c r="W119" s="490"/>
      <c r="X119" s="491"/>
      <c r="Y119" s="492"/>
      <c r="Z119" s="493"/>
      <c r="AA119" s="493"/>
      <c r="AB119" s="493"/>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49.95" customHeight="1">
      <c r="A120" s="96">
        <f t="shared" si="1"/>
        <v>63</v>
      </c>
      <c r="B120" s="482"/>
      <c r="C120" s="483"/>
      <c r="D120" s="483"/>
      <c r="E120" s="483"/>
      <c r="F120" s="483"/>
      <c r="G120" s="483"/>
      <c r="H120" s="483"/>
      <c r="I120" s="483"/>
      <c r="J120" s="483"/>
      <c r="K120" s="483"/>
      <c r="L120" s="484"/>
      <c r="M120" s="485"/>
      <c r="N120" s="485"/>
      <c r="O120" s="485"/>
      <c r="P120" s="486"/>
      <c r="Q120" s="487"/>
      <c r="R120" s="488"/>
      <c r="S120" s="488"/>
      <c r="T120" s="488"/>
      <c r="U120" s="489"/>
      <c r="V120" s="262"/>
      <c r="W120" s="490"/>
      <c r="X120" s="491"/>
      <c r="Y120" s="492"/>
      <c r="Z120" s="493"/>
      <c r="AA120" s="493"/>
      <c r="AB120" s="493"/>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49.95" customHeight="1">
      <c r="A121" s="96">
        <f t="shared" si="1"/>
        <v>64</v>
      </c>
      <c r="B121" s="482"/>
      <c r="C121" s="483"/>
      <c r="D121" s="483"/>
      <c r="E121" s="483"/>
      <c r="F121" s="483"/>
      <c r="G121" s="483"/>
      <c r="H121" s="483"/>
      <c r="I121" s="483"/>
      <c r="J121" s="483"/>
      <c r="K121" s="483"/>
      <c r="L121" s="484"/>
      <c r="M121" s="485"/>
      <c r="N121" s="485"/>
      <c r="O121" s="485"/>
      <c r="P121" s="486"/>
      <c r="Q121" s="487"/>
      <c r="R121" s="488"/>
      <c r="S121" s="488"/>
      <c r="T121" s="488"/>
      <c r="U121" s="489"/>
      <c r="V121" s="262"/>
      <c r="W121" s="490"/>
      <c r="X121" s="491"/>
      <c r="Y121" s="492"/>
      <c r="Z121" s="493"/>
      <c r="AA121" s="493"/>
      <c r="AB121" s="493"/>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49.95" customHeight="1">
      <c r="A122" s="96">
        <f t="shared" si="1"/>
        <v>65</v>
      </c>
      <c r="B122" s="482"/>
      <c r="C122" s="483"/>
      <c r="D122" s="483"/>
      <c r="E122" s="483"/>
      <c r="F122" s="483"/>
      <c r="G122" s="483"/>
      <c r="H122" s="483"/>
      <c r="I122" s="483"/>
      <c r="J122" s="483"/>
      <c r="K122" s="483"/>
      <c r="L122" s="484"/>
      <c r="M122" s="485"/>
      <c r="N122" s="485"/>
      <c r="O122" s="485"/>
      <c r="P122" s="486"/>
      <c r="Q122" s="487"/>
      <c r="R122" s="488"/>
      <c r="S122" s="488"/>
      <c r="T122" s="488"/>
      <c r="U122" s="489"/>
      <c r="V122" s="262"/>
      <c r="W122" s="490"/>
      <c r="X122" s="491"/>
      <c r="Y122" s="492"/>
      <c r="Z122" s="493"/>
      <c r="AA122" s="493"/>
      <c r="AB122" s="493"/>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49.95" customHeight="1">
      <c r="A123" s="96">
        <f t="shared" si="1"/>
        <v>66</v>
      </c>
      <c r="B123" s="482"/>
      <c r="C123" s="483"/>
      <c r="D123" s="483"/>
      <c r="E123" s="483"/>
      <c r="F123" s="483"/>
      <c r="G123" s="483"/>
      <c r="H123" s="483"/>
      <c r="I123" s="483"/>
      <c r="J123" s="483"/>
      <c r="K123" s="483"/>
      <c r="L123" s="484"/>
      <c r="M123" s="485"/>
      <c r="N123" s="485"/>
      <c r="O123" s="485"/>
      <c r="P123" s="486"/>
      <c r="Q123" s="487"/>
      <c r="R123" s="488"/>
      <c r="S123" s="488"/>
      <c r="T123" s="488"/>
      <c r="U123" s="489"/>
      <c r="V123" s="262"/>
      <c r="W123" s="490"/>
      <c r="X123" s="491"/>
      <c r="Y123" s="492"/>
      <c r="Z123" s="493"/>
      <c r="AA123" s="493"/>
      <c r="AB123" s="493"/>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49.95" customHeight="1">
      <c r="A124" s="96">
        <f t="shared" ref="A124:A149" si="2">A123+1</f>
        <v>67</v>
      </c>
      <c r="B124" s="482"/>
      <c r="C124" s="483"/>
      <c r="D124" s="483"/>
      <c r="E124" s="483"/>
      <c r="F124" s="483"/>
      <c r="G124" s="483"/>
      <c r="H124" s="483"/>
      <c r="I124" s="483"/>
      <c r="J124" s="483"/>
      <c r="K124" s="483"/>
      <c r="L124" s="484"/>
      <c r="M124" s="485"/>
      <c r="N124" s="485"/>
      <c r="O124" s="485"/>
      <c r="P124" s="486"/>
      <c r="Q124" s="487"/>
      <c r="R124" s="488"/>
      <c r="S124" s="488"/>
      <c r="T124" s="488"/>
      <c r="U124" s="489"/>
      <c r="V124" s="262"/>
      <c r="W124" s="490"/>
      <c r="X124" s="491"/>
      <c r="Y124" s="492"/>
      <c r="Z124" s="493"/>
      <c r="AA124" s="493"/>
      <c r="AB124" s="493"/>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49.95" customHeight="1">
      <c r="A125" s="96">
        <f t="shared" si="2"/>
        <v>68</v>
      </c>
      <c r="B125" s="482"/>
      <c r="C125" s="483"/>
      <c r="D125" s="483"/>
      <c r="E125" s="483"/>
      <c r="F125" s="483"/>
      <c r="G125" s="483"/>
      <c r="H125" s="483"/>
      <c r="I125" s="483"/>
      <c r="J125" s="483"/>
      <c r="K125" s="483"/>
      <c r="L125" s="484"/>
      <c r="M125" s="485"/>
      <c r="N125" s="485"/>
      <c r="O125" s="485"/>
      <c r="P125" s="486"/>
      <c r="Q125" s="487"/>
      <c r="R125" s="488"/>
      <c r="S125" s="488"/>
      <c r="T125" s="488"/>
      <c r="U125" s="489"/>
      <c r="V125" s="262"/>
      <c r="W125" s="490"/>
      <c r="X125" s="491"/>
      <c r="Y125" s="492"/>
      <c r="Z125" s="493"/>
      <c r="AA125" s="493"/>
      <c r="AB125" s="493"/>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49.95" customHeight="1">
      <c r="A126" s="96">
        <f t="shared" si="2"/>
        <v>69</v>
      </c>
      <c r="B126" s="482"/>
      <c r="C126" s="483"/>
      <c r="D126" s="483"/>
      <c r="E126" s="483"/>
      <c r="F126" s="483"/>
      <c r="G126" s="483"/>
      <c r="H126" s="483"/>
      <c r="I126" s="483"/>
      <c r="J126" s="483"/>
      <c r="K126" s="483"/>
      <c r="L126" s="484"/>
      <c r="M126" s="485"/>
      <c r="N126" s="485"/>
      <c r="O126" s="485"/>
      <c r="P126" s="486"/>
      <c r="Q126" s="487"/>
      <c r="R126" s="488"/>
      <c r="S126" s="488"/>
      <c r="T126" s="488"/>
      <c r="U126" s="489"/>
      <c r="V126" s="262"/>
      <c r="W126" s="490"/>
      <c r="X126" s="491"/>
      <c r="Y126" s="492"/>
      <c r="Z126" s="493"/>
      <c r="AA126" s="493"/>
      <c r="AB126" s="493"/>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49.95" customHeight="1">
      <c r="A127" s="96">
        <f t="shared" si="2"/>
        <v>70</v>
      </c>
      <c r="B127" s="482"/>
      <c r="C127" s="483"/>
      <c r="D127" s="483"/>
      <c r="E127" s="483"/>
      <c r="F127" s="483"/>
      <c r="G127" s="483"/>
      <c r="H127" s="483"/>
      <c r="I127" s="483"/>
      <c r="J127" s="483"/>
      <c r="K127" s="483"/>
      <c r="L127" s="484"/>
      <c r="M127" s="485"/>
      <c r="N127" s="485"/>
      <c r="O127" s="485"/>
      <c r="P127" s="486"/>
      <c r="Q127" s="487"/>
      <c r="R127" s="488"/>
      <c r="S127" s="488"/>
      <c r="T127" s="488"/>
      <c r="U127" s="489"/>
      <c r="V127" s="262"/>
      <c r="W127" s="490"/>
      <c r="X127" s="491"/>
      <c r="Y127" s="492"/>
      <c r="Z127" s="493"/>
      <c r="AA127" s="493"/>
      <c r="AB127" s="493"/>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49.95" customHeight="1">
      <c r="A128" s="96">
        <f t="shared" si="2"/>
        <v>71</v>
      </c>
      <c r="B128" s="482"/>
      <c r="C128" s="483"/>
      <c r="D128" s="483"/>
      <c r="E128" s="483"/>
      <c r="F128" s="483"/>
      <c r="G128" s="483"/>
      <c r="H128" s="483"/>
      <c r="I128" s="483"/>
      <c r="J128" s="483"/>
      <c r="K128" s="483"/>
      <c r="L128" s="484"/>
      <c r="M128" s="485"/>
      <c r="N128" s="485"/>
      <c r="O128" s="485"/>
      <c r="P128" s="486"/>
      <c r="Q128" s="487"/>
      <c r="R128" s="488"/>
      <c r="S128" s="488"/>
      <c r="T128" s="488"/>
      <c r="U128" s="489"/>
      <c r="V128" s="262"/>
      <c r="W128" s="490"/>
      <c r="X128" s="491"/>
      <c r="Y128" s="492"/>
      <c r="Z128" s="493"/>
      <c r="AA128" s="493"/>
      <c r="AB128" s="493"/>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49.95" customHeight="1">
      <c r="A129" s="96">
        <f t="shared" si="2"/>
        <v>72</v>
      </c>
      <c r="B129" s="482"/>
      <c r="C129" s="483"/>
      <c r="D129" s="483"/>
      <c r="E129" s="483"/>
      <c r="F129" s="483"/>
      <c r="G129" s="483"/>
      <c r="H129" s="483"/>
      <c r="I129" s="483"/>
      <c r="J129" s="483"/>
      <c r="K129" s="483"/>
      <c r="L129" s="484"/>
      <c r="M129" s="485"/>
      <c r="N129" s="485"/>
      <c r="O129" s="485"/>
      <c r="P129" s="486"/>
      <c r="Q129" s="487"/>
      <c r="R129" s="488"/>
      <c r="S129" s="488"/>
      <c r="T129" s="488"/>
      <c r="U129" s="489"/>
      <c r="V129" s="262"/>
      <c r="W129" s="490"/>
      <c r="X129" s="491"/>
      <c r="Y129" s="492"/>
      <c r="Z129" s="493"/>
      <c r="AA129" s="493"/>
      <c r="AB129" s="493"/>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49.95" customHeight="1">
      <c r="A130" s="96">
        <f t="shared" si="2"/>
        <v>73</v>
      </c>
      <c r="B130" s="482"/>
      <c r="C130" s="483"/>
      <c r="D130" s="483"/>
      <c r="E130" s="483"/>
      <c r="F130" s="483"/>
      <c r="G130" s="483"/>
      <c r="H130" s="483"/>
      <c r="I130" s="483"/>
      <c r="J130" s="483"/>
      <c r="K130" s="483"/>
      <c r="L130" s="484"/>
      <c r="M130" s="485"/>
      <c r="N130" s="485"/>
      <c r="O130" s="485"/>
      <c r="P130" s="486"/>
      <c r="Q130" s="487"/>
      <c r="R130" s="488"/>
      <c r="S130" s="488"/>
      <c r="T130" s="488"/>
      <c r="U130" s="489"/>
      <c r="V130" s="262"/>
      <c r="W130" s="490"/>
      <c r="X130" s="491"/>
      <c r="Y130" s="492"/>
      <c r="Z130" s="493"/>
      <c r="AA130" s="493"/>
      <c r="AB130" s="493"/>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49.95" customHeight="1">
      <c r="A131" s="96">
        <f t="shared" si="2"/>
        <v>74</v>
      </c>
      <c r="B131" s="482"/>
      <c r="C131" s="483"/>
      <c r="D131" s="483"/>
      <c r="E131" s="483"/>
      <c r="F131" s="483"/>
      <c r="G131" s="483"/>
      <c r="H131" s="483"/>
      <c r="I131" s="483"/>
      <c r="J131" s="483"/>
      <c r="K131" s="483"/>
      <c r="L131" s="484"/>
      <c r="M131" s="485"/>
      <c r="N131" s="485"/>
      <c r="O131" s="485"/>
      <c r="P131" s="486"/>
      <c r="Q131" s="487"/>
      <c r="R131" s="488"/>
      <c r="S131" s="488"/>
      <c r="T131" s="488"/>
      <c r="U131" s="489"/>
      <c r="V131" s="262"/>
      <c r="W131" s="490"/>
      <c r="X131" s="491"/>
      <c r="Y131" s="492"/>
      <c r="Z131" s="493"/>
      <c r="AA131" s="493"/>
      <c r="AB131" s="493"/>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49.95" customHeight="1">
      <c r="A132" s="96">
        <f t="shared" si="2"/>
        <v>75</v>
      </c>
      <c r="B132" s="482"/>
      <c r="C132" s="483"/>
      <c r="D132" s="483"/>
      <c r="E132" s="483"/>
      <c r="F132" s="483"/>
      <c r="G132" s="483"/>
      <c r="H132" s="483"/>
      <c r="I132" s="483"/>
      <c r="J132" s="483"/>
      <c r="K132" s="483"/>
      <c r="L132" s="484"/>
      <c r="M132" s="485"/>
      <c r="N132" s="485"/>
      <c r="O132" s="485"/>
      <c r="P132" s="486"/>
      <c r="Q132" s="487"/>
      <c r="R132" s="488"/>
      <c r="S132" s="488"/>
      <c r="T132" s="488"/>
      <c r="U132" s="489"/>
      <c r="V132" s="262"/>
      <c r="W132" s="490"/>
      <c r="X132" s="491"/>
      <c r="Y132" s="492"/>
      <c r="Z132" s="493"/>
      <c r="AA132" s="493"/>
      <c r="AB132" s="493"/>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49.95" customHeight="1">
      <c r="A133" s="96">
        <f t="shared" si="2"/>
        <v>76</v>
      </c>
      <c r="B133" s="482"/>
      <c r="C133" s="483"/>
      <c r="D133" s="483"/>
      <c r="E133" s="483"/>
      <c r="F133" s="483"/>
      <c r="G133" s="483"/>
      <c r="H133" s="483"/>
      <c r="I133" s="483"/>
      <c r="J133" s="483"/>
      <c r="K133" s="483"/>
      <c r="L133" s="484"/>
      <c r="M133" s="485"/>
      <c r="N133" s="485"/>
      <c r="O133" s="485"/>
      <c r="P133" s="486"/>
      <c r="Q133" s="487"/>
      <c r="R133" s="488"/>
      <c r="S133" s="488"/>
      <c r="T133" s="488"/>
      <c r="U133" s="489"/>
      <c r="V133" s="262"/>
      <c r="W133" s="490"/>
      <c r="X133" s="491"/>
      <c r="Y133" s="492"/>
      <c r="Z133" s="493"/>
      <c r="AA133" s="493"/>
      <c r="AB133" s="493"/>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49.95" customHeight="1">
      <c r="A134" s="96">
        <f t="shared" si="2"/>
        <v>77</v>
      </c>
      <c r="B134" s="482"/>
      <c r="C134" s="483"/>
      <c r="D134" s="483"/>
      <c r="E134" s="483"/>
      <c r="F134" s="483"/>
      <c r="G134" s="483"/>
      <c r="H134" s="483"/>
      <c r="I134" s="483"/>
      <c r="J134" s="483"/>
      <c r="K134" s="483"/>
      <c r="L134" s="484"/>
      <c r="M134" s="485"/>
      <c r="N134" s="485"/>
      <c r="O134" s="485"/>
      <c r="P134" s="486"/>
      <c r="Q134" s="487"/>
      <c r="R134" s="488"/>
      <c r="S134" s="488"/>
      <c r="T134" s="488"/>
      <c r="U134" s="489"/>
      <c r="V134" s="262"/>
      <c r="W134" s="490"/>
      <c r="X134" s="491"/>
      <c r="Y134" s="492"/>
      <c r="Z134" s="493"/>
      <c r="AA134" s="493"/>
      <c r="AB134" s="493"/>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49.95" customHeight="1">
      <c r="A135" s="96">
        <f t="shared" si="2"/>
        <v>78</v>
      </c>
      <c r="B135" s="482"/>
      <c r="C135" s="483"/>
      <c r="D135" s="483"/>
      <c r="E135" s="483"/>
      <c r="F135" s="483"/>
      <c r="G135" s="483"/>
      <c r="H135" s="483"/>
      <c r="I135" s="483"/>
      <c r="J135" s="483"/>
      <c r="K135" s="483"/>
      <c r="L135" s="484"/>
      <c r="M135" s="485"/>
      <c r="N135" s="485"/>
      <c r="O135" s="485"/>
      <c r="P135" s="486"/>
      <c r="Q135" s="487"/>
      <c r="R135" s="488"/>
      <c r="S135" s="488"/>
      <c r="T135" s="488"/>
      <c r="U135" s="489"/>
      <c r="V135" s="262"/>
      <c r="W135" s="490"/>
      <c r="X135" s="491"/>
      <c r="Y135" s="492"/>
      <c r="Z135" s="493"/>
      <c r="AA135" s="493"/>
      <c r="AB135" s="493"/>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49.95" customHeight="1">
      <c r="A136" s="96">
        <f t="shared" si="2"/>
        <v>79</v>
      </c>
      <c r="B136" s="482"/>
      <c r="C136" s="483"/>
      <c r="D136" s="483"/>
      <c r="E136" s="483"/>
      <c r="F136" s="483"/>
      <c r="G136" s="483"/>
      <c r="H136" s="483"/>
      <c r="I136" s="483"/>
      <c r="J136" s="483"/>
      <c r="K136" s="483"/>
      <c r="L136" s="484"/>
      <c r="M136" s="485"/>
      <c r="N136" s="485"/>
      <c r="O136" s="485"/>
      <c r="P136" s="486"/>
      <c r="Q136" s="487"/>
      <c r="R136" s="488"/>
      <c r="S136" s="488"/>
      <c r="T136" s="488"/>
      <c r="U136" s="489"/>
      <c r="V136" s="262"/>
      <c r="W136" s="490"/>
      <c r="X136" s="491"/>
      <c r="Y136" s="492"/>
      <c r="Z136" s="493"/>
      <c r="AA136" s="493"/>
      <c r="AB136" s="493"/>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49.95" customHeight="1">
      <c r="A137" s="96">
        <f t="shared" si="2"/>
        <v>80</v>
      </c>
      <c r="B137" s="482"/>
      <c r="C137" s="483"/>
      <c r="D137" s="483"/>
      <c r="E137" s="483"/>
      <c r="F137" s="483"/>
      <c r="G137" s="483"/>
      <c r="H137" s="483"/>
      <c r="I137" s="483"/>
      <c r="J137" s="483"/>
      <c r="K137" s="483"/>
      <c r="L137" s="484"/>
      <c r="M137" s="485"/>
      <c r="N137" s="485"/>
      <c r="O137" s="485"/>
      <c r="P137" s="486"/>
      <c r="Q137" s="487"/>
      <c r="R137" s="488"/>
      <c r="S137" s="488"/>
      <c r="T137" s="488"/>
      <c r="U137" s="489"/>
      <c r="V137" s="262"/>
      <c r="W137" s="490"/>
      <c r="X137" s="491"/>
      <c r="Y137" s="492"/>
      <c r="Z137" s="493"/>
      <c r="AA137" s="493"/>
      <c r="AB137" s="493"/>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49.95" customHeight="1">
      <c r="A138" s="96">
        <f t="shared" si="2"/>
        <v>81</v>
      </c>
      <c r="B138" s="482"/>
      <c r="C138" s="483"/>
      <c r="D138" s="483"/>
      <c r="E138" s="483"/>
      <c r="F138" s="483"/>
      <c r="G138" s="483"/>
      <c r="H138" s="483"/>
      <c r="I138" s="483"/>
      <c r="J138" s="483"/>
      <c r="K138" s="483"/>
      <c r="L138" s="484"/>
      <c r="M138" s="485"/>
      <c r="N138" s="485"/>
      <c r="O138" s="485"/>
      <c r="P138" s="486"/>
      <c r="Q138" s="487"/>
      <c r="R138" s="488"/>
      <c r="S138" s="488"/>
      <c r="T138" s="488"/>
      <c r="U138" s="489"/>
      <c r="V138" s="262"/>
      <c r="W138" s="490"/>
      <c r="X138" s="491"/>
      <c r="Y138" s="492"/>
      <c r="Z138" s="493"/>
      <c r="AA138" s="493"/>
      <c r="AB138" s="493"/>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49.95" customHeight="1">
      <c r="A139" s="96">
        <f t="shared" si="2"/>
        <v>82</v>
      </c>
      <c r="B139" s="482"/>
      <c r="C139" s="483"/>
      <c r="D139" s="483"/>
      <c r="E139" s="483"/>
      <c r="F139" s="483"/>
      <c r="G139" s="483"/>
      <c r="H139" s="483"/>
      <c r="I139" s="483"/>
      <c r="J139" s="483"/>
      <c r="K139" s="483"/>
      <c r="L139" s="484"/>
      <c r="M139" s="485"/>
      <c r="N139" s="485"/>
      <c r="O139" s="485"/>
      <c r="P139" s="486"/>
      <c r="Q139" s="487"/>
      <c r="R139" s="488"/>
      <c r="S139" s="488"/>
      <c r="T139" s="488"/>
      <c r="U139" s="489"/>
      <c r="V139" s="262"/>
      <c r="W139" s="490"/>
      <c r="X139" s="491"/>
      <c r="Y139" s="492"/>
      <c r="Z139" s="493"/>
      <c r="AA139" s="493"/>
      <c r="AB139" s="493"/>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49.95" customHeight="1">
      <c r="A140" s="96">
        <f t="shared" si="2"/>
        <v>83</v>
      </c>
      <c r="B140" s="482"/>
      <c r="C140" s="483"/>
      <c r="D140" s="483"/>
      <c r="E140" s="483"/>
      <c r="F140" s="483"/>
      <c r="G140" s="483"/>
      <c r="H140" s="483"/>
      <c r="I140" s="483"/>
      <c r="J140" s="483"/>
      <c r="K140" s="483"/>
      <c r="L140" s="484"/>
      <c r="M140" s="485"/>
      <c r="N140" s="485"/>
      <c r="O140" s="485"/>
      <c r="P140" s="486"/>
      <c r="Q140" s="487"/>
      <c r="R140" s="488"/>
      <c r="S140" s="488"/>
      <c r="T140" s="488"/>
      <c r="U140" s="489"/>
      <c r="V140" s="262"/>
      <c r="W140" s="490"/>
      <c r="X140" s="491"/>
      <c r="Y140" s="492"/>
      <c r="Z140" s="493"/>
      <c r="AA140" s="493"/>
      <c r="AB140" s="493"/>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49.95" customHeight="1">
      <c r="A141" s="96">
        <f t="shared" si="2"/>
        <v>84</v>
      </c>
      <c r="B141" s="482"/>
      <c r="C141" s="483"/>
      <c r="D141" s="483"/>
      <c r="E141" s="483"/>
      <c r="F141" s="483"/>
      <c r="G141" s="483"/>
      <c r="H141" s="483"/>
      <c r="I141" s="483"/>
      <c r="J141" s="483"/>
      <c r="K141" s="483"/>
      <c r="L141" s="484"/>
      <c r="M141" s="485"/>
      <c r="N141" s="485"/>
      <c r="O141" s="485"/>
      <c r="P141" s="486"/>
      <c r="Q141" s="487"/>
      <c r="R141" s="488"/>
      <c r="S141" s="488"/>
      <c r="T141" s="488"/>
      <c r="U141" s="489"/>
      <c r="V141" s="262"/>
      <c r="W141" s="490"/>
      <c r="X141" s="491"/>
      <c r="Y141" s="492"/>
      <c r="Z141" s="493"/>
      <c r="AA141" s="493"/>
      <c r="AB141" s="493"/>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49.95" customHeight="1">
      <c r="A142" s="96">
        <f t="shared" si="2"/>
        <v>85</v>
      </c>
      <c r="B142" s="482"/>
      <c r="C142" s="483"/>
      <c r="D142" s="483"/>
      <c r="E142" s="483"/>
      <c r="F142" s="483"/>
      <c r="G142" s="483"/>
      <c r="H142" s="483"/>
      <c r="I142" s="483"/>
      <c r="J142" s="483"/>
      <c r="K142" s="483"/>
      <c r="L142" s="484"/>
      <c r="M142" s="485"/>
      <c r="N142" s="485"/>
      <c r="O142" s="485"/>
      <c r="P142" s="486"/>
      <c r="Q142" s="487"/>
      <c r="R142" s="488"/>
      <c r="S142" s="488"/>
      <c r="T142" s="488"/>
      <c r="U142" s="489"/>
      <c r="V142" s="262"/>
      <c r="W142" s="490"/>
      <c r="X142" s="491"/>
      <c r="Y142" s="492"/>
      <c r="Z142" s="493"/>
      <c r="AA142" s="493"/>
      <c r="AB142" s="493"/>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49.95" customHeight="1">
      <c r="A143" s="96">
        <f t="shared" si="2"/>
        <v>86</v>
      </c>
      <c r="B143" s="482"/>
      <c r="C143" s="483"/>
      <c r="D143" s="483"/>
      <c r="E143" s="483"/>
      <c r="F143" s="483"/>
      <c r="G143" s="483"/>
      <c r="H143" s="483"/>
      <c r="I143" s="483"/>
      <c r="J143" s="483"/>
      <c r="K143" s="483"/>
      <c r="L143" s="484"/>
      <c r="M143" s="485"/>
      <c r="N143" s="485"/>
      <c r="O143" s="485"/>
      <c r="P143" s="486"/>
      <c r="Q143" s="487"/>
      <c r="R143" s="488"/>
      <c r="S143" s="488"/>
      <c r="T143" s="488"/>
      <c r="U143" s="489"/>
      <c r="V143" s="262"/>
      <c r="W143" s="490"/>
      <c r="X143" s="491"/>
      <c r="Y143" s="492"/>
      <c r="Z143" s="493"/>
      <c r="AA143" s="493"/>
      <c r="AB143" s="493"/>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49.95" customHeight="1">
      <c r="A144" s="96">
        <f t="shared" si="2"/>
        <v>87</v>
      </c>
      <c r="B144" s="482"/>
      <c r="C144" s="483"/>
      <c r="D144" s="483"/>
      <c r="E144" s="483"/>
      <c r="F144" s="483"/>
      <c r="G144" s="483"/>
      <c r="H144" s="483"/>
      <c r="I144" s="483"/>
      <c r="J144" s="483"/>
      <c r="K144" s="483"/>
      <c r="L144" s="484"/>
      <c r="M144" s="485"/>
      <c r="N144" s="485"/>
      <c r="O144" s="485"/>
      <c r="P144" s="486"/>
      <c r="Q144" s="487"/>
      <c r="R144" s="488"/>
      <c r="S144" s="488"/>
      <c r="T144" s="488"/>
      <c r="U144" s="489"/>
      <c r="V144" s="262"/>
      <c r="W144" s="490"/>
      <c r="X144" s="491"/>
      <c r="Y144" s="492"/>
      <c r="Z144" s="493"/>
      <c r="AA144" s="493"/>
      <c r="AB144" s="493"/>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49.95" customHeight="1">
      <c r="A145" s="96">
        <f t="shared" si="2"/>
        <v>88</v>
      </c>
      <c r="B145" s="482"/>
      <c r="C145" s="483"/>
      <c r="D145" s="483"/>
      <c r="E145" s="483"/>
      <c r="F145" s="483"/>
      <c r="G145" s="483"/>
      <c r="H145" s="483"/>
      <c r="I145" s="483"/>
      <c r="J145" s="483"/>
      <c r="K145" s="483"/>
      <c r="L145" s="484"/>
      <c r="M145" s="485"/>
      <c r="N145" s="485"/>
      <c r="O145" s="485"/>
      <c r="P145" s="486"/>
      <c r="Q145" s="487"/>
      <c r="R145" s="488"/>
      <c r="S145" s="488"/>
      <c r="T145" s="488"/>
      <c r="U145" s="489"/>
      <c r="V145" s="262"/>
      <c r="W145" s="490"/>
      <c r="X145" s="491"/>
      <c r="Y145" s="492"/>
      <c r="Z145" s="493"/>
      <c r="AA145" s="493"/>
      <c r="AB145" s="493"/>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49.95" customHeight="1">
      <c r="A146" s="96">
        <f t="shared" si="2"/>
        <v>89</v>
      </c>
      <c r="B146" s="482"/>
      <c r="C146" s="483"/>
      <c r="D146" s="483"/>
      <c r="E146" s="483"/>
      <c r="F146" s="483"/>
      <c r="G146" s="483"/>
      <c r="H146" s="483"/>
      <c r="I146" s="483"/>
      <c r="J146" s="483"/>
      <c r="K146" s="483"/>
      <c r="L146" s="484"/>
      <c r="M146" s="485"/>
      <c r="N146" s="485"/>
      <c r="O146" s="485"/>
      <c r="P146" s="486"/>
      <c r="Q146" s="487"/>
      <c r="R146" s="488"/>
      <c r="S146" s="488"/>
      <c r="T146" s="488"/>
      <c r="U146" s="489"/>
      <c r="V146" s="262"/>
      <c r="W146" s="490"/>
      <c r="X146" s="491"/>
      <c r="Y146" s="492"/>
      <c r="Z146" s="493"/>
      <c r="AA146" s="493"/>
      <c r="AB146" s="493"/>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49.95" customHeight="1">
      <c r="A147" s="96">
        <f t="shared" si="2"/>
        <v>90</v>
      </c>
      <c r="B147" s="482"/>
      <c r="C147" s="483"/>
      <c r="D147" s="483"/>
      <c r="E147" s="483"/>
      <c r="F147" s="483"/>
      <c r="G147" s="483"/>
      <c r="H147" s="483"/>
      <c r="I147" s="483"/>
      <c r="J147" s="483"/>
      <c r="K147" s="483"/>
      <c r="L147" s="484"/>
      <c r="M147" s="485"/>
      <c r="N147" s="485"/>
      <c r="O147" s="485"/>
      <c r="P147" s="486"/>
      <c r="Q147" s="487"/>
      <c r="R147" s="488"/>
      <c r="S147" s="488"/>
      <c r="T147" s="488"/>
      <c r="U147" s="489"/>
      <c r="V147" s="262"/>
      <c r="W147" s="490"/>
      <c r="X147" s="491"/>
      <c r="Y147" s="492"/>
      <c r="Z147" s="493"/>
      <c r="AA147" s="493"/>
      <c r="AB147" s="493"/>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49.95" customHeight="1">
      <c r="A148" s="96">
        <f t="shared" si="2"/>
        <v>91</v>
      </c>
      <c r="B148" s="482"/>
      <c r="C148" s="483"/>
      <c r="D148" s="483"/>
      <c r="E148" s="483"/>
      <c r="F148" s="483"/>
      <c r="G148" s="483"/>
      <c r="H148" s="483"/>
      <c r="I148" s="483"/>
      <c r="J148" s="483"/>
      <c r="K148" s="483"/>
      <c r="L148" s="484"/>
      <c r="M148" s="485"/>
      <c r="N148" s="485"/>
      <c r="O148" s="485"/>
      <c r="P148" s="486"/>
      <c r="Q148" s="487"/>
      <c r="R148" s="488"/>
      <c r="S148" s="488"/>
      <c r="T148" s="488"/>
      <c r="U148" s="489"/>
      <c r="V148" s="262"/>
      <c r="W148" s="490"/>
      <c r="X148" s="491"/>
      <c r="Y148" s="492"/>
      <c r="Z148" s="493"/>
      <c r="AA148" s="493"/>
      <c r="AB148" s="493"/>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49.95" customHeight="1">
      <c r="A149" s="96">
        <f t="shared" si="2"/>
        <v>92</v>
      </c>
      <c r="B149" s="482"/>
      <c r="C149" s="483"/>
      <c r="D149" s="483"/>
      <c r="E149" s="483"/>
      <c r="F149" s="483"/>
      <c r="G149" s="483"/>
      <c r="H149" s="483"/>
      <c r="I149" s="483"/>
      <c r="J149" s="483"/>
      <c r="K149" s="483"/>
      <c r="L149" s="484"/>
      <c r="M149" s="485"/>
      <c r="N149" s="485"/>
      <c r="O149" s="485"/>
      <c r="P149" s="486"/>
      <c r="Q149" s="487"/>
      <c r="R149" s="488"/>
      <c r="S149" s="488"/>
      <c r="T149" s="488"/>
      <c r="U149" s="489"/>
      <c r="V149" s="262"/>
      <c r="W149" s="490"/>
      <c r="X149" s="491"/>
      <c r="Y149" s="492"/>
      <c r="Z149" s="493"/>
      <c r="AA149" s="493"/>
      <c r="AB149" s="493"/>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49.95" customHeight="1">
      <c r="A150" s="96">
        <f t="shared" ref="A150:A213" si="3">A149+1</f>
        <v>93</v>
      </c>
      <c r="B150" s="482"/>
      <c r="C150" s="483"/>
      <c r="D150" s="483"/>
      <c r="E150" s="483"/>
      <c r="F150" s="483"/>
      <c r="G150" s="483"/>
      <c r="H150" s="483"/>
      <c r="I150" s="483"/>
      <c r="J150" s="483"/>
      <c r="K150" s="483"/>
      <c r="L150" s="484"/>
      <c r="M150" s="485"/>
      <c r="N150" s="485"/>
      <c r="O150" s="485"/>
      <c r="P150" s="486"/>
      <c r="Q150" s="487"/>
      <c r="R150" s="488"/>
      <c r="S150" s="488"/>
      <c r="T150" s="488"/>
      <c r="U150" s="489"/>
      <c r="V150" s="262"/>
      <c r="W150" s="490"/>
      <c r="X150" s="491"/>
      <c r="Y150" s="492"/>
      <c r="Z150" s="493"/>
      <c r="AA150" s="493"/>
      <c r="AB150" s="493"/>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49.95" customHeight="1">
      <c r="A151" s="96">
        <f t="shared" si="3"/>
        <v>94</v>
      </c>
      <c r="B151" s="482"/>
      <c r="C151" s="483"/>
      <c r="D151" s="483"/>
      <c r="E151" s="483"/>
      <c r="F151" s="483"/>
      <c r="G151" s="483"/>
      <c r="H151" s="483"/>
      <c r="I151" s="483"/>
      <c r="J151" s="483"/>
      <c r="K151" s="483"/>
      <c r="L151" s="484"/>
      <c r="M151" s="485"/>
      <c r="N151" s="485"/>
      <c r="O151" s="485"/>
      <c r="P151" s="486"/>
      <c r="Q151" s="487"/>
      <c r="R151" s="488"/>
      <c r="S151" s="488"/>
      <c r="T151" s="488"/>
      <c r="U151" s="489"/>
      <c r="V151" s="262"/>
      <c r="W151" s="490"/>
      <c r="X151" s="491"/>
      <c r="Y151" s="492"/>
      <c r="Z151" s="493"/>
      <c r="AA151" s="493"/>
      <c r="AB151" s="493"/>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49.95" customHeight="1">
      <c r="A152" s="96">
        <f t="shared" si="3"/>
        <v>95</v>
      </c>
      <c r="B152" s="482"/>
      <c r="C152" s="483"/>
      <c r="D152" s="483"/>
      <c r="E152" s="483"/>
      <c r="F152" s="483"/>
      <c r="G152" s="483"/>
      <c r="H152" s="483"/>
      <c r="I152" s="483"/>
      <c r="J152" s="483"/>
      <c r="K152" s="483"/>
      <c r="L152" s="484"/>
      <c r="M152" s="485"/>
      <c r="N152" s="485"/>
      <c r="O152" s="485"/>
      <c r="P152" s="486"/>
      <c r="Q152" s="487"/>
      <c r="R152" s="488"/>
      <c r="S152" s="488"/>
      <c r="T152" s="488"/>
      <c r="U152" s="489"/>
      <c r="V152" s="262"/>
      <c r="W152" s="490"/>
      <c r="X152" s="491"/>
      <c r="Y152" s="492"/>
      <c r="Z152" s="493"/>
      <c r="AA152" s="493"/>
      <c r="AB152" s="493"/>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49.95" customHeight="1">
      <c r="A153" s="96">
        <f t="shared" si="3"/>
        <v>96</v>
      </c>
      <c r="B153" s="482"/>
      <c r="C153" s="483"/>
      <c r="D153" s="483"/>
      <c r="E153" s="483"/>
      <c r="F153" s="483"/>
      <c r="G153" s="483"/>
      <c r="H153" s="483"/>
      <c r="I153" s="483"/>
      <c r="J153" s="483"/>
      <c r="K153" s="483"/>
      <c r="L153" s="484"/>
      <c r="M153" s="485"/>
      <c r="N153" s="485"/>
      <c r="O153" s="485"/>
      <c r="P153" s="486"/>
      <c r="Q153" s="487"/>
      <c r="R153" s="488"/>
      <c r="S153" s="488"/>
      <c r="T153" s="488"/>
      <c r="U153" s="489"/>
      <c r="V153" s="262"/>
      <c r="W153" s="490"/>
      <c r="X153" s="491"/>
      <c r="Y153" s="492"/>
      <c r="Z153" s="493"/>
      <c r="AA153" s="493"/>
      <c r="AB153" s="493"/>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49.95" customHeight="1">
      <c r="A154" s="96">
        <f t="shared" si="3"/>
        <v>97</v>
      </c>
      <c r="B154" s="482"/>
      <c r="C154" s="483"/>
      <c r="D154" s="483"/>
      <c r="E154" s="483"/>
      <c r="F154" s="483"/>
      <c r="G154" s="483"/>
      <c r="H154" s="483"/>
      <c r="I154" s="483"/>
      <c r="J154" s="483"/>
      <c r="K154" s="483"/>
      <c r="L154" s="484"/>
      <c r="M154" s="485"/>
      <c r="N154" s="485"/>
      <c r="O154" s="485"/>
      <c r="P154" s="486"/>
      <c r="Q154" s="487"/>
      <c r="R154" s="488"/>
      <c r="S154" s="488"/>
      <c r="T154" s="488"/>
      <c r="U154" s="489"/>
      <c r="V154" s="262"/>
      <c r="W154" s="490"/>
      <c r="X154" s="491"/>
      <c r="Y154" s="492"/>
      <c r="Z154" s="493"/>
      <c r="AA154" s="493"/>
      <c r="AB154" s="493"/>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49.95" customHeight="1">
      <c r="A155" s="96">
        <f t="shared" si="3"/>
        <v>98</v>
      </c>
      <c r="B155" s="482"/>
      <c r="C155" s="483"/>
      <c r="D155" s="483"/>
      <c r="E155" s="483"/>
      <c r="F155" s="483"/>
      <c r="G155" s="483"/>
      <c r="H155" s="483"/>
      <c r="I155" s="483"/>
      <c r="J155" s="483"/>
      <c r="K155" s="483"/>
      <c r="L155" s="484"/>
      <c r="M155" s="485"/>
      <c r="N155" s="485"/>
      <c r="O155" s="485"/>
      <c r="P155" s="486"/>
      <c r="Q155" s="487"/>
      <c r="R155" s="488"/>
      <c r="S155" s="488"/>
      <c r="T155" s="488"/>
      <c r="U155" s="489"/>
      <c r="V155" s="262"/>
      <c r="W155" s="490"/>
      <c r="X155" s="491"/>
      <c r="Y155" s="492"/>
      <c r="Z155" s="493"/>
      <c r="AA155" s="493"/>
      <c r="AB155" s="493"/>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49.95" customHeight="1">
      <c r="A156" s="96">
        <f t="shared" si="3"/>
        <v>99</v>
      </c>
      <c r="B156" s="482"/>
      <c r="C156" s="483"/>
      <c r="D156" s="483"/>
      <c r="E156" s="483"/>
      <c r="F156" s="483"/>
      <c r="G156" s="483"/>
      <c r="H156" s="483"/>
      <c r="I156" s="483"/>
      <c r="J156" s="483"/>
      <c r="K156" s="483"/>
      <c r="L156" s="484"/>
      <c r="M156" s="485"/>
      <c r="N156" s="485"/>
      <c r="O156" s="485"/>
      <c r="P156" s="486"/>
      <c r="Q156" s="487"/>
      <c r="R156" s="488"/>
      <c r="S156" s="488"/>
      <c r="T156" s="488"/>
      <c r="U156" s="489"/>
      <c r="V156" s="262"/>
      <c r="W156" s="490"/>
      <c r="X156" s="491"/>
      <c r="Y156" s="492"/>
      <c r="Z156" s="493"/>
      <c r="AA156" s="493"/>
      <c r="AB156" s="493"/>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49.95" customHeight="1">
      <c r="A157" s="96">
        <f t="shared" si="3"/>
        <v>100</v>
      </c>
      <c r="B157" s="482"/>
      <c r="C157" s="483"/>
      <c r="D157" s="483"/>
      <c r="E157" s="483"/>
      <c r="F157" s="483"/>
      <c r="G157" s="483"/>
      <c r="H157" s="483"/>
      <c r="I157" s="483"/>
      <c r="J157" s="483"/>
      <c r="K157" s="483"/>
      <c r="L157" s="484"/>
      <c r="M157" s="485"/>
      <c r="N157" s="485"/>
      <c r="O157" s="485"/>
      <c r="P157" s="486"/>
      <c r="Q157" s="487"/>
      <c r="R157" s="488"/>
      <c r="S157" s="488"/>
      <c r="T157" s="488"/>
      <c r="U157" s="489"/>
      <c r="V157" s="262"/>
      <c r="W157" s="490"/>
      <c r="X157" s="491"/>
      <c r="Y157" s="492"/>
      <c r="Z157" s="493"/>
      <c r="AA157" s="493"/>
      <c r="AB157" s="493"/>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row r="158" spans="1:41" ht="49.95" customHeight="1">
      <c r="A158" s="96">
        <f t="shared" si="3"/>
        <v>101</v>
      </c>
      <c r="B158" s="482"/>
      <c r="C158" s="483"/>
      <c r="D158" s="483"/>
      <c r="E158" s="483"/>
      <c r="F158" s="483"/>
      <c r="G158" s="483"/>
      <c r="H158" s="483"/>
      <c r="I158" s="483"/>
      <c r="J158" s="483"/>
      <c r="K158" s="483"/>
      <c r="L158" s="484"/>
      <c r="M158" s="485"/>
      <c r="N158" s="485"/>
      <c r="O158" s="485"/>
      <c r="P158" s="486"/>
      <c r="Q158" s="487"/>
      <c r="R158" s="488"/>
      <c r="S158" s="488"/>
      <c r="T158" s="488"/>
      <c r="U158" s="489"/>
      <c r="V158" s="262"/>
      <c r="W158" s="490"/>
      <c r="X158" s="491"/>
      <c r="Y158" s="492"/>
      <c r="Z158" s="493"/>
      <c r="AA158" s="493"/>
      <c r="AB158" s="493"/>
      <c r="AC158" s="322" t="str">
        <f>IFERROR(VLOOKUP(Z158,【参考】数式用!$A$4:$B$54,2,FALSE),"")</f>
        <v/>
      </c>
      <c r="AD158" s="213"/>
      <c r="AE158" s="212" t="str">
        <f>IF(B158="","",IF(AO158="総合事業","数式を削除して手入力",IFERROR(INDEX(【参考】数式用!$AT$3:$AV$452,MATCH(Q158&amp;V158,【参考】数式用!$AS$3:$AS$452,0),MATCH(VLOOKUP(Z158,【参考】数式用!$AW$2:$AX$53,2,FALSE),【参考】数式用!$AT$2:$AV$2,0)),10)))</f>
        <v/>
      </c>
      <c r="AN158" s="395" t="str">
        <f>IF($L$18="", "", VLOOKUP(Z158,【参考】数式用!$A$4:$M$54,13,FALSE))</f>
        <v/>
      </c>
      <c r="AO158" s="46" t="e">
        <f>VLOOKUP(Z158,【参考】数式用!$A$2:$N$54,14,FALSE)</f>
        <v>#N/A</v>
      </c>
    </row>
    <row r="159" spans="1:41" ht="49.95" customHeight="1">
      <c r="A159" s="96">
        <f t="shared" si="3"/>
        <v>102</v>
      </c>
      <c r="B159" s="482"/>
      <c r="C159" s="483"/>
      <c r="D159" s="483"/>
      <c r="E159" s="483"/>
      <c r="F159" s="483"/>
      <c r="G159" s="483"/>
      <c r="H159" s="483"/>
      <c r="I159" s="483"/>
      <c r="J159" s="483"/>
      <c r="K159" s="483"/>
      <c r="L159" s="484"/>
      <c r="M159" s="485"/>
      <c r="N159" s="485"/>
      <c r="O159" s="485"/>
      <c r="P159" s="486"/>
      <c r="Q159" s="487"/>
      <c r="R159" s="488"/>
      <c r="S159" s="488"/>
      <c r="T159" s="488"/>
      <c r="U159" s="489"/>
      <c r="V159" s="262"/>
      <c r="W159" s="490"/>
      <c r="X159" s="491"/>
      <c r="Y159" s="492"/>
      <c r="Z159" s="493"/>
      <c r="AA159" s="493"/>
      <c r="AB159" s="493"/>
      <c r="AC159" s="322" t="str">
        <f>IFERROR(VLOOKUP(Z159,【参考】数式用!$A$4:$B$54,2,FALSE),"")</f>
        <v/>
      </c>
      <c r="AD159" s="213"/>
      <c r="AE159" s="212" t="str">
        <f>IF(B159="","",IF(AO159="総合事業","数式を削除して手入力",IFERROR(INDEX(【参考】数式用!$AT$3:$AV$452,MATCH(Q159&amp;V159,【参考】数式用!$AS$3:$AS$452,0),MATCH(VLOOKUP(Z159,【参考】数式用!$AW$2:$AX$53,2,FALSE),【参考】数式用!$AT$2:$AV$2,0)),10)))</f>
        <v/>
      </c>
      <c r="AN159" s="395" t="str">
        <f>IF($L$18="", "", VLOOKUP(Z159,【参考】数式用!$A$4:$M$54,13,FALSE))</f>
        <v/>
      </c>
      <c r="AO159" s="46" t="e">
        <f>VLOOKUP(Z159,【参考】数式用!$A$2:$N$54,14,FALSE)</f>
        <v>#N/A</v>
      </c>
    </row>
    <row r="160" spans="1:41" ht="49.95" customHeight="1">
      <c r="A160" s="96">
        <f t="shared" si="3"/>
        <v>103</v>
      </c>
      <c r="B160" s="482"/>
      <c r="C160" s="483"/>
      <c r="D160" s="483"/>
      <c r="E160" s="483"/>
      <c r="F160" s="483"/>
      <c r="G160" s="483"/>
      <c r="H160" s="483"/>
      <c r="I160" s="483"/>
      <c r="J160" s="483"/>
      <c r="K160" s="483"/>
      <c r="L160" s="484"/>
      <c r="M160" s="485"/>
      <c r="N160" s="485"/>
      <c r="O160" s="485"/>
      <c r="P160" s="486"/>
      <c r="Q160" s="487"/>
      <c r="R160" s="488"/>
      <c r="S160" s="488"/>
      <c r="T160" s="488"/>
      <c r="U160" s="489"/>
      <c r="V160" s="262"/>
      <c r="W160" s="490"/>
      <c r="X160" s="491"/>
      <c r="Y160" s="492"/>
      <c r="Z160" s="493"/>
      <c r="AA160" s="493"/>
      <c r="AB160" s="493"/>
      <c r="AC160" s="322" t="str">
        <f>IFERROR(VLOOKUP(Z160,【参考】数式用!$A$4:$B$54,2,FALSE),"")</f>
        <v/>
      </c>
      <c r="AD160" s="213"/>
      <c r="AE160" s="212" t="str">
        <f>IF(B160="","",IF(AO160="総合事業","数式を削除して手入力",IFERROR(INDEX(【参考】数式用!$AT$3:$AV$452,MATCH(Q160&amp;V160,【参考】数式用!$AS$3:$AS$452,0),MATCH(VLOOKUP(Z160,【参考】数式用!$AW$2:$AX$53,2,FALSE),【参考】数式用!$AT$2:$AV$2,0)),10)))</f>
        <v/>
      </c>
      <c r="AN160" s="395" t="str">
        <f>IF($L$18="", "", VLOOKUP(Z160,【参考】数式用!$A$4:$M$54,13,FALSE))</f>
        <v/>
      </c>
      <c r="AO160" s="46" t="e">
        <f>VLOOKUP(Z160,【参考】数式用!$A$2:$N$54,14,FALSE)</f>
        <v>#N/A</v>
      </c>
    </row>
    <row r="161" spans="1:41" ht="49.95" customHeight="1">
      <c r="A161" s="96">
        <f t="shared" si="3"/>
        <v>104</v>
      </c>
      <c r="B161" s="482"/>
      <c r="C161" s="483"/>
      <c r="D161" s="483"/>
      <c r="E161" s="483"/>
      <c r="F161" s="483"/>
      <c r="G161" s="483"/>
      <c r="H161" s="483"/>
      <c r="I161" s="483"/>
      <c r="J161" s="483"/>
      <c r="K161" s="483"/>
      <c r="L161" s="484"/>
      <c r="M161" s="485"/>
      <c r="N161" s="485"/>
      <c r="O161" s="485"/>
      <c r="P161" s="486"/>
      <c r="Q161" s="487"/>
      <c r="R161" s="488"/>
      <c r="S161" s="488"/>
      <c r="T161" s="488"/>
      <c r="U161" s="489"/>
      <c r="V161" s="262"/>
      <c r="W161" s="490"/>
      <c r="X161" s="491"/>
      <c r="Y161" s="492"/>
      <c r="Z161" s="493"/>
      <c r="AA161" s="493"/>
      <c r="AB161" s="493"/>
      <c r="AC161" s="322" t="str">
        <f>IFERROR(VLOOKUP(Z161,【参考】数式用!$A$4:$B$54,2,FALSE),"")</f>
        <v/>
      </c>
      <c r="AD161" s="213"/>
      <c r="AE161" s="212" t="str">
        <f>IF(B161="","",IF(AO161="総合事業","数式を削除して手入力",IFERROR(INDEX(【参考】数式用!$AT$3:$AV$452,MATCH(Q161&amp;V161,【参考】数式用!$AS$3:$AS$452,0),MATCH(VLOOKUP(Z161,【参考】数式用!$AW$2:$AX$53,2,FALSE),【参考】数式用!$AT$2:$AV$2,0)),10)))</f>
        <v/>
      </c>
      <c r="AN161" s="395" t="str">
        <f>IF($L$18="", "", VLOOKUP(Z161,【参考】数式用!$A$4:$M$54,13,FALSE))</f>
        <v/>
      </c>
      <c r="AO161" s="46" t="e">
        <f>VLOOKUP(Z161,【参考】数式用!$A$2:$N$54,14,FALSE)</f>
        <v>#N/A</v>
      </c>
    </row>
    <row r="162" spans="1:41" ht="49.95" customHeight="1">
      <c r="A162" s="96">
        <f t="shared" si="3"/>
        <v>105</v>
      </c>
      <c r="B162" s="482"/>
      <c r="C162" s="483"/>
      <c r="D162" s="483"/>
      <c r="E162" s="483"/>
      <c r="F162" s="483"/>
      <c r="G162" s="483"/>
      <c r="H162" s="483"/>
      <c r="I162" s="483"/>
      <c r="J162" s="483"/>
      <c r="K162" s="483"/>
      <c r="L162" s="484"/>
      <c r="M162" s="485"/>
      <c r="N162" s="485"/>
      <c r="O162" s="485"/>
      <c r="P162" s="486"/>
      <c r="Q162" s="487"/>
      <c r="R162" s="488"/>
      <c r="S162" s="488"/>
      <c r="T162" s="488"/>
      <c r="U162" s="489"/>
      <c r="V162" s="262"/>
      <c r="W162" s="490"/>
      <c r="X162" s="491"/>
      <c r="Y162" s="492"/>
      <c r="Z162" s="493"/>
      <c r="AA162" s="493"/>
      <c r="AB162" s="493"/>
      <c r="AC162" s="322" t="str">
        <f>IFERROR(VLOOKUP(Z162,【参考】数式用!$A$4:$B$54,2,FALSE),"")</f>
        <v/>
      </c>
      <c r="AD162" s="213"/>
      <c r="AE162" s="212" t="str">
        <f>IF(B162="","",IF(AO162="総合事業","数式を削除して手入力",IFERROR(INDEX(【参考】数式用!$AT$3:$AV$452,MATCH(Q162&amp;V162,【参考】数式用!$AS$3:$AS$452,0),MATCH(VLOOKUP(Z162,【参考】数式用!$AW$2:$AX$53,2,FALSE),【参考】数式用!$AT$2:$AV$2,0)),10)))</f>
        <v/>
      </c>
      <c r="AN162" s="395" t="str">
        <f>IF($L$18="", "", VLOOKUP(Z162,【参考】数式用!$A$4:$M$54,13,FALSE))</f>
        <v/>
      </c>
      <c r="AO162" s="46" t="e">
        <f>VLOOKUP(Z162,【参考】数式用!$A$2:$N$54,14,FALSE)</f>
        <v>#N/A</v>
      </c>
    </row>
    <row r="163" spans="1:41" ht="49.95" customHeight="1">
      <c r="A163" s="96">
        <f t="shared" si="3"/>
        <v>106</v>
      </c>
      <c r="B163" s="494"/>
      <c r="C163" s="495"/>
      <c r="D163" s="495"/>
      <c r="E163" s="495"/>
      <c r="F163" s="495"/>
      <c r="G163" s="495"/>
      <c r="H163" s="495"/>
      <c r="I163" s="495"/>
      <c r="J163" s="495"/>
      <c r="K163" s="496"/>
      <c r="L163" s="484"/>
      <c r="M163" s="485"/>
      <c r="N163" s="485"/>
      <c r="O163" s="485"/>
      <c r="P163" s="486"/>
      <c r="Q163" s="487"/>
      <c r="R163" s="488"/>
      <c r="S163" s="488"/>
      <c r="T163" s="488"/>
      <c r="U163" s="489"/>
      <c r="V163" s="262"/>
      <c r="W163" s="490"/>
      <c r="X163" s="491"/>
      <c r="Y163" s="492"/>
      <c r="Z163" s="490"/>
      <c r="AA163" s="491"/>
      <c r="AB163" s="492"/>
      <c r="AC163" s="322" t="str">
        <f>IFERROR(VLOOKUP(Z163,【参考】数式用!$A$4:$B$54,2,FALSE),"")</f>
        <v/>
      </c>
      <c r="AD163" s="213"/>
      <c r="AE163" s="212" t="str">
        <f>IF(B163="","",IF(AO163="総合事業","数式を削除して手入力",IFERROR(INDEX(【参考】数式用!$AT$3:$AV$452,MATCH(Q163&amp;V163,【参考】数式用!$AS$3:$AS$452,0),MATCH(VLOOKUP(Z163,【参考】数式用!$AW$2:$AX$53,2,FALSE),【参考】数式用!$AT$2:$AV$2,0)),10)))</f>
        <v/>
      </c>
      <c r="AN163" s="395" t="str">
        <f>IF($L$18="", "", VLOOKUP(Z163,【参考】数式用!$A$4:$M$54,13,FALSE))</f>
        <v/>
      </c>
      <c r="AO163" s="46" t="e">
        <f>VLOOKUP(Z163,【参考】数式用!$A$2:$N$54,14,FALSE)</f>
        <v>#N/A</v>
      </c>
    </row>
    <row r="164" spans="1:41" ht="49.95" customHeight="1">
      <c r="A164" s="96">
        <f t="shared" si="3"/>
        <v>107</v>
      </c>
      <c r="B164" s="482"/>
      <c r="C164" s="483"/>
      <c r="D164" s="483"/>
      <c r="E164" s="483"/>
      <c r="F164" s="483"/>
      <c r="G164" s="483"/>
      <c r="H164" s="483"/>
      <c r="I164" s="483"/>
      <c r="J164" s="483"/>
      <c r="K164" s="483"/>
      <c r="L164" s="484"/>
      <c r="M164" s="485"/>
      <c r="N164" s="485"/>
      <c r="O164" s="485"/>
      <c r="P164" s="486"/>
      <c r="Q164" s="487"/>
      <c r="R164" s="488"/>
      <c r="S164" s="488"/>
      <c r="T164" s="488"/>
      <c r="U164" s="489"/>
      <c r="V164" s="262"/>
      <c r="W164" s="490"/>
      <c r="X164" s="491"/>
      <c r="Y164" s="492"/>
      <c r="Z164" s="493"/>
      <c r="AA164" s="493"/>
      <c r="AB164" s="493"/>
      <c r="AC164" s="322" t="str">
        <f>IFERROR(VLOOKUP(Z164,【参考】数式用!$A$4:$B$54,2,FALSE),"")</f>
        <v/>
      </c>
      <c r="AD164" s="213"/>
      <c r="AE164" s="212" t="str">
        <f>IF(B164="","",IF(AO164="総合事業","数式を削除して手入力",IFERROR(INDEX(【参考】数式用!$AT$3:$AV$452,MATCH(Q164&amp;V164,【参考】数式用!$AS$3:$AS$452,0),MATCH(VLOOKUP(Z164,【参考】数式用!$AW$2:$AX$53,2,FALSE),【参考】数式用!$AT$2:$AV$2,0)),10)))</f>
        <v/>
      </c>
      <c r="AN164" s="395" t="str">
        <f>IF($L$18="", "", VLOOKUP(Z164,【参考】数式用!$A$4:$M$54,13,FALSE))</f>
        <v/>
      </c>
      <c r="AO164" s="46" t="e">
        <f>VLOOKUP(Z164,【参考】数式用!$A$2:$N$54,14,FALSE)</f>
        <v>#N/A</v>
      </c>
    </row>
    <row r="165" spans="1:41" ht="49.95" customHeight="1">
      <c r="A165" s="96">
        <f t="shared" si="3"/>
        <v>108</v>
      </c>
      <c r="B165" s="482"/>
      <c r="C165" s="483"/>
      <c r="D165" s="483"/>
      <c r="E165" s="483"/>
      <c r="F165" s="483"/>
      <c r="G165" s="483"/>
      <c r="H165" s="483"/>
      <c r="I165" s="483"/>
      <c r="J165" s="483"/>
      <c r="K165" s="483"/>
      <c r="L165" s="484"/>
      <c r="M165" s="485"/>
      <c r="N165" s="485"/>
      <c r="O165" s="485"/>
      <c r="P165" s="486"/>
      <c r="Q165" s="487"/>
      <c r="R165" s="488"/>
      <c r="S165" s="488"/>
      <c r="T165" s="488"/>
      <c r="U165" s="489"/>
      <c r="V165" s="262"/>
      <c r="W165" s="490"/>
      <c r="X165" s="491"/>
      <c r="Y165" s="492"/>
      <c r="Z165" s="493"/>
      <c r="AA165" s="493"/>
      <c r="AB165" s="493"/>
      <c r="AC165" s="322" t="str">
        <f>IFERROR(VLOOKUP(Z165,【参考】数式用!$A$4:$B$54,2,FALSE),"")</f>
        <v/>
      </c>
      <c r="AD165" s="213"/>
      <c r="AE165" s="212" t="str">
        <f>IF(B165="","",IF(AO165="総合事業","数式を削除して手入力",IFERROR(INDEX(【参考】数式用!$AT$3:$AV$452,MATCH(Q165&amp;V165,【参考】数式用!$AS$3:$AS$452,0),MATCH(VLOOKUP(Z165,【参考】数式用!$AW$2:$AX$53,2,FALSE),【参考】数式用!$AT$2:$AV$2,0)),10)))</f>
        <v/>
      </c>
      <c r="AN165" s="395" t="str">
        <f>IF($L$18="", "", VLOOKUP(Z165,【参考】数式用!$A$4:$M$54,13,FALSE))</f>
        <v/>
      </c>
      <c r="AO165" s="46" t="e">
        <f>VLOOKUP(Z165,【参考】数式用!$A$2:$N$54,14,FALSE)</f>
        <v>#N/A</v>
      </c>
    </row>
    <row r="166" spans="1:41" ht="49.95" customHeight="1">
      <c r="A166" s="96">
        <f t="shared" si="3"/>
        <v>109</v>
      </c>
      <c r="B166" s="482"/>
      <c r="C166" s="483"/>
      <c r="D166" s="483"/>
      <c r="E166" s="483"/>
      <c r="F166" s="483"/>
      <c r="G166" s="483"/>
      <c r="H166" s="483"/>
      <c r="I166" s="483"/>
      <c r="J166" s="483"/>
      <c r="K166" s="483"/>
      <c r="L166" s="484"/>
      <c r="M166" s="485"/>
      <c r="N166" s="485"/>
      <c r="O166" s="485"/>
      <c r="P166" s="486"/>
      <c r="Q166" s="487"/>
      <c r="R166" s="488"/>
      <c r="S166" s="488"/>
      <c r="T166" s="488"/>
      <c r="U166" s="489"/>
      <c r="V166" s="262"/>
      <c r="W166" s="490"/>
      <c r="X166" s="491"/>
      <c r="Y166" s="492"/>
      <c r="Z166" s="493"/>
      <c r="AA166" s="493"/>
      <c r="AB166" s="493"/>
      <c r="AC166" s="322" t="str">
        <f>IFERROR(VLOOKUP(Z166,【参考】数式用!$A$4:$B$54,2,FALSE),"")</f>
        <v/>
      </c>
      <c r="AD166" s="213"/>
      <c r="AE166" s="212" t="str">
        <f>IF(B166="","",IF(AO166="総合事業","数式を削除して手入力",IFERROR(INDEX(【参考】数式用!$AT$3:$AV$452,MATCH(Q166&amp;V166,【参考】数式用!$AS$3:$AS$452,0),MATCH(VLOOKUP(Z166,【参考】数式用!$AW$2:$AX$53,2,FALSE),【参考】数式用!$AT$2:$AV$2,0)),10)))</f>
        <v/>
      </c>
      <c r="AN166" s="395" t="str">
        <f>IF($L$18="", "", VLOOKUP(Z166,【参考】数式用!$A$4:$M$54,13,FALSE))</f>
        <v/>
      </c>
      <c r="AO166" s="46" t="e">
        <f>VLOOKUP(Z166,【参考】数式用!$A$2:$N$54,14,FALSE)</f>
        <v>#N/A</v>
      </c>
    </row>
    <row r="167" spans="1:41" ht="49.95" customHeight="1">
      <c r="A167" s="96">
        <f t="shared" si="3"/>
        <v>110</v>
      </c>
      <c r="B167" s="482"/>
      <c r="C167" s="483"/>
      <c r="D167" s="483"/>
      <c r="E167" s="483"/>
      <c r="F167" s="483"/>
      <c r="G167" s="483"/>
      <c r="H167" s="483"/>
      <c r="I167" s="483"/>
      <c r="J167" s="483"/>
      <c r="K167" s="483"/>
      <c r="L167" s="484"/>
      <c r="M167" s="485"/>
      <c r="N167" s="485"/>
      <c r="O167" s="485"/>
      <c r="P167" s="486"/>
      <c r="Q167" s="487"/>
      <c r="R167" s="488"/>
      <c r="S167" s="488"/>
      <c r="T167" s="488"/>
      <c r="U167" s="489"/>
      <c r="V167" s="262"/>
      <c r="W167" s="490"/>
      <c r="X167" s="491"/>
      <c r="Y167" s="492"/>
      <c r="Z167" s="493"/>
      <c r="AA167" s="493"/>
      <c r="AB167" s="493"/>
      <c r="AC167" s="322" t="str">
        <f>IFERROR(VLOOKUP(Z167,【参考】数式用!$A$4:$B$54,2,FALSE),"")</f>
        <v/>
      </c>
      <c r="AD167" s="213"/>
      <c r="AE167" s="212" t="str">
        <f>IF(B167="","",IF(AO167="総合事業","数式を削除して手入力",IFERROR(INDEX(【参考】数式用!$AT$3:$AV$452,MATCH(Q167&amp;V167,【参考】数式用!$AS$3:$AS$452,0),MATCH(VLOOKUP(Z167,【参考】数式用!$AW$2:$AX$53,2,FALSE),【参考】数式用!$AT$2:$AV$2,0)),10)))</f>
        <v/>
      </c>
      <c r="AN167" s="395" t="str">
        <f>IF($L$18="", "", VLOOKUP(Z167,【参考】数式用!$A$4:$M$54,13,FALSE))</f>
        <v/>
      </c>
      <c r="AO167" s="46" t="e">
        <f>VLOOKUP(Z167,【参考】数式用!$A$2:$N$54,14,FALSE)</f>
        <v>#N/A</v>
      </c>
    </row>
    <row r="168" spans="1:41" ht="49.95" customHeight="1">
      <c r="A168" s="96">
        <f t="shared" si="3"/>
        <v>111</v>
      </c>
      <c r="B168" s="482"/>
      <c r="C168" s="483"/>
      <c r="D168" s="483"/>
      <c r="E168" s="483"/>
      <c r="F168" s="483"/>
      <c r="G168" s="483"/>
      <c r="H168" s="483"/>
      <c r="I168" s="483"/>
      <c r="J168" s="483"/>
      <c r="K168" s="483"/>
      <c r="L168" s="484"/>
      <c r="M168" s="485"/>
      <c r="N168" s="485"/>
      <c r="O168" s="485"/>
      <c r="P168" s="486"/>
      <c r="Q168" s="487"/>
      <c r="R168" s="488"/>
      <c r="S168" s="488"/>
      <c r="T168" s="488"/>
      <c r="U168" s="489"/>
      <c r="V168" s="262"/>
      <c r="W168" s="490"/>
      <c r="X168" s="491"/>
      <c r="Y168" s="492"/>
      <c r="Z168" s="493"/>
      <c r="AA168" s="493"/>
      <c r="AB168" s="493"/>
      <c r="AC168" s="322" t="str">
        <f>IFERROR(VLOOKUP(Z168,【参考】数式用!$A$4:$B$54,2,FALSE),"")</f>
        <v/>
      </c>
      <c r="AD168" s="213"/>
      <c r="AE168" s="212" t="str">
        <f>IF(B168="","",IF(AO168="総合事業","数式を削除して手入力",IFERROR(INDEX(【参考】数式用!$AT$3:$AV$452,MATCH(Q168&amp;V168,【参考】数式用!$AS$3:$AS$452,0),MATCH(VLOOKUP(Z168,【参考】数式用!$AW$2:$AX$53,2,FALSE),【参考】数式用!$AT$2:$AV$2,0)),10)))</f>
        <v/>
      </c>
      <c r="AN168" s="395" t="str">
        <f>IF($L$18="", "", VLOOKUP(Z168,【参考】数式用!$A$4:$M$54,13,FALSE))</f>
        <v/>
      </c>
      <c r="AO168" s="46" t="e">
        <f>VLOOKUP(Z168,【参考】数式用!$A$2:$N$54,14,FALSE)</f>
        <v>#N/A</v>
      </c>
    </row>
    <row r="169" spans="1:41" ht="49.95" customHeight="1">
      <c r="A169" s="96">
        <f t="shared" si="3"/>
        <v>112</v>
      </c>
      <c r="B169" s="482"/>
      <c r="C169" s="483"/>
      <c r="D169" s="483"/>
      <c r="E169" s="483"/>
      <c r="F169" s="483"/>
      <c r="G169" s="483"/>
      <c r="H169" s="483"/>
      <c r="I169" s="483"/>
      <c r="J169" s="483"/>
      <c r="K169" s="483"/>
      <c r="L169" s="484"/>
      <c r="M169" s="485"/>
      <c r="N169" s="485"/>
      <c r="O169" s="485"/>
      <c r="P169" s="486"/>
      <c r="Q169" s="487"/>
      <c r="R169" s="488"/>
      <c r="S169" s="488"/>
      <c r="T169" s="488"/>
      <c r="U169" s="489"/>
      <c r="V169" s="262"/>
      <c r="W169" s="490"/>
      <c r="X169" s="491"/>
      <c r="Y169" s="492"/>
      <c r="Z169" s="493"/>
      <c r="AA169" s="493"/>
      <c r="AB169" s="493"/>
      <c r="AC169" s="322" t="str">
        <f>IFERROR(VLOOKUP(Z169,【参考】数式用!$A$4:$B$54,2,FALSE),"")</f>
        <v/>
      </c>
      <c r="AD169" s="213"/>
      <c r="AE169" s="212" t="str">
        <f>IF(B169="","",IF(AO169="総合事業","数式を削除して手入力",IFERROR(INDEX(【参考】数式用!$AT$3:$AV$452,MATCH(Q169&amp;V169,【参考】数式用!$AS$3:$AS$452,0),MATCH(VLOOKUP(Z169,【参考】数式用!$AW$2:$AX$53,2,FALSE),【参考】数式用!$AT$2:$AV$2,0)),10)))</f>
        <v/>
      </c>
      <c r="AN169" s="395" t="str">
        <f>IF($L$18="", "", VLOOKUP(Z169,【参考】数式用!$A$4:$M$54,13,FALSE))</f>
        <v/>
      </c>
      <c r="AO169" s="46" t="e">
        <f>VLOOKUP(Z169,【参考】数式用!$A$2:$N$54,14,FALSE)</f>
        <v>#N/A</v>
      </c>
    </row>
    <row r="170" spans="1:41" ht="49.95" customHeight="1">
      <c r="A170" s="96">
        <f t="shared" si="3"/>
        <v>113</v>
      </c>
      <c r="B170" s="482"/>
      <c r="C170" s="483"/>
      <c r="D170" s="483"/>
      <c r="E170" s="483"/>
      <c r="F170" s="483"/>
      <c r="G170" s="483"/>
      <c r="H170" s="483"/>
      <c r="I170" s="483"/>
      <c r="J170" s="483"/>
      <c r="K170" s="483"/>
      <c r="L170" s="484"/>
      <c r="M170" s="485"/>
      <c r="N170" s="485"/>
      <c r="O170" s="485"/>
      <c r="P170" s="486"/>
      <c r="Q170" s="487"/>
      <c r="R170" s="488"/>
      <c r="S170" s="488"/>
      <c r="T170" s="488"/>
      <c r="U170" s="489"/>
      <c r="V170" s="262"/>
      <c r="W170" s="490"/>
      <c r="X170" s="491"/>
      <c r="Y170" s="492"/>
      <c r="Z170" s="493"/>
      <c r="AA170" s="493"/>
      <c r="AB170" s="493"/>
      <c r="AC170" s="322" t="str">
        <f>IFERROR(VLOOKUP(Z170,【参考】数式用!$A$4:$B$54,2,FALSE),"")</f>
        <v/>
      </c>
      <c r="AD170" s="213"/>
      <c r="AE170" s="212" t="str">
        <f>IF(B170="","",IF(AO170="総合事業","数式を削除して手入力",IFERROR(INDEX(【参考】数式用!$AT$3:$AV$452,MATCH(Q170&amp;V170,【参考】数式用!$AS$3:$AS$452,0),MATCH(VLOOKUP(Z170,【参考】数式用!$AW$2:$AX$53,2,FALSE),【参考】数式用!$AT$2:$AV$2,0)),10)))</f>
        <v/>
      </c>
      <c r="AN170" s="395" t="str">
        <f>IF($L$18="", "", VLOOKUP(Z170,【参考】数式用!$A$4:$M$54,13,FALSE))</f>
        <v/>
      </c>
      <c r="AO170" s="46" t="e">
        <f>VLOOKUP(Z170,【参考】数式用!$A$2:$N$54,14,FALSE)</f>
        <v>#N/A</v>
      </c>
    </row>
    <row r="171" spans="1:41" ht="49.95" customHeight="1">
      <c r="A171" s="96">
        <f t="shared" si="3"/>
        <v>114</v>
      </c>
      <c r="B171" s="482"/>
      <c r="C171" s="483"/>
      <c r="D171" s="483"/>
      <c r="E171" s="483"/>
      <c r="F171" s="483"/>
      <c r="G171" s="483"/>
      <c r="H171" s="483"/>
      <c r="I171" s="483"/>
      <c r="J171" s="483"/>
      <c r="K171" s="483"/>
      <c r="L171" s="484"/>
      <c r="M171" s="485"/>
      <c r="N171" s="485"/>
      <c r="O171" s="485"/>
      <c r="P171" s="486"/>
      <c r="Q171" s="487"/>
      <c r="R171" s="488"/>
      <c r="S171" s="488"/>
      <c r="T171" s="488"/>
      <c r="U171" s="489"/>
      <c r="V171" s="262"/>
      <c r="W171" s="490"/>
      <c r="X171" s="491"/>
      <c r="Y171" s="492"/>
      <c r="Z171" s="493"/>
      <c r="AA171" s="493"/>
      <c r="AB171" s="493"/>
      <c r="AC171" s="322" t="str">
        <f>IFERROR(VLOOKUP(Z171,【参考】数式用!$A$4:$B$54,2,FALSE),"")</f>
        <v/>
      </c>
      <c r="AD171" s="213"/>
      <c r="AE171" s="212" t="str">
        <f>IF(B171="","",IF(AO171="総合事業","数式を削除して手入力",IFERROR(INDEX(【参考】数式用!$AT$3:$AV$452,MATCH(Q171&amp;V171,【参考】数式用!$AS$3:$AS$452,0),MATCH(VLOOKUP(Z171,【参考】数式用!$AW$2:$AX$53,2,FALSE),【参考】数式用!$AT$2:$AV$2,0)),10)))</f>
        <v/>
      </c>
      <c r="AN171" s="395" t="str">
        <f>IF($L$18="", "", VLOOKUP(Z171,【参考】数式用!$A$4:$M$54,13,FALSE))</f>
        <v/>
      </c>
      <c r="AO171" s="46" t="e">
        <f>VLOOKUP(Z171,【参考】数式用!$A$2:$N$54,14,FALSE)</f>
        <v>#N/A</v>
      </c>
    </row>
    <row r="172" spans="1:41" ht="49.95" customHeight="1">
      <c r="A172" s="96">
        <f t="shared" si="3"/>
        <v>115</v>
      </c>
      <c r="B172" s="482"/>
      <c r="C172" s="483"/>
      <c r="D172" s="483"/>
      <c r="E172" s="483"/>
      <c r="F172" s="483"/>
      <c r="G172" s="483"/>
      <c r="H172" s="483"/>
      <c r="I172" s="483"/>
      <c r="J172" s="483"/>
      <c r="K172" s="483"/>
      <c r="L172" s="484"/>
      <c r="M172" s="485"/>
      <c r="N172" s="485"/>
      <c r="O172" s="485"/>
      <c r="P172" s="486"/>
      <c r="Q172" s="487"/>
      <c r="R172" s="488"/>
      <c r="S172" s="488"/>
      <c r="T172" s="488"/>
      <c r="U172" s="489"/>
      <c r="V172" s="262"/>
      <c r="W172" s="490"/>
      <c r="X172" s="491"/>
      <c r="Y172" s="492"/>
      <c r="Z172" s="493"/>
      <c r="AA172" s="493"/>
      <c r="AB172" s="493"/>
      <c r="AC172" s="322" t="str">
        <f>IFERROR(VLOOKUP(Z172,【参考】数式用!$A$4:$B$54,2,FALSE),"")</f>
        <v/>
      </c>
      <c r="AD172" s="213"/>
      <c r="AE172" s="212" t="str">
        <f>IF(B172="","",IF(AO172="総合事業","数式を削除して手入力",IFERROR(INDEX(【参考】数式用!$AT$3:$AV$452,MATCH(Q172&amp;V172,【参考】数式用!$AS$3:$AS$452,0),MATCH(VLOOKUP(Z172,【参考】数式用!$AW$2:$AX$53,2,FALSE),【参考】数式用!$AT$2:$AV$2,0)),10)))</f>
        <v/>
      </c>
      <c r="AN172" s="395" t="str">
        <f>IF($L$18="", "", VLOOKUP(Z172,【参考】数式用!$A$4:$M$54,13,FALSE))</f>
        <v/>
      </c>
      <c r="AO172" s="46" t="e">
        <f>VLOOKUP(Z172,【参考】数式用!$A$2:$N$54,14,FALSE)</f>
        <v>#N/A</v>
      </c>
    </row>
    <row r="173" spans="1:41" ht="49.95" customHeight="1">
      <c r="A173" s="96">
        <f t="shared" si="3"/>
        <v>116</v>
      </c>
      <c r="B173" s="482"/>
      <c r="C173" s="483"/>
      <c r="D173" s="483"/>
      <c r="E173" s="483"/>
      <c r="F173" s="483"/>
      <c r="G173" s="483"/>
      <c r="H173" s="483"/>
      <c r="I173" s="483"/>
      <c r="J173" s="483"/>
      <c r="K173" s="483"/>
      <c r="L173" s="484"/>
      <c r="M173" s="485"/>
      <c r="N173" s="485"/>
      <c r="O173" s="485"/>
      <c r="P173" s="486"/>
      <c r="Q173" s="487"/>
      <c r="R173" s="488"/>
      <c r="S173" s="488"/>
      <c r="T173" s="488"/>
      <c r="U173" s="489"/>
      <c r="V173" s="262"/>
      <c r="W173" s="490"/>
      <c r="X173" s="491"/>
      <c r="Y173" s="492"/>
      <c r="Z173" s="493"/>
      <c r="AA173" s="493"/>
      <c r="AB173" s="493"/>
      <c r="AC173" s="322" t="str">
        <f>IFERROR(VLOOKUP(Z173,【参考】数式用!$A$4:$B$54,2,FALSE),"")</f>
        <v/>
      </c>
      <c r="AD173" s="213"/>
      <c r="AE173" s="212" t="str">
        <f>IF(B173="","",IF(AO173="総合事業","数式を削除して手入力",IFERROR(INDEX(【参考】数式用!$AT$3:$AV$452,MATCH(Q173&amp;V173,【参考】数式用!$AS$3:$AS$452,0),MATCH(VLOOKUP(Z173,【参考】数式用!$AW$2:$AX$53,2,FALSE),【参考】数式用!$AT$2:$AV$2,0)),10)))</f>
        <v/>
      </c>
      <c r="AN173" s="395" t="str">
        <f>IF($L$18="", "", VLOOKUP(Z173,【参考】数式用!$A$4:$M$54,13,FALSE))</f>
        <v/>
      </c>
      <c r="AO173" s="46" t="e">
        <f>VLOOKUP(Z173,【参考】数式用!$A$2:$N$54,14,FALSE)</f>
        <v>#N/A</v>
      </c>
    </row>
    <row r="174" spans="1:41" ht="49.95" customHeight="1">
      <c r="A174" s="96">
        <f t="shared" si="3"/>
        <v>117</v>
      </c>
      <c r="B174" s="494"/>
      <c r="C174" s="495"/>
      <c r="D174" s="495"/>
      <c r="E174" s="495"/>
      <c r="F174" s="495"/>
      <c r="G174" s="495"/>
      <c r="H174" s="495"/>
      <c r="I174" s="495"/>
      <c r="J174" s="495"/>
      <c r="K174" s="496"/>
      <c r="L174" s="484"/>
      <c r="M174" s="485"/>
      <c r="N174" s="485"/>
      <c r="O174" s="485"/>
      <c r="P174" s="486"/>
      <c r="Q174" s="487"/>
      <c r="R174" s="488"/>
      <c r="S174" s="488"/>
      <c r="T174" s="488"/>
      <c r="U174" s="489"/>
      <c r="V174" s="262"/>
      <c r="W174" s="490"/>
      <c r="X174" s="491"/>
      <c r="Y174" s="492"/>
      <c r="Z174" s="490"/>
      <c r="AA174" s="491"/>
      <c r="AB174" s="492"/>
      <c r="AC174" s="322" t="str">
        <f>IFERROR(VLOOKUP(Z174,【参考】数式用!$A$4:$B$54,2,FALSE),"")</f>
        <v/>
      </c>
      <c r="AD174" s="213"/>
      <c r="AE174" s="212" t="str">
        <f>IF(B174="","",IF(AO174="総合事業","数式を削除して手入力",IFERROR(INDEX(【参考】数式用!$AT$3:$AV$452,MATCH(Q174&amp;V174,【参考】数式用!$AS$3:$AS$452,0),MATCH(VLOOKUP(Z174,【参考】数式用!$AW$2:$AX$53,2,FALSE),【参考】数式用!$AT$2:$AV$2,0)),10)))</f>
        <v/>
      </c>
      <c r="AN174" s="395" t="str">
        <f>IF($L$18="", "", VLOOKUP(Z174,【参考】数式用!$A$4:$M$54,13,FALSE))</f>
        <v/>
      </c>
      <c r="AO174" s="46" t="e">
        <f>VLOOKUP(Z174,【参考】数式用!$A$2:$N$54,14,FALSE)</f>
        <v>#N/A</v>
      </c>
    </row>
    <row r="175" spans="1:41" ht="49.95" customHeight="1">
      <c r="A175" s="96">
        <f t="shared" si="3"/>
        <v>118</v>
      </c>
      <c r="B175" s="482"/>
      <c r="C175" s="483"/>
      <c r="D175" s="483"/>
      <c r="E175" s="483"/>
      <c r="F175" s="483"/>
      <c r="G175" s="483"/>
      <c r="H175" s="483"/>
      <c r="I175" s="483"/>
      <c r="J175" s="483"/>
      <c r="K175" s="483"/>
      <c r="L175" s="484"/>
      <c r="M175" s="485"/>
      <c r="N175" s="485"/>
      <c r="O175" s="485"/>
      <c r="P175" s="486"/>
      <c r="Q175" s="487"/>
      <c r="R175" s="488"/>
      <c r="S175" s="488"/>
      <c r="T175" s="488"/>
      <c r="U175" s="489"/>
      <c r="V175" s="262"/>
      <c r="W175" s="490"/>
      <c r="X175" s="491"/>
      <c r="Y175" s="492"/>
      <c r="Z175" s="493"/>
      <c r="AA175" s="493"/>
      <c r="AB175" s="493"/>
      <c r="AC175" s="322" t="str">
        <f>IFERROR(VLOOKUP(Z175,【参考】数式用!$A$4:$B$54,2,FALSE),"")</f>
        <v/>
      </c>
      <c r="AD175" s="213"/>
      <c r="AE175" s="212" t="str">
        <f>IF(B175="","",IF(AO175="総合事業","数式を削除して手入力",IFERROR(INDEX(【参考】数式用!$AT$3:$AV$452,MATCH(Q175&amp;V175,【参考】数式用!$AS$3:$AS$452,0),MATCH(VLOOKUP(Z175,【参考】数式用!$AW$2:$AX$53,2,FALSE),【参考】数式用!$AT$2:$AV$2,0)),10)))</f>
        <v/>
      </c>
      <c r="AN175" s="395" t="str">
        <f>IF($L$18="", "", VLOOKUP(Z175,【参考】数式用!$A$4:$M$54,13,FALSE))</f>
        <v/>
      </c>
      <c r="AO175" s="46" t="e">
        <f>VLOOKUP(Z175,【参考】数式用!$A$2:$N$54,14,FALSE)</f>
        <v>#N/A</v>
      </c>
    </row>
    <row r="176" spans="1:41" ht="49.95" customHeight="1">
      <c r="A176" s="96">
        <f t="shared" si="3"/>
        <v>119</v>
      </c>
      <c r="B176" s="482"/>
      <c r="C176" s="483"/>
      <c r="D176" s="483"/>
      <c r="E176" s="483"/>
      <c r="F176" s="483"/>
      <c r="G176" s="483"/>
      <c r="H176" s="483"/>
      <c r="I176" s="483"/>
      <c r="J176" s="483"/>
      <c r="K176" s="483"/>
      <c r="L176" s="484"/>
      <c r="M176" s="485"/>
      <c r="N176" s="485"/>
      <c r="O176" s="485"/>
      <c r="P176" s="486"/>
      <c r="Q176" s="487"/>
      <c r="R176" s="488"/>
      <c r="S176" s="488"/>
      <c r="T176" s="488"/>
      <c r="U176" s="489"/>
      <c r="V176" s="262"/>
      <c r="W176" s="490"/>
      <c r="X176" s="491"/>
      <c r="Y176" s="492"/>
      <c r="Z176" s="493"/>
      <c r="AA176" s="493"/>
      <c r="AB176" s="493"/>
      <c r="AC176" s="322" t="str">
        <f>IFERROR(VLOOKUP(Z176,【参考】数式用!$A$4:$B$54,2,FALSE),"")</f>
        <v/>
      </c>
      <c r="AD176" s="213"/>
      <c r="AE176" s="212" t="str">
        <f>IF(B176="","",IF(AO176="総合事業","数式を削除して手入力",IFERROR(INDEX(【参考】数式用!$AT$3:$AV$452,MATCH(Q176&amp;V176,【参考】数式用!$AS$3:$AS$452,0),MATCH(VLOOKUP(Z176,【参考】数式用!$AW$2:$AX$53,2,FALSE),【参考】数式用!$AT$2:$AV$2,0)),10)))</f>
        <v/>
      </c>
      <c r="AN176" s="395" t="str">
        <f>IF($L$18="", "", VLOOKUP(Z176,【参考】数式用!$A$4:$M$54,13,FALSE))</f>
        <v/>
      </c>
      <c r="AO176" s="46" t="e">
        <f>VLOOKUP(Z176,【参考】数式用!$A$2:$N$54,14,FALSE)</f>
        <v>#N/A</v>
      </c>
    </row>
    <row r="177" spans="1:41" ht="49.95" customHeight="1">
      <c r="A177" s="96">
        <f t="shared" si="3"/>
        <v>120</v>
      </c>
      <c r="B177" s="482"/>
      <c r="C177" s="483"/>
      <c r="D177" s="483"/>
      <c r="E177" s="483"/>
      <c r="F177" s="483"/>
      <c r="G177" s="483"/>
      <c r="H177" s="483"/>
      <c r="I177" s="483"/>
      <c r="J177" s="483"/>
      <c r="K177" s="483"/>
      <c r="L177" s="484"/>
      <c r="M177" s="485"/>
      <c r="N177" s="485"/>
      <c r="O177" s="485"/>
      <c r="P177" s="486"/>
      <c r="Q177" s="487"/>
      <c r="R177" s="488"/>
      <c r="S177" s="488"/>
      <c r="T177" s="488"/>
      <c r="U177" s="489"/>
      <c r="V177" s="262"/>
      <c r="W177" s="490"/>
      <c r="X177" s="491"/>
      <c r="Y177" s="492"/>
      <c r="Z177" s="493"/>
      <c r="AA177" s="493"/>
      <c r="AB177" s="493"/>
      <c r="AC177" s="322" t="str">
        <f>IFERROR(VLOOKUP(Z177,【参考】数式用!$A$4:$B$54,2,FALSE),"")</f>
        <v/>
      </c>
      <c r="AD177" s="213"/>
      <c r="AE177" s="212" t="str">
        <f>IF(B177="","",IF(AO177="総合事業","数式を削除して手入力",IFERROR(INDEX(【参考】数式用!$AT$3:$AV$452,MATCH(Q177&amp;V177,【参考】数式用!$AS$3:$AS$452,0),MATCH(VLOOKUP(Z177,【参考】数式用!$AW$2:$AX$53,2,FALSE),【参考】数式用!$AT$2:$AV$2,0)),10)))</f>
        <v/>
      </c>
      <c r="AN177" s="395" t="str">
        <f>IF($L$18="", "", VLOOKUP(Z177,【参考】数式用!$A$4:$M$54,13,FALSE))</f>
        <v/>
      </c>
      <c r="AO177" s="46" t="e">
        <f>VLOOKUP(Z177,【参考】数式用!$A$2:$N$54,14,FALSE)</f>
        <v>#N/A</v>
      </c>
    </row>
    <row r="178" spans="1:41" ht="49.95" customHeight="1">
      <c r="A178" s="96">
        <f t="shared" si="3"/>
        <v>121</v>
      </c>
      <c r="B178" s="482"/>
      <c r="C178" s="483"/>
      <c r="D178" s="483"/>
      <c r="E178" s="483"/>
      <c r="F178" s="483"/>
      <c r="G178" s="483"/>
      <c r="H178" s="483"/>
      <c r="I178" s="483"/>
      <c r="J178" s="483"/>
      <c r="K178" s="483"/>
      <c r="L178" s="484"/>
      <c r="M178" s="485"/>
      <c r="N178" s="485"/>
      <c r="O178" s="485"/>
      <c r="P178" s="486"/>
      <c r="Q178" s="487"/>
      <c r="R178" s="488"/>
      <c r="S178" s="488"/>
      <c r="T178" s="488"/>
      <c r="U178" s="489"/>
      <c r="V178" s="262"/>
      <c r="W178" s="490"/>
      <c r="X178" s="491"/>
      <c r="Y178" s="492"/>
      <c r="Z178" s="493"/>
      <c r="AA178" s="493"/>
      <c r="AB178" s="493"/>
      <c r="AC178" s="322" t="str">
        <f>IFERROR(VLOOKUP(Z178,【参考】数式用!$A$4:$B$54,2,FALSE),"")</f>
        <v/>
      </c>
      <c r="AD178" s="213"/>
      <c r="AE178" s="212" t="str">
        <f>IF(B178="","",IF(AO178="総合事業","数式を削除して手入力",IFERROR(INDEX(【参考】数式用!$AT$3:$AV$452,MATCH(Q178&amp;V178,【参考】数式用!$AS$3:$AS$452,0),MATCH(VLOOKUP(Z178,【参考】数式用!$AW$2:$AX$53,2,FALSE),【参考】数式用!$AT$2:$AV$2,0)),10)))</f>
        <v/>
      </c>
      <c r="AN178" s="395" t="str">
        <f>IF($L$18="", "", VLOOKUP(Z178,【参考】数式用!$A$4:$M$54,13,FALSE))</f>
        <v/>
      </c>
      <c r="AO178" s="46" t="e">
        <f>VLOOKUP(Z178,【参考】数式用!$A$2:$N$54,14,FALSE)</f>
        <v>#N/A</v>
      </c>
    </row>
    <row r="179" spans="1:41" ht="49.95" customHeight="1">
      <c r="A179" s="96">
        <f t="shared" si="3"/>
        <v>122</v>
      </c>
      <c r="B179" s="482"/>
      <c r="C179" s="483"/>
      <c r="D179" s="483"/>
      <c r="E179" s="483"/>
      <c r="F179" s="483"/>
      <c r="G179" s="483"/>
      <c r="H179" s="483"/>
      <c r="I179" s="483"/>
      <c r="J179" s="483"/>
      <c r="K179" s="483"/>
      <c r="L179" s="484"/>
      <c r="M179" s="485"/>
      <c r="N179" s="485"/>
      <c r="O179" s="485"/>
      <c r="P179" s="486"/>
      <c r="Q179" s="487"/>
      <c r="R179" s="488"/>
      <c r="S179" s="488"/>
      <c r="T179" s="488"/>
      <c r="U179" s="489"/>
      <c r="V179" s="262"/>
      <c r="W179" s="490"/>
      <c r="X179" s="491"/>
      <c r="Y179" s="492"/>
      <c r="Z179" s="493"/>
      <c r="AA179" s="493"/>
      <c r="AB179" s="493"/>
      <c r="AC179" s="322" t="str">
        <f>IFERROR(VLOOKUP(Z179,【参考】数式用!$A$4:$B$54,2,FALSE),"")</f>
        <v/>
      </c>
      <c r="AD179" s="213"/>
      <c r="AE179" s="212" t="str">
        <f>IF(B179="","",IF(AO179="総合事業","数式を削除して手入力",IFERROR(INDEX(【参考】数式用!$AT$3:$AV$452,MATCH(Q179&amp;V179,【参考】数式用!$AS$3:$AS$452,0),MATCH(VLOOKUP(Z179,【参考】数式用!$AW$2:$AX$53,2,FALSE),【参考】数式用!$AT$2:$AV$2,0)),10)))</f>
        <v/>
      </c>
      <c r="AN179" s="395" t="str">
        <f>IF($L$18="", "", VLOOKUP(Z179,【参考】数式用!$A$4:$M$54,13,FALSE))</f>
        <v/>
      </c>
      <c r="AO179" s="46" t="e">
        <f>VLOOKUP(Z179,【参考】数式用!$A$2:$N$54,14,FALSE)</f>
        <v>#N/A</v>
      </c>
    </row>
    <row r="180" spans="1:41" ht="49.95" customHeight="1">
      <c r="A180" s="96">
        <f t="shared" si="3"/>
        <v>123</v>
      </c>
      <c r="B180" s="482"/>
      <c r="C180" s="483"/>
      <c r="D180" s="483"/>
      <c r="E180" s="483"/>
      <c r="F180" s="483"/>
      <c r="G180" s="483"/>
      <c r="H180" s="483"/>
      <c r="I180" s="483"/>
      <c r="J180" s="483"/>
      <c r="K180" s="483"/>
      <c r="L180" s="484"/>
      <c r="M180" s="485"/>
      <c r="N180" s="485"/>
      <c r="O180" s="485"/>
      <c r="P180" s="486"/>
      <c r="Q180" s="487"/>
      <c r="R180" s="488"/>
      <c r="S180" s="488"/>
      <c r="T180" s="488"/>
      <c r="U180" s="489"/>
      <c r="V180" s="262"/>
      <c r="W180" s="490"/>
      <c r="X180" s="491"/>
      <c r="Y180" s="492"/>
      <c r="Z180" s="493"/>
      <c r="AA180" s="493"/>
      <c r="AB180" s="493"/>
      <c r="AC180" s="322" t="str">
        <f>IFERROR(VLOOKUP(Z180,【参考】数式用!$A$4:$B$54,2,FALSE),"")</f>
        <v/>
      </c>
      <c r="AD180" s="213"/>
      <c r="AE180" s="212" t="str">
        <f>IF(B180="","",IF(AO180="総合事業","数式を削除して手入力",IFERROR(INDEX(【参考】数式用!$AT$3:$AV$452,MATCH(Q180&amp;V180,【参考】数式用!$AS$3:$AS$452,0),MATCH(VLOOKUP(Z180,【参考】数式用!$AW$2:$AX$53,2,FALSE),【参考】数式用!$AT$2:$AV$2,0)),10)))</f>
        <v/>
      </c>
      <c r="AN180" s="395" t="str">
        <f>IF($L$18="", "", VLOOKUP(Z180,【参考】数式用!$A$4:$M$54,13,FALSE))</f>
        <v/>
      </c>
      <c r="AO180" s="46" t="e">
        <f>VLOOKUP(Z180,【参考】数式用!$A$2:$N$54,14,FALSE)</f>
        <v>#N/A</v>
      </c>
    </row>
    <row r="181" spans="1:41" ht="49.95" customHeight="1">
      <c r="A181" s="96">
        <f t="shared" si="3"/>
        <v>124</v>
      </c>
      <c r="B181" s="482"/>
      <c r="C181" s="483"/>
      <c r="D181" s="483"/>
      <c r="E181" s="483"/>
      <c r="F181" s="483"/>
      <c r="G181" s="483"/>
      <c r="H181" s="483"/>
      <c r="I181" s="483"/>
      <c r="J181" s="483"/>
      <c r="K181" s="483"/>
      <c r="L181" s="484"/>
      <c r="M181" s="485"/>
      <c r="N181" s="485"/>
      <c r="O181" s="485"/>
      <c r="P181" s="486"/>
      <c r="Q181" s="487"/>
      <c r="R181" s="488"/>
      <c r="S181" s="488"/>
      <c r="T181" s="488"/>
      <c r="U181" s="489"/>
      <c r="V181" s="262"/>
      <c r="W181" s="490"/>
      <c r="X181" s="491"/>
      <c r="Y181" s="492"/>
      <c r="Z181" s="493"/>
      <c r="AA181" s="493"/>
      <c r="AB181" s="493"/>
      <c r="AC181" s="322" t="str">
        <f>IFERROR(VLOOKUP(Z181,【参考】数式用!$A$4:$B$54,2,FALSE),"")</f>
        <v/>
      </c>
      <c r="AD181" s="213"/>
      <c r="AE181" s="212" t="str">
        <f>IF(B181="","",IF(AO181="総合事業","数式を削除して手入力",IFERROR(INDEX(【参考】数式用!$AT$3:$AV$452,MATCH(Q181&amp;V181,【参考】数式用!$AS$3:$AS$452,0),MATCH(VLOOKUP(Z181,【参考】数式用!$AW$2:$AX$53,2,FALSE),【参考】数式用!$AT$2:$AV$2,0)),10)))</f>
        <v/>
      </c>
      <c r="AN181" s="395" t="str">
        <f>IF($L$18="", "", VLOOKUP(Z181,【参考】数式用!$A$4:$M$54,13,FALSE))</f>
        <v/>
      </c>
      <c r="AO181" s="46" t="e">
        <f>VLOOKUP(Z181,【参考】数式用!$A$2:$N$54,14,FALSE)</f>
        <v>#N/A</v>
      </c>
    </row>
    <row r="182" spans="1:41" ht="49.95" customHeight="1">
      <c r="A182" s="96">
        <f t="shared" si="3"/>
        <v>125</v>
      </c>
      <c r="B182" s="482"/>
      <c r="C182" s="483"/>
      <c r="D182" s="483"/>
      <c r="E182" s="483"/>
      <c r="F182" s="483"/>
      <c r="G182" s="483"/>
      <c r="H182" s="483"/>
      <c r="I182" s="483"/>
      <c r="J182" s="483"/>
      <c r="K182" s="483"/>
      <c r="L182" s="484"/>
      <c r="M182" s="485"/>
      <c r="N182" s="485"/>
      <c r="O182" s="485"/>
      <c r="P182" s="486"/>
      <c r="Q182" s="487"/>
      <c r="R182" s="488"/>
      <c r="S182" s="488"/>
      <c r="T182" s="488"/>
      <c r="U182" s="489"/>
      <c r="V182" s="262"/>
      <c r="W182" s="490"/>
      <c r="X182" s="491"/>
      <c r="Y182" s="492"/>
      <c r="Z182" s="493"/>
      <c r="AA182" s="493"/>
      <c r="AB182" s="493"/>
      <c r="AC182" s="322" t="str">
        <f>IFERROR(VLOOKUP(Z182,【参考】数式用!$A$4:$B$54,2,FALSE),"")</f>
        <v/>
      </c>
      <c r="AD182" s="213"/>
      <c r="AE182" s="212" t="str">
        <f>IF(B182="","",IF(AO182="総合事業","数式を削除して手入力",IFERROR(INDEX(【参考】数式用!$AT$3:$AV$452,MATCH(Q182&amp;V182,【参考】数式用!$AS$3:$AS$452,0),MATCH(VLOOKUP(Z182,【参考】数式用!$AW$2:$AX$53,2,FALSE),【参考】数式用!$AT$2:$AV$2,0)),10)))</f>
        <v/>
      </c>
      <c r="AN182" s="395" t="str">
        <f>IF($L$18="", "", VLOOKUP(Z182,【参考】数式用!$A$4:$M$54,13,FALSE))</f>
        <v/>
      </c>
      <c r="AO182" s="46" t="e">
        <f>VLOOKUP(Z182,【参考】数式用!$A$2:$N$54,14,FALSE)</f>
        <v>#N/A</v>
      </c>
    </row>
    <row r="183" spans="1:41" ht="49.95" customHeight="1">
      <c r="A183" s="96">
        <f t="shared" si="3"/>
        <v>126</v>
      </c>
      <c r="B183" s="482"/>
      <c r="C183" s="483"/>
      <c r="D183" s="483"/>
      <c r="E183" s="483"/>
      <c r="F183" s="483"/>
      <c r="G183" s="483"/>
      <c r="H183" s="483"/>
      <c r="I183" s="483"/>
      <c r="J183" s="483"/>
      <c r="K183" s="483"/>
      <c r="L183" s="484"/>
      <c r="M183" s="485"/>
      <c r="N183" s="485"/>
      <c r="O183" s="485"/>
      <c r="P183" s="486"/>
      <c r="Q183" s="487"/>
      <c r="R183" s="488"/>
      <c r="S183" s="488"/>
      <c r="T183" s="488"/>
      <c r="U183" s="489"/>
      <c r="V183" s="262"/>
      <c r="W183" s="490"/>
      <c r="X183" s="491"/>
      <c r="Y183" s="492"/>
      <c r="Z183" s="493"/>
      <c r="AA183" s="493"/>
      <c r="AB183" s="493"/>
      <c r="AC183" s="322" t="str">
        <f>IFERROR(VLOOKUP(Z183,【参考】数式用!$A$4:$B$54,2,FALSE),"")</f>
        <v/>
      </c>
      <c r="AD183" s="213"/>
      <c r="AE183" s="212" t="str">
        <f>IF(B183="","",IF(AO183="総合事業","数式を削除して手入力",IFERROR(INDEX(【参考】数式用!$AT$3:$AV$452,MATCH(Q183&amp;V183,【参考】数式用!$AS$3:$AS$452,0),MATCH(VLOOKUP(Z183,【参考】数式用!$AW$2:$AX$53,2,FALSE),【参考】数式用!$AT$2:$AV$2,0)),10)))</f>
        <v/>
      </c>
      <c r="AN183" s="395" t="str">
        <f>IF($L$18="", "", VLOOKUP(Z183,【参考】数式用!$A$4:$M$54,13,FALSE))</f>
        <v/>
      </c>
      <c r="AO183" s="46" t="e">
        <f>VLOOKUP(Z183,【参考】数式用!$A$2:$N$54,14,FALSE)</f>
        <v>#N/A</v>
      </c>
    </row>
    <row r="184" spans="1:41" ht="49.95" customHeight="1">
      <c r="A184" s="96">
        <f t="shared" si="3"/>
        <v>127</v>
      </c>
      <c r="B184" s="482"/>
      <c r="C184" s="483"/>
      <c r="D184" s="483"/>
      <c r="E184" s="483"/>
      <c r="F184" s="483"/>
      <c r="G184" s="483"/>
      <c r="H184" s="483"/>
      <c r="I184" s="483"/>
      <c r="J184" s="483"/>
      <c r="K184" s="483"/>
      <c r="L184" s="484"/>
      <c r="M184" s="485"/>
      <c r="N184" s="485"/>
      <c r="O184" s="485"/>
      <c r="P184" s="486"/>
      <c r="Q184" s="487"/>
      <c r="R184" s="488"/>
      <c r="S184" s="488"/>
      <c r="T184" s="488"/>
      <c r="U184" s="489"/>
      <c r="V184" s="262"/>
      <c r="W184" s="490"/>
      <c r="X184" s="491"/>
      <c r="Y184" s="492"/>
      <c r="Z184" s="493"/>
      <c r="AA184" s="493"/>
      <c r="AB184" s="493"/>
      <c r="AC184" s="322" t="str">
        <f>IFERROR(VLOOKUP(Z184,【参考】数式用!$A$4:$B$54,2,FALSE),"")</f>
        <v/>
      </c>
      <c r="AD184" s="213"/>
      <c r="AE184" s="212" t="str">
        <f>IF(B184="","",IF(AO184="総合事業","数式を削除して手入力",IFERROR(INDEX(【参考】数式用!$AT$3:$AV$452,MATCH(Q184&amp;V184,【参考】数式用!$AS$3:$AS$452,0),MATCH(VLOOKUP(Z184,【参考】数式用!$AW$2:$AX$53,2,FALSE),【参考】数式用!$AT$2:$AV$2,0)),10)))</f>
        <v/>
      </c>
      <c r="AN184" s="395" t="str">
        <f>IF($L$18="", "", VLOOKUP(Z184,【参考】数式用!$A$4:$M$54,13,FALSE))</f>
        <v/>
      </c>
      <c r="AO184" s="46" t="e">
        <f>VLOOKUP(Z184,【参考】数式用!$A$2:$N$54,14,FALSE)</f>
        <v>#N/A</v>
      </c>
    </row>
    <row r="185" spans="1:41" ht="49.95" customHeight="1">
      <c r="A185" s="96">
        <f t="shared" si="3"/>
        <v>128</v>
      </c>
      <c r="B185" s="494"/>
      <c r="C185" s="495"/>
      <c r="D185" s="495"/>
      <c r="E185" s="495"/>
      <c r="F185" s="495"/>
      <c r="G185" s="495"/>
      <c r="H185" s="495"/>
      <c r="I185" s="495"/>
      <c r="J185" s="495"/>
      <c r="K185" s="496"/>
      <c r="L185" s="484"/>
      <c r="M185" s="485"/>
      <c r="N185" s="485"/>
      <c r="O185" s="485"/>
      <c r="P185" s="486"/>
      <c r="Q185" s="487"/>
      <c r="R185" s="488"/>
      <c r="S185" s="488"/>
      <c r="T185" s="488"/>
      <c r="U185" s="489"/>
      <c r="V185" s="262"/>
      <c r="W185" s="490"/>
      <c r="X185" s="491"/>
      <c r="Y185" s="492"/>
      <c r="Z185" s="490"/>
      <c r="AA185" s="491"/>
      <c r="AB185" s="492"/>
      <c r="AC185" s="322" t="str">
        <f>IFERROR(VLOOKUP(Z185,【参考】数式用!$A$4:$B$54,2,FALSE),"")</f>
        <v/>
      </c>
      <c r="AD185" s="213"/>
      <c r="AE185" s="212" t="str">
        <f>IF(B185="","",IF(AO185="総合事業","数式を削除して手入力",IFERROR(INDEX(【参考】数式用!$AT$3:$AV$452,MATCH(Q185&amp;V185,【参考】数式用!$AS$3:$AS$452,0),MATCH(VLOOKUP(Z185,【参考】数式用!$AW$2:$AX$53,2,FALSE),【参考】数式用!$AT$2:$AV$2,0)),10)))</f>
        <v/>
      </c>
      <c r="AN185" s="395" t="str">
        <f>IF($L$18="", "", VLOOKUP(Z185,【参考】数式用!$A$4:$M$54,13,FALSE))</f>
        <v/>
      </c>
      <c r="AO185" s="46" t="e">
        <f>VLOOKUP(Z185,【参考】数式用!$A$2:$N$54,14,FALSE)</f>
        <v>#N/A</v>
      </c>
    </row>
    <row r="186" spans="1:41" ht="49.95" customHeight="1">
      <c r="A186" s="96">
        <f t="shared" si="3"/>
        <v>129</v>
      </c>
      <c r="B186" s="482"/>
      <c r="C186" s="483"/>
      <c r="D186" s="483"/>
      <c r="E186" s="483"/>
      <c r="F186" s="483"/>
      <c r="G186" s="483"/>
      <c r="H186" s="483"/>
      <c r="I186" s="483"/>
      <c r="J186" s="483"/>
      <c r="K186" s="483"/>
      <c r="L186" s="484"/>
      <c r="M186" s="485"/>
      <c r="N186" s="485"/>
      <c r="O186" s="485"/>
      <c r="P186" s="486"/>
      <c r="Q186" s="487"/>
      <c r="R186" s="488"/>
      <c r="S186" s="488"/>
      <c r="T186" s="488"/>
      <c r="U186" s="489"/>
      <c r="V186" s="262"/>
      <c r="W186" s="490"/>
      <c r="X186" s="491"/>
      <c r="Y186" s="492"/>
      <c r="Z186" s="493"/>
      <c r="AA186" s="493"/>
      <c r="AB186" s="493"/>
      <c r="AC186" s="322" t="str">
        <f>IFERROR(VLOOKUP(Z186,【参考】数式用!$A$4:$B$54,2,FALSE),"")</f>
        <v/>
      </c>
      <c r="AD186" s="213"/>
      <c r="AE186" s="212" t="str">
        <f>IF(B186="","",IF(AO186="総合事業","数式を削除して手入力",IFERROR(INDEX(【参考】数式用!$AT$3:$AV$452,MATCH(Q186&amp;V186,【参考】数式用!$AS$3:$AS$452,0),MATCH(VLOOKUP(Z186,【参考】数式用!$AW$2:$AX$53,2,FALSE),【参考】数式用!$AT$2:$AV$2,0)),10)))</f>
        <v/>
      </c>
      <c r="AN186" s="395" t="str">
        <f>IF($L$18="", "", VLOOKUP(Z186,【参考】数式用!$A$4:$M$54,13,FALSE))</f>
        <v/>
      </c>
      <c r="AO186" s="46" t="e">
        <f>VLOOKUP(Z186,【参考】数式用!$A$2:$N$54,14,FALSE)</f>
        <v>#N/A</v>
      </c>
    </row>
    <row r="187" spans="1:41" ht="49.95" customHeight="1">
      <c r="A187" s="96">
        <f t="shared" si="3"/>
        <v>130</v>
      </c>
      <c r="B187" s="482"/>
      <c r="C187" s="483"/>
      <c r="D187" s="483"/>
      <c r="E187" s="483"/>
      <c r="F187" s="483"/>
      <c r="G187" s="483"/>
      <c r="H187" s="483"/>
      <c r="I187" s="483"/>
      <c r="J187" s="483"/>
      <c r="K187" s="483"/>
      <c r="L187" s="484"/>
      <c r="M187" s="485"/>
      <c r="N187" s="485"/>
      <c r="O187" s="485"/>
      <c r="P187" s="486"/>
      <c r="Q187" s="487"/>
      <c r="R187" s="488"/>
      <c r="S187" s="488"/>
      <c r="T187" s="488"/>
      <c r="U187" s="489"/>
      <c r="V187" s="262"/>
      <c r="W187" s="490"/>
      <c r="X187" s="491"/>
      <c r="Y187" s="492"/>
      <c r="Z187" s="493"/>
      <c r="AA187" s="493"/>
      <c r="AB187" s="493"/>
      <c r="AC187" s="322" t="str">
        <f>IFERROR(VLOOKUP(Z187,【参考】数式用!$A$4:$B$54,2,FALSE),"")</f>
        <v/>
      </c>
      <c r="AD187" s="213"/>
      <c r="AE187" s="212" t="str">
        <f>IF(B187="","",IF(AO187="総合事業","数式を削除して手入力",IFERROR(INDEX(【参考】数式用!$AT$3:$AV$452,MATCH(Q187&amp;V187,【参考】数式用!$AS$3:$AS$452,0),MATCH(VLOOKUP(Z187,【参考】数式用!$AW$2:$AX$53,2,FALSE),【参考】数式用!$AT$2:$AV$2,0)),10)))</f>
        <v/>
      </c>
      <c r="AN187" s="395" t="str">
        <f>IF($L$18="", "", VLOOKUP(Z187,【参考】数式用!$A$4:$M$54,13,FALSE))</f>
        <v/>
      </c>
      <c r="AO187" s="46" t="e">
        <f>VLOOKUP(Z187,【参考】数式用!$A$2:$N$54,14,FALSE)</f>
        <v>#N/A</v>
      </c>
    </row>
    <row r="188" spans="1:41" ht="49.95" customHeight="1">
      <c r="A188" s="96">
        <f t="shared" si="3"/>
        <v>131</v>
      </c>
      <c r="B188" s="482"/>
      <c r="C188" s="483"/>
      <c r="D188" s="483"/>
      <c r="E188" s="483"/>
      <c r="F188" s="483"/>
      <c r="G188" s="483"/>
      <c r="H188" s="483"/>
      <c r="I188" s="483"/>
      <c r="J188" s="483"/>
      <c r="K188" s="483"/>
      <c r="L188" s="484"/>
      <c r="M188" s="485"/>
      <c r="N188" s="485"/>
      <c r="O188" s="485"/>
      <c r="P188" s="486"/>
      <c r="Q188" s="487"/>
      <c r="R188" s="488"/>
      <c r="S188" s="488"/>
      <c r="T188" s="488"/>
      <c r="U188" s="489"/>
      <c r="V188" s="262"/>
      <c r="W188" s="490"/>
      <c r="X188" s="491"/>
      <c r="Y188" s="492"/>
      <c r="Z188" s="493"/>
      <c r="AA188" s="493"/>
      <c r="AB188" s="493"/>
      <c r="AC188" s="322" t="str">
        <f>IFERROR(VLOOKUP(Z188,【参考】数式用!$A$4:$B$54,2,FALSE),"")</f>
        <v/>
      </c>
      <c r="AD188" s="213"/>
      <c r="AE188" s="212" t="str">
        <f>IF(B188="","",IF(AO188="総合事業","数式を削除して手入力",IFERROR(INDEX(【参考】数式用!$AT$3:$AV$452,MATCH(Q188&amp;V188,【参考】数式用!$AS$3:$AS$452,0),MATCH(VLOOKUP(Z188,【参考】数式用!$AW$2:$AX$53,2,FALSE),【参考】数式用!$AT$2:$AV$2,0)),10)))</f>
        <v/>
      </c>
      <c r="AN188" s="395" t="str">
        <f>IF($L$18="", "", VLOOKUP(Z188,【参考】数式用!$A$4:$M$54,13,FALSE))</f>
        <v/>
      </c>
      <c r="AO188" s="46" t="e">
        <f>VLOOKUP(Z188,【参考】数式用!$A$2:$N$54,14,FALSE)</f>
        <v>#N/A</v>
      </c>
    </row>
    <row r="189" spans="1:41" ht="49.95" customHeight="1">
      <c r="A189" s="96">
        <f t="shared" si="3"/>
        <v>132</v>
      </c>
      <c r="B189" s="482"/>
      <c r="C189" s="483"/>
      <c r="D189" s="483"/>
      <c r="E189" s="483"/>
      <c r="F189" s="483"/>
      <c r="G189" s="483"/>
      <c r="H189" s="483"/>
      <c r="I189" s="483"/>
      <c r="J189" s="483"/>
      <c r="K189" s="483"/>
      <c r="L189" s="484"/>
      <c r="M189" s="485"/>
      <c r="N189" s="485"/>
      <c r="O189" s="485"/>
      <c r="P189" s="486"/>
      <c r="Q189" s="487"/>
      <c r="R189" s="488"/>
      <c r="S189" s="488"/>
      <c r="T189" s="488"/>
      <c r="U189" s="489"/>
      <c r="V189" s="262"/>
      <c r="W189" s="490"/>
      <c r="X189" s="491"/>
      <c r="Y189" s="492"/>
      <c r="Z189" s="493"/>
      <c r="AA189" s="493"/>
      <c r="AB189" s="493"/>
      <c r="AC189" s="322" t="str">
        <f>IFERROR(VLOOKUP(Z189,【参考】数式用!$A$4:$B$54,2,FALSE),"")</f>
        <v/>
      </c>
      <c r="AD189" s="213"/>
      <c r="AE189" s="212" t="str">
        <f>IF(B189="","",IF(AO189="総合事業","数式を削除して手入力",IFERROR(INDEX(【参考】数式用!$AT$3:$AV$452,MATCH(Q189&amp;V189,【参考】数式用!$AS$3:$AS$452,0),MATCH(VLOOKUP(Z189,【参考】数式用!$AW$2:$AX$53,2,FALSE),【参考】数式用!$AT$2:$AV$2,0)),10)))</f>
        <v/>
      </c>
      <c r="AN189" s="395" t="str">
        <f>IF($L$18="", "", VLOOKUP(Z189,【参考】数式用!$A$4:$M$54,13,FALSE))</f>
        <v/>
      </c>
      <c r="AO189" s="46" t="e">
        <f>VLOOKUP(Z189,【参考】数式用!$A$2:$N$54,14,FALSE)</f>
        <v>#N/A</v>
      </c>
    </row>
    <row r="190" spans="1:41" ht="49.95" customHeight="1">
      <c r="A190" s="96">
        <f t="shared" si="3"/>
        <v>133</v>
      </c>
      <c r="B190" s="482"/>
      <c r="C190" s="483"/>
      <c r="D190" s="483"/>
      <c r="E190" s="483"/>
      <c r="F190" s="483"/>
      <c r="G190" s="483"/>
      <c r="H190" s="483"/>
      <c r="I190" s="483"/>
      <c r="J190" s="483"/>
      <c r="K190" s="483"/>
      <c r="L190" s="484"/>
      <c r="M190" s="485"/>
      <c r="N190" s="485"/>
      <c r="O190" s="485"/>
      <c r="P190" s="486"/>
      <c r="Q190" s="487"/>
      <c r="R190" s="488"/>
      <c r="S190" s="488"/>
      <c r="T190" s="488"/>
      <c r="U190" s="489"/>
      <c r="V190" s="262"/>
      <c r="W190" s="490"/>
      <c r="X190" s="491"/>
      <c r="Y190" s="492"/>
      <c r="Z190" s="493"/>
      <c r="AA190" s="493"/>
      <c r="AB190" s="493"/>
      <c r="AC190" s="322" t="str">
        <f>IFERROR(VLOOKUP(Z190,【参考】数式用!$A$4:$B$54,2,FALSE),"")</f>
        <v/>
      </c>
      <c r="AD190" s="213"/>
      <c r="AE190" s="212" t="str">
        <f>IF(B190="","",IF(AO190="総合事業","数式を削除して手入力",IFERROR(INDEX(【参考】数式用!$AT$3:$AV$452,MATCH(Q190&amp;V190,【参考】数式用!$AS$3:$AS$452,0),MATCH(VLOOKUP(Z190,【参考】数式用!$AW$2:$AX$53,2,FALSE),【参考】数式用!$AT$2:$AV$2,0)),10)))</f>
        <v/>
      </c>
      <c r="AN190" s="395" t="str">
        <f>IF($L$18="", "", VLOOKUP(Z190,【参考】数式用!$A$4:$M$54,13,FALSE))</f>
        <v/>
      </c>
      <c r="AO190" s="46" t="e">
        <f>VLOOKUP(Z190,【参考】数式用!$A$2:$N$54,14,FALSE)</f>
        <v>#N/A</v>
      </c>
    </row>
    <row r="191" spans="1:41" ht="49.95" customHeight="1">
      <c r="A191" s="96">
        <f t="shared" si="3"/>
        <v>134</v>
      </c>
      <c r="B191" s="482"/>
      <c r="C191" s="483"/>
      <c r="D191" s="483"/>
      <c r="E191" s="483"/>
      <c r="F191" s="483"/>
      <c r="G191" s="483"/>
      <c r="H191" s="483"/>
      <c r="I191" s="483"/>
      <c r="J191" s="483"/>
      <c r="K191" s="483"/>
      <c r="L191" s="484"/>
      <c r="M191" s="485"/>
      <c r="N191" s="485"/>
      <c r="O191" s="485"/>
      <c r="P191" s="486"/>
      <c r="Q191" s="487"/>
      <c r="R191" s="488"/>
      <c r="S191" s="488"/>
      <c r="T191" s="488"/>
      <c r="U191" s="489"/>
      <c r="V191" s="262"/>
      <c r="W191" s="490"/>
      <c r="X191" s="491"/>
      <c r="Y191" s="492"/>
      <c r="Z191" s="493"/>
      <c r="AA191" s="493"/>
      <c r="AB191" s="493"/>
      <c r="AC191" s="322" t="str">
        <f>IFERROR(VLOOKUP(Z191,【参考】数式用!$A$4:$B$54,2,FALSE),"")</f>
        <v/>
      </c>
      <c r="AD191" s="213"/>
      <c r="AE191" s="212" t="str">
        <f>IF(B191="","",IF(AO191="総合事業","数式を削除して手入力",IFERROR(INDEX(【参考】数式用!$AT$3:$AV$452,MATCH(Q191&amp;V191,【参考】数式用!$AS$3:$AS$452,0),MATCH(VLOOKUP(Z191,【参考】数式用!$AW$2:$AX$53,2,FALSE),【参考】数式用!$AT$2:$AV$2,0)),10)))</f>
        <v/>
      </c>
      <c r="AN191" s="395" t="str">
        <f>IF($L$18="", "", VLOOKUP(Z191,【参考】数式用!$A$4:$M$54,13,FALSE))</f>
        <v/>
      </c>
      <c r="AO191" s="46" t="e">
        <f>VLOOKUP(Z191,【参考】数式用!$A$2:$N$54,14,FALSE)</f>
        <v>#N/A</v>
      </c>
    </row>
    <row r="192" spans="1:41" ht="49.95" customHeight="1">
      <c r="A192" s="96">
        <f t="shared" si="3"/>
        <v>135</v>
      </c>
      <c r="B192" s="482"/>
      <c r="C192" s="483"/>
      <c r="D192" s="483"/>
      <c r="E192" s="483"/>
      <c r="F192" s="483"/>
      <c r="G192" s="483"/>
      <c r="H192" s="483"/>
      <c r="I192" s="483"/>
      <c r="J192" s="483"/>
      <c r="K192" s="483"/>
      <c r="L192" s="484"/>
      <c r="M192" s="485"/>
      <c r="N192" s="485"/>
      <c r="O192" s="485"/>
      <c r="P192" s="486"/>
      <c r="Q192" s="487"/>
      <c r="R192" s="488"/>
      <c r="S192" s="488"/>
      <c r="T192" s="488"/>
      <c r="U192" s="489"/>
      <c r="V192" s="262"/>
      <c r="W192" s="490"/>
      <c r="X192" s="491"/>
      <c r="Y192" s="492"/>
      <c r="Z192" s="493"/>
      <c r="AA192" s="493"/>
      <c r="AB192" s="493"/>
      <c r="AC192" s="322" t="str">
        <f>IFERROR(VLOOKUP(Z192,【参考】数式用!$A$4:$B$54,2,FALSE),"")</f>
        <v/>
      </c>
      <c r="AD192" s="213"/>
      <c r="AE192" s="212" t="str">
        <f>IF(B192="","",IF(AO192="総合事業","数式を削除して手入力",IFERROR(INDEX(【参考】数式用!$AT$3:$AV$452,MATCH(Q192&amp;V192,【参考】数式用!$AS$3:$AS$452,0),MATCH(VLOOKUP(Z192,【参考】数式用!$AW$2:$AX$53,2,FALSE),【参考】数式用!$AT$2:$AV$2,0)),10)))</f>
        <v/>
      </c>
      <c r="AN192" s="395" t="str">
        <f>IF($L$18="", "", VLOOKUP(Z192,【参考】数式用!$A$4:$M$54,13,FALSE))</f>
        <v/>
      </c>
      <c r="AO192" s="46" t="e">
        <f>VLOOKUP(Z192,【参考】数式用!$A$2:$N$54,14,FALSE)</f>
        <v>#N/A</v>
      </c>
    </row>
    <row r="193" spans="1:41" ht="49.95" customHeight="1">
      <c r="A193" s="96">
        <f t="shared" si="3"/>
        <v>136</v>
      </c>
      <c r="B193" s="482"/>
      <c r="C193" s="483"/>
      <c r="D193" s="483"/>
      <c r="E193" s="483"/>
      <c r="F193" s="483"/>
      <c r="G193" s="483"/>
      <c r="H193" s="483"/>
      <c r="I193" s="483"/>
      <c r="J193" s="483"/>
      <c r="K193" s="483"/>
      <c r="L193" s="484"/>
      <c r="M193" s="485"/>
      <c r="N193" s="485"/>
      <c r="O193" s="485"/>
      <c r="P193" s="486"/>
      <c r="Q193" s="487"/>
      <c r="R193" s="488"/>
      <c r="S193" s="488"/>
      <c r="T193" s="488"/>
      <c r="U193" s="489"/>
      <c r="V193" s="262"/>
      <c r="W193" s="490"/>
      <c r="X193" s="491"/>
      <c r="Y193" s="492"/>
      <c r="Z193" s="493"/>
      <c r="AA193" s="493"/>
      <c r="AB193" s="493"/>
      <c r="AC193" s="322" t="str">
        <f>IFERROR(VLOOKUP(Z193,【参考】数式用!$A$4:$B$54,2,FALSE),"")</f>
        <v/>
      </c>
      <c r="AD193" s="213"/>
      <c r="AE193" s="212" t="str">
        <f>IF(B193="","",IF(AO193="総合事業","数式を削除して手入力",IFERROR(INDEX(【参考】数式用!$AT$3:$AV$452,MATCH(Q193&amp;V193,【参考】数式用!$AS$3:$AS$452,0),MATCH(VLOOKUP(Z193,【参考】数式用!$AW$2:$AX$53,2,FALSE),【参考】数式用!$AT$2:$AV$2,0)),10)))</f>
        <v/>
      </c>
      <c r="AN193" s="395" t="str">
        <f>IF($L$18="", "", VLOOKUP(Z193,【参考】数式用!$A$4:$M$54,13,FALSE))</f>
        <v/>
      </c>
      <c r="AO193" s="46" t="e">
        <f>VLOOKUP(Z193,【参考】数式用!$A$2:$N$54,14,FALSE)</f>
        <v>#N/A</v>
      </c>
    </row>
    <row r="194" spans="1:41" ht="49.95" customHeight="1">
      <c r="A194" s="96">
        <f t="shared" si="3"/>
        <v>137</v>
      </c>
      <c r="B194" s="482"/>
      <c r="C194" s="483"/>
      <c r="D194" s="483"/>
      <c r="E194" s="483"/>
      <c r="F194" s="483"/>
      <c r="G194" s="483"/>
      <c r="H194" s="483"/>
      <c r="I194" s="483"/>
      <c r="J194" s="483"/>
      <c r="K194" s="483"/>
      <c r="L194" s="484"/>
      <c r="M194" s="485"/>
      <c r="N194" s="485"/>
      <c r="O194" s="485"/>
      <c r="P194" s="486"/>
      <c r="Q194" s="487"/>
      <c r="R194" s="488"/>
      <c r="S194" s="488"/>
      <c r="T194" s="488"/>
      <c r="U194" s="489"/>
      <c r="V194" s="262"/>
      <c r="W194" s="490"/>
      <c r="X194" s="491"/>
      <c r="Y194" s="492"/>
      <c r="Z194" s="493"/>
      <c r="AA194" s="493"/>
      <c r="AB194" s="493"/>
      <c r="AC194" s="322" t="str">
        <f>IFERROR(VLOOKUP(Z194,【参考】数式用!$A$4:$B$54,2,FALSE),"")</f>
        <v/>
      </c>
      <c r="AD194" s="213"/>
      <c r="AE194" s="212" t="str">
        <f>IF(B194="","",IF(AO194="総合事業","数式を削除して手入力",IFERROR(INDEX(【参考】数式用!$AT$3:$AV$452,MATCH(Q194&amp;V194,【参考】数式用!$AS$3:$AS$452,0),MATCH(VLOOKUP(Z194,【参考】数式用!$AW$2:$AX$53,2,FALSE),【参考】数式用!$AT$2:$AV$2,0)),10)))</f>
        <v/>
      </c>
      <c r="AN194" s="395" t="str">
        <f>IF($L$18="", "", VLOOKUP(Z194,【参考】数式用!$A$4:$M$54,13,FALSE))</f>
        <v/>
      </c>
      <c r="AO194" s="46" t="e">
        <f>VLOOKUP(Z194,【参考】数式用!$A$2:$N$54,14,FALSE)</f>
        <v>#N/A</v>
      </c>
    </row>
    <row r="195" spans="1:41" ht="49.95" customHeight="1">
      <c r="A195" s="96">
        <f t="shared" si="3"/>
        <v>138</v>
      </c>
      <c r="B195" s="482"/>
      <c r="C195" s="483"/>
      <c r="D195" s="483"/>
      <c r="E195" s="483"/>
      <c r="F195" s="483"/>
      <c r="G195" s="483"/>
      <c r="H195" s="483"/>
      <c r="I195" s="483"/>
      <c r="J195" s="483"/>
      <c r="K195" s="483"/>
      <c r="L195" s="484"/>
      <c r="M195" s="485"/>
      <c r="N195" s="485"/>
      <c r="O195" s="485"/>
      <c r="P195" s="486"/>
      <c r="Q195" s="487"/>
      <c r="R195" s="488"/>
      <c r="S195" s="488"/>
      <c r="T195" s="488"/>
      <c r="U195" s="489"/>
      <c r="V195" s="262"/>
      <c r="W195" s="490"/>
      <c r="X195" s="491"/>
      <c r="Y195" s="492"/>
      <c r="Z195" s="493"/>
      <c r="AA195" s="493"/>
      <c r="AB195" s="493"/>
      <c r="AC195" s="322" t="str">
        <f>IFERROR(VLOOKUP(Z195,【参考】数式用!$A$4:$B$54,2,FALSE),"")</f>
        <v/>
      </c>
      <c r="AD195" s="213"/>
      <c r="AE195" s="212" t="str">
        <f>IF(B195="","",IF(AO195="総合事業","数式を削除して手入力",IFERROR(INDEX(【参考】数式用!$AT$3:$AV$452,MATCH(Q195&amp;V195,【参考】数式用!$AS$3:$AS$452,0),MATCH(VLOOKUP(Z195,【参考】数式用!$AW$2:$AX$53,2,FALSE),【参考】数式用!$AT$2:$AV$2,0)),10)))</f>
        <v/>
      </c>
      <c r="AN195" s="395" t="str">
        <f>IF($L$18="", "", VLOOKUP(Z195,【参考】数式用!$A$4:$M$54,13,FALSE))</f>
        <v/>
      </c>
      <c r="AO195" s="46" t="e">
        <f>VLOOKUP(Z195,【参考】数式用!$A$2:$N$54,14,FALSE)</f>
        <v>#N/A</v>
      </c>
    </row>
    <row r="196" spans="1:41" ht="49.95" customHeight="1">
      <c r="A196" s="96">
        <f t="shared" si="3"/>
        <v>139</v>
      </c>
      <c r="B196" s="494"/>
      <c r="C196" s="495"/>
      <c r="D196" s="495"/>
      <c r="E196" s="495"/>
      <c r="F196" s="495"/>
      <c r="G196" s="495"/>
      <c r="H196" s="495"/>
      <c r="I196" s="495"/>
      <c r="J196" s="495"/>
      <c r="K196" s="496"/>
      <c r="L196" s="484"/>
      <c r="M196" s="485"/>
      <c r="N196" s="485"/>
      <c r="O196" s="485"/>
      <c r="P196" s="486"/>
      <c r="Q196" s="487"/>
      <c r="R196" s="488"/>
      <c r="S196" s="488"/>
      <c r="T196" s="488"/>
      <c r="U196" s="489"/>
      <c r="V196" s="262"/>
      <c r="W196" s="490"/>
      <c r="X196" s="491"/>
      <c r="Y196" s="492"/>
      <c r="Z196" s="490"/>
      <c r="AA196" s="491"/>
      <c r="AB196" s="492"/>
      <c r="AC196" s="322" t="str">
        <f>IFERROR(VLOOKUP(Z196,【参考】数式用!$A$4:$B$54,2,FALSE),"")</f>
        <v/>
      </c>
      <c r="AD196" s="213"/>
      <c r="AE196" s="212" t="str">
        <f>IF(B196="","",IF(AO196="総合事業","数式を削除して手入力",IFERROR(INDEX(【参考】数式用!$AT$3:$AV$452,MATCH(Q196&amp;V196,【参考】数式用!$AS$3:$AS$452,0),MATCH(VLOOKUP(Z196,【参考】数式用!$AW$2:$AX$53,2,FALSE),【参考】数式用!$AT$2:$AV$2,0)),10)))</f>
        <v/>
      </c>
      <c r="AN196" s="395" t="str">
        <f>IF($L$18="", "", VLOOKUP(Z196,【参考】数式用!$A$4:$M$54,13,FALSE))</f>
        <v/>
      </c>
      <c r="AO196" s="46" t="e">
        <f>VLOOKUP(Z196,【参考】数式用!$A$2:$N$54,14,FALSE)</f>
        <v>#N/A</v>
      </c>
    </row>
    <row r="197" spans="1:41" ht="49.95" customHeight="1">
      <c r="A197" s="96">
        <f t="shared" si="3"/>
        <v>140</v>
      </c>
      <c r="B197" s="482"/>
      <c r="C197" s="483"/>
      <c r="D197" s="483"/>
      <c r="E197" s="483"/>
      <c r="F197" s="483"/>
      <c r="G197" s="483"/>
      <c r="H197" s="483"/>
      <c r="I197" s="483"/>
      <c r="J197" s="483"/>
      <c r="K197" s="483"/>
      <c r="L197" s="484"/>
      <c r="M197" s="485"/>
      <c r="N197" s="485"/>
      <c r="O197" s="485"/>
      <c r="P197" s="486"/>
      <c r="Q197" s="487"/>
      <c r="R197" s="488"/>
      <c r="S197" s="488"/>
      <c r="T197" s="488"/>
      <c r="U197" s="489"/>
      <c r="V197" s="262"/>
      <c r="W197" s="490"/>
      <c r="X197" s="491"/>
      <c r="Y197" s="492"/>
      <c r="Z197" s="493"/>
      <c r="AA197" s="493"/>
      <c r="AB197" s="493"/>
      <c r="AC197" s="322" t="str">
        <f>IFERROR(VLOOKUP(Z197,【参考】数式用!$A$4:$B$54,2,FALSE),"")</f>
        <v/>
      </c>
      <c r="AD197" s="213"/>
      <c r="AE197" s="212" t="str">
        <f>IF(B197="","",IF(AO197="総合事業","数式を削除して手入力",IFERROR(INDEX(【参考】数式用!$AT$3:$AV$452,MATCH(Q197&amp;V197,【参考】数式用!$AS$3:$AS$452,0),MATCH(VLOOKUP(Z197,【参考】数式用!$AW$2:$AX$53,2,FALSE),【参考】数式用!$AT$2:$AV$2,0)),10)))</f>
        <v/>
      </c>
      <c r="AN197" s="395" t="str">
        <f>IF($L$18="", "", VLOOKUP(Z197,【参考】数式用!$A$4:$M$54,13,FALSE))</f>
        <v/>
      </c>
      <c r="AO197" s="46" t="e">
        <f>VLOOKUP(Z197,【参考】数式用!$A$2:$N$54,14,FALSE)</f>
        <v>#N/A</v>
      </c>
    </row>
    <row r="198" spans="1:41" ht="49.95" customHeight="1">
      <c r="A198" s="96">
        <f t="shared" si="3"/>
        <v>141</v>
      </c>
      <c r="B198" s="482"/>
      <c r="C198" s="483"/>
      <c r="D198" s="483"/>
      <c r="E198" s="483"/>
      <c r="F198" s="483"/>
      <c r="G198" s="483"/>
      <c r="H198" s="483"/>
      <c r="I198" s="483"/>
      <c r="J198" s="483"/>
      <c r="K198" s="483"/>
      <c r="L198" s="484"/>
      <c r="M198" s="485"/>
      <c r="N198" s="485"/>
      <c r="O198" s="485"/>
      <c r="P198" s="486"/>
      <c r="Q198" s="487"/>
      <c r="R198" s="488"/>
      <c r="S198" s="488"/>
      <c r="T198" s="488"/>
      <c r="U198" s="489"/>
      <c r="V198" s="262"/>
      <c r="W198" s="490"/>
      <c r="X198" s="491"/>
      <c r="Y198" s="492"/>
      <c r="Z198" s="493"/>
      <c r="AA198" s="493"/>
      <c r="AB198" s="493"/>
      <c r="AC198" s="322" t="str">
        <f>IFERROR(VLOOKUP(Z198,【参考】数式用!$A$4:$B$54,2,FALSE),"")</f>
        <v/>
      </c>
      <c r="AD198" s="213"/>
      <c r="AE198" s="212" t="str">
        <f>IF(B198="","",IF(AO198="総合事業","数式を削除して手入力",IFERROR(INDEX(【参考】数式用!$AT$3:$AV$452,MATCH(Q198&amp;V198,【参考】数式用!$AS$3:$AS$452,0),MATCH(VLOOKUP(Z198,【参考】数式用!$AW$2:$AX$53,2,FALSE),【参考】数式用!$AT$2:$AV$2,0)),10)))</f>
        <v/>
      </c>
      <c r="AN198" s="395" t="str">
        <f>IF($L$18="", "", VLOOKUP(Z198,【参考】数式用!$A$4:$M$54,13,FALSE))</f>
        <v/>
      </c>
      <c r="AO198" s="46" t="e">
        <f>VLOOKUP(Z198,【参考】数式用!$A$2:$N$54,14,FALSE)</f>
        <v>#N/A</v>
      </c>
    </row>
    <row r="199" spans="1:41" ht="49.95" customHeight="1">
      <c r="A199" s="96">
        <f t="shared" si="3"/>
        <v>142</v>
      </c>
      <c r="B199" s="482"/>
      <c r="C199" s="483"/>
      <c r="D199" s="483"/>
      <c r="E199" s="483"/>
      <c r="F199" s="483"/>
      <c r="G199" s="483"/>
      <c r="H199" s="483"/>
      <c r="I199" s="483"/>
      <c r="J199" s="483"/>
      <c r="K199" s="483"/>
      <c r="L199" s="484"/>
      <c r="M199" s="485"/>
      <c r="N199" s="485"/>
      <c r="O199" s="485"/>
      <c r="P199" s="486"/>
      <c r="Q199" s="487"/>
      <c r="R199" s="488"/>
      <c r="S199" s="488"/>
      <c r="T199" s="488"/>
      <c r="U199" s="489"/>
      <c r="V199" s="262"/>
      <c r="W199" s="490"/>
      <c r="X199" s="491"/>
      <c r="Y199" s="492"/>
      <c r="Z199" s="493"/>
      <c r="AA199" s="493"/>
      <c r="AB199" s="493"/>
      <c r="AC199" s="322" t="str">
        <f>IFERROR(VLOOKUP(Z199,【参考】数式用!$A$4:$B$54,2,FALSE),"")</f>
        <v/>
      </c>
      <c r="AD199" s="213"/>
      <c r="AE199" s="212" t="str">
        <f>IF(B199="","",IF(AO199="総合事業","数式を削除して手入力",IFERROR(INDEX(【参考】数式用!$AT$3:$AV$452,MATCH(Q199&amp;V199,【参考】数式用!$AS$3:$AS$452,0),MATCH(VLOOKUP(Z199,【参考】数式用!$AW$2:$AX$53,2,FALSE),【参考】数式用!$AT$2:$AV$2,0)),10)))</f>
        <v/>
      </c>
      <c r="AN199" s="395" t="str">
        <f>IF($L$18="", "", VLOOKUP(Z199,【参考】数式用!$A$4:$M$54,13,FALSE))</f>
        <v/>
      </c>
      <c r="AO199" s="46" t="e">
        <f>VLOOKUP(Z199,【参考】数式用!$A$2:$N$54,14,FALSE)</f>
        <v>#N/A</v>
      </c>
    </row>
    <row r="200" spans="1:41" ht="49.95" customHeight="1">
      <c r="A200" s="96">
        <f t="shared" si="3"/>
        <v>143</v>
      </c>
      <c r="B200" s="482"/>
      <c r="C200" s="483"/>
      <c r="D200" s="483"/>
      <c r="E200" s="483"/>
      <c r="F200" s="483"/>
      <c r="G200" s="483"/>
      <c r="H200" s="483"/>
      <c r="I200" s="483"/>
      <c r="J200" s="483"/>
      <c r="K200" s="483"/>
      <c r="L200" s="484"/>
      <c r="M200" s="485"/>
      <c r="N200" s="485"/>
      <c r="O200" s="485"/>
      <c r="P200" s="486"/>
      <c r="Q200" s="487"/>
      <c r="R200" s="488"/>
      <c r="S200" s="488"/>
      <c r="T200" s="488"/>
      <c r="U200" s="489"/>
      <c r="V200" s="262"/>
      <c r="W200" s="490"/>
      <c r="X200" s="491"/>
      <c r="Y200" s="492"/>
      <c r="Z200" s="493"/>
      <c r="AA200" s="493"/>
      <c r="AB200" s="493"/>
      <c r="AC200" s="322" t="str">
        <f>IFERROR(VLOOKUP(Z200,【参考】数式用!$A$4:$B$54,2,FALSE),"")</f>
        <v/>
      </c>
      <c r="AD200" s="213"/>
      <c r="AE200" s="212" t="str">
        <f>IF(B200="","",IF(AO200="総合事業","数式を削除して手入力",IFERROR(INDEX(【参考】数式用!$AT$3:$AV$452,MATCH(Q200&amp;V200,【参考】数式用!$AS$3:$AS$452,0),MATCH(VLOOKUP(Z200,【参考】数式用!$AW$2:$AX$53,2,FALSE),【参考】数式用!$AT$2:$AV$2,0)),10)))</f>
        <v/>
      </c>
      <c r="AN200" s="395" t="str">
        <f>IF($L$18="", "", VLOOKUP(Z200,【参考】数式用!$A$4:$M$54,13,FALSE))</f>
        <v/>
      </c>
      <c r="AO200" s="46" t="e">
        <f>VLOOKUP(Z200,【参考】数式用!$A$2:$N$54,14,FALSE)</f>
        <v>#N/A</v>
      </c>
    </row>
    <row r="201" spans="1:41" ht="49.95" customHeight="1">
      <c r="A201" s="96">
        <f t="shared" si="3"/>
        <v>144</v>
      </c>
      <c r="B201" s="482"/>
      <c r="C201" s="483"/>
      <c r="D201" s="483"/>
      <c r="E201" s="483"/>
      <c r="F201" s="483"/>
      <c r="G201" s="483"/>
      <c r="H201" s="483"/>
      <c r="I201" s="483"/>
      <c r="J201" s="483"/>
      <c r="K201" s="483"/>
      <c r="L201" s="484"/>
      <c r="M201" s="485"/>
      <c r="N201" s="485"/>
      <c r="O201" s="485"/>
      <c r="P201" s="486"/>
      <c r="Q201" s="487"/>
      <c r="R201" s="488"/>
      <c r="S201" s="488"/>
      <c r="T201" s="488"/>
      <c r="U201" s="489"/>
      <c r="V201" s="262"/>
      <c r="W201" s="490"/>
      <c r="X201" s="491"/>
      <c r="Y201" s="492"/>
      <c r="Z201" s="493"/>
      <c r="AA201" s="493"/>
      <c r="AB201" s="493"/>
      <c r="AC201" s="322" t="str">
        <f>IFERROR(VLOOKUP(Z201,【参考】数式用!$A$4:$B$54,2,FALSE),"")</f>
        <v/>
      </c>
      <c r="AD201" s="213"/>
      <c r="AE201" s="212" t="str">
        <f>IF(B201="","",IF(AO201="総合事業","数式を削除して手入力",IFERROR(INDEX(【参考】数式用!$AT$3:$AV$452,MATCH(Q201&amp;V201,【参考】数式用!$AS$3:$AS$452,0),MATCH(VLOOKUP(Z201,【参考】数式用!$AW$2:$AX$53,2,FALSE),【参考】数式用!$AT$2:$AV$2,0)),10)))</f>
        <v/>
      </c>
      <c r="AN201" s="395" t="str">
        <f>IF($L$18="", "", VLOOKUP(Z201,【参考】数式用!$A$4:$M$54,13,FALSE))</f>
        <v/>
      </c>
      <c r="AO201" s="46" t="e">
        <f>VLOOKUP(Z201,【参考】数式用!$A$2:$N$54,14,FALSE)</f>
        <v>#N/A</v>
      </c>
    </row>
    <row r="202" spans="1:41" ht="49.95" customHeight="1">
      <c r="A202" s="96">
        <f t="shared" si="3"/>
        <v>145</v>
      </c>
      <c r="B202" s="482"/>
      <c r="C202" s="483"/>
      <c r="D202" s="483"/>
      <c r="E202" s="483"/>
      <c r="F202" s="483"/>
      <c r="G202" s="483"/>
      <c r="H202" s="483"/>
      <c r="I202" s="483"/>
      <c r="J202" s="483"/>
      <c r="K202" s="483"/>
      <c r="L202" s="484"/>
      <c r="M202" s="485"/>
      <c r="N202" s="485"/>
      <c r="O202" s="485"/>
      <c r="P202" s="486"/>
      <c r="Q202" s="487"/>
      <c r="R202" s="488"/>
      <c r="S202" s="488"/>
      <c r="T202" s="488"/>
      <c r="U202" s="489"/>
      <c r="V202" s="262"/>
      <c r="W202" s="490"/>
      <c r="X202" s="491"/>
      <c r="Y202" s="492"/>
      <c r="Z202" s="493"/>
      <c r="AA202" s="493"/>
      <c r="AB202" s="493"/>
      <c r="AC202" s="322" t="str">
        <f>IFERROR(VLOOKUP(Z202,【参考】数式用!$A$4:$B$54,2,FALSE),"")</f>
        <v/>
      </c>
      <c r="AD202" s="213"/>
      <c r="AE202" s="212" t="str">
        <f>IF(B202="","",IF(AO202="総合事業","数式を削除して手入力",IFERROR(INDEX(【参考】数式用!$AT$3:$AV$452,MATCH(Q202&amp;V202,【参考】数式用!$AS$3:$AS$452,0),MATCH(VLOOKUP(Z202,【参考】数式用!$AW$2:$AX$53,2,FALSE),【参考】数式用!$AT$2:$AV$2,0)),10)))</f>
        <v/>
      </c>
      <c r="AN202" s="395" t="str">
        <f>IF($L$18="", "", VLOOKUP(Z202,【参考】数式用!$A$4:$M$54,13,FALSE))</f>
        <v/>
      </c>
      <c r="AO202" s="46" t="e">
        <f>VLOOKUP(Z202,【参考】数式用!$A$2:$N$54,14,FALSE)</f>
        <v>#N/A</v>
      </c>
    </row>
    <row r="203" spans="1:41" ht="49.95" customHeight="1">
      <c r="A203" s="96">
        <f t="shared" si="3"/>
        <v>146</v>
      </c>
      <c r="B203" s="482"/>
      <c r="C203" s="483"/>
      <c r="D203" s="483"/>
      <c r="E203" s="483"/>
      <c r="F203" s="483"/>
      <c r="G203" s="483"/>
      <c r="H203" s="483"/>
      <c r="I203" s="483"/>
      <c r="J203" s="483"/>
      <c r="K203" s="483"/>
      <c r="L203" s="484"/>
      <c r="M203" s="485"/>
      <c r="N203" s="485"/>
      <c r="O203" s="485"/>
      <c r="P203" s="486"/>
      <c r="Q203" s="487"/>
      <c r="R203" s="488"/>
      <c r="S203" s="488"/>
      <c r="T203" s="488"/>
      <c r="U203" s="489"/>
      <c r="V203" s="262"/>
      <c r="W203" s="490"/>
      <c r="X203" s="491"/>
      <c r="Y203" s="492"/>
      <c r="Z203" s="493"/>
      <c r="AA203" s="493"/>
      <c r="AB203" s="493"/>
      <c r="AC203" s="322" t="str">
        <f>IFERROR(VLOOKUP(Z203,【参考】数式用!$A$4:$B$54,2,FALSE),"")</f>
        <v/>
      </c>
      <c r="AD203" s="213"/>
      <c r="AE203" s="212" t="str">
        <f>IF(B203="","",IF(AO203="総合事業","数式を削除して手入力",IFERROR(INDEX(【参考】数式用!$AT$3:$AV$452,MATCH(Q203&amp;V203,【参考】数式用!$AS$3:$AS$452,0),MATCH(VLOOKUP(Z203,【参考】数式用!$AW$2:$AX$53,2,FALSE),【参考】数式用!$AT$2:$AV$2,0)),10)))</f>
        <v/>
      </c>
      <c r="AN203" s="395" t="str">
        <f>IF($L$18="", "", VLOOKUP(Z203,【参考】数式用!$A$4:$M$54,13,FALSE))</f>
        <v/>
      </c>
      <c r="AO203" s="46" t="e">
        <f>VLOOKUP(Z203,【参考】数式用!$A$2:$N$54,14,FALSE)</f>
        <v>#N/A</v>
      </c>
    </row>
    <row r="204" spans="1:41" ht="49.95" customHeight="1">
      <c r="A204" s="96">
        <f t="shared" si="3"/>
        <v>147</v>
      </c>
      <c r="B204" s="482"/>
      <c r="C204" s="483"/>
      <c r="D204" s="483"/>
      <c r="E204" s="483"/>
      <c r="F204" s="483"/>
      <c r="G204" s="483"/>
      <c r="H204" s="483"/>
      <c r="I204" s="483"/>
      <c r="J204" s="483"/>
      <c r="K204" s="483"/>
      <c r="L204" s="484"/>
      <c r="M204" s="485"/>
      <c r="N204" s="485"/>
      <c r="O204" s="485"/>
      <c r="P204" s="486"/>
      <c r="Q204" s="487"/>
      <c r="R204" s="488"/>
      <c r="S204" s="488"/>
      <c r="T204" s="488"/>
      <c r="U204" s="489"/>
      <c r="V204" s="262"/>
      <c r="W204" s="490"/>
      <c r="X204" s="491"/>
      <c r="Y204" s="492"/>
      <c r="Z204" s="493"/>
      <c r="AA204" s="493"/>
      <c r="AB204" s="493"/>
      <c r="AC204" s="322" t="str">
        <f>IFERROR(VLOOKUP(Z204,【参考】数式用!$A$4:$B$54,2,FALSE),"")</f>
        <v/>
      </c>
      <c r="AD204" s="213"/>
      <c r="AE204" s="212" t="str">
        <f>IF(B204="","",IF(AO204="総合事業","数式を削除して手入力",IFERROR(INDEX(【参考】数式用!$AT$3:$AV$452,MATCH(Q204&amp;V204,【参考】数式用!$AS$3:$AS$452,0),MATCH(VLOOKUP(Z204,【参考】数式用!$AW$2:$AX$53,2,FALSE),【参考】数式用!$AT$2:$AV$2,0)),10)))</f>
        <v/>
      </c>
      <c r="AN204" s="395" t="str">
        <f>IF($L$18="", "", VLOOKUP(Z204,【参考】数式用!$A$4:$M$54,13,FALSE))</f>
        <v/>
      </c>
      <c r="AO204" s="46" t="e">
        <f>VLOOKUP(Z204,【参考】数式用!$A$2:$N$54,14,FALSE)</f>
        <v>#N/A</v>
      </c>
    </row>
    <row r="205" spans="1:41" ht="49.95" customHeight="1">
      <c r="A205" s="96">
        <f t="shared" si="3"/>
        <v>148</v>
      </c>
      <c r="B205" s="482"/>
      <c r="C205" s="483"/>
      <c r="D205" s="483"/>
      <c r="E205" s="483"/>
      <c r="F205" s="483"/>
      <c r="G205" s="483"/>
      <c r="H205" s="483"/>
      <c r="I205" s="483"/>
      <c r="J205" s="483"/>
      <c r="K205" s="483"/>
      <c r="L205" s="484"/>
      <c r="M205" s="485"/>
      <c r="N205" s="485"/>
      <c r="O205" s="485"/>
      <c r="P205" s="486"/>
      <c r="Q205" s="487"/>
      <c r="R205" s="488"/>
      <c r="S205" s="488"/>
      <c r="T205" s="488"/>
      <c r="U205" s="489"/>
      <c r="V205" s="262"/>
      <c r="W205" s="490"/>
      <c r="X205" s="491"/>
      <c r="Y205" s="492"/>
      <c r="Z205" s="493"/>
      <c r="AA205" s="493"/>
      <c r="AB205" s="493"/>
      <c r="AC205" s="322" t="str">
        <f>IFERROR(VLOOKUP(Z205,【参考】数式用!$A$4:$B$54,2,FALSE),"")</f>
        <v/>
      </c>
      <c r="AD205" s="213"/>
      <c r="AE205" s="212" t="str">
        <f>IF(B205="","",IF(AO205="総合事業","数式を削除して手入力",IFERROR(INDEX(【参考】数式用!$AT$3:$AV$452,MATCH(Q205&amp;V205,【参考】数式用!$AS$3:$AS$452,0),MATCH(VLOOKUP(Z205,【参考】数式用!$AW$2:$AX$53,2,FALSE),【参考】数式用!$AT$2:$AV$2,0)),10)))</f>
        <v/>
      </c>
      <c r="AN205" s="395" t="str">
        <f>IF($L$18="", "", VLOOKUP(Z205,【参考】数式用!$A$4:$M$54,13,FALSE))</f>
        <v/>
      </c>
      <c r="AO205" s="46" t="e">
        <f>VLOOKUP(Z205,【参考】数式用!$A$2:$N$54,14,FALSE)</f>
        <v>#N/A</v>
      </c>
    </row>
    <row r="206" spans="1:41" ht="49.95" customHeight="1">
      <c r="A206" s="96">
        <f t="shared" si="3"/>
        <v>149</v>
      </c>
      <c r="B206" s="482"/>
      <c r="C206" s="483"/>
      <c r="D206" s="483"/>
      <c r="E206" s="483"/>
      <c r="F206" s="483"/>
      <c r="G206" s="483"/>
      <c r="H206" s="483"/>
      <c r="I206" s="483"/>
      <c r="J206" s="483"/>
      <c r="K206" s="483"/>
      <c r="L206" s="484"/>
      <c r="M206" s="485"/>
      <c r="N206" s="485"/>
      <c r="O206" s="485"/>
      <c r="P206" s="486"/>
      <c r="Q206" s="487"/>
      <c r="R206" s="488"/>
      <c r="S206" s="488"/>
      <c r="T206" s="488"/>
      <c r="U206" s="489"/>
      <c r="V206" s="262"/>
      <c r="W206" s="490"/>
      <c r="X206" s="491"/>
      <c r="Y206" s="492"/>
      <c r="Z206" s="493"/>
      <c r="AA206" s="493"/>
      <c r="AB206" s="493"/>
      <c r="AC206" s="322" t="str">
        <f>IFERROR(VLOOKUP(Z206,【参考】数式用!$A$4:$B$54,2,FALSE),"")</f>
        <v/>
      </c>
      <c r="AD206" s="213"/>
      <c r="AE206" s="212" t="str">
        <f>IF(B206="","",IF(AO206="総合事業","数式を削除して手入力",IFERROR(INDEX(【参考】数式用!$AT$3:$AV$452,MATCH(Q206&amp;V206,【参考】数式用!$AS$3:$AS$452,0),MATCH(VLOOKUP(Z206,【参考】数式用!$AW$2:$AX$53,2,FALSE),【参考】数式用!$AT$2:$AV$2,0)),10)))</f>
        <v/>
      </c>
      <c r="AN206" s="395" t="str">
        <f>IF($L$18="", "", VLOOKUP(Z206,【参考】数式用!$A$4:$M$54,13,FALSE))</f>
        <v/>
      </c>
      <c r="AO206" s="46" t="e">
        <f>VLOOKUP(Z206,【参考】数式用!$A$2:$N$54,14,FALSE)</f>
        <v>#N/A</v>
      </c>
    </row>
    <row r="207" spans="1:41" ht="49.95" customHeight="1">
      <c r="A207" s="96">
        <f t="shared" si="3"/>
        <v>150</v>
      </c>
      <c r="B207" s="494"/>
      <c r="C207" s="495"/>
      <c r="D207" s="495"/>
      <c r="E207" s="495"/>
      <c r="F207" s="495"/>
      <c r="G207" s="495"/>
      <c r="H207" s="495"/>
      <c r="I207" s="495"/>
      <c r="J207" s="495"/>
      <c r="K207" s="496"/>
      <c r="L207" s="484"/>
      <c r="M207" s="485"/>
      <c r="N207" s="485"/>
      <c r="O207" s="485"/>
      <c r="P207" s="486"/>
      <c r="Q207" s="487"/>
      <c r="R207" s="488"/>
      <c r="S207" s="488"/>
      <c r="T207" s="488"/>
      <c r="U207" s="489"/>
      <c r="V207" s="262"/>
      <c r="W207" s="490"/>
      <c r="X207" s="491"/>
      <c r="Y207" s="492"/>
      <c r="Z207" s="490"/>
      <c r="AA207" s="491"/>
      <c r="AB207" s="492"/>
      <c r="AC207" s="322" t="str">
        <f>IFERROR(VLOOKUP(Z207,【参考】数式用!$A$4:$B$54,2,FALSE),"")</f>
        <v/>
      </c>
      <c r="AD207" s="213"/>
      <c r="AE207" s="212" t="str">
        <f>IF(B207="","",IF(AO207="総合事業","数式を削除して手入力",IFERROR(INDEX(【参考】数式用!$AT$3:$AV$452,MATCH(Q207&amp;V207,【参考】数式用!$AS$3:$AS$452,0),MATCH(VLOOKUP(Z207,【参考】数式用!$AW$2:$AX$53,2,FALSE),【参考】数式用!$AT$2:$AV$2,0)),10)))</f>
        <v/>
      </c>
      <c r="AN207" s="395" t="str">
        <f>IF($L$18="", "", VLOOKUP(Z207,【参考】数式用!$A$4:$M$54,13,FALSE))</f>
        <v/>
      </c>
      <c r="AO207" s="46" t="e">
        <f>VLOOKUP(Z207,【参考】数式用!$A$2:$N$54,14,FALSE)</f>
        <v>#N/A</v>
      </c>
    </row>
    <row r="208" spans="1:41" ht="49.95" customHeight="1">
      <c r="A208" s="96">
        <f t="shared" si="3"/>
        <v>151</v>
      </c>
      <c r="B208" s="482"/>
      <c r="C208" s="483"/>
      <c r="D208" s="483"/>
      <c r="E208" s="483"/>
      <c r="F208" s="483"/>
      <c r="G208" s="483"/>
      <c r="H208" s="483"/>
      <c r="I208" s="483"/>
      <c r="J208" s="483"/>
      <c r="K208" s="483"/>
      <c r="L208" s="484"/>
      <c r="M208" s="485"/>
      <c r="N208" s="485"/>
      <c r="O208" s="485"/>
      <c r="P208" s="486"/>
      <c r="Q208" s="487"/>
      <c r="R208" s="488"/>
      <c r="S208" s="488"/>
      <c r="T208" s="488"/>
      <c r="U208" s="489"/>
      <c r="V208" s="262"/>
      <c r="W208" s="490"/>
      <c r="X208" s="491"/>
      <c r="Y208" s="492"/>
      <c r="Z208" s="493"/>
      <c r="AA208" s="493"/>
      <c r="AB208" s="493"/>
      <c r="AC208" s="322" t="str">
        <f>IFERROR(VLOOKUP(Z208,【参考】数式用!$A$4:$B$54,2,FALSE),"")</f>
        <v/>
      </c>
      <c r="AD208" s="213"/>
      <c r="AE208" s="212" t="str">
        <f>IF(B208="","",IF(AO208="総合事業","数式を削除して手入力",IFERROR(INDEX(【参考】数式用!$AT$3:$AV$452,MATCH(Q208&amp;V208,【参考】数式用!$AS$3:$AS$452,0),MATCH(VLOOKUP(Z208,【参考】数式用!$AW$2:$AX$53,2,FALSE),【参考】数式用!$AT$2:$AV$2,0)),10)))</f>
        <v/>
      </c>
      <c r="AN208" s="395" t="str">
        <f>IF($L$18="", "", VLOOKUP(Z208,【参考】数式用!$A$4:$M$54,13,FALSE))</f>
        <v/>
      </c>
      <c r="AO208" s="46" t="e">
        <f>VLOOKUP(Z208,【参考】数式用!$A$2:$N$54,14,FALSE)</f>
        <v>#N/A</v>
      </c>
    </row>
    <row r="209" spans="1:41" ht="49.95" customHeight="1">
      <c r="A209" s="96">
        <f t="shared" si="3"/>
        <v>152</v>
      </c>
      <c r="B209" s="482"/>
      <c r="C209" s="483"/>
      <c r="D209" s="483"/>
      <c r="E209" s="483"/>
      <c r="F209" s="483"/>
      <c r="G209" s="483"/>
      <c r="H209" s="483"/>
      <c r="I209" s="483"/>
      <c r="J209" s="483"/>
      <c r="K209" s="483"/>
      <c r="L209" s="484"/>
      <c r="M209" s="485"/>
      <c r="N209" s="485"/>
      <c r="O209" s="485"/>
      <c r="P209" s="486"/>
      <c r="Q209" s="487"/>
      <c r="R209" s="488"/>
      <c r="S209" s="488"/>
      <c r="T209" s="488"/>
      <c r="U209" s="489"/>
      <c r="V209" s="262"/>
      <c r="W209" s="490"/>
      <c r="X209" s="491"/>
      <c r="Y209" s="492"/>
      <c r="Z209" s="493"/>
      <c r="AA209" s="493"/>
      <c r="AB209" s="493"/>
      <c r="AC209" s="322" t="str">
        <f>IFERROR(VLOOKUP(Z209,【参考】数式用!$A$4:$B$54,2,FALSE),"")</f>
        <v/>
      </c>
      <c r="AD209" s="213"/>
      <c r="AE209" s="212" t="str">
        <f>IF(B209="","",IF(AO209="総合事業","数式を削除して手入力",IFERROR(INDEX(【参考】数式用!$AT$3:$AV$452,MATCH(Q209&amp;V209,【参考】数式用!$AS$3:$AS$452,0),MATCH(VLOOKUP(Z209,【参考】数式用!$AW$2:$AX$53,2,FALSE),【参考】数式用!$AT$2:$AV$2,0)),10)))</f>
        <v/>
      </c>
      <c r="AN209" s="395" t="str">
        <f>IF($L$18="", "", VLOOKUP(Z209,【参考】数式用!$A$4:$M$54,13,FALSE))</f>
        <v/>
      </c>
      <c r="AO209" s="46" t="e">
        <f>VLOOKUP(Z209,【参考】数式用!$A$2:$N$54,14,FALSE)</f>
        <v>#N/A</v>
      </c>
    </row>
    <row r="210" spans="1:41" ht="49.95" customHeight="1">
      <c r="A210" s="96">
        <f t="shared" si="3"/>
        <v>153</v>
      </c>
      <c r="B210" s="482"/>
      <c r="C210" s="483"/>
      <c r="D210" s="483"/>
      <c r="E210" s="483"/>
      <c r="F210" s="483"/>
      <c r="G210" s="483"/>
      <c r="H210" s="483"/>
      <c r="I210" s="483"/>
      <c r="J210" s="483"/>
      <c r="K210" s="483"/>
      <c r="L210" s="484"/>
      <c r="M210" s="485"/>
      <c r="N210" s="485"/>
      <c r="O210" s="485"/>
      <c r="P210" s="486"/>
      <c r="Q210" s="487"/>
      <c r="R210" s="488"/>
      <c r="S210" s="488"/>
      <c r="T210" s="488"/>
      <c r="U210" s="489"/>
      <c r="V210" s="262"/>
      <c r="W210" s="490"/>
      <c r="X210" s="491"/>
      <c r="Y210" s="492"/>
      <c r="Z210" s="493"/>
      <c r="AA210" s="493"/>
      <c r="AB210" s="493"/>
      <c r="AC210" s="322" t="str">
        <f>IFERROR(VLOOKUP(Z210,【参考】数式用!$A$4:$B$54,2,FALSE),"")</f>
        <v/>
      </c>
      <c r="AD210" s="213"/>
      <c r="AE210" s="212" t="str">
        <f>IF(B210="","",IF(AO210="総合事業","数式を削除して手入力",IFERROR(INDEX(【参考】数式用!$AT$3:$AV$452,MATCH(Q210&amp;V210,【参考】数式用!$AS$3:$AS$452,0),MATCH(VLOOKUP(Z210,【参考】数式用!$AW$2:$AX$53,2,FALSE),【参考】数式用!$AT$2:$AV$2,0)),10)))</f>
        <v/>
      </c>
      <c r="AN210" s="395" t="str">
        <f>IF($L$18="", "", VLOOKUP(Z210,【参考】数式用!$A$4:$M$54,13,FALSE))</f>
        <v/>
      </c>
      <c r="AO210" s="46" t="e">
        <f>VLOOKUP(Z210,【参考】数式用!$A$2:$N$54,14,FALSE)</f>
        <v>#N/A</v>
      </c>
    </row>
    <row r="211" spans="1:41" ht="49.95" customHeight="1">
      <c r="A211" s="96">
        <f t="shared" si="3"/>
        <v>154</v>
      </c>
      <c r="B211" s="482"/>
      <c r="C211" s="483"/>
      <c r="D211" s="483"/>
      <c r="E211" s="483"/>
      <c r="F211" s="483"/>
      <c r="G211" s="483"/>
      <c r="H211" s="483"/>
      <c r="I211" s="483"/>
      <c r="J211" s="483"/>
      <c r="K211" s="483"/>
      <c r="L211" s="484"/>
      <c r="M211" s="485"/>
      <c r="N211" s="485"/>
      <c r="O211" s="485"/>
      <c r="P211" s="486"/>
      <c r="Q211" s="487"/>
      <c r="R211" s="488"/>
      <c r="S211" s="488"/>
      <c r="T211" s="488"/>
      <c r="U211" s="489"/>
      <c r="V211" s="262"/>
      <c r="W211" s="490"/>
      <c r="X211" s="491"/>
      <c r="Y211" s="492"/>
      <c r="Z211" s="493"/>
      <c r="AA211" s="493"/>
      <c r="AB211" s="493"/>
      <c r="AC211" s="322" t="str">
        <f>IFERROR(VLOOKUP(Z211,【参考】数式用!$A$4:$B$54,2,FALSE),"")</f>
        <v/>
      </c>
      <c r="AD211" s="213"/>
      <c r="AE211" s="212" t="str">
        <f>IF(B211="","",IF(AO211="総合事業","数式を削除して手入力",IFERROR(INDEX(【参考】数式用!$AT$3:$AV$452,MATCH(Q211&amp;V211,【参考】数式用!$AS$3:$AS$452,0),MATCH(VLOOKUP(Z211,【参考】数式用!$AW$2:$AX$53,2,FALSE),【参考】数式用!$AT$2:$AV$2,0)),10)))</f>
        <v/>
      </c>
      <c r="AN211" s="395" t="str">
        <f>IF($L$18="", "", VLOOKUP(Z211,【参考】数式用!$A$4:$M$54,13,FALSE))</f>
        <v/>
      </c>
      <c r="AO211" s="46" t="e">
        <f>VLOOKUP(Z211,【参考】数式用!$A$2:$N$54,14,FALSE)</f>
        <v>#N/A</v>
      </c>
    </row>
    <row r="212" spans="1:41" ht="49.95" customHeight="1">
      <c r="A212" s="96">
        <f t="shared" si="3"/>
        <v>155</v>
      </c>
      <c r="B212" s="482"/>
      <c r="C212" s="483"/>
      <c r="D212" s="483"/>
      <c r="E212" s="483"/>
      <c r="F212" s="483"/>
      <c r="G212" s="483"/>
      <c r="H212" s="483"/>
      <c r="I212" s="483"/>
      <c r="J212" s="483"/>
      <c r="K212" s="483"/>
      <c r="L212" s="484"/>
      <c r="M212" s="485"/>
      <c r="N212" s="485"/>
      <c r="O212" s="485"/>
      <c r="P212" s="486"/>
      <c r="Q212" s="487"/>
      <c r="R212" s="488"/>
      <c r="S212" s="488"/>
      <c r="T212" s="488"/>
      <c r="U212" s="489"/>
      <c r="V212" s="262"/>
      <c r="W212" s="490"/>
      <c r="X212" s="491"/>
      <c r="Y212" s="492"/>
      <c r="Z212" s="493"/>
      <c r="AA212" s="493"/>
      <c r="AB212" s="493"/>
      <c r="AC212" s="322" t="str">
        <f>IFERROR(VLOOKUP(Z212,【参考】数式用!$A$4:$B$54,2,FALSE),"")</f>
        <v/>
      </c>
      <c r="AD212" s="213"/>
      <c r="AE212" s="212" t="str">
        <f>IF(B212="","",IF(AO212="総合事業","数式を削除して手入力",IFERROR(INDEX(【参考】数式用!$AT$3:$AV$452,MATCH(Q212&amp;V212,【参考】数式用!$AS$3:$AS$452,0),MATCH(VLOOKUP(Z212,【参考】数式用!$AW$2:$AX$53,2,FALSE),【参考】数式用!$AT$2:$AV$2,0)),10)))</f>
        <v/>
      </c>
      <c r="AN212" s="395" t="str">
        <f>IF($L$18="", "", VLOOKUP(Z212,【参考】数式用!$A$4:$M$54,13,FALSE))</f>
        <v/>
      </c>
      <c r="AO212" s="46" t="e">
        <f>VLOOKUP(Z212,【参考】数式用!$A$2:$N$54,14,FALSE)</f>
        <v>#N/A</v>
      </c>
    </row>
    <row r="213" spans="1:41" ht="49.95" customHeight="1">
      <c r="A213" s="96">
        <f t="shared" si="3"/>
        <v>156</v>
      </c>
      <c r="B213" s="482"/>
      <c r="C213" s="483"/>
      <c r="D213" s="483"/>
      <c r="E213" s="483"/>
      <c r="F213" s="483"/>
      <c r="G213" s="483"/>
      <c r="H213" s="483"/>
      <c r="I213" s="483"/>
      <c r="J213" s="483"/>
      <c r="K213" s="483"/>
      <c r="L213" s="484"/>
      <c r="M213" s="485"/>
      <c r="N213" s="485"/>
      <c r="O213" s="485"/>
      <c r="P213" s="486"/>
      <c r="Q213" s="487"/>
      <c r="R213" s="488"/>
      <c r="S213" s="488"/>
      <c r="T213" s="488"/>
      <c r="U213" s="489"/>
      <c r="V213" s="262"/>
      <c r="W213" s="490"/>
      <c r="X213" s="491"/>
      <c r="Y213" s="492"/>
      <c r="Z213" s="493"/>
      <c r="AA213" s="493"/>
      <c r="AB213" s="493"/>
      <c r="AC213" s="322" t="str">
        <f>IFERROR(VLOOKUP(Z213,【参考】数式用!$A$4:$B$54,2,FALSE),"")</f>
        <v/>
      </c>
      <c r="AD213" s="213"/>
      <c r="AE213" s="212" t="str">
        <f>IF(B213="","",IF(AO213="総合事業","数式を削除して手入力",IFERROR(INDEX(【参考】数式用!$AT$3:$AV$452,MATCH(Q213&amp;V213,【参考】数式用!$AS$3:$AS$452,0),MATCH(VLOOKUP(Z213,【参考】数式用!$AW$2:$AX$53,2,FALSE),【参考】数式用!$AT$2:$AV$2,0)),10)))</f>
        <v/>
      </c>
      <c r="AN213" s="395" t="str">
        <f>IF($L$18="", "", VLOOKUP(Z213,【参考】数式用!$A$4:$M$54,13,FALSE))</f>
        <v/>
      </c>
      <c r="AO213" s="46" t="e">
        <f>VLOOKUP(Z213,【参考】数式用!$A$2:$N$54,14,FALSE)</f>
        <v>#N/A</v>
      </c>
    </row>
    <row r="214" spans="1:41" ht="49.95" customHeight="1">
      <c r="A214" s="96">
        <f t="shared" ref="A214:A257" si="4">A213+1</f>
        <v>157</v>
      </c>
      <c r="B214" s="482"/>
      <c r="C214" s="483"/>
      <c r="D214" s="483"/>
      <c r="E214" s="483"/>
      <c r="F214" s="483"/>
      <c r="G214" s="483"/>
      <c r="H214" s="483"/>
      <c r="I214" s="483"/>
      <c r="J214" s="483"/>
      <c r="K214" s="483"/>
      <c r="L214" s="484"/>
      <c r="M214" s="485"/>
      <c r="N214" s="485"/>
      <c r="O214" s="485"/>
      <c r="P214" s="486"/>
      <c r="Q214" s="487"/>
      <c r="R214" s="488"/>
      <c r="S214" s="488"/>
      <c r="T214" s="488"/>
      <c r="U214" s="489"/>
      <c r="V214" s="262"/>
      <c r="W214" s="490"/>
      <c r="X214" s="491"/>
      <c r="Y214" s="492"/>
      <c r="Z214" s="493"/>
      <c r="AA214" s="493"/>
      <c r="AB214" s="493"/>
      <c r="AC214" s="322" t="str">
        <f>IFERROR(VLOOKUP(Z214,【参考】数式用!$A$4:$B$54,2,FALSE),"")</f>
        <v/>
      </c>
      <c r="AD214" s="213"/>
      <c r="AE214" s="212" t="str">
        <f>IF(B214="","",IF(AO214="総合事業","数式を削除して手入力",IFERROR(INDEX(【参考】数式用!$AT$3:$AV$452,MATCH(Q214&amp;V214,【参考】数式用!$AS$3:$AS$452,0),MATCH(VLOOKUP(Z214,【参考】数式用!$AW$2:$AX$53,2,FALSE),【参考】数式用!$AT$2:$AV$2,0)),10)))</f>
        <v/>
      </c>
      <c r="AN214" s="395" t="str">
        <f>IF($L$18="", "", VLOOKUP(Z214,【参考】数式用!$A$4:$M$54,13,FALSE))</f>
        <v/>
      </c>
      <c r="AO214" s="46" t="e">
        <f>VLOOKUP(Z214,【参考】数式用!$A$2:$N$54,14,FALSE)</f>
        <v>#N/A</v>
      </c>
    </row>
    <row r="215" spans="1:41" ht="49.95" customHeight="1">
      <c r="A215" s="96">
        <f t="shared" si="4"/>
        <v>158</v>
      </c>
      <c r="B215" s="482"/>
      <c r="C215" s="483"/>
      <c r="D215" s="483"/>
      <c r="E215" s="483"/>
      <c r="F215" s="483"/>
      <c r="G215" s="483"/>
      <c r="H215" s="483"/>
      <c r="I215" s="483"/>
      <c r="J215" s="483"/>
      <c r="K215" s="483"/>
      <c r="L215" s="484"/>
      <c r="M215" s="485"/>
      <c r="N215" s="485"/>
      <c r="O215" s="485"/>
      <c r="P215" s="486"/>
      <c r="Q215" s="487"/>
      <c r="R215" s="488"/>
      <c r="S215" s="488"/>
      <c r="T215" s="488"/>
      <c r="U215" s="489"/>
      <c r="V215" s="262"/>
      <c r="W215" s="490"/>
      <c r="X215" s="491"/>
      <c r="Y215" s="492"/>
      <c r="Z215" s="493"/>
      <c r="AA215" s="493"/>
      <c r="AB215" s="493"/>
      <c r="AC215" s="322" t="str">
        <f>IFERROR(VLOOKUP(Z215,【参考】数式用!$A$4:$B$54,2,FALSE),"")</f>
        <v/>
      </c>
      <c r="AD215" s="213"/>
      <c r="AE215" s="212" t="str">
        <f>IF(B215="","",IF(AO215="総合事業","数式を削除して手入力",IFERROR(INDEX(【参考】数式用!$AT$3:$AV$452,MATCH(Q215&amp;V215,【参考】数式用!$AS$3:$AS$452,0),MATCH(VLOOKUP(Z215,【参考】数式用!$AW$2:$AX$53,2,FALSE),【参考】数式用!$AT$2:$AV$2,0)),10)))</f>
        <v/>
      </c>
      <c r="AN215" s="395" t="str">
        <f>IF($L$18="", "", VLOOKUP(Z215,【参考】数式用!$A$4:$M$54,13,FALSE))</f>
        <v/>
      </c>
      <c r="AO215" s="46" t="e">
        <f>VLOOKUP(Z215,【参考】数式用!$A$2:$N$54,14,FALSE)</f>
        <v>#N/A</v>
      </c>
    </row>
    <row r="216" spans="1:41" ht="49.95" customHeight="1">
      <c r="A216" s="96">
        <f t="shared" si="4"/>
        <v>159</v>
      </c>
      <c r="B216" s="482"/>
      <c r="C216" s="483"/>
      <c r="D216" s="483"/>
      <c r="E216" s="483"/>
      <c r="F216" s="483"/>
      <c r="G216" s="483"/>
      <c r="H216" s="483"/>
      <c r="I216" s="483"/>
      <c r="J216" s="483"/>
      <c r="K216" s="483"/>
      <c r="L216" s="484"/>
      <c r="M216" s="485"/>
      <c r="N216" s="485"/>
      <c r="O216" s="485"/>
      <c r="P216" s="486"/>
      <c r="Q216" s="487"/>
      <c r="R216" s="488"/>
      <c r="S216" s="488"/>
      <c r="T216" s="488"/>
      <c r="U216" s="489"/>
      <c r="V216" s="262"/>
      <c r="W216" s="490"/>
      <c r="X216" s="491"/>
      <c r="Y216" s="492"/>
      <c r="Z216" s="493"/>
      <c r="AA216" s="493"/>
      <c r="AB216" s="493"/>
      <c r="AC216" s="322" t="str">
        <f>IFERROR(VLOOKUP(Z216,【参考】数式用!$A$4:$B$54,2,FALSE),"")</f>
        <v/>
      </c>
      <c r="AD216" s="213"/>
      <c r="AE216" s="212" t="str">
        <f>IF(B216="","",IF(AO216="総合事業","数式を削除して手入力",IFERROR(INDEX(【参考】数式用!$AT$3:$AV$452,MATCH(Q216&amp;V216,【参考】数式用!$AS$3:$AS$452,0),MATCH(VLOOKUP(Z216,【参考】数式用!$AW$2:$AX$53,2,FALSE),【参考】数式用!$AT$2:$AV$2,0)),10)))</f>
        <v/>
      </c>
      <c r="AN216" s="395" t="str">
        <f>IF($L$18="", "", VLOOKUP(Z216,【参考】数式用!$A$4:$M$54,13,FALSE))</f>
        <v/>
      </c>
      <c r="AO216" s="46" t="e">
        <f>VLOOKUP(Z216,【参考】数式用!$A$2:$N$54,14,FALSE)</f>
        <v>#N/A</v>
      </c>
    </row>
    <row r="217" spans="1:41" ht="49.95" customHeight="1">
      <c r="A217" s="96">
        <f t="shared" si="4"/>
        <v>160</v>
      </c>
      <c r="B217" s="482"/>
      <c r="C217" s="483"/>
      <c r="D217" s="483"/>
      <c r="E217" s="483"/>
      <c r="F217" s="483"/>
      <c r="G217" s="483"/>
      <c r="H217" s="483"/>
      <c r="I217" s="483"/>
      <c r="J217" s="483"/>
      <c r="K217" s="483"/>
      <c r="L217" s="484"/>
      <c r="M217" s="485"/>
      <c r="N217" s="485"/>
      <c r="O217" s="485"/>
      <c r="P217" s="486"/>
      <c r="Q217" s="487"/>
      <c r="R217" s="488"/>
      <c r="S217" s="488"/>
      <c r="T217" s="488"/>
      <c r="U217" s="489"/>
      <c r="V217" s="262"/>
      <c r="W217" s="490"/>
      <c r="X217" s="491"/>
      <c r="Y217" s="492"/>
      <c r="Z217" s="493"/>
      <c r="AA217" s="493"/>
      <c r="AB217" s="493"/>
      <c r="AC217" s="322" t="str">
        <f>IFERROR(VLOOKUP(Z217,【参考】数式用!$A$4:$B$54,2,FALSE),"")</f>
        <v/>
      </c>
      <c r="AD217" s="213"/>
      <c r="AE217" s="212" t="str">
        <f>IF(B217="","",IF(AO217="総合事業","数式を削除して手入力",IFERROR(INDEX(【参考】数式用!$AT$3:$AV$452,MATCH(Q217&amp;V217,【参考】数式用!$AS$3:$AS$452,0),MATCH(VLOOKUP(Z217,【参考】数式用!$AW$2:$AX$53,2,FALSE),【参考】数式用!$AT$2:$AV$2,0)),10)))</f>
        <v/>
      </c>
      <c r="AN217" s="395" t="str">
        <f>IF($L$18="", "", VLOOKUP(Z217,【参考】数式用!$A$4:$M$54,13,FALSE))</f>
        <v/>
      </c>
      <c r="AO217" s="46" t="e">
        <f>VLOOKUP(Z217,【参考】数式用!$A$2:$N$54,14,FALSE)</f>
        <v>#N/A</v>
      </c>
    </row>
    <row r="218" spans="1:41" ht="49.95" customHeight="1">
      <c r="A218" s="96">
        <f t="shared" si="4"/>
        <v>161</v>
      </c>
      <c r="B218" s="494"/>
      <c r="C218" s="495"/>
      <c r="D218" s="495"/>
      <c r="E218" s="495"/>
      <c r="F218" s="495"/>
      <c r="G218" s="495"/>
      <c r="H218" s="495"/>
      <c r="I218" s="495"/>
      <c r="J218" s="495"/>
      <c r="K218" s="496"/>
      <c r="L218" s="484"/>
      <c r="M218" s="485"/>
      <c r="N218" s="485"/>
      <c r="O218" s="485"/>
      <c r="P218" s="486"/>
      <c r="Q218" s="487"/>
      <c r="R218" s="488"/>
      <c r="S218" s="488"/>
      <c r="T218" s="488"/>
      <c r="U218" s="489"/>
      <c r="V218" s="262"/>
      <c r="W218" s="490"/>
      <c r="X218" s="491"/>
      <c r="Y218" s="492"/>
      <c r="Z218" s="490"/>
      <c r="AA218" s="491"/>
      <c r="AB218" s="492"/>
      <c r="AC218" s="322" t="str">
        <f>IFERROR(VLOOKUP(Z218,【参考】数式用!$A$4:$B$54,2,FALSE),"")</f>
        <v/>
      </c>
      <c r="AD218" s="213"/>
      <c r="AE218" s="212" t="str">
        <f>IF(B218="","",IF(AO218="総合事業","数式を削除して手入力",IFERROR(INDEX(【参考】数式用!$AT$3:$AV$452,MATCH(Q218&amp;V218,【参考】数式用!$AS$3:$AS$452,0),MATCH(VLOOKUP(Z218,【参考】数式用!$AW$2:$AX$53,2,FALSE),【参考】数式用!$AT$2:$AV$2,0)),10)))</f>
        <v/>
      </c>
      <c r="AN218" s="395" t="str">
        <f>IF($L$18="", "", VLOOKUP(Z218,【参考】数式用!$A$4:$M$54,13,FALSE))</f>
        <v/>
      </c>
      <c r="AO218" s="46" t="e">
        <f>VLOOKUP(Z218,【参考】数式用!$A$2:$N$54,14,FALSE)</f>
        <v>#N/A</v>
      </c>
    </row>
    <row r="219" spans="1:41" ht="49.95" customHeight="1">
      <c r="A219" s="96">
        <f t="shared" si="4"/>
        <v>162</v>
      </c>
      <c r="B219" s="482"/>
      <c r="C219" s="483"/>
      <c r="D219" s="483"/>
      <c r="E219" s="483"/>
      <c r="F219" s="483"/>
      <c r="G219" s="483"/>
      <c r="H219" s="483"/>
      <c r="I219" s="483"/>
      <c r="J219" s="483"/>
      <c r="K219" s="483"/>
      <c r="L219" s="484"/>
      <c r="M219" s="485"/>
      <c r="N219" s="485"/>
      <c r="O219" s="485"/>
      <c r="P219" s="486"/>
      <c r="Q219" s="487"/>
      <c r="R219" s="488"/>
      <c r="S219" s="488"/>
      <c r="T219" s="488"/>
      <c r="U219" s="489"/>
      <c r="V219" s="262"/>
      <c r="W219" s="490"/>
      <c r="X219" s="491"/>
      <c r="Y219" s="492"/>
      <c r="Z219" s="493"/>
      <c r="AA219" s="493"/>
      <c r="AB219" s="493"/>
      <c r="AC219" s="322" t="str">
        <f>IFERROR(VLOOKUP(Z219,【参考】数式用!$A$4:$B$54,2,FALSE),"")</f>
        <v/>
      </c>
      <c r="AD219" s="213"/>
      <c r="AE219" s="212" t="str">
        <f>IF(B219="","",IF(AO219="総合事業","数式を削除して手入力",IFERROR(INDEX(【参考】数式用!$AT$3:$AV$452,MATCH(Q219&amp;V219,【参考】数式用!$AS$3:$AS$452,0),MATCH(VLOOKUP(Z219,【参考】数式用!$AW$2:$AX$53,2,FALSE),【参考】数式用!$AT$2:$AV$2,0)),10)))</f>
        <v/>
      </c>
      <c r="AN219" s="395" t="str">
        <f>IF($L$18="", "", VLOOKUP(Z219,【参考】数式用!$A$4:$M$54,13,FALSE))</f>
        <v/>
      </c>
      <c r="AO219" s="46" t="e">
        <f>VLOOKUP(Z219,【参考】数式用!$A$2:$N$54,14,FALSE)</f>
        <v>#N/A</v>
      </c>
    </row>
    <row r="220" spans="1:41" ht="49.95" customHeight="1">
      <c r="A220" s="96">
        <f t="shared" si="4"/>
        <v>163</v>
      </c>
      <c r="B220" s="482"/>
      <c r="C220" s="483"/>
      <c r="D220" s="483"/>
      <c r="E220" s="483"/>
      <c r="F220" s="483"/>
      <c r="G220" s="483"/>
      <c r="H220" s="483"/>
      <c r="I220" s="483"/>
      <c r="J220" s="483"/>
      <c r="K220" s="483"/>
      <c r="L220" s="484"/>
      <c r="M220" s="485"/>
      <c r="N220" s="485"/>
      <c r="O220" s="485"/>
      <c r="P220" s="486"/>
      <c r="Q220" s="487"/>
      <c r="R220" s="488"/>
      <c r="S220" s="488"/>
      <c r="T220" s="488"/>
      <c r="U220" s="489"/>
      <c r="V220" s="262"/>
      <c r="W220" s="490"/>
      <c r="X220" s="491"/>
      <c r="Y220" s="492"/>
      <c r="Z220" s="493"/>
      <c r="AA220" s="493"/>
      <c r="AB220" s="493"/>
      <c r="AC220" s="322" t="str">
        <f>IFERROR(VLOOKUP(Z220,【参考】数式用!$A$4:$B$54,2,FALSE),"")</f>
        <v/>
      </c>
      <c r="AD220" s="213"/>
      <c r="AE220" s="212" t="str">
        <f>IF(B220="","",IF(AO220="総合事業","数式を削除して手入力",IFERROR(INDEX(【参考】数式用!$AT$3:$AV$452,MATCH(Q220&amp;V220,【参考】数式用!$AS$3:$AS$452,0),MATCH(VLOOKUP(Z220,【参考】数式用!$AW$2:$AX$53,2,FALSE),【参考】数式用!$AT$2:$AV$2,0)),10)))</f>
        <v/>
      </c>
      <c r="AN220" s="395" t="str">
        <f>IF($L$18="", "", VLOOKUP(Z220,【参考】数式用!$A$4:$M$54,13,FALSE))</f>
        <v/>
      </c>
      <c r="AO220" s="46" t="e">
        <f>VLOOKUP(Z220,【参考】数式用!$A$2:$N$54,14,FALSE)</f>
        <v>#N/A</v>
      </c>
    </row>
    <row r="221" spans="1:41" ht="49.95" customHeight="1">
      <c r="A221" s="96">
        <f t="shared" si="4"/>
        <v>164</v>
      </c>
      <c r="B221" s="482"/>
      <c r="C221" s="483"/>
      <c r="D221" s="483"/>
      <c r="E221" s="483"/>
      <c r="F221" s="483"/>
      <c r="G221" s="483"/>
      <c r="H221" s="483"/>
      <c r="I221" s="483"/>
      <c r="J221" s="483"/>
      <c r="K221" s="483"/>
      <c r="L221" s="484"/>
      <c r="M221" s="485"/>
      <c r="N221" s="485"/>
      <c r="O221" s="485"/>
      <c r="P221" s="486"/>
      <c r="Q221" s="487"/>
      <c r="R221" s="488"/>
      <c r="S221" s="488"/>
      <c r="T221" s="488"/>
      <c r="U221" s="489"/>
      <c r="V221" s="262"/>
      <c r="W221" s="490"/>
      <c r="X221" s="491"/>
      <c r="Y221" s="492"/>
      <c r="Z221" s="493"/>
      <c r="AA221" s="493"/>
      <c r="AB221" s="493"/>
      <c r="AC221" s="322" t="str">
        <f>IFERROR(VLOOKUP(Z221,【参考】数式用!$A$4:$B$54,2,FALSE),"")</f>
        <v/>
      </c>
      <c r="AD221" s="213"/>
      <c r="AE221" s="212" t="str">
        <f>IF(B221="","",IF(AO221="総合事業","数式を削除して手入力",IFERROR(INDEX(【参考】数式用!$AT$3:$AV$452,MATCH(Q221&amp;V221,【参考】数式用!$AS$3:$AS$452,0),MATCH(VLOOKUP(Z221,【参考】数式用!$AW$2:$AX$53,2,FALSE),【参考】数式用!$AT$2:$AV$2,0)),10)))</f>
        <v/>
      </c>
      <c r="AN221" s="395" t="str">
        <f>IF($L$18="", "", VLOOKUP(Z221,【参考】数式用!$A$4:$M$54,13,FALSE))</f>
        <v/>
      </c>
      <c r="AO221" s="46" t="e">
        <f>VLOOKUP(Z221,【参考】数式用!$A$2:$N$54,14,FALSE)</f>
        <v>#N/A</v>
      </c>
    </row>
    <row r="222" spans="1:41" ht="49.95" customHeight="1">
      <c r="A222" s="96">
        <f t="shared" si="4"/>
        <v>165</v>
      </c>
      <c r="B222" s="482"/>
      <c r="C222" s="483"/>
      <c r="D222" s="483"/>
      <c r="E222" s="483"/>
      <c r="F222" s="483"/>
      <c r="G222" s="483"/>
      <c r="H222" s="483"/>
      <c r="I222" s="483"/>
      <c r="J222" s="483"/>
      <c r="K222" s="483"/>
      <c r="L222" s="484"/>
      <c r="M222" s="485"/>
      <c r="N222" s="485"/>
      <c r="O222" s="485"/>
      <c r="P222" s="486"/>
      <c r="Q222" s="487"/>
      <c r="R222" s="488"/>
      <c r="S222" s="488"/>
      <c r="T222" s="488"/>
      <c r="U222" s="489"/>
      <c r="V222" s="262"/>
      <c r="W222" s="490"/>
      <c r="X222" s="491"/>
      <c r="Y222" s="492"/>
      <c r="Z222" s="493"/>
      <c r="AA222" s="493"/>
      <c r="AB222" s="493"/>
      <c r="AC222" s="322" t="str">
        <f>IFERROR(VLOOKUP(Z222,【参考】数式用!$A$4:$B$54,2,FALSE),"")</f>
        <v/>
      </c>
      <c r="AD222" s="213"/>
      <c r="AE222" s="212" t="str">
        <f>IF(B222="","",IF(AO222="総合事業","数式を削除して手入力",IFERROR(INDEX(【参考】数式用!$AT$3:$AV$452,MATCH(Q222&amp;V222,【参考】数式用!$AS$3:$AS$452,0),MATCH(VLOOKUP(Z222,【参考】数式用!$AW$2:$AX$53,2,FALSE),【参考】数式用!$AT$2:$AV$2,0)),10)))</f>
        <v/>
      </c>
      <c r="AN222" s="395" t="str">
        <f>IF($L$18="", "", VLOOKUP(Z222,【参考】数式用!$A$4:$M$54,13,FALSE))</f>
        <v/>
      </c>
      <c r="AO222" s="46" t="e">
        <f>VLOOKUP(Z222,【参考】数式用!$A$2:$N$54,14,FALSE)</f>
        <v>#N/A</v>
      </c>
    </row>
    <row r="223" spans="1:41" ht="49.95" customHeight="1">
      <c r="A223" s="96">
        <f t="shared" si="4"/>
        <v>166</v>
      </c>
      <c r="B223" s="482"/>
      <c r="C223" s="483"/>
      <c r="D223" s="483"/>
      <c r="E223" s="483"/>
      <c r="F223" s="483"/>
      <c r="G223" s="483"/>
      <c r="H223" s="483"/>
      <c r="I223" s="483"/>
      <c r="J223" s="483"/>
      <c r="K223" s="483"/>
      <c r="L223" s="484"/>
      <c r="M223" s="485"/>
      <c r="N223" s="485"/>
      <c r="O223" s="485"/>
      <c r="P223" s="486"/>
      <c r="Q223" s="487"/>
      <c r="R223" s="488"/>
      <c r="S223" s="488"/>
      <c r="T223" s="488"/>
      <c r="U223" s="489"/>
      <c r="V223" s="262"/>
      <c r="W223" s="490"/>
      <c r="X223" s="491"/>
      <c r="Y223" s="492"/>
      <c r="Z223" s="493"/>
      <c r="AA223" s="493"/>
      <c r="AB223" s="493"/>
      <c r="AC223" s="322" t="str">
        <f>IFERROR(VLOOKUP(Z223,【参考】数式用!$A$4:$B$54,2,FALSE),"")</f>
        <v/>
      </c>
      <c r="AD223" s="213"/>
      <c r="AE223" s="212" t="str">
        <f>IF(B223="","",IF(AO223="総合事業","数式を削除して手入力",IFERROR(INDEX(【参考】数式用!$AT$3:$AV$452,MATCH(Q223&amp;V223,【参考】数式用!$AS$3:$AS$452,0),MATCH(VLOOKUP(Z223,【参考】数式用!$AW$2:$AX$53,2,FALSE),【参考】数式用!$AT$2:$AV$2,0)),10)))</f>
        <v/>
      </c>
      <c r="AN223" s="395" t="str">
        <f>IF($L$18="", "", VLOOKUP(Z223,【参考】数式用!$A$4:$M$54,13,FALSE))</f>
        <v/>
      </c>
      <c r="AO223" s="46" t="e">
        <f>VLOOKUP(Z223,【参考】数式用!$A$2:$N$54,14,FALSE)</f>
        <v>#N/A</v>
      </c>
    </row>
    <row r="224" spans="1:41" ht="49.95" customHeight="1">
      <c r="A224" s="96">
        <f t="shared" si="4"/>
        <v>167</v>
      </c>
      <c r="B224" s="482"/>
      <c r="C224" s="483"/>
      <c r="D224" s="483"/>
      <c r="E224" s="483"/>
      <c r="F224" s="483"/>
      <c r="G224" s="483"/>
      <c r="H224" s="483"/>
      <c r="I224" s="483"/>
      <c r="J224" s="483"/>
      <c r="K224" s="483"/>
      <c r="L224" s="484"/>
      <c r="M224" s="485"/>
      <c r="N224" s="485"/>
      <c r="O224" s="485"/>
      <c r="P224" s="486"/>
      <c r="Q224" s="487"/>
      <c r="R224" s="488"/>
      <c r="S224" s="488"/>
      <c r="T224" s="488"/>
      <c r="U224" s="489"/>
      <c r="V224" s="262"/>
      <c r="W224" s="490"/>
      <c r="X224" s="491"/>
      <c r="Y224" s="492"/>
      <c r="Z224" s="493"/>
      <c r="AA224" s="493"/>
      <c r="AB224" s="493"/>
      <c r="AC224" s="322" t="str">
        <f>IFERROR(VLOOKUP(Z224,【参考】数式用!$A$4:$B$54,2,FALSE),"")</f>
        <v/>
      </c>
      <c r="AD224" s="213"/>
      <c r="AE224" s="212" t="str">
        <f>IF(B224="","",IF(AO224="総合事業","数式を削除して手入力",IFERROR(INDEX(【参考】数式用!$AT$3:$AV$452,MATCH(Q224&amp;V224,【参考】数式用!$AS$3:$AS$452,0),MATCH(VLOOKUP(Z224,【参考】数式用!$AW$2:$AX$53,2,FALSE),【参考】数式用!$AT$2:$AV$2,0)),10)))</f>
        <v/>
      </c>
      <c r="AN224" s="395" t="str">
        <f>IF($L$18="", "", VLOOKUP(Z224,【参考】数式用!$A$4:$M$54,13,FALSE))</f>
        <v/>
      </c>
      <c r="AO224" s="46" t="e">
        <f>VLOOKUP(Z224,【参考】数式用!$A$2:$N$54,14,FALSE)</f>
        <v>#N/A</v>
      </c>
    </row>
    <row r="225" spans="1:41" ht="49.95" customHeight="1">
      <c r="A225" s="96">
        <f t="shared" si="4"/>
        <v>168</v>
      </c>
      <c r="B225" s="482"/>
      <c r="C225" s="483"/>
      <c r="D225" s="483"/>
      <c r="E225" s="483"/>
      <c r="F225" s="483"/>
      <c r="G225" s="483"/>
      <c r="H225" s="483"/>
      <c r="I225" s="483"/>
      <c r="J225" s="483"/>
      <c r="K225" s="483"/>
      <c r="L225" s="484"/>
      <c r="M225" s="485"/>
      <c r="N225" s="485"/>
      <c r="O225" s="485"/>
      <c r="P225" s="486"/>
      <c r="Q225" s="487"/>
      <c r="R225" s="488"/>
      <c r="S225" s="488"/>
      <c r="T225" s="488"/>
      <c r="U225" s="489"/>
      <c r="V225" s="262"/>
      <c r="W225" s="490"/>
      <c r="X225" s="491"/>
      <c r="Y225" s="492"/>
      <c r="Z225" s="493"/>
      <c r="AA225" s="493"/>
      <c r="AB225" s="493"/>
      <c r="AC225" s="322" t="str">
        <f>IFERROR(VLOOKUP(Z225,【参考】数式用!$A$4:$B$54,2,FALSE),"")</f>
        <v/>
      </c>
      <c r="AD225" s="213"/>
      <c r="AE225" s="212" t="str">
        <f>IF(B225="","",IF(AO225="総合事業","数式を削除して手入力",IFERROR(INDEX(【参考】数式用!$AT$3:$AV$452,MATCH(Q225&amp;V225,【参考】数式用!$AS$3:$AS$452,0),MATCH(VLOOKUP(Z225,【参考】数式用!$AW$2:$AX$53,2,FALSE),【参考】数式用!$AT$2:$AV$2,0)),10)))</f>
        <v/>
      </c>
      <c r="AN225" s="395" t="str">
        <f>IF($L$18="", "", VLOOKUP(Z225,【参考】数式用!$A$4:$M$54,13,FALSE))</f>
        <v/>
      </c>
      <c r="AO225" s="46" t="e">
        <f>VLOOKUP(Z225,【参考】数式用!$A$2:$N$54,14,FALSE)</f>
        <v>#N/A</v>
      </c>
    </row>
    <row r="226" spans="1:41" ht="49.95" customHeight="1">
      <c r="A226" s="96">
        <f t="shared" si="4"/>
        <v>169</v>
      </c>
      <c r="B226" s="482"/>
      <c r="C226" s="483"/>
      <c r="D226" s="483"/>
      <c r="E226" s="483"/>
      <c r="F226" s="483"/>
      <c r="G226" s="483"/>
      <c r="H226" s="483"/>
      <c r="I226" s="483"/>
      <c r="J226" s="483"/>
      <c r="K226" s="483"/>
      <c r="L226" s="484"/>
      <c r="M226" s="485"/>
      <c r="N226" s="485"/>
      <c r="O226" s="485"/>
      <c r="P226" s="486"/>
      <c r="Q226" s="487"/>
      <c r="R226" s="488"/>
      <c r="S226" s="488"/>
      <c r="T226" s="488"/>
      <c r="U226" s="489"/>
      <c r="V226" s="262"/>
      <c r="W226" s="490"/>
      <c r="X226" s="491"/>
      <c r="Y226" s="492"/>
      <c r="Z226" s="493"/>
      <c r="AA226" s="493"/>
      <c r="AB226" s="493"/>
      <c r="AC226" s="322" t="str">
        <f>IFERROR(VLOOKUP(Z226,【参考】数式用!$A$4:$B$54,2,FALSE),"")</f>
        <v/>
      </c>
      <c r="AD226" s="213"/>
      <c r="AE226" s="212" t="str">
        <f>IF(B226="","",IF(AO226="総合事業","数式を削除して手入力",IFERROR(INDEX(【参考】数式用!$AT$3:$AV$452,MATCH(Q226&amp;V226,【参考】数式用!$AS$3:$AS$452,0),MATCH(VLOOKUP(Z226,【参考】数式用!$AW$2:$AX$53,2,FALSE),【参考】数式用!$AT$2:$AV$2,0)),10)))</f>
        <v/>
      </c>
      <c r="AN226" s="395" t="str">
        <f>IF($L$18="", "", VLOOKUP(Z226,【参考】数式用!$A$4:$M$54,13,FALSE))</f>
        <v/>
      </c>
      <c r="AO226" s="46" t="e">
        <f>VLOOKUP(Z226,【参考】数式用!$A$2:$N$54,14,FALSE)</f>
        <v>#N/A</v>
      </c>
    </row>
    <row r="227" spans="1:41" ht="49.95" customHeight="1">
      <c r="A227" s="96">
        <f t="shared" si="4"/>
        <v>170</v>
      </c>
      <c r="B227" s="482"/>
      <c r="C227" s="483"/>
      <c r="D227" s="483"/>
      <c r="E227" s="483"/>
      <c r="F227" s="483"/>
      <c r="G227" s="483"/>
      <c r="H227" s="483"/>
      <c r="I227" s="483"/>
      <c r="J227" s="483"/>
      <c r="K227" s="483"/>
      <c r="L227" s="484"/>
      <c r="M227" s="485"/>
      <c r="N227" s="485"/>
      <c r="O227" s="485"/>
      <c r="P227" s="486"/>
      <c r="Q227" s="487"/>
      <c r="R227" s="488"/>
      <c r="S227" s="488"/>
      <c r="T227" s="488"/>
      <c r="U227" s="489"/>
      <c r="V227" s="262"/>
      <c r="W227" s="490"/>
      <c r="X227" s="491"/>
      <c r="Y227" s="492"/>
      <c r="Z227" s="493"/>
      <c r="AA227" s="493"/>
      <c r="AB227" s="493"/>
      <c r="AC227" s="322" t="str">
        <f>IFERROR(VLOOKUP(Z227,【参考】数式用!$A$4:$B$54,2,FALSE),"")</f>
        <v/>
      </c>
      <c r="AD227" s="213"/>
      <c r="AE227" s="212" t="str">
        <f>IF(B227="","",IF(AO227="総合事業","数式を削除して手入力",IFERROR(INDEX(【参考】数式用!$AT$3:$AV$452,MATCH(Q227&amp;V227,【参考】数式用!$AS$3:$AS$452,0),MATCH(VLOOKUP(Z227,【参考】数式用!$AW$2:$AX$53,2,FALSE),【参考】数式用!$AT$2:$AV$2,0)),10)))</f>
        <v/>
      </c>
      <c r="AN227" s="395" t="str">
        <f>IF($L$18="", "", VLOOKUP(Z227,【参考】数式用!$A$4:$M$54,13,FALSE))</f>
        <v/>
      </c>
      <c r="AO227" s="46" t="e">
        <f>VLOOKUP(Z227,【参考】数式用!$A$2:$N$54,14,FALSE)</f>
        <v>#N/A</v>
      </c>
    </row>
    <row r="228" spans="1:41" ht="49.95" customHeight="1">
      <c r="A228" s="96">
        <f t="shared" si="4"/>
        <v>171</v>
      </c>
      <c r="B228" s="482"/>
      <c r="C228" s="483"/>
      <c r="D228" s="483"/>
      <c r="E228" s="483"/>
      <c r="F228" s="483"/>
      <c r="G228" s="483"/>
      <c r="H228" s="483"/>
      <c r="I228" s="483"/>
      <c r="J228" s="483"/>
      <c r="K228" s="483"/>
      <c r="L228" s="484"/>
      <c r="M228" s="485"/>
      <c r="N228" s="485"/>
      <c r="O228" s="485"/>
      <c r="P228" s="486"/>
      <c r="Q228" s="487"/>
      <c r="R228" s="488"/>
      <c r="S228" s="488"/>
      <c r="T228" s="488"/>
      <c r="U228" s="489"/>
      <c r="V228" s="262"/>
      <c r="W228" s="490"/>
      <c r="X228" s="491"/>
      <c r="Y228" s="492"/>
      <c r="Z228" s="493"/>
      <c r="AA228" s="493"/>
      <c r="AB228" s="493"/>
      <c r="AC228" s="322" t="str">
        <f>IFERROR(VLOOKUP(Z228,【参考】数式用!$A$4:$B$54,2,FALSE),"")</f>
        <v/>
      </c>
      <c r="AD228" s="213"/>
      <c r="AE228" s="212" t="str">
        <f>IF(B228="","",IF(AO228="総合事業","数式を削除して手入力",IFERROR(INDEX(【参考】数式用!$AT$3:$AV$452,MATCH(Q228&amp;V228,【参考】数式用!$AS$3:$AS$452,0),MATCH(VLOOKUP(Z228,【参考】数式用!$AW$2:$AX$53,2,FALSE),【参考】数式用!$AT$2:$AV$2,0)),10)))</f>
        <v/>
      </c>
      <c r="AN228" s="395" t="str">
        <f>IF($L$18="", "", VLOOKUP(Z228,【参考】数式用!$A$4:$M$54,13,FALSE))</f>
        <v/>
      </c>
      <c r="AO228" s="46" t="e">
        <f>VLOOKUP(Z228,【参考】数式用!$A$2:$N$54,14,FALSE)</f>
        <v>#N/A</v>
      </c>
    </row>
    <row r="229" spans="1:41" ht="49.95" customHeight="1">
      <c r="A229" s="96">
        <f t="shared" si="4"/>
        <v>172</v>
      </c>
      <c r="B229" s="494"/>
      <c r="C229" s="495"/>
      <c r="D229" s="495"/>
      <c r="E229" s="495"/>
      <c r="F229" s="495"/>
      <c r="G229" s="495"/>
      <c r="H229" s="495"/>
      <c r="I229" s="495"/>
      <c r="J229" s="495"/>
      <c r="K229" s="496"/>
      <c r="L229" s="484"/>
      <c r="M229" s="485"/>
      <c r="N229" s="485"/>
      <c r="O229" s="485"/>
      <c r="P229" s="486"/>
      <c r="Q229" s="487"/>
      <c r="R229" s="488"/>
      <c r="S229" s="488"/>
      <c r="T229" s="488"/>
      <c r="U229" s="489"/>
      <c r="V229" s="262"/>
      <c r="W229" s="490"/>
      <c r="X229" s="491"/>
      <c r="Y229" s="492"/>
      <c r="Z229" s="490"/>
      <c r="AA229" s="491"/>
      <c r="AB229" s="492"/>
      <c r="AC229" s="322" t="str">
        <f>IFERROR(VLOOKUP(Z229,【参考】数式用!$A$4:$B$54,2,FALSE),"")</f>
        <v/>
      </c>
      <c r="AD229" s="213"/>
      <c r="AE229" s="212" t="str">
        <f>IF(B229="","",IF(AO229="総合事業","数式を削除して手入力",IFERROR(INDEX(【参考】数式用!$AT$3:$AV$452,MATCH(Q229&amp;V229,【参考】数式用!$AS$3:$AS$452,0),MATCH(VLOOKUP(Z229,【参考】数式用!$AW$2:$AX$53,2,FALSE),【参考】数式用!$AT$2:$AV$2,0)),10)))</f>
        <v/>
      </c>
      <c r="AN229" s="395" t="str">
        <f>IF($L$18="", "", VLOOKUP(Z229,【参考】数式用!$A$4:$M$54,13,FALSE))</f>
        <v/>
      </c>
      <c r="AO229" s="46" t="e">
        <f>VLOOKUP(Z229,【参考】数式用!$A$2:$N$54,14,FALSE)</f>
        <v>#N/A</v>
      </c>
    </row>
    <row r="230" spans="1:41" ht="49.95" customHeight="1">
      <c r="A230" s="96">
        <f t="shared" si="4"/>
        <v>173</v>
      </c>
      <c r="B230" s="482"/>
      <c r="C230" s="483"/>
      <c r="D230" s="483"/>
      <c r="E230" s="483"/>
      <c r="F230" s="483"/>
      <c r="G230" s="483"/>
      <c r="H230" s="483"/>
      <c r="I230" s="483"/>
      <c r="J230" s="483"/>
      <c r="K230" s="483"/>
      <c r="L230" s="484"/>
      <c r="M230" s="485"/>
      <c r="N230" s="485"/>
      <c r="O230" s="485"/>
      <c r="P230" s="486"/>
      <c r="Q230" s="487"/>
      <c r="R230" s="488"/>
      <c r="S230" s="488"/>
      <c r="T230" s="488"/>
      <c r="U230" s="489"/>
      <c r="V230" s="262"/>
      <c r="W230" s="490"/>
      <c r="X230" s="491"/>
      <c r="Y230" s="492"/>
      <c r="Z230" s="493"/>
      <c r="AA230" s="493"/>
      <c r="AB230" s="493"/>
      <c r="AC230" s="322" t="str">
        <f>IFERROR(VLOOKUP(Z230,【参考】数式用!$A$4:$B$54,2,FALSE),"")</f>
        <v/>
      </c>
      <c r="AD230" s="213"/>
      <c r="AE230" s="212" t="str">
        <f>IF(B230="","",IF(AO230="総合事業","数式を削除して手入力",IFERROR(INDEX(【参考】数式用!$AT$3:$AV$452,MATCH(Q230&amp;V230,【参考】数式用!$AS$3:$AS$452,0),MATCH(VLOOKUP(Z230,【参考】数式用!$AW$2:$AX$53,2,FALSE),【参考】数式用!$AT$2:$AV$2,0)),10)))</f>
        <v/>
      </c>
      <c r="AN230" s="395" t="str">
        <f>IF($L$18="", "", VLOOKUP(Z230,【参考】数式用!$A$4:$M$54,13,FALSE))</f>
        <v/>
      </c>
      <c r="AO230" s="46" t="e">
        <f>VLOOKUP(Z230,【参考】数式用!$A$2:$N$54,14,FALSE)</f>
        <v>#N/A</v>
      </c>
    </row>
    <row r="231" spans="1:41" ht="49.95" customHeight="1">
      <c r="A231" s="96">
        <f t="shared" si="4"/>
        <v>174</v>
      </c>
      <c r="B231" s="482"/>
      <c r="C231" s="483"/>
      <c r="D231" s="483"/>
      <c r="E231" s="483"/>
      <c r="F231" s="483"/>
      <c r="G231" s="483"/>
      <c r="H231" s="483"/>
      <c r="I231" s="483"/>
      <c r="J231" s="483"/>
      <c r="K231" s="483"/>
      <c r="L231" s="484"/>
      <c r="M231" s="485"/>
      <c r="N231" s="485"/>
      <c r="O231" s="485"/>
      <c r="P231" s="486"/>
      <c r="Q231" s="487"/>
      <c r="R231" s="488"/>
      <c r="S231" s="488"/>
      <c r="T231" s="488"/>
      <c r="U231" s="489"/>
      <c r="V231" s="262"/>
      <c r="W231" s="490"/>
      <c r="X231" s="491"/>
      <c r="Y231" s="492"/>
      <c r="Z231" s="493"/>
      <c r="AA231" s="493"/>
      <c r="AB231" s="493"/>
      <c r="AC231" s="322" t="str">
        <f>IFERROR(VLOOKUP(Z231,【参考】数式用!$A$4:$B$54,2,FALSE),"")</f>
        <v/>
      </c>
      <c r="AD231" s="213"/>
      <c r="AE231" s="212" t="str">
        <f>IF(B231="","",IF(AO231="総合事業","数式を削除して手入力",IFERROR(INDEX(【参考】数式用!$AT$3:$AV$452,MATCH(Q231&amp;V231,【参考】数式用!$AS$3:$AS$452,0),MATCH(VLOOKUP(Z231,【参考】数式用!$AW$2:$AX$53,2,FALSE),【参考】数式用!$AT$2:$AV$2,0)),10)))</f>
        <v/>
      </c>
      <c r="AN231" s="395" t="str">
        <f>IF($L$18="", "", VLOOKUP(Z231,【参考】数式用!$A$4:$M$54,13,FALSE))</f>
        <v/>
      </c>
      <c r="AO231" s="46" t="e">
        <f>VLOOKUP(Z231,【参考】数式用!$A$2:$N$54,14,FALSE)</f>
        <v>#N/A</v>
      </c>
    </row>
    <row r="232" spans="1:41" ht="49.95" customHeight="1">
      <c r="A232" s="96">
        <f t="shared" si="4"/>
        <v>175</v>
      </c>
      <c r="B232" s="482"/>
      <c r="C232" s="483"/>
      <c r="D232" s="483"/>
      <c r="E232" s="483"/>
      <c r="F232" s="483"/>
      <c r="G232" s="483"/>
      <c r="H232" s="483"/>
      <c r="I232" s="483"/>
      <c r="J232" s="483"/>
      <c r="K232" s="483"/>
      <c r="L232" s="484"/>
      <c r="M232" s="485"/>
      <c r="N232" s="485"/>
      <c r="O232" s="485"/>
      <c r="P232" s="486"/>
      <c r="Q232" s="487"/>
      <c r="R232" s="488"/>
      <c r="S232" s="488"/>
      <c r="T232" s="488"/>
      <c r="U232" s="489"/>
      <c r="V232" s="262"/>
      <c r="W232" s="490"/>
      <c r="X232" s="491"/>
      <c r="Y232" s="492"/>
      <c r="Z232" s="493"/>
      <c r="AA232" s="493"/>
      <c r="AB232" s="493"/>
      <c r="AC232" s="322" t="str">
        <f>IFERROR(VLOOKUP(Z232,【参考】数式用!$A$4:$B$54,2,FALSE),"")</f>
        <v/>
      </c>
      <c r="AD232" s="213"/>
      <c r="AE232" s="212" t="str">
        <f>IF(B232="","",IF(AO232="総合事業","数式を削除して手入力",IFERROR(INDEX(【参考】数式用!$AT$3:$AV$452,MATCH(Q232&amp;V232,【参考】数式用!$AS$3:$AS$452,0),MATCH(VLOOKUP(Z232,【参考】数式用!$AW$2:$AX$53,2,FALSE),【参考】数式用!$AT$2:$AV$2,0)),10)))</f>
        <v/>
      </c>
      <c r="AN232" s="395" t="str">
        <f>IF($L$18="", "", VLOOKUP(Z232,【参考】数式用!$A$4:$M$54,13,FALSE))</f>
        <v/>
      </c>
      <c r="AO232" s="46" t="e">
        <f>VLOOKUP(Z232,【参考】数式用!$A$2:$N$54,14,FALSE)</f>
        <v>#N/A</v>
      </c>
    </row>
    <row r="233" spans="1:41" ht="49.95" customHeight="1">
      <c r="A233" s="96">
        <f t="shared" si="4"/>
        <v>176</v>
      </c>
      <c r="B233" s="482"/>
      <c r="C233" s="483"/>
      <c r="D233" s="483"/>
      <c r="E233" s="483"/>
      <c r="F233" s="483"/>
      <c r="G233" s="483"/>
      <c r="H233" s="483"/>
      <c r="I233" s="483"/>
      <c r="J233" s="483"/>
      <c r="K233" s="483"/>
      <c r="L233" s="484"/>
      <c r="M233" s="485"/>
      <c r="N233" s="485"/>
      <c r="O233" s="485"/>
      <c r="P233" s="486"/>
      <c r="Q233" s="487"/>
      <c r="R233" s="488"/>
      <c r="S233" s="488"/>
      <c r="T233" s="488"/>
      <c r="U233" s="489"/>
      <c r="V233" s="262"/>
      <c r="W233" s="490"/>
      <c r="X233" s="491"/>
      <c r="Y233" s="492"/>
      <c r="Z233" s="493"/>
      <c r="AA233" s="493"/>
      <c r="AB233" s="493"/>
      <c r="AC233" s="322" t="str">
        <f>IFERROR(VLOOKUP(Z233,【参考】数式用!$A$4:$B$54,2,FALSE),"")</f>
        <v/>
      </c>
      <c r="AD233" s="213"/>
      <c r="AE233" s="212" t="str">
        <f>IF(B233="","",IF(AO233="総合事業","数式を削除して手入力",IFERROR(INDEX(【参考】数式用!$AT$3:$AV$452,MATCH(Q233&amp;V233,【参考】数式用!$AS$3:$AS$452,0),MATCH(VLOOKUP(Z233,【参考】数式用!$AW$2:$AX$53,2,FALSE),【参考】数式用!$AT$2:$AV$2,0)),10)))</f>
        <v/>
      </c>
      <c r="AN233" s="395" t="str">
        <f>IF($L$18="", "", VLOOKUP(Z233,【参考】数式用!$A$4:$M$54,13,FALSE))</f>
        <v/>
      </c>
      <c r="AO233" s="46" t="e">
        <f>VLOOKUP(Z233,【参考】数式用!$A$2:$N$54,14,FALSE)</f>
        <v>#N/A</v>
      </c>
    </row>
    <row r="234" spans="1:41" ht="49.95" customHeight="1">
      <c r="A234" s="96">
        <f t="shared" si="4"/>
        <v>177</v>
      </c>
      <c r="B234" s="482"/>
      <c r="C234" s="483"/>
      <c r="D234" s="483"/>
      <c r="E234" s="483"/>
      <c r="F234" s="483"/>
      <c r="G234" s="483"/>
      <c r="H234" s="483"/>
      <c r="I234" s="483"/>
      <c r="J234" s="483"/>
      <c r="K234" s="483"/>
      <c r="L234" s="484"/>
      <c r="M234" s="485"/>
      <c r="N234" s="485"/>
      <c r="O234" s="485"/>
      <c r="P234" s="486"/>
      <c r="Q234" s="487"/>
      <c r="R234" s="488"/>
      <c r="S234" s="488"/>
      <c r="T234" s="488"/>
      <c r="U234" s="489"/>
      <c r="V234" s="262"/>
      <c r="W234" s="490"/>
      <c r="X234" s="491"/>
      <c r="Y234" s="492"/>
      <c r="Z234" s="493"/>
      <c r="AA234" s="493"/>
      <c r="AB234" s="493"/>
      <c r="AC234" s="322" t="str">
        <f>IFERROR(VLOOKUP(Z234,【参考】数式用!$A$4:$B$54,2,FALSE),"")</f>
        <v/>
      </c>
      <c r="AD234" s="213"/>
      <c r="AE234" s="212" t="str">
        <f>IF(B234="","",IF(AO234="総合事業","数式を削除して手入力",IFERROR(INDEX(【参考】数式用!$AT$3:$AV$452,MATCH(Q234&amp;V234,【参考】数式用!$AS$3:$AS$452,0),MATCH(VLOOKUP(Z234,【参考】数式用!$AW$2:$AX$53,2,FALSE),【参考】数式用!$AT$2:$AV$2,0)),10)))</f>
        <v/>
      </c>
      <c r="AN234" s="395" t="str">
        <f>IF($L$18="", "", VLOOKUP(Z234,【参考】数式用!$A$4:$M$54,13,FALSE))</f>
        <v/>
      </c>
      <c r="AO234" s="46" t="e">
        <f>VLOOKUP(Z234,【参考】数式用!$A$2:$N$54,14,FALSE)</f>
        <v>#N/A</v>
      </c>
    </row>
    <row r="235" spans="1:41" ht="49.95" customHeight="1">
      <c r="A235" s="96">
        <f t="shared" si="4"/>
        <v>178</v>
      </c>
      <c r="B235" s="482"/>
      <c r="C235" s="483"/>
      <c r="D235" s="483"/>
      <c r="E235" s="483"/>
      <c r="F235" s="483"/>
      <c r="G235" s="483"/>
      <c r="H235" s="483"/>
      <c r="I235" s="483"/>
      <c r="J235" s="483"/>
      <c r="K235" s="483"/>
      <c r="L235" s="484"/>
      <c r="M235" s="485"/>
      <c r="N235" s="485"/>
      <c r="O235" s="485"/>
      <c r="P235" s="486"/>
      <c r="Q235" s="487"/>
      <c r="R235" s="488"/>
      <c r="S235" s="488"/>
      <c r="T235" s="488"/>
      <c r="U235" s="489"/>
      <c r="V235" s="262"/>
      <c r="W235" s="490"/>
      <c r="X235" s="491"/>
      <c r="Y235" s="492"/>
      <c r="Z235" s="493"/>
      <c r="AA235" s="493"/>
      <c r="AB235" s="493"/>
      <c r="AC235" s="322" t="str">
        <f>IFERROR(VLOOKUP(Z235,【参考】数式用!$A$4:$B$54,2,FALSE),"")</f>
        <v/>
      </c>
      <c r="AD235" s="213"/>
      <c r="AE235" s="212" t="str">
        <f>IF(B235="","",IF(AO235="総合事業","数式を削除して手入力",IFERROR(INDEX(【参考】数式用!$AT$3:$AV$452,MATCH(Q235&amp;V235,【参考】数式用!$AS$3:$AS$452,0),MATCH(VLOOKUP(Z235,【参考】数式用!$AW$2:$AX$53,2,FALSE),【参考】数式用!$AT$2:$AV$2,0)),10)))</f>
        <v/>
      </c>
      <c r="AN235" s="395" t="str">
        <f>IF($L$18="", "", VLOOKUP(Z235,【参考】数式用!$A$4:$M$54,13,FALSE))</f>
        <v/>
      </c>
      <c r="AO235" s="46" t="e">
        <f>VLOOKUP(Z235,【参考】数式用!$A$2:$N$54,14,FALSE)</f>
        <v>#N/A</v>
      </c>
    </row>
    <row r="236" spans="1:41" ht="49.95" customHeight="1">
      <c r="A236" s="96">
        <f t="shared" si="4"/>
        <v>179</v>
      </c>
      <c r="B236" s="482"/>
      <c r="C236" s="483"/>
      <c r="D236" s="483"/>
      <c r="E236" s="483"/>
      <c r="F236" s="483"/>
      <c r="G236" s="483"/>
      <c r="H236" s="483"/>
      <c r="I236" s="483"/>
      <c r="J236" s="483"/>
      <c r="K236" s="483"/>
      <c r="L236" s="484"/>
      <c r="M236" s="485"/>
      <c r="N236" s="485"/>
      <c r="O236" s="485"/>
      <c r="P236" s="486"/>
      <c r="Q236" s="487"/>
      <c r="R236" s="488"/>
      <c r="S236" s="488"/>
      <c r="T236" s="488"/>
      <c r="U236" s="489"/>
      <c r="V236" s="262"/>
      <c r="W236" s="490"/>
      <c r="X236" s="491"/>
      <c r="Y236" s="492"/>
      <c r="Z236" s="493"/>
      <c r="AA236" s="493"/>
      <c r="AB236" s="493"/>
      <c r="AC236" s="322" t="str">
        <f>IFERROR(VLOOKUP(Z236,【参考】数式用!$A$4:$B$54,2,FALSE),"")</f>
        <v/>
      </c>
      <c r="AD236" s="213"/>
      <c r="AE236" s="212" t="str">
        <f>IF(B236="","",IF(AO236="総合事業","数式を削除して手入力",IFERROR(INDEX(【参考】数式用!$AT$3:$AV$452,MATCH(Q236&amp;V236,【参考】数式用!$AS$3:$AS$452,0),MATCH(VLOOKUP(Z236,【参考】数式用!$AW$2:$AX$53,2,FALSE),【参考】数式用!$AT$2:$AV$2,0)),10)))</f>
        <v/>
      </c>
      <c r="AN236" s="395" t="str">
        <f>IF($L$18="", "", VLOOKUP(Z236,【参考】数式用!$A$4:$M$54,13,FALSE))</f>
        <v/>
      </c>
      <c r="AO236" s="46" t="e">
        <f>VLOOKUP(Z236,【参考】数式用!$A$2:$N$54,14,FALSE)</f>
        <v>#N/A</v>
      </c>
    </row>
    <row r="237" spans="1:41" ht="49.95" customHeight="1">
      <c r="A237" s="96">
        <f t="shared" si="4"/>
        <v>180</v>
      </c>
      <c r="B237" s="482"/>
      <c r="C237" s="483"/>
      <c r="D237" s="483"/>
      <c r="E237" s="483"/>
      <c r="F237" s="483"/>
      <c r="G237" s="483"/>
      <c r="H237" s="483"/>
      <c r="I237" s="483"/>
      <c r="J237" s="483"/>
      <c r="K237" s="483"/>
      <c r="L237" s="484"/>
      <c r="M237" s="485"/>
      <c r="N237" s="485"/>
      <c r="O237" s="485"/>
      <c r="P237" s="486"/>
      <c r="Q237" s="487"/>
      <c r="R237" s="488"/>
      <c r="S237" s="488"/>
      <c r="T237" s="488"/>
      <c r="U237" s="489"/>
      <c r="V237" s="262"/>
      <c r="W237" s="490"/>
      <c r="X237" s="491"/>
      <c r="Y237" s="492"/>
      <c r="Z237" s="493"/>
      <c r="AA237" s="493"/>
      <c r="AB237" s="493"/>
      <c r="AC237" s="322" t="str">
        <f>IFERROR(VLOOKUP(Z237,【参考】数式用!$A$4:$B$54,2,FALSE),"")</f>
        <v/>
      </c>
      <c r="AD237" s="213"/>
      <c r="AE237" s="212" t="str">
        <f>IF(B237="","",IF(AO237="総合事業","数式を削除して手入力",IFERROR(INDEX(【参考】数式用!$AT$3:$AV$452,MATCH(Q237&amp;V237,【参考】数式用!$AS$3:$AS$452,0),MATCH(VLOOKUP(Z237,【参考】数式用!$AW$2:$AX$53,2,FALSE),【参考】数式用!$AT$2:$AV$2,0)),10)))</f>
        <v/>
      </c>
      <c r="AN237" s="395" t="str">
        <f>IF($L$18="", "", VLOOKUP(Z237,【参考】数式用!$A$4:$M$54,13,FALSE))</f>
        <v/>
      </c>
      <c r="AO237" s="46" t="e">
        <f>VLOOKUP(Z237,【参考】数式用!$A$2:$N$54,14,FALSE)</f>
        <v>#N/A</v>
      </c>
    </row>
    <row r="238" spans="1:41" ht="49.95" customHeight="1">
      <c r="A238" s="96">
        <f t="shared" si="4"/>
        <v>181</v>
      </c>
      <c r="B238" s="482"/>
      <c r="C238" s="483"/>
      <c r="D238" s="483"/>
      <c r="E238" s="483"/>
      <c r="F238" s="483"/>
      <c r="G238" s="483"/>
      <c r="H238" s="483"/>
      <c r="I238" s="483"/>
      <c r="J238" s="483"/>
      <c r="K238" s="483"/>
      <c r="L238" s="484"/>
      <c r="M238" s="485"/>
      <c r="N238" s="485"/>
      <c r="O238" s="485"/>
      <c r="P238" s="486"/>
      <c r="Q238" s="487"/>
      <c r="R238" s="488"/>
      <c r="S238" s="488"/>
      <c r="T238" s="488"/>
      <c r="U238" s="489"/>
      <c r="V238" s="262"/>
      <c r="W238" s="490"/>
      <c r="X238" s="491"/>
      <c r="Y238" s="492"/>
      <c r="Z238" s="493"/>
      <c r="AA238" s="493"/>
      <c r="AB238" s="493"/>
      <c r="AC238" s="322" t="str">
        <f>IFERROR(VLOOKUP(Z238,【参考】数式用!$A$4:$B$54,2,FALSE),"")</f>
        <v/>
      </c>
      <c r="AD238" s="213"/>
      <c r="AE238" s="212" t="str">
        <f>IF(B238="","",IF(AO238="総合事業","数式を削除して手入力",IFERROR(INDEX(【参考】数式用!$AT$3:$AV$452,MATCH(Q238&amp;V238,【参考】数式用!$AS$3:$AS$452,0),MATCH(VLOOKUP(Z238,【参考】数式用!$AW$2:$AX$53,2,FALSE),【参考】数式用!$AT$2:$AV$2,0)),10)))</f>
        <v/>
      </c>
      <c r="AN238" s="395" t="str">
        <f>IF($L$18="", "", VLOOKUP(Z238,【参考】数式用!$A$4:$M$54,13,FALSE))</f>
        <v/>
      </c>
      <c r="AO238" s="46" t="e">
        <f>VLOOKUP(Z238,【参考】数式用!$A$2:$N$54,14,FALSE)</f>
        <v>#N/A</v>
      </c>
    </row>
    <row r="239" spans="1:41" ht="49.95" customHeight="1">
      <c r="A239" s="96">
        <f t="shared" si="4"/>
        <v>182</v>
      </c>
      <c r="B239" s="482"/>
      <c r="C239" s="483"/>
      <c r="D239" s="483"/>
      <c r="E239" s="483"/>
      <c r="F239" s="483"/>
      <c r="G239" s="483"/>
      <c r="H239" s="483"/>
      <c r="I239" s="483"/>
      <c r="J239" s="483"/>
      <c r="K239" s="483"/>
      <c r="L239" s="484"/>
      <c r="M239" s="485"/>
      <c r="N239" s="485"/>
      <c r="O239" s="485"/>
      <c r="P239" s="486"/>
      <c r="Q239" s="487"/>
      <c r="R239" s="488"/>
      <c r="S239" s="488"/>
      <c r="T239" s="488"/>
      <c r="U239" s="489"/>
      <c r="V239" s="262"/>
      <c r="W239" s="490"/>
      <c r="X239" s="491"/>
      <c r="Y239" s="492"/>
      <c r="Z239" s="493"/>
      <c r="AA239" s="493"/>
      <c r="AB239" s="493"/>
      <c r="AC239" s="322" t="str">
        <f>IFERROR(VLOOKUP(Z239,【参考】数式用!$A$4:$B$54,2,FALSE),"")</f>
        <v/>
      </c>
      <c r="AD239" s="213"/>
      <c r="AE239" s="212" t="str">
        <f>IF(B239="","",IF(AO239="総合事業","数式を削除して手入力",IFERROR(INDEX(【参考】数式用!$AT$3:$AV$452,MATCH(Q239&amp;V239,【参考】数式用!$AS$3:$AS$452,0),MATCH(VLOOKUP(Z239,【参考】数式用!$AW$2:$AX$53,2,FALSE),【参考】数式用!$AT$2:$AV$2,0)),10)))</f>
        <v/>
      </c>
      <c r="AN239" s="395" t="str">
        <f>IF($L$18="", "", VLOOKUP(Z239,【参考】数式用!$A$4:$M$54,13,FALSE))</f>
        <v/>
      </c>
      <c r="AO239" s="46" t="e">
        <f>VLOOKUP(Z239,【参考】数式用!$A$2:$N$54,14,FALSE)</f>
        <v>#N/A</v>
      </c>
    </row>
    <row r="240" spans="1:41" ht="49.95" customHeight="1">
      <c r="A240" s="96">
        <f t="shared" si="4"/>
        <v>183</v>
      </c>
      <c r="B240" s="494"/>
      <c r="C240" s="495"/>
      <c r="D240" s="495"/>
      <c r="E240" s="495"/>
      <c r="F240" s="495"/>
      <c r="G240" s="495"/>
      <c r="H240" s="495"/>
      <c r="I240" s="495"/>
      <c r="J240" s="495"/>
      <c r="K240" s="496"/>
      <c r="L240" s="484"/>
      <c r="M240" s="485"/>
      <c r="N240" s="485"/>
      <c r="O240" s="485"/>
      <c r="P240" s="486"/>
      <c r="Q240" s="487"/>
      <c r="R240" s="488"/>
      <c r="S240" s="488"/>
      <c r="T240" s="488"/>
      <c r="U240" s="489"/>
      <c r="V240" s="262"/>
      <c r="W240" s="490"/>
      <c r="X240" s="491"/>
      <c r="Y240" s="492"/>
      <c r="Z240" s="490"/>
      <c r="AA240" s="491"/>
      <c r="AB240" s="492"/>
      <c r="AC240" s="322" t="str">
        <f>IFERROR(VLOOKUP(Z240,【参考】数式用!$A$4:$B$54,2,FALSE),"")</f>
        <v/>
      </c>
      <c r="AD240" s="213"/>
      <c r="AE240" s="212" t="str">
        <f>IF(B240="","",IF(AO240="総合事業","数式を削除して手入力",IFERROR(INDEX(【参考】数式用!$AT$3:$AV$452,MATCH(Q240&amp;V240,【参考】数式用!$AS$3:$AS$452,0),MATCH(VLOOKUP(Z240,【参考】数式用!$AW$2:$AX$53,2,FALSE),【参考】数式用!$AT$2:$AV$2,0)),10)))</f>
        <v/>
      </c>
      <c r="AN240" s="395" t="str">
        <f>IF($L$18="", "", VLOOKUP(Z240,【参考】数式用!$A$4:$M$54,13,FALSE))</f>
        <v/>
      </c>
      <c r="AO240" s="46" t="e">
        <f>VLOOKUP(Z240,【参考】数式用!$A$2:$N$54,14,FALSE)</f>
        <v>#N/A</v>
      </c>
    </row>
    <row r="241" spans="1:41" ht="49.95" customHeight="1">
      <c r="A241" s="96">
        <f t="shared" si="4"/>
        <v>184</v>
      </c>
      <c r="B241" s="482"/>
      <c r="C241" s="483"/>
      <c r="D241" s="483"/>
      <c r="E241" s="483"/>
      <c r="F241" s="483"/>
      <c r="G241" s="483"/>
      <c r="H241" s="483"/>
      <c r="I241" s="483"/>
      <c r="J241" s="483"/>
      <c r="K241" s="483"/>
      <c r="L241" s="484"/>
      <c r="M241" s="485"/>
      <c r="N241" s="485"/>
      <c r="O241" s="485"/>
      <c r="P241" s="486"/>
      <c r="Q241" s="487"/>
      <c r="R241" s="488"/>
      <c r="S241" s="488"/>
      <c r="T241" s="488"/>
      <c r="U241" s="489"/>
      <c r="V241" s="262"/>
      <c r="W241" s="490"/>
      <c r="X241" s="491"/>
      <c r="Y241" s="492"/>
      <c r="Z241" s="493"/>
      <c r="AA241" s="493"/>
      <c r="AB241" s="493"/>
      <c r="AC241" s="322" t="str">
        <f>IFERROR(VLOOKUP(Z241,【参考】数式用!$A$4:$B$54,2,FALSE),"")</f>
        <v/>
      </c>
      <c r="AD241" s="213"/>
      <c r="AE241" s="212" t="str">
        <f>IF(B241="","",IF(AO241="総合事業","数式を削除して手入力",IFERROR(INDEX(【参考】数式用!$AT$3:$AV$452,MATCH(Q241&amp;V241,【参考】数式用!$AS$3:$AS$452,0),MATCH(VLOOKUP(Z241,【参考】数式用!$AW$2:$AX$53,2,FALSE),【参考】数式用!$AT$2:$AV$2,0)),10)))</f>
        <v/>
      </c>
      <c r="AN241" s="395" t="str">
        <f>IF($L$18="", "", VLOOKUP(Z241,【参考】数式用!$A$4:$M$54,13,FALSE))</f>
        <v/>
      </c>
      <c r="AO241" s="46" t="e">
        <f>VLOOKUP(Z241,【参考】数式用!$A$2:$N$54,14,FALSE)</f>
        <v>#N/A</v>
      </c>
    </row>
    <row r="242" spans="1:41" ht="49.95" customHeight="1">
      <c r="A242" s="96">
        <f t="shared" si="4"/>
        <v>185</v>
      </c>
      <c r="B242" s="482"/>
      <c r="C242" s="483"/>
      <c r="D242" s="483"/>
      <c r="E242" s="483"/>
      <c r="F242" s="483"/>
      <c r="G242" s="483"/>
      <c r="H242" s="483"/>
      <c r="I242" s="483"/>
      <c r="J242" s="483"/>
      <c r="K242" s="483"/>
      <c r="L242" s="484"/>
      <c r="M242" s="485"/>
      <c r="N242" s="485"/>
      <c r="O242" s="485"/>
      <c r="P242" s="486"/>
      <c r="Q242" s="487"/>
      <c r="R242" s="488"/>
      <c r="S242" s="488"/>
      <c r="T242" s="488"/>
      <c r="U242" s="489"/>
      <c r="V242" s="262"/>
      <c r="W242" s="490"/>
      <c r="X242" s="491"/>
      <c r="Y242" s="492"/>
      <c r="Z242" s="493"/>
      <c r="AA242" s="493"/>
      <c r="AB242" s="493"/>
      <c r="AC242" s="322" t="str">
        <f>IFERROR(VLOOKUP(Z242,【参考】数式用!$A$4:$B$54,2,FALSE),"")</f>
        <v/>
      </c>
      <c r="AD242" s="213"/>
      <c r="AE242" s="212" t="str">
        <f>IF(B242="","",IF(AO242="総合事業","数式を削除して手入力",IFERROR(INDEX(【参考】数式用!$AT$3:$AV$452,MATCH(Q242&amp;V242,【参考】数式用!$AS$3:$AS$452,0),MATCH(VLOOKUP(Z242,【参考】数式用!$AW$2:$AX$53,2,FALSE),【参考】数式用!$AT$2:$AV$2,0)),10)))</f>
        <v/>
      </c>
      <c r="AN242" s="395" t="str">
        <f>IF($L$18="", "", VLOOKUP(Z242,【参考】数式用!$A$4:$M$54,13,FALSE))</f>
        <v/>
      </c>
      <c r="AO242" s="46" t="e">
        <f>VLOOKUP(Z242,【参考】数式用!$A$2:$N$54,14,FALSE)</f>
        <v>#N/A</v>
      </c>
    </row>
    <row r="243" spans="1:41" ht="49.95" customHeight="1">
      <c r="A243" s="96">
        <f t="shared" si="4"/>
        <v>186</v>
      </c>
      <c r="B243" s="482"/>
      <c r="C243" s="483"/>
      <c r="D243" s="483"/>
      <c r="E243" s="483"/>
      <c r="F243" s="483"/>
      <c r="G243" s="483"/>
      <c r="H243" s="483"/>
      <c r="I243" s="483"/>
      <c r="J243" s="483"/>
      <c r="K243" s="483"/>
      <c r="L243" s="484"/>
      <c r="M243" s="485"/>
      <c r="N243" s="485"/>
      <c r="O243" s="485"/>
      <c r="P243" s="486"/>
      <c r="Q243" s="487"/>
      <c r="R243" s="488"/>
      <c r="S243" s="488"/>
      <c r="T243" s="488"/>
      <c r="U243" s="489"/>
      <c r="V243" s="262"/>
      <c r="W243" s="490"/>
      <c r="X243" s="491"/>
      <c r="Y243" s="492"/>
      <c r="Z243" s="493"/>
      <c r="AA243" s="493"/>
      <c r="AB243" s="493"/>
      <c r="AC243" s="322" t="str">
        <f>IFERROR(VLOOKUP(Z243,【参考】数式用!$A$4:$B$54,2,FALSE),"")</f>
        <v/>
      </c>
      <c r="AD243" s="213"/>
      <c r="AE243" s="212" t="str">
        <f>IF(B243="","",IF(AO243="総合事業","数式を削除して手入力",IFERROR(INDEX(【参考】数式用!$AT$3:$AV$452,MATCH(Q243&amp;V243,【参考】数式用!$AS$3:$AS$452,0),MATCH(VLOOKUP(Z243,【参考】数式用!$AW$2:$AX$53,2,FALSE),【参考】数式用!$AT$2:$AV$2,0)),10)))</f>
        <v/>
      </c>
      <c r="AN243" s="395" t="str">
        <f>IF($L$18="", "", VLOOKUP(Z243,【参考】数式用!$A$4:$M$54,13,FALSE))</f>
        <v/>
      </c>
      <c r="AO243" s="46" t="e">
        <f>VLOOKUP(Z243,【参考】数式用!$A$2:$N$54,14,FALSE)</f>
        <v>#N/A</v>
      </c>
    </row>
    <row r="244" spans="1:41" ht="49.95" customHeight="1">
      <c r="A244" s="96">
        <f t="shared" si="4"/>
        <v>187</v>
      </c>
      <c r="B244" s="482"/>
      <c r="C244" s="483"/>
      <c r="D244" s="483"/>
      <c r="E244" s="483"/>
      <c r="F244" s="483"/>
      <c r="G244" s="483"/>
      <c r="H244" s="483"/>
      <c r="I244" s="483"/>
      <c r="J244" s="483"/>
      <c r="K244" s="483"/>
      <c r="L244" s="484"/>
      <c r="M244" s="485"/>
      <c r="N244" s="485"/>
      <c r="O244" s="485"/>
      <c r="P244" s="486"/>
      <c r="Q244" s="487"/>
      <c r="R244" s="488"/>
      <c r="S244" s="488"/>
      <c r="T244" s="488"/>
      <c r="U244" s="489"/>
      <c r="V244" s="262"/>
      <c r="W244" s="490"/>
      <c r="X244" s="491"/>
      <c r="Y244" s="492"/>
      <c r="Z244" s="493"/>
      <c r="AA244" s="493"/>
      <c r="AB244" s="493"/>
      <c r="AC244" s="322" t="str">
        <f>IFERROR(VLOOKUP(Z244,【参考】数式用!$A$4:$B$54,2,FALSE),"")</f>
        <v/>
      </c>
      <c r="AD244" s="213"/>
      <c r="AE244" s="212" t="str">
        <f>IF(B244="","",IF(AO244="総合事業","数式を削除して手入力",IFERROR(INDEX(【参考】数式用!$AT$3:$AV$452,MATCH(Q244&amp;V244,【参考】数式用!$AS$3:$AS$452,0),MATCH(VLOOKUP(Z244,【参考】数式用!$AW$2:$AX$53,2,FALSE),【参考】数式用!$AT$2:$AV$2,0)),10)))</f>
        <v/>
      </c>
      <c r="AN244" s="395" t="str">
        <f>IF($L$18="", "", VLOOKUP(Z244,【参考】数式用!$A$4:$M$54,13,FALSE))</f>
        <v/>
      </c>
      <c r="AO244" s="46" t="e">
        <f>VLOOKUP(Z244,【参考】数式用!$A$2:$N$54,14,FALSE)</f>
        <v>#N/A</v>
      </c>
    </row>
    <row r="245" spans="1:41" ht="49.95" customHeight="1">
      <c r="A245" s="96">
        <f t="shared" si="4"/>
        <v>188</v>
      </c>
      <c r="B245" s="482"/>
      <c r="C245" s="483"/>
      <c r="D245" s="483"/>
      <c r="E245" s="483"/>
      <c r="F245" s="483"/>
      <c r="G245" s="483"/>
      <c r="H245" s="483"/>
      <c r="I245" s="483"/>
      <c r="J245" s="483"/>
      <c r="K245" s="483"/>
      <c r="L245" s="484"/>
      <c r="M245" s="485"/>
      <c r="N245" s="485"/>
      <c r="O245" s="485"/>
      <c r="P245" s="486"/>
      <c r="Q245" s="487"/>
      <c r="R245" s="488"/>
      <c r="S245" s="488"/>
      <c r="T245" s="488"/>
      <c r="U245" s="489"/>
      <c r="V245" s="262"/>
      <c r="W245" s="490"/>
      <c r="X245" s="491"/>
      <c r="Y245" s="492"/>
      <c r="Z245" s="493"/>
      <c r="AA245" s="493"/>
      <c r="AB245" s="493"/>
      <c r="AC245" s="322" t="str">
        <f>IFERROR(VLOOKUP(Z245,【参考】数式用!$A$4:$B$54,2,FALSE),"")</f>
        <v/>
      </c>
      <c r="AD245" s="213"/>
      <c r="AE245" s="212" t="str">
        <f>IF(B245="","",IF(AO245="総合事業","数式を削除して手入力",IFERROR(INDEX(【参考】数式用!$AT$3:$AV$452,MATCH(Q245&amp;V245,【参考】数式用!$AS$3:$AS$452,0),MATCH(VLOOKUP(Z245,【参考】数式用!$AW$2:$AX$53,2,FALSE),【参考】数式用!$AT$2:$AV$2,0)),10)))</f>
        <v/>
      </c>
      <c r="AN245" s="395" t="str">
        <f>IF($L$18="", "", VLOOKUP(Z245,【参考】数式用!$A$4:$M$54,13,FALSE))</f>
        <v/>
      </c>
      <c r="AO245" s="46" t="e">
        <f>VLOOKUP(Z245,【参考】数式用!$A$2:$N$54,14,FALSE)</f>
        <v>#N/A</v>
      </c>
    </row>
    <row r="246" spans="1:41" ht="49.95" customHeight="1">
      <c r="A246" s="96">
        <f t="shared" si="4"/>
        <v>189</v>
      </c>
      <c r="B246" s="482"/>
      <c r="C246" s="483"/>
      <c r="D246" s="483"/>
      <c r="E246" s="483"/>
      <c r="F246" s="483"/>
      <c r="G246" s="483"/>
      <c r="H246" s="483"/>
      <c r="I246" s="483"/>
      <c r="J246" s="483"/>
      <c r="K246" s="483"/>
      <c r="L246" s="484"/>
      <c r="M246" s="485"/>
      <c r="N246" s="485"/>
      <c r="O246" s="485"/>
      <c r="P246" s="486"/>
      <c r="Q246" s="487"/>
      <c r="R246" s="488"/>
      <c r="S246" s="488"/>
      <c r="T246" s="488"/>
      <c r="U246" s="489"/>
      <c r="V246" s="262"/>
      <c r="W246" s="490"/>
      <c r="X246" s="491"/>
      <c r="Y246" s="492"/>
      <c r="Z246" s="493"/>
      <c r="AA246" s="493"/>
      <c r="AB246" s="493"/>
      <c r="AC246" s="322" t="str">
        <f>IFERROR(VLOOKUP(Z246,【参考】数式用!$A$4:$B$54,2,FALSE),"")</f>
        <v/>
      </c>
      <c r="AD246" s="213"/>
      <c r="AE246" s="212" t="str">
        <f>IF(B246="","",IF(AO246="総合事業","数式を削除して手入力",IFERROR(INDEX(【参考】数式用!$AT$3:$AV$452,MATCH(Q246&amp;V246,【参考】数式用!$AS$3:$AS$452,0),MATCH(VLOOKUP(Z246,【参考】数式用!$AW$2:$AX$53,2,FALSE),【参考】数式用!$AT$2:$AV$2,0)),10)))</f>
        <v/>
      </c>
      <c r="AN246" s="395" t="str">
        <f>IF($L$18="", "", VLOOKUP(Z246,【参考】数式用!$A$4:$M$54,13,FALSE))</f>
        <v/>
      </c>
      <c r="AO246" s="46" t="e">
        <f>VLOOKUP(Z246,【参考】数式用!$A$2:$N$54,14,FALSE)</f>
        <v>#N/A</v>
      </c>
    </row>
    <row r="247" spans="1:41" ht="49.95" customHeight="1">
      <c r="A247" s="96">
        <f t="shared" si="4"/>
        <v>190</v>
      </c>
      <c r="B247" s="482"/>
      <c r="C247" s="483"/>
      <c r="D247" s="483"/>
      <c r="E247" s="483"/>
      <c r="F247" s="483"/>
      <c r="G247" s="483"/>
      <c r="H247" s="483"/>
      <c r="I247" s="483"/>
      <c r="J247" s="483"/>
      <c r="K247" s="483"/>
      <c r="L247" s="484"/>
      <c r="M247" s="485"/>
      <c r="N247" s="485"/>
      <c r="O247" s="485"/>
      <c r="P247" s="486"/>
      <c r="Q247" s="487"/>
      <c r="R247" s="488"/>
      <c r="S247" s="488"/>
      <c r="T247" s="488"/>
      <c r="U247" s="489"/>
      <c r="V247" s="262"/>
      <c r="W247" s="490"/>
      <c r="X247" s="491"/>
      <c r="Y247" s="492"/>
      <c r="Z247" s="493"/>
      <c r="AA247" s="493"/>
      <c r="AB247" s="493"/>
      <c r="AC247" s="322" t="str">
        <f>IFERROR(VLOOKUP(Z247,【参考】数式用!$A$4:$B$54,2,FALSE),"")</f>
        <v/>
      </c>
      <c r="AD247" s="213"/>
      <c r="AE247" s="212" t="str">
        <f>IF(B247="","",IF(AO247="総合事業","数式を削除して手入力",IFERROR(INDEX(【参考】数式用!$AT$3:$AV$452,MATCH(Q247&amp;V247,【参考】数式用!$AS$3:$AS$452,0),MATCH(VLOOKUP(Z247,【参考】数式用!$AW$2:$AX$53,2,FALSE),【参考】数式用!$AT$2:$AV$2,0)),10)))</f>
        <v/>
      </c>
      <c r="AN247" s="395" t="str">
        <f>IF($L$18="", "", VLOOKUP(Z247,【参考】数式用!$A$4:$M$54,13,FALSE))</f>
        <v/>
      </c>
      <c r="AO247" s="46" t="e">
        <f>VLOOKUP(Z247,【参考】数式用!$A$2:$N$54,14,FALSE)</f>
        <v>#N/A</v>
      </c>
    </row>
    <row r="248" spans="1:41" ht="49.95" customHeight="1">
      <c r="A248" s="96">
        <f t="shared" si="4"/>
        <v>191</v>
      </c>
      <c r="B248" s="482"/>
      <c r="C248" s="483"/>
      <c r="D248" s="483"/>
      <c r="E248" s="483"/>
      <c r="F248" s="483"/>
      <c r="G248" s="483"/>
      <c r="H248" s="483"/>
      <c r="I248" s="483"/>
      <c r="J248" s="483"/>
      <c r="K248" s="483"/>
      <c r="L248" s="484"/>
      <c r="M248" s="485"/>
      <c r="N248" s="485"/>
      <c r="O248" s="485"/>
      <c r="P248" s="486"/>
      <c r="Q248" s="487"/>
      <c r="R248" s="488"/>
      <c r="S248" s="488"/>
      <c r="T248" s="488"/>
      <c r="U248" s="489"/>
      <c r="V248" s="262"/>
      <c r="W248" s="490"/>
      <c r="X248" s="491"/>
      <c r="Y248" s="492"/>
      <c r="Z248" s="493"/>
      <c r="AA248" s="493"/>
      <c r="AB248" s="493"/>
      <c r="AC248" s="322" t="str">
        <f>IFERROR(VLOOKUP(Z248,【参考】数式用!$A$4:$B$54,2,FALSE),"")</f>
        <v/>
      </c>
      <c r="AD248" s="213"/>
      <c r="AE248" s="212" t="str">
        <f>IF(B248="","",IF(AO248="総合事業","数式を削除して手入力",IFERROR(INDEX(【参考】数式用!$AT$3:$AV$452,MATCH(Q248&amp;V248,【参考】数式用!$AS$3:$AS$452,0),MATCH(VLOOKUP(Z248,【参考】数式用!$AW$2:$AX$53,2,FALSE),【参考】数式用!$AT$2:$AV$2,0)),10)))</f>
        <v/>
      </c>
      <c r="AN248" s="395" t="str">
        <f>IF($L$18="", "", VLOOKUP(Z248,【参考】数式用!$A$4:$M$54,13,FALSE))</f>
        <v/>
      </c>
      <c r="AO248" s="46" t="e">
        <f>VLOOKUP(Z248,【参考】数式用!$A$2:$N$54,14,FALSE)</f>
        <v>#N/A</v>
      </c>
    </row>
    <row r="249" spans="1:41" ht="49.95" customHeight="1">
      <c r="A249" s="96">
        <f t="shared" si="4"/>
        <v>192</v>
      </c>
      <c r="B249" s="482"/>
      <c r="C249" s="483"/>
      <c r="D249" s="483"/>
      <c r="E249" s="483"/>
      <c r="F249" s="483"/>
      <c r="G249" s="483"/>
      <c r="H249" s="483"/>
      <c r="I249" s="483"/>
      <c r="J249" s="483"/>
      <c r="K249" s="483"/>
      <c r="L249" s="484"/>
      <c r="M249" s="485"/>
      <c r="N249" s="485"/>
      <c r="O249" s="485"/>
      <c r="P249" s="486"/>
      <c r="Q249" s="487"/>
      <c r="R249" s="488"/>
      <c r="S249" s="488"/>
      <c r="T249" s="488"/>
      <c r="U249" s="489"/>
      <c r="V249" s="262"/>
      <c r="W249" s="490"/>
      <c r="X249" s="491"/>
      <c r="Y249" s="492"/>
      <c r="Z249" s="493"/>
      <c r="AA249" s="493"/>
      <c r="AB249" s="493"/>
      <c r="AC249" s="322" t="str">
        <f>IFERROR(VLOOKUP(Z249,【参考】数式用!$A$4:$B$54,2,FALSE),"")</f>
        <v/>
      </c>
      <c r="AD249" s="213"/>
      <c r="AE249" s="212" t="str">
        <f>IF(B249="","",IF(AO249="総合事業","数式を削除して手入力",IFERROR(INDEX(【参考】数式用!$AT$3:$AV$452,MATCH(Q249&amp;V249,【参考】数式用!$AS$3:$AS$452,0),MATCH(VLOOKUP(Z249,【参考】数式用!$AW$2:$AX$53,2,FALSE),【参考】数式用!$AT$2:$AV$2,0)),10)))</f>
        <v/>
      </c>
      <c r="AN249" s="395" t="str">
        <f>IF($L$18="", "", VLOOKUP(Z249,【参考】数式用!$A$4:$M$54,13,FALSE))</f>
        <v/>
      </c>
      <c r="AO249" s="46" t="e">
        <f>VLOOKUP(Z249,【参考】数式用!$A$2:$N$54,14,FALSE)</f>
        <v>#N/A</v>
      </c>
    </row>
    <row r="250" spans="1:41" ht="49.95" customHeight="1">
      <c r="A250" s="96">
        <f t="shared" si="4"/>
        <v>193</v>
      </c>
      <c r="B250" s="482"/>
      <c r="C250" s="483"/>
      <c r="D250" s="483"/>
      <c r="E250" s="483"/>
      <c r="F250" s="483"/>
      <c r="G250" s="483"/>
      <c r="H250" s="483"/>
      <c r="I250" s="483"/>
      <c r="J250" s="483"/>
      <c r="K250" s="483"/>
      <c r="L250" s="484"/>
      <c r="M250" s="485"/>
      <c r="N250" s="485"/>
      <c r="O250" s="485"/>
      <c r="P250" s="486"/>
      <c r="Q250" s="487"/>
      <c r="R250" s="488"/>
      <c r="S250" s="488"/>
      <c r="T250" s="488"/>
      <c r="U250" s="489"/>
      <c r="V250" s="262"/>
      <c r="W250" s="490"/>
      <c r="X250" s="491"/>
      <c r="Y250" s="492"/>
      <c r="Z250" s="493"/>
      <c r="AA250" s="493"/>
      <c r="AB250" s="493"/>
      <c r="AC250" s="322" t="str">
        <f>IFERROR(VLOOKUP(Z250,【参考】数式用!$A$4:$B$54,2,FALSE),"")</f>
        <v/>
      </c>
      <c r="AD250" s="213"/>
      <c r="AE250" s="212" t="str">
        <f>IF(B250="","",IF(AO250="総合事業","数式を削除して手入力",IFERROR(INDEX(【参考】数式用!$AT$3:$AV$452,MATCH(Q250&amp;V250,【参考】数式用!$AS$3:$AS$452,0),MATCH(VLOOKUP(Z250,【参考】数式用!$AW$2:$AX$53,2,FALSE),【参考】数式用!$AT$2:$AV$2,0)),10)))</f>
        <v/>
      </c>
      <c r="AN250" s="395" t="str">
        <f>IF($L$18="", "", VLOOKUP(Z250,【参考】数式用!$A$4:$M$54,13,FALSE))</f>
        <v/>
      </c>
      <c r="AO250" s="46" t="e">
        <f>VLOOKUP(Z250,【参考】数式用!$A$2:$N$54,14,FALSE)</f>
        <v>#N/A</v>
      </c>
    </row>
    <row r="251" spans="1:41" ht="49.95" customHeight="1">
      <c r="A251" s="96">
        <f t="shared" si="4"/>
        <v>194</v>
      </c>
      <c r="B251" s="494"/>
      <c r="C251" s="495"/>
      <c r="D251" s="495"/>
      <c r="E251" s="495"/>
      <c r="F251" s="495"/>
      <c r="G251" s="495"/>
      <c r="H251" s="495"/>
      <c r="I251" s="495"/>
      <c r="J251" s="495"/>
      <c r="K251" s="496"/>
      <c r="L251" s="484"/>
      <c r="M251" s="485"/>
      <c r="N251" s="485"/>
      <c r="O251" s="485"/>
      <c r="P251" s="486"/>
      <c r="Q251" s="487"/>
      <c r="R251" s="488"/>
      <c r="S251" s="488"/>
      <c r="T251" s="488"/>
      <c r="U251" s="489"/>
      <c r="V251" s="262"/>
      <c r="W251" s="490"/>
      <c r="X251" s="491"/>
      <c r="Y251" s="492"/>
      <c r="Z251" s="490"/>
      <c r="AA251" s="491"/>
      <c r="AB251" s="492"/>
      <c r="AC251" s="322" t="str">
        <f>IFERROR(VLOOKUP(Z251,【参考】数式用!$A$4:$B$54,2,FALSE),"")</f>
        <v/>
      </c>
      <c r="AD251" s="213"/>
      <c r="AE251" s="212" t="str">
        <f>IF(B251="","",IF(AO251="総合事業","数式を削除して手入力",IFERROR(INDEX(【参考】数式用!$AT$3:$AV$452,MATCH(Q251&amp;V251,【参考】数式用!$AS$3:$AS$452,0),MATCH(VLOOKUP(Z251,【参考】数式用!$AW$2:$AX$53,2,FALSE),【参考】数式用!$AT$2:$AV$2,0)),10)))</f>
        <v/>
      </c>
      <c r="AN251" s="395" t="str">
        <f>IF($L$18="", "", VLOOKUP(Z251,【参考】数式用!$A$4:$M$54,13,FALSE))</f>
        <v/>
      </c>
      <c r="AO251" s="46" t="e">
        <f>VLOOKUP(Z251,【参考】数式用!$A$2:$N$54,14,FALSE)</f>
        <v>#N/A</v>
      </c>
    </row>
    <row r="252" spans="1:41" ht="49.95" customHeight="1">
      <c r="A252" s="96">
        <f t="shared" si="4"/>
        <v>195</v>
      </c>
      <c r="B252" s="482"/>
      <c r="C252" s="483"/>
      <c r="D252" s="483"/>
      <c r="E252" s="483"/>
      <c r="F252" s="483"/>
      <c r="G252" s="483"/>
      <c r="H252" s="483"/>
      <c r="I252" s="483"/>
      <c r="J252" s="483"/>
      <c r="K252" s="483"/>
      <c r="L252" s="484"/>
      <c r="M252" s="485"/>
      <c r="N252" s="485"/>
      <c r="O252" s="485"/>
      <c r="P252" s="486"/>
      <c r="Q252" s="487"/>
      <c r="R252" s="488"/>
      <c r="S252" s="488"/>
      <c r="T252" s="488"/>
      <c r="U252" s="489"/>
      <c r="V252" s="262"/>
      <c r="W252" s="490"/>
      <c r="X252" s="491"/>
      <c r="Y252" s="492"/>
      <c r="Z252" s="493"/>
      <c r="AA252" s="493"/>
      <c r="AB252" s="493"/>
      <c r="AC252" s="322" t="str">
        <f>IFERROR(VLOOKUP(Z252,【参考】数式用!$A$4:$B$54,2,FALSE),"")</f>
        <v/>
      </c>
      <c r="AD252" s="213"/>
      <c r="AE252" s="212" t="str">
        <f>IF(B252="","",IF(AO252="総合事業","数式を削除して手入力",IFERROR(INDEX(【参考】数式用!$AT$3:$AV$452,MATCH(Q252&amp;V252,【参考】数式用!$AS$3:$AS$452,0),MATCH(VLOOKUP(Z252,【参考】数式用!$AW$2:$AX$53,2,FALSE),【参考】数式用!$AT$2:$AV$2,0)),10)))</f>
        <v/>
      </c>
      <c r="AN252" s="395" t="str">
        <f>IF($L$18="", "", VLOOKUP(Z252,【参考】数式用!$A$4:$M$54,13,FALSE))</f>
        <v/>
      </c>
      <c r="AO252" s="46" t="e">
        <f>VLOOKUP(Z252,【参考】数式用!$A$2:$N$54,14,FALSE)</f>
        <v>#N/A</v>
      </c>
    </row>
    <row r="253" spans="1:41" ht="49.95" customHeight="1">
      <c r="A253" s="96">
        <f t="shared" si="4"/>
        <v>196</v>
      </c>
      <c r="B253" s="482"/>
      <c r="C253" s="483"/>
      <c r="D253" s="483"/>
      <c r="E253" s="483"/>
      <c r="F253" s="483"/>
      <c r="G253" s="483"/>
      <c r="H253" s="483"/>
      <c r="I253" s="483"/>
      <c r="J253" s="483"/>
      <c r="K253" s="483"/>
      <c r="L253" s="484"/>
      <c r="M253" s="485"/>
      <c r="N253" s="485"/>
      <c r="O253" s="485"/>
      <c r="P253" s="486"/>
      <c r="Q253" s="487"/>
      <c r="R253" s="488"/>
      <c r="S253" s="488"/>
      <c r="T253" s="488"/>
      <c r="U253" s="489"/>
      <c r="V253" s="262"/>
      <c r="W253" s="490"/>
      <c r="X253" s="491"/>
      <c r="Y253" s="492"/>
      <c r="Z253" s="493"/>
      <c r="AA253" s="493"/>
      <c r="AB253" s="493"/>
      <c r="AC253" s="322" t="str">
        <f>IFERROR(VLOOKUP(Z253,【参考】数式用!$A$4:$B$54,2,FALSE),"")</f>
        <v/>
      </c>
      <c r="AD253" s="213"/>
      <c r="AE253" s="212" t="str">
        <f>IF(B253="","",IF(AO253="総合事業","数式を削除して手入力",IFERROR(INDEX(【参考】数式用!$AT$3:$AV$452,MATCH(Q253&amp;V253,【参考】数式用!$AS$3:$AS$452,0),MATCH(VLOOKUP(Z253,【参考】数式用!$AW$2:$AX$53,2,FALSE),【参考】数式用!$AT$2:$AV$2,0)),10)))</f>
        <v/>
      </c>
      <c r="AN253" s="395" t="str">
        <f>IF($L$18="", "", VLOOKUP(Z253,【参考】数式用!$A$4:$M$54,13,FALSE))</f>
        <v/>
      </c>
      <c r="AO253" s="46" t="e">
        <f>VLOOKUP(Z253,【参考】数式用!$A$2:$N$54,14,FALSE)</f>
        <v>#N/A</v>
      </c>
    </row>
    <row r="254" spans="1:41" ht="49.95" customHeight="1">
      <c r="A254" s="96">
        <f t="shared" si="4"/>
        <v>197</v>
      </c>
      <c r="B254" s="482"/>
      <c r="C254" s="483"/>
      <c r="D254" s="483"/>
      <c r="E254" s="483"/>
      <c r="F254" s="483"/>
      <c r="G254" s="483"/>
      <c r="H254" s="483"/>
      <c r="I254" s="483"/>
      <c r="J254" s="483"/>
      <c r="K254" s="483"/>
      <c r="L254" s="484"/>
      <c r="M254" s="485"/>
      <c r="N254" s="485"/>
      <c r="O254" s="485"/>
      <c r="P254" s="486"/>
      <c r="Q254" s="487"/>
      <c r="R254" s="488"/>
      <c r="S254" s="488"/>
      <c r="T254" s="488"/>
      <c r="U254" s="489"/>
      <c r="V254" s="262"/>
      <c r="W254" s="490"/>
      <c r="X254" s="491"/>
      <c r="Y254" s="492"/>
      <c r="Z254" s="493"/>
      <c r="AA254" s="493"/>
      <c r="AB254" s="493"/>
      <c r="AC254" s="322" t="str">
        <f>IFERROR(VLOOKUP(Z254,【参考】数式用!$A$4:$B$54,2,FALSE),"")</f>
        <v/>
      </c>
      <c r="AD254" s="213"/>
      <c r="AE254" s="212" t="str">
        <f>IF(B254="","",IF(AO254="総合事業","数式を削除して手入力",IFERROR(INDEX(【参考】数式用!$AT$3:$AV$452,MATCH(Q254&amp;V254,【参考】数式用!$AS$3:$AS$452,0),MATCH(VLOOKUP(Z254,【参考】数式用!$AW$2:$AX$53,2,FALSE),【参考】数式用!$AT$2:$AV$2,0)),10)))</f>
        <v/>
      </c>
      <c r="AN254" s="395" t="str">
        <f>IF($L$18="", "", VLOOKUP(Z254,【参考】数式用!$A$4:$M$54,13,FALSE))</f>
        <v/>
      </c>
      <c r="AO254" s="46" t="e">
        <f>VLOOKUP(Z254,【参考】数式用!$A$2:$N$54,14,FALSE)</f>
        <v>#N/A</v>
      </c>
    </row>
    <row r="255" spans="1:41" ht="49.95" customHeight="1">
      <c r="A255" s="96">
        <f t="shared" si="4"/>
        <v>198</v>
      </c>
      <c r="B255" s="494"/>
      <c r="C255" s="495"/>
      <c r="D255" s="495"/>
      <c r="E255" s="495"/>
      <c r="F255" s="495"/>
      <c r="G255" s="495"/>
      <c r="H255" s="495"/>
      <c r="I255" s="495"/>
      <c r="J255" s="495"/>
      <c r="K255" s="496"/>
      <c r="L255" s="484"/>
      <c r="M255" s="485"/>
      <c r="N255" s="485"/>
      <c r="O255" s="485"/>
      <c r="P255" s="486"/>
      <c r="Q255" s="487"/>
      <c r="R255" s="488"/>
      <c r="S255" s="488"/>
      <c r="T255" s="488"/>
      <c r="U255" s="489"/>
      <c r="V255" s="262"/>
      <c r="W255" s="490"/>
      <c r="X255" s="491"/>
      <c r="Y255" s="492"/>
      <c r="Z255" s="490"/>
      <c r="AA255" s="491"/>
      <c r="AB255" s="492"/>
      <c r="AC255" s="322" t="str">
        <f>IFERROR(VLOOKUP(Z255,【参考】数式用!$A$4:$B$54,2,FALSE),"")</f>
        <v/>
      </c>
      <c r="AD255" s="213"/>
      <c r="AE255" s="212" t="str">
        <f>IF(B255="","",IF(AO255="総合事業","数式を削除して手入力",IFERROR(INDEX(【参考】数式用!$AT$3:$AV$452,MATCH(Q255&amp;V255,【参考】数式用!$AS$3:$AS$452,0),MATCH(VLOOKUP(Z255,【参考】数式用!$AW$2:$AX$53,2,FALSE),【参考】数式用!$AT$2:$AV$2,0)),10)))</f>
        <v/>
      </c>
      <c r="AN255" s="395" t="str">
        <f>IF($L$18="", "", VLOOKUP(Z255,【参考】数式用!$A$4:$M$54,13,FALSE))</f>
        <v/>
      </c>
      <c r="AO255" s="46" t="e">
        <f>VLOOKUP(Z255,【参考】数式用!$A$2:$N$54,14,FALSE)</f>
        <v>#N/A</v>
      </c>
    </row>
    <row r="256" spans="1:41" ht="49.95" customHeight="1">
      <c r="A256" s="96">
        <f t="shared" si="4"/>
        <v>199</v>
      </c>
      <c r="B256" s="482"/>
      <c r="C256" s="483"/>
      <c r="D256" s="483"/>
      <c r="E256" s="483"/>
      <c r="F256" s="483"/>
      <c r="G256" s="483"/>
      <c r="H256" s="483"/>
      <c r="I256" s="483"/>
      <c r="J256" s="483"/>
      <c r="K256" s="483"/>
      <c r="L256" s="484"/>
      <c r="M256" s="485"/>
      <c r="N256" s="485"/>
      <c r="O256" s="485"/>
      <c r="P256" s="486"/>
      <c r="Q256" s="487"/>
      <c r="R256" s="488"/>
      <c r="S256" s="488"/>
      <c r="T256" s="488"/>
      <c r="U256" s="489"/>
      <c r="V256" s="262"/>
      <c r="W256" s="490"/>
      <c r="X256" s="491"/>
      <c r="Y256" s="492"/>
      <c r="Z256" s="493"/>
      <c r="AA256" s="493"/>
      <c r="AB256" s="493"/>
      <c r="AC256" s="322" t="str">
        <f>IFERROR(VLOOKUP(Z256,【参考】数式用!$A$4:$B$54,2,FALSE),"")</f>
        <v/>
      </c>
      <c r="AD256" s="213"/>
      <c r="AE256" s="212" t="str">
        <f>IF(B256="","",IF(AO256="総合事業","数式を削除して手入力",IFERROR(INDEX(【参考】数式用!$AT$3:$AV$452,MATCH(Q256&amp;V256,【参考】数式用!$AS$3:$AS$452,0),MATCH(VLOOKUP(Z256,【参考】数式用!$AW$2:$AX$53,2,FALSE),【参考】数式用!$AT$2:$AV$2,0)),10)))</f>
        <v/>
      </c>
      <c r="AN256" s="395" t="str">
        <f>IF($L$18="", "", VLOOKUP(Z256,【参考】数式用!$A$4:$M$54,13,FALSE))</f>
        <v/>
      </c>
      <c r="AO256" s="46" t="e">
        <f>VLOOKUP(Z256,【参考】数式用!$A$2:$N$54,14,FALSE)</f>
        <v>#N/A</v>
      </c>
    </row>
    <row r="257" spans="1:41" ht="49.95" customHeight="1">
      <c r="A257" s="96">
        <f t="shared" si="4"/>
        <v>200</v>
      </c>
      <c r="B257" s="494"/>
      <c r="C257" s="495"/>
      <c r="D257" s="495"/>
      <c r="E257" s="495"/>
      <c r="F257" s="495"/>
      <c r="G257" s="495"/>
      <c r="H257" s="495"/>
      <c r="I257" s="495"/>
      <c r="J257" s="495"/>
      <c r="K257" s="496"/>
      <c r="L257" s="484"/>
      <c r="M257" s="485"/>
      <c r="N257" s="485"/>
      <c r="O257" s="485"/>
      <c r="P257" s="486"/>
      <c r="Q257" s="487"/>
      <c r="R257" s="488"/>
      <c r="S257" s="488"/>
      <c r="T257" s="488"/>
      <c r="U257" s="489"/>
      <c r="V257" s="262"/>
      <c r="W257" s="490"/>
      <c r="X257" s="491"/>
      <c r="Y257" s="492"/>
      <c r="Z257" s="490"/>
      <c r="AA257" s="491"/>
      <c r="AB257" s="492"/>
      <c r="AC257" s="322" t="str">
        <f>IFERROR(VLOOKUP(Z257,【参考】数式用!$A$4:$B$54,2,FALSE),"")</f>
        <v/>
      </c>
      <c r="AD257" s="213"/>
      <c r="AE257" s="212" t="str">
        <f>IF(B257="","",IF(AO257="総合事業","数式を削除して手入力",IFERROR(INDEX(【参考】数式用!$AT$3:$AV$452,MATCH(Q257&amp;V257,【参考】数式用!$AS$3:$AS$452,0),MATCH(VLOOKUP(Z257,【参考】数式用!$AW$2:$AX$53,2,FALSE),【参考】数式用!$AT$2:$AV$2,0)),10)))</f>
        <v/>
      </c>
      <c r="AN257" s="395" t="str">
        <f>IF($L$18="", "", VLOOKUP(Z257,【参考】数式用!$A$4:$M$54,13,FALSE))</f>
        <v/>
      </c>
      <c r="AO257" s="46" t="e">
        <f>VLOOKUP(Z257,【参考】数式用!$A$2:$N$54,14,FALSE)</f>
        <v>#N/A</v>
      </c>
    </row>
  </sheetData>
  <sheetProtection algorithmName="SHA-512" hashValue="PdivZYr46UHaK/K9ojnQFnX/J92hJFv01pAdNNyoP5i3TbbV/OXAgIBfGQjVmLV3ifAXyTDuuWloWz0Wc0ff8g==" saltValue="9DyRqNDN+WPGsvxR6VEmOQ==" spinCount="100000" sheet="1" sort="0" autoFilter="0"/>
  <dataConsolidate/>
  <mergeCells count="1081">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Z42:AE42"/>
    <mergeCell ref="J35:AE35"/>
    <mergeCell ref="AD43:AE43"/>
    <mergeCell ref="AB43:AC43"/>
    <mergeCell ref="B36:E36"/>
    <mergeCell ref="W157:Y157"/>
    <mergeCell ref="W156:Y156"/>
    <mergeCell ref="W155:Y155"/>
    <mergeCell ref="W154:Y154"/>
    <mergeCell ref="W153:Y153"/>
    <mergeCell ref="W152:Y152"/>
    <mergeCell ref="W151:Y151"/>
    <mergeCell ref="W150:Y150"/>
    <mergeCell ref="W149:Y149"/>
    <mergeCell ref="W148:Y148"/>
    <mergeCell ref="W147:Y147"/>
    <mergeCell ref="W146:Y146"/>
    <mergeCell ref="W145:Y145"/>
    <mergeCell ref="W136:Y136"/>
    <mergeCell ref="W137:Y137"/>
    <mergeCell ref="W138:Y138"/>
    <mergeCell ref="W139:Y139"/>
    <mergeCell ref="W140:Y140"/>
    <mergeCell ref="W122:Y122"/>
    <mergeCell ref="W121:Y121"/>
    <mergeCell ref="W120:Y120"/>
    <mergeCell ref="W119:Y119"/>
    <mergeCell ref="W118:Y118"/>
    <mergeCell ref="Z88:AB88"/>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112:AB112"/>
    <mergeCell ref="Z113:AB113"/>
    <mergeCell ref="Z114:AB114"/>
    <mergeCell ref="Z115:AB115"/>
    <mergeCell ref="Z116:AB116"/>
    <mergeCell ref="Z119:AB119"/>
    <mergeCell ref="W107:Y107"/>
    <mergeCell ref="W74:Y74"/>
    <mergeCell ref="Z79:AB79"/>
    <mergeCell ref="Z80:AB80"/>
    <mergeCell ref="Z81:AB81"/>
    <mergeCell ref="Z82:AB82"/>
    <mergeCell ref="Z149:AB149"/>
    <mergeCell ref="Z150:AB150"/>
    <mergeCell ref="Z151:AB151"/>
    <mergeCell ref="Z152:AB152"/>
    <mergeCell ref="Z153:AB153"/>
    <mergeCell ref="Z154:AB154"/>
    <mergeCell ref="W81:Y81"/>
    <mergeCell ref="W82:Y82"/>
    <mergeCell ref="W83:Y83"/>
    <mergeCell ref="Z72:AB72"/>
    <mergeCell ref="W56:Y57"/>
    <mergeCell ref="Z120:AB120"/>
    <mergeCell ref="Z121:AB121"/>
    <mergeCell ref="Z122:AB122"/>
    <mergeCell ref="Z123:AB123"/>
    <mergeCell ref="Z124:AB124"/>
    <mergeCell ref="Z125:AB125"/>
    <mergeCell ref="Z126:AB126"/>
    <mergeCell ref="Z127:AB127"/>
    <mergeCell ref="Z132:AB132"/>
    <mergeCell ref="Z133:AB133"/>
    <mergeCell ref="W141:Y141"/>
    <mergeCell ref="W143:Y143"/>
    <mergeCell ref="W142:Y142"/>
    <mergeCell ref="Z118:AB118"/>
    <mergeCell ref="W125:Y125"/>
    <mergeCell ref="W117:Y117"/>
    <mergeCell ref="W116:Y116"/>
    <mergeCell ref="Z90:AB90"/>
    <mergeCell ref="Z91:AB91"/>
    <mergeCell ref="W135:Y135"/>
    <mergeCell ref="Z136:AB136"/>
    <mergeCell ref="A49:AE49"/>
    <mergeCell ref="W126:Y126"/>
    <mergeCell ref="W127:Y127"/>
    <mergeCell ref="W128:Y128"/>
    <mergeCell ref="W129:Y129"/>
    <mergeCell ref="W130:Y130"/>
    <mergeCell ref="W131:Y131"/>
    <mergeCell ref="W132:Y132"/>
    <mergeCell ref="Z146:AB146"/>
    <mergeCell ref="Z147:AB147"/>
    <mergeCell ref="Z148:AB148"/>
    <mergeCell ref="Z137:AB137"/>
    <mergeCell ref="Z138:AB138"/>
    <mergeCell ref="Z139:AB139"/>
    <mergeCell ref="Z140:AB140"/>
    <mergeCell ref="W58:Y58"/>
    <mergeCell ref="W59:Y59"/>
    <mergeCell ref="W60:Y60"/>
    <mergeCell ref="Z134:AB134"/>
    <mergeCell ref="Z135:AB135"/>
    <mergeCell ref="Z117:AB117"/>
    <mergeCell ref="Z73:AB73"/>
    <mergeCell ref="W72:Y72"/>
    <mergeCell ref="W73:Y73"/>
    <mergeCell ref="W124:Y124"/>
    <mergeCell ref="W123:Y123"/>
    <mergeCell ref="Z128:AB128"/>
    <mergeCell ref="Z129:AB129"/>
    <mergeCell ref="Z130:AB130"/>
    <mergeCell ref="Z131:AB131"/>
    <mergeCell ref="W105:Y105"/>
    <mergeCell ref="W106:Y106"/>
    <mergeCell ref="A3:AF3"/>
    <mergeCell ref="L23:AE23"/>
    <mergeCell ref="B19:K19"/>
    <mergeCell ref="A8:AF8"/>
    <mergeCell ref="A4:AF4"/>
    <mergeCell ref="AE56:AE57"/>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45:AB145"/>
    <mergeCell ref="Z141:AB141"/>
    <mergeCell ref="Z142:AB142"/>
    <mergeCell ref="Z143:AB143"/>
    <mergeCell ref="Z144:AB144"/>
    <mergeCell ref="Z111:AB111"/>
    <mergeCell ref="Q157:U157"/>
    <mergeCell ref="W144:Y144"/>
    <mergeCell ref="W133:Y133"/>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Q124:U124"/>
    <mergeCell ref="Q142:U142"/>
    <mergeCell ref="Q141:U141"/>
    <mergeCell ref="Q140:U140"/>
    <mergeCell ref="Q139:U139"/>
    <mergeCell ref="Q138:U138"/>
    <mergeCell ref="Q137:U137"/>
    <mergeCell ref="L143:P143"/>
    <mergeCell ref="L138:P138"/>
    <mergeCell ref="L139:P139"/>
    <mergeCell ref="Q136:U136"/>
    <mergeCell ref="L153:P153"/>
    <mergeCell ref="B92:K92"/>
    <mergeCell ref="B114:K114"/>
    <mergeCell ref="B115:K115"/>
    <mergeCell ref="B116:K116"/>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Q100:U100"/>
    <mergeCell ref="L132:P132"/>
    <mergeCell ref="Q115:U115"/>
    <mergeCell ref="Q114:U114"/>
    <mergeCell ref="Q113:U113"/>
    <mergeCell ref="Q112:U112"/>
    <mergeCell ref="Q107:U107"/>
    <mergeCell ref="Q102:U102"/>
    <mergeCell ref="Q101:U101"/>
    <mergeCell ref="L130:P130"/>
    <mergeCell ref="L96:P96"/>
    <mergeCell ref="B128:K128"/>
    <mergeCell ref="B129:K129"/>
    <mergeCell ref="B84:K84"/>
    <mergeCell ref="B85:K85"/>
    <mergeCell ref="B86:K86"/>
    <mergeCell ref="B87:K87"/>
    <mergeCell ref="B90:K90"/>
    <mergeCell ref="B91:K91"/>
    <mergeCell ref="B96:K96"/>
    <mergeCell ref="L86:P86"/>
    <mergeCell ref="L127:P127"/>
    <mergeCell ref="B121:K121"/>
    <mergeCell ref="L103:P103"/>
    <mergeCell ref="L89:P89"/>
    <mergeCell ref="B125:K125"/>
    <mergeCell ref="B74:K74"/>
    <mergeCell ref="L123:P123"/>
    <mergeCell ref="B106:K106"/>
    <mergeCell ref="L107:P107"/>
    <mergeCell ref="L108:P108"/>
    <mergeCell ref="B80:K80"/>
    <mergeCell ref="L90:P90"/>
    <mergeCell ref="L91:P91"/>
    <mergeCell ref="L85:P85"/>
    <mergeCell ref="L87:P87"/>
    <mergeCell ref="L105:P105"/>
    <mergeCell ref="L100:P100"/>
    <mergeCell ref="L101:P101"/>
    <mergeCell ref="L102:P102"/>
    <mergeCell ref="L114:P114"/>
    <mergeCell ref="L115:P115"/>
    <mergeCell ref="L118:P118"/>
    <mergeCell ref="B94:K94"/>
    <mergeCell ref="B95:K95"/>
    <mergeCell ref="L155:P155"/>
    <mergeCell ref="L154:P154"/>
    <mergeCell ref="B146:K146"/>
    <mergeCell ref="B147:K147"/>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41:P141"/>
    <mergeCell ref="B138:K138"/>
    <mergeCell ref="L133:P133"/>
    <mergeCell ref="L134:P134"/>
    <mergeCell ref="L135:P135"/>
    <mergeCell ref="L142:P142"/>
    <mergeCell ref="B130:K130"/>
    <mergeCell ref="L128:P128"/>
    <mergeCell ref="B118:K118"/>
    <mergeCell ref="B119:K119"/>
    <mergeCell ref="Q119:U119"/>
    <mergeCell ref="Q118:U118"/>
    <mergeCell ref="Q117:U117"/>
    <mergeCell ref="Q106:U106"/>
    <mergeCell ref="Q105:U105"/>
    <mergeCell ref="Q104:U104"/>
    <mergeCell ref="Q103:U103"/>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B117:K117"/>
    <mergeCell ref="Q109:U109"/>
    <mergeCell ref="B101:K101"/>
    <mergeCell ref="B102:K102"/>
    <mergeCell ref="B107:K107"/>
    <mergeCell ref="B108:K108"/>
    <mergeCell ref="B126:K126"/>
    <mergeCell ref="B127:K127"/>
    <mergeCell ref="B122:K122"/>
    <mergeCell ref="B123:K123"/>
    <mergeCell ref="B124:K124"/>
    <mergeCell ref="L95:P95"/>
    <mergeCell ref="L94:P94"/>
    <mergeCell ref="L122:P122"/>
    <mergeCell ref="L125:P125"/>
    <mergeCell ref="L119:P119"/>
    <mergeCell ref="L113:P113"/>
    <mergeCell ref="L97:P97"/>
    <mergeCell ref="B98:K98"/>
    <mergeCell ref="L99:P99"/>
    <mergeCell ref="B109:K109"/>
    <mergeCell ref="B110:K110"/>
    <mergeCell ref="B103:K103"/>
    <mergeCell ref="B104:K104"/>
    <mergeCell ref="B105:K105"/>
    <mergeCell ref="B99:K99"/>
    <mergeCell ref="L111:P111"/>
    <mergeCell ref="L112:P112"/>
    <mergeCell ref="L104:P104"/>
    <mergeCell ref="L98:P98"/>
    <mergeCell ref="Z63:AB63"/>
    <mergeCell ref="Z64:AB64"/>
    <mergeCell ref="Z65:AB65"/>
    <mergeCell ref="Z66:AB66"/>
    <mergeCell ref="Z67:AB67"/>
    <mergeCell ref="Z68:AB68"/>
    <mergeCell ref="Z69:AB69"/>
    <mergeCell ref="Z70:AB70"/>
    <mergeCell ref="Z71:AB71"/>
    <mergeCell ref="L82:P82"/>
    <mergeCell ref="L83:P83"/>
    <mergeCell ref="Q63:U63"/>
    <mergeCell ref="Q64:U64"/>
    <mergeCell ref="Q72:U72"/>
    <mergeCell ref="Q73:U73"/>
    <mergeCell ref="Q67:U67"/>
    <mergeCell ref="B131:K131"/>
    <mergeCell ref="L109:P109"/>
    <mergeCell ref="L110:P110"/>
    <mergeCell ref="L117:P117"/>
    <mergeCell ref="B111:K111"/>
    <mergeCell ref="B112:K112"/>
    <mergeCell ref="B113:K113"/>
    <mergeCell ref="L129:P129"/>
    <mergeCell ref="B120:K120"/>
    <mergeCell ref="L106:P106"/>
    <mergeCell ref="L124:P124"/>
    <mergeCell ref="L126:P126"/>
    <mergeCell ref="B97:K97"/>
    <mergeCell ref="B88:K88"/>
    <mergeCell ref="L121:P121"/>
    <mergeCell ref="L116:P116"/>
    <mergeCell ref="Z75:AB75"/>
    <mergeCell ref="Z76:AB76"/>
    <mergeCell ref="Z77:AB77"/>
    <mergeCell ref="Z78:AB78"/>
    <mergeCell ref="B72:K72"/>
    <mergeCell ref="L75:P75"/>
    <mergeCell ref="B77:K77"/>
    <mergeCell ref="B71:K71"/>
    <mergeCell ref="L70:P70"/>
    <mergeCell ref="Q74:U74"/>
    <mergeCell ref="Q66:U66"/>
    <mergeCell ref="Q71:U71"/>
    <mergeCell ref="L68:P68"/>
    <mergeCell ref="B75:K75"/>
    <mergeCell ref="B66:K66"/>
    <mergeCell ref="B67:K67"/>
    <mergeCell ref="B68:K68"/>
    <mergeCell ref="B69:K69"/>
    <mergeCell ref="B70:K70"/>
    <mergeCell ref="Z74:AB74"/>
    <mergeCell ref="L77:P77"/>
    <mergeCell ref="L78:P78"/>
    <mergeCell ref="B76:K76"/>
    <mergeCell ref="Q69:U69"/>
    <mergeCell ref="W68:Y68"/>
    <mergeCell ref="W69:Y69"/>
    <mergeCell ref="W70:Y70"/>
    <mergeCell ref="W71:Y71"/>
    <mergeCell ref="B73:K73"/>
    <mergeCell ref="W75:Y75"/>
    <mergeCell ref="L69:P69"/>
    <mergeCell ref="L71:P71"/>
    <mergeCell ref="Q108:U108"/>
    <mergeCell ref="Q96:U96"/>
    <mergeCell ref="Q99:U99"/>
    <mergeCell ref="A54:S54"/>
    <mergeCell ref="A56:A57"/>
    <mergeCell ref="Q59:U59"/>
    <mergeCell ref="B56:K57"/>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L62:P62"/>
    <mergeCell ref="L61:P61"/>
    <mergeCell ref="L64:P64"/>
    <mergeCell ref="B61:K61"/>
    <mergeCell ref="B62:K62"/>
    <mergeCell ref="B63:K63"/>
    <mergeCell ref="B64:K64"/>
    <mergeCell ref="B65:K65"/>
    <mergeCell ref="L66:P66"/>
    <mergeCell ref="L88:P88"/>
    <mergeCell ref="B100:K100"/>
    <mergeCell ref="A45:AF46"/>
    <mergeCell ref="AE30:AF30"/>
    <mergeCell ref="B79:K79"/>
    <mergeCell ref="L81:P81"/>
    <mergeCell ref="L67:P67"/>
    <mergeCell ref="L72:P72"/>
    <mergeCell ref="L73:P73"/>
    <mergeCell ref="L74:P74"/>
    <mergeCell ref="L79:P79"/>
    <mergeCell ref="Q60:U60"/>
    <mergeCell ref="L84:P84"/>
    <mergeCell ref="B89:K89"/>
    <mergeCell ref="L60:P60"/>
    <mergeCell ref="L65:P65"/>
    <mergeCell ref="B60:K60"/>
    <mergeCell ref="L63:P63"/>
    <mergeCell ref="Q65:U65"/>
    <mergeCell ref="Q61:U61"/>
    <mergeCell ref="Q62:U62"/>
    <mergeCell ref="Q79:U79"/>
    <mergeCell ref="Q75:U75"/>
    <mergeCell ref="Q77:U77"/>
    <mergeCell ref="Q78:U78"/>
    <mergeCell ref="W76:Y76"/>
    <mergeCell ref="W77:Y77"/>
    <mergeCell ref="W78:Y78"/>
    <mergeCell ref="W79:Y79"/>
    <mergeCell ref="W80:Y80"/>
    <mergeCell ref="Q85:U85"/>
    <mergeCell ref="Q68:U68"/>
    <mergeCell ref="Q86:U86"/>
    <mergeCell ref="W85:Y85"/>
    <mergeCell ref="W90:Y90"/>
    <mergeCell ref="Z89:AB89"/>
    <mergeCell ref="Q90:U90"/>
    <mergeCell ref="Q89:U89"/>
    <mergeCell ref="Q88:U88"/>
    <mergeCell ref="Q84:U84"/>
    <mergeCell ref="Q81:U81"/>
    <mergeCell ref="Q82:U82"/>
    <mergeCell ref="Q80:U80"/>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Q56:V56"/>
    <mergeCell ref="AD56:AD57"/>
    <mergeCell ref="B21:K21"/>
    <mergeCell ref="L17:AE17"/>
    <mergeCell ref="L18:AE18"/>
    <mergeCell ref="W86:Y86"/>
    <mergeCell ref="Z257:AB257"/>
    <mergeCell ref="B164:K164"/>
    <mergeCell ref="L164:P164"/>
    <mergeCell ref="Q164:U164"/>
    <mergeCell ref="W164:Y164"/>
    <mergeCell ref="Z164:AB164"/>
    <mergeCell ref="B169:K169"/>
    <mergeCell ref="L169:P169"/>
    <mergeCell ref="Q169:U169"/>
    <mergeCell ref="W169:Y169"/>
    <mergeCell ref="Z169:AB169"/>
    <mergeCell ref="B170:K170"/>
    <mergeCell ref="T51:U51"/>
    <mergeCell ref="T52:U52"/>
    <mergeCell ref="T53:U53"/>
    <mergeCell ref="T54:U54"/>
    <mergeCell ref="A51:S51"/>
    <mergeCell ref="A52:S52"/>
    <mergeCell ref="A53:S53"/>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7:Y87"/>
    <mergeCell ref="W88:Y88"/>
    <mergeCell ref="W89:Y89"/>
    <mergeCell ref="W115:Y115"/>
    <mergeCell ref="W114:Y114"/>
    <mergeCell ref="W113:Y113"/>
    <mergeCell ref="W112:Y112"/>
    <mergeCell ref="W111:Y111"/>
    <mergeCell ref="W110:Y110"/>
    <mergeCell ref="W109:Y109"/>
    <mergeCell ref="W108:Y108"/>
    <mergeCell ref="W104:Y104"/>
    <mergeCell ref="W103:Y103"/>
    <mergeCell ref="W102:Y102"/>
    <mergeCell ref="B257:K257"/>
    <mergeCell ref="L257:P257"/>
    <mergeCell ref="Q257:U257"/>
    <mergeCell ref="W257:Y257"/>
    <mergeCell ref="W101:Y101"/>
    <mergeCell ref="W100:Y100"/>
    <mergeCell ref="W99:Y99"/>
    <mergeCell ref="W98:Y98"/>
    <mergeCell ref="W97:Y97"/>
    <mergeCell ref="W96:Y96"/>
    <mergeCell ref="Q95:U95"/>
    <mergeCell ref="Q98:U98"/>
    <mergeCell ref="Q94:U94"/>
    <mergeCell ref="Q97:U97"/>
    <mergeCell ref="Q87:U87"/>
    <mergeCell ref="Q111:U111"/>
    <mergeCell ref="Q110:U110"/>
    <mergeCell ref="B166:K166"/>
    <mergeCell ref="B160:K160"/>
    <mergeCell ref="L160:P160"/>
    <mergeCell ref="Q160:U160"/>
    <mergeCell ref="W160:Y160"/>
    <mergeCell ref="Z160:AB160"/>
    <mergeCell ref="B161:K161"/>
    <mergeCell ref="L161:P161"/>
    <mergeCell ref="Q161:U161"/>
    <mergeCell ref="W161:Y161"/>
    <mergeCell ref="Z161:AB161"/>
    <mergeCell ref="Z167:AB167"/>
    <mergeCell ref="B163:K163"/>
    <mergeCell ref="L163:P163"/>
    <mergeCell ref="Q163:U163"/>
    <mergeCell ref="W163:Y163"/>
    <mergeCell ref="Z163:AB163"/>
    <mergeCell ref="Z165:AB165"/>
    <mergeCell ref="B165:K165"/>
    <mergeCell ref="L165:P165"/>
    <mergeCell ref="Q165:U165"/>
    <mergeCell ref="W165:Y165"/>
    <mergeCell ref="L162:P162"/>
    <mergeCell ref="Q162:U162"/>
    <mergeCell ref="W162:Y162"/>
    <mergeCell ref="Z168:AB168"/>
    <mergeCell ref="W167:Y167"/>
    <mergeCell ref="L166:P166"/>
    <mergeCell ref="Q166:U166"/>
    <mergeCell ref="W166:Y166"/>
    <mergeCell ref="Z166:AB166"/>
    <mergeCell ref="B167:K167"/>
    <mergeCell ref="L167:P167"/>
    <mergeCell ref="Q167:U167"/>
    <mergeCell ref="B174:K174"/>
    <mergeCell ref="L174:P174"/>
    <mergeCell ref="Q174:U174"/>
    <mergeCell ref="W174:Y174"/>
    <mergeCell ref="Z174:AB174"/>
    <mergeCell ref="L170:P170"/>
    <mergeCell ref="Q170:U170"/>
    <mergeCell ref="W170:Y170"/>
    <mergeCell ref="Z170:AB170"/>
    <mergeCell ref="B171:K171"/>
    <mergeCell ref="L171:P171"/>
    <mergeCell ref="Q171:U171"/>
    <mergeCell ref="W171:Y171"/>
    <mergeCell ref="B175:K175"/>
    <mergeCell ref="L175:P175"/>
    <mergeCell ref="Q175:U175"/>
    <mergeCell ref="W175:Y175"/>
    <mergeCell ref="Z175:AB175"/>
    <mergeCell ref="B158:K158"/>
    <mergeCell ref="L158:P158"/>
    <mergeCell ref="Q158:U158"/>
    <mergeCell ref="W158:Y158"/>
    <mergeCell ref="Z158:AB158"/>
    <mergeCell ref="B159:K159"/>
    <mergeCell ref="L159:P159"/>
    <mergeCell ref="Q159:U159"/>
    <mergeCell ref="W159:Y159"/>
    <mergeCell ref="Z159:AB159"/>
    <mergeCell ref="Z171:AB171"/>
    <mergeCell ref="B172:K172"/>
    <mergeCell ref="L172:P172"/>
    <mergeCell ref="Q172:U172"/>
    <mergeCell ref="W172:Y172"/>
    <mergeCell ref="Z172:AB172"/>
    <mergeCell ref="B173:K173"/>
    <mergeCell ref="L173:P173"/>
    <mergeCell ref="Q173:U173"/>
    <mergeCell ref="W173:Y173"/>
    <mergeCell ref="Z173:AB173"/>
    <mergeCell ref="B162:K162"/>
    <mergeCell ref="Z162:AB162"/>
    <mergeCell ref="B168:K168"/>
    <mergeCell ref="L168:P168"/>
    <mergeCell ref="Q168:U168"/>
    <mergeCell ref="W168:Y168"/>
    <mergeCell ref="W181:Y181"/>
    <mergeCell ref="Z181:AB181"/>
    <mergeCell ref="B178:K178"/>
    <mergeCell ref="L178:P178"/>
    <mergeCell ref="Q178:U178"/>
    <mergeCell ref="W178:Y178"/>
    <mergeCell ref="Z178:AB178"/>
    <mergeCell ref="B179:K179"/>
    <mergeCell ref="L179:P179"/>
    <mergeCell ref="Q179:U179"/>
    <mergeCell ref="W179:Y179"/>
    <mergeCell ref="Z179:AB179"/>
    <mergeCell ref="Z176:AB176"/>
    <mergeCell ref="B177:K177"/>
    <mergeCell ref="L177:P177"/>
    <mergeCell ref="Q177:U177"/>
    <mergeCell ref="W177:Y177"/>
    <mergeCell ref="Z177:AB177"/>
    <mergeCell ref="B176:K176"/>
    <mergeCell ref="L176:P176"/>
    <mergeCell ref="Q176:U176"/>
    <mergeCell ref="W176:Y176"/>
    <mergeCell ref="B180:K180"/>
    <mergeCell ref="L180:P180"/>
    <mergeCell ref="Q180:U180"/>
    <mergeCell ref="W180:Y180"/>
    <mergeCell ref="Z180:AB180"/>
    <mergeCell ref="B181:K181"/>
    <mergeCell ref="L181:P181"/>
    <mergeCell ref="Q181:U181"/>
    <mergeCell ref="B184:K184"/>
    <mergeCell ref="L184:P184"/>
    <mergeCell ref="Q184:U184"/>
    <mergeCell ref="W184:Y184"/>
    <mergeCell ref="Z184:AB184"/>
    <mergeCell ref="B185:K185"/>
    <mergeCell ref="L185:P185"/>
    <mergeCell ref="Q185:U185"/>
    <mergeCell ref="W185:Y185"/>
    <mergeCell ref="Z185:AB185"/>
    <mergeCell ref="B182:K182"/>
    <mergeCell ref="L182:P182"/>
    <mergeCell ref="Q182:U182"/>
    <mergeCell ref="W182:Y182"/>
    <mergeCell ref="Z182:AB182"/>
    <mergeCell ref="B183:K183"/>
    <mergeCell ref="L183:P183"/>
    <mergeCell ref="Q183:U183"/>
    <mergeCell ref="W183:Y183"/>
    <mergeCell ref="Z183:AB183"/>
    <mergeCell ref="B188:K188"/>
    <mergeCell ref="L188:P188"/>
    <mergeCell ref="Q188:U188"/>
    <mergeCell ref="W188:Y188"/>
    <mergeCell ref="Z188:AB188"/>
    <mergeCell ref="B189:K189"/>
    <mergeCell ref="L189:P189"/>
    <mergeCell ref="Q189:U189"/>
    <mergeCell ref="W189:Y189"/>
    <mergeCell ref="Z189:AB189"/>
    <mergeCell ref="B186:K186"/>
    <mergeCell ref="L186:P186"/>
    <mergeCell ref="Q186:U186"/>
    <mergeCell ref="W186:Y186"/>
    <mergeCell ref="Z186:AB186"/>
    <mergeCell ref="B187:K187"/>
    <mergeCell ref="L187:P187"/>
    <mergeCell ref="Q187:U187"/>
    <mergeCell ref="W187:Y187"/>
    <mergeCell ref="Z187:AB187"/>
    <mergeCell ref="B193:K193"/>
    <mergeCell ref="L193:P193"/>
    <mergeCell ref="Q193:U193"/>
    <mergeCell ref="W193:Y193"/>
    <mergeCell ref="Z193:AB193"/>
    <mergeCell ref="B194:K194"/>
    <mergeCell ref="L194:P194"/>
    <mergeCell ref="Q194:U194"/>
    <mergeCell ref="W194:Y194"/>
    <mergeCell ref="Z194:AB194"/>
    <mergeCell ref="B191:K191"/>
    <mergeCell ref="L191:P191"/>
    <mergeCell ref="Q191:U191"/>
    <mergeCell ref="W191:Y191"/>
    <mergeCell ref="Z191:AB191"/>
    <mergeCell ref="B192:K192"/>
    <mergeCell ref="L192:P192"/>
    <mergeCell ref="Q192:U192"/>
    <mergeCell ref="W192:Y192"/>
    <mergeCell ref="Z192:AB192"/>
    <mergeCell ref="Q197:U197"/>
    <mergeCell ref="W197:Y197"/>
    <mergeCell ref="Z197:AB197"/>
    <mergeCell ref="B198:K198"/>
    <mergeCell ref="L198:P198"/>
    <mergeCell ref="Q198:U198"/>
    <mergeCell ref="W198:Y198"/>
    <mergeCell ref="Z198:AB198"/>
    <mergeCell ref="B195:K195"/>
    <mergeCell ref="L195:P195"/>
    <mergeCell ref="Q195:U195"/>
    <mergeCell ref="W195:Y195"/>
    <mergeCell ref="Z195:AB195"/>
    <mergeCell ref="B196:K196"/>
    <mergeCell ref="L196:P196"/>
    <mergeCell ref="Q196:U196"/>
    <mergeCell ref="W196:Y196"/>
    <mergeCell ref="Z196:AB196"/>
    <mergeCell ref="B202:K202"/>
    <mergeCell ref="L202:P202"/>
    <mergeCell ref="Q202:U202"/>
    <mergeCell ref="W202:Y202"/>
    <mergeCell ref="Z202:AB202"/>
    <mergeCell ref="B203:K203"/>
    <mergeCell ref="L203:P203"/>
    <mergeCell ref="Q203:U203"/>
    <mergeCell ref="W203:Y203"/>
    <mergeCell ref="Z203:AB203"/>
    <mergeCell ref="B190:K190"/>
    <mergeCell ref="L190:P190"/>
    <mergeCell ref="Q190:U190"/>
    <mergeCell ref="W190:Y190"/>
    <mergeCell ref="Z190:AB190"/>
    <mergeCell ref="B201:K201"/>
    <mergeCell ref="L201:P201"/>
    <mergeCell ref="Q201:U201"/>
    <mergeCell ref="W201:Y201"/>
    <mergeCell ref="Z201:AB201"/>
    <mergeCell ref="B199:K199"/>
    <mergeCell ref="L199:P199"/>
    <mergeCell ref="Q199:U199"/>
    <mergeCell ref="W199:Y199"/>
    <mergeCell ref="Z199:AB199"/>
    <mergeCell ref="B200:K200"/>
    <mergeCell ref="L200:P200"/>
    <mergeCell ref="Q200:U200"/>
    <mergeCell ref="W200:Y200"/>
    <mergeCell ref="Z200:AB200"/>
    <mergeCell ref="B197:K197"/>
    <mergeCell ref="L197:P197"/>
    <mergeCell ref="B206:K206"/>
    <mergeCell ref="L206:P206"/>
    <mergeCell ref="Q206:U206"/>
    <mergeCell ref="W206:Y206"/>
    <mergeCell ref="Z206:AB206"/>
    <mergeCell ref="B207:K207"/>
    <mergeCell ref="L207:P207"/>
    <mergeCell ref="Q207:U207"/>
    <mergeCell ref="W207:Y207"/>
    <mergeCell ref="Z207:AB207"/>
    <mergeCell ref="B204:K204"/>
    <mergeCell ref="L204:P204"/>
    <mergeCell ref="Q204:U204"/>
    <mergeCell ref="W204:Y204"/>
    <mergeCell ref="Z204:AB204"/>
    <mergeCell ref="B205:K205"/>
    <mergeCell ref="L205:P205"/>
    <mergeCell ref="Q205:U205"/>
    <mergeCell ref="W205:Y205"/>
    <mergeCell ref="Z205:AB205"/>
    <mergeCell ref="B210:K210"/>
    <mergeCell ref="L210:P210"/>
    <mergeCell ref="Q210:U210"/>
    <mergeCell ref="W210:Y210"/>
    <mergeCell ref="Z210:AB210"/>
    <mergeCell ref="B211:K211"/>
    <mergeCell ref="L211:P211"/>
    <mergeCell ref="Q211:U211"/>
    <mergeCell ref="W211:Y211"/>
    <mergeCell ref="Z211:AB211"/>
    <mergeCell ref="B208:K208"/>
    <mergeCell ref="L208:P208"/>
    <mergeCell ref="Q208:U208"/>
    <mergeCell ref="W208:Y208"/>
    <mergeCell ref="Z208:AB208"/>
    <mergeCell ref="B209:K209"/>
    <mergeCell ref="L209:P209"/>
    <mergeCell ref="Q209:U209"/>
    <mergeCell ref="W209:Y209"/>
    <mergeCell ref="Z209:AB209"/>
    <mergeCell ref="B214:K214"/>
    <mergeCell ref="L214:P214"/>
    <mergeCell ref="Q214:U214"/>
    <mergeCell ref="W214:Y214"/>
    <mergeCell ref="Z214:AB214"/>
    <mergeCell ref="B215:K215"/>
    <mergeCell ref="L215:P215"/>
    <mergeCell ref="Q215:U215"/>
    <mergeCell ref="W215:Y215"/>
    <mergeCell ref="Z215:AB215"/>
    <mergeCell ref="B212:K212"/>
    <mergeCell ref="L212:P212"/>
    <mergeCell ref="Q212:U212"/>
    <mergeCell ref="W212:Y212"/>
    <mergeCell ref="Z212:AB212"/>
    <mergeCell ref="B213:K213"/>
    <mergeCell ref="L213:P213"/>
    <mergeCell ref="Q213:U213"/>
    <mergeCell ref="W213:Y213"/>
    <mergeCell ref="Z213:AB213"/>
    <mergeCell ref="B218:K218"/>
    <mergeCell ref="L218:P218"/>
    <mergeCell ref="Q218:U218"/>
    <mergeCell ref="W218:Y218"/>
    <mergeCell ref="Z218:AB218"/>
    <mergeCell ref="B219:K219"/>
    <mergeCell ref="L219:P219"/>
    <mergeCell ref="Q219:U219"/>
    <mergeCell ref="W219:Y219"/>
    <mergeCell ref="Z219:AB219"/>
    <mergeCell ref="B216:K216"/>
    <mergeCell ref="L216:P216"/>
    <mergeCell ref="Q216:U216"/>
    <mergeCell ref="W216:Y216"/>
    <mergeCell ref="Z216:AB216"/>
    <mergeCell ref="B217:K217"/>
    <mergeCell ref="L217:P217"/>
    <mergeCell ref="Q217:U217"/>
    <mergeCell ref="W217:Y217"/>
    <mergeCell ref="Z217:AB217"/>
    <mergeCell ref="B222:K222"/>
    <mergeCell ref="L222:P222"/>
    <mergeCell ref="Q222:U222"/>
    <mergeCell ref="W222:Y222"/>
    <mergeCell ref="Z222:AB222"/>
    <mergeCell ref="B223:K223"/>
    <mergeCell ref="L223:P223"/>
    <mergeCell ref="Q223:U223"/>
    <mergeCell ref="W223:Y223"/>
    <mergeCell ref="Z223:AB223"/>
    <mergeCell ref="B220:K220"/>
    <mergeCell ref="L220:P220"/>
    <mergeCell ref="Q220:U220"/>
    <mergeCell ref="W220:Y220"/>
    <mergeCell ref="Z220:AB220"/>
    <mergeCell ref="B221:K221"/>
    <mergeCell ref="L221:P221"/>
    <mergeCell ref="Q221:U221"/>
    <mergeCell ref="W221:Y221"/>
    <mergeCell ref="Z221:AB221"/>
    <mergeCell ref="B226:K226"/>
    <mergeCell ref="L226:P226"/>
    <mergeCell ref="Q226:U226"/>
    <mergeCell ref="W226:Y226"/>
    <mergeCell ref="Z226:AB226"/>
    <mergeCell ref="B227:K227"/>
    <mergeCell ref="L227:P227"/>
    <mergeCell ref="Q227:U227"/>
    <mergeCell ref="W227:Y227"/>
    <mergeCell ref="Z227:AB227"/>
    <mergeCell ref="B224:K224"/>
    <mergeCell ref="L224:P224"/>
    <mergeCell ref="Q224:U224"/>
    <mergeCell ref="W224:Y224"/>
    <mergeCell ref="Z224:AB224"/>
    <mergeCell ref="B225:K225"/>
    <mergeCell ref="L225:P225"/>
    <mergeCell ref="Q225:U225"/>
    <mergeCell ref="W225:Y225"/>
    <mergeCell ref="Z225:AB225"/>
    <mergeCell ref="B230:K230"/>
    <mergeCell ref="L230:P230"/>
    <mergeCell ref="Q230:U230"/>
    <mergeCell ref="W230:Y230"/>
    <mergeCell ref="Z230:AB230"/>
    <mergeCell ref="B231:K231"/>
    <mergeCell ref="L231:P231"/>
    <mergeCell ref="Q231:U231"/>
    <mergeCell ref="W231:Y231"/>
    <mergeCell ref="Z231:AB231"/>
    <mergeCell ref="B228:K228"/>
    <mergeCell ref="L228:P228"/>
    <mergeCell ref="Q228:U228"/>
    <mergeCell ref="W228:Y228"/>
    <mergeCell ref="Z228:AB228"/>
    <mergeCell ref="B229:K229"/>
    <mergeCell ref="L229:P229"/>
    <mergeCell ref="Q229:U229"/>
    <mergeCell ref="W229:Y229"/>
    <mergeCell ref="Z229:AB229"/>
    <mergeCell ref="B234:K234"/>
    <mergeCell ref="L234:P234"/>
    <mergeCell ref="Q234:U234"/>
    <mergeCell ref="W234:Y234"/>
    <mergeCell ref="Z234:AB234"/>
    <mergeCell ref="B235:K235"/>
    <mergeCell ref="L235:P235"/>
    <mergeCell ref="Q235:U235"/>
    <mergeCell ref="W235:Y235"/>
    <mergeCell ref="Z235:AB235"/>
    <mergeCell ref="B232:K232"/>
    <mergeCell ref="L232:P232"/>
    <mergeCell ref="Q232:U232"/>
    <mergeCell ref="W232:Y232"/>
    <mergeCell ref="Z232:AB232"/>
    <mergeCell ref="B233:K233"/>
    <mergeCell ref="L233:P233"/>
    <mergeCell ref="Q233:U233"/>
    <mergeCell ref="W233:Y233"/>
    <mergeCell ref="Z233:AB233"/>
    <mergeCell ref="B238:K238"/>
    <mergeCell ref="L238:P238"/>
    <mergeCell ref="Q238:U238"/>
    <mergeCell ref="W238:Y238"/>
    <mergeCell ref="Z238:AB238"/>
    <mergeCell ref="B239:K239"/>
    <mergeCell ref="L239:P239"/>
    <mergeCell ref="Q239:U239"/>
    <mergeCell ref="W239:Y239"/>
    <mergeCell ref="Z239:AB239"/>
    <mergeCell ref="B236:K236"/>
    <mergeCell ref="L236:P236"/>
    <mergeCell ref="Q236:U236"/>
    <mergeCell ref="W236:Y236"/>
    <mergeCell ref="Z236:AB236"/>
    <mergeCell ref="B237:K237"/>
    <mergeCell ref="L237:P237"/>
    <mergeCell ref="Q237:U237"/>
    <mergeCell ref="W237:Y237"/>
    <mergeCell ref="Z237:AB237"/>
    <mergeCell ref="B242:K242"/>
    <mergeCell ref="L242:P242"/>
    <mergeCell ref="Q242:U242"/>
    <mergeCell ref="W242:Y242"/>
    <mergeCell ref="Z242:AB242"/>
    <mergeCell ref="B243:K243"/>
    <mergeCell ref="L243:P243"/>
    <mergeCell ref="Q243:U243"/>
    <mergeCell ref="W243:Y243"/>
    <mergeCell ref="Z243:AB243"/>
    <mergeCell ref="B240:K240"/>
    <mergeCell ref="L240:P240"/>
    <mergeCell ref="Q240:U240"/>
    <mergeCell ref="W240:Y240"/>
    <mergeCell ref="Z240:AB240"/>
    <mergeCell ref="B241:K241"/>
    <mergeCell ref="L241:P241"/>
    <mergeCell ref="Q241:U241"/>
    <mergeCell ref="W241:Y241"/>
    <mergeCell ref="Z241:AB241"/>
    <mergeCell ref="B246:K246"/>
    <mergeCell ref="L246:P246"/>
    <mergeCell ref="Q246:U246"/>
    <mergeCell ref="W246:Y246"/>
    <mergeCell ref="Z246:AB246"/>
    <mergeCell ref="B247:K247"/>
    <mergeCell ref="L247:P247"/>
    <mergeCell ref="Q247:U247"/>
    <mergeCell ref="W247:Y247"/>
    <mergeCell ref="Z247:AB247"/>
    <mergeCell ref="B244:K244"/>
    <mergeCell ref="L244:P244"/>
    <mergeCell ref="Q244:U244"/>
    <mergeCell ref="W244:Y244"/>
    <mergeCell ref="Z244:AB244"/>
    <mergeCell ref="B245:K245"/>
    <mergeCell ref="L245:P245"/>
    <mergeCell ref="Q245:U245"/>
    <mergeCell ref="W245:Y245"/>
    <mergeCell ref="Z245:AB245"/>
    <mergeCell ref="B250:K250"/>
    <mergeCell ref="L250:P250"/>
    <mergeCell ref="Q250:U250"/>
    <mergeCell ref="W250:Y250"/>
    <mergeCell ref="Z250:AB250"/>
    <mergeCell ref="B251:K251"/>
    <mergeCell ref="L251:P251"/>
    <mergeCell ref="Q251:U251"/>
    <mergeCell ref="W251:Y251"/>
    <mergeCell ref="Z251:AB251"/>
    <mergeCell ref="B248:K248"/>
    <mergeCell ref="L248:P248"/>
    <mergeCell ref="Q248:U248"/>
    <mergeCell ref="W248:Y248"/>
    <mergeCell ref="Z248:AB248"/>
    <mergeCell ref="B249:K249"/>
    <mergeCell ref="L249:P249"/>
    <mergeCell ref="Q249:U249"/>
    <mergeCell ref="W249:Y249"/>
    <mergeCell ref="Z249:AB249"/>
    <mergeCell ref="B254:K254"/>
    <mergeCell ref="L254:P254"/>
    <mergeCell ref="Q254:U254"/>
    <mergeCell ref="W254:Y254"/>
    <mergeCell ref="Z254:AB254"/>
    <mergeCell ref="B256:K256"/>
    <mergeCell ref="L256:P256"/>
    <mergeCell ref="Q256:U256"/>
    <mergeCell ref="W256:Y256"/>
    <mergeCell ref="Z256:AB256"/>
    <mergeCell ref="B255:K255"/>
    <mergeCell ref="L255:P255"/>
    <mergeCell ref="Q255:U255"/>
    <mergeCell ref="W255:Y255"/>
    <mergeCell ref="Z255:AB255"/>
    <mergeCell ref="B252:K252"/>
    <mergeCell ref="L252:P252"/>
    <mergeCell ref="Q252:U252"/>
    <mergeCell ref="W252:Y252"/>
    <mergeCell ref="Z252:AB252"/>
    <mergeCell ref="B253:K253"/>
    <mergeCell ref="L253:P253"/>
    <mergeCell ref="Q253:U253"/>
    <mergeCell ref="W253:Y253"/>
    <mergeCell ref="Z253:AB253"/>
  </mergeCells>
  <phoneticPr fontId="10"/>
  <conditionalFormatting sqref="AE58:AE2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2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2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Q58:U257</xm:sqref>
        </x14:dataValidation>
        <x14:dataValidation type="list" allowBlank="1" showInputMessage="1" showErrorMessage="1" xr:uid="{81748AE2-D3F3-4029-8C6E-F82606D98F83}">
          <x14:formula1>
            <xm:f>【参考】数式用!$A$4:$A$54</xm:f>
          </x14:formula1>
          <xm:sqref>Z58:AB257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47B90-32AD-4B16-86E3-2BCF603AB9CC}">
  <sheetPr>
    <tabColor rgb="FFFF0000"/>
  </sheetPr>
  <dimension ref="B1:M24"/>
  <sheetViews>
    <sheetView tabSelected="1" view="pageBreakPreview" zoomScaleNormal="100" zoomScaleSheetLayoutView="90" workbookViewId="0">
      <selection activeCell="T12" sqref="T12"/>
    </sheetView>
  </sheetViews>
  <sheetFormatPr defaultRowHeight="12"/>
  <cols>
    <col min="1" max="1" width="1.6640625" style="23" customWidth="1"/>
    <col min="2" max="2" width="4.21875" style="23" customWidth="1"/>
    <col min="3" max="5" width="8.88671875" style="23"/>
    <col min="6" max="6" width="4.88671875" style="23" customWidth="1"/>
    <col min="7" max="7" width="14.5546875" style="23" customWidth="1"/>
    <col min="8" max="8" width="15.77734375" style="23" customWidth="1"/>
    <col min="9" max="9" width="9" style="23" customWidth="1"/>
    <col min="10" max="11" width="3.33203125" style="23" customWidth="1"/>
    <col min="12" max="12" width="3.109375" style="23" customWidth="1"/>
    <col min="13" max="13" width="2.6640625" style="23" customWidth="1"/>
    <col min="14" max="14" width="1.77734375" style="23" customWidth="1"/>
    <col min="15" max="16384" width="8.88671875" style="23"/>
  </cols>
  <sheetData>
    <row r="1" spans="2:13" ht="21" customHeight="1">
      <c r="B1" s="23" t="s">
        <v>2497</v>
      </c>
    </row>
    <row r="2" spans="2:13" ht="30" customHeight="1">
      <c r="I2" s="454" t="s">
        <v>2518</v>
      </c>
      <c r="J2" s="897"/>
      <c r="K2" s="23" t="s">
        <v>2496</v>
      </c>
      <c r="L2" s="897"/>
      <c r="M2" s="23" t="s">
        <v>76</v>
      </c>
    </row>
    <row r="4" spans="2:13" ht="30" customHeight="1">
      <c r="C4" s="23" t="s">
        <v>2495</v>
      </c>
    </row>
    <row r="6" spans="2:13" ht="25.05" customHeight="1">
      <c r="G6" s="454" t="s">
        <v>2494</v>
      </c>
      <c r="H6" s="620" t="str">
        <f>IF(AND(基本情報入力シート!L20=""),"",基本情報入力シート!L20)</f>
        <v/>
      </c>
      <c r="I6" s="620"/>
      <c r="J6" s="620"/>
      <c r="K6" s="620"/>
      <c r="L6" s="620"/>
      <c r="M6" s="620"/>
    </row>
    <row r="7" spans="2:13" ht="25.05" customHeight="1">
      <c r="G7" s="454"/>
      <c r="H7" s="620" t="str">
        <f>IF(AND(基本情報入力シート!L21=""),"",基本情報入力シート!L21)</f>
        <v/>
      </c>
      <c r="I7" s="620"/>
      <c r="J7" s="620"/>
      <c r="K7" s="620"/>
      <c r="L7" s="620"/>
      <c r="M7" s="620"/>
    </row>
    <row r="8" spans="2:13" ht="25.05" customHeight="1">
      <c r="G8" s="454" t="s">
        <v>2493</v>
      </c>
      <c r="H8" s="620" t="str">
        <f>IF(AND(基本情報入力シート!L18=""),"",基本情報入力シート!L18)</f>
        <v/>
      </c>
      <c r="I8" s="620"/>
      <c r="J8" s="620"/>
      <c r="K8" s="620"/>
      <c r="L8" s="620"/>
      <c r="M8" s="620"/>
    </row>
    <row r="9" spans="2:13" ht="25.05" customHeight="1">
      <c r="H9" s="620" t="str">
        <f>IF(AND(基本情報入力シート!L22="",基本情報入力シート!L23=""),"",基本情報入力シート!L22&amp;"　"&amp;基本情報入力シート!L23)</f>
        <v/>
      </c>
      <c r="I9" s="621"/>
      <c r="J9" s="621"/>
      <c r="K9" s="621"/>
      <c r="L9" s="621"/>
      <c r="M9" s="621"/>
    </row>
    <row r="12" spans="2:13" ht="30" customHeight="1">
      <c r="B12" s="618" t="s">
        <v>2502</v>
      </c>
      <c r="C12" s="618"/>
      <c r="D12" s="618"/>
      <c r="E12" s="618"/>
      <c r="F12" s="618"/>
      <c r="G12" s="618"/>
      <c r="H12" s="618"/>
      <c r="I12" s="618"/>
      <c r="J12" s="618"/>
      <c r="K12" s="618"/>
      <c r="L12" s="618"/>
      <c r="M12" s="618"/>
    </row>
    <row r="13" spans="2:13" ht="18" customHeight="1"/>
    <row r="14" spans="2:13" ht="30" customHeight="1">
      <c r="B14" s="619" t="s">
        <v>2503</v>
      </c>
      <c r="C14" s="619"/>
      <c r="D14" s="619"/>
      <c r="E14" s="619"/>
      <c r="F14" s="619"/>
      <c r="G14" s="619"/>
      <c r="H14" s="619"/>
      <c r="I14" s="619"/>
      <c r="J14" s="619"/>
      <c r="K14" s="619"/>
      <c r="L14" s="619"/>
      <c r="M14" s="619"/>
    </row>
    <row r="15" spans="2:13" ht="30" customHeight="1">
      <c r="B15" s="619"/>
      <c r="C15" s="619"/>
      <c r="D15" s="619"/>
      <c r="E15" s="619"/>
      <c r="F15" s="619"/>
      <c r="G15" s="619"/>
      <c r="H15" s="619"/>
      <c r="I15" s="619"/>
      <c r="J15" s="619"/>
      <c r="K15" s="619"/>
      <c r="L15" s="619"/>
      <c r="M15" s="619"/>
    </row>
    <row r="16" spans="2:13" ht="18" customHeight="1"/>
    <row r="17" spans="2:13" ht="18" customHeight="1">
      <c r="B17" s="618" t="s">
        <v>2492</v>
      </c>
      <c r="C17" s="618"/>
      <c r="D17" s="618"/>
      <c r="E17" s="618"/>
      <c r="F17" s="618"/>
      <c r="G17" s="618"/>
      <c r="H17" s="618"/>
      <c r="I17" s="618"/>
      <c r="J17" s="618"/>
      <c r="K17" s="618"/>
      <c r="L17" s="618"/>
      <c r="M17" s="618"/>
    </row>
    <row r="19" spans="2:13" ht="49.95" customHeight="1">
      <c r="C19" s="622" t="s">
        <v>2491</v>
      </c>
      <c r="D19" s="622"/>
      <c r="E19" s="622" t="s">
        <v>2504</v>
      </c>
      <c r="F19" s="622"/>
      <c r="G19" s="622"/>
      <c r="H19" s="622"/>
      <c r="I19" s="622"/>
      <c r="J19" s="622"/>
      <c r="K19" s="622"/>
    </row>
    <row r="20" spans="2:13" ht="49.95" customHeight="1">
      <c r="C20" s="622" t="s">
        <v>2490</v>
      </c>
      <c r="D20" s="622"/>
      <c r="E20" s="624">
        <f>'様式第2-3号（個表） '!E6</f>
        <v>0</v>
      </c>
      <c r="F20" s="625"/>
      <c r="G20" s="625"/>
      <c r="H20" s="625"/>
      <c r="I20" s="625"/>
      <c r="J20" s="625"/>
      <c r="K20" s="626"/>
    </row>
    <row r="21" spans="2:13" ht="49.95" customHeight="1">
      <c r="C21" s="622" t="s">
        <v>2489</v>
      </c>
      <c r="D21" s="622"/>
      <c r="E21" s="624">
        <f>'様式第2-3号（個表） '!E6</f>
        <v>0</v>
      </c>
      <c r="F21" s="625"/>
      <c r="G21" s="625"/>
      <c r="H21" s="625"/>
      <c r="I21" s="625"/>
      <c r="J21" s="625"/>
      <c r="K21" s="626"/>
    </row>
    <row r="22" spans="2:13" ht="70.2" customHeight="1">
      <c r="C22" s="622" t="s">
        <v>2488</v>
      </c>
      <c r="D22" s="622"/>
      <c r="E22" s="623" t="s">
        <v>2593</v>
      </c>
      <c r="F22" s="623"/>
      <c r="G22" s="623"/>
      <c r="H22" s="623"/>
      <c r="I22" s="623"/>
      <c r="J22" s="623"/>
      <c r="K22" s="623"/>
    </row>
    <row r="24" spans="2:13" ht="36" customHeight="1">
      <c r="D24" s="453"/>
      <c r="E24" s="453"/>
      <c r="F24" s="453"/>
      <c r="G24" s="453"/>
      <c r="H24" s="453"/>
      <c r="I24" s="453"/>
      <c r="J24" s="453"/>
      <c r="K24" s="453"/>
    </row>
  </sheetData>
  <sheetProtection algorithmName="SHA-512" hashValue="bkhzoLRnKZmHze7X6fVLVMs/nMJzIktvyni7LMTX7J/7ic8ccfx51kEmwguaGvymo3k1sTzxohowD/MQESwiIQ==" saltValue="YtzGMqfpRpkb4FTgUS8Fhw==" spinCount="100000" sheet="1" scenarios="1" deleteRows="0" autoFilter="0"/>
  <mergeCells count="15">
    <mergeCell ref="C22:D22"/>
    <mergeCell ref="E22:K22"/>
    <mergeCell ref="B17:M17"/>
    <mergeCell ref="C19:D19"/>
    <mergeCell ref="E19:K19"/>
    <mergeCell ref="C20:D20"/>
    <mergeCell ref="E20:K20"/>
    <mergeCell ref="C21:D21"/>
    <mergeCell ref="E21:K21"/>
    <mergeCell ref="B12:M12"/>
    <mergeCell ref="B14:M15"/>
    <mergeCell ref="H6:M6"/>
    <mergeCell ref="H7:M7"/>
    <mergeCell ref="H8:M8"/>
    <mergeCell ref="H9:M9"/>
  </mergeCells>
  <phoneticPr fontId="10"/>
  <pageMargins left="0.7" right="0.7" top="0.75" bottom="0.75" header="0.3" footer="0.3"/>
  <pageSetup paperSize="9" scale="96" orientation="portrait" r:id="rId1"/>
  <ignoredErrors>
    <ignoredError sqref="H6:M6 H8:M9 I7:M7" unlockedFormula="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10" zoomScale="91" zoomScaleNormal="91" zoomScaleSheetLayoutView="95" workbookViewId="0">
      <selection activeCell="AQ42" sqref="AQ4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2513</v>
      </c>
      <c r="B1" s="38"/>
      <c r="C1" s="38"/>
      <c r="D1" s="38"/>
      <c r="E1" s="38"/>
      <c r="F1" s="38"/>
      <c r="G1" s="38"/>
      <c r="H1" s="38"/>
      <c r="I1" s="38"/>
      <c r="J1" s="38"/>
      <c r="K1" s="38"/>
      <c r="L1" s="38"/>
      <c r="M1" s="38"/>
      <c r="N1" s="38"/>
      <c r="O1" s="38"/>
      <c r="P1" s="38"/>
      <c r="Q1" s="38"/>
      <c r="R1" s="38"/>
      <c r="S1" s="38"/>
      <c r="T1" s="38"/>
      <c r="U1" s="38"/>
      <c r="V1" s="38"/>
      <c r="W1" s="33"/>
      <c r="X1" s="33"/>
      <c r="Y1" s="33"/>
      <c r="Z1" s="33"/>
      <c r="AA1" s="33"/>
      <c r="AB1" s="692" t="s">
        <v>26</v>
      </c>
      <c r="AC1" s="693"/>
      <c r="AD1" s="693"/>
      <c r="AE1" s="692" t="str">
        <f>IF(基本情報入力シート!C13&lt;&gt;"", 基本情報入力シート!C13, "")</f>
        <v>鳥取県</v>
      </c>
      <c r="AF1" s="693"/>
      <c r="AG1" s="693"/>
      <c r="AH1" s="693"/>
      <c r="AI1" s="694"/>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24" t="s">
        <v>4</v>
      </c>
      <c r="B3" s="725"/>
      <c r="C3" s="725"/>
      <c r="D3" s="725"/>
      <c r="E3" s="725"/>
      <c r="F3" s="726"/>
      <c r="G3" s="713" t="str">
        <f>IF(基本情報入力シート!L17="","",基本情報入力シート!L17)</f>
        <v/>
      </c>
      <c r="H3" s="714"/>
      <c r="I3" s="714"/>
      <c r="J3" s="714"/>
      <c r="K3" s="714"/>
      <c r="L3" s="714"/>
      <c r="M3" s="714"/>
      <c r="N3" s="714"/>
      <c r="O3" s="714"/>
      <c r="P3" s="714"/>
      <c r="Q3" s="714"/>
      <c r="R3" s="714"/>
      <c r="S3" s="714"/>
      <c r="T3" s="714"/>
      <c r="U3" s="714"/>
      <c r="V3" s="714"/>
      <c r="W3" s="714"/>
      <c r="X3" s="714"/>
      <c r="Y3" s="714"/>
      <c r="Z3" s="714"/>
      <c r="AA3" s="714"/>
      <c r="AB3" s="714"/>
      <c r="AC3" s="714"/>
      <c r="AD3" s="714"/>
      <c r="AE3" s="714"/>
      <c r="AF3" s="714"/>
      <c r="AG3" s="714"/>
      <c r="AH3" s="714"/>
      <c r="AI3" s="714"/>
      <c r="AJ3" s="50"/>
    </row>
    <row r="4" spans="1:48" s="23" customFormat="1" ht="14.25" customHeight="1">
      <c r="A4" s="727" t="s">
        <v>28</v>
      </c>
      <c r="B4" s="728"/>
      <c r="C4" s="728"/>
      <c r="D4" s="728"/>
      <c r="E4" s="728"/>
      <c r="F4" s="729"/>
      <c r="G4" s="715" t="str">
        <f>IF(基本情報入力シート!L18="","",基本情報入力シート!L18)</f>
        <v/>
      </c>
      <c r="H4" s="716"/>
      <c r="I4" s="716"/>
      <c r="J4" s="716"/>
      <c r="K4" s="716"/>
      <c r="L4" s="716"/>
      <c r="M4" s="716"/>
      <c r="N4" s="716"/>
      <c r="O4" s="716"/>
      <c r="P4" s="716"/>
      <c r="Q4" s="716"/>
      <c r="R4" s="716"/>
      <c r="S4" s="716"/>
      <c r="T4" s="716"/>
      <c r="U4" s="716"/>
      <c r="V4" s="716"/>
      <c r="W4" s="716"/>
      <c r="X4" s="716"/>
      <c r="Y4" s="716"/>
      <c r="Z4" s="716"/>
      <c r="AA4" s="716"/>
      <c r="AB4" s="716"/>
      <c r="AC4" s="716"/>
      <c r="AD4" s="716"/>
      <c r="AE4" s="716"/>
      <c r="AF4" s="716"/>
      <c r="AG4" s="716"/>
      <c r="AH4" s="716"/>
      <c r="AI4" s="716"/>
      <c r="AJ4" s="50"/>
    </row>
    <row r="5" spans="1:48" s="23" customFormat="1" ht="12.75" customHeight="1">
      <c r="A5" s="706" t="s">
        <v>29</v>
      </c>
      <c r="B5" s="707"/>
      <c r="C5" s="707"/>
      <c r="D5" s="707"/>
      <c r="E5" s="707"/>
      <c r="F5" s="708"/>
      <c r="G5" s="55" t="s">
        <v>7</v>
      </c>
      <c r="H5" s="709" t="str">
        <f>IF(基本情報入力シート!AN20="－","",基本情報入力シート!AN20)</f>
        <v>-</v>
      </c>
      <c r="I5" s="709"/>
      <c r="J5" s="709"/>
      <c r="K5" s="709"/>
      <c r="L5" s="70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70"/>
      <c r="B6" s="671"/>
      <c r="C6" s="671"/>
      <c r="D6" s="671"/>
      <c r="E6" s="671"/>
      <c r="F6" s="672"/>
      <c r="G6" s="717" t="str">
        <f>IF(基本情報入力シート!L20="","",基本情報入力シート!L20)</f>
        <v/>
      </c>
      <c r="H6" s="718"/>
      <c r="I6" s="718"/>
      <c r="J6" s="718"/>
      <c r="K6" s="718"/>
      <c r="L6" s="718"/>
      <c r="M6" s="718"/>
      <c r="N6" s="718"/>
      <c r="O6" s="718"/>
      <c r="P6" s="718"/>
      <c r="Q6" s="718"/>
      <c r="R6" s="718"/>
      <c r="S6" s="718"/>
      <c r="T6" s="718"/>
      <c r="U6" s="718"/>
      <c r="V6" s="718"/>
      <c r="W6" s="718"/>
      <c r="X6" s="718"/>
      <c r="Y6" s="718"/>
      <c r="Z6" s="718"/>
      <c r="AA6" s="718"/>
      <c r="AB6" s="718"/>
      <c r="AC6" s="718"/>
      <c r="AD6" s="718"/>
      <c r="AE6" s="718"/>
      <c r="AF6" s="718"/>
      <c r="AG6" s="718"/>
      <c r="AH6" s="718"/>
      <c r="AI6" s="718"/>
      <c r="AJ6" s="50"/>
    </row>
    <row r="7" spans="1:48" s="23" customFormat="1" ht="11.4" customHeight="1">
      <c r="A7" s="670"/>
      <c r="B7" s="671"/>
      <c r="C7" s="671"/>
      <c r="D7" s="671"/>
      <c r="E7" s="671"/>
      <c r="F7" s="672"/>
      <c r="G7" s="719" t="str">
        <f>IF(基本情報入力シート!L21="","",基本情報入力シート!L21)</f>
        <v/>
      </c>
      <c r="H7" s="720"/>
      <c r="I7" s="720"/>
      <c r="J7" s="720"/>
      <c r="K7" s="720"/>
      <c r="L7" s="720"/>
      <c r="M7" s="720"/>
      <c r="N7" s="720"/>
      <c r="O7" s="720"/>
      <c r="P7" s="720"/>
      <c r="Q7" s="720"/>
      <c r="R7" s="720"/>
      <c r="S7" s="720"/>
      <c r="T7" s="720"/>
      <c r="U7" s="720"/>
      <c r="V7" s="720"/>
      <c r="W7" s="720"/>
      <c r="X7" s="720"/>
      <c r="Y7" s="720"/>
      <c r="Z7" s="720"/>
      <c r="AA7" s="720"/>
      <c r="AB7" s="720"/>
      <c r="AC7" s="720"/>
      <c r="AD7" s="720"/>
      <c r="AE7" s="720"/>
      <c r="AF7" s="720"/>
      <c r="AG7" s="720"/>
      <c r="AH7" s="720"/>
      <c r="AI7" s="720"/>
      <c r="AJ7" s="50"/>
    </row>
    <row r="8" spans="1:48" s="23" customFormat="1" ht="13.5" customHeight="1">
      <c r="A8" s="710" t="s">
        <v>4</v>
      </c>
      <c r="B8" s="711"/>
      <c r="C8" s="711"/>
      <c r="D8" s="711"/>
      <c r="E8" s="711"/>
      <c r="F8" s="712"/>
      <c r="G8" s="733" t="str">
        <f>IF(基本情報入力シート!L25="","",基本情報入力シート!L25)</f>
        <v/>
      </c>
      <c r="H8" s="734"/>
      <c r="I8" s="734"/>
      <c r="J8" s="734"/>
      <c r="K8" s="734"/>
      <c r="L8" s="734"/>
      <c r="M8" s="734"/>
      <c r="N8" s="734"/>
      <c r="O8" s="734"/>
      <c r="P8" s="734"/>
      <c r="Q8" s="734"/>
      <c r="R8" s="734"/>
      <c r="S8" s="734"/>
      <c r="T8" s="734"/>
      <c r="U8" s="734"/>
      <c r="V8" s="734"/>
      <c r="W8" s="734"/>
      <c r="X8" s="734"/>
      <c r="Y8" s="734"/>
      <c r="Z8" s="734"/>
      <c r="AA8" s="734"/>
      <c r="AB8" s="734"/>
      <c r="AC8" s="734"/>
      <c r="AD8" s="734"/>
      <c r="AE8" s="734"/>
      <c r="AF8" s="734"/>
      <c r="AG8" s="734"/>
      <c r="AH8" s="734"/>
      <c r="AI8" s="734"/>
      <c r="AJ8" s="50"/>
    </row>
    <row r="9" spans="1:48" s="23" customFormat="1">
      <c r="A9" s="670" t="s">
        <v>30</v>
      </c>
      <c r="B9" s="671"/>
      <c r="C9" s="671"/>
      <c r="D9" s="671"/>
      <c r="E9" s="671"/>
      <c r="F9" s="672"/>
      <c r="G9" s="661" t="str">
        <f>IF(基本情報入力シート!L26="","",基本情報入力シート!L26)</f>
        <v/>
      </c>
      <c r="H9" s="662"/>
      <c r="I9" s="662"/>
      <c r="J9" s="662"/>
      <c r="K9" s="662"/>
      <c r="L9" s="662"/>
      <c r="M9" s="662"/>
      <c r="N9" s="662"/>
      <c r="O9" s="662"/>
      <c r="P9" s="662"/>
      <c r="Q9" s="662"/>
      <c r="R9" s="662"/>
      <c r="S9" s="662"/>
      <c r="T9" s="662"/>
      <c r="U9" s="662"/>
      <c r="V9" s="662"/>
      <c r="W9" s="662"/>
      <c r="X9" s="662"/>
      <c r="Y9" s="662"/>
      <c r="Z9" s="662"/>
      <c r="AA9" s="662"/>
      <c r="AB9" s="662"/>
      <c r="AC9" s="662"/>
      <c r="AD9" s="662"/>
      <c r="AE9" s="662"/>
      <c r="AF9" s="662"/>
      <c r="AG9" s="662"/>
      <c r="AH9" s="662"/>
      <c r="AI9" s="662"/>
      <c r="AJ9" s="50"/>
    </row>
    <row r="10" spans="1:48" s="23" customFormat="1" ht="13.5" customHeight="1">
      <c r="A10" s="673" t="s">
        <v>31</v>
      </c>
      <c r="B10" s="673"/>
      <c r="C10" s="673"/>
      <c r="D10" s="673"/>
      <c r="E10" s="673"/>
      <c r="F10" s="673"/>
      <c r="G10" s="674" t="s">
        <v>16</v>
      </c>
      <c r="H10" s="675"/>
      <c r="I10" s="675"/>
      <c r="J10" s="675"/>
      <c r="K10" s="730" t="str">
        <f>IF(基本情報入力シート!L27="","",基本情報入力シート!L27)</f>
        <v/>
      </c>
      <c r="L10" s="731"/>
      <c r="M10" s="731"/>
      <c r="N10" s="731"/>
      <c r="O10" s="731"/>
      <c r="P10" s="731"/>
      <c r="Q10" s="731"/>
      <c r="R10" s="731"/>
      <c r="S10" s="731"/>
      <c r="T10" s="732"/>
      <c r="U10" s="721" t="s">
        <v>17</v>
      </c>
      <c r="V10" s="722"/>
      <c r="W10" s="722"/>
      <c r="X10" s="723"/>
      <c r="Y10" s="730" t="str">
        <f>IF(基本情報入力シート!L28="","",基本情報入力シート!L28)</f>
        <v/>
      </c>
      <c r="Z10" s="731"/>
      <c r="AA10" s="731"/>
      <c r="AB10" s="731"/>
      <c r="AC10" s="731"/>
      <c r="AD10" s="731"/>
      <c r="AE10" s="731"/>
      <c r="AF10" s="731"/>
      <c r="AG10" s="731"/>
      <c r="AH10" s="731"/>
      <c r="AI10" s="731"/>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735" t="s">
        <v>1914</v>
      </c>
      <c r="C13" s="735"/>
      <c r="D13" s="735"/>
      <c r="E13" s="735"/>
      <c r="F13" s="735"/>
      <c r="G13" s="735"/>
      <c r="H13" s="735"/>
      <c r="I13" s="735"/>
      <c r="J13" s="735"/>
      <c r="K13" s="735"/>
      <c r="L13" s="735"/>
      <c r="M13" s="735"/>
      <c r="N13" s="735"/>
      <c r="O13" s="735"/>
      <c r="P13" s="735"/>
      <c r="Q13" s="735"/>
      <c r="R13" s="735"/>
      <c r="S13" s="735"/>
      <c r="T13" s="735"/>
      <c r="U13" s="735"/>
      <c r="V13" s="735"/>
      <c r="W13" s="735"/>
      <c r="X13" s="735"/>
      <c r="Y13" s="735"/>
      <c r="Z13" s="735"/>
      <c r="AA13" s="735"/>
      <c r="AB13" s="735"/>
      <c r="AC13" s="735"/>
      <c r="AD13" s="735"/>
      <c r="AE13" s="735"/>
      <c r="AF13" s="735"/>
      <c r="AG13" s="735"/>
      <c r="AH13" s="735"/>
      <c r="AI13" s="735"/>
      <c r="AK13" s="87"/>
      <c r="AL13" s="87"/>
      <c r="AM13" s="87"/>
      <c r="AN13" s="87"/>
      <c r="AO13" s="87"/>
      <c r="AP13" s="87"/>
      <c r="AQ13" s="87"/>
      <c r="AR13" s="87"/>
      <c r="AS13" s="87"/>
      <c r="AT13" s="87"/>
      <c r="AU13" s="87"/>
      <c r="AV13" s="87"/>
    </row>
    <row r="14" spans="1:48" ht="18" customHeight="1" thickBot="1">
      <c r="A14" s="51"/>
      <c r="B14" s="736" t="s">
        <v>2042</v>
      </c>
      <c r="C14" s="679"/>
      <c r="D14" s="679"/>
      <c r="E14" s="679"/>
      <c r="F14" s="679"/>
      <c r="G14" s="679"/>
      <c r="H14" s="679"/>
      <c r="I14" s="679"/>
      <c r="J14" s="679"/>
      <c r="K14" s="679"/>
      <c r="L14" s="679"/>
      <c r="M14" s="679"/>
      <c r="N14" s="679"/>
      <c r="O14" s="679"/>
      <c r="P14" s="679"/>
      <c r="Q14" s="679"/>
      <c r="R14" s="679"/>
      <c r="S14" s="679"/>
      <c r="T14" s="679"/>
      <c r="U14" s="679"/>
      <c r="V14" s="679"/>
      <c r="W14" s="679"/>
      <c r="X14" s="679"/>
      <c r="Y14" s="679"/>
      <c r="Z14" s="679"/>
      <c r="AA14" s="679"/>
      <c r="AB14" s="679"/>
      <c r="AC14" s="679"/>
      <c r="AD14" s="679"/>
      <c r="AE14" s="679"/>
      <c r="AF14" s="679"/>
      <c r="AG14" s="679"/>
      <c r="AH14" s="553" t="str">
        <f>IF(G4="","",IF(COUNTIF(基本情報入力シート!AN58:AN257,"加算対象")=COUNTIFS('様式第2-3号（個表） '!J15:J214,"&lt;&gt;",'様式第2-3号（個表） '!AP15:AP214,"加算対象"),"○","×"))</f>
        <v/>
      </c>
      <c r="AI14" s="554"/>
      <c r="AJ14" s="38"/>
    </row>
    <row r="15" spans="1:48" ht="28.2" customHeight="1">
      <c r="A15" s="51"/>
      <c r="B15" s="677" t="s">
        <v>2505</v>
      </c>
      <c r="C15" s="677"/>
      <c r="D15" s="677"/>
      <c r="E15" s="677"/>
      <c r="F15" s="677"/>
      <c r="G15" s="677"/>
      <c r="H15" s="677"/>
      <c r="I15" s="677"/>
      <c r="J15" s="677"/>
      <c r="K15" s="677"/>
      <c r="L15" s="677"/>
      <c r="M15" s="677"/>
      <c r="N15" s="677"/>
      <c r="O15" s="677"/>
      <c r="P15" s="677"/>
      <c r="Q15" s="677"/>
      <c r="R15" s="677"/>
      <c r="S15" s="677"/>
      <c r="T15" s="677"/>
      <c r="U15" s="677"/>
      <c r="V15" s="677"/>
      <c r="W15" s="677"/>
      <c r="X15" s="677"/>
      <c r="Y15" s="677"/>
      <c r="Z15" s="677"/>
      <c r="AA15" s="677"/>
      <c r="AB15" s="677"/>
      <c r="AC15" s="677"/>
      <c r="AD15" s="677"/>
      <c r="AE15" s="677"/>
      <c r="AF15" s="677"/>
      <c r="AG15" s="677"/>
      <c r="AH15" s="677"/>
      <c r="AI15" s="677"/>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8" customHeight="1" thickBot="1">
      <c r="A18" s="51"/>
      <c r="B18" s="737" t="s">
        <v>2380</v>
      </c>
      <c r="C18" s="737"/>
      <c r="D18" s="737"/>
      <c r="E18" s="737"/>
      <c r="F18" s="737"/>
      <c r="G18" s="737"/>
      <c r="H18" s="737"/>
      <c r="I18" s="737"/>
      <c r="J18" s="737"/>
      <c r="K18" s="737"/>
      <c r="L18" s="737"/>
      <c r="M18" s="737"/>
      <c r="N18" s="737"/>
      <c r="O18" s="737"/>
      <c r="P18" s="737"/>
      <c r="Q18" s="737"/>
      <c r="R18" s="737"/>
      <c r="S18" s="737"/>
      <c r="T18" s="737"/>
      <c r="U18" s="737"/>
      <c r="V18" s="737"/>
      <c r="W18" s="737"/>
      <c r="X18" s="737"/>
      <c r="Y18" s="737"/>
      <c r="Z18" s="737"/>
      <c r="AA18" s="737"/>
      <c r="AB18" s="737"/>
      <c r="AC18" s="737"/>
      <c r="AD18" s="737"/>
      <c r="AE18" s="737"/>
      <c r="AF18" s="737"/>
      <c r="AG18" s="736"/>
      <c r="AH18" s="553" t="str">
        <f>IF(G4="","",IF(AND(COUNTIFS('様式第2-3号（個表） '!K15:K214,"要件を満たさない",'様式第2-3号（個表） '!AP15:AP214,"加算対象")=0,COUNTIF(基本情報入力シート!AN58:AN257,"加算対象")=COUNTIFS('様式第2-3号（個表） '!K15:K214,"&lt;&gt;",'様式第2-3号（個表） '!AP15:AP214,"加算対象")),"○",
IF(AND(COUNTIFS('様式第2-3号（個表） '!K15:K214,"要件を満たさない",'様式第2-3号（個表） '!AP15:AP214,"加算対象")&gt;=1,COUNTIF(基本情報入力シート!AN58:AN257,"加算対象")=COUNTIFS('様式第2-3号（個表） '!K15:K214,"&lt;&gt;",'様式第2-3号（個表） '!AP15:AP214,"加算対象")),"△","×")))</f>
        <v/>
      </c>
      <c r="AI18" s="554"/>
      <c r="AJ18" s="192"/>
      <c r="AK18" s="260"/>
      <c r="AR18" s="25"/>
    </row>
    <row r="19" spans="1:53" ht="53.4" customHeight="1">
      <c r="A19" s="51"/>
      <c r="B19" s="690" t="s">
        <v>2506</v>
      </c>
      <c r="C19" s="690"/>
      <c r="D19" s="690"/>
      <c r="E19" s="690"/>
      <c r="F19" s="690"/>
      <c r="G19" s="690"/>
      <c r="H19" s="690"/>
      <c r="I19" s="690"/>
      <c r="J19" s="690"/>
      <c r="K19" s="690"/>
      <c r="L19" s="690"/>
      <c r="M19" s="690"/>
      <c r="N19" s="690"/>
      <c r="O19" s="690"/>
      <c r="P19" s="690"/>
      <c r="Q19" s="690"/>
      <c r="R19" s="690"/>
      <c r="S19" s="690"/>
      <c r="T19" s="690"/>
      <c r="U19" s="690"/>
      <c r="V19" s="690"/>
      <c r="W19" s="690"/>
      <c r="X19" s="690"/>
      <c r="Y19" s="690"/>
      <c r="Z19" s="690"/>
      <c r="AA19" s="690"/>
      <c r="AB19" s="690"/>
      <c r="AC19" s="690"/>
      <c r="AD19" s="690"/>
      <c r="AE19" s="690"/>
      <c r="AF19" s="690"/>
      <c r="AG19" s="690"/>
      <c r="AH19" s="355"/>
      <c r="AI19" s="355"/>
      <c r="AJ19" s="192"/>
      <c r="AK19" s="260"/>
      <c r="AR19" s="25"/>
    </row>
    <row r="20" spans="1:53" s="33" customFormat="1" ht="10.8"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2405</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691" t="s">
        <v>2507</v>
      </c>
      <c r="C22" s="667"/>
      <c r="D22" s="667"/>
      <c r="E22" s="667"/>
      <c r="F22" s="667"/>
      <c r="G22" s="667"/>
      <c r="H22" s="667"/>
      <c r="I22" s="667"/>
      <c r="J22" s="667"/>
      <c r="K22" s="667"/>
      <c r="L22" s="667"/>
      <c r="M22" s="667"/>
      <c r="N22" s="667"/>
      <c r="O22" s="667"/>
      <c r="P22" s="667"/>
      <c r="Q22" s="667"/>
      <c r="R22" s="667"/>
      <c r="S22" s="667"/>
      <c r="T22" s="667"/>
      <c r="U22" s="667"/>
      <c r="V22" s="667"/>
      <c r="W22" s="667"/>
      <c r="X22" s="667"/>
      <c r="Y22" s="667"/>
      <c r="Z22" s="667"/>
      <c r="AA22" s="667"/>
      <c r="AB22" s="667"/>
      <c r="AC22" s="667"/>
      <c r="AD22" s="667"/>
      <c r="AE22" s="667"/>
      <c r="AF22" s="667"/>
      <c r="AG22" s="667"/>
      <c r="AH22" s="553" t="str">
        <f>IF(OR(G4="",COUNTIFS('様式第2-3号（個表） '!L15:L214,"職場環境改善の取組を行っている")=COUNTIF(基本情報入力シート!AN58:AN257,"加算対象")),"",IF(AND(COUNTIFS('様式第2-3号（個表） '!L15:L214,"要件を満たさない",'様式第2-3号（個表） '!AP15:AP214,"加算対象")=0,COUNTIF(基本情報入力シート!AN58:AN257,"加算対象")=COUNTIFS('様式第2-3号（個表） '!L15:L214,"&lt;&gt;",'様式第2-3号（個表） '!AP15:AP214,"加算対象")),"○",
IF(AND(COUNTIFS('様式第2-3号（個表） '!L15:L214,"要件を満たさない",'様式第2-3号（個表） '!AP15:AP214,"加算対象")&gt;=1,COUNTIF(基本情報入力シート!AN58:AN257,"加算対象")=COUNTIFS('様式第2-3号（個表） '!L15:L214,"&lt;&gt;",'様式第2-3号（個表） '!AP15:AP214,"加算対象")),"△","×")))</f>
        <v/>
      </c>
      <c r="AI22" s="554"/>
      <c r="AJ22" s="192"/>
      <c r="AK22" s="260"/>
      <c r="AR22" s="25"/>
    </row>
    <row r="23" spans="1:53" ht="33" customHeight="1" thickBot="1">
      <c r="A23" s="51"/>
      <c r="B23" s="666" t="s">
        <v>2416</v>
      </c>
      <c r="C23" s="667"/>
      <c r="D23" s="667"/>
      <c r="E23" s="667"/>
      <c r="F23" s="667"/>
      <c r="G23" s="667"/>
      <c r="H23" s="667"/>
      <c r="I23" s="667"/>
      <c r="J23" s="667"/>
      <c r="K23" s="667"/>
      <c r="L23" s="667"/>
      <c r="M23" s="667"/>
      <c r="N23" s="667"/>
      <c r="O23" s="667"/>
      <c r="P23" s="667"/>
      <c r="Q23" s="667"/>
      <c r="R23" s="667"/>
      <c r="S23" s="667"/>
      <c r="T23" s="667"/>
      <c r="U23" s="667"/>
      <c r="V23" s="667"/>
      <c r="W23" s="667"/>
      <c r="X23" s="667"/>
      <c r="Y23" s="667"/>
      <c r="Z23" s="667"/>
      <c r="AA23" s="667"/>
      <c r="AB23" s="667"/>
      <c r="AC23" s="667"/>
      <c r="AD23" s="667"/>
      <c r="AE23" s="667"/>
      <c r="AF23" s="667"/>
      <c r="AG23" s="668"/>
      <c r="AH23" s="553" t="str">
        <f>IF(OR(G4="",COUNTIF('様式第2-3号（個表） '!L12:L214,"職場環境改善の取組を行っている")=0),"",IF(OR(B24="✓",B25="✓", B26="✓"),"○", "×"))</f>
        <v/>
      </c>
      <c r="AI23" s="554"/>
      <c r="AJ23" s="190"/>
      <c r="AK23" s="260"/>
      <c r="AR23" s="25"/>
      <c r="BA23" s="46" t="str">
        <f>'様式第2-2号（処遇改善加算対象外サービス　総括表）'!AW17</f>
        <v/>
      </c>
    </row>
    <row r="24" spans="1:53" ht="19.95" customHeight="1">
      <c r="A24" s="33"/>
      <c r="B24" s="75"/>
      <c r="C24" s="681" t="s">
        <v>2417</v>
      </c>
      <c r="D24" s="682"/>
      <c r="E24" s="682"/>
      <c r="F24" s="682"/>
      <c r="G24" s="682"/>
      <c r="H24" s="682"/>
      <c r="I24" s="682"/>
      <c r="J24" s="682"/>
      <c r="K24" s="682"/>
      <c r="L24" s="682"/>
      <c r="M24" s="682"/>
      <c r="N24" s="682"/>
      <c r="O24" s="682"/>
      <c r="P24" s="682"/>
      <c r="Q24" s="682"/>
      <c r="R24" s="682"/>
      <c r="S24" s="682"/>
      <c r="T24" s="682"/>
      <c r="U24" s="682"/>
      <c r="V24" s="682"/>
      <c r="W24" s="682"/>
      <c r="X24" s="682"/>
      <c r="Y24" s="682"/>
      <c r="Z24" s="682"/>
      <c r="AA24" s="682"/>
      <c r="AB24" s="682"/>
      <c r="AC24" s="682"/>
      <c r="AD24" s="682"/>
      <c r="AE24" s="682"/>
      <c r="AF24" s="682"/>
      <c r="AG24" s="682"/>
      <c r="AH24" s="682"/>
      <c r="AI24" s="683"/>
      <c r="AJ24" s="38"/>
      <c r="AR24" s="25"/>
    </row>
    <row r="25" spans="1:53" ht="19.95" customHeight="1">
      <c r="A25" s="33"/>
      <c r="B25" s="73"/>
      <c r="C25" s="739" t="s">
        <v>2418</v>
      </c>
      <c r="D25" s="667"/>
      <c r="E25" s="667"/>
      <c r="F25" s="667"/>
      <c r="G25" s="667"/>
      <c r="H25" s="667"/>
      <c r="I25" s="667"/>
      <c r="J25" s="667"/>
      <c r="K25" s="667"/>
      <c r="L25" s="667"/>
      <c r="M25" s="667"/>
      <c r="N25" s="667"/>
      <c r="O25" s="667"/>
      <c r="P25" s="667"/>
      <c r="Q25" s="667"/>
      <c r="R25" s="667"/>
      <c r="S25" s="667"/>
      <c r="T25" s="667"/>
      <c r="U25" s="667"/>
      <c r="V25" s="667"/>
      <c r="W25" s="667"/>
      <c r="X25" s="667"/>
      <c r="Y25" s="667"/>
      <c r="Z25" s="667"/>
      <c r="AA25" s="667"/>
      <c r="AB25" s="667"/>
      <c r="AC25" s="667"/>
      <c r="AD25" s="667"/>
      <c r="AE25" s="667"/>
      <c r="AF25" s="667"/>
      <c r="AG25" s="667"/>
      <c r="AH25" s="667"/>
      <c r="AI25" s="668"/>
      <c r="AJ25" s="38"/>
      <c r="AR25" s="25"/>
    </row>
    <row r="26" spans="1:53" ht="19.95" customHeight="1" thickBot="1">
      <c r="A26" s="33"/>
      <c r="B26" s="74"/>
      <c r="C26" s="739" t="s">
        <v>2419</v>
      </c>
      <c r="D26" s="667"/>
      <c r="E26" s="667"/>
      <c r="F26" s="667"/>
      <c r="G26" s="667"/>
      <c r="H26" s="667"/>
      <c r="I26" s="667"/>
      <c r="J26" s="667"/>
      <c r="K26" s="667"/>
      <c r="L26" s="667"/>
      <c r="M26" s="667"/>
      <c r="N26" s="667"/>
      <c r="O26" s="667"/>
      <c r="P26" s="667"/>
      <c r="Q26" s="667"/>
      <c r="R26" s="667"/>
      <c r="S26" s="667"/>
      <c r="T26" s="667"/>
      <c r="U26" s="667"/>
      <c r="V26" s="667"/>
      <c r="W26" s="667"/>
      <c r="X26" s="667"/>
      <c r="Y26" s="667"/>
      <c r="Z26" s="667"/>
      <c r="AA26" s="667"/>
      <c r="AB26" s="667"/>
      <c r="AC26" s="667"/>
      <c r="AD26" s="667"/>
      <c r="AE26" s="667"/>
      <c r="AF26" s="667"/>
      <c r="AG26" s="667"/>
      <c r="AH26" s="667"/>
      <c r="AI26" s="668"/>
      <c r="AJ26" s="38"/>
      <c r="AR26" s="25"/>
    </row>
    <row r="27" spans="1:53" ht="19.95" customHeight="1" thickBot="1">
      <c r="A27" s="33"/>
      <c r="B27" s="360" t="s">
        <v>2508</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53" t="str">
        <f>IF(G4="","",IF(OR(AND(B30="✓",B31="✓",M32&lt;&gt;""),AND(B30="",B31="✓",M32&lt;&gt;""),AND(B30="✓",B31="",M32=""),),"○", "×"))</f>
        <v/>
      </c>
      <c r="AI28" s="554"/>
      <c r="AJ28" s="38"/>
      <c r="AR28" s="25"/>
    </row>
    <row r="29" spans="1:53" ht="21" customHeight="1" thickBot="1">
      <c r="A29" s="33"/>
      <c r="B29" s="678" t="s">
        <v>2385</v>
      </c>
      <c r="C29" s="679"/>
      <c r="D29" s="679"/>
      <c r="E29" s="679"/>
      <c r="F29" s="679"/>
      <c r="G29" s="679"/>
      <c r="H29" s="679"/>
      <c r="I29" s="679"/>
      <c r="J29" s="679"/>
      <c r="K29" s="679"/>
      <c r="L29" s="679"/>
      <c r="M29" s="679"/>
      <c r="N29" s="679"/>
      <c r="O29" s="679"/>
      <c r="P29" s="679"/>
      <c r="Q29" s="679"/>
      <c r="R29" s="679"/>
      <c r="S29" s="679"/>
      <c r="T29" s="679"/>
      <c r="U29" s="679"/>
      <c r="V29" s="679"/>
      <c r="W29" s="679"/>
      <c r="X29" s="679"/>
      <c r="Y29" s="679"/>
      <c r="Z29" s="679"/>
      <c r="AA29" s="679"/>
      <c r="AB29" s="679"/>
      <c r="AC29" s="679"/>
      <c r="AD29" s="679"/>
      <c r="AE29" s="679"/>
      <c r="AF29" s="679"/>
      <c r="AG29" s="679"/>
      <c r="AH29" s="679"/>
      <c r="AI29" s="680"/>
      <c r="AJ29" s="38"/>
      <c r="AR29" s="25"/>
    </row>
    <row r="30" spans="1:53" ht="19.95" customHeight="1">
      <c r="A30" s="33"/>
      <c r="B30" s="75"/>
      <c r="C30" s="681" t="s">
        <v>2420</v>
      </c>
      <c r="D30" s="682"/>
      <c r="E30" s="682"/>
      <c r="F30" s="682"/>
      <c r="G30" s="682"/>
      <c r="H30" s="682"/>
      <c r="I30" s="682"/>
      <c r="J30" s="682"/>
      <c r="K30" s="682"/>
      <c r="L30" s="682"/>
      <c r="M30" s="682"/>
      <c r="N30" s="682"/>
      <c r="O30" s="682"/>
      <c r="P30" s="682"/>
      <c r="Q30" s="682"/>
      <c r="R30" s="682"/>
      <c r="S30" s="682"/>
      <c r="T30" s="682"/>
      <c r="U30" s="682"/>
      <c r="V30" s="682"/>
      <c r="W30" s="682"/>
      <c r="X30" s="682"/>
      <c r="Y30" s="682"/>
      <c r="Z30" s="682"/>
      <c r="AA30" s="682"/>
      <c r="AB30" s="682"/>
      <c r="AC30" s="682"/>
      <c r="AD30" s="682"/>
      <c r="AE30" s="682"/>
      <c r="AF30" s="682"/>
      <c r="AG30" s="682"/>
      <c r="AH30" s="682"/>
      <c r="AI30" s="683"/>
      <c r="AJ30" s="38"/>
      <c r="AR30" s="25"/>
    </row>
    <row r="31" spans="1:53" ht="19.95" customHeight="1" thickBot="1">
      <c r="A31" s="33"/>
      <c r="B31" s="74"/>
      <c r="C31" s="684" t="s">
        <v>2421</v>
      </c>
      <c r="D31" s="685"/>
      <c r="E31" s="685"/>
      <c r="F31" s="685"/>
      <c r="G31" s="685"/>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85"/>
      <c r="AG31" s="685"/>
      <c r="AH31" s="685"/>
      <c r="AI31" s="686"/>
      <c r="AJ31" s="38"/>
      <c r="AR31" s="25"/>
    </row>
    <row r="32" spans="1:53" ht="29.4" customHeight="1" thickBot="1">
      <c r="A32" s="33"/>
      <c r="B32" s="687" t="s">
        <v>2422</v>
      </c>
      <c r="C32" s="688"/>
      <c r="D32" s="688"/>
      <c r="E32" s="688"/>
      <c r="F32" s="688"/>
      <c r="G32" s="688"/>
      <c r="H32" s="688"/>
      <c r="I32" s="688"/>
      <c r="J32" s="688"/>
      <c r="K32" s="688"/>
      <c r="L32" s="689"/>
      <c r="M32" s="663"/>
      <c r="N32" s="664"/>
      <c r="O32" s="664"/>
      <c r="P32" s="664"/>
      <c r="Q32" s="664"/>
      <c r="R32" s="664"/>
      <c r="S32" s="664"/>
      <c r="T32" s="664"/>
      <c r="U32" s="664"/>
      <c r="V32" s="664"/>
      <c r="W32" s="664"/>
      <c r="X32" s="664"/>
      <c r="Y32" s="664"/>
      <c r="Z32" s="664"/>
      <c r="AA32" s="664"/>
      <c r="AB32" s="664"/>
      <c r="AC32" s="664"/>
      <c r="AD32" s="664"/>
      <c r="AE32" s="664"/>
      <c r="AF32" s="664"/>
      <c r="AG32" s="664"/>
      <c r="AH32" s="664"/>
      <c r="AI32" s="665"/>
      <c r="AJ32" s="38"/>
      <c r="AR32" s="25"/>
    </row>
    <row r="33" spans="1:48" ht="100.2" customHeight="1">
      <c r="A33" s="33"/>
      <c r="B33" s="676" t="s">
        <v>2509</v>
      </c>
      <c r="C33" s="676"/>
      <c r="D33" s="676"/>
      <c r="E33" s="676"/>
      <c r="F33" s="676"/>
      <c r="G33" s="676"/>
      <c r="H33" s="676"/>
      <c r="I33" s="676"/>
      <c r="J33" s="676"/>
      <c r="K33" s="676"/>
      <c r="L33" s="676"/>
      <c r="M33" s="676"/>
      <c r="N33" s="676"/>
      <c r="O33" s="676"/>
      <c r="P33" s="676"/>
      <c r="Q33" s="676"/>
      <c r="R33" s="676"/>
      <c r="S33" s="676"/>
      <c r="T33" s="676"/>
      <c r="U33" s="676"/>
      <c r="V33" s="676"/>
      <c r="W33" s="676"/>
      <c r="X33" s="676"/>
      <c r="Y33" s="676"/>
      <c r="Z33" s="676"/>
      <c r="AA33" s="676"/>
      <c r="AB33" s="676"/>
      <c r="AC33" s="676"/>
      <c r="AD33" s="676"/>
      <c r="AE33" s="676"/>
      <c r="AF33" s="676"/>
      <c r="AG33" s="676"/>
      <c r="AH33" s="676"/>
      <c r="AI33" s="676"/>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701" t="s">
        <v>67</v>
      </c>
      <c r="B36" s="701"/>
      <c r="C36" s="701"/>
      <c r="D36" s="701"/>
      <c r="E36" s="701"/>
      <c r="F36" s="701"/>
      <c r="G36" s="701"/>
      <c r="H36" s="701"/>
      <c r="I36" s="701"/>
      <c r="J36" s="701"/>
      <c r="K36" s="701"/>
      <c r="L36" s="701"/>
      <c r="M36" s="701"/>
      <c r="N36" s="701"/>
      <c r="O36" s="701"/>
      <c r="P36" s="701"/>
      <c r="Q36" s="701"/>
      <c r="R36" s="701"/>
      <c r="S36" s="701"/>
      <c r="T36" s="701"/>
      <c r="U36" s="701"/>
      <c r="V36" s="701"/>
      <c r="W36" s="701"/>
      <c r="X36" s="701"/>
      <c r="Y36" s="701"/>
      <c r="Z36" s="701"/>
      <c r="AA36" s="701"/>
      <c r="AB36" s="701"/>
      <c r="AC36" s="701"/>
      <c r="AD36" s="701"/>
      <c r="AE36" s="701"/>
      <c r="AF36" s="701"/>
      <c r="AG36" s="702"/>
      <c r="AH36" s="643" t="str" cm="1">
        <f t="array" ref="AH36">IF(G4="", "", IF(PRODUCT((A38:A44="✓")*1)=1,"○","×"))</f>
        <v/>
      </c>
      <c r="AI36" s="644"/>
      <c r="AJ36" s="30"/>
      <c r="AK36" s="640" t="s">
        <v>81</v>
      </c>
      <c r="AL36" s="641"/>
      <c r="AM36" s="641"/>
      <c r="AN36" s="641"/>
      <c r="AO36" s="641"/>
      <c r="AP36" s="641"/>
      <c r="AQ36" s="641"/>
      <c r="AR36" s="641"/>
      <c r="AS36" s="641"/>
      <c r="AT36" s="641"/>
      <c r="AU36" s="641"/>
      <c r="AV36" s="642"/>
    </row>
    <row r="37" spans="1:48" ht="14.25" customHeight="1" thickBot="1">
      <c r="A37" s="703" t="s">
        <v>82</v>
      </c>
      <c r="B37" s="704"/>
      <c r="C37" s="704"/>
      <c r="D37" s="704"/>
      <c r="E37" s="704"/>
      <c r="F37" s="704"/>
      <c r="G37" s="704"/>
      <c r="H37" s="704"/>
      <c r="I37" s="704"/>
      <c r="J37" s="704"/>
      <c r="K37" s="704"/>
      <c r="L37" s="704"/>
      <c r="M37" s="704"/>
      <c r="N37" s="704"/>
      <c r="O37" s="704"/>
      <c r="P37" s="704"/>
      <c r="Q37" s="704"/>
      <c r="R37" s="704"/>
      <c r="S37" s="704"/>
      <c r="T37" s="704"/>
      <c r="U37" s="704"/>
      <c r="V37" s="704"/>
      <c r="W37" s="704"/>
      <c r="X37" s="704"/>
      <c r="Y37" s="704"/>
      <c r="Z37" s="705"/>
      <c r="AA37" s="648" t="s">
        <v>83</v>
      </c>
      <c r="AB37" s="649"/>
      <c r="AC37" s="649"/>
      <c r="AD37" s="649"/>
      <c r="AE37" s="649"/>
      <c r="AF37" s="649"/>
      <c r="AG37" s="649"/>
      <c r="AH37" s="649"/>
      <c r="AI37" s="650"/>
      <c r="AJ37" s="33"/>
      <c r="AL37" s="26"/>
    </row>
    <row r="38" spans="1:48" ht="19.95" customHeight="1">
      <c r="A38" s="75"/>
      <c r="B38" s="695" t="s">
        <v>2381</v>
      </c>
      <c r="C38" s="696"/>
      <c r="D38" s="696"/>
      <c r="E38" s="696"/>
      <c r="F38" s="696"/>
      <c r="G38" s="696"/>
      <c r="H38" s="696"/>
      <c r="I38" s="696"/>
      <c r="J38" s="696"/>
      <c r="K38" s="696"/>
      <c r="L38" s="696"/>
      <c r="M38" s="696"/>
      <c r="N38" s="696"/>
      <c r="O38" s="696"/>
      <c r="P38" s="696"/>
      <c r="Q38" s="696"/>
      <c r="R38" s="696"/>
      <c r="S38" s="696"/>
      <c r="T38" s="696"/>
      <c r="U38" s="696"/>
      <c r="V38" s="696"/>
      <c r="W38" s="696"/>
      <c r="X38" s="696"/>
      <c r="Y38" s="696"/>
      <c r="Z38" s="697"/>
      <c r="AA38" s="645" t="s">
        <v>69</v>
      </c>
      <c r="AB38" s="646"/>
      <c r="AC38" s="646"/>
      <c r="AD38" s="646"/>
      <c r="AE38" s="646"/>
      <c r="AF38" s="646"/>
      <c r="AG38" s="646"/>
      <c r="AH38" s="646"/>
      <c r="AI38" s="647"/>
      <c r="AJ38" s="40"/>
    </row>
    <row r="39" spans="1:48" ht="19.95" customHeight="1">
      <c r="A39" s="73"/>
      <c r="B39" s="695" t="s">
        <v>2043</v>
      </c>
      <c r="C39" s="696"/>
      <c r="D39" s="696"/>
      <c r="E39" s="696"/>
      <c r="F39" s="696"/>
      <c r="G39" s="696"/>
      <c r="H39" s="696"/>
      <c r="I39" s="696"/>
      <c r="J39" s="696"/>
      <c r="K39" s="696"/>
      <c r="L39" s="696"/>
      <c r="M39" s="696"/>
      <c r="N39" s="696"/>
      <c r="O39" s="696"/>
      <c r="P39" s="696"/>
      <c r="Q39" s="696"/>
      <c r="R39" s="696"/>
      <c r="S39" s="696"/>
      <c r="T39" s="696"/>
      <c r="U39" s="696"/>
      <c r="V39" s="696"/>
      <c r="W39" s="696"/>
      <c r="X39" s="696"/>
      <c r="Y39" s="696"/>
      <c r="Z39" s="697"/>
      <c r="AA39" s="651" t="s">
        <v>69</v>
      </c>
      <c r="AB39" s="652"/>
      <c r="AC39" s="652"/>
      <c r="AD39" s="652"/>
      <c r="AE39" s="652"/>
      <c r="AF39" s="652"/>
      <c r="AG39" s="652"/>
      <c r="AH39" s="652"/>
      <c r="AI39" s="653"/>
      <c r="AJ39" s="40"/>
    </row>
    <row r="40" spans="1:48" ht="30" customHeight="1">
      <c r="A40" s="73"/>
      <c r="B40" s="698" t="s">
        <v>2044</v>
      </c>
      <c r="C40" s="699"/>
      <c r="D40" s="699"/>
      <c r="E40" s="699"/>
      <c r="F40" s="699"/>
      <c r="G40" s="699"/>
      <c r="H40" s="699"/>
      <c r="I40" s="699"/>
      <c r="J40" s="699"/>
      <c r="K40" s="699"/>
      <c r="L40" s="699"/>
      <c r="M40" s="699"/>
      <c r="N40" s="699"/>
      <c r="O40" s="699"/>
      <c r="P40" s="699"/>
      <c r="Q40" s="699"/>
      <c r="R40" s="699"/>
      <c r="S40" s="699"/>
      <c r="T40" s="699"/>
      <c r="U40" s="699"/>
      <c r="V40" s="699"/>
      <c r="W40" s="699"/>
      <c r="X40" s="699"/>
      <c r="Y40" s="699"/>
      <c r="Z40" s="700"/>
      <c r="AA40" s="651" t="s">
        <v>85</v>
      </c>
      <c r="AB40" s="652"/>
      <c r="AC40" s="652"/>
      <c r="AD40" s="652"/>
      <c r="AE40" s="652"/>
      <c r="AF40" s="652"/>
      <c r="AG40" s="652"/>
      <c r="AH40" s="652"/>
      <c r="AI40" s="653"/>
      <c r="AJ40" s="30"/>
    </row>
    <row r="41" spans="1:48" ht="30" customHeight="1">
      <c r="A41" s="73"/>
      <c r="B41" s="695" t="s">
        <v>68</v>
      </c>
      <c r="C41" s="696"/>
      <c r="D41" s="696"/>
      <c r="E41" s="696"/>
      <c r="F41" s="696"/>
      <c r="G41" s="696"/>
      <c r="H41" s="696"/>
      <c r="I41" s="696"/>
      <c r="J41" s="696"/>
      <c r="K41" s="696"/>
      <c r="L41" s="696"/>
      <c r="M41" s="696"/>
      <c r="N41" s="696"/>
      <c r="O41" s="696"/>
      <c r="P41" s="696"/>
      <c r="Q41" s="696"/>
      <c r="R41" s="696"/>
      <c r="S41" s="696"/>
      <c r="T41" s="696"/>
      <c r="U41" s="696"/>
      <c r="V41" s="696"/>
      <c r="W41" s="696"/>
      <c r="X41" s="696"/>
      <c r="Y41" s="696"/>
      <c r="Z41" s="697"/>
      <c r="AA41" s="645" t="s">
        <v>69</v>
      </c>
      <c r="AB41" s="646"/>
      <c r="AC41" s="646"/>
      <c r="AD41" s="646"/>
      <c r="AE41" s="646"/>
      <c r="AF41" s="646"/>
      <c r="AG41" s="646"/>
      <c r="AH41" s="646"/>
      <c r="AI41" s="647"/>
      <c r="AJ41" s="30"/>
      <c r="AK41" s="26"/>
    </row>
    <row r="42" spans="1:48" ht="30" customHeight="1">
      <c r="A42" s="73"/>
      <c r="B42" s="695" t="s">
        <v>70</v>
      </c>
      <c r="C42" s="696"/>
      <c r="D42" s="696"/>
      <c r="E42" s="696"/>
      <c r="F42" s="696"/>
      <c r="G42" s="696"/>
      <c r="H42" s="696"/>
      <c r="I42" s="696"/>
      <c r="J42" s="696"/>
      <c r="K42" s="696"/>
      <c r="L42" s="696"/>
      <c r="M42" s="696"/>
      <c r="N42" s="696"/>
      <c r="O42" s="696"/>
      <c r="P42" s="696"/>
      <c r="Q42" s="696"/>
      <c r="R42" s="696"/>
      <c r="S42" s="696"/>
      <c r="T42" s="696"/>
      <c r="U42" s="696"/>
      <c r="V42" s="696"/>
      <c r="W42" s="696"/>
      <c r="X42" s="696"/>
      <c r="Y42" s="696"/>
      <c r="Z42" s="697"/>
      <c r="AA42" s="651" t="s">
        <v>71</v>
      </c>
      <c r="AB42" s="652"/>
      <c r="AC42" s="652"/>
      <c r="AD42" s="652"/>
      <c r="AE42" s="652"/>
      <c r="AF42" s="652"/>
      <c r="AG42" s="652"/>
      <c r="AH42" s="652"/>
      <c r="AI42" s="653"/>
      <c r="AJ42" s="30"/>
      <c r="AK42" s="26"/>
      <c r="AL42" s="27"/>
    </row>
    <row r="43" spans="1:48" ht="19.95" customHeight="1">
      <c r="A43" s="73"/>
      <c r="B43" s="698" t="s">
        <v>86</v>
      </c>
      <c r="C43" s="699"/>
      <c r="D43" s="699"/>
      <c r="E43" s="699"/>
      <c r="F43" s="699"/>
      <c r="G43" s="699"/>
      <c r="H43" s="699"/>
      <c r="I43" s="699"/>
      <c r="J43" s="699"/>
      <c r="K43" s="699"/>
      <c r="L43" s="699"/>
      <c r="M43" s="699"/>
      <c r="N43" s="699"/>
      <c r="O43" s="699"/>
      <c r="P43" s="699"/>
      <c r="Q43" s="699"/>
      <c r="R43" s="699"/>
      <c r="S43" s="699"/>
      <c r="T43" s="699"/>
      <c r="U43" s="699"/>
      <c r="V43" s="699"/>
      <c r="W43" s="699"/>
      <c r="X43" s="699"/>
      <c r="Y43" s="699"/>
      <c r="Z43" s="700"/>
      <c r="AA43" s="645" t="s">
        <v>72</v>
      </c>
      <c r="AB43" s="646"/>
      <c r="AC43" s="646"/>
      <c r="AD43" s="646"/>
      <c r="AE43" s="646"/>
      <c r="AF43" s="646"/>
      <c r="AG43" s="646"/>
      <c r="AH43" s="646"/>
      <c r="AI43" s="647"/>
      <c r="AJ43" s="30"/>
      <c r="AK43" s="26"/>
      <c r="AL43" s="27"/>
    </row>
    <row r="44" spans="1:48" ht="19.95" customHeight="1" thickBot="1">
      <c r="A44" s="76"/>
      <c r="B44" s="738" t="s">
        <v>2511</v>
      </c>
      <c r="C44" s="679"/>
      <c r="D44" s="679"/>
      <c r="E44" s="679"/>
      <c r="F44" s="679"/>
      <c r="G44" s="679"/>
      <c r="H44" s="679"/>
      <c r="I44" s="679"/>
      <c r="J44" s="679"/>
      <c r="K44" s="679"/>
      <c r="L44" s="679"/>
      <c r="M44" s="679"/>
      <c r="N44" s="679"/>
      <c r="O44" s="679"/>
      <c r="P44" s="679"/>
      <c r="Q44" s="679"/>
      <c r="R44" s="679"/>
      <c r="S44" s="679"/>
      <c r="T44" s="679"/>
      <c r="U44" s="679"/>
      <c r="V44" s="679"/>
      <c r="W44" s="679"/>
      <c r="X44" s="679"/>
      <c r="Y44" s="679"/>
      <c r="Z44" s="680"/>
      <c r="AA44" s="645" t="s">
        <v>69</v>
      </c>
      <c r="AB44" s="646"/>
      <c r="AC44" s="646"/>
      <c r="AD44" s="646"/>
      <c r="AE44" s="646"/>
      <c r="AF44" s="646"/>
      <c r="AG44" s="646"/>
      <c r="AH44" s="646"/>
      <c r="AI44" s="647"/>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 customHeight="1">
      <c r="A50" s="356" t="s">
        <v>2382</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54" t="str">
        <f>IF(G4="","",AH14)</f>
        <v/>
      </c>
      <c r="AF50" s="655"/>
      <c r="AG50" s="655"/>
      <c r="AH50" s="655"/>
      <c r="AI50" s="655"/>
      <c r="AJ50" s="656"/>
      <c r="BA50" s="46">
        <f>COUNTIF(A53:AJ57, "×")</f>
        <v>0</v>
      </c>
    </row>
    <row r="51" spans="1:53" ht="15" customHeight="1">
      <c r="A51" s="356" t="s">
        <v>2383</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54" t="str">
        <f>IF(G4="","",AH18)</f>
        <v/>
      </c>
      <c r="AF51" s="655"/>
      <c r="AG51" s="655"/>
      <c r="AH51" s="655"/>
      <c r="AI51" s="655"/>
      <c r="AJ51" s="656"/>
    </row>
    <row r="52" spans="1:53">
      <c r="A52" s="356" t="s">
        <v>2384</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54" t="str">
        <f>IF(G4="","",IF(AND(AH22&lt;&gt;"×",AH23&lt;&gt;"×"),"○","×"))</f>
        <v/>
      </c>
      <c r="AF52" s="655"/>
      <c r="AG52" s="655"/>
      <c r="AH52" s="655"/>
      <c r="AI52" s="655"/>
      <c r="AJ52" s="656"/>
    </row>
    <row r="53" spans="1:53" ht="13.8" customHeight="1">
      <c r="A53" s="356" t="s">
        <v>2047</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54" t="str">
        <f>IF(G4="","",AH28)</f>
        <v/>
      </c>
      <c r="AF53" s="655"/>
      <c r="AG53" s="655"/>
      <c r="AH53" s="655"/>
      <c r="AI53" s="655"/>
      <c r="AJ53" s="656"/>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54" t="str">
        <f>AH36</f>
        <v/>
      </c>
      <c r="AF55" s="655"/>
      <c r="AG55" s="655"/>
      <c r="AH55" s="655"/>
      <c r="AI55" s="655"/>
      <c r="AJ55" s="656"/>
    </row>
    <row r="56" spans="1:53" ht="14.4" customHeight="1">
      <c r="A56" s="410" t="s">
        <v>2510</v>
      </c>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187"/>
      <c r="AF56" s="187"/>
      <c r="AG56" s="187"/>
      <c r="AH56" s="187"/>
      <c r="AI56" s="187"/>
      <c r="AJ56" s="188"/>
    </row>
    <row r="57" spans="1:53" s="39" customFormat="1" ht="25.2"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4"/>
      <c r="AE57" s="655" t="str">
        <f>'様式第2-3号（個表） '!V13</f>
        <v/>
      </c>
      <c r="AF57" s="655"/>
      <c r="AG57" s="655"/>
      <c r="AH57" s="655"/>
      <c r="AI57" s="655"/>
      <c r="AJ57" s="656"/>
    </row>
    <row r="58" spans="1:53" s="39" customFormat="1" ht="20.399999999999999" customHeight="1">
      <c r="A58" s="412" t="s">
        <v>97</v>
      </c>
      <c r="B58" s="413"/>
      <c r="C58" s="413"/>
      <c r="D58" s="413"/>
      <c r="E58" s="413"/>
      <c r="F58" s="413"/>
      <c r="G58" s="413"/>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c r="AE58" s="654" t="str">
        <f>'様式第2-3号（個表） '!V14</f>
        <v/>
      </c>
      <c r="AF58" s="655"/>
      <c r="AG58" s="655"/>
      <c r="AH58" s="655"/>
      <c r="AI58" s="655"/>
      <c r="AJ58" s="656"/>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2512</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69" t="s">
        <v>24</v>
      </c>
      <c r="B62" s="669"/>
      <c r="C62" s="633" t="s">
        <v>1916</v>
      </c>
      <c r="D62" s="633"/>
      <c r="E62" s="633"/>
      <c r="F62" s="633"/>
      <c r="G62" s="633"/>
      <c r="H62" s="740" t="s">
        <v>32</v>
      </c>
      <c r="I62" s="740"/>
      <c r="J62" s="740"/>
      <c r="K62" s="740"/>
      <c r="L62" s="740" t="s">
        <v>33</v>
      </c>
      <c r="M62" s="740"/>
      <c r="N62" s="740"/>
      <c r="O62" s="740"/>
      <c r="P62" s="633" t="s">
        <v>34</v>
      </c>
      <c r="Q62" s="633"/>
      <c r="R62" s="633"/>
      <c r="S62" s="633"/>
      <c r="T62" s="633" t="s">
        <v>1917</v>
      </c>
      <c r="U62" s="633"/>
      <c r="V62" s="633"/>
      <c r="W62" s="633"/>
      <c r="X62" s="633"/>
      <c r="Y62" s="633"/>
      <c r="Z62" s="633"/>
      <c r="AA62" s="658" t="s">
        <v>1918</v>
      </c>
      <c r="AB62" s="659"/>
      <c r="AC62" s="659"/>
      <c r="AD62" s="659"/>
      <c r="AE62" s="659"/>
      <c r="AF62" s="659"/>
      <c r="AG62" s="659"/>
      <c r="AH62" s="659"/>
      <c r="AI62" s="659"/>
      <c r="AJ62" s="660"/>
    </row>
    <row r="63" spans="1:53" ht="24.6" customHeight="1" thickBot="1">
      <c r="A63" s="630" t="str">
        <f>AE1</f>
        <v>鳥取県</v>
      </c>
      <c r="B63" s="630"/>
      <c r="C63" s="632">
        <f>IFERROR(SUMIF('様式第2-3号（個表） '!AP15:AP214,"加算対象",'様式第2-3号（個表） '!P15:P214), "未入力あり")</f>
        <v>0</v>
      </c>
      <c r="D63" s="632"/>
      <c r="E63" s="632"/>
      <c r="F63" s="632"/>
      <c r="G63" s="632"/>
      <c r="H63" s="657">
        <f>IFERROR(SUMIF('様式第2-3号（個表） '!AP15:AP214,"加算対象",'様式第2-3号（個表） '!Q15:Q214), "未入力あり")</f>
        <v>0</v>
      </c>
      <c r="I63" s="657"/>
      <c r="J63" s="657"/>
      <c r="K63" s="657"/>
      <c r="L63" s="657">
        <f>IFERROR(SUMIF('様式第2-3号（個表） '!AP15:AP214,"加算対象",'様式第2-3号（個表） '!R15:R214), "未入力あり")</f>
        <v>0</v>
      </c>
      <c r="M63" s="657"/>
      <c r="N63" s="657"/>
      <c r="O63" s="657"/>
      <c r="P63" s="657">
        <f>IFERROR(SUMIF('様式第2-3号（個表） '!AP15:AP214,"加算対象",'様式第2-3号（個表） '!S15:S214), "未入力あり")</f>
        <v>0</v>
      </c>
      <c r="Q63" s="657"/>
      <c r="R63" s="657"/>
      <c r="S63" s="657"/>
      <c r="T63" s="633" t="str">
        <f>IFERROR(IF(H63="", "",VLOOKUP("○",'様式第2-3号（個表） '!T15:AI214, 16, FALSE)), "未記入")</f>
        <v>未記入</v>
      </c>
      <c r="U63" s="633"/>
      <c r="V63" s="633"/>
      <c r="W63" s="633"/>
      <c r="X63" s="633"/>
      <c r="Y63" s="633"/>
      <c r="Z63" s="633"/>
      <c r="AA63" s="634" t="str">
        <f>IF(COUNTIF('様式第2-3号（個表） '!U15:U214,"○")=1, "はい", "いいえ")</f>
        <v>いいえ</v>
      </c>
      <c r="AB63" s="635"/>
      <c r="AC63" s="635"/>
      <c r="AD63" s="635"/>
      <c r="AE63" s="635"/>
      <c r="AF63" s="635"/>
      <c r="AG63" s="635"/>
      <c r="AH63" s="635"/>
      <c r="AI63" s="635"/>
      <c r="AJ63" s="636"/>
      <c r="AK63" s="637" t="s">
        <v>2051</v>
      </c>
      <c r="AL63" s="638"/>
      <c r="AM63" s="638"/>
      <c r="AN63" s="638"/>
      <c r="AO63" s="638"/>
      <c r="AP63" s="638"/>
      <c r="AQ63" s="638"/>
      <c r="AR63" s="638"/>
      <c r="AS63" s="638"/>
      <c r="AT63" s="638"/>
      <c r="AU63" s="638"/>
      <c r="AV63" s="639"/>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28"/>
      <c r="B71" s="628"/>
      <c r="C71" s="627"/>
      <c r="D71" s="627"/>
      <c r="E71" s="627"/>
      <c r="F71" s="627"/>
      <c r="G71" s="627"/>
      <c r="H71" s="631"/>
      <c r="I71" s="631"/>
      <c r="J71" s="631"/>
      <c r="K71" s="631"/>
      <c r="L71" s="631"/>
      <c r="M71" s="631"/>
      <c r="N71" s="631"/>
      <c r="O71" s="631"/>
      <c r="P71" s="631"/>
      <c r="Q71" s="631"/>
      <c r="R71" s="631"/>
      <c r="S71" s="631"/>
      <c r="T71" s="629"/>
      <c r="U71" s="629"/>
      <c r="V71" s="629"/>
      <c r="W71" s="629"/>
      <c r="X71" s="629"/>
      <c r="Y71" s="629"/>
      <c r="Z71" s="629"/>
      <c r="AA71" s="629"/>
      <c r="AB71" s="629"/>
      <c r="AC71" s="629"/>
      <c r="AD71" s="629"/>
      <c r="AE71" s="61"/>
      <c r="AF71" s="61"/>
      <c r="AG71" s="61"/>
      <c r="AH71" s="61"/>
      <c r="AI71" s="61"/>
      <c r="AJ71" s="61"/>
    </row>
    <row r="72" spans="1:36" ht="13.95" customHeight="1">
      <c r="A72" s="628"/>
      <c r="B72" s="628"/>
      <c r="C72" s="627"/>
      <c r="D72" s="627"/>
      <c r="E72" s="627"/>
      <c r="F72" s="627"/>
      <c r="G72" s="627"/>
      <c r="H72" s="631"/>
      <c r="I72" s="631"/>
      <c r="J72" s="631"/>
      <c r="K72" s="631"/>
      <c r="L72" s="631"/>
      <c r="M72" s="631"/>
      <c r="N72" s="631"/>
      <c r="O72" s="631"/>
      <c r="P72" s="631"/>
      <c r="Q72" s="631"/>
      <c r="R72" s="631"/>
      <c r="S72" s="631"/>
      <c r="T72" s="629"/>
      <c r="U72" s="629"/>
      <c r="V72" s="629"/>
      <c r="W72" s="629"/>
      <c r="X72" s="629"/>
      <c r="Y72" s="629"/>
      <c r="Z72" s="629"/>
      <c r="AA72" s="629"/>
      <c r="AB72" s="629"/>
      <c r="AC72" s="629"/>
      <c r="AD72" s="629"/>
      <c r="AE72" s="61"/>
      <c r="AF72" s="61"/>
      <c r="AG72" s="61"/>
      <c r="AH72" s="61"/>
      <c r="AI72" s="61"/>
      <c r="AJ72" s="61"/>
    </row>
    <row r="73" spans="1:36" ht="13.95" customHeight="1">
      <c r="A73" s="628"/>
      <c r="B73" s="628"/>
      <c r="C73" s="627"/>
      <c r="D73" s="627"/>
      <c r="E73" s="627"/>
      <c r="F73" s="627"/>
      <c r="G73" s="627"/>
      <c r="H73" s="631"/>
      <c r="I73" s="631"/>
      <c r="J73" s="631"/>
      <c r="K73" s="631"/>
      <c r="L73" s="631"/>
      <c r="M73" s="631"/>
      <c r="N73" s="631"/>
      <c r="O73" s="631"/>
      <c r="P73" s="631"/>
      <c r="Q73" s="631"/>
      <c r="R73" s="631"/>
      <c r="S73" s="631"/>
      <c r="T73" s="629"/>
      <c r="U73" s="629"/>
      <c r="V73" s="629"/>
      <c r="W73" s="629"/>
      <c r="X73" s="629"/>
      <c r="Y73" s="629"/>
      <c r="Z73" s="629"/>
      <c r="AA73" s="629"/>
      <c r="AB73" s="629"/>
      <c r="AC73" s="629"/>
      <c r="AD73" s="629"/>
      <c r="AE73" s="61"/>
      <c r="AF73" s="61"/>
      <c r="AG73" s="61"/>
      <c r="AH73" s="61"/>
      <c r="AI73" s="61"/>
      <c r="AJ73" s="61"/>
    </row>
    <row r="74" spans="1:36" ht="13.95" customHeight="1">
      <c r="A74" s="628"/>
      <c r="B74" s="628"/>
      <c r="C74" s="627"/>
      <c r="D74" s="627"/>
      <c r="E74" s="627"/>
      <c r="F74" s="627"/>
      <c r="G74" s="627"/>
      <c r="H74" s="631"/>
      <c r="I74" s="631"/>
      <c r="J74" s="631"/>
      <c r="K74" s="631"/>
      <c r="L74" s="631"/>
      <c r="M74" s="631"/>
      <c r="N74" s="631"/>
      <c r="O74" s="631"/>
      <c r="P74" s="631"/>
      <c r="Q74" s="631"/>
      <c r="R74" s="631"/>
      <c r="S74" s="631"/>
      <c r="T74" s="629"/>
      <c r="U74" s="629"/>
      <c r="V74" s="629"/>
      <c r="W74" s="629"/>
      <c r="X74" s="629"/>
      <c r="Y74" s="629"/>
      <c r="Z74" s="629"/>
      <c r="AA74" s="629"/>
      <c r="AB74" s="629"/>
      <c r="AC74" s="629"/>
      <c r="AD74" s="629"/>
      <c r="AE74" s="61"/>
      <c r="AF74" s="61"/>
      <c r="AG74" s="61"/>
      <c r="AH74" s="61"/>
      <c r="AI74" s="61"/>
      <c r="AJ74" s="61"/>
    </row>
    <row r="75" spans="1:36" ht="13.95" customHeight="1">
      <c r="A75" s="628"/>
      <c r="B75" s="628"/>
      <c r="C75" s="627"/>
      <c r="D75" s="627"/>
      <c r="E75" s="627"/>
      <c r="F75" s="627"/>
      <c r="G75" s="627"/>
      <c r="H75" s="631"/>
      <c r="I75" s="631"/>
      <c r="J75" s="631"/>
      <c r="K75" s="631"/>
      <c r="L75" s="631"/>
      <c r="M75" s="631"/>
      <c r="N75" s="631"/>
      <c r="O75" s="631"/>
      <c r="P75" s="631"/>
      <c r="Q75" s="631"/>
      <c r="R75" s="631"/>
      <c r="S75" s="631"/>
      <c r="T75" s="629"/>
      <c r="U75" s="629"/>
      <c r="V75" s="629"/>
      <c r="W75" s="629"/>
      <c r="X75" s="629"/>
      <c r="Y75" s="629"/>
      <c r="Z75" s="629"/>
      <c r="AA75" s="629"/>
      <c r="AB75" s="629"/>
      <c r="AC75" s="629"/>
      <c r="AD75" s="629"/>
      <c r="AE75" s="61"/>
      <c r="AF75" s="61"/>
      <c r="AG75" s="61"/>
      <c r="AH75" s="61"/>
      <c r="AI75" s="61"/>
      <c r="AJ75" s="61"/>
    </row>
    <row r="76" spans="1:36" ht="13.95" customHeight="1">
      <c r="A76" s="628"/>
      <c r="B76" s="628"/>
      <c r="C76" s="627"/>
      <c r="D76" s="627"/>
      <c r="E76" s="627"/>
      <c r="F76" s="627"/>
      <c r="G76" s="627"/>
      <c r="H76" s="631"/>
      <c r="I76" s="631"/>
      <c r="J76" s="631"/>
      <c r="K76" s="631"/>
      <c r="L76" s="631"/>
      <c r="M76" s="631"/>
      <c r="N76" s="631"/>
      <c r="O76" s="631"/>
      <c r="P76" s="631"/>
      <c r="Q76" s="631"/>
      <c r="R76" s="631"/>
      <c r="S76" s="631"/>
      <c r="T76" s="629"/>
      <c r="U76" s="629"/>
      <c r="V76" s="629"/>
      <c r="W76" s="629"/>
      <c r="X76" s="629"/>
      <c r="Y76" s="629"/>
      <c r="Z76" s="629"/>
      <c r="AA76" s="629"/>
      <c r="AB76" s="629"/>
      <c r="AC76" s="629"/>
      <c r="AD76" s="629"/>
      <c r="AE76" s="61"/>
      <c r="AF76" s="61"/>
      <c r="AG76" s="61"/>
      <c r="AH76" s="61"/>
      <c r="AI76" s="61"/>
      <c r="AJ76" s="61"/>
    </row>
    <row r="77" spans="1:36" ht="13.95" customHeight="1">
      <c r="A77" s="628"/>
      <c r="B77" s="628"/>
      <c r="C77" s="627"/>
      <c r="D77" s="627"/>
      <c r="E77" s="627"/>
      <c r="F77" s="627"/>
      <c r="G77" s="627"/>
      <c r="H77" s="631"/>
      <c r="I77" s="631"/>
      <c r="J77" s="631"/>
      <c r="K77" s="631"/>
      <c r="L77" s="631"/>
      <c r="M77" s="631"/>
      <c r="N77" s="631"/>
      <c r="O77" s="631"/>
      <c r="P77" s="631"/>
      <c r="Q77" s="631"/>
      <c r="R77" s="631"/>
      <c r="S77" s="631"/>
      <c r="T77" s="629"/>
      <c r="U77" s="629"/>
      <c r="V77" s="629"/>
      <c r="W77" s="629"/>
      <c r="X77" s="629"/>
      <c r="Y77" s="629"/>
      <c r="Z77" s="629"/>
      <c r="AA77" s="629"/>
      <c r="AB77" s="629"/>
      <c r="AC77" s="629"/>
      <c r="AD77" s="629"/>
      <c r="AE77" s="61"/>
      <c r="AF77" s="61"/>
      <c r="AG77" s="61"/>
      <c r="AH77" s="61"/>
      <c r="AI77" s="61"/>
      <c r="AJ77" s="61"/>
    </row>
    <row r="78" spans="1:36" ht="13.95" customHeight="1">
      <c r="A78" s="628"/>
      <c r="B78" s="628"/>
      <c r="C78" s="627"/>
      <c r="D78" s="627"/>
      <c r="E78" s="627"/>
      <c r="F78" s="627"/>
      <c r="G78" s="627"/>
      <c r="H78" s="631"/>
      <c r="I78" s="631"/>
      <c r="J78" s="631"/>
      <c r="K78" s="631"/>
      <c r="L78" s="631"/>
      <c r="M78" s="631"/>
      <c r="N78" s="631"/>
      <c r="O78" s="631"/>
      <c r="P78" s="631"/>
      <c r="Q78" s="631"/>
      <c r="R78" s="631"/>
      <c r="S78" s="631"/>
      <c r="T78" s="629"/>
      <c r="U78" s="629"/>
      <c r="V78" s="629"/>
      <c r="W78" s="629"/>
      <c r="X78" s="629"/>
      <c r="Y78" s="629"/>
      <c r="Z78" s="629"/>
      <c r="AA78" s="629"/>
      <c r="AB78" s="629"/>
      <c r="AC78" s="629"/>
      <c r="AD78" s="629"/>
      <c r="AE78" s="61"/>
      <c r="AF78" s="61"/>
      <c r="AG78" s="61"/>
      <c r="AH78" s="61"/>
      <c r="AI78" s="61"/>
      <c r="AJ78" s="61"/>
    </row>
    <row r="79" spans="1:36" ht="13.95" customHeight="1">
      <c r="A79" s="628"/>
      <c r="B79" s="628"/>
      <c r="C79" s="627"/>
      <c r="D79" s="627"/>
      <c r="E79" s="627"/>
      <c r="F79" s="627"/>
      <c r="G79" s="627"/>
      <c r="H79" s="631"/>
      <c r="I79" s="631"/>
      <c r="J79" s="631"/>
      <c r="K79" s="631"/>
      <c r="L79" s="631"/>
      <c r="M79" s="631"/>
      <c r="N79" s="631"/>
      <c r="O79" s="631"/>
      <c r="P79" s="631"/>
      <c r="Q79" s="631"/>
      <c r="R79" s="631"/>
      <c r="S79" s="631"/>
      <c r="T79" s="629"/>
      <c r="U79" s="629"/>
      <c r="V79" s="629"/>
      <c r="W79" s="629"/>
      <c r="X79" s="629"/>
      <c r="Y79" s="629"/>
      <c r="Z79" s="629"/>
      <c r="AA79" s="629"/>
      <c r="AB79" s="629"/>
      <c r="AC79" s="629"/>
      <c r="AD79" s="629"/>
      <c r="AE79" s="61"/>
      <c r="AF79" s="61"/>
      <c r="AG79" s="61"/>
      <c r="AH79" s="61"/>
      <c r="AI79" s="61"/>
      <c r="AJ79" s="61"/>
    </row>
    <row r="80" spans="1:36" ht="13.95" customHeight="1">
      <c r="A80" s="628"/>
      <c r="B80" s="628"/>
      <c r="C80" s="627"/>
      <c r="D80" s="627"/>
      <c r="E80" s="627"/>
      <c r="F80" s="627"/>
      <c r="G80" s="627"/>
      <c r="H80" s="631"/>
      <c r="I80" s="631"/>
      <c r="J80" s="631"/>
      <c r="K80" s="631"/>
      <c r="L80" s="631"/>
      <c r="M80" s="631"/>
      <c r="N80" s="631"/>
      <c r="O80" s="631"/>
      <c r="P80" s="631"/>
      <c r="Q80" s="631"/>
      <c r="R80" s="631"/>
      <c r="S80" s="631"/>
      <c r="T80" s="629"/>
      <c r="U80" s="629"/>
      <c r="V80" s="629"/>
      <c r="W80" s="629"/>
      <c r="X80" s="629"/>
      <c r="Y80" s="629"/>
      <c r="Z80" s="629"/>
      <c r="AA80" s="629"/>
      <c r="AB80" s="629"/>
      <c r="AC80" s="629"/>
      <c r="AD80" s="629"/>
      <c r="AE80" s="61"/>
      <c r="AF80" s="61"/>
      <c r="AG80" s="61"/>
      <c r="AH80" s="61"/>
      <c r="AI80" s="61"/>
      <c r="AJ80" s="61"/>
    </row>
    <row r="81" spans="1:36" ht="13.95" customHeight="1">
      <c r="A81" s="628"/>
      <c r="B81" s="628"/>
      <c r="C81" s="627"/>
      <c r="D81" s="627"/>
      <c r="E81" s="627"/>
      <c r="F81" s="627"/>
      <c r="G81" s="627"/>
      <c r="H81" s="631"/>
      <c r="I81" s="631"/>
      <c r="J81" s="631"/>
      <c r="K81" s="631"/>
      <c r="L81" s="631"/>
      <c r="M81" s="631"/>
      <c r="N81" s="631"/>
      <c r="O81" s="631"/>
      <c r="P81" s="631"/>
      <c r="Q81" s="631"/>
      <c r="R81" s="631"/>
      <c r="S81" s="631"/>
      <c r="T81" s="629"/>
      <c r="U81" s="629"/>
      <c r="V81" s="629"/>
      <c r="W81" s="629"/>
      <c r="X81" s="629"/>
      <c r="Y81" s="629"/>
      <c r="Z81" s="629"/>
      <c r="AA81" s="629"/>
      <c r="AB81" s="629"/>
      <c r="AC81" s="629"/>
      <c r="AD81" s="629"/>
      <c r="AE81" s="61"/>
      <c r="AF81" s="61"/>
      <c r="AG81" s="61"/>
      <c r="AH81" s="61"/>
      <c r="AI81" s="61"/>
      <c r="AJ81" s="61"/>
    </row>
    <row r="82" spans="1:36" ht="13.95" customHeight="1">
      <c r="A82" s="628"/>
      <c r="B82" s="628"/>
      <c r="C82" s="627"/>
      <c r="D82" s="627"/>
      <c r="E82" s="627"/>
      <c r="F82" s="627"/>
      <c r="G82" s="627"/>
      <c r="H82" s="631"/>
      <c r="I82" s="631"/>
      <c r="J82" s="631"/>
      <c r="K82" s="631"/>
      <c r="L82" s="631"/>
      <c r="M82" s="631"/>
      <c r="N82" s="631"/>
      <c r="O82" s="631"/>
      <c r="P82" s="631"/>
      <c r="Q82" s="631"/>
      <c r="R82" s="631"/>
      <c r="S82" s="631"/>
      <c r="T82" s="629"/>
      <c r="U82" s="629"/>
      <c r="V82" s="629"/>
      <c r="W82" s="629"/>
      <c r="X82" s="629"/>
      <c r="Y82" s="629"/>
      <c r="Z82" s="629"/>
      <c r="AA82" s="629"/>
      <c r="AB82" s="629"/>
      <c r="AC82" s="629"/>
      <c r="AD82" s="629"/>
      <c r="AE82" s="61"/>
      <c r="AF82" s="61"/>
      <c r="AG82" s="61"/>
      <c r="AH82" s="61"/>
      <c r="AI82" s="61"/>
      <c r="AJ82" s="61"/>
    </row>
    <row r="83" spans="1:36" ht="13.95" customHeight="1">
      <c r="A83" s="628"/>
      <c r="B83" s="628"/>
      <c r="C83" s="627"/>
      <c r="D83" s="627"/>
      <c r="E83" s="627"/>
      <c r="F83" s="627"/>
      <c r="G83" s="627"/>
      <c r="H83" s="631"/>
      <c r="I83" s="631"/>
      <c r="J83" s="631"/>
      <c r="K83" s="631"/>
      <c r="L83" s="631"/>
      <c r="M83" s="631"/>
      <c r="N83" s="631"/>
      <c r="O83" s="631"/>
      <c r="P83" s="631"/>
      <c r="Q83" s="631"/>
      <c r="R83" s="631"/>
      <c r="S83" s="631"/>
      <c r="T83" s="629"/>
      <c r="U83" s="629"/>
      <c r="V83" s="629"/>
      <c r="W83" s="629"/>
      <c r="X83" s="629"/>
      <c r="Y83" s="629"/>
      <c r="Z83" s="629"/>
      <c r="AA83" s="629"/>
      <c r="AB83" s="629"/>
      <c r="AC83" s="629"/>
      <c r="AD83" s="629"/>
      <c r="AE83" s="61"/>
      <c r="AF83" s="61"/>
      <c r="AG83" s="61"/>
      <c r="AH83" s="61"/>
      <c r="AI83" s="61"/>
      <c r="AJ83" s="61"/>
    </row>
    <row r="84" spans="1:36" ht="13.95" customHeight="1">
      <c r="A84" s="628"/>
      <c r="B84" s="628"/>
      <c r="C84" s="627"/>
      <c r="D84" s="627"/>
      <c r="E84" s="627"/>
      <c r="F84" s="627"/>
      <c r="G84" s="627"/>
      <c r="H84" s="631"/>
      <c r="I84" s="631"/>
      <c r="J84" s="631"/>
      <c r="K84" s="631"/>
      <c r="L84" s="631"/>
      <c r="M84" s="631"/>
      <c r="N84" s="631"/>
      <c r="O84" s="631"/>
      <c r="P84" s="631"/>
      <c r="Q84" s="631"/>
      <c r="R84" s="631"/>
      <c r="S84" s="631"/>
      <c r="T84" s="629"/>
      <c r="U84" s="629"/>
      <c r="V84" s="629"/>
      <c r="W84" s="629"/>
      <c r="X84" s="629"/>
      <c r="Y84" s="629"/>
      <c r="Z84" s="629"/>
      <c r="AA84" s="629"/>
      <c r="AB84" s="629"/>
      <c r="AC84" s="629"/>
      <c r="AD84" s="629"/>
      <c r="AE84" s="61"/>
      <c r="AF84" s="61"/>
      <c r="AG84" s="61"/>
      <c r="AH84" s="61"/>
      <c r="AI84" s="61"/>
      <c r="AJ84" s="61"/>
    </row>
    <row r="85" spans="1:36" ht="13.95" customHeight="1">
      <c r="A85" s="628"/>
      <c r="B85" s="628"/>
      <c r="C85" s="627"/>
      <c r="D85" s="627"/>
      <c r="E85" s="627"/>
      <c r="F85" s="627"/>
      <c r="G85" s="627"/>
      <c r="H85" s="631"/>
      <c r="I85" s="631"/>
      <c r="J85" s="631"/>
      <c r="K85" s="631"/>
      <c r="L85" s="631"/>
      <c r="M85" s="631"/>
      <c r="N85" s="631"/>
      <c r="O85" s="631"/>
      <c r="P85" s="631"/>
      <c r="Q85" s="631"/>
      <c r="R85" s="631"/>
      <c r="S85" s="631"/>
      <c r="T85" s="629"/>
      <c r="U85" s="629"/>
      <c r="V85" s="629"/>
      <c r="W85" s="629"/>
      <c r="X85" s="629"/>
      <c r="Y85" s="629"/>
      <c r="Z85" s="629"/>
      <c r="AA85" s="629"/>
      <c r="AB85" s="629"/>
      <c r="AC85" s="629"/>
      <c r="AD85" s="629"/>
      <c r="AE85" s="61"/>
      <c r="AF85" s="61"/>
      <c r="AG85" s="61"/>
      <c r="AH85" s="61"/>
      <c r="AI85" s="61"/>
      <c r="AJ85" s="61"/>
    </row>
    <row r="86" spans="1:36" ht="13.95" customHeight="1">
      <c r="A86" s="628"/>
      <c r="B86" s="628"/>
      <c r="C86" s="627"/>
      <c r="D86" s="627"/>
      <c r="E86" s="627"/>
      <c r="F86" s="627"/>
      <c r="G86" s="627"/>
      <c r="H86" s="631"/>
      <c r="I86" s="631"/>
      <c r="J86" s="631"/>
      <c r="K86" s="631"/>
      <c r="L86" s="631"/>
      <c r="M86" s="631"/>
      <c r="N86" s="631"/>
      <c r="O86" s="631"/>
      <c r="P86" s="631"/>
      <c r="Q86" s="631"/>
      <c r="R86" s="631"/>
      <c r="S86" s="631"/>
      <c r="T86" s="629"/>
      <c r="U86" s="629"/>
      <c r="V86" s="629"/>
      <c r="W86" s="629"/>
      <c r="X86" s="629"/>
      <c r="Y86" s="629"/>
      <c r="Z86" s="629"/>
      <c r="AA86" s="629"/>
      <c r="AB86" s="629"/>
      <c r="AC86" s="629"/>
      <c r="AD86" s="629"/>
      <c r="AE86" s="61"/>
      <c r="AF86" s="61"/>
      <c r="AG86" s="61"/>
      <c r="AH86" s="61"/>
      <c r="AI86" s="61"/>
      <c r="AJ86" s="61"/>
    </row>
    <row r="87" spans="1:36" ht="13.95" customHeight="1">
      <c r="A87" s="628"/>
      <c r="B87" s="628"/>
      <c r="C87" s="627"/>
      <c r="D87" s="627"/>
      <c r="E87" s="627"/>
      <c r="F87" s="627"/>
      <c r="G87" s="627"/>
      <c r="H87" s="631"/>
      <c r="I87" s="631"/>
      <c r="J87" s="631"/>
      <c r="K87" s="631"/>
      <c r="L87" s="631"/>
      <c r="M87" s="631"/>
      <c r="N87" s="631"/>
      <c r="O87" s="631"/>
      <c r="P87" s="631"/>
      <c r="Q87" s="631"/>
      <c r="R87" s="631"/>
      <c r="S87" s="631"/>
      <c r="T87" s="629"/>
      <c r="U87" s="629"/>
      <c r="V87" s="629"/>
      <c r="W87" s="629"/>
      <c r="X87" s="629"/>
      <c r="Y87" s="629"/>
      <c r="Z87" s="629"/>
      <c r="AA87" s="629"/>
      <c r="AB87" s="629"/>
      <c r="AC87" s="629"/>
      <c r="AD87" s="629"/>
      <c r="AE87" s="61"/>
      <c r="AF87" s="61"/>
      <c r="AG87" s="61"/>
      <c r="AH87" s="61"/>
      <c r="AI87" s="61"/>
      <c r="AJ87" s="61"/>
    </row>
    <row r="88" spans="1:36" ht="13.95" customHeight="1">
      <c r="A88" s="628"/>
      <c r="B88" s="628"/>
      <c r="C88" s="627"/>
      <c r="D88" s="627"/>
      <c r="E88" s="627"/>
      <c r="F88" s="627"/>
      <c r="G88" s="627"/>
      <c r="H88" s="631"/>
      <c r="I88" s="631"/>
      <c r="J88" s="631"/>
      <c r="K88" s="631"/>
      <c r="L88" s="631"/>
      <c r="M88" s="631"/>
      <c r="N88" s="631"/>
      <c r="O88" s="631"/>
      <c r="P88" s="631"/>
      <c r="Q88" s="631"/>
      <c r="R88" s="631"/>
      <c r="S88" s="631"/>
      <c r="T88" s="629"/>
      <c r="U88" s="629"/>
      <c r="V88" s="629"/>
      <c r="W88" s="629"/>
      <c r="X88" s="629"/>
      <c r="Y88" s="629"/>
      <c r="Z88" s="629"/>
      <c r="AA88" s="629"/>
      <c r="AB88" s="629"/>
      <c r="AC88" s="629"/>
      <c r="AD88" s="629"/>
      <c r="AE88" s="61"/>
      <c r="AF88" s="61"/>
      <c r="AG88" s="61"/>
      <c r="AH88" s="61"/>
      <c r="AI88" s="61"/>
      <c r="AJ88" s="61"/>
    </row>
    <row r="89" spans="1:36" ht="13.95" customHeight="1">
      <c r="A89" s="628"/>
      <c r="B89" s="628"/>
      <c r="C89" s="627"/>
      <c r="D89" s="627"/>
      <c r="E89" s="627"/>
      <c r="F89" s="627"/>
      <c r="G89" s="627"/>
      <c r="H89" s="631"/>
      <c r="I89" s="631"/>
      <c r="J89" s="631"/>
      <c r="K89" s="631"/>
      <c r="L89" s="631"/>
      <c r="M89" s="631"/>
      <c r="N89" s="631"/>
      <c r="O89" s="631"/>
      <c r="P89" s="631"/>
      <c r="Q89" s="631"/>
      <c r="R89" s="631"/>
      <c r="S89" s="631"/>
      <c r="T89" s="629"/>
      <c r="U89" s="629"/>
      <c r="V89" s="629"/>
      <c r="W89" s="629"/>
      <c r="X89" s="629"/>
      <c r="Y89" s="629"/>
      <c r="Z89" s="629"/>
      <c r="AA89" s="629"/>
      <c r="AB89" s="629"/>
      <c r="AC89" s="629"/>
      <c r="AD89" s="629"/>
      <c r="AE89" s="61"/>
      <c r="AF89" s="61"/>
      <c r="AG89" s="61"/>
      <c r="AH89" s="61"/>
      <c r="AI89" s="61"/>
      <c r="AJ89" s="61"/>
    </row>
    <row r="90" spans="1:36" ht="13.95" customHeight="1">
      <c r="A90" s="628"/>
      <c r="B90" s="628"/>
      <c r="C90" s="627"/>
      <c r="D90" s="627"/>
      <c r="E90" s="627"/>
      <c r="F90" s="627"/>
      <c r="G90" s="627"/>
      <c r="H90" s="631"/>
      <c r="I90" s="631"/>
      <c r="J90" s="631"/>
      <c r="K90" s="631"/>
      <c r="L90" s="631"/>
      <c r="M90" s="631"/>
      <c r="N90" s="631"/>
      <c r="O90" s="631"/>
      <c r="P90" s="631"/>
      <c r="Q90" s="631"/>
      <c r="R90" s="631"/>
      <c r="S90" s="631"/>
      <c r="T90" s="629"/>
      <c r="U90" s="629"/>
      <c r="V90" s="629"/>
      <c r="W90" s="629"/>
      <c r="X90" s="629"/>
      <c r="Y90" s="629"/>
      <c r="Z90" s="629"/>
      <c r="AA90" s="629"/>
      <c r="AB90" s="629"/>
      <c r="AC90" s="629"/>
      <c r="AD90" s="629"/>
      <c r="AE90" s="61"/>
      <c r="AF90" s="61"/>
      <c r="AG90" s="61"/>
      <c r="AH90" s="61"/>
      <c r="AI90" s="61"/>
      <c r="AJ90" s="61"/>
    </row>
    <row r="91" spans="1:36" ht="13.95" customHeight="1">
      <c r="A91" s="628"/>
      <c r="B91" s="628"/>
      <c r="C91" s="627"/>
      <c r="D91" s="627"/>
      <c r="E91" s="627"/>
      <c r="F91" s="627"/>
      <c r="G91" s="627"/>
      <c r="H91" s="631"/>
      <c r="I91" s="631"/>
      <c r="J91" s="631"/>
      <c r="K91" s="631"/>
      <c r="L91" s="631"/>
      <c r="M91" s="631"/>
      <c r="N91" s="631"/>
      <c r="O91" s="631"/>
      <c r="P91" s="631"/>
      <c r="Q91" s="631"/>
      <c r="R91" s="631"/>
      <c r="S91" s="631"/>
      <c r="T91" s="629"/>
      <c r="U91" s="629"/>
      <c r="V91" s="629"/>
      <c r="W91" s="629"/>
      <c r="X91" s="629"/>
      <c r="Y91" s="629"/>
      <c r="Z91" s="629"/>
      <c r="AA91" s="629"/>
      <c r="AB91" s="629"/>
      <c r="AC91" s="629"/>
      <c r="AD91" s="629"/>
      <c r="AE91" s="61"/>
      <c r="AF91" s="61"/>
      <c r="AG91" s="61"/>
      <c r="AH91" s="61"/>
      <c r="AI91" s="61"/>
      <c r="AJ91" s="61"/>
    </row>
    <row r="92" spans="1:36" ht="13.95" customHeight="1">
      <c r="A92" s="628"/>
      <c r="B92" s="628"/>
      <c r="C92" s="627"/>
      <c r="D92" s="627"/>
      <c r="E92" s="627"/>
      <c r="F92" s="627"/>
      <c r="G92" s="627"/>
      <c r="H92" s="631"/>
      <c r="I92" s="631"/>
      <c r="J92" s="631"/>
      <c r="K92" s="631"/>
      <c r="L92" s="631"/>
      <c r="M92" s="631"/>
      <c r="N92" s="631"/>
      <c r="O92" s="631"/>
      <c r="P92" s="631"/>
      <c r="Q92" s="631"/>
      <c r="R92" s="631"/>
      <c r="S92" s="631"/>
      <c r="T92" s="629"/>
      <c r="U92" s="629"/>
      <c r="V92" s="629"/>
      <c r="W92" s="629"/>
      <c r="X92" s="629"/>
      <c r="Y92" s="629"/>
      <c r="Z92" s="629"/>
      <c r="AA92" s="629"/>
      <c r="AB92" s="629"/>
      <c r="AC92" s="629"/>
      <c r="AD92" s="629"/>
      <c r="AE92" s="61"/>
      <c r="AF92" s="61"/>
      <c r="AG92" s="61"/>
      <c r="AH92" s="61"/>
      <c r="AI92" s="61"/>
      <c r="AJ92" s="61"/>
    </row>
    <row r="93" spans="1:36" ht="13.95" customHeight="1">
      <c r="A93" s="628"/>
      <c r="B93" s="628"/>
      <c r="C93" s="627"/>
      <c r="D93" s="627"/>
      <c r="E93" s="627"/>
      <c r="F93" s="627"/>
      <c r="G93" s="627"/>
      <c r="H93" s="631"/>
      <c r="I93" s="631"/>
      <c r="J93" s="631"/>
      <c r="K93" s="631"/>
      <c r="L93" s="631"/>
      <c r="M93" s="631"/>
      <c r="N93" s="631"/>
      <c r="O93" s="631"/>
      <c r="P93" s="631"/>
      <c r="Q93" s="631"/>
      <c r="R93" s="631"/>
      <c r="S93" s="631"/>
      <c r="T93" s="629"/>
      <c r="U93" s="629"/>
      <c r="V93" s="629"/>
      <c r="W93" s="629"/>
      <c r="X93" s="629"/>
      <c r="Y93" s="629"/>
      <c r="Z93" s="629"/>
      <c r="AA93" s="629"/>
      <c r="AB93" s="629"/>
      <c r="AC93" s="629"/>
      <c r="AD93" s="629"/>
      <c r="AE93" s="61"/>
      <c r="AF93" s="61"/>
      <c r="AG93" s="61"/>
      <c r="AH93" s="61"/>
      <c r="AI93" s="61"/>
      <c r="AJ93" s="61"/>
    </row>
    <row r="94" spans="1:36" ht="13.95" customHeight="1">
      <c r="A94" s="628"/>
      <c r="B94" s="628"/>
      <c r="C94" s="627"/>
      <c r="D94" s="627"/>
      <c r="E94" s="627"/>
      <c r="F94" s="627"/>
      <c r="G94" s="627"/>
      <c r="H94" s="631"/>
      <c r="I94" s="631"/>
      <c r="J94" s="631"/>
      <c r="K94" s="631"/>
      <c r="L94" s="631"/>
      <c r="M94" s="631"/>
      <c r="N94" s="631"/>
      <c r="O94" s="631"/>
      <c r="P94" s="631"/>
      <c r="Q94" s="631"/>
      <c r="R94" s="631"/>
      <c r="S94" s="631"/>
      <c r="T94" s="629"/>
      <c r="U94" s="629"/>
      <c r="V94" s="629"/>
      <c r="W94" s="629"/>
      <c r="X94" s="629"/>
      <c r="Y94" s="629"/>
      <c r="Z94" s="629"/>
      <c r="AA94" s="629"/>
      <c r="AB94" s="629"/>
      <c r="AC94" s="629"/>
      <c r="AD94" s="629"/>
      <c r="AE94" s="61"/>
      <c r="AF94" s="61"/>
      <c r="AG94" s="61"/>
      <c r="AH94" s="61"/>
      <c r="AI94" s="61"/>
      <c r="AJ94" s="61"/>
    </row>
    <row r="95" spans="1:36" ht="13.95" customHeight="1">
      <c r="A95" s="628"/>
      <c r="B95" s="628"/>
      <c r="C95" s="627"/>
      <c r="D95" s="627"/>
      <c r="E95" s="627"/>
      <c r="F95" s="627"/>
      <c r="G95" s="627"/>
      <c r="H95" s="631"/>
      <c r="I95" s="631"/>
      <c r="J95" s="631"/>
      <c r="K95" s="631"/>
      <c r="L95" s="631"/>
      <c r="M95" s="631"/>
      <c r="N95" s="631"/>
      <c r="O95" s="631"/>
      <c r="P95" s="631"/>
      <c r="Q95" s="631"/>
      <c r="R95" s="631"/>
      <c r="S95" s="631"/>
      <c r="T95" s="629"/>
      <c r="U95" s="629"/>
      <c r="V95" s="629"/>
      <c r="W95" s="629"/>
      <c r="X95" s="629"/>
      <c r="Y95" s="629"/>
      <c r="Z95" s="629"/>
      <c r="AA95" s="629"/>
      <c r="AB95" s="629"/>
      <c r="AC95" s="629"/>
      <c r="AD95" s="629"/>
      <c r="AE95" s="61"/>
      <c r="AF95" s="61"/>
      <c r="AG95" s="61"/>
      <c r="AH95" s="61"/>
      <c r="AI95" s="61"/>
      <c r="AJ95" s="61"/>
    </row>
    <row r="96" spans="1:36" ht="13.95" customHeight="1">
      <c r="A96" s="628"/>
      <c r="B96" s="628"/>
      <c r="C96" s="627"/>
      <c r="D96" s="627"/>
      <c r="E96" s="627"/>
      <c r="F96" s="627"/>
      <c r="G96" s="627"/>
      <c r="H96" s="631"/>
      <c r="I96" s="631"/>
      <c r="J96" s="631"/>
      <c r="K96" s="631"/>
      <c r="L96" s="631"/>
      <c r="M96" s="631"/>
      <c r="N96" s="631"/>
      <c r="O96" s="631"/>
      <c r="P96" s="631"/>
      <c r="Q96" s="631"/>
      <c r="R96" s="631"/>
      <c r="S96" s="631"/>
      <c r="T96" s="629"/>
      <c r="U96" s="629"/>
      <c r="V96" s="629"/>
      <c r="W96" s="629"/>
      <c r="X96" s="629"/>
      <c r="Y96" s="629"/>
      <c r="Z96" s="629"/>
      <c r="AA96" s="629"/>
      <c r="AB96" s="629"/>
      <c r="AC96" s="629"/>
      <c r="AD96" s="629"/>
      <c r="AE96" s="61"/>
      <c r="AF96" s="61"/>
      <c r="AG96" s="61"/>
      <c r="AH96" s="61"/>
      <c r="AI96" s="61"/>
      <c r="AJ96" s="61"/>
    </row>
    <row r="97" spans="1:36" ht="13.95" customHeight="1">
      <c r="A97" s="628"/>
      <c r="B97" s="628"/>
      <c r="C97" s="627"/>
      <c r="D97" s="627"/>
      <c r="E97" s="627"/>
      <c r="F97" s="627"/>
      <c r="G97" s="627"/>
      <c r="H97" s="631"/>
      <c r="I97" s="631"/>
      <c r="J97" s="631"/>
      <c r="K97" s="631"/>
      <c r="L97" s="631"/>
      <c r="M97" s="631"/>
      <c r="N97" s="631"/>
      <c r="O97" s="631"/>
      <c r="P97" s="631"/>
      <c r="Q97" s="631"/>
      <c r="R97" s="631"/>
      <c r="S97" s="631"/>
      <c r="T97" s="629"/>
      <c r="U97" s="629"/>
      <c r="V97" s="629"/>
      <c r="W97" s="629"/>
      <c r="X97" s="629"/>
      <c r="Y97" s="629"/>
      <c r="Z97" s="629"/>
      <c r="AA97" s="629"/>
      <c r="AB97" s="629"/>
      <c r="AC97" s="629"/>
      <c r="AD97" s="629"/>
      <c r="AE97" s="61"/>
      <c r="AF97" s="61"/>
      <c r="AG97" s="61"/>
      <c r="AH97" s="61"/>
      <c r="AI97" s="61"/>
      <c r="AJ97" s="61"/>
    </row>
    <row r="98" spans="1:36" ht="13.95" customHeight="1">
      <c r="A98" s="628"/>
      <c r="B98" s="628"/>
      <c r="C98" s="627"/>
      <c r="D98" s="627"/>
      <c r="E98" s="627"/>
      <c r="F98" s="627"/>
      <c r="G98" s="627"/>
      <c r="H98" s="631"/>
      <c r="I98" s="631"/>
      <c r="J98" s="631"/>
      <c r="K98" s="631"/>
      <c r="L98" s="631"/>
      <c r="M98" s="631"/>
      <c r="N98" s="631"/>
      <c r="O98" s="631"/>
      <c r="P98" s="631"/>
      <c r="Q98" s="631"/>
      <c r="R98" s="631"/>
      <c r="S98" s="631"/>
      <c r="T98" s="629"/>
      <c r="U98" s="629"/>
      <c r="V98" s="629"/>
      <c r="W98" s="629"/>
      <c r="X98" s="629"/>
      <c r="Y98" s="629"/>
      <c r="Z98" s="629"/>
      <c r="AA98" s="629"/>
      <c r="AB98" s="629"/>
      <c r="AC98" s="629"/>
      <c r="AD98" s="629"/>
      <c r="AE98" s="61"/>
      <c r="AF98" s="61"/>
      <c r="AG98" s="61"/>
      <c r="AH98" s="61"/>
      <c r="AI98" s="61"/>
      <c r="AJ98" s="61"/>
    </row>
    <row r="99" spans="1:36" ht="13.95" customHeight="1">
      <c r="A99" s="628"/>
      <c r="B99" s="628"/>
      <c r="C99" s="627"/>
      <c r="D99" s="627"/>
      <c r="E99" s="627"/>
      <c r="F99" s="627"/>
      <c r="G99" s="627"/>
      <c r="H99" s="631"/>
      <c r="I99" s="631"/>
      <c r="J99" s="631"/>
      <c r="K99" s="631"/>
      <c r="L99" s="631"/>
      <c r="M99" s="631"/>
      <c r="N99" s="631"/>
      <c r="O99" s="631"/>
      <c r="P99" s="631"/>
      <c r="Q99" s="631"/>
      <c r="R99" s="631"/>
      <c r="S99" s="631"/>
      <c r="T99" s="629"/>
      <c r="U99" s="629"/>
      <c r="V99" s="629"/>
      <c r="W99" s="629"/>
      <c r="X99" s="629"/>
      <c r="Y99" s="629"/>
      <c r="Z99" s="629"/>
      <c r="AA99" s="629"/>
      <c r="AB99" s="629"/>
      <c r="AC99" s="629"/>
      <c r="AD99" s="629"/>
      <c r="AE99" s="61"/>
      <c r="AF99" s="61"/>
      <c r="AG99" s="61"/>
      <c r="AH99" s="61"/>
      <c r="AI99" s="61"/>
      <c r="AJ99" s="61"/>
    </row>
    <row r="100" spans="1:36" ht="13.95" customHeight="1">
      <c r="A100" s="628"/>
      <c r="B100" s="628"/>
      <c r="C100" s="627"/>
      <c r="D100" s="627"/>
      <c r="E100" s="627"/>
      <c r="F100" s="627"/>
      <c r="G100" s="627"/>
      <c r="H100" s="631"/>
      <c r="I100" s="631"/>
      <c r="J100" s="631"/>
      <c r="K100" s="631"/>
      <c r="L100" s="631"/>
      <c r="M100" s="631"/>
      <c r="N100" s="631"/>
      <c r="O100" s="631"/>
      <c r="P100" s="631"/>
      <c r="Q100" s="631"/>
      <c r="R100" s="631"/>
      <c r="S100" s="631"/>
      <c r="T100" s="629"/>
      <c r="U100" s="629"/>
      <c r="V100" s="629"/>
      <c r="W100" s="629"/>
      <c r="X100" s="629"/>
      <c r="Y100" s="629"/>
      <c r="Z100" s="629"/>
      <c r="AA100" s="629"/>
      <c r="AB100" s="629"/>
      <c r="AC100" s="629"/>
      <c r="AD100" s="629"/>
      <c r="AE100" s="61"/>
      <c r="AF100" s="61"/>
      <c r="AG100" s="61"/>
      <c r="AH100" s="61"/>
      <c r="AI100" s="61"/>
      <c r="AJ100" s="61"/>
    </row>
    <row r="101" spans="1:36" ht="13.95" customHeight="1">
      <c r="A101" s="628"/>
      <c r="B101" s="628"/>
      <c r="C101" s="627"/>
      <c r="D101" s="627"/>
      <c r="E101" s="627"/>
      <c r="F101" s="627"/>
      <c r="G101" s="627"/>
      <c r="H101" s="631"/>
      <c r="I101" s="631"/>
      <c r="J101" s="631"/>
      <c r="K101" s="631"/>
      <c r="L101" s="631"/>
      <c r="M101" s="631"/>
      <c r="N101" s="631"/>
      <c r="O101" s="631"/>
      <c r="P101" s="631"/>
      <c r="Q101" s="631"/>
      <c r="R101" s="631"/>
      <c r="S101" s="631"/>
      <c r="T101" s="629"/>
      <c r="U101" s="629"/>
      <c r="V101" s="629"/>
      <c r="W101" s="629"/>
      <c r="X101" s="629"/>
      <c r="Y101" s="629"/>
      <c r="Z101" s="629"/>
      <c r="AA101" s="629"/>
      <c r="AB101" s="629"/>
      <c r="AC101" s="629"/>
      <c r="AD101" s="629"/>
      <c r="AE101" s="61"/>
      <c r="AF101" s="61"/>
      <c r="AG101" s="61"/>
      <c r="AH101" s="61"/>
      <c r="AI101" s="61"/>
      <c r="AJ101" s="61"/>
    </row>
    <row r="102" spans="1:36" ht="13.95" customHeight="1">
      <c r="A102" s="628"/>
      <c r="B102" s="628"/>
      <c r="C102" s="627"/>
      <c r="D102" s="627"/>
      <c r="E102" s="627"/>
      <c r="F102" s="627"/>
      <c r="G102" s="627"/>
      <c r="H102" s="631"/>
      <c r="I102" s="631"/>
      <c r="J102" s="631"/>
      <c r="K102" s="631"/>
      <c r="L102" s="631"/>
      <c r="M102" s="631"/>
      <c r="N102" s="631"/>
      <c r="O102" s="631"/>
      <c r="P102" s="631"/>
      <c r="Q102" s="631"/>
      <c r="R102" s="631"/>
      <c r="S102" s="631"/>
      <c r="T102" s="629"/>
      <c r="U102" s="629"/>
      <c r="V102" s="629"/>
      <c r="W102" s="629"/>
      <c r="X102" s="629"/>
      <c r="Y102" s="629"/>
      <c r="Z102" s="629"/>
      <c r="AA102" s="629"/>
      <c r="AB102" s="629"/>
      <c r="AC102" s="629"/>
      <c r="AD102" s="629"/>
      <c r="AE102" s="61"/>
      <c r="AF102" s="61"/>
      <c r="AG102" s="61"/>
      <c r="AH102" s="61"/>
      <c r="AI102" s="61"/>
      <c r="AJ102" s="61"/>
    </row>
    <row r="103" spans="1:36" ht="13.95" customHeight="1">
      <c r="A103" s="628"/>
      <c r="B103" s="628"/>
      <c r="C103" s="627"/>
      <c r="D103" s="627"/>
      <c r="E103" s="627"/>
      <c r="F103" s="627"/>
      <c r="G103" s="627"/>
      <c r="H103" s="631"/>
      <c r="I103" s="631"/>
      <c r="J103" s="631"/>
      <c r="K103" s="631"/>
      <c r="L103" s="631"/>
      <c r="M103" s="631"/>
      <c r="N103" s="631"/>
      <c r="O103" s="631"/>
      <c r="P103" s="631"/>
      <c r="Q103" s="631"/>
      <c r="R103" s="631"/>
      <c r="S103" s="631"/>
      <c r="T103" s="629"/>
      <c r="U103" s="629"/>
      <c r="V103" s="629"/>
      <c r="W103" s="629"/>
      <c r="X103" s="629"/>
      <c r="Y103" s="629"/>
      <c r="Z103" s="629"/>
      <c r="AA103" s="629"/>
      <c r="AB103" s="629"/>
      <c r="AC103" s="629"/>
      <c r="AD103" s="629"/>
      <c r="AE103" s="61"/>
      <c r="AF103" s="61"/>
      <c r="AG103" s="61"/>
      <c r="AH103" s="61"/>
      <c r="AI103" s="61"/>
      <c r="AJ103" s="61"/>
    </row>
    <row r="104" spans="1:36" ht="13.95" customHeight="1">
      <c r="A104" s="628"/>
      <c r="B104" s="628"/>
      <c r="C104" s="627"/>
      <c r="D104" s="627"/>
      <c r="E104" s="627"/>
      <c r="F104" s="627"/>
      <c r="G104" s="627"/>
      <c r="H104" s="631"/>
      <c r="I104" s="631"/>
      <c r="J104" s="631"/>
      <c r="K104" s="631"/>
      <c r="L104" s="631"/>
      <c r="M104" s="631"/>
      <c r="N104" s="631"/>
      <c r="O104" s="631"/>
      <c r="P104" s="631"/>
      <c r="Q104" s="631"/>
      <c r="R104" s="631"/>
      <c r="S104" s="631"/>
      <c r="T104" s="629"/>
      <c r="U104" s="629"/>
      <c r="V104" s="629"/>
      <c r="W104" s="629"/>
      <c r="X104" s="629"/>
      <c r="Y104" s="629"/>
      <c r="Z104" s="629"/>
      <c r="AA104" s="629"/>
      <c r="AB104" s="629"/>
      <c r="AC104" s="629"/>
      <c r="AD104" s="629"/>
      <c r="AE104" s="61"/>
      <c r="AF104" s="61"/>
      <c r="AG104" s="61"/>
      <c r="AH104" s="61"/>
      <c r="AI104" s="61"/>
      <c r="AJ104" s="61"/>
    </row>
    <row r="105" spans="1:36" ht="13.95" customHeight="1">
      <c r="A105" s="628"/>
      <c r="B105" s="628"/>
      <c r="C105" s="627"/>
      <c r="D105" s="627"/>
      <c r="E105" s="627"/>
      <c r="F105" s="627"/>
      <c r="G105" s="627"/>
      <c r="H105" s="631"/>
      <c r="I105" s="631"/>
      <c r="J105" s="631"/>
      <c r="K105" s="631"/>
      <c r="L105" s="631"/>
      <c r="M105" s="631"/>
      <c r="N105" s="631"/>
      <c r="O105" s="631"/>
      <c r="P105" s="631"/>
      <c r="Q105" s="631"/>
      <c r="R105" s="631"/>
      <c r="S105" s="631"/>
      <c r="T105" s="629"/>
      <c r="U105" s="629"/>
      <c r="V105" s="629"/>
      <c r="W105" s="629"/>
      <c r="X105" s="629"/>
      <c r="Y105" s="629"/>
      <c r="Z105" s="629"/>
      <c r="AA105" s="629"/>
      <c r="AB105" s="629"/>
      <c r="AC105" s="629"/>
      <c r="AD105" s="629"/>
      <c r="AE105" s="61"/>
      <c r="AF105" s="61"/>
      <c r="AG105" s="61"/>
      <c r="AH105" s="61"/>
      <c r="AI105" s="61"/>
      <c r="AJ105" s="61"/>
    </row>
    <row r="106" spans="1:36" ht="13.95" customHeight="1">
      <c r="A106" s="628"/>
      <c r="B106" s="628"/>
      <c r="C106" s="627"/>
      <c r="D106" s="627"/>
      <c r="E106" s="627"/>
      <c r="F106" s="627"/>
      <c r="G106" s="627"/>
      <c r="H106" s="631"/>
      <c r="I106" s="631"/>
      <c r="J106" s="631"/>
      <c r="K106" s="631"/>
      <c r="L106" s="631"/>
      <c r="M106" s="631"/>
      <c r="N106" s="631"/>
      <c r="O106" s="631"/>
      <c r="P106" s="631"/>
      <c r="Q106" s="631"/>
      <c r="R106" s="631"/>
      <c r="S106" s="631"/>
      <c r="T106" s="629"/>
      <c r="U106" s="629"/>
      <c r="V106" s="629"/>
      <c r="W106" s="629"/>
      <c r="X106" s="629"/>
      <c r="Y106" s="629"/>
      <c r="Z106" s="629"/>
      <c r="AA106" s="629"/>
      <c r="AB106" s="629"/>
      <c r="AC106" s="629"/>
      <c r="AD106" s="629"/>
      <c r="AE106" s="61"/>
      <c r="AF106" s="61"/>
      <c r="AG106" s="61"/>
      <c r="AH106" s="61"/>
      <c r="AI106" s="61"/>
      <c r="AJ106" s="61"/>
    </row>
    <row r="107" spans="1:36" ht="13.95" customHeight="1">
      <c r="A107" s="628"/>
      <c r="B107" s="628"/>
      <c r="C107" s="627"/>
      <c r="D107" s="627"/>
      <c r="E107" s="627"/>
      <c r="F107" s="627"/>
      <c r="G107" s="627"/>
      <c r="H107" s="631"/>
      <c r="I107" s="631"/>
      <c r="J107" s="631"/>
      <c r="K107" s="631"/>
      <c r="L107" s="631"/>
      <c r="M107" s="631"/>
      <c r="N107" s="631"/>
      <c r="O107" s="631"/>
      <c r="P107" s="631"/>
      <c r="Q107" s="631"/>
      <c r="R107" s="631"/>
      <c r="S107" s="631"/>
      <c r="T107" s="629"/>
      <c r="U107" s="629"/>
      <c r="V107" s="629"/>
      <c r="W107" s="629"/>
      <c r="X107" s="629"/>
      <c r="Y107" s="629"/>
      <c r="Z107" s="629"/>
      <c r="AA107" s="629"/>
      <c r="AB107" s="629"/>
      <c r="AC107" s="629"/>
      <c r="AD107" s="629"/>
      <c r="AE107" s="61"/>
      <c r="AF107" s="61"/>
      <c r="AG107" s="61"/>
      <c r="AH107" s="61"/>
      <c r="AI107" s="61"/>
      <c r="AJ107" s="61"/>
    </row>
    <row r="108" spans="1:36" ht="13.95" customHeight="1">
      <c r="A108" s="628"/>
      <c r="B108" s="628"/>
      <c r="C108" s="627"/>
      <c r="D108" s="627"/>
      <c r="E108" s="627"/>
      <c r="F108" s="627"/>
      <c r="G108" s="627"/>
      <c r="H108" s="631"/>
      <c r="I108" s="631"/>
      <c r="J108" s="631"/>
      <c r="K108" s="631"/>
      <c r="L108" s="631"/>
      <c r="M108" s="631"/>
      <c r="N108" s="631"/>
      <c r="O108" s="631"/>
      <c r="P108" s="631"/>
      <c r="Q108" s="631"/>
      <c r="R108" s="631"/>
      <c r="S108" s="631"/>
      <c r="T108" s="629"/>
      <c r="U108" s="629"/>
      <c r="V108" s="629"/>
      <c r="W108" s="629"/>
      <c r="X108" s="629"/>
      <c r="Y108" s="629"/>
      <c r="Z108" s="629"/>
      <c r="AA108" s="629"/>
      <c r="AB108" s="629"/>
      <c r="AC108" s="629"/>
      <c r="AD108" s="629"/>
      <c r="AE108" s="61"/>
      <c r="AF108" s="61"/>
      <c r="AG108" s="61"/>
      <c r="AH108" s="61"/>
      <c r="AI108" s="61"/>
      <c r="AJ108" s="61"/>
    </row>
    <row r="109" spans="1:36" ht="13.95" customHeight="1">
      <c r="A109" s="628"/>
      <c r="B109" s="628"/>
      <c r="C109" s="627"/>
      <c r="D109" s="627"/>
      <c r="E109" s="627"/>
      <c r="F109" s="627"/>
      <c r="G109" s="627"/>
      <c r="H109" s="631"/>
      <c r="I109" s="631"/>
      <c r="J109" s="631"/>
      <c r="K109" s="631"/>
      <c r="L109" s="631"/>
      <c r="M109" s="631"/>
      <c r="N109" s="631"/>
      <c r="O109" s="631"/>
      <c r="P109" s="631"/>
      <c r="Q109" s="631"/>
      <c r="R109" s="631"/>
      <c r="S109" s="631"/>
      <c r="T109" s="629"/>
      <c r="U109" s="629"/>
      <c r="V109" s="629"/>
      <c r="W109" s="629"/>
      <c r="X109" s="629"/>
      <c r="Y109" s="629"/>
      <c r="Z109" s="629"/>
      <c r="AA109" s="629"/>
      <c r="AB109" s="629"/>
      <c r="AC109" s="629"/>
      <c r="AD109" s="629"/>
      <c r="AE109" s="61"/>
      <c r="AF109" s="61"/>
      <c r="AG109" s="61"/>
      <c r="AH109" s="61"/>
      <c r="AI109" s="61"/>
      <c r="AJ109" s="61"/>
    </row>
    <row r="110" spans="1:36" ht="13.95" customHeight="1">
      <c r="A110" s="628"/>
      <c r="B110" s="628"/>
      <c r="C110" s="627"/>
      <c r="D110" s="627"/>
      <c r="E110" s="627"/>
      <c r="F110" s="627"/>
      <c r="G110" s="627"/>
      <c r="H110" s="631"/>
      <c r="I110" s="631"/>
      <c r="J110" s="631"/>
      <c r="K110" s="631"/>
      <c r="L110" s="631"/>
      <c r="M110" s="631"/>
      <c r="N110" s="631"/>
      <c r="O110" s="631"/>
      <c r="P110" s="631"/>
      <c r="Q110" s="631"/>
      <c r="R110" s="631"/>
      <c r="S110" s="631"/>
      <c r="T110" s="629"/>
      <c r="U110" s="629"/>
      <c r="V110" s="629"/>
      <c r="W110" s="629"/>
      <c r="X110" s="629"/>
      <c r="Y110" s="629"/>
      <c r="Z110" s="629"/>
      <c r="AA110" s="629"/>
      <c r="AB110" s="629"/>
      <c r="AC110" s="629"/>
      <c r="AD110" s="629"/>
      <c r="AE110" s="61"/>
      <c r="AF110" s="61"/>
      <c r="AG110" s="61"/>
      <c r="AH110" s="61"/>
      <c r="AI110" s="61"/>
      <c r="AJ110" s="61"/>
    </row>
    <row r="111" spans="1:36" ht="13.95" customHeight="1">
      <c r="A111" s="628"/>
      <c r="B111" s="628"/>
      <c r="C111" s="627"/>
      <c r="D111" s="627"/>
      <c r="E111" s="627"/>
      <c r="F111" s="627"/>
      <c r="G111" s="627"/>
      <c r="H111" s="631"/>
      <c r="I111" s="631"/>
      <c r="J111" s="631"/>
      <c r="K111" s="631"/>
      <c r="L111" s="631"/>
      <c r="M111" s="631"/>
      <c r="N111" s="631"/>
      <c r="O111" s="631"/>
      <c r="P111" s="631"/>
      <c r="Q111" s="631"/>
      <c r="R111" s="631"/>
      <c r="S111" s="631"/>
      <c r="T111" s="629"/>
      <c r="U111" s="629"/>
      <c r="V111" s="629"/>
      <c r="W111" s="629"/>
      <c r="X111" s="629"/>
      <c r="Y111" s="629"/>
      <c r="Z111" s="629"/>
      <c r="AA111" s="629"/>
      <c r="AB111" s="629"/>
      <c r="AC111" s="629"/>
      <c r="AD111" s="629"/>
      <c r="AE111" s="61"/>
      <c r="AF111" s="61"/>
      <c r="AG111" s="61"/>
      <c r="AH111" s="61"/>
      <c r="AI111" s="61"/>
      <c r="AJ111" s="61"/>
    </row>
    <row r="112" spans="1:36" ht="13.95" customHeight="1">
      <c r="A112" s="628"/>
      <c r="B112" s="628"/>
      <c r="C112" s="627"/>
      <c r="D112" s="627"/>
      <c r="E112" s="627"/>
      <c r="F112" s="627"/>
      <c r="G112" s="627"/>
      <c r="H112" s="631"/>
      <c r="I112" s="631"/>
      <c r="J112" s="631"/>
      <c r="K112" s="631"/>
      <c r="L112" s="631"/>
      <c r="M112" s="631"/>
      <c r="N112" s="631"/>
      <c r="O112" s="631"/>
      <c r="P112" s="631"/>
      <c r="Q112" s="631"/>
      <c r="R112" s="631"/>
      <c r="S112" s="631"/>
      <c r="T112" s="629"/>
      <c r="U112" s="629"/>
      <c r="V112" s="629"/>
      <c r="W112" s="629"/>
      <c r="X112" s="629"/>
      <c r="Y112" s="629"/>
      <c r="Z112" s="629"/>
      <c r="AA112" s="629"/>
      <c r="AB112" s="629"/>
      <c r="AC112" s="629"/>
      <c r="AD112" s="629"/>
      <c r="AE112" s="61"/>
      <c r="AF112" s="61"/>
      <c r="AG112" s="61"/>
      <c r="AH112" s="61"/>
      <c r="AI112" s="61"/>
      <c r="AJ112" s="61"/>
    </row>
    <row r="113" spans="1:36">
      <c r="A113" s="628"/>
      <c r="B113" s="628"/>
      <c r="C113" s="627"/>
      <c r="D113" s="627"/>
      <c r="E113" s="627"/>
      <c r="F113" s="627"/>
      <c r="G113" s="627"/>
      <c r="H113" s="631"/>
      <c r="I113" s="631"/>
      <c r="J113" s="631"/>
      <c r="K113" s="631"/>
      <c r="L113" s="631"/>
      <c r="M113" s="631"/>
      <c r="N113" s="631"/>
      <c r="O113" s="631"/>
      <c r="P113" s="631"/>
      <c r="Q113" s="631"/>
      <c r="R113" s="631"/>
      <c r="S113" s="631"/>
      <c r="T113" s="629"/>
      <c r="U113" s="629"/>
      <c r="V113" s="629"/>
      <c r="W113" s="629"/>
      <c r="X113" s="629"/>
      <c r="Y113" s="629"/>
      <c r="Z113" s="629"/>
      <c r="AA113" s="629"/>
      <c r="AB113" s="629"/>
      <c r="AC113" s="629"/>
      <c r="AD113" s="629"/>
      <c r="AE113" s="61"/>
      <c r="AF113" s="61"/>
      <c r="AG113" s="61"/>
      <c r="AH113" s="61"/>
      <c r="AI113" s="61"/>
      <c r="AJ113" s="61"/>
    </row>
    <row r="114" spans="1:36">
      <c r="A114" s="628"/>
      <c r="B114" s="628"/>
      <c r="C114" s="627"/>
      <c r="D114" s="627"/>
      <c r="E114" s="627"/>
      <c r="F114" s="627"/>
      <c r="G114" s="627"/>
      <c r="H114" s="631"/>
      <c r="I114" s="631"/>
      <c r="J114" s="631"/>
      <c r="K114" s="631"/>
      <c r="L114" s="631"/>
      <c r="M114" s="631"/>
      <c r="N114" s="631"/>
      <c r="O114" s="631"/>
      <c r="P114" s="631"/>
      <c r="Q114" s="631"/>
      <c r="R114" s="631"/>
      <c r="S114" s="631"/>
      <c r="T114" s="629"/>
      <c r="U114" s="629"/>
      <c r="V114" s="629"/>
      <c r="W114" s="629"/>
      <c r="X114" s="629"/>
      <c r="Y114" s="629"/>
      <c r="Z114" s="629"/>
      <c r="AA114" s="629"/>
      <c r="AB114" s="629"/>
      <c r="AC114" s="629"/>
      <c r="AD114" s="629"/>
      <c r="AE114" s="61"/>
      <c r="AF114" s="61"/>
      <c r="AG114" s="61"/>
      <c r="AH114" s="61"/>
      <c r="AI114" s="61"/>
      <c r="AJ114" s="61"/>
    </row>
    <row r="115" spans="1:36">
      <c r="A115" s="628"/>
      <c r="B115" s="628"/>
      <c r="C115" s="627"/>
      <c r="D115" s="627"/>
      <c r="E115" s="627"/>
      <c r="F115" s="627"/>
      <c r="G115" s="627"/>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lSqU0+YpR/RYKmcLERwGNnwZe/glg9m8p8dLU7x4lmmSpVvq8SgojYveuvwqlRsQEbPbHBWe3LRp2ZXQszyTJA==" saltValue="uqIf7I8JD8NZ0BUUpJFfdw=="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topLeftCell="J52" zoomScaleNormal="91" zoomScaleSheetLayoutView="100" workbookViewId="0">
      <selection activeCell="AK78" sqref="AK78"/>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2514</v>
      </c>
      <c r="B1" s="38"/>
      <c r="C1" s="38"/>
      <c r="D1" s="38"/>
      <c r="E1" s="38"/>
      <c r="F1" s="38"/>
      <c r="G1" s="38"/>
      <c r="H1" s="38"/>
      <c r="I1" s="38"/>
      <c r="J1" s="38"/>
      <c r="K1" s="38"/>
      <c r="L1" s="38"/>
      <c r="M1" s="38"/>
      <c r="N1" s="38"/>
      <c r="O1" s="38"/>
      <c r="P1" s="38"/>
      <c r="Q1" s="38"/>
      <c r="R1" s="38"/>
      <c r="S1" s="38"/>
      <c r="T1" s="38"/>
      <c r="U1" s="38"/>
      <c r="V1" s="38"/>
      <c r="W1" s="33"/>
      <c r="X1" s="33"/>
      <c r="Y1" s="33"/>
      <c r="Z1" s="33"/>
      <c r="AA1" s="33"/>
      <c r="AB1" s="692" t="s">
        <v>26</v>
      </c>
      <c r="AC1" s="693"/>
      <c r="AD1" s="693"/>
      <c r="AE1" s="692" t="str">
        <f>IF(基本情報入力シート!C13&lt;&gt;"", 基本情報入力シート!C13, "")</f>
        <v>鳥取県</v>
      </c>
      <c r="AF1" s="693"/>
      <c r="AG1" s="693"/>
      <c r="AH1" s="693"/>
      <c r="AI1" s="694"/>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724" t="s">
        <v>4</v>
      </c>
      <c r="B3" s="725"/>
      <c r="C3" s="725"/>
      <c r="D3" s="725"/>
      <c r="E3" s="725"/>
      <c r="F3" s="726"/>
      <c r="G3" s="713" t="str">
        <f>IF(基本情報入力シート!L17="","",基本情報入力シート!L17)</f>
        <v/>
      </c>
      <c r="H3" s="714"/>
      <c r="I3" s="714"/>
      <c r="J3" s="714"/>
      <c r="K3" s="714"/>
      <c r="L3" s="714"/>
      <c r="M3" s="714"/>
      <c r="N3" s="714"/>
      <c r="O3" s="714"/>
      <c r="P3" s="714"/>
      <c r="Q3" s="714"/>
      <c r="R3" s="714"/>
      <c r="S3" s="714"/>
      <c r="T3" s="714"/>
      <c r="U3" s="714"/>
      <c r="V3" s="714"/>
      <c r="W3" s="714"/>
      <c r="X3" s="714"/>
      <c r="Y3" s="714"/>
      <c r="Z3" s="714"/>
      <c r="AA3" s="714"/>
      <c r="AB3" s="714"/>
      <c r="AC3" s="714"/>
      <c r="AD3" s="714"/>
      <c r="AE3" s="714"/>
      <c r="AF3" s="714"/>
      <c r="AG3" s="714"/>
      <c r="AH3" s="714"/>
      <c r="AI3" s="714"/>
      <c r="AJ3" s="50"/>
    </row>
    <row r="4" spans="1:47" s="23" customFormat="1" ht="13.5" customHeight="1">
      <c r="A4" s="727" t="s">
        <v>28</v>
      </c>
      <c r="B4" s="728"/>
      <c r="C4" s="728"/>
      <c r="D4" s="728"/>
      <c r="E4" s="728"/>
      <c r="F4" s="729"/>
      <c r="G4" s="715" t="str">
        <f>IF(基本情報入力シート!L18="","",基本情報入力シート!L18)</f>
        <v/>
      </c>
      <c r="H4" s="716"/>
      <c r="I4" s="716"/>
      <c r="J4" s="716"/>
      <c r="K4" s="716"/>
      <c r="L4" s="716"/>
      <c r="M4" s="716"/>
      <c r="N4" s="716"/>
      <c r="O4" s="716"/>
      <c r="P4" s="716"/>
      <c r="Q4" s="716"/>
      <c r="R4" s="716"/>
      <c r="S4" s="716"/>
      <c r="T4" s="716"/>
      <c r="U4" s="716"/>
      <c r="V4" s="716"/>
      <c r="W4" s="716"/>
      <c r="X4" s="716"/>
      <c r="Y4" s="716"/>
      <c r="Z4" s="716"/>
      <c r="AA4" s="716"/>
      <c r="AB4" s="716"/>
      <c r="AC4" s="716"/>
      <c r="AD4" s="716"/>
      <c r="AE4" s="716"/>
      <c r="AF4" s="716"/>
      <c r="AG4" s="716"/>
      <c r="AH4" s="716"/>
      <c r="AI4" s="716"/>
      <c r="AJ4" s="50"/>
    </row>
    <row r="5" spans="1:47" s="23" customFormat="1" ht="14.25" customHeight="1">
      <c r="A5" s="706" t="s">
        <v>29</v>
      </c>
      <c r="B5" s="707"/>
      <c r="C5" s="707"/>
      <c r="D5" s="707"/>
      <c r="E5" s="707"/>
      <c r="F5" s="708"/>
      <c r="G5" s="55" t="s">
        <v>7</v>
      </c>
      <c r="H5" s="709" t="str">
        <f>IF(基本情報入力シート!AN20="－","",基本情報入力シート!AN20)</f>
        <v>-</v>
      </c>
      <c r="I5" s="709"/>
      <c r="J5" s="709"/>
      <c r="K5" s="709"/>
      <c r="L5" s="709"/>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70"/>
      <c r="B6" s="671"/>
      <c r="C6" s="671"/>
      <c r="D6" s="671"/>
      <c r="E6" s="671"/>
      <c r="F6" s="672"/>
      <c r="G6" s="717" t="str">
        <f>IF(基本情報入力シート!L20="","",基本情報入力シート!L20)</f>
        <v/>
      </c>
      <c r="H6" s="718"/>
      <c r="I6" s="718"/>
      <c r="J6" s="718"/>
      <c r="K6" s="718"/>
      <c r="L6" s="718"/>
      <c r="M6" s="718"/>
      <c r="N6" s="718"/>
      <c r="O6" s="718"/>
      <c r="P6" s="718"/>
      <c r="Q6" s="718"/>
      <c r="R6" s="718"/>
      <c r="S6" s="718"/>
      <c r="T6" s="718"/>
      <c r="U6" s="718"/>
      <c r="V6" s="718"/>
      <c r="W6" s="718"/>
      <c r="X6" s="718"/>
      <c r="Y6" s="718"/>
      <c r="Z6" s="718"/>
      <c r="AA6" s="718"/>
      <c r="AB6" s="718"/>
      <c r="AC6" s="718"/>
      <c r="AD6" s="718"/>
      <c r="AE6" s="718"/>
      <c r="AF6" s="718"/>
      <c r="AG6" s="718"/>
      <c r="AH6" s="718"/>
      <c r="AI6" s="718"/>
      <c r="AJ6" s="50"/>
    </row>
    <row r="7" spans="1:47" s="23" customFormat="1" ht="14.4" customHeight="1">
      <c r="A7" s="670"/>
      <c r="B7" s="671"/>
      <c r="C7" s="671"/>
      <c r="D7" s="671"/>
      <c r="E7" s="671"/>
      <c r="F7" s="672"/>
      <c r="G7" s="719" t="str">
        <f>IF(基本情報入力シート!L21="","",基本情報入力シート!L21)</f>
        <v/>
      </c>
      <c r="H7" s="720"/>
      <c r="I7" s="720"/>
      <c r="J7" s="720"/>
      <c r="K7" s="720"/>
      <c r="L7" s="720"/>
      <c r="M7" s="720"/>
      <c r="N7" s="720"/>
      <c r="O7" s="720"/>
      <c r="P7" s="720"/>
      <c r="Q7" s="720"/>
      <c r="R7" s="720"/>
      <c r="S7" s="720"/>
      <c r="T7" s="720"/>
      <c r="U7" s="720"/>
      <c r="V7" s="720"/>
      <c r="W7" s="720"/>
      <c r="X7" s="720"/>
      <c r="Y7" s="720"/>
      <c r="Z7" s="720"/>
      <c r="AA7" s="720"/>
      <c r="AB7" s="720"/>
      <c r="AC7" s="720"/>
      <c r="AD7" s="720"/>
      <c r="AE7" s="720"/>
      <c r="AF7" s="720"/>
      <c r="AG7" s="720"/>
      <c r="AH7" s="720"/>
      <c r="AI7" s="720"/>
      <c r="AJ7" s="50"/>
    </row>
    <row r="8" spans="1:47" s="23" customFormat="1" ht="11.4" customHeight="1">
      <c r="A8" s="710" t="s">
        <v>4</v>
      </c>
      <c r="B8" s="711"/>
      <c r="C8" s="711"/>
      <c r="D8" s="711"/>
      <c r="E8" s="711"/>
      <c r="F8" s="712"/>
      <c r="G8" s="733" t="str">
        <f>IF(基本情報入力シート!L25="","",基本情報入力シート!L25)</f>
        <v/>
      </c>
      <c r="H8" s="734"/>
      <c r="I8" s="734"/>
      <c r="J8" s="734"/>
      <c r="K8" s="734"/>
      <c r="L8" s="734"/>
      <c r="M8" s="734"/>
      <c r="N8" s="734"/>
      <c r="O8" s="734"/>
      <c r="P8" s="734"/>
      <c r="Q8" s="734"/>
      <c r="R8" s="734"/>
      <c r="S8" s="734"/>
      <c r="T8" s="734"/>
      <c r="U8" s="734"/>
      <c r="V8" s="734"/>
      <c r="W8" s="734"/>
      <c r="X8" s="734"/>
      <c r="Y8" s="734"/>
      <c r="Z8" s="734"/>
      <c r="AA8" s="734"/>
      <c r="AB8" s="734"/>
      <c r="AC8" s="734"/>
      <c r="AD8" s="734"/>
      <c r="AE8" s="734"/>
      <c r="AF8" s="734"/>
      <c r="AG8" s="734"/>
      <c r="AH8" s="734"/>
      <c r="AI8" s="734"/>
      <c r="AJ8" s="50"/>
    </row>
    <row r="9" spans="1:47" s="23" customFormat="1" ht="13.5" customHeight="1">
      <c r="A9" s="670" t="s">
        <v>30</v>
      </c>
      <c r="B9" s="671"/>
      <c r="C9" s="671"/>
      <c r="D9" s="671"/>
      <c r="E9" s="671"/>
      <c r="F9" s="672"/>
      <c r="G9" s="661" t="str">
        <f>IF(基本情報入力シート!L26="","",基本情報入力シート!L26)</f>
        <v/>
      </c>
      <c r="H9" s="662"/>
      <c r="I9" s="662"/>
      <c r="J9" s="662"/>
      <c r="K9" s="662"/>
      <c r="L9" s="662"/>
      <c r="M9" s="662"/>
      <c r="N9" s="662"/>
      <c r="O9" s="662"/>
      <c r="P9" s="662"/>
      <c r="Q9" s="662"/>
      <c r="R9" s="662"/>
      <c r="S9" s="662"/>
      <c r="T9" s="662"/>
      <c r="U9" s="662"/>
      <c r="V9" s="662"/>
      <c r="W9" s="662"/>
      <c r="X9" s="662"/>
      <c r="Y9" s="662"/>
      <c r="Z9" s="662"/>
      <c r="AA9" s="662"/>
      <c r="AB9" s="662"/>
      <c r="AC9" s="662"/>
      <c r="AD9" s="662"/>
      <c r="AE9" s="662"/>
      <c r="AF9" s="662"/>
      <c r="AG9" s="662"/>
      <c r="AH9" s="662"/>
      <c r="AI9" s="662"/>
      <c r="AJ9" s="50"/>
    </row>
    <row r="10" spans="1:47" s="23" customFormat="1">
      <c r="A10" s="673" t="s">
        <v>31</v>
      </c>
      <c r="B10" s="673"/>
      <c r="C10" s="673"/>
      <c r="D10" s="673"/>
      <c r="E10" s="673"/>
      <c r="F10" s="673"/>
      <c r="G10" s="674" t="s">
        <v>16</v>
      </c>
      <c r="H10" s="675"/>
      <c r="I10" s="675"/>
      <c r="J10" s="675"/>
      <c r="K10" s="730" t="str">
        <f>IF(基本情報入力シート!L27="","",基本情報入力シート!L27)</f>
        <v/>
      </c>
      <c r="L10" s="731"/>
      <c r="M10" s="731"/>
      <c r="N10" s="731"/>
      <c r="O10" s="731"/>
      <c r="P10" s="731"/>
      <c r="Q10" s="731"/>
      <c r="R10" s="731"/>
      <c r="S10" s="731"/>
      <c r="T10" s="732"/>
      <c r="U10" s="721" t="s">
        <v>17</v>
      </c>
      <c r="V10" s="722"/>
      <c r="W10" s="722"/>
      <c r="X10" s="723"/>
      <c r="Y10" s="730" t="str">
        <f>IF(基本情報入力シート!L28="","",基本情報入力シート!L28)</f>
        <v/>
      </c>
      <c r="Z10" s="731"/>
      <c r="AA10" s="731"/>
      <c r="AB10" s="731"/>
      <c r="AC10" s="731"/>
      <c r="AD10" s="731"/>
      <c r="AE10" s="731"/>
      <c r="AF10" s="731"/>
      <c r="AG10" s="731"/>
      <c r="AH10" s="731"/>
      <c r="AI10" s="731"/>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735" t="s">
        <v>1914</v>
      </c>
      <c r="C13" s="735"/>
      <c r="D13" s="735"/>
      <c r="E13" s="735"/>
      <c r="F13" s="735"/>
      <c r="G13" s="735"/>
      <c r="H13" s="735"/>
      <c r="I13" s="735"/>
      <c r="J13" s="735"/>
      <c r="K13" s="735"/>
      <c r="L13" s="735"/>
      <c r="M13" s="735"/>
      <c r="N13" s="735"/>
      <c r="O13" s="735"/>
      <c r="P13" s="735"/>
      <c r="Q13" s="735"/>
      <c r="R13" s="735"/>
      <c r="S13" s="735"/>
      <c r="T13" s="735"/>
      <c r="U13" s="735"/>
      <c r="V13" s="735"/>
      <c r="W13" s="735"/>
      <c r="X13" s="735"/>
      <c r="Y13" s="735"/>
      <c r="Z13" s="735"/>
      <c r="AA13" s="735"/>
      <c r="AB13" s="735"/>
      <c r="AC13" s="735"/>
      <c r="AD13" s="735"/>
      <c r="AE13" s="735"/>
      <c r="AF13" s="735"/>
      <c r="AG13" s="735"/>
      <c r="AH13" s="735"/>
      <c r="AI13" s="735"/>
    </row>
    <row r="14" spans="1:47" ht="54.6" customHeight="1" thickBot="1">
      <c r="A14" s="190"/>
      <c r="B14" s="737" t="s">
        <v>2423</v>
      </c>
      <c r="C14" s="737"/>
      <c r="D14" s="737"/>
      <c r="E14" s="737"/>
      <c r="F14" s="737"/>
      <c r="G14" s="737"/>
      <c r="H14" s="737"/>
      <c r="I14" s="737"/>
      <c r="J14" s="737"/>
      <c r="K14" s="737"/>
      <c r="L14" s="737"/>
      <c r="M14" s="737"/>
      <c r="N14" s="737"/>
      <c r="O14" s="737"/>
      <c r="P14" s="737"/>
      <c r="Q14" s="737"/>
      <c r="R14" s="737"/>
      <c r="S14" s="737"/>
      <c r="T14" s="737"/>
      <c r="U14" s="737"/>
      <c r="V14" s="737"/>
      <c r="W14" s="737"/>
      <c r="X14" s="737"/>
      <c r="Y14" s="737"/>
      <c r="Z14" s="737"/>
      <c r="AA14" s="737"/>
      <c r="AB14" s="737"/>
      <c r="AC14" s="737"/>
      <c r="AD14" s="737"/>
      <c r="AE14" s="737"/>
      <c r="AF14" s="737"/>
      <c r="AG14" s="736"/>
      <c r="AH14" s="750" t="str">
        <f>IF(G4="","",IF(COUNTIF(基本情報入力シート!AN58:AN257,"加算対象外")=COUNTIFS('様式第2-3号（個表） '!J15:J214,"&lt;&gt;",'様式第2-3号（個表） '!AP15:AP214,"加算対象外"),"○","×"))</f>
        <v/>
      </c>
      <c r="AI14" s="554"/>
      <c r="AJ14" s="192"/>
      <c r="AK14" s="260"/>
      <c r="AR14" s="25"/>
    </row>
    <row r="15" spans="1:47" ht="26.4" customHeight="1">
      <c r="A15" s="33"/>
      <c r="B15" s="749" t="s">
        <v>2515</v>
      </c>
      <c r="C15" s="749"/>
      <c r="D15" s="749"/>
      <c r="E15" s="749"/>
      <c r="F15" s="749"/>
      <c r="G15" s="749"/>
      <c r="H15" s="749"/>
      <c r="I15" s="749"/>
      <c r="J15" s="749"/>
      <c r="K15" s="749"/>
      <c r="L15" s="749"/>
      <c r="M15" s="749"/>
      <c r="N15" s="749"/>
      <c r="O15" s="749"/>
      <c r="P15" s="749"/>
      <c r="Q15" s="749"/>
      <c r="R15" s="749"/>
      <c r="S15" s="749"/>
      <c r="T15" s="749"/>
      <c r="U15" s="749"/>
      <c r="V15" s="749"/>
      <c r="W15" s="749"/>
      <c r="X15" s="749"/>
      <c r="Y15" s="749"/>
      <c r="Z15" s="749"/>
      <c r="AA15" s="749"/>
      <c r="AB15" s="749"/>
      <c r="AC15" s="749"/>
      <c r="AD15" s="749"/>
      <c r="AE15" s="749"/>
      <c r="AF15" s="749"/>
      <c r="AG15" s="749"/>
      <c r="AH15" s="749"/>
      <c r="AI15" s="749"/>
      <c r="AJ15" s="211"/>
    </row>
    <row r="16" spans="1:47" ht="16.8"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00000000000003" customHeight="1" thickBot="1">
      <c r="A17" s="33"/>
      <c r="B17" s="743" t="s">
        <v>2516</v>
      </c>
      <c r="C17" s="696"/>
      <c r="D17" s="696"/>
      <c r="E17" s="696"/>
      <c r="F17" s="696"/>
      <c r="G17" s="696"/>
      <c r="H17" s="696"/>
      <c r="I17" s="696"/>
      <c r="J17" s="696"/>
      <c r="K17" s="696"/>
      <c r="L17" s="696"/>
      <c r="M17" s="696"/>
      <c r="N17" s="696"/>
      <c r="O17" s="696"/>
      <c r="P17" s="696"/>
      <c r="Q17" s="696"/>
      <c r="R17" s="696"/>
      <c r="S17" s="696"/>
      <c r="T17" s="696"/>
      <c r="U17" s="696"/>
      <c r="V17" s="696"/>
      <c r="W17" s="696"/>
      <c r="X17" s="696"/>
      <c r="Y17" s="696"/>
      <c r="Z17" s="696"/>
      <c r="AA17" s="696"/>
      <c r="AB17" s="696"/>
      <c r="AC17" s="696"/>
      <c r="AD17" s="696"/>
      <c r="AE17" s="696"/>
      <c r="AF17" s="696"/>
      <c r="AG17" s="696"/>
      <c r="AH17" s="553" t="str">
        <f>IF(OR(G4="",AW17="処遇改善加算の要件を選択していない"),"",IF(AND(OR(AH18="✓",AH18="誓約"),AH19="○"),"○","×"))</f>
        <v/>
      </c>
      <c r="AI17" s="554"/>
      <c r="AJ17" s="211"/>
      <c r="AW17" s="46" t="str">
        <f>IF(G4="","",IF(COUNTIF('様式第2-3号（個表） '!J12:J214,"加算Ⅳに準ずる要件を満たす")+COUNTIF('様式第2-3号（個表） '!J12:J214,"加算Ⅳに準ずる要件を満たすことを誓約")=0, "処遇改善加算の要件を選択していない","処遇改善加算の要件を選択している"))</f>
        <v/>
      </c>
    </row>
    <row r="18" spans="1:49" ht="19.2" customHeight="1">
      <c r="A18" s="33"/>
      <c r="B18" s="751"/>
      <c r="C18" s="745" t="s">
        <v>1955</v>
      </c>
      <c r="D18" s="745"/>
      <c r="E18" s="745"/>
      <c r="F18" s="745"/>
      <c r="G18" s="745"/>
      <c r="H18" s="745"/>
      <c r="I18" s="745"/>
      <c r="J18" s="745"/>
      <c r="K18" s="745"/>
      <c r="L18" s="745"/>
      <c r="M18" s="745"/>
      <c r="N18" s="745"/>
      <c r="O18" s="745"/>
      <c r="P18" s="745"/>
      <c r="Q18" s="745"/>
      <c r="R18" s="745"/>
      <c r="S18" s="745"/>
      <c r="T18" s="745"/>
      <c r="U18" s="745"/>
      <c r="V18" s="745"/>
      <c r="W18" s="745"/>
      <c r="X18" s="745"/>
      <c r="Y18" s="745"/>
      <c r="Z18" s="745"/>
      <c r="AA18" s="745"/>
      <c r="AB18" s="745"/>
      <c r="AC18" s="745"/>
      <c r="AD18" s="745"/>
      <c r="AE18" s="745"/>
      <c r="AF18" s="745"/>
      <c r="AG18" s="745"/>
      <c r="AH18" s="741"/>
      <c r="AI18" s="741"/>
      <c r="AJ18" s="211"/>
      <c r="AK18" s="33"/>
      <c r="AR18" s="25"/>
      <c r="AW18" s="46"/>
    </row>
    <row r="19" spans="1:49" ht="104.4" customHeight="1">
      <c r="A19" s="33"/>
      <c r="B19" s="752"/>
      <c r="C19" s="746" t="s">
        <v>2428</v>
      </c>
      <c r="D19" s="746"/>
      <c r="E19" s="746"/>
      <c r="F19" s="746"/>
      <c r="G19" s="746"/>
      <c r="H19" s="746"/>
      <c r="I19" s="746"/>
      <c r="J19" s="746"/>
      <c r="K19" s="746"/>
      <c r="L19" s="746"/>
      <c r="M19" s="746"/>
      <c r="N19" s="746"/>
      <c r="O19" s="746"/>
      <c r="P19" s="746"/>
      <c r="Q19" s="746"/>
      <c r="R19" s="746"/>
      <c r="S19" s="746"/>
      <c r="T19" s="746"/>
      <c r="U19" s="746"/>
      <c r="V19" s="746"/>
      <c r="W19" s="746"/>
      <c r="X19" s="746"/>
      <c r="Y19" s="746"/>
      <c r="Z19" s="746"/>
      <c r="AA19" s="746"/>
      <c r="AB19" s="746"/>
      <c r="AC19" s="746"/>
      <c r="AD19" s="746"/>
      <c r="AE19" s="746"/>
      <c r="AF19" s="746"/>
      <c r="AG19" s="746"/>
      <c r="AH19" s="747" t="str">
        <f>IF(G4="", "", IF(AND(AW21&gt;=1, AW25&gt;=1, AW29&gt;=1, AW33&gt;=1, OR(AW37&gt;=2,AW45=2), AW46&gt;=1), "○", "×"))</f>
        <v/>
      </c>
      <c r="AI19" s="747"/>
      <c r="AJ19" s="211"/>
      <c r="AK19" s="33"/>
      <c r="AR19" s="25"/>
    </row>
    <row r="20" spans="1:49" ht="18" customHeight="1">
      <c r="A20" s="33"/>
      <c r="B20" s="752"/>
      <c r="C20" s="748" t="s">
        <v>35</v>
      </c>
      <c r="D20" s="748"/>
      <c r="E20" s="748"/>
      <c r="F20" s="748" t="s">
        <v>36</v>
      </c>
      <c r="G20" s="748"/>
      <c r="H20" s="748"/>
      <c r="I20" s="748"/>
      <c r="J20" s="748"/>
      <c r="K20" s="748"/>
      <c r="L20" s="748"/>
      <c r="M20" s="748"/>
      <c r="N20" s="748"/>
      <c r="O20" s="748"/>
      <c r="P20" s="748"/>
      <c r="Q20" s="748"/>
      <c r="R20" s="748"/>
      <c r="S20" s="748"/>
      <c r="T20" s="748"/>
      <c r="U20" s="748"/>
      <c r="V20" s="748"/>
      <c r="W20" s="748"/>
      <c r="X20" s="748"/>
      <c r="Y20" s="748"/>
      <c r="Z20" s="748"/>
      <c r="AA20" s="748"/>
      <c r="AB20" s="748"/>
      <c r="AC20" s="748"/>
      <c r="AD20" s="748"/>
      <c r="AE20" s="748"/>
      <c r="AF20" s="748"/>
      <c r="AG20" s="748"/>
      <c r="AH20" s="748"/>
      <c r="AI20" s="748"/>
      <c r="AJ20" s="211"/>
      <c r="AL20" s="33"/>
      <c r="AM20" s="33"/>
      <c r="AN20" s="33"/>
      <c r="AR20" s="25"/>
      <c r="AV20" s="33"/>
    </row>
    <row r="21" spans="1:49" ht="19.95" customHeight="1">
      <c r="A21" s="33"/>
      <c r="B21" s="752"/>
      <c r="C21" s="584" t="s">
        <v>37</v>
      </c>
      <c r="D21" s="584"/>
      <c r="E21" s="584"/>
      <c r="F21" s="741"/>
      <c r="G21" s="741"/>
      <c r="H21" s="745" t="s">
        <v>38</v>
      </c>
      <c r="I21" s="745"/>
      <c r="J21" s="745"/>
      <c r="K21" s="745"/>
      <c r="L21" s="745"/>
      <c r="M21" s="745"/>
      <c r="N21" s="745"/>
      <c r="O21" s="745"/>
      <c r="P21" s="745"/>
      <c r="Q21" s="745"/>
      <c r="R21" s="745"/>
      <c r="S21" s="745"/>
      <c r="T21" s="745"/>
      <c r="U21" s="745"/>
      <c r="V21" s="745"/>
      <c r="W21" s="745"/>
      <c r="X21" s="745"/>
      <c r="Y21" s="745"/>
      <c r="Z21" s="745"/>
      <c r="AA21" s="745"/>
      <c r="AB21" s="745"/>
      <c r="AC21" s="745"/>
      <c r="AD21" s="745"/>
      <c r="AE21" s="745"/>
      <c r="AF21" s="745"/>
      <c r="AG21" s="745"/>
      <c r="AH21" s="745"/>
      <c r="AI21" s="745"/>
      <c r="AJ21" s="211"/>
      <c r="AL21" s="33"/>
      <c r="AM21" s="33"/>
      <c r="AN21" s="33"/>
      <c r="AR21" s="25"/>
      <c r="AW21" s="394">
        <f>COUNTIF(F21:G24,"✓")+COUNTIF(F21:G24,"誓約")</f>
        <v>0</v>
      </c>
    </row>
    <row r="22" spans="1:49" ht="19.95" customHeight="1">
      <c r="A22" s="33"/>
      <c r="B22" s="752"/>
      <c r="C22" s="584"/>
      <c r="D22" s="584"/>
      <c r="E22" s="584"/>
      <c r="F22" s="741"/>
      <c r="G22" s="741"/>
      <c r="H22" s="745" t="s">
        <v>39</v>
      </c>
      <c r="I22" s="745"/>
      <c r="J22" s="745"/>
      <c r="K22" s="745"/>
      <c r="L22" s="745"/>
      <c r="M22" s="745"/>
      <c r="N22" s="745"/>
      <c r="O22" s="745"/>
      <c r="P22" s="745"/>
      <c r="Q22" s="745"/>
      <c r="R22" s="745"/>
      <c r="S22" s="745"/>
      <c r="T22" s="745"/>
      <c r="U22" s="745"/>
      <c r="V22" s="745"/>
      <c r="W22" s="745"/>
      <c r="X22" s="745"/>
      <c r="Y22" s="745"/>
      <c r="Z22" s="745"/>
      <c r="AA22" s="745"/>
      <c r="AB22" s="745"/>
      <c r="AC22" s="745"/>
      <c r="AD22" s="745"/>
      <c r="AE22" s="745"/>
      <c r="AF22" s="745"/>
      <c r="AG22" s="745"/>
      <c r="AH22" s="745"/>
      <c r="AI22" s="745"/>
      <c r="AJ22" s="211"/>
      <c r="AL22" s="33"/>
      <c r="AM22" s="33"/>
      <c r="AN22" s="33"/>
      <c r="AR22" s="25"/>
      <c r="AW22" s="394"/>
    </row>
    <row r="23" spans="1:49" ht="30" customHeight="1">
      <c r="A23" s="33"/>
      <c r="B23" s="752"/>
      <c r="C23" s="584"/>
      <c r="D23" s="584"/>
      <c r="E23" s="584"/>
      <c r="F23" s="741"/>
      <c r="G23" s="741"/>
      <c r="H23" s="745" t="s">
        <v>40</v>
      </c>
      <c r="I23" s="745"/>
      <c r="J23" s="745"/>
      <c r="K23" s="745"/>
      <c r="L23" s="745"/>
      <c r="M23" s="745"/>
      <c r="N23" s="745"/>
      <c r="O23" s="745"/>
      <c r="P23" s="745"/>
      <c r="Q23" s="745"/>
      <c r="R23" s="745"/>
      <c r="S23" s="745"/>
      <c r="T23" s="745"/>
      <c r="U23" s="745"/>
      <c r="V23" s="745"/>
      <c r="W23" s="745"/>
      <c r="X23" s="745"/>
      <c r="Y23" s="745"/>
      <c r="Z23" s="745"/>
      <c r="AA23" s="745"/>
      <c r="AB23" s="745"/>
      <c r="AC23" s="745"/>
      <c r="AD23" s="745"/>
      <c r="AE23" s="745"/>
      <c r="AF23" s="745"/>
      <c r="AG23" s="745"/>
      <c r="AH23" s="745"/>
      <c r="AI23" s="745"/>
      <c r="AJ23" s="211"/>
      <c r="AL23" s="33"/>
      <c r="AM23" s="33"/>
      <c r="AN23" s="33"/>
      <c r="AR23" s="25"/>
      <c r="AW23" s="394"/>
    </row>
    <row r="24" spans="1:49" ht="19.95" customHeight="1">
      <c r="A24" s="33"/>
      <c r="B24" s="752"/>
      <c r="C24" s="584"/>
      <c r="D24" s="584"/>
      <c r="E24" s="584"/>
      <c r="F24" s="741"/>
      <c r="G24" s="741"/>
      <c r="H24" s="745" t="s">
        <v>41</v>
      </c>
      <c r="I24" s="745"/>
      <c r="J24" s="745"/>
      <c r="K24" s="745"/>
      <c r="L24" s="745"/>
      <c r="M24" s="745"/>
      <c r="N24" s="745"/>
      <c r="O24" s="745"/>
      <c r="P24" s="745"/>
      <c r="Q24" s="745"/>
      <c r="R24" s="745"/>
      <c r="S24" s="745"/>
      <c r="T24" s="745"/>
      <c r="U24" s="745"/>
      <c r="V24" s="745"/>
      <c r="W24" s="745"/>
      <c r="X24" s="745"/>
      <c r="Y24" s="745"/>
      <c r="Z24" s="745"/>
      <c r="AA24" s="745"/>
      <c r="AB24" s="745"/>
      <c r="AC24" s="745"/>
      <c r="AD24" s="745"/>
      <c r="AE24" s="745"/>
      <c r="AF24" s="745"/>
      <c r="AG24" s="745"/>
      <c r="AH24" s="745"/>
      <c r="AI24" s="745"/>
      <c r="AJ24" s="211"/>
      <c r="AL24" s="33"/>
      <c r="AM24" s="33"/>
      <c r="AN24" s="33"/>
      <c r="AR24" s="25"/>
      <c r="AW24" s="394"/>
    </row>
    <row r="25" spans="1:49" ht="38.4" customHeight="1">
      <c r="A25" s="33"/>
      <c r="B25" s="752"/>
      <c r="C25" s="584" t="s">
        <v>42</v>
      </c>
      <c r="D25" s="584"/>
      <c r="E25" s="584"/>
      <c r="F25" s="741"/>
      <c r="G25" s="741"/>
      <c r="H25" s="745" t="s">
        <v>43</v>
      </c>
      <c r="I25" s="745"/>
      <c r="J25" s="745"/>
      <c r="K25" s="745"/>
      <c r="L25" s="745"/>
      <c r="M25" s="745"/>
      <c r="N25" s="745"/>
      <c r="O25" s="745"/>
      <c r="P25" s="745"/>
      <c r="Q25" s="745"/>
      <c r="R25" s="745"/>
      <c r="S25" s="745"/>
      <c r="T25" s="745"/>
      <c r="U25" s="745"/>
      <c r="V25" s="745"/>
      <c r="W25" s="745"/>
      <c r="X25" s="745"/>
      <c r="Y25" s="745"/>
      <c r="Z25" s="745"/>
      <c r="AA25" s="745"/>
      <c r="AB25" s="745"/>
      <c r="AC25" s="745"/>
      <c r="AD25" s="745"/>
      <c r="AE25" s="745"/>
      <c r="AF25" s="745"/>
      <c r="AG25" s="745"/>
      <c r="AH25" s="745"/>
      <c r="AI25" s="745"/>
      <c r="AJ25" s="211"/>
      <c r="AL25" s="33"/>
      <c r="AM25" s="33"/>
      <c r="AN25" s="33"/>
      <c r="AR25" s="25"/>
      <c r="AW25" s="394">
        <f>COUNTIF(F25:G28,"✓")+COUNTIF(F25:G28,"誓約")</f>
        <v>0</v>
      </c>
    </row>
    <row r="26" spans="1:49" ht="19.95" customHeight="1">
      <c r="A26" s="33"/>
      <c r="B26" s="752"/>
      <c r="C26" s="584"/>
      <c r="D26" s="584"/>
      <c r="E26" s="584"/>
      <c r="F26" s="741"/>
      <c r="G26" s="741"/>
      <c r="H26" s="745" t="s">
        <v>44</v>
      </c>
      <c r="I26" s="745"/>
      <c r="J26" s="745"/>
      <c r="K26" s="745"/>
      <c r="L26" s="745"/>
      <c r="M26" s="745"/>
      <c r="N26" s="745"/>
      <c r="O26" s="745"/>
      <c r="P26" s="745"/>
      <c r="Q26" s="745"/>
      <c r="R26" s="745"/>
      <c r="S26" s="745"/>
      <c r="T26" s="745"/>
      <c r="U26" s="745"/>
      <c r="V26" s="745"/>
      <c r="W26" s="745"/>
      <c r="X26" s="745"/>
      <c r="Y26" s="745"/>
      <c r="Z26" s="745"/>
      <c r="AA26" s="745"/>
      <c r="AB26" s="745"/>
      <c r="AC26" s="745"/>
      <c r="AD26" s="745"/>
      <c r="AE26" s="745"/>
      <c r="AF26" s="745"/>
      <c r="AG26" s="745"/>
      <c r="AH26" s="745"/>
      <c r="AI26" s="745"/>
      <c r="AJ26" s="211"/>
      <c r="AL26" s="33"/>
      <c r="AM26" s="33"/>
      <c r="AN26" s="33"/>
      <c r="AR26" s="25"/>
      <c r="AW26" s="394"/>
    </row>
    <row r="27" spans="1:49" ht="19.95" customHeight="1">
      <c r="A27" s="33"/>
      <c r="B27" s="752"/>
      <c r="C27" s="584"/>
      <c r="D27" s="584"/>
      <c r="E27" s="584"/>
      <c r="F27" s="741"/>
      <c r="G27" s="741"/>
      <c r="H27" s="745" t="s">
        <v>45</v>
      </c>
      <c r="I27" s="745"/>
      <c r="J27" s="745"/>
      <c r="K27" s="745"/>
      <c r="L27" s="745"/>
      <c r="M27" s="745"/>
      <c r="N27" s="745"/>
      <c r="O27" s="745"/>
      <c r="P27" s="745"/>
      <c r="Q27" s="745"/>
      <c r="R27" s="745"/>
      <c r="S27" s="745"/>
      <c r="T27" s="745"/>
      <c r="U27" s="745"/>
      <c r="V27" s="745"/>
      <c r="W27" s="745"/>
      <c r="X27" s="745"/>
      <c r="Y27" s="745"/>
      <c r="Z27" s="745"/>
      <c r="AA27" s="745"/>
      <c r="AB27" s="745"/>
      <c r="AC27" s="745"/>
      <c r="AD27" s="745"/>
      <c r="AE27" s="745"/>
      <c r="AF27" s="745"/>
      <c r="AG27" s="745"/>
      <c r="AH27" s="745"/>
      <c r="AI27" s="745"/>
      <c r="AJ27" s="211"/>
      <c r="AL27" s="33"/>
      <c r="AM27" s="33"/>
      <c r="AN27" s="33"/>
      <c r="AR27" s="25"/>
      <c r="AW27" s="394"/>
    </row>
    <row r="28" spans="1:49" ht="19.95" customHeight="1">
      <c r="A28" s="33"/>
      <c r="B28" s="752"/>
      <c r="C28" s="584"/>
      <c r="D28" s="584"/>
      <c r="E28" s="584"/>
      <c r="F28" s="741"/>
      <c r="G28" s="741"/>
      <c r="H28" s="745" t="s">
        <v>46</v>
      </c>
      <c r="I28" s="745"/>
      <c r="J28" s="745"/>
      <c r="K28" s="745"/>
      <c r="L28" s="745"/>
      <c r="M28" s="745"/>
      <c r="N28" s="745"/>
      <c r="O28" s="745"/>
      <c r="P28" s="745"/>
      <c r="Q28" s="745"/>
      <c r="R28" s="745"/>
      <c r="S28" s="745"/>
      <c r="T28" s="745"/>
      <c r="U28" s="745"/>
      <c r="V28" s="745"/>
      <c r="W28" s="745"/>
      <c r="X28" s="745"/>
      <c r="Y28" s="745"/>
      <c r="Z28" s="745"/>
      <c r="AA28" s="745"/>
      <c r="AB28" s="745"/>
      <c r="AC28" s="745"/>
      <c r="AD28" s="745"/>
      <c r="AE28" s="745"/>
      <c r="AF28" s="745"/>
      <c r="AG28" s="745"/>
      <c r="AH28" s="745"/>
      <c r="AI28" s="745"/>
      <c r="AJ28" s="211"/>
      <c r="AL28" s="33"/>
      <c r="AM28" s="33"/>
      <c r="AN28" s="33"/>
      <c r="AR28" s="25"/>
      <c r="AW28" s="394"/>
    </row>
    <row r="29" spans="1:49" ht="19.95" customHeight="1">
      <c r="A29" s="33"/>
      <c r="B29" s="752"/>
      <c r="C29" s="584" t="s">
        <v>47</v>
      </c>
      <c r="D29" s="584"/>
      <c r="E29" s="584"/>
      <c r="F29" s="741"/>
      <c r="G29" s="741"/>
      <c r="H29" s="745" t="s">
        <v>48</v>
      </c>
      <c r="I29" s="745"/>
      <c r="J29" s="745"/>
      <c r="K29" s="745"/>
      <c r="L29" s="745"/>
      <c r="M29" s="745"/>
      <c r="N29" s="745"/>
      <c r="O29" s="745"/>
      <c r="P29" s="745"/>
      <c r="Q29" s="745"/>
      <c r="R29" s="745"/>
      <c r="S29" s="745"/>
      <c r="T29" s="745"/>
      <c r="U29" s="745"/>
      <c r="V29" s="745"/>
      <c r="W29" s="745"/>
      <c r="X29" s="745"/>
      <c r="Y29" s="745"/>
      <c r="Z29" s="745"/>
      <c r="AA29" s="745"/>
      <c r="AB29" s="745"/>
      <c r="AC29" s="745"/>
      <c r="AD29" s="745"/>
      <c r="AE29" s="745"/>
      <c r="AF29" s="745"/>
      <c r="AG29" s="745"/>
      <c r="AH29" s="745"/>
      <c r="AI29" s="745"/>
      <c r="AJ29" s="211"/>
      <c r="AL29" s="33"/>
      <c r="AM29" s="33"/>
      <c r="AN29" s="33"/>
      <c r="AR29" s="25"/>
      <c r="AW29" s="394">
        <f>COUNTIF(F29:G32,"✓")+COUNTIF(F29:G32,"誓約")</f>
        <v>0</v>
      </c>
    </row>
    <row r="30" spans="1:49" ht="30.6" customHeight="1">
      <c r="A30" s="33"/>
      <c r="B30" s="752"/>
      <c r="C30" s="584"/>
      <c r="D30" s="584"/>
      <c r="E30" s="584"/>
      <c r="F30" s="741"/>
      <c r="G30" s="741"/>
      <c r="H30" s="745" t="s">
        <v>49</v>
      </c>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211"/>
      <c r="AL30" s="33"/>
      <c r="AM30" s="33"/>
      <c r="AN30" s="33"/>
      <c r="AR30" s="25"/>
      <c r="AW30" s="394"/>
    </row>
    <row r="31" spans="1:49" ht="35.4" customHeight="1">
      <c r="A31" s="33"/>
      <c r="B31" s="752"/>
      <c r="C31" s="584"/>
      <c r="D31" s="584"/>
      <c r="E31" s="584"/>
      <c r="F31" s="741"/>
      <c r="G31" s="741"/>
      <c r="H31" s="745" t="s">
        <v>50</v>
      </c>
      <c r="I31" s="745"/>
      <c r="J31" s="745"/>
      <c r="K31" s="745"/>
      <c r="L31" s="745"/>
      <c r="M31" s="745"/>
      <c r="N31" s="745"/>
      <c r="O31" s="745"/>
      <c r="P31" s="745"/>
      <c r="Q31" s="745"/>
      <c r="R31" s="745"/>
      <c r="S31" s="745"/>
      <c r="T31" s="745"/>
      <c r="U31" s="745"/>
      <c r="V31" s="745"/>
      <c r="W31" s="745"/>
      <c r="X31" s="745"/>
      <c r="Y31" s="745"/>
      <c r="Z31" s="745"/>
      <c r="AA31" s="745"/>
      <c r="AB31" s="745"/>
      <c r="AC31" s="745"/>
      <c r="AD31" s="745"/>
      <c r="AE31" s="745"/>
      <c r="AF31" s="745"/>
      <c r="AG31" s="745"/>
      <c r="AH31" s="745"/>
      <c r="AI31" s="745"/>
      <c r="AJ31" s="211"/>
      <c r="AL31" s="33"/>
      <c r="AM31" s="33"/>
      <c r="AN31" s="33"/>
      <c r="AR31" s="25"/>
      <c r="AW31" s="394"/>
    </row>
    <row r="32" spans="1:49" ht="28.8" customHeight="1">
      <c r="A32" s="33"/>
      <c r="B32" s="752"/>
      <c r="C32" s="584"/>
      <c r="D32" s="584"/>
      <c r="E32" s="584"/>
      <c r="F32" s="741"/>
      <c r="G32" s="741"/>
      <c r="H32" s="745" t="s">
        <v>51</v>
      </c>
      <c r="I32" s="745"/>
      <c r="J32" s="745"/>
      <c r="K32" s="745"/>
      <c r="L32" s="745"/>
      <c r="M32" s="745"/>
      <c r="N32" s="745"/>
      <c r="O32" s="745"/>
      <c r="P32" s="745"/>
      <c r="Q32" s="745"/>
      <c r="R32" s="745"/>
      <c r="S32" s="745"/>
      <c r="T32" s="745"/>
      <c r="U32" s="745"/>
      <c r="V32" s="745"/>
      <c r="W32" s="745"/>
      <c r="X32" s="745"/>
      <c r="Y32" s="745"/>
      <c r="Z32" s="745"/>
      <c r="AA32" s="745"/>
      <c r="AB32" s="745"/>
      <c r="AC32" s="745"/>
      <c r="AD32" s="745"/>
      <c r="AE32" s="745"/>
      <c r="AF32" s="745"/>
      <c r="AG32" s="745"/>
      <c r="AH32" s="745"/>
      <c r="AI32" s="745"/>
      <c r="AJ32" s="211"/>
      <c r="AL32" s="33"/>
      <c r="AM32" s="33"/>
      <c r="AN32" s="33"/>
      <c r="AR32" s="25"/>
      <c r="AW32" s="394"/>
    </row>
    <row r="33" spans="1:49" ht="19.95" customHeight="1">
      <c r="A33" s="33"/>
      <c r="B33" s="752"/>
      <c r="C33" s="584" t="s">
        <v>52</v>
      </c>
      <c r="D33" s="584"/>
      <c r="E33" s="584"/>
      <c r="F33" s="741"/>
      <c r="G33" s="741"/>
      <c r="H33" s="745" t="s">
        <v>53</v>
      </c>
      <c r="I33" s="745"/>
      <c r="J33" s="745"/>
      <c r="K33" s="745"/>
      <c r="L33" s="745"/>
      <c r="M33" s="745"/>
      <c r="N33" s="745"/>
      <c r="O33" s="745"/>
      <c r="P33" s="745"/>
      <c r="Q33" s="745"/>
      <c r="R33" s="745"/>
      <c r="S33" s="745"/>
      <c r="T33" s="745"/>
      <c r="U33" s="745"/>
      <c r="V33" s="745"/>
      <c r="W33" s="745"/>
      <c r="X33" s="745"/>
      <c r="Y33" s="745"/>
      <c r="Z33" s="745"/>
      <c r="AA33" s="745"/>
      <c r="AB33" s="745"/>
      <c r="AC33" s="745"/>
      <c r="AD33" s="745"/>
      <c r="AE33" s="745"/>
      <c r="AF33" s="745"/>
      <c r="AG33" s="745"/>
      <c r="AH33" s="745"/>
      <c r="AI33" s="745"/>
      <c r="AJ33" s="211"/>
      <c r="AL33" s="33"/>
      <c r="AM33" s="33"/>
      <c r="AN33" s="33"/>
      <c r="AR33" s="25"/>
      <c r="AW33" s="394">
        <f>COUNTIF(F33:G36,"✓")+COUNTIF(F33:G36,"誓約")</f>
        <v>0</v>
      </c>
    </row>
    <row r="34" spans="1:49" ht="31.2" customHeight="1">
      <c r="A34" s="33"/>
      <c r="B34" s="752"/>
      <c r="C34" s="584"/>
      <c r="D34" s="584"/>
      <c r="E34" s="584"/>
      <c r="F34" s="741"/>
      <c r="G34" s="741"/>
      <c r="H34" s="745" t="s">
        <v>54</v>
      </c>
      <c r="I34" s="745"/>
      <c r="J34" s="745"/>
      <c r="K34" s="745"/>
      <c r="L34" s="745"/>
      <c r="M34" s="745"/>
      <c r="N34" s="745"/>
      <c r="O34" s="745"/>
      <c r="P34" s="745"/>
      <c r="Q34" s="745"/>
      <c r="R34" s="745"/>
      <c r="S34" s="745"/>
      <c r="T34" s="745"/>
      <c r="U34" s="745"/>
      <c r="V34" s="745"/>
      <c r="W34" s="745"/>
      <c r="X34" s="745"/>
      <c r="Y34" s="745"/>
      <c r="Z34" s="745"/>
      <c r="AA34" s="745"/>
      <c r="AB34" s="745"/>
      <c r="AC34" s="745"/>
      <c r="AD34" s="745"/>
      <c r="AE34" s="745"/>
      <c r="AF34" s="745"/>
      <c r="AG34" s="745"/>
      <c r="AH34" s="745"/>
      <c r="AI34" s="745"/>
      <c r="AJ34" s="211"/>
      <c r="AL34" s="33"/>
      <c r="AM34" s="33"/>
      <c r="AN34" s="33"/>
      <c r="AR34" s="25"/>
      <c r="AW34" s="394"/>
    </row>
    <row r="35" spans="1:49" ht="35.4" customHeight="1">
      <c r="A35" s="33"/>
      <c r="B35" s="752"/>
      <c r="C35" s="584"/>
      <c r="D35" s="584"/>
      <c r="E35" s="584"/>
      <c r="F35" s="741"/>
      <c r="G35" s="741"/>
      <c r="H35" s="745" t="s">
        <v>2424</v>
      </c>
      <c r="I35" s="745"/>
      <c r="J35" s="745"/>
      <c r="K35" s="745"/>
      <c r="L35" s="745"/>
      <c r="M35" s="745"/>
      <c r="N35" s="745"/>
      <c r="O35" s="745"/>
      <c r="P35" s="745"/>
      <c r="Q35" s="745"/>
      <c r="R35" s="745"/>
      <c r="S35" s="745"/>
      <c r="T35" s="745"/>
      <c r="U35" s="745"/>
      <c r="V35" s="745"/>
      <c r="W35" s="745"/>
      <c r="X35" s="745"/>
      <c r="Y35" s="745"/>
      <c r="Z35" s="745"/>
      <c r="AA35" s="745"/>
      <c r="AB35" s="745"/>
      <c r="AC35" s="745"/>
      <c r="AD35" s="745"/>
      <c r="AE35" s="745"/>
      <c r="AF35" s="745"/>
      <c r="AG35" s="745"/>
      <c r="AH35" s="745"/>
      <c r="AI35" s="745"/>
      <c r="AJ35" s="211"/>
      <c r="AL35" s="33"/>
      <c r="AM35" s="33"/>
      <c r="AN35" s="33"/>
      <c r="AR35" s="25"/>
      <c r="AW35" s="394"/>
    </row>
    <row r="36" spans="1:49" ht="19.95" customHeight="1">
      <c r="B36" s="752"/>
      <c r="C36" s="584"/>
      <c r="D36" s="584"/>
      <c r="E36" s="584"/>
      <c r="F36" s="741"/>
      <c r="G36" s="741"/>
      <c r="H36" s="745" t="s">
        <v>55</v>
      </c>
      <c r="I36" s="745"/>
      <c r="J36" s="745"/>
      <c r="K36" s="745"/>
      <c r="L36" s="745"/>
      <c r="M36" s="745"/>
      <c r="N36" s="745"/>
      <c r="O36" s="745"/>
      <c r="P36" s="745"/>
      <c r="Q36" s="745"/>
      <c r="R36" s="745"/>
      <c r="S36" s="745"/>
      <c r="T36" s="745"/>
      <c r="U36" s="745"/>
      <c r="V36" s="745"/>
      <c r="W36" s="745"/>
      <c r="X36" s="745"/>
      <c r="Y36" s="745"/>
      <c r="Z36" s="745"/>
      <c r="AA36" s="745"/>
      <c r="AB36" s="745"/>
      <c r="AC36" s="745"/>
      <c r="AD36" s="745"/>
      <c r="AE36" s="745"/>
      <c r="AF36" s="745"/>
      <c r="AG36" s="745"/>
      <c r="AH36" s="745"/>
      <c r="AI36" s="745"/>
      <c r="AJ36" s="211"/>
      <c r="AL36" s="33"/>
      <c r="AM36" s="33"/>
      <c r="AN36" s="33"/>
      <c r="AR36" s="25"/>
      <c r="AW36" s="394"/>
    </row>
    <row r="37" spans="1:49" ht="25.05" customHeight="1">
      <c r="A37" s="33"/>
      <c r="B37" s="752"/>
      <c r="C37" s="584" t="s">
        <v>56</v>
      </c>
      <c r="D37" s="584"/>
      <c r="E37" s="584"/>
      <c r="F37" s="741"/>
      <c r="G37" s="741"/>
      <c r="H37" s="742" t="s">
        <v>57</v>
      </c>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211"/>
      <c r="AL37" s="33"/>
      <c r="AM37" s="33"/>
      <c r="AN37" s="33"/>
      <c r="AR37" s="25"/>
      <c r="AW37" s="394">
        <f>COUNTIF(F37:G44,"✓")+COUNTIF(F37:G44,"誓約")</f>
        <v>0</v>
      </c>
    </row>
    <row r="38" spans="1:49" ht="25.05" customHeight="1">
      <c r="A38" s="211"/>
      <c r="B38" s="752"/>
      <c r="C38" s="584"/>
      <c r="D38" s="584"/>
      <c r="E38" s="584"/>
      <c r="F38" s="741"/>
      <c r="G38" s="741"/>
      <c r="H38" s="742" t="s">
        <v>58</v>
      </c>
      <c r="I38" s="742"/>
      <c r="J38" s="742"/>
      <c r="K38" s="742"/>
      <c r="L38" s="742"/>
      <c r="M38" s="742"/>
      <c r="N38" s="742"/>
      <c r="O38" s="742"/>
      <c r="P38" s="742"/>
      <c r="Q38" s="742"/>
      <c r="R38" s="742"/>
      <c r="S38" s="742"/>
      <c r="T38" s="742"/>
      <c r="U38" s="742"/>
      <c r="V38" s="742"/>
      <c r="W38" s="742"/>
      <c r="X38" s="742"/>
      <c r="Y38" s="742"/>
      <c r="Z38" s="742"/>
      <c r="AA38" s="742"/>
      <c r="AB38" s="742"/>
      <c r="AC38" s="742"/>
      <c r="AD38" s="742"/>
      <c r="AE38" s="742"/>
      <c r="AF38" s="742"/>
      <c r="AG38" s="742"/>
      <c r="AH38" s="742"/>
      <c r="AI38" s="742"/>
      <c r="AJ38" s="211"/>
      <c r="AL38" s="33"/>
      <c r="AM38" s="33"/>
      <c r="AN38" s="33"/>
      <c r="AR38" s="25"/>
      <c r="AW38" s="394"/>
    </row>
    <row r="39" spans="1:49" ht="25.05" customHeight="1">
      <c r="A39" s="211"/>
      <c r="B39" s="752"/>
      <c r="C39" s="584"/>
      <c r="D39" s="584"/>
      <c r="E39" s="584"/>
      <c r="F39" s="741"/>
      <c r="G39" s="741"/>
      <c r="H39" s="742" t="s">
        <v>59</v>
      </c>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211"/>
      <c r="AL39" s="33"/>
      <c r="AM39" s="33"/>
      <c r="AN39" s="33"/>
      <c r="AR39" s="25"/>
      <c r="AW39" s="394"/>
    </row>
    <row r="40" spans="1:49" ht="25.05" customHeight="1">
      <c r="A40" s="211"/>
      <c r="B40" s="752"/>
      <c r="C40" s="584"/>
      <c r="D40" s="584"/>
      <c r="E40" s="584"/>
      <c r="F40" s="741"/>
      <c r="G40" s="741"/>
      <c r="H40" s="742" t="s">
        <v>60</v>
      </c>
      <c r="I40" s="742"/>
      <c r="J40" s="742"/>
      <c r="K40" s="742"/>
      <c r="L40" s="742"/>
      <c r="M40" s="742"/>
      <c r="N40" s="742"/>
      <c r="O40" s="742"/>
      <c r="P40" s="742"/>
      <c r="Q40" s="742"/>
      <c r="R40" s="742"/>
      <c r="S40" s="742"/>
      <c r="T40" s="742"/>
      <c r="U40" s="742"/>
      <c r="V40" s="742"/>
      <c r="W40" s="742"/>
      <c r="X40" s="742"/>
      <c r="Y40" s="742"/>
      <c r="Z40" s="742"/>
      <c r="AA40" s="742"/>
      <c r="AB40" s="742"/>
      <c r="AC40" s="742"/>
      <c r="AD40" s="742"/>
      <c r="AE40" s="742"/>
      <c r="AF40" s="742"/>
      <c r="AG40" s="742"/>
      <c r="AH40" s="742"/>
      <c r="AI40" s="742"/>
      <c r="AJ40" s="211"/>
      <c r="AL40" s="33"/>
      <c r="AM40" s="33"/>
      <c r="AN40" s="33"/>
      <c r="AR40" s="25"/>
      <c r="AW40" s="394"/>
    </row>
    <row r="41" spans="1:49" ht="25.05" customHeight="1">
      <c r="A41" s="211"/>
      <c r="B41" s="752"/>
      <c r="C41" s="584"/>
      <c r="D41" s="584"/>
      <c r="E41" s="584"/>
      <c r="F41" s="741"/>
      <c r="G41" s="741"/>
      <c r="H41" s="742" t="s">
        <v>61</v>
      </c>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211"/>
      <c r="AL41" s="33"/>
      <c r="AM41" s="33"/>
      <c r="AN41" s="33"/>
      <c r="AR41" s="25"/>
      <c r="AW41" s="394"/>
    </row>
    <row r="42" spans="1:49" ht="34.799999999999997" customHeight="1">
      <c r="A42" s="211"/>
      <c r="B42" s="752"/>
      <c r="C42" s="584"/>
      <c r="D42" s="584"/>
      <c r="E42" s="584"/>
      <c r="F42" s="741"/>
      <c r="G42" s="741"/>
      <c r="H42" s="742" t="s">
        <v>62</v>
      </c>
      <c r="I42" s="742"/>
      <c r="J42" s="742"/>
      <c r="K42" s="742"/>
      <c r="L42" s="742"/>
      <c r="M42" s="742"/>
      <c r="N42" s="742"/>
      <c r="O42" s="742"/>
      <c r="P42" s="742"/>
      <c r="Q42" s="742"/>
      <c r="R42" s="742"/>
      <c r="S42" s="742"/>
      <c r="T42" s="742"/>
      <c r="U42" s="742"/>
      <c r="V42" s="742"/>
      <c r="W42" s="742"/>
      <c r="X42" s="742"/>
      <c r="Y42" s="742"/>
      <c r="Z42" s="742"/>
      <c r="AA42" s="742"/>
      <c r="AB42" s="742"/>
      <c r="AC42" s="742"/>
      <c r="AD42" s="742"/>
      <c r="AE42" s="742"/>
      <c r="AF42" s="742"/>
      <c r="AG42" s="742"/>
      <c r="AH42" s="742"/>
      <c r="AI42" s="742"/>
      <c r="AJ42" s="211"/>
      <c r="AL42" s="33"/>
      <c r="AM42" s="33"/>
      <c r="AR42" s="25"/>
      <c r="AW42" s="394"/>
    </row>
    <row r="43" spans="1:49" ht="40.049999999999997" customHeight="1">
      <c r="A43" s="211"/>
      <c r="B43" s="752"/>
      <c r="C43" s="584"/>
      <c r="D43" s="584"/>
      <c r="E43" s="584"/>
      <c r="F43" s="741"/>
      <c r="G43" s="741"/>
      <c r="H43" s="745" t="s">
        <v>2425</v>
      </c>
      <c r="I43" s="745"/>
      <c r="J43" s="745"/>
      <c r="K43" s="745"/>
      <c r="L43" s="745"/>
      <c r="M43" s="745"/>
      <c r="N43" s="745"/>
      <c r="O43" s="745"/>
      <c r="P43" s="745"/>
      <c r="Q43" s="745"/>
      <c r="R43" s="745"/>
      <c r="S43" s="745"/>
      <c r="T43" s="745"/>
      <c r="U43" s="745"/>
      <c r="V43" s="745"/>
      <c r="W43" s="745"/>
      <c r="X43" s="745"/>
      <c r="Y43" s="745"/>
      <c r="Z43" s="745"/>
      <c r="AA43" s="745"/>
      <c r="AB43" s="745"/>
      <c r="AC43" s="745"/>
      <c r="AD43" s="745"/>
      <c r="AE43" s="745"/>
      <c r="AF43" s="745"/>
      <c r="AG43" s="745"/>
      <c r="AH43" s="745"/>
      <c r="AI43" s="745"/>
      <c r="AJ43" s="211"/>
      <c r="AL43" s="33"/>
      <c r="AM43" s="33"/>
      <c r="AR43" s="25"/>
      <c r="AW43" s="394"/>
    </row>
    <row r="44" spans="1:49" ht="40.049999999999997" customHeight="1">
      <c r="A44" s="211"/>
      <c r="B44" s="752"/>
      <c r="C44" s="584"/>
      <c r="D44" s="584"/>
      <c r="E44" s="584"/>
      <c r="F44" s="741"/>
      <c r="G44" s="741"/>
      <c r="H44" s="745" t="s">
        <v>2411</v>
      </c>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211"/>
      <c r="AL44" s="33"/>
      <c r="AM44" s="33"/>
      <c r="AR44" s="25"/>
      <c r="AW44" s="394"/>
    </row>
    <row r="45" spans="1:49" ht="21" customHeight="1">
      <c r="A45" s="211"/>
      <c r="B45" s="752"/>
      <c r="C45" s="584"/>
      <c r="D45" s="584"/>
      <c r="E45" s="584"/>
      <c r="F45" s="741"/>
      <c r="G45" s="741"/>
      <c r="H45" s="744" t="s">
        <v>2426</v>
      </c>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c r="AG45" s="744"/>
      <c r="AH45" s="744"/>
      <c r="AI45" s="744"/>
      <c r="AJ45" s="211"/>
      <c r="AL45" s="33"/>
      <c r="AM45" s="33"/>
      <c r="AR45" s="25"/>
      <c r="AW45" s="394">
        <f>COUNTIF(F45,"✓")+COUNTIF(F45,"誓約")+COUNTIF(F44,"✓")+COUNTIF(F44,"誓約")</f>
        <v>0</v>
      </c>
    </row>
    <row r="46" spans="1:49" ht="31.2" customHeight="1">
      <c r="A46" s="33"/>
      <c r="B46" s="752"/>
      <c r="C46" s="584" t="s">
        <v>63</v>
      </c>
      <c r="D46" s="584"/>
      <c r="E46" s="584"/>
      <c r="F46" s="741"/>
      <c r="G46" s="741"/>
      <c r="H46" s="742" t="s">
        <v>2427</v>
      </c>
      <c r="I46" s="742"/>
      <c r="J46" s="742"/>
      <c r="K46" s="742"/>
      <c r="L46" s="742"/>
      <c r="M46" s="742"/>
      <c r="N46" s="742"/>
      <c r="O46" s="742"/>
      <c r="P46" s="742"/>
      <c r="Q46" s="742"/>
      <c r="R46" s="742"/>
      <c r="S46" s="742"/>
      <c r="T46" s="742"/>
      <c r="U46" s="742"/>
      <c r="V46" s="742"/>
      <c r="W46" s="742"/>
      <c r="X46" s="742"/>
      <c r="Y46" s="742"/>
      <c r="Z46" s="742"/>
      <c r="AA46" s="742"/>
      <c r="AB46" s="742"/>
      <c r="AC46" s="742"/>
      <c r="AD46" s="742"/>
      <c r="AE46" s="742"/>
      <c r="AF46" s="742"/>
      <c r="AG46" s="742"/>
      <c r="AH46" s="742"/>
      <c r="AI46" s="742"/>
      <c r="AJ46" s="211"/>
      <c r="AL46" s="26"/>
      <c r="AW46" s="395">
        <f>COUNTIF(F46:G49,"✓")+COUNTIF(F46:G49,"誓約")</f>
        <v>0</v>
      </c>
    </row>
    <row r="47" spans="1:49" ht="28.2" customHeight="1">
      <c r="A47" s="33"/>
      <c r="B47" s="752"/>
      <c r="C47" s="584"/>
      <c r="D47" s="584"/>
      <c r="E47" s="584"/>
      <c r="F47" s="741"/>
      <c r="G47" s="741"/>
      <c r="H47" s="745" t="s">
        <v>64</v>
      </c>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11"/>
      <c r="AW47" s="395"/>
    </row>
    <row r="48" spans="1:49" ht="30" customHeight="1">
      <c r="A48" s="33"/>
      <c r="B48" s="752"/>
      <c r="C48" s="584"/>
      <c r="D48" s="584"/>
      <c r="E48" s="584"/>
      <c r="F48" s="741"/>
      <c r="G48" s="741"/>
      <c r="H48" s="745" t="s">
        <v>65</v>
      </c>
      <c r="I48" s="745"/>
      <c r="J48" s="745"/>
      <c r="K48" s="745"/>
      <c r="L48" s="745"/>
      <c r="M48" s="745"/>
      <c r="N48" s="745"/>
      <c r="O48" s="745"/>
      <c r="P48" s="745"/>
      <c r="Q48" s="745"/>
      <c r="R48" s="745"/>
      <c r="S48" s="745"/>
      <c r="T48" s="745"/>
      <c r="U48" s="745"/>
      <c r="V48" s="745"/>
      <c r="W48" s="745"/>
      <c r="X48" s="745"/>
      <c r="Y48" s="745"/>
      <c r="Z48" s="745"/>
      <c r="AA48" s="745"/>
      <c r="AB48" s="745"/>
      <c r="AC48" s="745"/>
      <c r="AD48" s="745"/>
      <c r="AE48" s="745"/>
      <c r="AF48" s="745"/>
      <c r="AG48" s="745"/>
      <c r="AH48" s="745"/>
      <c r="AI48" s="745"/>
      <c r="AJ48" s="211"/>
      <c r="AW48" s="395"/>
    </row>
    <row r="49" spans="1:49" ht="30" customHeight="1">
      <c r="A49" s="33"/>
      <c r="B49" s="753"/>
      <c r="C49" s="584"/>
      <c r="D49" s="584"/>
      <c r="E49" s="584"/>
      <c r="F49" s="741"/>
      <c r="G49" s="741"/>
      <c r="H49" s="745" t="s">
        <v>66</v>
      </c>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19.95" customHeight="1" thickBot="1">
      <c r="A51" s="701" t="s">
        <v>67</v>
      </c>
      <c r="B51" s="701"/>
      <c r="C51" s="701"/>
      <c r="D51" s="701"/>
      <c r="E51" s="701"/>
      <c r="F51" s="701"/>
      <c r="G51" s="701"/>
      <c r="H51" s="701"/>
      <c r="I51" s="701"/>
      <c r="J51" s="701"/>
      <c r="K51" s="701"/>
      <c r="L51" s="701"/>
      <c r="M51" s="701"/>
      <c r="N51" s="701"/>
      <c r="O51" s="701"/>
      <c r="P51" s="701"/>
      <c r="Q51" s="701"/>
      <c r="R51" s="701"/>
      <c r="S51" s="701"/>
      <c r="T51" s="701"/>
      <c r="U51" s="701"/>
      <c r="V51" s="701"/>
      <c r="W51" s="701"/>
      <c r="X51" s="701"/>
      <c r="Y51" s="701"/>
      <c r="Z51" s="701"/>
      <c r="AA51" s="701"/>
      <c r="AB51" s="701"/>
      <c r="AC51" s="701"/>
      <c r="AD51" s="701"/>
      <c r="AE51" s="701"/>
      <c r="AF51" s="701"/>
      <c r="AG51" s="702"/>
      <c r="AH51" s="643" t="str" cm="1">
        <f t="array" ref="AH51">IF(G4="", "", IF(PRODUCT((A53:A59="✓")*1)=1,"○","×"))</f>
        <v/>
      </c>
      <c r="AI51" s="644"/>
      <c r="AJ51" s="30"/>
      <c r="AK51" s="754" t="s">
        <v>87</v>
      </c>
      <c r="AL51" s="755"/>
      <c r="AM51" s="755"/>
      <c r="AN51" s="755"/>
      <c r="AO51" s="755"/>
      <c r="AP51" s="755"/>
      <c r="AQ51" s="755"/>
      <c r="AR51" s="755"/>
      <c r="AS51" s="755"/>
      <c r="AT51" s="755"/>
      <c r="AU51" s="755"/>
      <c r="AV51" s="756"/>
    </row>
    <row r="52" spans="1:49" ht="31.2" customHeight="1" thickBot="1">
      <c r="A52" s="703" t="s">
        <v>82</v>
      </c>
      <c r="B52" s="704"/>
      <c r="C52" s="704"/>
      <c r="D52" s="704"/>
      <c r="E52" s="704"/>
      <c r="F52" s="704"/>
      <c r="G52" s="704"/>
      <c r="H52" s="704"/>
      <c r="I52" s="704"/>
      <c r="J52" s="704"/>
      <c r="K52" s="704"/>
      <c r="L52" s="704"/>
      <c r="M52" s="704"/>
      <c r="N52" s="704"/>
      <c r="O52" s="704"/>
      <c r="P52" s="704"/>
      <c r="Q52" s="704"/>
      <c r="R52" s="704"/>
      <c r="S52" s="704"/>
      <c r="T52" s="704"/>
      <c r="U52" s="704"/>
      <c r="V52" s="704"/>
      <c r="W52" s="704"/>
      <c r="X52" s="704"/>
      <c r="Y52" s="704"/>
      <c r="Z52" s="705"/>
      <c r="AA52" s="648" t="s">
        <v>83</v>
      </c>
      <c r="AB52" s="649"/>
      <c r="AC52" s="649"/>
      <c r="AD52" s="649"/>
      <c r="AE52" s="649"/>
      <c r="AF52" s="649"/>
      <c r="AG52" s="649"/>
      <c r="AH52" s="649"/>
      <c r="AI52" s="650"/>
      <c r="AJ52" s="33"/>
      <c r="AK52" s="26"/>
      <c r="AL52" s="27"/>
    </row>
    <row r="53" spans="1:49" s="33" customFormat="1" ht="19.95" customHeight="1">
      <c r="A53" s="75"/>
      <c r="B53" s="695" t="s">
        <v>2429</v>
      </c>
      <c r="C53" s="696"/>
      <c r="D53" s="696"/>
      <c r="E53" s="696"/>
      <c r="F53" s="696"/>
      <c r="G53" s="696"/>
      <c r="H53" s="696"/>
      <c r="I53" s="696"/>
      <c r="J53" s="696"/>
      <c r="K53" s="696"/>
      <c r="L53" s="696"/>
      <c r="M53" s="696"/>
      <c r="N53" s="696"/>
      <c r="O53" s="696"/>
      <c r="P53" s="696"/>
      <c r="Q53" s="696"/>
      <c r="R53" s="696"/>
      <c r="S53" s="696"/>
      <c r="T53" s="696"/>
      <c r="U53" s="696"/>
      <c r="V53" s="696"/>
      <c r="W53" s="696"/>
      <c r="X53" s="696"/>
      <c r="Y53" s="696"/>
      <c r="Z53" s="697"/>
      <c r="AA53" s="645" t="s">
        <v>69</v>
      </c>
      <c r="AB53" s="646"/>
      <c r="AC53" s="646"/>
      <c r="AD53" s="646"/>
      <c r="AE53" s="646"/>
      <c r="AF53" s="646"/>
      <c r="AG53" s="646"/>
      <c r="AH53" s="646"/>
      <c r="AI53" s="647"/>
      <c r="AJ53" s="40"/>
    </row>
    <row r="54" spans="1:49" ht="19.95" customHeight="1">
      <c r="A54" s="73"/>
      <c r="B54" s="695" t="s">
        <v>2052</v>
      </c>
      <c r="C54" s="696"/>
      <c r="D54" s="696"/>
      <c r="E54" s="696"/>
      <c r="F54" s="696"/>
      <c r="G54" s="696"/>
      <c r="H54" s="696"/>
      <c r="I54" s="696"/>
      <c r="J54" s="696"/>
      <c r="K54" s="696"/>
      <c r="L54" s="696"/>
      <c r="M54" s="696"/>
      <c r="N54" s="696"/>
      <c r="O54" s="696"/>
      <c r="P54" s="696"/>
      <c r="Q54" s="696"/>
      <c r="R54" s="696"/>
      <c r="S54" s="696"/>
      <c r="T54" s="696"/>
      <c r="U54" s="696"/>
      <c r="V54" s="696"/>
      <c r="W54" s="696"/>
      <c r="X54" s="696"/>
      <c r="Y54" s="696"/>
      <c r="Z54" s="697"/>
      <c r="AA54" s="651" t="s">
        <v>69</v>
      </c>
      <c r="AB54" s="652"/>
      <c r="AC54" s="652"/>
      <c r="AD54" s="652"/>
      <c r="AE54" s="652"/>
      <c r="AF54" s="652"/>
      <c r="AG54" s="652"/>
      <c r="AH54" s="652"/>
      <c r="AI54" s="653"/>
      <c r="AJ54" s="40"/>
      <c r="AW54" s="46"/>
    </row>
    <row r="55" spans="1:49" ht="28.2" customHeight="1">
      <c r="A55" s="73"/>
      <c r="B55" s="698" t="s">
        <v>84</v>
      </c>
      <c r="C55" s="699"/>
      <c r="D55" s="699"/>
      <c r="E55" s="699"/>
      <c r="F55" s="699"/>
      <c r="G55" s="699"/>
      <c r="H55" s="699"/>
      <c r="I55" s="699"/>
      <c r="J55" s="699"/>
      <c r="K55" s="699"/>
      <c r="L55" s="699"/>
      <c r="M55" s="699"/>
      <c r="N55" s="699"/>
      <c r="O55" s="699"/>
      <c r="P55" s="699"/>
      <c r="Q55" s="699"/>
      <c r="R55" s="699"/>
      <c r="S55" s="699"/>
      <c r="T55" s="699"/>
      <c r="U55" s="699"/>
      <c r="V55" s="699"/>
      <c r="W55" s="699"/>
      <c r="X55" s="699"/>
      <c r="Y55" s="699"/>
      <c r="Z55" s="700"/>
      <c r="AA55" s="651" t="s">
        <v>85</v>
      </c>
      <c r="AB55" s="652"/>
      <c r="AC55" s="652"/>
      <c r="AD55" s="652"/>
      <c r="AE55" s="652"/>
      <c r="AF55" s="652"/>
      <c r="AG55" s="652"/>
      <c r="AH55" s="652"/>
      <c r="AI55" s="653"/>
      <c r="AJ55" s="30"/>
    </row>
    <row r="56" spans="1:49" ht="34.950000000000003" customHeight="1">
      <c r="A56" s="73"/>
      <c r="B56" s="695" t="s">
        <v>68</v>
      </c>
      <c r="C56" s="696"/>
      <c r="D56" s="696"/>
      <c r="E56" s="696"/>
      <c r="F56" s="696"/>
      <c r="G56" s="696"/>
      <c r="H56" s="696"/>
      <c r="I56" s="696"/>
      <c r="J56" s="696"/>
      <c r="K56" s="696"/>
      <c r="L56" s="696"/>
      <c r="M56" s="696"/>
      <c r="N56" s="696"/>
      <c r="O56" s="696"/>
      <c r="P56" s="696"/>
      <c r="Q56" s="696"/>
      <c r="R56" s="696"/>
      <c r="S56" s="696"/>
      <c r="T56" s="696"/>
      <c r="U56" s="696"/>
      <c r="V56" s="696"/>
      <c r="W56" s="696"/>
      <c r="X56" s="696"/>
      <c r="Y56" s="696"/>
      <c r="Z56" s="697"/>
      <c r="AA56" s="645" t="s">
        <v>69</v>
      </c>
      <c r="AB56" s="646"/>
      <c r="AC56" s="646"/>
      <c r="AD56" s="646"/>
      <c r="AE56" s="646"/>
      <c r="AF56" s="646"/>
      <c r="AG56" s="646"/>
      <c r="AH56" s="646"/>
      <c r="AI56" s="647"/>
      <c r="AJ56" s="30"/>
    </row>
    <row r="57" spans="1:49" ht="33" customHeight="1">
      <c r="A57" s="73"/>
      <c r="B57" s="695" t="s">
        <v>70</v>
      </c>
      <c r="C57" s="696"/>
      <c r="D57" s="696"/>
      <c r="E57" s="696"/>
      <c r="F57" s="696"/>
      <c r="G57" s="696"/>
      <c r="H57" s="696"/>
      <c r="I57" s="696"/>
      <c r="J57" s="696"/>
      <c r="K57" s="696"/>
      <c r="L57" s="696"/>
      <c r="M57" s="696"/>
      <c r="N57" s="696"/>
      <c r="O57" s="696"/>
      <c r="P57" s="696"/>
      <c r="Q57" s="696"/>
      <c r="R57" s="696"/>
      <c r="S57" s="696"/>
      <c r="T57" s="696"/>
      <c r="U57" s="696"/>
      <c r="V57" s="696"/>
      <c r="W57" s="696"/>
      <c r="X57" s="696"/>
      <c r="Y57" s="696"/>
      <c r="Z57" s="697"/>
      <c r="AA57" s="651" t="s">
        <v>71</v>
      </c>
      <c r="AB57" s="652"/>
      <c r="AC57" s="652"/>
      <c r="AD57" s="652"/>
      <c r="AE57" s="652"/>
      <c r="AF57" s="652"/>
      <c r="AG57" s="652"/>
      <c r="AH57" s="652"/>
      <c r="AI57" s="653"/>
      <c r="AJ57" s="30"/>
    </row>
    <row r="58" spans="1:49" ht="19.95" customHeight="1">
      <c r="A58" s="73"/>
      <c r="B58" s="698" t="s">
        <v>86</v>
      </c>
      <c r="C58" s="699"/>
      <c r="D58" s="699"/>
      <c r="E58" s="699"/>
      <c r="F58" s="699"/>
      <c r="G58" s="699"/>
      <c r="H58" s="699"/>
      <c r="I58" s="699"/>
      <c r="J58" s="699"/>
      <c r="K58" s="699"/>
      <c r="L58" s="699"/>
      <c r="M58" s="699"/>
      <c r="N58" s="699"/>
      <c r="O58" s="699"/>
      <c r="P58" s="699"/>
      <c r="Q58" s="699"/>
      <c r="R58" s="699"/>
      <c r="S58" s="699"/>
      <c r="T58" s="699"/>
      <c r="U58" s="699"/>
      <c r="V58" s="699"/>
      <c r="W58" s="699"/>
      <c r="X58" s="699"/>
      <c r="Y58" s="699"/>
      <c r="Z58" s="700"/>
      <c r="AA58" s="645" t="s">
        <v>72</v>
      </c>
      <c r="AB58" s="646"/>
      <c r="AC58" s="646"/>
      <c r="AD58" s="646"/>
      <c r="AE58" s="646"/>
      <c r="AF58" s="646"/>
      <c r="AG58" s="646"/>
      <c r="AH58" s="646"/>
      <c r="AI58" s="647"/>
      <c r="AJ58" s="30"/>
    </row>
    <row r="59" spans="1:49" ht="19.95" customHeight="1" thickBot="1">
      <c r="A59" s="76"/>
      <c r="B59" s="738" t="s">
        <v>2517</v>
      </c>
      <c r="C59" s="679"/>
      <c r="D59" s="679"/>
      <c r="E59" s="679"/>
      <c r="F59" s="679"/>
      <c r="G59" s="679"/>
      <c r="H59" s="679"/>
      <c r="I59" s="679"/>
      <c r="J59" s="679"/>
      <c r="K59" s="679"/>
      <c r="L59" s="679"/>
      <c r="M59" s="679"/>
      <c r="N59" s="679"/>
      <c r="O59" s="679"/>
      <c r="P59" s="679"/>
      <c r="Q59" s="679"/>
      <c r="R59" s="679"/>
      <c r="S59" s="679"/>
      <c r="T59" s="679"/>
      <c r="U59" s="679"/>
      <c r="V59" s="679"/>
      <c r="W59" s="679"/>
      <c r="X59" s="679"/>
      <c r="Y59" s="679"/>
      <c r="Z59" s="680"/>
      <c r="AA59" s="645" t="s">
        <v>69</v>
      </c>
      <c r="AB59" s="646"/>
      <c r="AC59" s="646"/>
      <c r="AD59" s="646"/>
      <c r="AE59" s="646"/>
      <c r="AF59" s="646"/>
      <c r="AG59" s="646"/>
      <c r="AH59" s="646"/>
      <c r="AI59" s="647"/>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56" t="s">
        <v>2386</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54" t="str">
        <f>IF(G4="", "", IF(AND(AH14="○",AW18&lt;&gt;"×"),"○", "×"))</f>
        <v/>
      </c>
      <c r="AF65" s="655"/>
      <c r="AG65" s="655"/>
      <c r="AH65" s="655"/>
      <c r="AI65" s="655"/>
      <c r="AJ65" s="656"/>
    </row>
    <row r="66" spans="1:48" s="39" customFormat="1" ht="13.8"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54" t="str">
        <f>AH51</f>
        <v/>
      </c>
      <c r="AF67" s="655"/>
      <c r="AG67" s="655"/>
      <c r="AH67" s="655"/>
      <c r="AI67" s="655"/>
      <c r="AJ67" s="656"/>
    </row>
    <row r="68" spans="1:48" ht="13.8" customHeight="1">
      <c r="A68" s="186" t="s">
        <v>2510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4"/>
      <c r="AE69" s="654" t="str">
        <f>'様式第2-3号（個表） '!V13</f>
        <v/>
      </c>
      <c r="AF69" s="655"/>
      <c r="AG69" s="655"/>
      <c r="AH69" s="655"/>
      <c r="AI69" s="655"/>
      <c r="AJ69" s="656"/>
    </row>
    <row r="70" spans="1:48" ht="13.8" customHeight="1">
      <c r="A70" s="412" t="s">
        <v>97</v>
      </c>
      <c r="B70" s="413"/>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654" t="str">
        <f>'様式第2-3号（個表） '!V14</f>
        <v/>
      </c>
      <c r="AF70" s="655"/>
      <c r="AG70" s="655"/>
      <c r="AH70" s="655"/>
      <c r="AI70" s="655"/>
      <c r="AJ70" s="656"/>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2512</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669" t="s">
        <v>24</v>
      </c>
      <c r="B74" s="669"/>
      <c r="C74" s="633" t="s">
        <v>1916</v>
      </c>
      <c r="D74" s="633"/>
      <c r="E74" s="633"/>
      <c r="F74" s="633"/>
      <c r="G74" s="633"/>
      <c r="H74" s="740" t="s">
        <v>32</v>
      </c>
      <c r="I74" s="740"/>
      <c r="J74" s="740"/>
      <c r="K74" s="740"/>
      <c r="L74" s="740" t="s">
        <v>33</v>
      </c>
      <c r="M74" s="740"/>
      <c r="N74" s="740"/>
      <c r="O74" s="740"/>
      <c r="P74" s="633" t="s">
        <v>34</v>
      </c>
      <c r="Q74" s="633"/>
      <c r="R74" s="633"/>
      <c r="S74" s="633"/>
      <c r="T74" s="633" t="s">
        <v>1917</v>
      </c>
      <c r="U74" s="633"/>
      <c r="V74" s="633"/>
      <c r="W74" s="633"/>
      <c r="X74" s="633"/>
      <c r="Y74" s="633"/>
      <c r="Z74" s="633"/>
      <c r="AA74" s="658" t="s">
        <v>1918</v>
      </c>
      <c r="AB74" s="659"/>
      <c r="AC74" s="659"/>
      <c r="AD74" s="659"/>
      <c r="AE74" s="659"/>
      <c r="AF74" s="659"/>
      <c r="AG74" s="659"/>
      <c r="AH74" s="659"/>
      <c r="AI74" s="659"/>
      <c r="AJ74" s="660"/>
    </row>
    <row r="75" spans="1:48" ht="13.95" customHeight="1" thickBot="1">
      <c r="A75" s="630" t="str">
        <f>AE1</f>
        <v>鳥取県</v>
      </c>
      <c r="B75" s="630"/>
      <c r="C75" s="632">
        <f>IFERROR(SUMIF('様式第2-3号（個表） '!AP15:AP214,"加算対象外",'様式第2-3号（個表） '!P15:P214), "未入力あり")</f>
        <v>0</v>
      </c>
      <c r="D75" s="632"/>
      <c r="E75" s="632"/>
      <c r="F75" s="632"/>
      <c r="G75" s="632"/>
      <c r="H75" s="657">
        <f>IFERROR(SUMIF('様式第2-3号（個表） '!AP15:AP214,"加算対象外",'様式第2-3号（個表） '!Q15:Q214), "未入力あり")</f>
        <v>0</v>
      </c>
      <c r="I75" s="657"/>
      <c r="J75" s="657"/>
      <c r="K75" s="657"/>
      <c r="L75" s="757"/>
      <c r="M75" s="757"/>
      <c r="N75" s="757"/>
      <c r="O75" s="757"/>
      <c r="P75" s="757"/>
      <c r="Q75" s="757"/>
      <c r="R75" s="757"/>
      <c r="S75" s="757"/>
      <c r="T75" s="633" t="str">
        <f>IFERROR(IF(H75="", "",VLOOKUP("○",'様式第2-3号（個表） '!T15:AI114, 16, FALSE)), "未記入")</f>
        <v>未記入</v>
      </c>
      <c r="U75" s="633"/>
      <c r="V75" s="633"/>
      <c r="W75" s="633"/>
      <c r="X75" s="633"/>
      <c r="Y75" s="633"/>
      <c r="Z75" s="633"/>
      <c r="AA75" s="634" t="str">
        <f>IF(COUNTIF('様式第2-3号（個表） '!U15:U114,"○")=1, "はい", "いいえ")</f>
        <v>いいえ</v>
      </c>
      <c r="AB75" s="635"/>
      <c r="AC75" s="635"/>
      <c r="AD75" s="635"/>
      <c r="AE75" s="635"/>
      <c r="AF75" s="635"/>
      <c r="AG75" s="635"/>
      <c r="AH75" s="635"/>
      <c r="AI75" s="635"/>
      <c r="AJ75" s="636"/>
      <c r="AK75" s="637" t="s">
        <v>2051</v>
      </c>
      <c r="AL75" s="638"/>
      <c r="AM75" s="638"/>
      <c r="AN75" s="638"/>
      <c r="AO75" s="638"/>
      <c r="AP75" s="638"/>
      <c r="AQ75" s="638"/>
      <c r="AR75" s="638"/>
      <c r="AS75" s="638"/>
      <c r="AT75" s="638"/>
      <c r="AU75" s="638"/>
      <c r="AV75" s="639"/>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28"/>
      <c r="B83" s="628"/>
      <c r="C83" s="627"/>
      <c r="D83" s="627"/>
      <c r="E83" s="627"/>
      <c r="F83" s="627"/>
      <c r="G83" s="627"/>
      <c r="H83" s="631"/>
      <c r="I83" s="631"/>
      <c r="J83" s="631"/>
      <c r="K83" s="631"/>
      <c r="L83" s="631"/>
      <c r="M83" s="631"/>
      <c r="N83" s="631"/>
      <c r="O83" s="631"/>
      <c r="P83" s="631"/>
      <c r="Q83" s="631"/>
      <c r="R83" s="631"/>
      <c r="S83" s="631"/>
      <c r="T83" s="629"/>
      <c r="U83" s="629"/>
      <c r="V83" s="629"/>
      <c r="W83" s="629"/>
      <c r="X83" s="629"/>
      <c r="Y83" s="629"/>
      <c r="Z83" s="629"/>
      <c r="AA83" s="629"/>
      <c r="AB83" s="629"/>
      <c r="AC83" s="629"/>
      <c r="AD83" s="629"/>
      <c r="AE83" s="61"/>
      <c r="AF83" s="61"/>
      <c r="AG83" s="61"/>
      <c r="AH83" s="61"/>
      <c r="AI83" s="61"/>
      <c r="AJ83" s="61"/>
    </row>
    <row r="84" spans="1:36" ht="13.95" customHeight="1">
      <c r="A84" s="628"/>
      <c r="B84" s="628"/>
      <c r="C84" s="627"/>
      <c r="D84" s="627"/>
      <c r="E84" s="627"/>
      <c r="F84" s="627"/>
      <c r="G84" s="627"/>
      <c r="H84" s="631"/>
      <c r="I84" s="631"/>
      <c r="J84" s="631"/>
      <c r="K84" s="631"/>
      <c r="L84" s="631"/>
      <c r="M84" s="631"/>
      <c r="N84" s="631"/>
      <c r="O84" s="631"/>
      <c r="P84" s="631"/>
      <c r="Q84" s="631"/>
      <c r="R84" s="631"/>
      <c r="S84" s="631"/>
      <c r="T84" s="629"/>
      <c r="U84" s="629"/>
      <c r="V84" s="629"/>
      <c r="W84" s="629"/>
      <c r="X84" s="629"/>
      <c r="Y84" s="629"/>
      <c r="Z84" s="629"/>
      <c r="AA84" s="629"/>
      <c r="AB84" s="629"/>
      <c r="AC84" s="629"/>
      <c r="AD84" s="629"/>
      <c r="AE84" s="61"/>
      <c r="AF84" s="61"/>
      <c r="AG84" s="61"/>
      <c r="AH84" s="61"/>
      <c r="AI84" s="61"/>
      <c r="AJ84" s="61"/>
    </row>
    <row r="85" spans="1:36" ht="13.95" customHeight="1">
      <c r="A85" s="628"/>
      <c r="B85" s="628"/>
      <c r="C85" s="627"/>
      <c r="D85" s="627"/>
      <c r="E85" s="627"/>
      <c r="F85" s="627"/>
      <c r="G85" s="627"/>
      <c r="H85" s="631"/>
      <c r="I85" s="631"/>
      <c r="J85" s="631"/>
      <c r="K85" s="631"/>
      <c r="L85" s="631"/>
      <c r="M85" s="631"/>
      <c r="N85" s="631"/>
      <c r="O85" s="631"/>
      <c r="P85" s="631"/>
      <c r="Q85" s="631"/>
      <c r="R85" s="631"/>
      <c r="S85" s="631"/>
      <c r="T85" s="629"/>
      <c r="U85" s="629"/>
      <c r="V85" s="629"/>
      <c r="W85" s="629"/>
      <c r="X85" s="629"/>
      <c r="Y85" s="629"/>
      <c r="Z85" s="629"/>
      <c r="AA85" s="629"/>
      <c r="AB85" s="629"/>
      <c r="AC85" s="629"/>
      <c r="AD85" s="629"/>
      <c r="AE85" s="61"/>
      <c r="AF85" s="61"/>
      <c r="AG85" s="61"/>
      <c r="AH85" s="61"/>
      <c r="AI85" s="61"/>
      <c r="AJ85" s="61"/>
    </row>
    <row r="86" spans="1:36" ht="13.95" customHeight="1">
      <c r="A86" s="628"/>
      <c r="B86" s="628"/>
      <c r="C86" s="627"/>
      <c r="D86" s="627"/>
      <c r="E86" s="627"/>
      <c r="F86" s="627"/>
      <c r="G86" s="627"/>
      <c r="H86" s="631"/>
      <c r="I86" s="631"/>
      <c r="J86" s="631"/>
      <c r="K86" s="631"/>
      <c r="L86" s="631"/>
      <c r="M86" s="631"/>
      <c r="N86" s="631"/>
      <c r="O86" s="631"/>
      <c r="P86" s="631"/>
      <c r="Q86" s="631"/>
      <c r="R86" s="631"/>
      <c r="S86" s="631"/>
      <c r="T86" s="629"/>
      <c r="U86" s="629"/>
      <c r="V86" s="629"/>
      <c r="W86" s="629"/>
      <c r="X86" s="629"/>
      <c r="Y86" s="629"/>
      <c r="Z86" s="629"/>
      <c r="AA86" s="629"/>
      <c r="AB86" s="629"/>
      <c r="AC86" s="629"/>
      <c r="AD86" s="629"/>
      <c r="AE86" s="61"/>
      <c r="AF86" s="61"/>
      <c r="AG86" s="61"/>
      <c r="AH86" s="61"/>
      <c r="AI86" s="61"/>
      <c r="AJ86" s="61"/>
    </row>
    <row r="87" spans="1:36" ht="13.95" customHeight="1">
      <c r="A87" s="628"/>
      <c r="B87" s="628"/>
      <c r="C87" s="627"/>
      <c r="D87" s="627"/>
      <c r="E87" s="627"/>
      <c r="F87" s="627"/>
      <c r="G87" s="627"/>
      <c r="H87" s="631"/>
      <c r="I87" s="631"/>
      <c r="J87" s="631"/>
      <c r="K87" s="631"/>
      <c r="L87" s="631"/>
      <c r="M87" s="631"/>
      <c r="N87" s="631"/>
      <c r="O87" s="631"/>
      <c r="P87" s="631"/>
      <c r="Q87" s="631"/>
      <c r="R87" s="631"/>
      <c r="S87" s="631"/>
      <c r="T87" s="629"/>
      <c r="U87" s="629"/>
      <c r="V87" s="629"/>
      <c r="W87" s="629"/>
      <c r="X87" s="629"/>
      <c r="Y87" s="629"/>
      <c r="Z87" s="629"/>
      <c r="AA87" s="629"/>
      <c r="AB87" s="629"/>
      <c r="AC87" s="629"/>
      <c r="AD87" s="629"/>
      <c r="AE87" s="61"/>
      <c r="AF87" s="61"/>
      <c r="AG87" s="61"/>
      <c r="AH87" s="61"/>
      <c r="AI87" s="61"/>
      <c r="AJ87" s="61"/>
    </row>
    <row r="88" spans="1:36" ht="13.95" customHeight="1">
      <c r="A88" s="628"/>
      <c r="B88" s="628"/>
      <c r="C88" s="627"/>
      <c r="D88" s="627"/>
      <c r="E88" s="627"/>
      <c r="F88" s="627"/>
      <c r="G88" s="627"/>
      <c r="H88" s="631"/>
      <c r="I88" s="631"/>
      <c r="J88" s="631"/>
      <c r="K88" s="631"/>
      <c r="L88" s="631"/>
      <c r="M88" s="631"/>
      <c r="N88" s="631"/>
      <c r="O88" s="631"/>
      <c r="P88" s="631"/>
      <c r="Q88" s="631"/>
      <c r="R88" s="631"/>
      <c r="S88" s="631"/>
      <c r="T88" s="629"/>
      <c r="U88" s="629"/>
      <c r="V88" s="629"/>
      <c r="W88" s="629"/>
      <c r="X88" s="629"/>
      <c r="Y88" s="629"/>
      <c r="Z88" s="629"/>
      <c r="AA88" s="629"/>
      <c r="AB88" s="629"/>
      <c r="AC88" s="629"/>
      <c r="AD88" s="629"/>
      <c r="AE88" s="61"/>
      <c r="AF88" s="61"/>
      <c r="AG88" s="61"/>
      <c r="AH88" s="61"/>
      <c r="AI88" s="61"/>
      <c r="AJ88" s="61"/>
    </row>
    <row r="89" spans="1:36" ht="13.95" customHeight="1">
      <c r="A89" s="628"/>
      <c r="B89" s="628"/>
      <c r="C89" s="627"/>
      <c r="D89" s="627"/>
      <c r="E89" s="627"/>
      <c r="F89" s="627"/>
      <c r="G89" s="627"/>
      <c r="H89" s="631"/>
      <c r="I89" s="631"/>
      <c r="J89" s="631"/>
      <c r="K89" s="631"/>
      <c r="L89" s="631"/>
      <c r="M89" s="631"/>
      <c r="N89" s="631"/>
      <c r="O89" s="631"/>
      <c r="P89" s="631"/>
      <c r="Q89" s="631"/>
      <c r="R89" s="631"/>
      <c r="S89" s="631"/>
      <c r="T89" s="629"/>
      <c r="U89" s="629"/>
      <c r="V89" s="629"/>
      <c r="W89" s="629"/>
      <c r="X89" s="629"/>
      <c r="Y89" s="629"/>
      <c r="Z89" s="629"/>
      <c r="AA89" s="629"/>
      <c r="AB89" s="629"/>
      <c r="AC89" s="629"/>
      <c r="AD89" s="629"/>
      <c r="AE89" s="61"/>
      <c r="AF89" s="61"/>
      <c r="AG89" s="61"/>
      <c r="AH89" s="61"/>
      <c r="AI89" s="61"/>
      <c r="AJ89" s="61"/>
    </row>
    <row r="90" spans="1:36" ht="13.95" customHeight="1">
      <c r="A90" s="628"/>
      <c r="B90" s="628"/>
      <c r="C90" s="627"/>
      <c r="D90" s="627"/>
      <c r="E90" s="627"/>
      <c r="F90" s="627"/>
      <c r="G90" s="627"/>
      <c r="H90" s="631"/>
      <c r="I90" s="631"/>
      <c r="J90" s="631"/>
      <c r="K90" s="631"/>
      <c r="L90" s="631"/>
      <c r="M90" s="631"/>
      <c r="N90" s="631"/>
      <c r="O90" s="631"/>
      <c r="P90" s="631"/>
      <c r="Q90" s="631"/>
      <c r="R90" s="631"/>
      <c r="S90" s="631"/>
      <c r="T90" s="629"/>
      <c r="U90" s="629"/>
      <c r="V90" s="629"/>
      <c r="W90" s="629"/>
      <c r="X90" s="629"/>
      <c r="Y90" s="629"/>
      <c r="Z90" s="629"/>
      <c r="AA90" s="629"/>
      <c r="AB90" s="629"/>
      <c r="AC90" s="629"/>
      <c r="AD90" s="629"/>
      <c r="AE90" s="61"/>
      <c r="AF90" s="61"/>
      <c r="AG90" s="61"/>
      <c r="AH90" s="61"/>
      <c r="AI90" s="61"/>
      <c r="AJ90" s="61"/>
    </row>
    <row r="91" spans="1:36" ht="13.95" customHeight="1">
      <c r="A91" s="628"/>
      <c r="B91" s="628"/>
      <c r="C91" s="627"/>
      <c r="D91" s="627"/>
      <c r="E91" s="627"/>
      <c r="F91" s="627"/>
      <c r="G91" s="627"/>
      <c r="H91" s="631"/>
      <c r="I91" s="631"/>
      <c r="J91" s="631"/>
      <c r="K91" s="631"/>
      <c r="L91" s="631"/>
      <c r="M91" s="631"/>
      <c r="N91" s="631"/>
      <c r="O91" s="631"/>
      <c r="P91" s="631"/>
      <c r="Q91" s="631"/>
      <c r="R91" s="631"/>
      <c r="S91" s="631"/>
      <c r="T91" s="629"/>
      <c r="U91" s="629"/>
      <c r="V91" s="629"/>
      <c r="W91" s="629"/>
      <c r="X91" s="629"/>
      <c r="Y91" s="629"/>
      <c r="Z91" s="629"/>
      <c r="AA91" s="629"/>
      <c r="AB91" s="629"/>
      <c r="AC91" s="629"/>
      <c r="AD91" s="629"/>
      <c r="AE91" s="61"/>
      <c r="AF91" s="61"/>
      <c r="AG91" s="61"/>
      <c r="AH91" s="61"/>
      <c r="AI91" s="61"/>
      <c r="AJ91" s="61"/>
    </row>
    <row r="92" spans="1:36" ht="13.95" customHeight="1">
      <c r="A92" s="628"/>
      <c r="B92" s="628"/>
      <c r="C92" s="627"/>
      <c r="D92" s="627"/>
      <c r="E92" s="627"/>
      <c r="F92" s="627"/>
      <c r="G92" s="627"/>
      <c r="H92" s="631"/>
      <c r="I92" s="631"/>
      <c r="J92" s="631"/>
      <c r="K92" s="631"/>
      <c r="L92" s="631"/>
      <c r="M92" s="631"/>
      <c r="N92" s="631"/>
      <c r="O92" s="631"/>
      <c r="P92" s="631"/>
      <c r="Q92" s="631"/>
      <c r="R92" s="631"/>
      <c r="S92" s="631"/>
      <c r="T92" s="629"/>
      <c r="U92" s="629"/>
      <c r="V92" s="629"/>
      <c r="W92" s="629"/>
      <c r="X92" s="629"/>
      <c r="Y92" s="629"/>
      <c r="Z92" s="629"/>
      <c r="AA92" s="629"/>
      <c r="AB92" s="629"/>
      <c r="AC92" s="629"/>
      <c r="AD92" s="629"/>
      <c r="AE92" s="61"/>
      <c r="AF92" s="61"/>
      <c r="AG92" s="61"/>
      <c r="AH92" s="61"/>
      <c r="AI92" s="61"/>
      <c r="AJ92" s="61"/>
    </row>
    <row r="93" spans="1:36" ht="13.95" customHeight="1">
      <c r="A93" s="628"/>
      <c r="B93" s="628"/>
      <c r="C93" s="627"/>
      <c r="D93" s="627"/>
      <c r="E93" s="627"/>
      <c r="F93" s="627"/>
      <c r="G93" s="627"/>
      <c r="H93" s="631"/>
      <c r="I93" s="631"/>
      <c r="J93" s="631"/>
      <c r="K93" s="631"/>
      <c r="L93" s="631"/>
      <c r="M93" s="631"/>
      <c r="N93" s="631"/>
      <c r="O93" s="631"/>
      <c r="P93" s="631"/>
      <c r="Q93" s="631"/>
      <c r="R93" s="631"/>
      <c r="S93" s="631"/>
      <c r="T93" s="629"/>
      <c r="U93" s="629"/>
      <c r="V93" s="629"/>
      <c r="W93" s="629"/>
      <c r="X93" s="629"/>
      <c r="Y93" s="629"/>
      <c r="Z93" s="629"/>
      <c r="AA93" s="629"/>
      <c r="AB93" s="629"/>
      <c r="AC93" s="629"/>
      <c r="AD93" s="629"/>
      <c r="AE93" s="61"/>
      <c r="AF93" s="61"/>
      <c r="AG93" s="61"/>
      <c r="AH93" s="61"/>
      <c r="AI93" s="61"/>
      <c r="AJ93" s="61"/>
    </row>
    <row r="94" spans="1:36" ht="13.95" customHeight="1">
      <c r="A94" s="628"/>
      <c r="B94" s="628"/>
      <c r="C94" s="627"/>
      <c r="D94" s="627"/>
      <c r="E94" s="627"/>
      <c r="F94" s="627"/>
      <c r="G94" s="627"/>
      <c r="H94" s="631"/>
      <c r="I94" s="631"/>
      <c r="J94" s="631"/>
      <c r="K94" s="631"/>
      <c r="L94" s="631"/>
      <c r="M94" s="631"/>
      <c r="N94" s="631"/>
      <c r="O94" s="631"/>
      <c r="P94" s="631"/>
      <c r="Q94" s="631"/>
      <c r="R94" s="631"/>
      <c r="S94" s="631"/>
      <c r="T94" s="629"/>
      <c r="U94" s="629"/>
      <c r="V94" s="629"/>
      <c r="W94" s="629"/>
      <c r="X94" s="629"/>
      <c r="Y94" s="629"/>
      <c r="Z94" s="629"/>
      <c r="AA94" s="629"/>
      <c r="AB94" s="629"/>
      <c r="AC94" s="629"/>
      <c r="AD94" s="629"/>
      <c r="AE94" s="61"/>
      <c r="AF94" s="61"/>
      <c r="AG94" s="61"/>
      <c r="AH94" s="61"/>
      <c r="AI94" s="61"/>
      <c r="AJ94" s="61"/>
    </row>
    <row r="95" spans="1:36" ht="13.95" customHeight="1">
      <c r="A95" s="628"/>
      <c r="B95" s="628"/>
      <c r="C95" s="627"/>
      <c r="D95" s="627"/>
      <c r="E95" s="627"/>
      <c r="F95" s="627"/>
      <c r="G95" s="627"/>
      <c r="H95" s="631"/>
      <c r="I95" s="631"/>
      <c r="J95" s="631"/>
      <c r="K95" s="631"/>
      <c r="L95" s="631"/>
      <c r="M95" s="631"/>
      <c r="N95" s="631"/>
      <c r="O95" s="631"/>
      <c r="P95" s="631"/>
      <c r="Q95" s="631"/>
      <c r="R95" s="631"/>
      <c r="S95" s="631"/>
      <c r="T95" s="629"/>
      <c r="U95" s="629"/>
      <c r="V95" s="629"/>
      <c r="W95" s="629"/>
      <c r="X95" s="629"/>
      <c r="Y95" s="629"/>
      <c r="Z95" s="629"/>
      <c r="AA95" s="629"/>
      <c r="AB95" s="629"/>
      <c r="AC95" s="629"/>
      <c r="AD95" s="629"/>
      <c r="AE95" s="61"/>
      <c r="AF95" s="61"/>
      <c r="AG95" s="61"/>
      <c r="AH95" s="61"/>
      <c r="AI95" s="61"/>
      <c r="AJ95" s="61"/>
    </row>
    <row r="96" spans="1:36" ht="13.95" customHeight="1">
      <c r="A96" s="628"/>
      <c r="B96" s="628"/>
      <c r="C96" s="627"/>
      <c r="D96" s="627"/>
      <c r="E96" s="627"/>
      <c r="F96" s="627"/>
      <c r="G96" s="627"/>
      <c r="H96" s="631"/>
      <c r="I96" s="631"/>
      <c r="J96" s="631"/>
      <c r="K96" s="631"/>
      <c r="L96" s="631"/>
      <c r="M96" s="631"/>
      <c r="N96" s="631"/>
      <c r="O96" s="631"/>
      <c r="P96" s="631"/>
      <c r="Q96" s="631"/>
      <c r="R96" s="631"/>
      <c r="S96" s="631"/>
      <c r="T96" s="629"/>
      <c r="U96" s="629"/>
      <c r="V96" s="629"/>
      <c r="W96" s="629"/>
      <c r="X96" s="629"/>
      <c r="Y96" s="629"/>
      <c r="Z96" s="629"/>
      <c r="AA96" s="629"/>
      <c r="AB96" s="629"/>
      <c r="AC96" s="629"/>
      <c r="AD96" s="629"/>
      <c r="AE96" s="61"/>
      <c r="AF96" s="61"/>
      <c r="AG96" s="61"/>
      <c r="AH96" s="61"/>
      <c r="AI96" s="61"/>
      <c r="AJ96" s="61"/>
    </row>
    <row r="97" spans="1:36" ht="13.95" customHeight="1">
      <c r="A97" s="628"/>
      <c r="B97" s="628"/>
      <c r="C97" s="627"/>
      <c r="D97" s="627"/>
      <c r="E97" s="627"/>
      <c r="F97" s="627"/>
      <c r="G97" s="627"/>
      <c r="H97" s="631"/>
      <c r="I97" s="631"/>
      <c r="J97" s="631"/>
      <c r="K97" s="631"/>
      <c r="L97" s="631"/>
      <c r="M97" s="631"/>
      <c r="N97" s="631"/>
      <c r="O97" s="631"/>
      <c r="P97" s="631"/>
      <c r="Q97" s="631"/>
      <c r="R97" s="631"/>
      <c r="S97" s="631"/>
      <c r="T97" s="629"/>
      <c r="U97" s="629"/>
      <c r="V97" s="629"/>
      <c r="W97" s="629"/>
      <c r="X97" s="629"/>
      <c r="Y97" s="629"/>
      <c r="Z97" s="629"/>
      <c r="AA97" s="629"/>
      <c r="AB97" s="629"/>
      <c r="AC97" s="629"/>
      <c r="AD97" s="629"/>
      <c r="AE97" s="61"/>
      <c r="AF97" s="61"/>
      <c r="AG97" s="61"/>
      <c r="AH97" s="61"/>
      <c r="AI97" s="61"/>
      <c r="AJ97" s="61"/>
    </row>
    <row r="98" spans="1:36" ht="13.95" customHeight="1">
      <c r="A98" s="628"/>
      <c r="B98" s="628"/>
      <c r="C98" s="627"/>
      <c r="D98" s="627"/>
      <c r="E98" s="627"/>
      <c r="F98" s="627"/>
      <c r="G98" s="627"/>
      <c r="H98" s="631"/>
      <c r="I98" s="631"/>
      <c r="J98" s="631"/>
      <c r="K98" s="631"/>
      <c r="L98" s="631"/>
      <c r="M98" s="631"/>
      <c r="N98" s="631"/>
      <c r="O98" s="631"/>
      <c r="P98" s="631"/>
      <c r="Q98" s="631"/>
      <c r="R98" s="631"/>
      <c r="S98" s="631"/>
      <c r="T98" s="629"/>
      <c r="U98" s="629"/>
      <c r="V98" s="629"/>
      <c r="W98" s="629"/>
      <c r="X98" s="629"/>
      <c r="Y98" s="629"/>
      <c r="Z98" s="629"/>
      <c r="AA98" s="629"/>
      <c r="AB98" s="629"/>
      <c r="AC98" s="629"/>
      <c r="AD98" s="629"/>
      <c r="AE98" s="61"/>
      <c r="AF98" s="61"/>
      <c r="AG98" s="61"/>
      <c r="AH98" s="61"/>
      <c r="AI98" s="61"/>
      <c r="AJ98" s="61"/>
    </row>
    <row r="99" spans="1:36" ht="13.95" customHeight="1">
      <c r="A99" s="628"/>
      <c r="B99" s="628"/>
      <c r="C99" s="627"/>
      <c r="D99" s="627"/>
      <c r="E99" s="627"/>
      <c r="F99" s="627"/>
      <c r="G99" s="627"/>
      <c r="H99" s="631"/>
      <c r="I99" s="631"/>
      <c r="J99" s="631"/>
      <c r="K99" s="631"/>
      <c r="L99" s="631"/>
      <c r="M99" s="631"/>
      <c r="N99" s="631"/>
      <c r="O99" s="631"/>
      <c r="P99" s="631"/>
      <c r="Q99" s="631"/>
      <c r="R99" s="631"/>
      <c r="S99" s="631"/>
      <c r="T99" s="629"/>
      <c r="U99" s="629"/>
      <c r="V99" s="629"/>
      <c r="W99" s="629"/>
      <c r="X99" s="629"/>
      <c r="Y99" s="629"/>
      <c r="Z99" s="629"/>
      <c r="AA99" s="629"/>
      <c r="AB99" s="629"/>
      <c r="AC99" s="629"/>
      <c r="AD99" s="629"/>
      <c r="AE99" s="61"/>
      <c r="AF99" s="61"/>
      <c r="AG99" s="61"/>
      <c r="AH99" s="61"/>
      <c r="AI99" s="61"/>
      <c r="AJ99" s="61"/>
    </row>
    <row r="100" spans="1:36" ht="13.95" customHeight="1">
      <c r="A100" s="628"/>
      <c r="B100" s="628"/>
      <c r="C100" s="627"/>
      <c r="D100" s="627"/>
      <c r="E100" s="627"/>
      <c r="F100" s="627"/>
      <c r="G100" s="627"/>
      <c r="H100" s="631"/>
      <c r="I100" s="631"/>
      <c r="J100" s="631"/>
      <c r="K100" s="631"/>
      <c r="L100" s="631"/>
      <c r="M100" s="631"/>
      <c r="N100" s="631"/>
      <c r="O100" s="631"/>
      <c r="P100" s="631"/>
      <c r="Q100" s="631"/>
      <c r="R100" s="631"/>
      <c r="S100" s="631"/>
      <c r="T100" s="629"/>
      <c r="U100" s="629"/>
      <c r="V100" s="629"/>
      <c r="W100" s="629"/>
      <c r="X100" s="629"/>
      <c r="Y100" s="629"/>
      <c r="Z100" s="629"/>
      <c r="AA100" s="629"/>
      <c r="AB100" s="629"/>
      <c r="AC100" s="629"/>
      <c r="AD100" s="629"/>
      <c r="AE100" s="61"/>
      <c r="AF100" s="61"/>
      <c r="AG100" s="61"/>
      <c r="AH100" s="61"/>
      <c r="AI100" s="61"/>
      <c r="AJ100" s="61"/>
    </row>
    <row r="101" spans="1:36" ht="13.95" customHeight="1">
      <c r="A101" s="628"/>
      <c r="B101" s="628"/>
      <c r="C101" s="627"/>
      <c r="D101" s="627"/>
      <c r="E101" s="627"/>
      <c r="F101" s="627"/>
      <c r="G101" s="627"/>
      <c r="H101" s="631"/>
      <c r="I101" s="631"/>
      <c r="J101" s="631"/>
      <c r="K101" s="631"/>
      <c r="L101" s="631"/>
      <c r="M101" s="631"/>
      <c r="N101" s="631"/>
      <c r="O101" s="631"/>
      <c r="P101" s="631"/>
      <c r="Q101" s="631"/>
      <c r="R101" s="631"/>
      <c r="S101" s="631"/>
      <c r="T101" s="629"/>
      <c r="U101" s="629"/>
      <c r="V101" s="629"/>
      <c r="W101" s="629"/>
      <c r="X101" s="629"/>
      <c r="Y101" s="629"/>
      <c r="Z101" s="629"/>
      <c r="AA101" s="629"/>
      <c r="AB101" s="629"/>
      <c r="AC101" s="629"/>
      <c r="AD101" s="629"/>
      <c r="AE101" s="61"/>
      <c r="AF101" s="61"/>
      <c r="AG101" s="61"/>
      <c r="AH101" s="61"/>
      <c r="AI101" s="61"/>
      <c r="AJ101" s="61"/>
    </row>
    <row r="102" spans="1:36" ht="13.95" customHeight="1">
      <c r="A102" s="628"/>
      <c r="B102" s="628"/>
      <c r="C102" s="627"/>
      <c r="D102" s="627"/>
      <c r="E102" s="627"/>
      <c r="F102" s="627"/>
      <c r="G102" s="627"/>
      <c r="H102" s="631"/>
      <c r="I102" s="631"/>
      <c r="J102" s="631"/>
      <c r="K102" s="631"/>
      <c r="L102" s="631"/>
      <c r="M102" s="631"/>
      <c r="N102" s="631"/>
      <c r="O102" s="631"/>
      <c r="P102" s="631"/>
      <c r="Q102" s="631"/>
      <c r="R102" s="631"/>
      <c r="S102" s="631"/>
      <c r="T102" s="629"/>
      <c r="U102" s="629"/>
      <c r="V102" s="629"/>
      <c r="W102" s="629"/>
      <c r="X102" s="629"/>
      <c r="Y102" s="629"/>
      <c r="Z102" s="629"/>
      <c r="AA102" s="629"/>
      <c r="AB102" s="629"/>
      <c r="AC102" s="629"/>
      <c r="AD102" s="629"/>
      <c r="AE102" s="61"/>
      <c r="AF102" s="61"/>
      <c r="AG102" s="61"/>
      <c r="AH102" s="61"/>
      <c r="AI102" s="61"/>
      <c r="AJ102" s="61"/>
    </row>
    <row r="103" spans="1:36" ht="13.95" customHeight="1">
      <c r="A103" s="628"/>
      <c r="B103" s="628"/>
      <c r="C103" s="627"/>
      <c r="D103" s="627"/>
      <c r="E103" s="627"/>
      <c r="F103" s="627"/>
      <c r="G103" s="627"/>
      <c r="H103" s="631"/>
      <c r="I103" s="631"/>
      <c r="J103" s="631"/>
      <c r="K103" s="631"/>
      <c r="L103" s="631"/>
      <c r="M103" s="631"/>
      <c r="N103" s="631"/>
      <c r="O103" s="631"/>
      <c r="P103" s="631"/>
      <c r="Q103" s="631"/>
      <c r="R103" s="631"/>
      <c r="S103" s="631"/>
      <c r="T103" s="629"/>
      <c r="U103" s="629"/>
      <c r="V103" s="629"/>
      <c r="W103" s="629"/>
      <c r="X103" s="629"/>
      <c r="Y103" s="629"/>
      <c r="Z103" s="629"/>
      <c r="AA103" s="629"/>
      <c r="AB103" s="629"/>
      <c r="AC103" s="629"/>
      <c r="AD103" s="629"/>
      <c r="AE103" s="61"/>
      <c r="AF103" s="61"/>
      <c r="AG103" s="61"/>
      <c r="AH103" s="61"/>
      <c r="AI103" s="61"/>
      <c r="AJ103" s="61"/>
    </row>
    <row r="104" spans="1:36" ht="13.95" customHeight="1">
      <c r="A104" s="628"/>
      <c r="B104" s="628"/>
      <c r="C104" s="627"/>
      <c r="D104" s="627"/>
      <c r="E104" s="627"/>
      <c r="F104" s="627"/>
      <c r="G104" s="627"/>
      <c r="H104" s="631"/>
      <c r="I104" s="631"/>
      <c r="J104" s="631"/>
      <c r="K104" s="631"/>
      <c r="L104" s="631"/>
      <c r="M104" s="631"/>
      <c r="N104" s="631"/>
      <c r="O104" s="631"/>
      <c r="P104" s="631"/>
      <c r="Q104" s="631"/>
      <c r="R104" s="631"/>
      <c r="S104" s="631"/>
      <c r="T104" s="629"/>
      <c r="U104" s="629"/>
      <c r="V104" s="629"/>
      <c r="W104" s="629"/>
      <c r="X104" s="629"/>
      <c r="Y104" s="629"/>
      <c r="Z104" s="629"/>
      <c r="AA104" s="629"/>
      <c r="AB104" s="629"/>
      <c r="AC104" s="629"/>
      <c r="AD104" s="629"/>
      <c r="AE104" s="61"/>
      <c r="AF104" s="61"/>
      <c r="AG104" s="61"/>
      <c r="AH104" s="61"/>
      <c r="AI104" s="61"/>
      <c r="AJ104" s="61"/>
    </row>
    <row r="105" spans="1:36" ht="13.95" customHeight="1">
      <c r="A105" s="628"/>
      <c r="B105" s="628"/>
      <c r="C105" s="627"/>
      <c r="D105" s="627"/>
      <c r="E105" s="627"/>
      <c r="F105" s="627"/>
      <c r="G105" s="627"/>
      <c r="H105" s="631"/>
      <c r="I105" s="631"/>
      <c r="J105" s="631"/>
      <c r="K105" s="631"/>
      <c r="L105" s="631"/>
      <c r="M105" s="631"/>
      <c r="N105" s="631"/>
      <c r="O105" s="631"/>
      <c r="P105" s="631"/>
      <c r="Q105" s="631"/>
      <c r="R105" s="631"/>
      <c r="S105" s="631"/>
      <c r="T105" s="629"/>
      <c r="U105" s="629"/>
      <c r="V105" s="629"/>
      <c r="W105" s="629"/>
      <c r="X105" s="629"/>
      <c r="Y105" s="629"/>
      <c r="Z105" s="629"/>
      <c r="AA105" s="629"/>
      <c r="AB105" s="629"/>
      <c r="AC105" s="629"/>
      <c r="AD105" s="629"/>
      <c r="AE105" s="61"/>
      <c r="AF105" s="61"/>
      <c r="AG105" s="61"/>
      <c r="AH105" s="61"/>
      <c r="AI105" s="61"/>
      <c r="AJ105" s="61"/>
    </row>
    <row r="106" spans="1:36" ht="13.95" customHeight="1">
      <c r="A106" s="628"/>
      <c r="B106" s="628"/>
      <c r="C106" s="627"/>
      <c r="D106" s="627"/>
      <c r="E106" s="627"/>
      <c r="F106" s="627"/>
      <c r="G106" s="627"/>
      <c r="H106" s="631"/>
      <c r="I106" s="631"/>
      <c r="J106" s="631"/>
      <c r="K106" s="631"/>
      <c r="L106" s="631"/>
      <c r="M106" s="631"/>
      <c r="N106" s="631"/>
      <c r="O106" s="631"/>
      <c r="P106" s="631"/>
      <c r="Q106" s="631"/>
      <c r="R106" s="631"/>
      <c r="S106" s="631"/>
      <c r="T106" s="629"/>
      <c r="U106" s="629"/>
      <c r="V106" s="629"/>
      <c r="W106" s="629"/>
      <c r="X106" s="629"/>
      <c r="Y106" s="629"/>
      <c r="Z106" s="629"/>
      <c r="AA106" s="629"/>
      <c r="AB106" s="629"/>
      <c r="AC106" s="629"/>
      <c r="AD106" s="629"/>
      <c r="AE106" s="61"/>
      <c r="AF106" s="61"/>
      <c r="AG106" s="61"/>
      <c r="AH106" s="61"/>
      <c r="AI106" s="61"/>
      <c r="AJ106" s="61"/>
    </row>
    <row r="107" spans="1:36" ht="13.95" customHeight="1">
      <c r="A107" s="628"/>
      <c r="B107" s="628"/>
      <c r="C107" s="627"/>
      <c r="D107" s="627"/>
      <c r="E107" s="627"/>
      <c r="F107" s="627"/>
      <c r="G107" s="627"/>
      <c r="H107" s="631"/>
      <c r="I107" s="631"/>
      <c r="J107" s="631"/>
      <c r="K107" s="631"/>
      <c r="L107" s="631"/>
      <c r="M107" s="631"/>
      <c r="N107" s="631"/>
      <c r="O107" s="631"/>
      <c r="P107" s="631"/>
      <c r="Q107" s="631"/>
      <c r="R107" s="631"/>
      <c r="S107" s="631"/>
      <c r="T107" s="629"/>
      <c r="U107" s="629"/>
      <c r="V107" s="629"/>
      <c r="W107" s="629"/>
      <c r="X107" s="629"/>
      <c r="Y107" s="629"/>
      <c r="Z107" s="629"/>
      <c r="AA107" s="629"/>
      <c r="AB107" s="629"/>
      <c r="AC107" s="629"/>
      <c r="AD107" s="629"/>
      <c r="AE107" s="61"/>
      <c r="AF107" s="61"/>
      <c r="AG107" s="61"/>
      <c r="AH107" s="61"/>
      <c r="AI107" s="61"/>
      <c r="AJ107" s="61"/>
    </row>
    <row r="108" spans="1:36" ht="13.95" customHeight="1">
      <c r="A108" s="628"/>
      <c r="B108" s="628"/>
      <c r="C108" s="627"/>
      <c r="D108" s="627"/>
      <c r="E108" s="627"/>
      <c r="F108" s="627"/>
      <c r="G108" s="627"/>
      <c r="H108" s="631"/>
      <c r="I108" s="631"/>
      <c r="J108" s="631"/>
      <c r="K108" s="631"/>
      <c r="L108" s="631"/>
      <c r="M108" s="631"/>
      <c r="N108" s="631"/>
      <c r="O108" s="631"/>
      <c r="P108" s="631"/>
      <c r="Q108" s="631"/>
      <c r="R108" s="631"/>
      <c r="S108" s="631"/>
      <c r="T108" s="629"/>
      <c r="U108" s="629"/>
      <c r="V108" s="629"/>
      <c r="W108" s="629"/>
      <c r="X108" s="629"/>
      <c r="Y108" s="629"/>
      <c r="Z108" s="629"/>
      <c r="AA108" s="629"/>
      <c r="AB108" s="629"/>
      <c r="AC108" s="629"/>
      <c r="AD108" s="629"/>
      <c r="AE108" s="61"/>
      <c r="AF108" s="61"/>
      <c r="AG108" s="61"/>
      <c r="AH108" s="61"/>
      <c r="AI108" s="61"/>
      <c r="AJ108" s="61"/>
    </row>
    <row r="109" spans="1:36" ht="13.95" customHeight="1">
      <c r="A109" s="628"/>
      <c r="B109" s="628"/>
      <c r="C109" s="627"/>
      <c r="D109" s="627"/>
      <c r="E109" s="627"/>
      <c r="F109" s="627"/>
      <c r="G109" s="627"/>
      <c r="H109" s="631"/>
      <c r="I109" s="631"/>
      <c r="J109" s="631"/>
      <c r="K109" s="631"/>
      <c r="L109" s="631"/>
      <c r="M109" s="631"/>
      <c r="N109" s="631"/>
      <c r="O109" s="631"/>
      <c r="P109" s="631"/>
      <c r="Q109" s="631"/>
      <c r="R109" s="631"/>
      <c r="S109" s="631"/>
      <c r="T109" s="629"/>
      <c r="U109" s="629"/>
      <c r="V109" s="629"/>
      <c r="W109" s="629"/>
      <c r="X109" s="629"/>
      <c r="Y109" s="629"/>
      <c r="Z109" s="629"/>
      <c r="AA109" s="629"/>
      <c r="AB109" s="629"/>
      <c r="AC109" s="629"/>
      <c r="AD109" s="629"/>
      <c r="AE109" s="61"/>
      <c r="AF109" s="61"/>
      <c r="AG109" s="61"/>
      <c r="AH109" s="61"/>
      <c r="AI109" s="61"/>
      <c r="AJ109" s="61"/>
    </row>
    <row r="110" spans="1:36" ht="13.95" customHeight="1">
      <c r="A110" s="628"/>
      <c r="B110" s="628"/>
      <c r="C110" s="627"/>
      <c r="D110" s="627"/>
      <c r="E110" s="627"/>
      <c r="F110" s="627"/>
      <c r="G110" s="627"/>
      <c r="H110" s="631"/>
      <c r="I110" s="631"/>
      <c r="J110" s="631"/>
      <c r="K110" s="631"/>
      <c r="L110" s="631"/>
      <c r="M110" s="631"/>
      <c r="N110" s="631"/>
      <c r="O110" s="631"/>
      <c r="P110" s="631"/>
      <c r="Q110" s="631"/>
      <c r="R110" s="631"/>
      <c r="S110" s="631"/>
      <c r="T110" s="629"/>
      <c r="U110" s="629"/>
      <c r="V110" s="629"/>
      <c r="W110" s="629"/>
      <c r="X110" s="629"/>
      <c r="Y110" s="629"/>
      <c r="Z110" s="629"/>
      <c r="AA110" s="629"/>
      <c r="AB110" s="629"/>
      <c r="AC110" s="629"/>
      <c r="AD110" s="629"/>
      <c r="AE110" s="61"/>
      <c r="AF110" s="61"/>
      <c r="AG110" s="61"/>
      <c r="AH110" s="61"/>
      <c r="AI110" s="61"/>
      <c r="AJ110" s="61"/>
    </row>
    <row r="111" spans="1:36" ht="13.95" customHeight="1">
      <c r="A111" s="628"/>
      <c r="B111" s="628"/>
      <c r="C111" s="627"/>
      <c r="D111" s="627"/>
      <c r="E111" s="627"/>
      <c r="F111" s="627"/>
      <c r="G111" s="627"/>
      <c r="H111" s="631"/>
      <c r="I111" s="631"/>
      <c r="J111" s="631"/>
      <c r="K111" s="631"/>
      <c r="L111" s="631"/>
      <c r="M111" s="631"/>
      <c r="N111" s="631"/>
      <c r="O111" s="631"/>
      <c r="P111" s="631"/>
      <c r="Q111" s="631"/>
      <c r="R111" s="631"/>
      <c r="S111" s="631"/>
      <c r="T111" s="629"/>
      <c r="U111" s="629"/>
      <c r="V111" s="629"/>
      <c r="W111" s="629"/>
      <c r="X111" s="629"/>
      <c r="Y111" s="629"/>
      <c r="Z111" s="629"/>
      <c r="AA111" s="629"/>
      <c r="AB111" s="629"/>
      <c r="AC111" s="629"/>
      <c r="AD111" s="629"/>
      <c r="AE111" s="61"/>
      <c r="AF111" s="61"/>
      <c r="AG111" s="61"/>
      <c r="AH111" s="61"/>
      <c r="AI111" s="61"/>
      <c r="AJ111" s="61"/>
    </row>
    <row r="112" spans="1:36" ht="13.95" customHeight="1">
      <c r="A112" s="628"/>
      <c r="B112" s="628"/>
      <c r="C112" s="627"/>
      <c r="D112" s="627"/>
      <c r="E112" s="627"/>
      <c r="F112" s="627"/>
      <c r="G112" s="627"/>
      <c r="H112" s="631"/>
      <c r="I112" s="631"/>
      <c r="J112" s="631"/>
      <c r="K112" s="631"/>
      <c r="L112" s="631"/>
      <c r="M112" s="631"/>
      <c r="N112" s="631"/>
      <c r="O112" s="631"/>
      <c r="P112" s="631"/>
      <c r="Q112" s="631"/>
      <c r="R112" s="631"/>
      <c r="S112" s="631"/>
      <c r="T112" s="629"/>
      <c r="U112" s="629"/>
      <c r="V112" s="629"/>
      <c r="W112" s="629"/>
      <c r="X112" s="629"/>
      <c r="Y112" s="629"/>
      <c r="Z112" s="629"/>
      <c r="AA112" s="629"/>
      <c r="AB112" s="629"/>
      <c r="AC112" s="629"/>
      <c r="AD112" s="629"/>
      <c r="AE112" s="61"/>
      <c r="AF112" s="61"/>
      <c r="AG112" s="61"/>
      <c r="AH112" s="61"/>
      <c r="AI112" s="61"/>
      <c r="AJ112" s="61"/>
    </row>
    <row r="113" spans="1:36" ht="13.95" customHeight="1">
      <c r="A113" s="628"/>
      <c r="B113" s="628"/>
      <c r="C113" s="627"/>
      <c r="D113" s="627"/>
      <c r="E113" s="627"/>
      <c r="F113" s="627"/>
      <c r="G113" s="627"/>
      <c r="H113" s="631"/>
      <c r="I113" s="631"/>
      <c r="J113" s="631"/>
      <c r="K113" s="631"/>
      <c r="L113" s="631"/>
      <c r="M113" s="631"/>
      <c r="N113" s="631"/>
      <c r="O113" s="631"/>
      <c r="P113" s="631"/>
      <c r="Q113" s="631"/>
      <c r="R113" s="631"/>
      <c r="S113" s="631"/>
      <c r="T113" s="629"/>
      <c r="U113" s="629"/>
      <c r="V113" s="629"/>
      <c r="W113" s="629"/>
      <c r="X113" s="629"/>
      <c r="Y113" s="629"/>
      <c r="Z113" s="629"/>
      <c r="AA113" s="629"/>
      <c r="AB113" s="629"/>
      <c r="AC113" s="629"/>
      <c r="AD113" s="629"/>
      <c r="AE113" s="61"/>
      <c r="AF113" s="61"/>
      <c r="AG113" s="61"/>
      <c r="AH113" s="61"/>
      <c r="AI113" s="61"/>
      <c r="AJ113" s="61"/>
    </row>
    <row r="114" spans="1:36" ht="13.95" customHeight="1">
      <c r="A114" s="628"/>
      <c r="B114" s="628"/>
      <c r="C114" s="627"/>
      <c r="D114" s="627"/>
      <c r="E114" s="627"/>
      <c r="F114" s="627"/>
      <c r="G114" s="627"/>
      <c r="H114" s="631"/>
      <c r="I114" s="631"/>
      <c r="J114" s="631"/>
      <c r="K114" s="631"/>
      <c r="L114" s="631"/>
      <c r="M114" s="631"/>
      <c r="N114" s="631"/>
      <c r="O114" s="631"/>
      <c r="P114" s="631"/>
      <c r="Q114" s="631"/>
      <c r="R114" s="631"/>
      <c r="S114" s="631"/>
      <c r="T114" s="629"/>
      <c r="U114" s="629"/>
      <c r="V114" s="629"/>
      <c r="W114" s="629"/>
      <c r="X114" s="629"/>
      <c r="Y114" s="629"/>
      <c r="Z114" s="629"/>
      <c r="AA114" s="629"/>
      <c r="AB114" s="629"/>
      <c r="AC114" s="629"/>
      <c r="AD114" s="629"/>
      <c r="AE114" s="61"/>
      <c r="AF114" s="61"/>
      <c r="AG114" s="61"/>
      <c r="AH114" s="61"/>
      <c r="AI114" s="61"/>
      <c r="AJ114" s="61"/>
    </row>
    <row r="115" spans="1:36" ht="13.95" customHeight="1">
      <c r="A115" s="628"/>
      <c r="B115" s="628"/>
      <c r="C115" s="627"/>
      <c r="D115" s="627"/>
      <c r="E115" s="627"/>
      <c r="F115" s="627"/>
      <c r="G115" s="627"/>
      <c r="H115" s="631"/>
      <c r="I115" s="631"/>
      <c r="J115" s="631"/>
      <c r="K115" s="631"/>
      <c r="L115" s="631"/>
      <c r="M115" s="631"/>
      <c r="N115" s="631"/>
      <c r="O115" s="631"/>
      <c r="P115" s="631"/>
      <c r="Q115" s="631"/>
      <c r="R115" s="631"/>
      <c r="S115" s="631"/>
      <c r="T115" s="629"/>
      <c r="U115" s="629"/>
      <c r="V115" s="629"/>
      <c r="W115" s="629"/>
      <c r="X115" s="629"/>
      <c r="Y115" s="629"/>
      <c r="Z115" s="629"/>
      <c r="AA115" s="629"/>
      <c r="AB115" s="629"/>
      <c r="AC115" s="629"/>
      <c r="AD115" s="629"/>
      <c r="AE115" s="61"/>
      <c r="AF115" s="61"/>
      <c r="AG115" s="61"/>
      <c r="AH115" s="61"/>
      <c r="AI115" s="61"/>
      <c r="AJ115" s="61"/>
    </row>
    <row r="116" spans="1:36" ht="13.95" customHeight="1">
      <c r="A116" s="628"/>
      <c r="B116" s="628"/>
      <c r="C116" s="627"/>
      <c r="D116" s="627"/>
      <c r="E116" s="627"/>
      <c r="F116" s="627"/>
      <c r="G116" s="627"/>
      <c r="H116" s="631"/>
      <c r="I116" s="631"/>
      <c r="J116" s="631"/>
      <c r="K116" s="631"/>
      <c r="L116" s="631"/>
      <c r="M116" s="631"/>
      <c r="N116" s="631"/>
      <c r="O116" s="631"/>
      <c r="P116" s="631"/>
      <c r="Q116" s="631"/>
      <c r="R116" s="631"/>
      <c r="S116" s="631"/>
      <c r="T116" s="629"/>
      <c r="U116" s="629"/>
      <c r="V116" s="629"/>
      <c r="W116" s="629"/>
      <c r="X116" s="629"/>
      <c r="Y116" s="629"/>
      <c r="Z116" s="629"/>
      <c r="AA116" s="629"/>
      <c r="AB116" s="629"/>
      <c r="AC116" s="629"/>
      <c r="AD116" s="629"/>
      <c r="AE116" s="61"/>
      <c r="AF116" s="61"/>
      <c r="AG116" s="61"/>
      <c r="AH116" s="61"/>
      <c r="AI116" s="61"/>
      <c r="AJ116" s="61"/>
    </row>
    <row r="117" spans="1:36" ht="13.95" customHeight="1">
      <c r="A117" s="628"/>
      <c r="B117" s="628"/>
      <c r="C117" s="627"/>
      <c r="D117" s="627"/>
      <c r="E117" s="627"/>
      <c r="F117" s="627"/>
      <c r="G117" s="627"/>
      <c r="H117" s="631"/>
      <c r="I117" s="631"/>
      <c r="J117" s="631"/>
      <c r="K117" s="631"/>
      <c r="L117" s="631"/>
      <c r="M117" s="631"/>
      <c r="N117" s="631"/>
      <c r="O117" s="631"/>
      <c r="P117" s="631"/>
      <c r="Q117" s="631"/>
      <c r="R117" s="631"/>
      <c r="S117" s="631"/>
      <c r="T117" s="629"/>
      <c r="U117" s="629"/>
      <c r="V117" s="629"/>
      <c r="W117" s="629"/>
      <c r="X117" s="629"/>
      <c r="Y117" s="629"/>
      <c r="Z117" s="629"/>
      <c r="AA117" s="629"/>
      <c r="AB117" s="629"/>
      <c r="AC117" s="629"/>
      <c r="AD117" s="629"/>
      <c r="AE117" s="61"/>
      <c r="AF117" s="61"/>
      <c r="AG117" s="61"/>
      <c r="AH117" s="61"/>
      <c r="AI117" s="61"/>
      <c r="AJ117" s="61"/>
    </row>
    <row r="118" spans="1:36" ht="13.95" customHeight="1">
      <c r="A118" s="628"/>
      <c r="B118" s="628"/>
      <c r="C118" s="627"/>
      <c r="D118" s="627"/>
      <c r="E118" s="627"/>
      <c r="F118" s="627"/>
      <c r="G118" s="627"/>
      <c r="H118" s="631"/>
      <c r="I118" s="631"/>
      <c r="J118" s="631"/>
      <c r="K118" s="631"/>
      <c r="L118" s="631"/>
      <c r="M118" s="631"/>
      <c r="N118" s="631"/>
      <c r="O118" s="631"/>
      <c r="P118" s="631"/>
      <c r="Q118" s="631"/>
      <c r="R118" s="631"/>
      <c r="S118" s="631"/>
      <c r="T118" s="629"/>
      <c r="U118" s="629"/>
      <c r="V118" s="629"/>
      <c r="W118" s="629"/>
      <c r="X118" s="629"/>
      <c r="Y118" s="629"/>
      <c r="Z118" s="629"/>
      <c r="AA118" s="629"/>
      <c r="AB118" s="629"/>
      <c r="AC118" s="629"/>
      <c r="AD118" s="629"/>
      <c r="AE118" s="61"/>
      <c r="AF118" s="61"/>
      <c r="AG118" s="61"/>
      <c r="AH118" s="61"/>
      <c r="AI118" s="61"/>
      <c r="AJ118" s="61"/>
    </row>
    <row r="119" spans="1:36" ht="13.95" customHeight="1">
      <c r="A119" s="628"/>
      <c r="B119" s="628"/>
      <c r="C119" s="627"/>
      <c r="D119" s="627"/>
      <c r="E119" s="627"/>
      <c r="F119" s="627"/>
      <c r="G119" s="627"/>
      <c r="H119" s="631"/>
      <c r="I119" s="631"/>
      <c r="J119" s="631"/>
      <c r="K119" s="631"/>
      <c r="L119" s="631"/>
      <c r="M119" s="631"/>
      <c r="N119" s="631"/>
      <c r="O119" s="631"/>
      <c r="P119" s="631"/>
      <c r="Q119" s="631"/>
      <c r="R119" s="631"/>
      <c r="S119" s="631"/>
      <c r="T119" s="629"/>
      <c r="U119" s="629"/>
      <c r="V119" s="629"/>
      <c r="W119" s="629"/>
      <c r="X119" s="629"/>
      <c r="Y119" s="629"/>
      <c r="Z119" s="629"/>
      <c r="AA119" s="629"/>
      <c r="AB119" s="629"/>
      <c r="AC119" s="629"/>
      <c r="AD119" s="629"/>
      <c r="AE119" s="61"/>
      <c r="AF119" s="61"/>
      <c r="AG119" s="61"/>
      <c r="AH119" s="61"/>
      <c r="AI119" s="61"/>
      <c r="AJ119" s="61"/>
    </row>
    <row r="120" spans="1:36" ht="13.95" customHeight="1">
      <c r="A120" s="628"/>
      <c r="B120" s="628"/>
      <c r="C120" s="627"/>
      <c r="D120" s="627"/>
      <c r="E120" s="627"/>
      <c r="F120" s="627"/>
      <c r="G120" s="627"/>
      <c r="H120" s="631"/>
      <c r="I120" s="631"/>
      <c r="J120" s="631"/>
      <c r="K120" s="631"/>
      <c r="L120" s="631"/>
      <c r="M120" s="631"/>
      <c r="N120" s="631"/>
      <c r="O120" s="631"/>
      <c r="P120" s="631"/>
      <c r="Q120" s="631"/>
      <c r="R120" s="631"/>
      <c r="S120" s="631"/>
      <c r="T120" s="629"/>
      <c r="U120" s="629"/>
      <c r="V120" s="629"/>
      <c r="W120" s="629"/>
      <c r="X120" s="629"/>
      <c r="Y120" s="629"/>
      <c r="Z120" s="629"/>
      <c r="AA120" s="629"/>
      <c r="AB120" s="629"/>
      <c r="AC120" s="629"/>
      <c r="AD120" s="629"/>
      <c r="AE120" s="61"/>
      <c r="AF120" s="61"/>
      <c r="AG120" s="61"/>
      <c r="AH120" s="61"/>
      <c r="AI120" s="61"/>
      <c r="AJ120" s="61"/>
    </row>
    <row r="121" spans="1:36">
      <c r="A121" s="628"/>
      <c r="B121" s="628"/>
      <c r="C121" s="627"/>
      <c r="D121" s="627"/>
      <c r="E121" s="627"/>
      <c r="F121" s="627"/>
      <c r="G121" s="627"/>
      <c r="H121" s="631"/>
      <c r="I121" s="631"/>
      <c r="J121" s="631"/>
      <c r="K121" s="631"/>
      <c r="L121" s="631"/>
      <c r="M121" s="631"/>
      <c r="N121" s="631"/>
      <c r="O121" s="631"/>
      <c r="P121" s="631"/>
      <c r="Q121" s="631"/>
      <c r="R121" s="631"/>
      <c r="S121" s="631"/>
      <c r="T121" s="629"/>
      <c r="U121" s="629"/>
      <c r="V121" s="629"/>
      <c r="W121" s="629"/>
      <c r="X121" s="629"/>
      <c r="Y121" s="629"/>
      <c r="Z121" s="629"/>
      <c r="AA121" s="629"/>
      <c r="AB121" s="629"/>
      <c r="AC121" s="629"/>
      <c r="AD121" s="629"/>
      <c r="AE121" s="61"/>
      <c r="AF121" s="61"/>
      <c r="AG121" s="61"/>
      <c r="AH121" s="61"/>
      <c r="AI121" s="61"/>
      <c r="AJ121" s="61"/>
    </row>
    <row r="122" spans="1:36">
      <c r="A122" s="628"/>
      <c r="B122" s="628"/>
      <c r="C122" s="627"/>
      <c r="D122" s="627"/>
      <c r="E122" s="627"/>
      <c r="F122" s="627"/>
      <c r="G122" s="627"/>
      <c r="H122" s="631"/>
      <c r="I122" s="631"/>
      <c r="J122" s="631"/>
      <c r="K122" s="631"/>
      <c r="L122" s="631"/>
      <c r="M122" s="631"/>
      <c r="N122" s="631"/>
      <c r="O122" s="631"/>
      <c r="P122" s="631"/>
      <c r="Q122" s="631"/>
      <c r="R122" s="631"/>
      <c r="S122" s="631"/>
      <c r="T122" s="629"/>
      <c r="U122" s="629"/>
      <c r="V122" s="629"/>
      <c r="W122" s="629"/>
      <c r="X122" s="629"/>
      <c r="Y122" s="629"/>
      <c r="Z122" s="629"/>
      <c r="AA122" s="629"/>
      <c r="AB122" s="629"/>
      <c r="AC122" s="629"/>
      <c r="AD122" s="629"/>
      <c r="AE122" s="61"/>
      <c r="AF122" s="61"/>
      <c r="AG122" s="61"/>
      <c r="AH122" s="61"/>
      <c r="AI122" s="61"/>
      <c r="AJ122" s="61"/>
    </row>
    <row r="123" spans="1:36">
      <c r="A123" s="628"/>
      <c r="B123" s="628"/>
      <c r="C123" s="627"/>
      <c r="D123" s="627"/>
      <c r="E123" s="627"/>
      <c r="F123" s="627"/>
      <c r="G123" s="627"/>
      <c r="H123" s="631"/>
      <c r="I123" s="631"/>
      <c r="J123" s="631"/>
      <c r="K123" s="631"/>
      <c r="L123" s="631"/>
      <c r="M123" s="631"/>
      <c r="N123" s="631"/>
      <c r="O123" s="631"/>
      <c r="P123" s="631"/>
      <c r="Q123" s="631"/>
      <c r="R123" s="631"/>
      <c r="S123" s="631"/>
      <c r="T123" s="629"/>
      <c r="U123" s="629"/>
      <c r="V123" s="629"/>
      <c r="W123" s="629"/>
      <c r="X123" s="629"/>
      <c r="Y123" s="629"/>
      <c r="Z123" s="629"/>
      <c r="AA123" s="629"/>
      <c r="AB123" s="629"/>
      <c r="AC123" s="629"/>
      <c r="AD123" s="629"/>
      <c r="AE123" s="61"/>
      <c r="AF123" s="61"/>
      <c r="AG123" s="61"/>
      <c r="AH123" s="61"/>
      <c r="AI123" s="61"/>
      <c r="AJ123" s="61"/>
    </row>
    <row r="124" spans="1:36">
      <c r="A124" s="628"/>
      <c r="B124" s="628"/>
      <c r="C124" s="627"/>
      <c r="D124" s="627"/>
      <c r="E124" s="627"/>
      <c r="F124" s="627"/>
      <c r="G124" s="627"/>
      <c r="H124" s="631"/>
      <c r="I124" s="631"/>
      <c r="J124" s="631"/>
      <c r="K124" s="631"/>
      <c r="L124" s="631"/>
      <c r="M124" s="631"/>
      <c r="N124" s="631"/>
      <c r="O124" s="631"/>
      <c r="P124" s="631"/>
      <c r="Q124" s="631"/>
      <c r="R124" s="631"/>
      <c r="S124" s="631"/>
      <c r="T124" s="629"/>
      <c r="U124" s="629"/>
      <c r="V124" s="629"/>
      <c r="W124" s="629"/>
      <c r="X124" s="629"/>
      <c r="Y124" s="629"/>
      <c r="Z124" s="629"/>
      <c r="AA124" s="629"/>
      <c r="AB124" s="629"/>
      <c r="AC124" s="629"/>
      <c r="AD124" s="629"/>
      <c r="AE124" s="61"/>
      <c r="AF124" s="61"/>
      <c r="AG124" s="61"/>
      <c r="AH124" s="61"/>
      <c r="AI124" s="61"/>
      <c r="AJ124" s="61"/>
    </row>
    <row r="125" spans="1:36">
      <c r="A125" s="628"/>
      <c r="B125" s="628"/>
      <c r="C125" s="627"/>
      <c r="D125" s="627"/>
      <c r="E125" s="627"/>
      <c r="F125" s="627"/>
      <c r="G125" s="627"/>
      <c r="H125" s="631"/>
      <c r="I125" s="631"/>
      <c r="J125" s="631"/>
      <c r="K125" s="631"/>
      <c r="L125" s="631"/>
      <c r="M125" s="631"/>
      <c r="N125" s="631"/>
      <c r="O125" s="631"/>
      <c r="P125" s="631"/>
      <c r="Q125" s="631"/>
      <c r="R125" s="631"/>
      <c r="S125" s="631"/>
      <c r="T125" s="629"/>
      <c r="U125" s="629"/>
      <c r="V125" s="629"/>
      <c r="W125" s="629"/>
      <c r="X125" s="629"/>
      <c r="Y125" s="629"/>
      <c r="Z125" s="629"/>
      <c r="AA125" s="629"/>
      <c r="AB125" s="629"/>
      <c r="AC125" s="629"/>
      <c r="AD125" s="629"/>
      <c r="AE125" s="61"/>
      <c r="AF125" s="61"/>
      <c r="AG125" s="61"/>
      <c r="AH125" s="61"/>
      <c r="AI125" s="61"/>
      <c r="AJ125" s="61"/>
    </row>
    <row r="126" spans="1:36">
      <c r="A126" s="628"/>
      <c r="B126" s="628"/>
      <c r="C126" s="627"/>
      <c r="D126" s="627"/>
      <c r="E126" s="627"/>
      <c r="F126" s="627"/>
      <c r="G126" s="627"/>
      <c r="H126" s="631"/>
      <c r="I126" s="631"/>
      <c r="J126" s="631"/>
      <c r="K126" s="631"/>
      <c r="L126" s="631"/>
      <c r="M126" s="631"/>
      <c r="N126" s="631"/>
      <c r="O126" s="631"/>
      <c r="P126" s="631"/>
      <c r="Q126" s="631"/>
      <c r="R126" s="631"/>
      <c r="S126" s="631"/>
      <c r="T126" s="629"/>
      <c r="U126" s="629"/>
      <c r="V126" s="629"/>
      <c r="W126" s="629"/>
      <c r="X126" s="629"/>
      <c r="Y126" s="629"/>
      <c r="Z126" s="629"/>
      <c r="AA126" s="629"/>
      <c r="AB126" s="629"/>
      <c r="AC126" s="629"/>
      <c r="AD126" s="629"/>
      <c r="AE126" s="61"/>
      <c r="AF126" s="61"/>
      <c r="AG126" s="61"/>
      <c r="AH126" s="61"/>
      <c r="AI126" s="61"/>
      <c r="AJ126" s="61"/>
    </row>
    <row r="127" spans="1:36">
      <c r="A127" s="628"/>
      <c r="B127" s="628"/>
      <c r="C127" s="627"/>
      <c r="D127" s="627"/>
      <c r="E127" s="627"/>
      <c r="F127" s="627"/>
      <c r="G127" s="627"/>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E1mSWg8oENEC+Ris0s6Z56QoZuaqY9BjM8JqtqXsa539FdT8SMk/lkHHyVf8yuLyMqkHjeFSUlWCno7wGMO+eg==" saltValue="GFEptXMXZWTqa6zKxVLul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214"/>
  <sheetViews>
    <sheetView view="pageBreakPreview" topLeftCell="E1" zoomScale="73" zoomScaleNormal="46" zoomScaleSheetLayoutView="73" zoomScalePageLayoutView="70" workbookViewId="0">
      <selection activeCell="G17" sqref="G17"/>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2510</v>
      </c>
      <c r="B1" s="33"/>
      <c r="C1" s="99"/>
      <c r="D1" s="98"/>
      <c r="E1" s="33"/>
      <c r="F1" s="33"/>
      <c r="G1" s="33"/>
      <c r="H1" s="33"/>
      <c r="I1" s="100"/>
      <c r="J1" s="99"/>
      <c r="K1" s="99"/>
      <c r="L1" s="99"/>
      <c r="N1" s="228"/>
      <c r="O1" s="100"/>
      <c r="P1" s="361" t="s">
        <v>26</v>
      </c>
      <c r="Q1" s="362"/>
      <c r="R1" s="363"/>
      <c r="S1" s="692" t="str">
        <f>IF(基本情報入力シート!C13&lt;&gt;"", 基本情報入力シート!C13, "")</f>
        <v>鳥取県</v>
      </c>
      <c r="T1" s="693"/>
      <c r="U1" s="693"/>
      <c r="V1" s="694"/>
      <c r="W1" s="193"/>
      <c r="X1" s="193"/>
      <c r="Y1" s="193"/>
      <c r="Z1" s="36"/>
      <c r="AA1" s="72"/>
      <c r="AB1" s="101"/>
      <c r="AC1" s="101"/>
      <c r="AD1" s="101"/>
      <c r="AE1" s="101"/>
      <c r="AF1" s="101"/>
      <c r="AG1" s="101"/>
      <c r="AH1" s="101"/>
      <c r="AI1" s="101"/>
      <c r="AJ1" s="46"/>
      <c r="AK1" s="46"/>
    </row>
    <row r="2" spans="1:43" ht="31.2" customHeight="1" thickBot="1">
      <c r="A2" s="759" t="s">
        <v>28</v>
      </c>
      <c r="B2" s="760"/>
      <c r="C2" s="761" t="str">
        <f>IF(基本情報入力シート!L18="", "", 基本情報入力シート!L18)</f>
        <v/>
      </c>
      <c r="D2" s="762"/>
      <c r="E2" s="762"/>
      <c r="F2" s="763"/>
      <c r="G2" s="102"/>
      <c r="I2" s="103"/>
      <c r="K2" s="189"/>
      <c r="L2" s="189"/>
      <c r="M2" s="189"/>
      <c r="N2" s="189"/>
      <c r="O2" s="103"/>
      <c r="P2" s="189"/>
      <c r="Q2" s="189"/>
      <c r="R2" s="189"/>
      <c r="S2" s="103"/>
      <c r="T2" s="103"/>
      <c r="U2" s="103"/>
      <c r="V2" s="103"/>
      <c r="W2" s="103"/>
      <c r="X2" s="103"/>
      <c r="Y2" s="103"/>
      <c r="Z2" s="103"/>
      <c r="AA2" s="103"/>
      <c r="AB2" s="103"/>
      <c r="AJ2"/>
    </row>
    <row r="3" spans="1:43" ht="61.2" customHeight="1" thickBot="1">
      <c r="A3" s="95"/>
      <c r="B3" s="95"/>
      <c r="C3" s="104"/>
      <c r="D3" s="105"/>
      <c r="E3" s="105"/>
      <c r="F3" s="105"/>
      <c r="G3" s="106"/>
      <c r="H3" s="103"/>
      <c r="I3" s="815" t="s">
        <v>2519</v>
      </c>
      <c r="J3" s="815"/>
      <c r="K3" s="815"/>
      <c r="L3" s="815"/>
      <c r="M3" s="103"/>
      <c r="N3" s="831" t="s">
        <v>2430</v>
      </c>
      <c r="O3" s="832"/>
      <c r="P3" s="832"/>
      <c r="Q3" s="837" t="s">
        <v>2459</v>
      </c>
      <c r="R3" s="837"/>
      <c r="S3" s="837"/>
      <c r="T3" s="837"/>
      <c r="U3" s="838"/>
      <c r="V3" s="103"/>
      <c r="W3" s="103"/>
      <c r="X3" s="103"/>
      <c r="Y3" s="103"/>
      <c r="Z3" s="103"/>
      <c r="AA3" s="103"/>
      <c r="AB3" s="103"/>
      <c r="AJ3"/>
    </row>
    <row r="4" spans="1:43" ht="16.2" customHeight="1" thickBot="1">
      <c r="A4" s="777" t="s">
        <v>2397</v>
      </c>
      <c r="B4" s="778"/>
      <c r="C4" s="778"/>
      <c r="D4" s="779"/>
      <c r="E4" s="796" t="s">
        <v>2398</v>
      </c>
      <c r="F4" s="365"/>
      <c r="G4" s="366"/>
      <c r="H4" s="103"/>
      <c r="I4" s="815"/>
      <c r="J4" s="815"/>
      <c r="K4" s="815"/>
      <c r="L4" s="815"/>
      <c r="M4" s="103"/>
      <c r="N4" s="833"/>
      <c r="O4" s="834"/>
      <c r="P4" s="834"/>
      <c r="Q4" s="839"/>
      <c r="R4" s="839"/>
      <c r="S4" s="839"/>
      <c r="T4" s="839"/>
      <c r="U4" s="840"/>
      <c r="V4" s="103"/>
      <c r="W4" s="103"/>
      <c r="X4" s="103"/>
      <c r="Y4" s="103"/>
      <c r="Z4" s="103"/>
      <c r="AA4" s="103"/>
      <c r="AB4" s="103"/>
      <c r="AJ4"/>
    </row>
    <row r="5" spans="1:43" ht="76.8" customHeight="1" thickBot="1">
      <c r="A5" s="780"/>
      <c r="B5" s="781"/>
      <c r="C5" s="781"/>
      <c r="D5" s="782"/>
      <c r="E5" s="797"/>
      <c r="F5" s="405" t="s">
        <v>2395</v>
      </c>
      <c r="G5" s="404" t="s">
        <v>2396</v>
      </c>
      <c r="H5" s="103"/>
      <c r="I5" s="815"/>
      <c r="J5" s="815"/>
      <c r="K5" s="815"/>
      <c r="L5" s="815"/>
      <c r="M5" s="103"/>
      <c r="N5" s="833" t="s">
        <v>2460</v>
      </c>
      <c r="O5" s="834"/>
      <c r="P5" s="834"/>
      <c r="Q5" s="841" t="s">
        <v>2431</v>
      </c>
      <c r="R5" s="841"/>
      <c r="S5" s="841"/>
      <c r="T5" s="841"/>
      <c r="U5" s="842"/>
      <c r="V5" s="103"/>
      <c r="W5" s="103"/>
      <c r="X5" s="103"/>
      <c r="Y5" s="103"/>
      <c r="Z5" s="103"/>
      <c r="AA5" s="103"/>
      <c r="AB5" s="103"/>
      <c r="AJ5"/>
    </row>
    <row r="6" spans="1:43" ht="30" customHeight="1" thickBot="1">
      <c r="A6" s="416"/>
      <c r="B6" s="783" t="s">
        <v>2399</v>
      </c>
      <c r="C6" s="784"/>
      <c r="D6" s="785"/>
      <c r="E6" s="400">
        <f>IFERROR(SUM(P15:P214),"")</f>
        <v>0</v>
      </c>
      <c r="F6" s="435">
        <f>IFERROR(SUMIF($AP$15:$AP$214,"加算対象",$P$15:$P$214),"")</f>
        <v>0</v>
      </c>
      <c r="G6" s="436">
        <f>IFERROR(SUMIF($AP$15:$AP$214,"加算対象外",$P$15:$P$214),"")</f>
        <v>0</v>
      </c>
      <c r="H6" s="103"/>
      <c r="I6" s="815"/>
      <c r="J6" s="815"/>
      <c r="K6" s="815"/>
      <c r="L6" s="815"/>
      <c r="M6" s="103"/>
      <c r="N6" s="833" t="s">
        <v>2461</v>
      </c>
      <c r="O6" s="834"/>
      <c r="P6" s="834"/>
      <c r="Q6" s="841" t="s">
        <v>2595</v>
      </c>
      <c r="R6" s="841"/>
      <c r="S6" s="841"/>
      <c r="T6" s="841"/>
      <c r="U6" s="842"/>
      <c r="V6" s="103"/>
      <c r="W6" s="103"/>
      <c r="X6" s="103"/>
      <c r="Y6" s="103"/>
      <c r="Z6" s="103"/>
      <c r="AA6" s="103"/>
      <c r="AB6" s="103"/>
      <c r="AJ6"/>
    </row>
    <row r="7" spans="1:43" ht="30" customHeight="1" thickBot="1">
      <c r="A7" s="399"/>
      <c r="B7" s="790" t="s">
        <v>2407</v>
      </c>
      <c r="C7" s="786" t="s">
        <v>2406</v>
      </c>
      <c r="D7" s="787"/>
      <c r="E7" s="401">
        <f>IF(C2="",0, SUM(E8:E9))</f>
        <v>0</v>
      </c>
      <c r="F7" s="437">
        <f>IF($C$2="", 0, SUM(F8:F9))</f>
        <v>0</v>
      </c>
      <c r="G7" s="438">
        <f>IF($C$2="", 0,G8)</f>
        <v>0</v>
      </c>
      <c r="H7" s="103"/>
      <c r="I7" s="815"/>
      <c r="J7" s="815"/>
      <c r="K7" s="815"/>
      <c r="L7" s="815"/>
      <c r="M7" s="103"/>
      <c r="N7" s="835"/>
      <c r="O7" s="836"/>
      <c r="P7" s="836"/>
      <c r="Q7" s="843"/>
      <c r="R7" s="843"/>
      <c r="S7" s="843"/>
      <c r="T7" s="843"/>
      <c r="U7" s="844"/>
      <c r="V7" s="103"/>
      <c r="W7" s="103"/>
      <c r="X7" s="103"/>
      <c r="Y7" s="103"/>
      <c r="Z7" s="103"/>
      <c r="AA7" s="103"/>
      <c r="AB7" s="103"/>
      <c r="AJ7"/>
    </row>
    <row r="8" spans="1:43" ht="30" customHeight="1">
      <c r="A8" s="397"/>
      <c r="B8" s="791"/>
      <c r="C8" s="407"/>
      <c r="D8" s="406" t="s">
        <v>2392</v>
      </c>
      <c r="E8" s="402">
        <f>IF(C2="", 0, SUM(Q15:Q214))</f>
        <v>0</v>
      </c>
      <c r="F8" s="439">
        <f>IF($C$2="", 0, SUMIF($AP$15:$AP$214,"加算対象",$Q$15:$Q$214))</f>
        <v>0</v>
      </c>
      <c r="G8" s="440">
        <f>IF($C$2="", 0, SUMIF($AP$15:$AP$214,"加算対象外",$Q$15:$Q$214))</f>
        <v>0</v>
      </c>
      <c r="H8" s="103"/>
      <c r="I8" s="815"/>
      <c r="J8" s="815"/>
      <c r="K8" s="815"/>
      <c r="L8" s="815"/>
      <c r="M8" s="103"/>
      <c r="N8" s="103"/>
      <c r="O8" s="103"/>
      <c r="P8" s="103"/>
      <c r="Q8" s="103"/>
      <c r="R8" s="189"/>
      <c r="S8" s="103"/>
      <c r="T8" s="103"/>
      <c r="U8" s="103"/>
      <c r="V8" s="103"/>
      <c r="W8" s="103"/>
      <c r="X8" s="103"/>
      <c r="Y8" s="103"/>
      <c r="Z8" s="103"/>
      <c r="AA8" s="103"/>
      <c r="AB8" s="103"/>
      <c r="AJ8"/>
    </row>
    <row r="9" spans="1:43" ht="30" customHeight="1">
      <c r="A9" s="397"/>
      <c r="B9" s="791"/>
      <c r="C9" s="408"/>
      <c r="D9" s="406" t="s">
        <v>2393</v>
      </c>
      <c r="E9" s="402">
        <f>IF(C2="", 0, SUM(R15:R214))</f>
        <v>0</v>
      </c>
      <c r="F9" s="439">
        <f>IF($C$2="", 0, SUMIF($AP$15:$AP$214,"加算対象",$R$15:$R$214))</f>
        <v>0</v>
      </c>
      <c r="G9" s="441"/>
      <c r="H9" s="189"/>
      <c r="I9" s="815"/>
      <c r="J9" s="815"/>
      <c r="K9" s="815"/>
      <c r="L9" s="815"/>
      <c r="M9" s="103"/>
      <c r="N9" s="103"/>
      <c r="O9" s="103"/>
      <c r="P9" s="103"/>
      <c r="Q9" s="103"/>
      <c r="R9" s="189"/>
      <c r="S9" s="189"/>
      <c r="T9" s="189"/>
      <c r="U9" s="189"/>
      <c r="V9" s="189"/>
      <c r="W9" s="189"/>
      <c r="X9" s="189"/>
      <c r="Y9" s="189"/>
      <c r="Z9" s="189"/>
      <c r="AA9" s="189"/>
      <c r="AB9" s="103"/>
      <c r="AJ9"/>
    </row>
    <row r="10" spans="1:43" ht="30" customHeight="1" thickBot="1">
      <c r="A10" s="398"/>
      <c r="B10" s="792"/>
      <c r="C10" s="788" t="s">
        <v>2394</v>
      </c>
      <c r="D10" s="789"/>
      <c r="E10" s="403">
        <f>IF(C2="", 0, SUM(S15:S214))</f>
        <v>0</v>
      </c>
      <c r="F10" s="442">
        <f>IF($C$2="", 0, SUMIF($AP$15:$AP$214,"加算対象",$S$15:$S$214))</f>
        <v>0</v>
      </c>
      <c r="G10" s="443"/>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 customHeight="1" thickBot="1">
      <c r="A11" s="33"/>
      <c r="B11" s="33"/>
      <c r="C11" s="99"/>
      <c r="D11" s="33"/>
      <c r="E11" s="33"/>
      <c r="F11" s="33"/>
      <c r="G11" s="33"/>
      <c r="H11" s="33"/>
      <c r="I11" s="33"/>
      <c r="J11" s="346" t="str">
        <f>IF(E6=0, "",IF(COUNTA(基本情報入力シート!$Z$58:$Z$257)=COUNTA(J15:J214),"○","×"))</f>
        <v/>
      </c>
      <c r="K11" s="346" t="str">
        <f>IF(E6=0,"",IF(AND(COUNTIF(K15:K214,"要件を満たさない")=0,COUNTA(基本情報入力シート!Z58:AB257)=COUNTIF('様式第2-3号（個表） '!K15:K214,"&lt;&gt;")),"○",
    IF(AND(COUNTIF(K15:K214,"要件を満たさない")&gt;=1,COUNTA(基本情報入力シート!Z58:AB257)=COUNTIF('様式第2-3号（個表） '!K15:K214,"&lt;&gt;")),"△","×")))</f>
        <v/>
      </c>
      <c r="L11" s="346" t="str">
        <f>IF(E6=0,"",IF(AND(COUNTIF(L15:L214,"要件を満たさない")=0,COUNTA(基本情報入力シート!Z58:AB257)=COUNTIF(L15:L214,"&lt;&gt;")),"○",
    IF(AND(COUNTIF(L15:L214,"要件を満たさない")&gt;=1,COUNTA(基本情報入力シート!Z58:AB257)=COUNTIF(L15:L214,"&lt;&gt;")),"△","×")))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64" t="s">
        <v>99</v>
      </c>
      <c r="B12" s="767" t="s">
        <v>100</v>
      </c>
      <c r="C12" s="770" t="s">
        <v>20</v>
      </c>
      <c r="D12" s="801" t="s">
        <v>21</v>
      </c>
      <c r="E12" s="802"/>
      <c r="F12" s="773" t="s">
        <v>78</v>
      </c>
      <c r="G12" s="798" t="s">
        <v>23</v>
      </c>
      <c r="H12" s="793" t="s">
        <v>2520</v>
      </c>
      <c r="I12" s="822" t="s">
        <v>101</v>
      </c>
      <c r="J12" s="828" t="s">
        <v>1972</v>
      </c>
      <c r="K12" s="793" t="s">
        <v>1971</v>
      </c>
      <c r="L12" s="793" t="s">
        <v>1970</v>
      </c>
      <c r="M12" s="822" t="s">
        <v>2035</v>
      </c>
      <c r="N12" s="816" t="s">
        <v>1925</v>
      </c>
      <c r="O12" s="808" t="s">
        <v>2401</v>
      </c>
      <c r="P12" s="819" t="s">
        <v>2400</v>
      </c>
      <c r="Q12" s="820"/>
      <c r="R12" s="820"/>
      <c r="S12" s="821"/>
      <c r="T12" s="825" t="s">
        <v>102</v>
      </c>
      <c r="U12" s="805" t="s">
        <v>103</v>
      </c>
      <c r="V12" s="119" t="str">
        <f>IF(C2="","",IF(OR(COUNTIF(AO15:AO114,"○○×")&gt;0,COUNTIF(AQ15:AQ114,"×")&gt;0),"×","○"))</f>
        <v/>
      </c>
      <c r="W12" s="776" t="s">
        <v>2475</v>
      </c>
      <c r="X12" s="638"/>
      <c r="Y12" s="638"/>
      <c r="Z12" s="638"/>
      <c r="AA12" s="638"/>
      <c r="AB12" s="638"/>
      <c r="AC12" s="638"/>
      <c r="AD12" s="638"/>
      <c r="AE12" s="638"/>
      <c r="AF12" s="638"/>
      <c r="AG12" s="639"/>
      <c r="AJ12"/>
    </row>
    <row r="13" spans="1:43" ht="82.95" customHeight="1" thickBot="1">
      <c r="A13" s="765"/>
      <c r="B13" s="768"/>
      <c r="C13" s="771"/>
      <c r="D13" s="803"/>
      <c r="E13" s="804"/>
      <c r="F13" s="774"/>
      <c r="G13" s="799"/>
      <c r="H13" s="794"/>
      <c r="I13" s="823"/>
      <c r="J13" s="829"/>
      <c r="K13" s="794"/>
      <c r="L13" s="794"/>
      <c r="M13" s="823"/>
      <c r="N13" s="817"/>
      <c r="O13" s="809"/>
      <c r="P13" s="845"/>
      <c r="Q13" s="811" t="s">
        <v>2039</v>
      </c>
      <c r="R13" s="811" t="s">
        <v>2040</v>
      </c>
      <c r="S13" s="813" t="s">
        <v>2041</v>
      </c>
      <c r="T13" s="826"/>
      <c r="U13" s="806"/>
      <c r="V13" s="142" t="str">
        <f>IF(C2="","",IF(S1="","提出先未選択",(IF(COUNTIFS(T15:T114,"○")=1,"○","×"))))</f>
        <v/>
      </c>
      <c r="W13" s="776" t="s">
        <v>2372</v>
      </c>
      <c r="X13" s="638"/>
      <c r="Y13" s="638"/>
      <c r="Z13" s="638"/>
      <c r="AA13" s="638"/>
      <c r="AB13" s="638"/>
      <c r="AC13" s="638"/>
      <c r="AD13" s="638"/>
      <c r="AE13" s="638"/>
      <c r="AF13" s="638"/>
      <c r="AG13" s="639"/>
      <c r="AH13" s="72"/>
      <c r="AI13" s="32"/>
      <c r="AJ13"/>
    </row>
    <row r="14" spans="1:43" ht="47.25" customHeight="1" thickBot="1">
      <c r="A14" s="766"/>
      <c r="B14" s="769"/>
      <c r="C14" s="772"/>
      <c r="D14" s="110" t="s">
        <v>24</v>
      </c>
      <c r="E14" s="110" t="s">
        <v>25</v>
      </c>
      <c r="F14" s="775"/>
      <c r="G14" s="800"/>
      <c r="H14" s="795"/>
      <c r="I14" s="824"/>
      <c r="J14" s="830"/>
      <c r="K14" s="795"/>
      <c r="L14" s="795"/>
      <c r="M14" s="824"/>
      <c r="N14" s="818"/>
      <c r="O14" s="810"/>
      <c r="P14" s="846"/>
      <c r="Q14" s="812"/>
      <c r="R14" s="812"/>
      <c r="S14" s="814"/>
      <c r="T14" s="827"/>
      <c r="U14" s="807"/>
      <c r="V14" s="119" t="str">
        <f>IF(C2="", "", IF(COUNTIFS(T15:T114, "○", U15:U114, "")=0, "○","×"))</f>
        <v/>
      </c>
      <c r="W14" s="776" t="s">
        <v>104</v>
      </c>
      <c r="X14" s="638"/>
      <c r="Y14" s="638"/>
      <c r="Z14" s="638"/>
      <c r="AA14" s="638"/>
      <c r="AB14" s="638"/>
      <c r="AC14" s="638"/>
      <c r="AD14" s="638"/>
      <c r="AE14" s="638"/>
      <c r="AF14" s="638"/>
      <c r="AG14" s="639"/>
      <c r="AH14" s="72"/>
      <c r="AI14" s="344" t="s">
        <v>105</v>
      </c>
      <c r="AJ14" s="46" t="s">
        <v>2373</v>
      </c>
      <c r="AK14" s="46" t="s">
        <v>2374</v>
      </c>
      <c r="AL14" s="46" t="s">
        <v>2375</v>
      </c>
      <c r="AM14" s="46" t="s">
        <v>2376</v>
      </c>
      <c r="AN14" s="46" t="s">
        <v>2377</v>
      </c>
      <c r="AO14" s="46" t="s">
        <v>2378</v>
      </c>
      <c r="AP14" s="46" t="s">
        <v>2379</v>
      </c>
      <c r="AQ14" s="345" t="s">
        <v>2476</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4" t="str">
        <f>IF(基本情報入力シート!AD58="","",基本情報入力シート!AD58)</f>
        <v/>
      </c>
      <c r="I15" s="334" t="str">
        <f>IF(基本情報入力シート!AE58="","",基本情報入力シート!AE58)</f>
        <v/>
      </c>
      <c r="J15" s="447"/>
      <c r="K15" s="448"/>
      <c r="L15" s="448"/>
      <c r="M15" s="336" t="str">
        <f>IF(G15="", "", VLOOKUP(AO15,【参考】数式用!$AZ$3:$BA$6, 2, FALSE))</f>
        <v/>
      </c>
      <c r="N15" s="337" t="str">
        <f>IF(G15="","",VLOOKUP(G15,【参考】数式用!$A$4:$L$54,MATCH('様式第2-3号（個表） '!M15,【参考】数式用!$J$3:$L$3,0)+9,FALSE))</f>
        <v/>
      </c>
      <c r="O15" s="451" t="s">
        <v>2388</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58"/>
      <c r="X15" s="758"/>
      <c r="Y15" s="758"/>
      <c r="Z15" s="758"/>
      <c r="AA15" s="758"/>
      <c r="AB15" s="758"/>
      <c r="AC15" s="758"/>
      <c r="AD15" s="758"/>
      <c r="AE15" s="758"/>
      <c r="AF15" s="758"/>
      <c r="AG15" s="758"/>
      <c r="AI15" s="345" t="str">
        <f t="shared" ref="AI15:AI78" si="0">IF(T15="○", F15, "")</f>
        <v/>
      </c>
      <c r="AJ15" s="46" t="e">
        <f>VLOOKUP('様式第2-3号（個表） '!$G15,【参考】数式用!$P$4:$Q$54,2, FALSE)</f>
        <v>#N/A</v>
      </c>
      <c r="AK15" s="46" t="e">
        <f>VLOOKUP('様式第2-3号（個表） '!$G15,【参考】数式用!$P$4:$W$54,8, FALSE)</f>
        <v>#N/A</v>
      </c>
      <c r="AL15" s="46" t="e">
        <f>VLOOKUP('様式第2-3号（個表）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5" t="str">
        <f>IF(基本情報入力シート!AD59="","",基本情報入力シート!AD59)</f>
        <v/>
      </c>
      <c r="I16" s="335" t="str">
        <f>IF(基本情報入力シート!AE59="","",基本情報入力シート!AE59)</f>
        <v/>
      </c>
      <c r="J16" s="449"/>
      <c r="K16" s="448"/>
      <c r="L16" s="448"/>
      <c r="M16" s="336" t="str">
        <f>IF(G16="", "", VLOOKUP(AO16,【参考】数式用!$AZ$3:$BA$6, 2, FALSE))</f>
        <v/>
      </c>
      <c r="N16" s="337" t="str">
        <f>IF(G16="","",VLOOKUP(G16,【参考】数式用!$A$4:$L$54,MATCH('様式第2-3号（個表） '!M16,【参考】数式用!$J$3:$L$3,0)+9,FALSE))</f>
        <v/>
      </c>
      <c r="O16" s="451" t="s">
        <v>2388</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58"/>
      <c r="X16" s="758"/>
      <c r="Y16" s="758"/>
      <c r="Z16" s="758"/>
      <c r="AA16" s="758"/>
      <c r="AB16" s="758"/>
      <c r="AC16" s="758"/>
      <c r="AD16" s="758"/>
      <c r="AE16" s="758"/>
      <c r="AF16" s="758"/>
      <c r="AG16" s="758"/>
      <c r="AI16" s="345" t="str">
        <f t="shared" si="0"/>
        <v/>
      </c>
      <c r="AJ16" s="46" t="e">
        <f>VLOOKUP('様式第2-3号（個表） '!$G16,【参考】数式用!$P$4:$Q$54,2, FALSE)</f>
        <v>#N/A</v>
      </c>
      <c r="AK16" s="46" t="e">
        <f>VLOOKUP('様式第2-3号（個表） '!$G16,【参考】数式用!$P$4:$W$54,8, FALSE)</f>
        <v>#N/A</v>
      </c>
      <c r="AL16" s="46" t="e">
        <f>VLOOKUP('様式第2-3号（個表）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5" t="str">
        <f>IF(基本情報入力シート!AD60="","",基本情報入力シート!AD60)</f>
        <v/>
      </c>
      <c r="I17" s="335" t="str">
        <f>IF(基本情報入力シート!AE60="","",基本情報入力シート!AE60)</f>
        <v/>
      </c>
      <c r="J17" s="449"/>
      <c r="K17" s="448"/>
      <c r="L17" s="448"/>
      <c r="M17" s="336" t="str">
        <f>IF(G17="", "", VLOOKUP(AO17,【参考】数式用!$AZ$3:$BA$6, 2, FALSE))</f>
        <v/>
      </c>
      <c r="N17" s="337" t="str">
        <f>IF(G17="","",VLOOKUP(G17,【参考】数式用!$A$4:$L$54,MATCH('様式第2-3号（個表） '!M17,【参考】数式用!$J$3:$L$3,0)+9,FALSE))</f>
        <v/>
      </c>
      <c r="O17" s="452" t="s">
        <v>2388</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58"/>
      <c r="X17" s="758"/>
      <c r="Y17" s="758"/>
      <c r="Z17" s="758"/>
      <c r="AA17" s="758"/>
      <c r="AB17" s="758"/>
      <c r="AC17" s="758"/>
      <c r="AD17" s="758"/>
      <c r="AE17" s="758"/>
      <c r="AF17" s="758"/>
      <c r="AG17" s="758"/>
      <c r="AI17" s="345" t="str">
        <f t="shared" si="0"/>
        <v/>
      </c>
      <c r="AJ17" s="46" t="e">
        <f>VLOOKUP('様式第2-3号（個表） '!$G17,【参考】数式用!$P$4:$Q$54,2, FALSE)</f>
        <v>#N/A</v>
      </c>
      <c r="AK17" s="46" t="e">
        <f>VLOOKUP('様式第2-3号（個表） '!$G17,【参考】数式用!$P$4:$W$54,8, FALSE)</f>
        <v>#N/A</v>
      </c>
      <c r="AL17" s="46" t="e">
        <f>VLOOKUP('様式第2-3号（個表）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5" t="str">
        <f>IF(基本情報入力シート!AD61="","",基本情報入力シート!AD61)</f>
        <v/>
      </c>
      <c r="I18" s="335" t="str">
        <f>IF(基本情報入力シート!AE61="","",基本情報入力シート!AE61)</f>
        <v/>
      </c>
      <c r="J18" s="449"/>
      <c r="K18" s="448"/>
      <c r="L18" s="448"/>
      <c r="M18" s="336" t="str">
        <f>IF(G18="", "", VLOOKUP(AO18,【参考】数式用!$AZ$3:$BA$6, 2, FALSE))</f>
        <v/>
      </c>
      <c r="N18" s="337" t="str">
        <f>IF(G18="","",VLOOKUP(G18,【参考】数式用!$A$4:$L$54,MATCH('様式第2-3号（個表） '!M18,【参考】数式用!$J$3:$L$3,0)+9,FALSE))</f>
        <v/>
      </c>
      <c r="O18" s="452" t="s">
        <v>2388</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58"/>
      <c r="X18" s="758"/>
      <c r="Y18" s="758"/>
      <c r="Z18" s="758"/>
      <c r="AA18" s="758"/>
      <c r="AB18" s="758"/>
      <c r="AC18" s="758"/>
      <c r="AD18" s="758"/>
      <c r="AE18" s="758"/>
      <c r="AF18" s="758"/>
      <c r="AG18" s="758"/>
      <c r="AI18" s="345" t="str">
        <f t="shared" si="0"/>
        <v/>
      </c>
      <c r="AJ18" s="46" t="e">
        <f>VLOOKUP('様式第2-3号（個表） '!$G18,【参考】数式用!$P$4:$Q$54,2, FALSE)</f>
        <v>#N/A</v>
      </c>
      <c r="AK18" s="46" t="e">
        <f>VLOOKUP('様式第2-3号（個表） '!$G18,【参考】数式用!$P$4:$W$54,8, FALSE)</f>
        <v>#N/A</v>
      </c>
      <c r="AL18" s="46" t="e">
        <f>VLOOKUP('様式第2-3号（個表）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5" t="str">
        <f>IF(基本情報入力シート!AD62="","",基本情報入力シート!AD62)</f>
        <v/>
      </c>
      <c r="I19" s="335" t="str">
        <f>IF(基本情報入力シート!AE62="","",基本情報入力シート!AE62)</f>
        <v/>
      </c>
      <c r="J19" s="449"/>
      <c r="K19" s="450"/>
      <c r="L19" s="448"/>
      <c r="M19" s="336" t="str">
        <f>IF(G19="", "", VLOOKUP(AO19,【参考】数式用!$AZ$3:$BA$6, 2, FALSE))</f>
        <v/>
      </c>
      <c r="N19" s="337" t="str">
        <f>IF(G19="","",VLOOKUP(G19,【参考】数式用!$A$4:$L$54,MATCH('様式第2-3号（個表） '!M19,【参考】数式用!$J$3:$L$3,0)+9,FALSE))</f>
        <v/>
      </c>
      <c r="O19" s="451" t="s">
        <v>2388</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58"/>
      <c r="X19" s="758"/>
      <c r="Y19" s="758"/>
      <c r="Z19" s="758"/>
      <c r="AA19" s="758"/>
      <c r="AB19" s="758"/>
      <c r="AC19" s="758"/>
      <c r="AD19" s="758"/>
      <c r="AE19" s="758"/>
      <c r="AF19" s="758"/>
      <c r="AG19" s="758"/>
      <c r="AI19" s="345" t="str">
        <f t="shared" si="0"/>
        <v/>
      </c>
      <c r="AJ19" s="46" t="e">
        <f>VLOOKUP('様式第2-3号（個表） '!$G19,【参考】数式用!$P$4:$Q$54,2, FALSE)</f>
        <v>#N/A</v>
      </c>
      <c r="AK19" s="46" t="e">
        <f>VLOOKUP('様式第2-3号（個表） '!$G19,【参考】数式用!$P$4:$W$54,8, FALSE)</f>
        <v>#N/A</v>
      </c>
      <c r="AL19" s="46" t="e">
        <f>VLOOKUP('様式第2-3号（個表）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5" t="str">
        <f>IF(基本情報入力シート!AD63="","",基本情報入力シート!AD63)</f>
        <v/>
      </c>
      <c r="I20" s="335" t="str">
        <f>IF(基本情報入力シート!AE63="","",基本情報入力シート!AE63)</f>
        <v/>
      </c>
      <c r="J20" s="449"/>
      <c r="K20" s="450"/>
      <c r="L20" s="448"/>
      <c r="M20" s="336" t="str">
        <f>IF(G20="", "", VLOOKUP(AO20,【参考】数式用!$AZ$3:$BA$6, 2, FALSE))</f>
        <v/>
      </c>
      <c r="N20" s="337" t="str">
        <f>IF(G20="","",VLOOKUP(G20,【参考】数式用!$A$4:$L$54,MATCH('様式第2-3号（個表） '!M20,【参考】数式用!$J$3:$L$3,0)+9,FALSE))</f>
        <v/>
      </c>
      <c r="O20" s="452" t="s">
        <v>2388</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58"/>
      <c r="X20" s="758"/>
      <c r="Y20" s="758"/>
      <c r="Z20" s="758"/>
      <c r="AA20" s="758"/>
      <c r="AB20" s="758"/>
      <c r="AC20" s="758"/>
      <c r="AD20" s="758"/>
      <c r="AE20" s="758"/>
      <c r="AF20" s="758"/>
      <c r="AG20" s="758"/>
      <c r="AI20" s="345" t="str">
        <f t="shared" si="0"/>
        <v/>
      </c>
      <c r="AJ20" s="46" t="e">
        <f>VLOOKUP('様式第2-3号（個表） '!$G20,【参考】数式用!$P$4:$Q$54,2, FALSE)</f>
        <v>#N/A</v>
      </c>
      <c r="AK20" s="46" t="e">
        <f>VLOOKUP('様式第2-3号（個表） '!$G20,【参考】数式用!$P$4:$W$54,8, FALSE)</f>
        <v>#N/A</v>
      </c>
      <c r="AL20" s="46" t="e">
        <f>VLOOKUP('様式第2-3号（個表）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5" t="str">
        <f>IF(基本情報入力シート!AD64="","",基本情報入力シート!AD64)</f>
        <v/>
      </c>
      <c r="I21" s="335" t="str">
        <f>IF(基本情報入力シート!AE64="","",基本情報入力シート!AE64)</f>
        <v/>
      </c>
      <c r="J21" s="449"/>
      <c r="K21" s="448"/>
      <c r="L21" s="448"/>
      <c r="M21" s="336" t="str">
        <f>IF(G21="", "", VLOOKUP(AO21,【参考】数式用!$AZ$3:$BA$6, 2, FALSE))</f>
        <v/>
      </c>
      <c r="N21" s="337" t="str">
        <f>IF(G21="","",VLOOKUP(G21,【参考】数式用!$A$4:$L$54,MATCH('様式第2-3号（個表） '!M21,【参考】数式用!$J$3:$L$3,0)+9,FALSE))</f>
        <v/>
      </c>
      <c r="O21" s="452" t="s">
        <v>2388</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58"/>
      <c r="X21" s="758"/>
      <c r="Y21" s="758"/>
      <c r="Z21" s="758"/>
      <c r="AA21" s="758"/>
      <c r="AB21" s="758"/>
      <c r="AC21" s="758"/>
      <c r="AD21" s="758"/>
      <c r="AE21" s="758"/>
      <c r="AF21" s="758"/>
      <c r="AG21" s="758"/>
      <c r="AI21" s="345" t="str">
        <f t="shared" si="0"/>
        <v/>
      </c>
      <c r="AJ21" s="46" t="e">
        <f>VLOOKUP('様式第2-3号（個表） '!$G21,【参考】数式用!$P$4:$Q$54,2, FALSE)</f>
        <v>#N/A</v>
      </c>
      <c r="AK21" s="46" t="e">
        <f>VLOOKUP('様式第2-3号（個表） '!$G21,【参考】数式用!$P$4:$W$54,8, FALSE)</f>
        <v>#N/A</v>
      </c>
      <c r="AL21" s="46" t="e">
        <f>VLOOKUP('様式第2-3号（個表）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5" t="str">
        <f>IF(基本情報入力シート!AD65="","",基本情報入力シート!AD65)</f>
        <v/>
      </c>
      <c r="I22" s="335" t="str">
        <f>IF(基本情報入力シート!AE65="","",基本情報入力シート!AE65)</f>
        <v/>
      </c>
      <c r="J22" s="449"/>
      <c r="K22" s="448"/>
      <c r="L22" s="448"/>
      <c r="M22" s="336" t="str">
        <f>IF(G22="", "", VLOOKUP(AO22,【参考】数式用!$AZ$3:$BA$6, 2, FALSE))</f>
        <v/>
      </c>
      <c r="N22" s="337" t="str">
        <f>IF(G22="","",VLOOKUP(G22,【参考】数式用!$A$4:$L$54,MATCH('様式第2-3号（個表） '!M22,【参考】数式用!$J$3:$L$3,0)+9,FALSE))</f>
        <v/>
      </c>
      <c r="O22" s="451" t="s">
        <v>2388</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58"/>
      <c r="X22" s="758"/>
      <c r="Y22" s="758"/>
      <c r="Z22" s="758"/>
      <c r="AA22" s="758"/>
      <c r="AB22" s="758"/>
      <c r="AC22" s="758"/>
      <c r="AD22" s="758"/>
      <c r="AE22" s="758"/>
      <c r="AF22" s="758"/>
      <c r="AG22" s="758"/>
      <c r="AI22" s="345" t="str">
        <f t="shared" si="0"/>
        <v/>
      </c>
      <c r="AJ22" s="46" t="e">
        <f>VLOOKUP('様式第2-3号（個表） '!$G22,【参考】数式用!$P$4:$Q$54,2, FALSE)</f>
        <v>#N/A</v>
      </c>
      <c r="AK22" s="46" t="e">
        <f>VLOOKUP('様式第2-3号（個表） '!$G22,【参考】数式用!$P$4:$W$54,8, FALSE)</f>
        <v>#N/A</v>
      </c>
      <c r="AL22" s="46" t="e">
        <f>VLOOKUP('様式第2-3号（個表）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5" t="str">
        <f>IF(基本情報入力シート!AD66="","",基本情報入力シート!AD66)</f>
        <v/>
      </c>
      <c r="I23" s="335" t="str">
        <f>IF(基本情報入力シート!AE66="","",基本情報入力シート!AE66)</f>
        <v/>
      </c>
      <c r="J23" s="449"/>
      <c r="K23" s="448"/>
      <c r="L23" s="448"/>
      <c r="M23" s="336" t="str">
        <f>IF(G23="", "", VLOOKUP(AO23,【参考】数式用!$AZ$3:$BA$6, 2, FALSE))</f>
        <v/>
      </c>
      <c r="N23" s="337" t="str">
        <f>IF(G23="","",VLOOKUP(G23,【参考】数式用!$A$4:$L$54,MATCH('様式第2-3号（個表） '!M23,【参考】数式用!$J$3:$L$3,0)+9,FALSE))</f>
        <v/>
      </c>
      <c r="O23" s="452" t="s">
        <v>2388</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58"/>
      <c r="X23" s="758"/>
      <c r="Y23" s="758"/>
      <c r="Z23" s="758"/>
      <c r="AA23" s="758"/>
      <c r="AB23" s="758"/>
      <c r="AC23" s="758"/>
      <c r="AD23" s="758"/>
      <c r="AE23" s="758"/>
      <c r="AF23" s="758"/>
      <c r="AG23" s="758"/>
      <c r="AI23" s="345" t="str">
        <f t="shared" si="0"/>
        <v/>
      </c>
      <c r="AJ23" s="46" t="e">
        <f>VLOOKUP('様式第2-3号（個表） '!$G23,【参考】数式用!$P$4:$Q$54,2, FALSE)</f>
        <v>#N/A</v>
      </c>
      <c r="AK23" s="46" t="e">
        <f>VLOOKUP('様式第2-3号（個表） '!$G23,【参考】数式用!$P$4:$W$54,8, FALSE)</f>
        <v>#N/A</v>
      </c>
      <c r="AL23" s="46" t="e">
        <f>VLOOKUP('様式第2-3号（個表）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5" t="str">
        <f>IF(基本情報入力シート!AD67="","",基本情報入力シート!AD67)</f>
        <v/>
      </c>
      <c r="I24" s="335" t="str">
        <f>IF(基本情報入力シート!AE67="","",基本情報入力シート!AE67)</f>
        <v/>
      </c>
      <c r="J24" s="449"/>
      <c r="K24" s="448"/>
      <c r="L24" s="448"/>
      <c r="M24" s="336" t="str">
        <f>IF(G24="", "", VLOOKUP(AO24,【参考】数式用!$AZ$3:$BA$6, 2, FALSE))</f>
        <v/>
      </c>
      <c r="N24" s="337" t="str">
        <f>IF(G24="","",VLOOKUP(G24,【参考】数式用!$A$4:$L$54,MATCH('様式第2-3号（個表） '!M24,【参考】数式用!$J$3:$L$3,0)+9,FALSE))</f>
        <v/>
      </c>
      <c r="O24" s="452" t="s">
        <v>2388</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58"/>
      <c r="X24" s="758"/>
      <c r="Y24" s="758"/>
      <c r="Z24" s="758"/>
      <c r="AA24" s="758"/>
      <c r="AB24" s="758"/>
      <c r="AC24" s="758"/>
      <c r="AD24" s="758"/>
      <c r="AE24" s="758"/>
      <c r="AF24" s="758"/>
      <c r="AG24" s="758"/>
      <c r="AI24" s="345" t="str">
        <f t="shared" si="0"/>
        <v/>
      </c>
      <c r="AJ24" s="46" t="e">
        <f>VLOOKUP('様式第2-3号（個表） '!$G24,【参考】数式用!$P$4:$Q$54,2, FALSE)</f>
        <v>#N/A</v>
      </c>
      <c r="AK24" s="46" t="e">
        <f>VLOOKUP('様式第2-3号（個表） '!$G24,【参考】数式用!$P$4:$W$54,8, FALSE)</f>
        <v>#N/A</v>
      </c>
      <c r="AL24" s="46" t="e">
        <f>VLOOKUP('様式第2-3号（個表）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5" t="str">
        <f>IF(基本情報入力シート!AD68="","",基本情報入力シート!AD68)</f>
        <v/>
      </c>
      <c r="I25" s="335" t="str">
        <f>IF(基本情報入力シート!AE68="","",基本情報入力シート!AE68)</f>
        <v/>
      </c>
      <c r="J25" s="449"/>
      <c r="K25" s="450"/>
      <c r="L25" s="448"/>
      <c r="M25" s="336" t="str">
        <f>IF(G25="", "", VLOOKUP(AO25,【参考】数式用!$AZ$3:$BA$6, 2, FALSE))</f>
        <v/>
      </c>
      <c r="N25" s="337" t="str">
        <f>IF(G25="","",VLOOKUP(G25,【参考】数式用!$A$4:$L$54,MATCH('様式第2-3号（個表） '!M25,【参考】数式用!$J$3:$L$3,0)+9,FALSE))</f>
        <v/>
      </c>
      <c r="O25" s="451" t="s">
        <v>2388</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58"/>
      <c r="X25" s="758"/>
      <c r="Y25" s="758"/>
      <c r="Z25" s="758"/>
      <c r="AA25" s="758"/>
      <c r="AB25" s="758"/>
      <c r="AC25" s="758"/>
      <c r="AD25" s="758"/>
      <c r="AE25" s="758"/>
      <c r="AF25" s="758"/>
      <c r="AG25" s="758"/>
      <c r="AI25" s="345" t="str">
        <f t="shared" si="0"/>
        <v/>
      </c>
      <c r="AJ25" s="46" t="e">
        <f>VLOOKUP('様式第2-3号（個表） '!$G25,【参考】数式用!$P$4:$Q$54,2, FALSE)</f>
        <v>#N/A</v>
      </c>
      <c r="AK25" s="46" t="e">
        <f>VLOOKUP('様式第2-3号（個表） '!$G25,【参考】数式用!$P$4:$W$54,8, FALSE)</f>
        <v>#N/A</v>
      </c>
      <c r="AL25" s="46" t="e">
        <f>VLOOKUP('様式第2-3号（個表）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5" t="str">
        <f>IF(基本情報入力シート!AD69="","",基本情報入力シート!AD69)</f>
        <v/>
      </c>
      <c r="I26" s="335" t="str">
        <f>IF(基本情報入力シート!AE69="","",基本情報入力シート!AE69)</f>
        <v/>
      </c>
      <c r="J26" s="449"/>
      <c r="K26" s="450"/>
      <c r="L26" s="448"/>
      <c r="M26" s="336" t="str">
        <f>IF(G26="", "", VLOOKUP(AO26,【参考】数式用!$AZ$3:$BA$6, 2, FALSE))</f>
        <v/>
      </c>
      <c r="N26" s="337" t="str">
        <f>IF(G26="","",VLOOKUP(G26,【参考】数式用!$A$4:$L$54,MATCH('様式第2-3号（個表） '!M26,【参考】数式用!$J$3:$L$3,0)+9,FALSE))</f>
        <v/>
      </c>
      <c r="O26" s="452" t="s">
        <v>2388</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58"/>
      <c r="X26" s="758"/>
      <c r="Y26" s="758"/>
      <c r="Z26" s="758"/>
      <c r="AA26" s="758"/>
      <c r="AB26" s="758"/>
      <c r="AC26" s="758"/>
      <c r="AD26" s="758"/>
      <c r="AE26" s="758"/>
      <c r="AF26" s="758"/>
      <c r="AG26" s="758"/>
      <c r="AI26" s="345" t="str">
        <f t="shared" si="0"/>
        <v/>
      </c>
      <c r="AJ26" s="46" t="e">
        <f>VLOOKUP('様式第2-3号（個表） '!$G26,【参考】数式用!$P$4:$Q$54,2, FALSE)</f>
        <v>#N/A</v>
      </c>
      <c r="AK26" s="46" t="e">
        <f>VLOOKUP('様式第2-3号（個表） '!$G26,【参考】数式用!$P$4:$W$54,8, FALSE)</f>
        <v>#N/A</v>
      </c>
      <c r="AL26" s="46" t="e">
        <f>VLOOKUP('様式第2-3号（個表）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5" t="str">
        <f>IF(基本情報入力シート!AD70="","",基本情報入力シート!AD70)</f>
        <v/>
      </c>
      <c r="I27" s="335" t="str">
        <f>IF(基本情報入力シート!AE70="","",基本情報入力シート!AE70)</f>
        <v/>
      </c>
      <c r="J27" s="449"/>
      <c r="K27" s="448"/>
      <c r="L27" s="448"/>
      <c r="M27" s="336" t="str">
        <f>IF(G27="", "", VLOOKUP(AO27,【参考】数式用!$AZ$3:$BA$6, 2, FALSE))</f>
        <v/>
      </c>
      <c r="N27" s="337" t="str">
        <f>IF(G27="","",VLOOKUP(G27,【参考】数式用!$A$4:$L$54,MATCH('様式第2-3号（個表） '!M27,【参考】数式用!$J$3:$L$3,0)+9,FALSE))</f>
        <v/>
      </c>
      <c r="O27" s="452" t="s">
        <v>2388</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58"/>
      <c r="X27" s="758"/>
      <c r="Y27" s="758"/>
      <c r="Z27" s="758"/>
      <c r="AA27" s="758"/>
      <c r="AB27" s="758"/>
      <c r="AC27" s="758"/>
      <c r="AD27" s="758"/>
      <c r="AE27" s="758"/>
      <c r="AF27" s="758"/>
      <c r="AG27" s="758"/>
      <c r="AI27" s="345" t="str">
        <f t="shared" si="0"/>
        <v/>
      </c>
      <c r="AJ27" s="46" t="e">
        <f>VLOOKUP('様式第2-3号（個表） '!$G27,【参考】数式用!$P$4:$Q$54,2, FALSE)</f>
        <v>#N/A</v>
      </c>
      <c r="AK27" s="46" t="e">
        <f>VLOOKUP('様式第2-3号（個表） '!$G27,【参考】数式用!$P$4:$W$54,8, FALSE)</f>
        <v>#N/A</v>
      </c>
      <c r="AL27" s="46" t="e">
        <f>VLOOKUP('様式第2-3号（個表）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5" t="str">
        <f>IF(基本情報入力シート!AD71="","",基本情報入力シート!AD71)</f>
        <v/>
      </c>
      <c r="I28" s="335" t="str">
        <f>IF(基本情報入力シート!AE71="","",基本情報入力シート!AE71)</f>
        <v/>
      </c>
      <c r="J28" s="449"/>
      <c r="K28" s="448"/>
      <c r="L28" s="448"/>
      <c r="M28" s="336" t="str">
        <f>IF(G28="", "", VLOOKUP(AO28,【参考】数式用!$AZ$3:$BA$6, 2, FALSE))</f>
        <v/>
      </c>
      <c r="N28" s="337" t="str">
        <f>IF(G28="","",VLOOKUP(G28,【参考】数式用!$A$4:$L$54,MATCH('様式第2-3号（個表） '!M28,【参考】数式用!$J$3:$L$3,0)+9,FALSE))</f>
        <v/>
      </c>
      <c r="O28" s="451" t="s">
        <v>2388</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58"/>
      <c r="X28" s="758"/>
      <c r="Y28" s="758"/>
      <c r="Z28" s="758"/>
      <c r="AA28" s="758"/>
      <c r="AB28" s="758"/>
      <c r="AC28" s="758"/>
      <c r="AD28" s="758"/>
      <c r="AE28" s="758"/>
      <c r="AF28" s="758"/>
      <c r="AG28" s="758"/>
      <c r="AI28" s="345" t="str">
        <f t="shared" si="0"/>
        <v/>
      </c>
      <c r="AJ28" s="46" t="e">
        <f>VLOOKUP('様式第2-3号（個表） '!$G28,【参考】数式用!$P$4:$Q$54,2, FALSE)</f>
        <v>#N/A</v>
      </c>
      <c r="AK28" s="46" t="e">
        <f>VLOOKUP('様式第2-3号（個表） '!$G28,【参考】数式用!$P$4:$W$54,8, FALSE)</f>
        <v>#N/A</v>
      </c>
      <c r="AL28" s="46" t="e">
        <f>VLOOKUP('様式第2-3号（個表）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5" t="str">
        <f>IF(基本情報入力シート!AD72="","",基本情報入力シート!AD72)</f>
        <v/>
      </c>
      <c r="I29" s="335" t="str">
        <f>IF(基本情報入力シート!AE72="","",基本情報入力シート!AE72)</f>
        <v/>
      </c>
      <c r="J29" s="449"/>
      <c r="K29" s="448"/>
      <c r="L29" s="448"/>
      <c r="M29" s="336" t="str">
        <f>IF(G29="", "", VLOOKUP(AO29,【参考】数式用!$AZ$3:$BA$6, 2, FALSE))</f>
        <v/>
      </c>
      <c r="N29" s="337" t="str">
        <f>IF(G29="","",VLOOKUP(G29,【参考】数式用!$A$4:$L$54,MATCH('様式第2-3号（個表） '!M29,【参考】数式用!$J$3:$L$3,0)+9,FALSE))</f>
        <v/>
      </c>
      <c r="O29" s="452" t="s">
        <v>2388</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58"/>
      <c r="X29" s="758"/>
      <c r="Y29" s="758"/>
      <c r="Z29" s="758"/>
      <c r="AA29" s="758"/>
      <c r="AB29" s="758"/>
      <c r="AC29" s="758"/>
      <c r="AD29" s="758"/>
      <c r="AE29" s="758"/>
      <c r="AF29" s="758"/>
      <c r="AG29" s="758"/>
      <c r="AI29" s="345" t="str">
        <f t="shared" si="0"/>
        <v/>
      </c>
      <c r="AJ29" s="46" t="e">
        <f>VLOOKUP('様式第2-3号（個表） '!$G29,【参考】数式用!$P$4:$Q$54,2, FALSE)</f>
        <v>#N/A</v>
      </c>
      <c r="AK29" s="46" t="e">
        <f>VLOOKUP('様式第2-3号（個表） '!$G29,【参考】数式用!$P$4:$W$54,8, FALSE)</f>
        <v>#N/A</v>
      </c>
      <c r="AL29" s="46" t="e">
        <f>VLOOKUP('様式第2-3号（個表）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6" t="str">
        <f>IF(基本情報入力シート!AD73="","",基本情報入力シート!AD73)</f>
        <v/>
      </c>
      <c r="I30" s="335" t="str">
        <f>IF(基本情報入力シート!AE73="","",基本情報入力シート!AE73)</f>
        <v/>
      </c>
      <c r="J30" s="449"/>
      <c r="K30" s="448"/>
      <c r="L30" s="448"/>
      <c r="M30" s="426" t="str">
        <f>IF(G30="", "", VLOOKUP(AO30,【参考】数式用!$AZ$3:$BA$6, 2, FALSE))</f>
        <v/>
      </c>
      <c r="N30" s="427" t="str">
        <f>IF(G30="","",VLOOKUP(G30,【参考】数式用!$A$4:$L$54,MATCH('様式第2-3号（個表） '!M30,【参考】数式用!$J$3:$L$3,0)+9,FALSE))</f>
        <v/>
      </c>
      <c r="O30" s="452" t="s">
        <v>2388</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58"/>
      <c r="X30" s="758"/>
      <c r="Y30" s="758"/>
      <c r="Z30" s="758"/>
      <c r="AA30" s="758"/>
      <c r="AB30" s="758"/>
      <c r="AC30" s="758"/>
      <c r="AD30" s="758"/>
      <c r="AE30" s="758"/>
      <c r="AF30" s="758"/>
      <c r="AG30" s="758"/>
      <c r="AI30" s="345" t="str">
        <f t="shared" si="0"/>
        <v/>
      </c>
      <c r="AJ30" s="46" t="e">
        <f>VLOOKUP('様式第2-3号（個表） '!$G30,【参考】数式用!$P$4:$Q$54,2, FALSE)</f>
        <v>#N/A</v>
      </c>
      <c r="AK30" s="46" t="e">
        <f>VLOOKUP('様式第2-3号（個表） '!$G30,【参考】数式用!$P$4:$W$54,8, FALSE)</f>
        <v>#N/A</v>
      </c>
      <c r="AL30" s="46" t="e">
        <f>VLOOKUP('様式第2-3号（個表）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5" t="str">
        <f>IF(基本情報入力シート!AD74="","",基本情報入力シート!AD74)</f>
        <v/>
      </c>
      <c r="I31" s="335" t="str">
        <f>IF(基本情報入力シート!AE74="","",基本情報入力シート!AE74)</f>
        <v/>
      </c>
      <c r="J31" s="449"/>
      <c r="K31" s="450"/>
      <c r="L31" s="448"/>
      <c r="M31" s="336" t="str">
        <f>IF(G31="", "", VLOOKUP(AO31,【参考】数式用!$AZ$3:$BA$6, 2, FALSE))</f>
        <v/>
      </c>
      <c r="N31" s="337" t="str">
        <f>IF(G31="","",VLOOKUP(G31,【参考】数式用!$A$4:$L$54,MATCH('様式第2-3号（個表） '!M31,【参考】数式用!$J$3:$L$3,0)+9,FALSE))</f>
        <v/>
      </c>
      <c r="O31" s="451" t="s">
        <v>2388</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58"/>
      <c r="X31" s="758"/>
      <c r="Y31" s="758"/>
      <c r="Z31" s="758"/>
      <c r="AA31" s="758"/>
      <c r="AB31" s="758"/>
      <c r="AC31" s="758"/>
      <c r="AD31" s="758"/>
      <c r="AE31" s="758"/>
      <c r="AF31" s="758"/>
      <c r="AG31" s="758"/>
      <c r="AI31" s="345" t="str">
        <f t="shared" si="0"/>
        <v/>
      </c>
      <c r="AJ31" s="46" t="e">
        <f>VLOOKUP('様式第2-3号（個表） '!$G31,【参考】数式用!$P$4:$Q$54,2, FALSE)</f>
        <v>#N/A</v>
      </c>
      <c r="AK31" s="46" t="e">
        <f>VLOOKUP('様式第2-3号（個表） '!$G31,【参考】数式用!$P$4:$W$54,8, FALSE)</f>
        <v>#N/A</v>
      </c>
      <c r="AL31" s="46" t="e">
        <f>VLOOKUP('様式第2-3号（個表）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5" t="str">
        <f>IF(基本情報入力シート!AD75="","",基本情報入力シート!AD75)</f>
        <v/>
      </c>
      <c r="I32" s="335" t="str">
        <f>IF(基本情報入力シート!AE75="","",基本情報入力シート!AE75)</f>
        <v/>
      </c>
      <c r="J32" s="449"/>
      <c r="K32" s="450"/>
      <c r="L32" s="448"/>
      <c r="M32" s="336" t="str">
        <f>IF(G32="", "", VLOOKUP(AO32,【参考】数式用!$AZ$3:$BA$6, 2, FALSE))</f>
        <v/>
      </c>
      <c r="N32" s="337" t="str">
        <f>IF(G32="","",VLOOKUP(G32,【参考】数式用!$A$4:$L$54,MATCH('様式第2-3号（個表） '!M32,【参考】数式用!$J$3:$L$3,0)+9,FALSE))</f>
        <v/>
      </c>
      <c r="O32" s="452" t="s">
        <v>2388</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58"/>
      <c r="X32" s="758"/>
      <c r="Y32" s="758"/>
      <c r="Z32" s="758"/>
      <c r="AA32" s="758"/>
      <c r="AB32" s="758"/>
      <c r="AC32" s="758"/>
      <c r="AD32" s="758"/>
      <c r="AE32" s="758"/>
      <c r="AF32" s="758"/>
      <c r="AG32" s="758"/>
      <c r="AI32" s="345" t="str">
        <f t="shared" si="0"/>
        <v/>
      </c>
      <c r="AJ32" s="46" t="e">
        <f>VLOOKUP('様式第2-3号（個表） '!$G32,【参考】数式用!$P$4:$Q$54,2, FALSE)</f>
        <v>#N/A</v>
      </c>
      <c r="AK32" s="46" t="e">
        <f>VLOOKUP('様式第2-3号（個表） '!$G32,【参考】数式用!$P$4:$W$54,8, FALSE)</f>
        <v>#N/A</v>
      </c>
      <c r="AL32" s="46" t="e">
        <f>VLOOKUP('様式第2-3号（個表）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5" t="str">
        <f>IF(基本情報入力シート!AD76="","",基本情報入力シート!AD76)</f>
        <v/>
      </c>
      <c r="I33" s="335" t="str">
        <f>IF(基本情報入力シート!AE76="","",基本情報入力シート!AE76)</f>
        <v/>
      </c>
      <c r="J33" s="449"/>
      <c r="K33" s="448"/>
      <c r="L33" s="448"/>
      <c r="M33" s="336" t="str">
        <f>IF(G33="", "", VLOOKUP(AO33,【参考】数式用!$AZ$3:$BA$6, 2, FALSE))</f>
        <v/>
      </c>
      <c r="N33" s="337" t="str">
        <f>IF(G33="","",VLOOKUP(G33,【参考】数式用!$A$4:$L$54,MATCH('様式第2-3号（個表） '!M33,【参考】数式用!$J$3:$L$3,0)+9,FALSE))</f>
        <v/>
      </c>
      <c r="O33" s="452" t="s">
        <v>2388</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58"/>
      <c r="X33" s="758"/>
      <c r="Y33" s="758"/>
      <c r="Z33" s="758"/>
      <c r="AA33" s="758"/>
      <c r="AB33" s="758"/>
      <c r="AC33" s="758"/>
      <c r="AD33" s="758"/>
      <c r="AE33" s="758"/>
      <c r="AF33" s="758"/>
      <c r="AG33" s="758"/>
      <c r="AI33" s="345" t="str">
        <f t="shared" si="0"/>
        <v/>
      </c>
      <c r="AJ33" s="46" t="e">
        <f>VLOOKUP('様式第2-3号（個表） '!$G33,【参考】数式用!$P$4:$Q$54,2, FALSE)</f>
        <v>#N/A</v>
      </c>
      <c r="AK33" s="46" t="e">
        <f>VLOOKUP('様式第2-3号（個表） '!$G33,【参考】数式用!$P$4:$W$54,8, FALSE)</f>
        <v>#N/A</v>
      </c>
      <c r="AL33" s="46" t="e">
        <f>VLOOKUP('様式第2-3号（個表）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5" t="str">
        <f>IF(基本情報入力シート!AD77="","",基本情報入力シート!AD77)</f>
        <v/>
      </c>
      <c r="I34" s="335" t="str">
        <f>IF(基本情報入力シート!AE77="","",基本情報入力シート!AE77)</f>
        <v/>
      </c>
      <c r="J34" s="449"/>
      <c r="K34" s="448"/>
      <c r="L34" s="448"/>
      <c r="M34" s="336" t="str">
        <f>IF(G34="", "", VLOOKUP(AO34,【参考】数式用!$AZ$3:$BA$6, 2, FALSE))</f>
        <v/>
      </c>
      <c r="N34" s="337" t="str">
        <f>IF(G34="","",VLOOKUP(G34,【参考】数式用!$A$4:$L$54,MATCH('様式第2-3号（個表） '!M34,【参考】数式用!$J$3:$L$3,0)+9,FALSE))</f>
        <v/>
      </c>
      <c r="O34" s="451" t="s">
        <v>2388</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58"/>
      <c r="X34" s="758"/>
      <c r="Y34" s="758"/>
      <c r="Z34" s="758"/>
      <c r="AA34" s="758"/>
      <c r="AB34" s="758"/>
      <c r="AC34" s="758"/>
      <c r="AD34" s="758"/>
      <c r="AE34" s="758"/>
      <c r="AF34" s="758"/>
      <c r="AG34" s="758"/>
      <c r="AI34" s="345" t="str">
        <f t="shared" si="0"/>
        <v/>
      </c>
      <c r="AJ34" s="46" t="e">
        <f>VLOOKUP('様式第2-3号（個表） '!$G34,【参考】数式用!$P$4:$Q$54,2, FALSE)</f>
        <v>#N/A</v>
      </c>
      <c r="AK34" s="46" t="e">
        <f>VLOOKUP('様式第2-3号（個表） '!$G34,【参考】数式用!$P$4:$W$54,8, FALSE)</f>
        <v>#N/A</v>
      </c>
      <c r="AL34" s="46" t="e">
        <f>VLOOKUP('様式第2-3号（個表）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5" t="str">
        <f>IF(基本情報入力シート!AD78="","",基本情報入力シート!AD78)</f>
        <v/>
      </c>
      <c r="I35" s="335" t="str">
        <f>IF(基本情報入力シート!AE78="","",基本情報入力シート!AE78)</f>
        <v/>
      </c>
      <c r="J35" s="449"/>
      <c r="K35" s="448"/>
      <c r="L35" s="448"/>
      <c r="M35" s="336" t="str">
        <f>IF(G35="", "", VLOOKUP(AO35,【参考】数式用!$AZ$3:$BA$6, 2, FALSE))</f>
        <v/>
      </c>
      <c r="N35" s="337" t="str">
        <f>IF(G35="","",VLOOKUP(G35,【参考】数式用!$A$4:$L$54,MATCH('様式第2-3号（個表） '!M35,【参考】数式用!$J$3:$L$3,0)+9,FALSE))</f>
        <v/>
      </c>
      <c r="O35" s="452" t="s">
        <v>2388</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58"/>
      <c r="X35" s="758"/>
      <c r="Y35" s="758"/>
      <c r="Z35" s="758"/>
      <c r="AA35" s="758"/>
      <c r="AB35" s="758"/>
      <c r="AC35" s="758"/>
      <c r="AD35" s="758"/>
      <c r="AE35" s="758"/>
      <c r="AF35" s="758"/>
      <c r="AG35" s="758"/>
      <c r="AI35" s="345" t="str">
        <f t="shared" si="0"/>
        <v/>
      </c>
      <c r="AJ35" s="46" t="e">
        <f>VLOOKUP('様式第2-3号（個表） '!$G35,【参考】数式用!$P$4:$Q$54,2, FALSE)</f>
        <v>#N/A</v>
      </c>
      <c r="AK35" s="46" t="e">
        <f>VLOOKUP('様式第2-3号（個表） '!$G35,【参考】数式用!$P$4:$W$54,8, FALSE)</f>
        <v>#N/A</v>
      </c>
      <c r="AL35" s="46" t="e">
        <f>VLOOKUP('様式第2-3号（個表）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5" t="str">
        <f>IF(基本情報入力シート!AD79="","",基本情報入力シート!AD79)</f>
        <v/>
      </c>
      <c r="I36" s="335" t="str">
        <f>IF(基本情報入力シート!AE79="","",基本情報入力シート!AE79)</f>
        <v/>
      </c>
      <c r="J36" s="449"/>
      <c r="K36" s="448"/>
      <c r="L36" s="448"/>
      <c r="M36" s="336" t="str">
        <f>IF(G36="", "", VLOOKUP(AO36,【参考】数式用!$AZ$3:$BA$6, 2, FALSE))</f>
        <v/>
      </c>
      <c r="N36" s="337" t="str">
        <f>IF(G36="","",VLOOKUP(G36,【参考】数式用!$A$4:$L$54,MATCH('様式第2-3号（個表） '!M36,【参考】数式用!$J$3:$L$3,0)+9,FALSE))</f>
        <v/>
      </c>
      <c r="O36" s="452" t="s">
        <v>2388</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58"/>
      <c r="X36" s="758"/>
      <c r="Y36" s="758"/>
      <c r="Z36" s="758"/>
      <c r="AA36" s="758"/>
      <c r="AB36" s="758"/>
      <c r="AC36" s="758"/>
      <c r="AD36" s="758"/>
      <c r="AE36" s="758"/>
      <c r="AF36" s="758"/>
      <c r="AG36" s="758"/>
      <c r="AI36" s="345" t="str">
        <f t="shared" si="0"/>
        <v/>
      </c>
      <c r="AJ36" s="46" t="e">
        <f>VLOOKUP('様式第2-3号（個表） '!$G36,【参考】数式用!$P$4:$Q$54,2, FALSE)</f>
        <v>#N/A</v>
      </c>
      <c r="AK36" s="46" t="e">
        <f>VLOOKUP('様式第2-3号（個表） '!$G36,【参考】数式用!$P$4:$W$54,8, FALSE)</f>
        <v>#N/A</v>
      </c>
      <c r="AL36" s="46" t="e">
        <f>VLOOKUP('様式第2-3号（個表）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5" t="str">
        <f>IF(基本情報入力シート!AD80="","",基本情報入力シート!AD80)</f>
        <v/>
      </c>
      <c r="I37" s="335" t="str">
        <f>IF(基本情報入力シート!AE80="","",基本情報入力シート!AE80)</f>
        <v/>
      </c>
      <c r="J37" s="449"/>
      <c r="K37" s="450"/>
      <c r="L37" s="448"/>
      <c r="M37" s="336" t="str">
        <f>IF(G37="", "", VLOOKUP(AO37,【参考】数式用!$AZ$3:$BA$6, 2, FALSE))</f>
        <v/>
      </c>
      <c r="N37" s="337" t="str">
        <f>IF(G37="","",VLOOKUP(G37,【参考】数式用!$A$4:$L$54,MATCH('様式第2-3号（個表） '!M37,【参考】数式用!$J$3:$L$3,0)+9,FALSE))</f>
        <v/>
      </c>
      <c r="O37" s="451" t="s">
        <v>2388</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58"/>
      <c r="X37" s="758"/>
      <c r="Y37" s="758"/>
      <c r="Z37" s="758"/>
      <c r="AA37" s="758"/>
      <c r="AB37" s="758"/>
      <c r="AC37" s="758"/>
      <c r="AD37" s="758"/>
      <c r="AE37" s="758"/>
      <c r="AF37" s="758"/>
      <c r="AG37" s="758"/>
      <c r="AI37" s="345" t="str">
        <f t="shared" si="0"/>
        <v/>
      </c>
      <c r="AJ37" s="46" t="e">
        <f>VLOOKUP('様式第2-3号（個表） '!$G37,【参考】数式用!$P$4:$Q$54,2, FALSE)</f>
        <v>#N/A</v>
      </c>
      <c r="AK37" s="46" t="e">
        <f>VLOOKUP('様式第2-3号（個表） '!$G37,【参考】数式用!$P$4:$W$54,8, FALSE)</f>
        <v>#N/A</v>
      </c>
      <c r="AL37" s="46" t="e">
        <f>VLOOKUP('様式第2-3号（個表）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5" t="str">
        <f>IF(基本情報入力シート!AD81="","",基本情報入力シート!AD81)</f>
        <v/>
      </c>
      <c r="I38" s="335" t="str">
        <f>IF(基本情報入力シート!AE81="","",基本情報入力シート!AE81)</f>
        <v/>
      </c>
      <c r="J38" s="449"/>
      <c r="K38" s="450"/>
      <c r="L38" s="448"/>
      <c r="M38" s="336" t="str">
        <f>IF(G38="", "", VLOOKUP(AO38,【参考】数式用!$AZ$3:$BA$6, 2, FALSE))</f>
        <v/>
      </c>
      <c r="N38" s="337" t="str">
        <f>IF(G38="","",VLOOKUP(G38,【参考】数式用!$A$4:$L$54,MATCH('様式第2-3号（個表） '!M38,【参考】数式用!$J$3:$L$3,0)+9,FALSE))</f>
        <v/>
      </c>
      <c r="O38" s="452" t="s">
        <v>2388</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58"/>
      <c r="X38" s="758"/>
      <c r="Y38" s="758"/>
      <c r="Z38" s="758"/>
      <c r="AA38" s="758"/>
      <c r="AB38" s="758"/>
      <c r="AC38" s="758"/>
      <c r="AD38" s="758"/>
      <c r="AE38" s="758"/>
      <c r="AF38" s="758"/>
      <c r="AG38" s="758"/>
      <c r="AI38" s="345" t="str">
        <f t="shared" si="0"/>
        <v/>
      </c>
      <c r="AJ38" s="46" t="e">
        <f>VLOOKUP('様式第2-3号（個表） '!$G38,【参考】数式用!$P$4:$Q$54,2, FALSE)</f>
        <v>#N/A</v>
      </c>
      <c r="AK38" s="46" t="e">
        <f>VLOOKUP('様式第2-3号（個表） '!$G38,【参考】数式用!$P$4:$W$54,8, FALSE)</f>
        <v>#N/A</v>
      </c>
      <c r="AL38" s="46" t="e">
        <f>VLOOKUP('様式第2-3号（個表）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5" t="str">
        <f>IF(基本情報入力シート!AD82="","",基本情報入力シート!AD82)</f>
        <v/>
      </c>
      <c r="I39" s="335" t="str">
        <f>IF(基本情報入力シート!AE82="","",基本情報入力シート!AE82)</f>
        <v/>
      </c>
      <c r="J39" s="449"/>
      <c r="K39" s="448"/>
      <c r="L39" s="448"/>
      <c r="M39" s="336" t="str">
        <f>IF(G39="", "", VLOOKUP(AO39,【参考】数式用!$AZ$3:$BA$6, 2, FALSE))</f>
        <v/>
      </c>
      <c r="N39" s="337" t="str">
        <f>IF(G39="","",VLOOKUP(G39,【参考】数式用!$A$4:$L$54,MATCH('様式第2-3号（個表） '!M39,【参考】数式用!$J$3:$L$3,0)+9,FALSE))</f>
        <v/>
      </c>
      <c r="O39" s="452" t="s">
        <v>2388</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58"/>
      <c r="X39" s="758"/>
      <c r="Y39" s="758"/>
      <c r="Z39" s="758"/>
      <c r="AA39" s="758"/>
      <c r="AB39" s="758"/>
      <c r="AC39" s="758"/>
      <c r="AD39" s="758"/>
      <c r="AE39" s="758"/>
      <c r="AF39" s="758"/>
      <c r="AG39" s="758"/>
      <c r="AI39" s="345" t="str">
        <f t="shared" si="0"/>
        <v/>
      </c>
      <c r="AJ39" s="46" t="e">
        <f>VLOOKUP('様式第2-3号（個表） '!$G39,【参考】数式用!$P$4:$Q$54,2, FALSE)</f>
        <v>#N/A</v>
      </c>
      <c r="AK39" s="46" t="e">
        <f>VLOOKUP('様式第2-3号（個表） '!$G39,【参考】数式用!$P$4:$W$54,8, FALSE)</f>
        <v>#N/A</v>
      </c>
      <c r="AL39" s="46" t="e">
        <f>VLOOKUP('様式第2-3号（個表）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5" t="str">
        <f>IF(基本情報入力シート!AD83="","",基本情報入力シート!AD83)</f>
        <v/>
      </c>
      <c r="I40" s="335" t="str">
        <f>IF(基本情報入力シート!AE83="","",基本情報入力シート!AE83)</f>
        <v/>
      </c>
      <c r="J40" s="449"/>
      <c r="K40" s="448"/>
      <c r="L40" s="448"/>
      <c r="M40" s="336" t="str">
        <f>IF(G40="", "", VLOOKUP(AO40,【参考】数式用!$AZ$3:$BA$6, 2, FALSE))</f>
        <v/>
      </c>
      <c r="N40" s="337" t="str">
        <f>IF(G40="","",VLOOKUP(G40,【参考】数式用!$A$4:$L$54,MATCH('様式第2-3号（個表） '!M40,【参考】数式用!$J$3:$L$3,0)+9,FALSE))</f>
        <v/>
      </c>
      <c r="O40" s="451" t="s">
        <v>2388</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58"/>
      <c r="X40" s="758"/>
      <c r="Y40" s="758"/>
      <c r="Z40" s="758"/>
      <c r="AA40" s="758"/>
      <c r="AB40" s="758"/>
      <c r="AC40" s="758"/>
      <c r="AD40" s="758"/>
      <c r="AE40" s="758"/>
      <c r="AF40" s="758"/>
      <c r="AG40" s="758"/>
      <c r="AI40" s="345" t="str">
        <f t="shared" si="0"/>
        <v/>
      </c>
      <c r="AJ40" s="46" t="e">
        <f>VLOOKUP('様式第2-3号（個表） '!$G40,【参考】数式用!$P$4:$Q$54,2, FALSE)</f>
        <v>#N/A</v>
      </c>
      <c r="AK40" s="46" t="e">
        <f>VLOOKUP('様式第2-3号（個表） '!$G40,【参考】数式用!$P$4:$W$54,8, FALSE)</f>
        <v>#N/A</v>
      </c>
      <c r="AL40" s="46" t="e">
        <f>VLOOKUP('様式第2-3号（個表）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5" t="str">
        <f>IF(基本情報入力シート!AD84="","",基本情報入力シート!AD84)</f>
        <v/>
      </c>
      <c r="I41" s="335" t="str">
        <f>IF(基本情報入力シート!AE84="","",基本情報入力シート!AE84)</f>
        <v/>
      </c>
      <c r="J41" s="449"/>
      <c r="K41" s="448"/>
      <c r="L41" s="448"/>
      <c r="M41" s="336" t="str">
        <f>IF(G41="", "", VLOOKUP(AO41,【参考】数式用!$AZ$3:$BA$6, 2, FALSE))</f>
        <v/>
      </c>
      <c r="N41" s="337" t="str">
        <f>IF(G41="","",VLOOKUP(G41,【参考】数式用!$A$4:$L$54,MATCH('様式第2-3号（個表） '!M41,【参考】数式用!$J$3:$L$3,0)+9,FALSE))</f>
        <v/>
      </c>
      <c r="O41" s="452" t="s">
        <v>2388</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58"/>
      <c r="X41" s="758"/>
      <c r="Y41" s="758"/>
      <c r="Z41" s="758"/>
      <c r="AA41" s="758"/>
      <c r="AB41" s="758"/>
      <c r="AC41" s="758"/>
      <c r="AD41" s="758"/>
      <c r="AE41" s="758"/>
      <c r="AF41" s="758"/>
      <c r="AG41" s="758"/>
      <c r="AI41" s="345" t="str">
        <f t="shared" si="0"/>
        <v/>
      </c>
      <c r="AJ41" s="46" t="e">
        <f>VLOOKUP('様式第2-3号（個表） '!$G41,【参考】数式用!$P$4:$Q$54,2, FALSE)</f>
        <v>#N/A</v>
      </c>
      <c r="AK41" s="46" t="e">
        <f>VLOOKUP('様式第2-3号（個表） '!$G41,【参考】数式用!$P$4:$W$54,8, FALSE)</f>
        <v>#N/A</v>
      </c>
      <c r="AL41" s="46" t="e">
        <f>VLOOKUP('様式第2-3号（個表）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5" t="str">
        <f>IF(基本情報入力シート!AD85="","",基本情報入力シート!AD85)</f>
        <v/>
      </c>
      <c r="I42" s="335" t="str">
        <f>IF(基本情報入力シート!AE85="","",基本情報入力シート!AE85)</f>
        <v/>
      </c>
      <c r="J42" s="449"/>
      <c r="K42" s="448"/>
      <c r="L42" s="448"/>
      <c r="M42" s="336" t="str">
        <f>IF(G42="", "", VLOOKUP(AO42,【参考】数式用!$AZ$3:$BA$6, 2, FALSE))</f>
        <v/>
      </c>
      <c r="N42" s="337" t="str">
        <f>IF(G42="","",VLOOKUP(G42,【参考】数式用!$A$4:$L$54,MATCH('様式第2-3号（個表） '!M42,【参考】数式用!$J$3:$L$3,0)+9,FALSE))</f>
        <v/>
      </c>
      <c r="O42" s="451" t="s">
        <v>2388</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58"/>
      <c r="X42" s="758"/>
      <c r="Y42" s="758"/>
      <c r="Z42" s="758"/>
      <c r="AA42" s="758"/>
      <c r="AB42" s="758"/>
      <c r="AC42" s="758"/>
      <c r="AD42" s="758"/>
      <c r="AE42" s="758"/>
      <c r="AF42" s="758"/>
      <c r="AG42" s="758"/>
      <c r="AI42" s="345" t="str">
        <f t="shared" si="0"/>
        <v/>
      </c>
      <c r="AJ42" s="46" t="e">
        <f>VLOOKUP('様式第2-3号（個表） '!$G42,【参考】数式用!$P$4:$Q$54,2, FALSE)</f>
        <v>#N/A</v>
      </c>
      <c r="AK42" s="46" t="e">
        <f>VLOOKUP('様式第2-3号（個表） '!$G42,【参考】数式用!$P$4:$W$54,8, FALSE)</f>
        <v>#N/A</v>
      </c>
      <c r="AL42" s="46" t="e">
        <f>VLOOKUP('様式第2-3号（個表）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5" t="str">
        <f>IF(基本情報入力シート!AD86="","",基本情報入力シート!AD86)</f>
        <v/>
      </c>
      <c r="I43" s="335" t="str">
        <f>IF(基本情報入力シート!AE86="","",基本情報入力シート!AE86)</f>
        <v/>
      </c>
      <c r="J43" s="449"/>
      <c r="K43" s="450"/>
      <c r="L43" s="448"/>
      <c r="M43" s="336" t="str">
        <f>IF(G43="", "", VLOOKUP(AO43,【参考】数式用!$AZ$3:$BA$6, 2, FALSE))</f>
        <v/>
      </c>
      <c r="N43" s="337" t="str">
        <f>IF(G43="","",VLOOKUP(G43,【参考】数式用!$A$4:$L$54,MATCH('様式第2-3号（個表） '!M43,【参考】数式用!$J$3:$L$3,0)+9,FALSE))</f>
        <v/>
      </c>
      <c r="O43" s="452" t="s">
        <v>2388</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58"/>
      <c r="X43" s="758"/>
      <c r="Y43" s="758"/>
      <c r="Z43" s="758"/>
      <c r="AA43" s="758"/>
      <c r="AB43" s="758"/>
      <c r="AC43" s="758"/>
      <c r="AD43" s="758"/>
      <c r="AE43" s="758"/>
      <c r="AF43" s="758"/>
      <c r="AG43" s="758"/>
      <c r="AI43" s="345" t="str">
        <f t="shared" si="0"/>
        <v/>
      </c>
      <c r="AJ43" s="46" t="e">
        <f>VLOOKUP('様式第2-3号（個表） '!$G43,【参考】数式用!$P$4:$Q$54,2, FALSE)</f>
        <v>#N/A</v>
      </c>
      <c r="AK43" s="46" t="e">
        <f>VLOOKUP('様式第2-3号（個表） '!$G43,【参考】数式用!$P$4:$W$54,8, FALSE)</f>
        <v>#N/A</v>
      </c>
      <c r="AL43" s="46" t="e">
        <f>VLOOKUP('様式第2-3号（個表）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5" t="str">
        <f>IF(基本情報入力シート!AD87="","",基本情報入力シート!AD87)</f>
        <v/>
      </c>
      <c r="I44" s="335" t="str">
        <f>IF(基本情報入力シート!AE87="","",基本情報入力シート!AE87)</f>
        <v/>
      </c>
      <c r="J44" s="449"/>
      <c r="K44" s="450"/>
      <c r="L44" s="448"/>
      <c r="M44" s="336" t="str">
        <f>IF(G44="", "", VLOOKUP(AO44,【参考】数式用!$AZ$3:$BA$6, 2, FALSE))</f>
        <v/>
      </c>
      <c r="N44" s="337" t="str">
        <f>IF(G44="","",VLOOKUP(G44,【参考】数式用!$A$4:$L$54,MATCH('様式第2-3号（個表） '!M44,【参考】数式用!$J$3:$L$3,0)+9,FALSE))</f>
        <v/>
      </c>
      <c r="O44" s="452" t="s">
        <v>2388</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58"/>
      <c r="X44" s="758"/>
      <c r="Y44" s="758"/>
      <c r="Z44" s="758"/>
      <c r="AA44" s="758"/>
      <c r="AB44" s="758"/>
      <c r="AC44" s="758"/>
      <c r="AD44" s="758"/>
      <c r="AE44" s="758"/>
      <c r="AF44" s="758"/>
      <c r="AG44" s="758"/>
      <c r="AI44" s="345" t="str">
        <f t="shared" si="0"/>
        <v/>
      </c>
      <c r="AJ44" s="46" t="e">
        <f>VLOOKUP('様式第2-3号（個表） '!$G44,【参考】数式用!$P$4:$Q$54,2, FALSE)</f>
        <v>#N/A</v>
      </c>
      <c r="AK44" s="46" t="e">
        <f>VLOOKUP('様式第2-3号（個表） '!$G44,【参考】数式用!$P$4:$W$54,8, FALSE)</f>
        <v>#N/A</v>
      </c>
      <c r="AL44" s="46" t="e">
        <f>VLOOKUP('様式第2-3号（個表）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5" t="str">
        <f>IF(基本情報入力シート!AD88="","",基本情報入力シート!AD88)</f>
        <v/>
      </c>
      <c r="I45" s="335" t="str">
        <f>IF(基本情報入力シート!AE88="","",基本情報入力シート!AE88)</f>
        <v/>
      </c>
      <c r="J45" s="449"/>
      <c r="K45" s="448"/>
      <c r="L45" s="448"/>
      <c r="M45" s="336" t="str">
        <f>IF(G45="", "", VLOOKUP(AO45,【参考】数式用!$AZ$3:$BA$6, 2, FALSE))</f>
        <v/>
      </c>
      <c r="N45" s="337" t="str">
        <f>IF(G45="","",VLOOKUP(G45,【参考】数式用!$A$4:$L$54,MATCH('様式第2-3号（個表） '!M45,【参考】数式用!$J$3:$L$3,0)+9,FALSE))</f>
        <v/>
      </c>
      <c r="O45" s="451" t="s">
        <v>2388</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58"/>
      <c r="X45" s="758"/>
      <c r="Y45" s="758"/>
      <c r="Z45" s="758"/>
      <c r="AA45" s="758"/>
      <c r="AB45" s="758"/>
      <c r="AC45" s="758"/>
      <c r="AD45" s="758"/>
      <c r="AE45" s="758"/>
      <c r="AF45" s="758"/>
      <c r="AG45" s="758"/>
      <c r="AI45" s="345" t="str">
        <f t="shared" si="0"/>
        <v/>
      </c>
      <c r="AJ45" s="46" t="e">
        <f>VLOOKUP('様式第2-3号（個表） '!$G45,【参考】数式用!$P$4:$Q$54,2, FALSE)</f>
        <v>#N/A</v>
      </c>
      <c r="AK45" s="46" t="e">
        <f>VLOOKUP('様式第2-3号（個表） '!$G45,【参考】数式用!$P$4:$W$54,8, FALSE)</f>
        <v>#N/A</v>
      </c>
      <c r="AL45" s="46" t="e">
        <f>VLOOKUP('様式第2-3号（個表）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5" t="str">
        <f>IF(基本情報入力シート!AD89="","",基本情報入力シート!AD89)</f>
        <v/>
      </c>
      <c r="I46" s="335" t="str">
        <f>IF(基本情報入力シート!AE89="","",基本情報入力シート!AE89)</f>
        <v/>
      </c>
      <c r="J46" s="449"/>
      <c r="K46" s="448"/>
      <c r="L46" s="448"/>
      <c r="M46" s="336" t="str">
        <f>IF(G46="", "", VLOOKUP(AO46,【参考】数式用!$AZ$3:$BA$6, 2, FALSE))</f>
        <v/>
      </c>
      <c r="N46" s="337" t="str">
        <f>IF(G46="","",VLOOKUP(G46,【参考】数式用!$A$4:$L$54,MATCH('様式第2-3号（個表） '!M46,【参考】数式用!$J$3:$L$3,0)+9,FALSE))</f>
        <v/>
      </c>
      <c r="O46" s="452" t="s">
        <v>2388</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58"/>
      <c r="X46" s="758"/>
      <c r="Y46" s="758"/>
      <c r="Z46" s="758"/>
      <c r="AA46" s="758"/>
      <c r="AB46" s="758"/>
      <c r="AC46" s="758"/>
      <c r="AD46" s="758"/>
      <c r="AE46" s="758"/>
      <c r="AF46" s="758"/>
      <c r="AG46" s="758"/>
      <c r="AI46" s="345" t="str">
        <f t="shared" si="0"/>
        <v/>
      </c>
      <c r="AJ46" s="46" t="e">
        <f>VLOOKUP('様式第2-3号（個表） '!$G46,【参考】数式用!$P$4:$Q$54,2, FALSE)</f>
        <v>#N/A</v>
      </c>
      <c r="AK46" s="46" t="e">
        <f>VLOOKUP('様式第2-3号（個表） '!$G46,【参考】数式用!$P$4:$W$54,8, FALSE)</f>
        <v>#N/A</v>
      </c>
      <c r="AL46" s="46" t="e">
        <f>VLOOKUP('様式第2-3号（個表）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5" t="str">
        <f>IF(基本情報入力シート!AD90="","",基本情報入力シート!AD90)</f>
        <v/>
      </c>
      <c r="I47" s="335" t="str">
        <f>IF(基本情報入力シート!AE90="","",基本情報入力シート!AE90)</f>
        <v/>
      </c>
      <c r="J47" s="449"/>
      <c r="K47" s="448"/>
      <c r="L47" s="448"/>
      <c r="M47" s="336" t="str">
        <f>IF(G47="", "", VLOOKUP(AO47,【参考】数式用!$AZ$3:$BA$6, 2, FALSE))</f>
        <v/>
      </c>
      <c r="N47" s="337" t="str">
        <f>IF(G47="","",VLOOKUP(G47,【参考】数式用!$A$4:$L$54,MATCH('様式第2-3号（個表） '!M47,【参考】数式用!$J$3:$L$3,0)+9,FALSE))</f>
        <v/>
      </c>
      <c r="O47" s="452" t="s">
        <v>2388</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58"/>
      <c r="X47" s="758"/>
      <c r="Y47" s="758"/>
      <c r="Z47" s="758"/>
      <c r="AA47" s="758"/>
      <c r="AB47" s="758"/>
      <c r="AC47" s="758"/>
      <c r="AD47" s="758"/>
      <c r="AE47" s="758"/>
      <c r="AF47" s="758"/>
      <c r="AG47" s="758"/>
      <c r="AI47" s="345" t="str">
        <f t="shared" si="0"/>
        <v/>
      </c>
      <c r="AJ47" s="46" t="e">
        <f>VLOOKUP('様式第2-3号（個表） '!$G47,【参考】数式用!$P$4:$Q$54,2, FALSE)</f>
        <v>#N/A</v>
      </c>
      <c r="AK47" s="46" t="e">
        <f>VLOOKUP('様式第2-3号（個表） '!$G47,【参考】数式用!$P$4:$W$54,8, FALSE)</f>
        <v>#N/A</v>
      </c>
      <c r="AL47" s="46" t="e">
        <f>VLOOKUP('様式第2-3号（個表）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5" t="str">
        <f>IF(基本情報入力シート!AD91="","",基本情報入力シート!AD91)</f>
        <v/>
      </c>
      <c r="I48" s="335" t="str">
        <f>IF(基本情報入力シート!AE91="","",基本情報入力シート!AE91)</f>
        <v/>
      </c>
      <c r="J48" s="449"/>
      <c r="K48" s="448"/>
      <c r="L48" s="448"/>
      <c r="M48" s="336" t="str">
        <f>IF(G48="", "", VLOOKUP(AO48,【参考】数式用!$AZ$3:$BA$6, 2, FALSE))</f>
        <v/>
      </c>
      <c r="N48" s="337" t="str">
        <f>IF(G48="","",VLOOKUP(G48,【参考】数式用!$A$4:$L$54,MATCH('様式第2-3号（個表） '!M48,【参考】数式用!$J$3:$L$3,0)+9,FALSE))</f>
        <v/>
      </c>
      <c r="O48" s="451" t="s">
        <v>2388</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58"/>
      <c r="X48" s="758"/>
      <c r="Y48" s="758"/>
      <c r="Z48" s="758"/>
      <c r="AA48" s="758"/>
      <c r="AB48" s="758"/>
      <c r="AC48" s="758"/>
      <c r="AD48" s="758"/>
      <c r="AE48" s="758"/>
      <c r="AF48" s="758"/>
      <c r="AG48" s="758"/>
      <c r="AI48" s="345" t="str">
        <f t="shared" si="0"/>
        <v/>
      </c>
      <c r="AJ48" s="46" t="e">
        <f>VLOOKUP('様式第2-3号（個表） '!$G48,【参考】数式用!$P$4:$Q$54,2, FALSE)</f>
        <v>#N/A</v>
      </c>
      <c r="AK48" s="46" t="e">
        <f>VLOOKUP('様式第2-3号（個表） '!$G48,【参考】数式用!$P$4:$W$54,8, FALSE)</f>
        <v>#N/A</v>
      </c>
      <c r="AL48" s="46" t="e">
        <f>VLOOKUP('様式第2-3号（個表）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5" t="str">
        <f>IF(基本情報入力シート!AD92="","",基本情報入力シート!AD92)</f>
        <v/>
      </c>
      <c r="I49" s="335" t="str">
        <f>IF(基本情報入力シート!AE92="","",基本情報入力シート!AE92)</f>
        <v/>
      </c>
      <c r="J49" s="449"/>
      <c r="K49" s="450"/>
      <c r="L49" s="448"/>
      <c r="M49" s="336" t="str">
        <f>IF(G49="", "", VLOOKUP(AO49,【参考】数式用!$AZ$3:$BA$6, 2, FALSE))</f>
        <v/>
      </c>
      <c r="N49" s="337" t="str">
        <f>IF(G49="","",VLOOKUP(G49,【参考】数式用!$A$4:$L$54,MATCH('様式第2-3号（個表） '!M49,【参考】数式用!$J$3:$L$3,0)+9,FALSE))</f>
        <v/>
      </c>
      <c r="O49" s="452" t="s">
        <v>2388</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58"/>
      <c r="X49" s="758"/>
      <c r="Y49" s="758"/>
      <c r="Z49" s="758"/>
      <c r="AA49" s="758"/>
      <c r="AB49" s="758"/>
      <c r="AC49" s="758"/>
      <c r="AD49" s="758"/>
      <c r="AE49" s="758"/>
      <c r="AF49" s="758"/>
      <c r="AG49" s="758"/>
      <c r="AI49" s="345" t="str">
        <f t="shared" si="0"/>
        <v/>
      </c>
      <c r="AJ49" s="46" t="e">
        <f>VLOOKUP('様式第2-3号（個表） '!$G49,【参考】数式用!$P$4:$Q$54,2, FALSE)</f>
        <v>#N/A</v>
      </c>
      <c r="AK49" s="46" t="e">
        <f>VLOOKUP('様式第2-3号（個表） '!$G49,【参考】数式用!$P$4:$W$54,8, FALSE)</f>
        <v>#N/A</v>
      </c>
      <c r="AL49" s="46" t="e">
        <f>VLOOKUP('様式第2-3号（個表）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5" t="str">
        <f>IF(基本情報入力シート!AD93="","",基本情報入力シート!AD93)</f>
        <v/>
      </c>
      <c r="I50" s="335" t="str">
        <f>IF(基本情報入力シート!AE93="","",基本情報入力シート!AE93)</f>
        <v/>
      </c>
      <c r="J50" s="449"/>
      <c r="K50" s="450"/>
      <c r="L50" s="448"/>
      <c r="M50" s="336" t="str">
        <f>IF(G50="", "", VLOOKUP(AO50,【参考】数式用!$AZ$3:$BA$6, 2, FALSE))</f>
        <v/>
      </c>
      <c r="N50" s="337" t="str">
        <f>IF(G50="","",VLOOKUP(G50,【参考】数式用!$A$4:$L$54,MATCH('様式第2-3号（個表） '!M50,【参考】数式用!$J$3:$L$3,0)+9,FALSE))</f>
        <v/>
      </c>
      <c r="O50" s="452" t="s">
        <v>2388</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58"/>
      <c r="X50" s="758"/>
      <c r="Y50" s="758"/>
      <c r="Z50" s="758"/>
      <c r="AA50" s="758"/>
      <c r="AB50" s="758"/>
      <c r="AC50" s="758"/>
      <c r="AD50" s="758"/>
      <c r="AE50" s="758"/>
      <c r="AF50" s="758"/>
      <c r="AG50" s="758"/>
      <c r="AI50" s="345" t="str">
        <f t="shared" si="0"/>
        <v/>
      </c>
      <c r="AJ50" s="46" t="e">
        <f>VLOOKUP('様式第2-3号（個表） '!$G50,【参考】数式用!$P$4:$Q$54,2, FALSE)</f>
        <v>#N/A</v>
      </c>
      <c r="AK50" s="46" t="e">
        <f>VLOOKUP('様式第2-3号（個表） '!$G50,【参考】数式用!$P$4:$W$54,8, FALSE)</f>
        <v>#N/A</v>
      </c>
      <c r="AL50" s="46" t="e">
        <f>VLOOKUP('様式第2-3号（個表）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5" t="str">
        <f>IF(基本情報入力シート!AD94="","",基本情報入力シート!AD94)</f>
        <v/>
      </c>
      <c r="I51" s="335" t="str">
        <f>IF(基本情報入力シート!AE94="","",基本情報入力シート!AE94)</f>
        <v/>
      </c>
      <c r="J51" s="449"/>
      <c r="K51" s="448"/>
      <c r="L51" s="448"/>
      <c r="M51" s="336" t="str">
        <f>IF(G51="", "", VLOOKUP(AO51,【参考】数式用!$AZ$3:$BA$6, 2, FALSE))</f>
        <v/>
      </c>
      <c r="N51" s="337" t="str">
        <f>IF(G51="","",VLOOKUP(G51,【参考】数式用!$A$4:$L$54,MATCH('様式第2-3号（個表） '!M51,【参考】数式用!$J$3:$L$3,0)+9,FALSE))</f>
        <v/>
      </c>
      <c r="O51" s="451" t="s">
        <v>2388</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58"/>
      <c r="X51" s="758"/>
      <c r="Y51" s="758"/>
      <c r="Z51" s="758"/>
      <c r="AA51" s="758"/>
      <c r="AB51" s="758"/>
      <c r="AC51" s="758"/>
      <c r="AD51" s="758"/>
      <c r="AE51" s="758"/>
      <c r="AF51" s="758"/>
      <c r="AG51" s="758"/>
      <c r="AI51" s="345" t="str">
        <f t="shared" si="0"/>
        <v/>
      </c>
      <c r="AJ51" s="46" t="e">
        <f>VLOOKUP('様式第2-3号（個表） '!$G51,【参考】数式用!$P$4:$Q$54,2, FALSE)</f>
        <v>#N/A</v>
      </c>
      <c r="AK51" s="46" t="e">
        <f>VLOOKUP('様式第2-3号（個表） '!$G51,【参考】数式用!$P$4:$W$54,8, FALSE)</f>
        <v>#N/A</v>
      </c>
      <c r="AL51" s="46" t="e">
        <f>VLOOKUP('様式第2-3号（個表）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5" t="str">
        <f>IF(基本情報入力シート!AD95="","",基本情報入力シート!AD95)</f>
        <v/>
      </c>
      <c r="I52" s="335" t="str">
        <f>IF(基本情報入力シート!AE95="","",基本情報入力シート!AE95)</f>
        <v/>
      </c>
      <c r="J52" s="449"/>
      <c r="K52" s="448"/>
      <c r="L52" s="448"/>
      <c r="M52" s="336" t="str">
        <f>IF(G52="", "", VLOOKUP(AO52,【参考】数式用!$AZ$3:$BA$6, 2, FALSE))</f>
        <v/>
      </c>
      <c r="N52" s="337" t="str">
        <f>IF(G52="","",VLOOKUP(G52,【参考】数式用!$A$4:$L$54,MATCH('様式第2-3号（個表） '!M52,【参考】数式用!$J$3:$L$3,0)+9,FALSE))</f>
        <v/>
      </c>
      <c r="O52" s="452" t="s">
        <v>2388</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58"/>
      <c r="X52" s="758"/>
      <c r="Y52" s="758"/>
      <c r="Z52" s="758"/>
      <c r="AA52" s="758"/>
      <c r="AB52" s="758"/>
      <c r="AC52" s="758"/>
      <c r="AD52" s="758"/>
      <c r="AE52" s="758"/>
      <c r="AF52" s="758"/>
      <c r="AG52" s="758"/>
      <c r="AI52" s="345" t="str">
        <f t="shared" si="0"/>
        <v/>
      </c>
      <c r="AJ52" s="46" t="e">
        <f>VLOOKUP('様式第2-3号（個表） '!$G52,【参考】数式用!$P$4:$Q$54,2, FALSE)</f>
        <v>#N/A</v>
      </c>
      <c r="AK52" s="46" t="e">
        <f>VLOOKUP('様式第2-3号（個表） '!$G52,【参考】数式用!$P$4:$W$54,8, FALSE)</f>
        <v>#N/A</v>
      </c>
      <c r="AL52" s="46" t="e">
        <f>VLOOKUP('様式第2-3号（個表）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5" t="str">
        <f>IF(基本情報入力シート!AD96="","",基本情報入力シート!AD96)</f>
        <v/>
      </c>
      <c r="I53" s="335" t="str">
        <f>IF(基本情報入力シート!AE96="","",基本情報入力シート!AE96)</f>
        <v/>
      </c>
      <c r="J53" s="449"/>
      <c r="K53" s="448"/>
      <c r="L53" s="448"/>
      <c r="M53" s="336" t="str">
        <f>IF(G53="", "", VLOOKUP(AO53,【参考】数式用!$AZ$3:$BA$6, 2, FALSE))</f>
        <v/>
      </c>
      <c r="N53" s="337" t="str">
        <f>IF(G53="","",VLOOKUP(G53,【参考】数式用!$A$4:$L$54,MATCH('様式第2-3号（個表） '!M53,【参考】数式用!$J$3:$L$3,0)+9,FALSE))</f>
        <v/>
      </c>
      <c r="O53" s="452" t="s">
        <v>2388</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58"/>
      <c r="X53" s="758"/>
      <c r="Y53" s="758"/>
      <c r="Z53" s="758"/>
      <c r="AA53" s="758"/>
      <c r="AB53" s="758"/>
      <c r="AC53" s="758"/>
      <c r="AD53" s="758"/>
      <c r="AE53" s="758"/>
      <c r="AF53" s="758"/>
      <c r="AG53" s="758"/>
      <c r="AI53" s="345" t="str">
        <f t="shared" si="0"/>
        <v/>
      </c>
      <c r="AJ53" s="46" t="e">
        <f>VLOOKUP('様式第2-3号（個表） '!$G53,【参考】数式用!$P$4:$Q$54,2, FALSE)</f>
        <v>#N/A</v>
      </c>
      <c r="AK53" s="46" t="e">
        <f>VLOOKUP('様式第2-3号（個表） '!$G53,【参考】数式用!$P$4:$W$54,8, FALSE)</f>
        <v>#N/A</v>
      </c>
      <c r="AL53" s="46" t="e">
        <f>VLOOKUP('様式第2-3号（個表）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5" t="str">
        <f>IF(基本情報入力シート!AD97="","",基本情報入力シート!AD97)</f>
        <v/>
      </c>
      <c r="I54" s="335" t="str">
        <f>IF(基本情報入力シート!AE97="","",基本情報入力シート!AE97)</f>
        <v/>
      </c>
      <c r="J54" s="449"/>
      <c r="K54" s="448"/>
      <c r="L54" s="448"/>
      <c r="M54" s="336" t="str">
        <f>IF(G54="", "", VLOOKUP(AO54,【参考】数式用!$AZ$3:$BA$6, 2, FALSE))</f>
        <v/>
      </c>
      <c r="N54" s="337" t="str">
        <f>IF(G54="","",VLOOKUP(G54,【参考】数式用!$A$4:$L$54,MATCH('様式第2-3号（個表） '!M54,【参考】数式用!$J$3:$L$3,0)+9,FALSE))</f>
        <v/>
      </c>
      <c r="O54" s="451" t="s">
        <v>2388</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58"/>
      <c r="X54" s="758"/>
      <c r="Y54" s="758"/>
      <c r="Z54" s="758"/>
      <c r="AA54" s="758"/>
      <c r="AB54" s="758"/>
      <c r="AC54" s="758"/>
      <c r="AD54" s="758"/>
      <c r="AE54" s="758"/>
      <c r="AF54" s="758"/>
      <c r="AG54" s="758"/>
      <c r="AI54" s="345" t="str">
        <f t="shared" si="0"/>
        <v/>
      </c>
      <c r="AJ54" s="46" t="e">
        <f>VLOOKUP('様式第2-3号（個表） '!$G54,【参考】数式用!$P$4:$Q$54,2, FALSE)</f>
        <v>#N/A</v>
      </c>
      <c r="AK54" s="46" t="e">
        <f>VLOOKUP('様式第2-3号（個表） '!$G54,【参考】数式用!$P$4:$W$54,8, FALSE)</f>
        <v>#N/A</v>
      </c>
      <c r="AL54" s="46" t="e">
        <f>VLOOKUP('様式第2-3号（個表）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5" t="str">
        <f>IF(基本情報入力シート!AD98="","",基本情報入力シート!AD98)</f>
        <v/>
      </c>
      <c r="I55" s="335" t="str">
        <f>IF(基本情報入力シート!AE98="","",基本情報入力シート!AE98)</f>
        <v/>
      </c>
      <c r="J55" s="449"/>
      <c r="K55" s="448"/>
      <c r="L55" s="448"/>
      <c r="M55" s="336" t="str">
        <f>IF(G55="", "", VLOOKUP(AO55,【参考】数式用!$AZ$3:$BA$6, 2, FALSE))</f>
        <v/>
      </c>
      <c r="N55" s="337" t="str">
        <f>IF(G55="","",VLOOKUP(G55,【参考】数式用!$A$4:$L$54,MATCH('様式第2-3号（個表） '!M55,【参考】数式用!$J$3:$L$3,0)+9,FALSE))</f>
        <v/>
      </c>
      <c r="O55" s="452" t="s">
        <v>2388</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58"/>
      <c r="X55" s="758"/>
      <c r="Y55" s="758"/>
      <c r="Z55" s="758"/>
      <c r="AA55" s="758"/>
      <c r="AB55" s="758"/>
      <c r="AC55" s="758"/>
      <c r="AD55" s="758"/>
      <c r="AE55" s="758"/>
      <c r="AF55" s="758"/>
      <c r="AG55" s="758"/>
      <c r="AI55" s="345" t="str">
        <f t="shared" si="0"/>
        <v/>
      </c>
      <c r="AJ55" s="46" t="e">
        <f>VLOOKUP('様式第2-3号（個表） '!$G55,【参考】数式用!$P$4:$Q$54,2, FALSE)</f>
        <v>#N/A</v>
      </c>
      <c r="AK55" s="46" t="e">
        <f>VLOOKUP('様式第2-3号（個表） '!$G55,【参考】数式用!$P$4:$W$54,8, FALSE)</f>
        <v>#N/A</v>
      </c>
      <c r="AL55" s="46" t="e">
        <f>VLOOKUP('様式第2-3号（個表）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5" t="str">
        <f>IF(基本情報入力シート!AD99="","",基本情報入力シート!AD99)</f>
        <v/>
      </c>
      <c r="I56" s="335" t="str">
        <f>IF(基本情報入力シート!AE99="","",基本情報入力シート!AE99)</f>
        <v/>
      </c>
      <c r="J56" s="449"/>
      <c r="K56" s="450"/>
      <c r="L56" s="448"/>
      <c r="M56" s="336" t="str">
        <f>IF(G56="", "", VLOOKUP(AO56,【参考】数式用!$AZ$3:$BA$6, 2, FALSE))</f>
        <v/>
      </c>
      <c r="N56" s="337" t="str">
        <f>IF(G56="","",VLOOKUP(G56,【参考】数式用!$A$4:$L$54,MATCH('様式第2-3号（個表） '!M56,【参考】数式用!$J$3:$L$3,0)+9,FALSE))</f>
        <v/>
      </c>
      <c r="O56" s="452" t="s">
        <v>2388</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58"/>
      <c r="X56" s="758"/>
      <c r="Y56" s="758"/>
      <c r="Z56" s="758"/>
      <c r="AA56" s="758"/>
      <c r="AB56" s="758"/>
      <c r="AC56" s="758"/>
      <c r="AD56" s="758"/>
      <c r="AE56" s="758"/>
      <c r="AF56" s="758"/>
      <c r="AG56" s="758"/>
      <c r="AI56" s="345" t="str">
        <f t="shared" si="0"/>
        <v/>
      </c>
      <c r="AJ56" s="46" t="e">
        <f>VLOOKUP('様式第2-3号（個表） '!$G56,【参考】数式用!$P$4:$Q$54,2, FALSE)</f>
        <v>#N/A</v>
      </c>
      <c r="AK56" s="46" t="e">
        <f>VLOOKUP('様式第2-3号（個表） '!$G56,【参考】数式用!$P$4:$W$54,8, FALSE)</f>
        <v>#N/A</v>
      </c>
      <c r="AL56" s="46" t="e">
        <f>VLOOKUP('様式第2-3号（個表）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5" t="str">
        <f>IF(基本情報入力シート!AD100="","",基本情報入力シート!AD100)</f>
        <v/>
      </c>
      <c r="I57" s="335" t="str">
        <f>IF(基本情報入力シート!AE100="","",基本情報入力シート!AE100)</f>
        <v/>
      </c>
      <c r="J57" s="449"/>
      <c r="K57" s="450"/>
      <c r="L57" s="448"/>
      <c r="M57" s="336" t="str">
        <f>IF(G57="", "", VLOOKUP(AO57,【参考】数式用!$AZ$3:$BA$6, 2, FALSE))</f>
        <v/>
      </c>
      <c r="N57" s="337" t="str">
        <f>IF(G57="","",VLOOKUP(G57,【参考】数式用!$A$4:$L$54,MATCH('様式第2-3号（個表） '!M57,【参考】数式用!$J$3:$L$3,0)+9,FALSE))</f>
        <v/>
      </c>
      <c r="O57" s="451" t="s">
        <v>2388</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58"/>
      <c r="X57" s="758"/>
      <c r="Y57" s="758"/>
      <c r="Z57" s="758"/>
      <c r="AA57" s="758"/>
      <c r="AB57" s="758"/>
      <c r="AC57" s="758"/>
      <c r="AD57" s="758"/>
      <c r="AE57" s="758"/>
      <c r="AF57" s="758"/>
      <c r="AG57" s="758"/>
      <c r="AI57" s="345" t="str">
        <f t="shared" si="0"/>
        <v/>
      </c>
      <c r="AJ57" s="46" t="e">
        <f>VLOOKUP('様式第2-3号（個表） '!$G57,【参考】数式用!$P$4:$Q$54,2, FALSE)</f>
        <v>#N/A</v>
      </c>
      <c r="AK57" s="46" t="e">
        <f>VLOOKUP('様式第2-3号（個表） '!$G57,【参考】数式用!$P$4:$W$54,8, FALSE)</f>
        <v>#N/A</v>
      </c>
      <c r="AL57" s="46" t="e">
        <f>VLOOKUP('様式第2-3号（個表）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5" t="str">
        <f>IF(基本情報入力シート!AD101="","",基本情報入力シート!AD101)</f>
        <v/>
      </c>
      <c r="I58" s="335" t="str">
        <f>IF(基本情報入力シート!AE101="","",基本情報入力シート!AE101)</f>
        <v/>
      </c>
      <c r="J58" s="449"/>
      <c r="K58" s="450"/>
      <c r="L58" s="448"/>
      <c r="M58" s="336" t="str">
        <f>IF(G58="", "", VLOOKUP(AO58,【参考】数式用!$AZ$3:$BA$6, 2, FALSE))</f>
        <v/>
      </c>
      <c r="N58" s="337" t="str">
        <f>IF(G58="","",VLOOKUP(G58,【参考】数式用!$A$4:$L$54,MATCH('様式第2-3号（個表） '!M58,【参考】数式用!$J$3:$L$3,0)+9,FALSE))</f>
        <v/>
      </c>
      <c r="O58" s="452" t="s">
        <v>2388</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58"/>
      <c r="X58" s="758"/>
      <c r="Y58" s="758"/>
      <c r="Z58" s="758"/>
      <c r="AA58" s="758"/>
      <c r="AB58" s="758"/>
      <c r="AC58" s="758"/>
      <c r="AD58" s="758"/>
      <c r="AE58" s="758"/>
      <c r="AF58" s="758"/>
      <c r="AG58" s="758"/>
      <c r="AI58" s="345" t="str">
        <f t="shared" si="0"/>
        <v/>
      </c>
      <c r="AJ58" s="46" t="e">
        <f>VLOOKUP('様式第2-3号（個表） '!$G58,【参考】数式用!$P$4:$Q$54,2, FALSE)</f>
        <v>#N/A</v>
      </c>
      <c r="AK58" s="46" t="e">
        <f>VLOOKUP('様式第2-3号（個表） '!$G58,【参考】数式用!$P$4:$W$54,8, FALSE)</f>
        <v>#N/A</v>
      </c>
      <c r="AL58" s="46" t="e">
        <f>VLOOKUP('様式第2-3号（個表）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5" t="str">
        <f>IF(基本情報入力シート!AD102="","",基本情報入力シート!AD102)</f>
        <v/>
      </c>
      <c r="I59" s="335" t="str">
        <f>IF(基本情報入力シート!AE102="","",基本情報入力シート!AE102)</f>
        <v/>
      </c>
      <c r="J59" s="449"/>
      <c r="K59" s="450"/>
      <c r="L59" s="450"/>
      <c r="M59" s="336" t="str">
        <f>IF(G59="", "", VLOOKUP(AO59,【参考】数式用!$AZ$3:$BA$6, 2, FALSE))</f>
        <v/>
      </c>
      <c r="N59" s="337" t="str">
        <f>IF(G59="","",VLOOKUP(G59,【参考】数式用!$A$4:$L$54,MATCH('様式第2-3号（個表） '!M59,【参考】数式用!$J$3:$L$3,0)+9,FALSE))</f>
        <v/>
      </c>
      <c r="O59" s="452" t="s">
        <v>2388</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58"/>
      <c r="X59" s="758"/>
      <c r="Y59" s="758"/>
      <c r="Z59" s="758"/>
      <c r="AA59" s="758"/>
      <c r="AB59" s="758"/>
      <c r="AC59" s="758"/>
      <c r="AD59" s="758"/>
      <c r="AE59" s="758"/>
      <c r="AF59" s="758"/>
      <c r="AG59" s="758"/>
      <c r="AI59" s="345" t="str">
        <f t="shared" si="0"/>
        <v/>
      </c>
      <c r="AJ59" s="46" t="e">
        <f>VLOOKUP('様式第2-3号（個表） '!$G59,【参考】数式用!$P$4:$Q$54,2, FALSE)</f>
        <v>#N/A</v>
      </c>
      <c r="AK59" s="46" t="e">
        <f>VLOOKUP('様式第2-3号（個表） '!$G59,【参考】数式用!$P$4:$W$54,8, FALSE)</f>
        <v>#N/A</v>
      </c>
      <c r="AL59" s="46" t="e">
        <f>VLOOKUP('様式第2-3号（個表）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5" t="str">
        <f>IF(基本情報入力シート!AD103="","",基本情報入力シート!AD103)</f>
        <v/>
      </c>
      <c r="I60" s="335" t="str">
        <f>IF(基本情報入力シート!AE103="","",基本情報入力シート!AE103)</f>
        <v/>
      </c>
      <c r="J60" s="449"/>
      <c r="K60" s="450"/>
      <c r="L60" s="450"/>
      <c r="M60" s="336" t="str">
        <f>IF(G60="", "", VLOOKUP(AO60,【参考】数式用!$AZ$3:$BA$6, 2, FALSE))</f>
        <v/>
      </c>
      <c r="N60" s="337" t="str">
        <f>IF(G60="","",VLOOKUP(G60,【参考】数式用!$A$4:$L$54,MATCH('様式第2-3号（個表） '!M60,【参考】数式用!$J$3:$L$3,0)+9,FALSE))</f>
        <v/>
      </c>
      <c r="O60" s="451" t="s">
        <v>2388</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58"/>
      <c r="X60" s="758"/>
      <c r="Y60" s="758"/>
      <c r="Z60" s="758"/>
      <c r="AA60" s="758"/>
      <c r="AB60" s="758"/>
      <c r="AC60" s="758"/>
      <c r="AD60" s="758"/>
      <c r="AE60" s="758"/>
      <c r="AF60" s="758"/>
      <c r="AG60" s="758"/>
      <c r="AI60" s="345" t="str">
        <f t="shared" si="0"/>
        <v/>
      </c>
      <c r="AJ60" s="46" t="e">
        <f>VLOOKUP('様式第2-3号（個表） '!$G60,【参考】数式用!$P$4:$Q$54,2, FALSE)</f>
        <v>#N/A</v>
      </c>
      <c r="AK60" s="46" t="e">
        <f>VLOOKUP('様式第2-3号（個表） '!$G60,【参考】数式用!$P$4:$W$54,8, FALSE)</f>
        <v>#N/A</v>
      </c>
      <c r="AL60" s="46" t="e">
        <f>VLOOKUP('様式第2-3号（個表）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5" t="str">
        <f>IF(基本情報入力シート!AD104="","",基本情報入力シート!AD104)</f>
        <v/>
      </c>
      <c r="I61" s="335" t="str">
        <f>IF(基本情報入力シート!AE104="","",基本情報入力シート!AE104)</f>
        <v/>
      </c>
      <c r="J61" s="449"/>
      <c r="K61" s="450"/>
      <c r="L61" s="450"/>
      <c r="M61" s="336" t="str">
        <f>IF(G61="", "", VLOOKUP(AO61,【参考】数式用!$AZ$3:$BA$6, 2, FALSE))</f>
        <v/>
      </c>
      <c r="N61" s="337" t="str">
        <f>IF(G61="","",VLOOKUP(G61,【参考】数式用!$A$4:$L$54,MATCH('様式第2-3号（個表） '!M61,【参考】数式用!$J$3:$L$3,0)+9,FALSE))</f>
        <v/>
      </c>
      <c r="O61" s="452" t="s">
        <v>2388</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58"/>
      <c r="X61" s="758"/>
      <c r="Y61" s="758"/>
      <c r="Z61" s="758"/>
      <c r="AA61" s="758"/>
      <c r="AB61" s="758"/>
      <c r="AC61" s="758"/>
      <c r="AD61" s="758"/>
      <c r="AE61" s="758"/>
      <c r="AF61" s="758"/>
      <c r="AG61" s="758"/>
      <c r="AI61" s="345" t="str">
        <f t="shared" si="0"/>
        <v/>
      </c>
      <c r="AJ61" s="46" t="e">
        <f>VLOOKUP('様式第2-3号（個表） '!$G61,【参考】数式用!$P$4:$Q$54,2, FALSE)</f>
        <v>#N/A</v>
      </c>
      <c r="AK61" s="46" t="e">
        <f>VLOOKUP('様式第2-3号（個表） '!$G61,【参考】数式用!$P$4:$W$54,8, FALSE)</f>
        <v>#N/A</v>
      </c>
      <c r="AL61" s="46" t="e">
        <f>VLOOKUP('様式第2-3号（個表）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5" t="str">
        <f>IF(基本情報入力シート!AD105="","",基本情報入力シート!AD105)</f>
        <v/>
      </c>
      <c r="I62" s="335" t="str">
        <f>IF(基本情報入力シート!AE105="","",基本情報入力シート!AE105)</f>
        <v/>
      </c>
      <c r="J62" s="449"/>
      <c r="K62" s="450"/>
      <c r="L62" s="450"/>
      <c r="M62" s="336" t="str">
        <f>IF(G62="", "", VLOOKUP(AO62,【参考】数式用!$AZ$3:$BA$6, 2, FALSE))</f>
        <v/>
      </c>
      <c r="N62" s="337" t="str">
        <f>IF(G62="","",VLOOKUP(G62,【参考】数式用!$A$4:$L$54,MATCH('様式第2-3号（個表） '!M62,【参考】数式用!$J$3:$L$3,0)+9,FALSE))</f>
        <v/>
      </c>
      <c r="O62" s="452" t="s">
        <v>2388</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58"/>
      <c r="X62" s="758"/>
      <c r="Y62" s="758"/>
      <c r="Z62" s="758"/>
      <c r="AA62" s="758"/>
      <c r="AB62" s="758"/>
      <c r="AC62" s="758"/>
      <c r="AD62" s="758"/>
      <c r="AE62" s="758"/>
      <c r="AF62" s="758"/>
      <c r="AG62" s="758"/>
      <c r="AI62" s="345" t="str">
        <f t="shared" si="0"/>
        <v/>
      </c>
      <c r="AJ62" s="46" t="e">
        <f>VLOOKUP('様式第2-3号（個表） '!$G62,【参考】数式用!$P$4:$Q$54,2, FALSE)</f>
        <v>#N/A</v>
      </c>
      <c r="AK62" s="46" t="e">
        <f>VLOOKUP('様式第2-3号（個表） '!$G62,【参考】数式用!$P$4:$W$54,8, FALSE)</f>
        <v>#N/A</v>
      </c>
      <c r="AL62" s="46" t="e">
        <f>VLOOKUP('様式第2-3号（個表）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5" t="str">
        <f>IF(基本情報入力シート!AD106="","",基本情報入力シート!AD106)</f>
        <v/>
      </c>
      <c r="I63" s="335" t="str">
        <f>IF(基本情報入力シート!AE106="","",基本情報入力シート!AE106)</f>
        <v/>
      </c>
      <c r="J63" s="449"/>
      <c r="K63" s="450"/>
      <c r="L63" s="450"/>
      <c r="M63" s="336" t="str">
        <f>IF(G63="", "", VLOOKUP(AO63,【参考】数式用!$AZ$3:$BA$6, 2, FALSE))</f>
        <v/>
      </c>
      <c r="N63" s="337" t="str">
        <f>IF(G63="","",VLOOKUP(G63,【参考】数式用!$A$4:$L$54,MATCH('様式第2-3号（個表） '!M63,【参考】数式用!$J$3:$L$3,0)+9,FALSE))</f>
        <v/>
      </c>
      <c r="O63" s="451" t="s">
        <v>2388</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58"/>
      <c r="X63" s="758"/>
      <c r="Y63" s="758"/>
      <c r="Z63" s="758"/>
      <c r="AA63" s="758"/>
      <c r="AB63" s="758"/>
      <c r="AC63" s="758"/>
      <c r="AD63" s="758"/>
      <c r="AE63" s="758"/>
      <c r="AF63" s="758"/>
      <c r="AG63" s="758"/>
      <c r="AI63" s="345" t="str">
        <f t="shared" si="0"/>
        <v/>
      </c>
      <c r="AJ63" s="46" t="e">
        <f>VLOOKUP('様式第2-3号（個表） '!$G63,【参考】数式用!$P$4:$Q$54,2, FALSE)</f>
        <v>#N/A</v>
      </c>
      <c r="AK63" s="46" t="e">
        <f>VLOOKUP('様式第2-3号（個表） '!$G63,【参考】数式用!$P$4:$W$54,8, FALSE)</f>
        <v>#N/A</v>
      </c>
      <c r="AL63" s="46" t="e">
        <f>VLOOKUP('様式第2-3号（個表）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5" t="str">
        <f>IF(基本情報入力シート!AD107="","",基本情報入力シート!AD107)</f>
        <v/>
      </c>
      <c r="I64" s="335" t="str">
        <f>IF(基本情報入力シート!AE107="","",基本情報入力シート!AE107)</f>
        <v/>
      </c>
      <c r="J64" s="449"/>
      <c r="K64" s="450"/>
      <c r="L64" s="450"/>
      <c r="M64" s="336" t="str">
        <f>IF(G64="", "", VLOOKUP(AO64,【参考】数式用!$AZ$3:$BA$6, 2, FALSE))</f>
        <v/>
      </c>
      <c r="N64" s="337" t="str">
        <f>IF(G64="","",VLOOKUP(G64,【参考】数式用!$A$4:$L$54,MATCH('様式第2-3号（個表） '!M64,【参考】数式用!$J$3:$L$3,0)+9,FALSE))</f>
        <v/>
      </c>
      <c r="O64" s="452" t="s">
        <v>2388</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58"/>
      <c r="X64" s="758"/>
      <c r="Y64" s="758"/>
      <c r="Z64" s="758"/>
      <c r="AA64" s="758"/>
      <c r="AB64" s="758"/>
      <c r="AC64" s="758"/>
      <c r="AD64" s="758"/>
      <c r="AE64" s="758"/>
      <c r="AF64" s="758"/>
      <c r="AG64" s="758"/>
      <c r="AI64" s="345" t="str">
        <f t="shared" si="0"/>
        <v/>
      </c>
      <c r="AJ64" s="46" t="e">
        <f>VLOOKUP('様式第2-3号（個表） '!$G64,【参考】数式用!$P$4:$Q$54,2, FALSE)</f>
        <v>#N/A</v>
      </c>
      <c r="AK64" s="46" t="e">
        <f>VLOOKUP('様式第2-3号（個表） '!$G64,【参考】数式用!$P$4:$W$54,8, FALSE)</f>
        <v>#N/A</v>
      </c>
      <c r="AL64" s="46" t="e">
        <f>VLOOKUP('様式第2-3号（個表）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5" t="str">
        <f>IF(基本情報入力シート!AD108="","",基本情報入力シート!AD108)</f>
        <v/>
      </c>
      <c r="I65" s="335" t="str">
        <f>IF(基本情報入力シート!AE108="","",基本情報入力シート!AE108)</f>
        <v/>
      </c>
      <c r="J65" s="449"/>
      <c r="K65" s="450"/>
      <c r="L65" s="450"/>
      <c r="M65" s="336" t="str">
        <f>IF(G65="", "", VLOOKUP(AO65,【参考】数式用!$AZ$3:$BA$6, 2, FALSE))</f>
        <v/>
      </c>
      <c r="N65" s="337" t="str">
        <f>IF(G65="","",VLOOKUP(G65,【参考】数式用!$A$4:$L$54,MATCH('様式第2-3号（個表） '!M65,【参考】数式用!$J$3:$L$3,0)+9,FALSE))</f>
        <v/>
      </c>
      <c r="O65" s="452" t="s">
        <v>2388</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58"/>
      <c r="X65" s="758"/>
      <c r="Y65" s="758"/>
      <c r="Z65" s="758"/>
      <c r="AA65" s="758"/>
      <c r="AB65" s="758"/>
      <c r="AC65" s="758"/>
      <c r="AD65" s="758"/>
      <c r="AE65" s="758"/>
      <c r="AF65" s="758"/>
      <c r="AG65" s="758"/>
      <c r="AI65" s="345" t="str">
        <f t="shared" si="0"/>
        <v/>
      </c>
      <c r="AJ65" s="46" t="e">
        <f>VLOOKUP('様式第2-3号（個表） '!$G65,【参考】数式用!$P$4:$Q$54,2, FALSE)</f>
        <v>#N/A</v>
      </c>
      <c r="AK65" s="46" t="e">
        <f>VLOOKUP('様式第2-3号（個表） '!$G65,【参考】数式用!$P$4:$W$54,8, FALSE)</f>
        <v>#N/A</v>
      </c>
      <c r="AL65" s="46" t="e">
        <f>VLOOKUP('様式第2-3号（個表）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5" t="str">
        <f>IF(基本情報入力シート!AD109="","",基本情報入力シート!AD109)</f>
        <v/>
      </c>
      <c r="I66" s="335" t="str">
        <f>IF(基本情報入力シート!AE109="","",基本情報入力シート!AE109)</f>
        <v/>
      </c>
      <c r="J66" s="449"/>
      <c r="K66" s="450"/>
      <c r="L66" s="448"/>
      <c r="M66" s="336" t="str">
        <f>IF(G66="", "", VLOOKUP(AO66,【参考】数式用!$AZ$3:$BA$6, 2, FALSE))</f>
        <v/>
      </c>
      <c r="N66" s="337" t="str">
        <f>IF(G66="","",VLOOKUP(G66,【参考】数式用!$A$4:$L$54,MATCH('様式第2-3号（個表） '!M66,【参考】数式用!$J$3:$L$3,0)+9,FALSE))</f>
        <v/>
      </c>
      <c r="O66" s="451" t="s">
        <v>2388</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58"/>
      <c r="X66" s="758"/>
      <c r="Y66" s="758"/>
      <c r="Z66" s="758"/>
      <c r="AA66" s="758"/>
      <c r="AB66" s="758"/>
      <c r="AC66" s="758"/>
      <c r="AD66" s="758"/>
      <c r="AE66" s="758"/>
      <c r="AF66" s="758"/>
      <c r="AG66" s="758"/>
      <c r="AI66" s="345" t="str">
        <f t="shared" si="0"/>
        <v/>
      </c>
      <c r="AJ66" s="46" t="e">
        <f>VLOOKUP('様式第2-3号（個表） '!$G66,【参考】数式用!$P$4:$Q$54,2, FALSE)</f>
        <v>#N/A</v>
      </c>
      <c r="AK66" s="46" t="e">
        <f>VLOOKUP('様式第2-3号（個表） '!$G66,【参考】数式用!$P$4:$W$54,8, FALSE)</f>
        <v>#N/A</v>
      </c>
      <c r="AL66" s="46" t="e">
        <f>VLOOKUP('様式第2-3号（個表）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5" t="str">
        <f>IF(基本情報入力シート!AD110="","",基本情報入力シート!AD110)</f>
        <v/>
      </c>
      <c r="I67" s="335" t="str">
        <f>IF(基本情報入力シート!AE110="","",基本情報入力シート!AE110)</f>
        <v/>
      </c>
      <c r="J67" s="449"/>
      <c r="K67" s="450"/>
      <c r="L67" s="448"/>
      <c r="M67" s="336" t="str">
        <f>IF(G67="", "", VLOOKUP(AO67,【参考】数式用!$AZ$3:$BA$6, 2, FALSE))</f>
        <v/>
      </c>
      <c r="N67" s="337" t="str">
        <f>IF(G67="","",VLOOKUP(G67,【参考】数式用!$A$4:$L$54,MATCH('様式第2-3号（個表） '!M67,【参考】数式用!$J$3:$L$3,0)+9,FALSE))</f>
        <v/>
      </c>
      <c r="O67" s="452" t="s">
        <v>2388</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58"/>
      <c r="X67" s="758"/>
      <c r="Y67" s="758"/>
      <c r="Z67" s="758"/>
      <c r="AA67" s="758"/>
      <c r="AB67" s="758"/>
      <c r="AC67" s="758"/>
      <c r="AD67" s="758"/>
      <c r="AE67" s="758"/>
      <c r="AF67" s="758"/>
      <c r="AG67" s="758"/>
      <c r="AI67" s="345" t="str">
        <f t="shared" si="0"/>
        <v/>
      </c>
      <c r="AJ67" s="46" t="e">
        <f>VLOOKUP('様式第2-3号（個表） '!$G67,【参考】数式用!$P$4:$Q$54,2, FALSE)</f>
        <v>#N/A</v>
      </c>
      <c r="AK67" s="46" t="e">
        <f>VLOOKUP('様式第2-3号（個表） '!$G67,【参考】数式用!$P$4:$W$54,8, FALSE)</f>
        <v>#N/A</v>
      </c>
      <c r="AL67" s="46" t="e">
        <f>VLOOKUP('様式第2-3号（個表）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5" t="str">
        <f>IF(基本情報入力シート!AD111="","",基本情報入力シート!AD111)</f>
        <v/>
      </c>
      <c r="I68" s="335" t="str">
        <f>IF(基本情報入力シート!AE111="","",基本情報入力シート!AE111)</f>
        <v/>
      </c>
      <c r="J68" s="449"/>
      <c r="K68" s="450"/>
      <c r="L68" s="448"/>
      <c r="M68" s="336" t="str">
        <f>IF(G68="", "", VLOOKUP(AO68,【参考】数式用!$AZ$3:$BA$6, 2, FALSE))</f>
        <v/>
      </c>
      <c r="N68" s="337" t="str">
        <f>IF(G68="","",VLOOKUP(G68,【参考】数式用!$A$4:$L$54,MATCH('様式第2-3号（個表） '!M68,【参考】数式用!$J$3:$L$3,0)+9,FALSE))</f>
        <v/>
      </c>
      <c r="O68" s="451" t="s">
        <v>2388</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58"/>
      <c r="X68" s="758"/>
      <c r="Y68" s="758"/>
      <c r="Z68" s="758"/>
      <c r="AA68" s="758"/>
      <c r="AB68" s="758"/>
      <c r="AC68" s="758"/>
      <c r="AD68" s="758"/>
      <c r="AE68" s="758"/>
      <c r="AF68" s="758"/>
      <c r="AG68" s="758"/>
      <c r="AI68" s="345" t="str">
        <f t="shared" si="0"/>
        <v/>
      </c>
      <c r="AJ68" s="46" t="e">
        <f>VLOOKUP('様式第2-3号（個表） '!$G68,【参考】数式用!$P$4:$Q$54,2, FALSE)</f>
        <v>#N/A</v>
      </c>
      <c r="AK68" s="46" t="e">
        <f>VLOOKUP('様式第2-3号（個表） '!$G68,【参考】数式用!$P$4:$W$54,8, FALSE)</f>
        <v>#N/A</v>
      </c>
      <c r="AL68" s="46" t="e">
        <f>VLOOKUP('様式第2-3号（個表）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5" t="str">
        <f>IF(基本情報入力シート!AD112="","",基本情報入力シート!AD112)</f>
        <v/>
      </c>
      <c r="I69" s="335" t="str">
        <f>IF(基本情報入力シート!AE112="","",基本情報入力シート!AE112)</f>
        <v/>
      </c>
      <c r="J69" s="449"/>
      <c r="K69" s="450"/>
      <c r="L69" s="448"/>
      <c r="M69" s="336" t="str">
        <f>IF(G69="", "", VLOOKUP(AO69,【参考】数式用!$AZ$3:$BA$6, 2, FALSE))</f>
        <v/>
      </c>
      <c r="N69" s="337" t="str">
        <f>IF(G69="","",VLOOKUP(G69,【参考】数式用!$A$4:$L$54,MATCH('様式第2-3号（個表） '!M69,【参考】数式用!$J$3:$L$3,0)+9,FALSE))</f>
        <v/>
      </c>
      <c r="O69" s="452" t="s">
        <v>2388</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58"/>
      <c r="X69" s="758"/>
      <c r="Y69" s="758"/>
      <c r="Z69" s="758"/>
      <c r="AA69" s="758"/>
      <c r="AB69" s="758"/>
      <c r="AC69" s="758"/>
      <c r="AD69" s="758"/>
      <c r="AE69" s="758"/>
      <c r="AF69" s="758"/>
      <c r="AG69" s="758"/>
      <c r="AI69" s="345" t="str">
        <f t="shared" si="0"/>
        <v/>
      </c>
      <c r="AJ69" s="46" t="e">
        <f>VLOOKUP('様式第2-3号（個表） '!$G69,【参考】数式用!$P$4:$Q$54,2, FALSE)</f>
        <v>#N/A</v>
      </c>
      <c r="AK69" s="46" t="e">
        <f>VLOOKUP('様式第2-3号（個表） '!$G69,【参考】数式用!$P$4:$W$54,8, FALSE)</f>
        <v>#N/A</v>
      </c>
      <c r="AL69" s="46" t="e">
        <f>VLOOKUP('様式第2-3号（個表）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5" t="str">
        <f>IF(基本情報入力シート!AD113="","",基本情報入力シート!AD113)</f>
        <v/>
      </c>
      <c r="I70" s="335" t="str">
        <f>IF(基本情報入力シート!AE113="","",基本情報入力シート!AE113)</f>
        <v/>
      </c>
      <c r="J70" s="449"/>
      <c r="K70" s="450"/>
      <c r="L70" s="448"/>
      <c r="M70" s="336" t="str">
        <f>IF(G70="", "", VLOOKUP(AO70,【参考】数式用!$AZ$3:$BA$6, 2, FALSE))</f>
        <v/>
      </c>
      <c r="N70" s="337" t="str">
        <f>IF(G70="","",VLOOKUP(G70,【参考】数式用!$A$4:$L$54,MATCH('様式第2-3号（個表） '!M70,【参考】数式用!$J$3:$L$3,0)+9,FALSE))</f>
        <v/>
      </c>
      <c r="O70" s="452" t="s">
        <v>2388</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58"/>
      <c r="X70" s="758"/>
      <c r="Y70" s="758"/>
      <c r="Z70" s="758"/>
      <c r="AA70" s="758"/>
      <c r="AB70" s="758"/>
      <c r="AC70" s="758"/>
      <c r="AD70" s="758"/>
      <c r="AE70" s="758"/>
      <c r="AF70" s="758"/>
      <c r="AG70" s="758"/>
      <c r="AI70" s="345" t="str">
        <f t="shared" si="0"/>
        <v/>
      </c>
      <c r="AJ70" s="46" t="e">
        <f>VLOOKUP('様式第2-3号（個表） '!$G70,【参考】数式用!$P$4:$Q$54,2, FALSE)</f>
        <v>#N/A</v>
      </c>
      <c r="AK70" s="46" t="e">
        <f>VLOOKUP('様式第2-3号（個表） '!$G70,【参考】数式用!$P$4:$W$54,8, FALSE)</f>
        <v>#N/A</v>
      </c>
      <c r="AL70" s="46" t="e">
        <f>VLOOKUP('様式第2-3号（個表）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5" t="str">
        <f>IF(基本情報入力シート!AD114="","",基本情報入力シート!AD114)</f>
        <v/>
      </c>
      <c r="I71" s="335" t="str">
        <f>IF(基本情報入力シート!AE114="","",基本情報入力シート!AE114)</f>
        <v/>
      </c>
      <c r="J71" s="449"/>
      <c r="K71" s="450"/>
      <c r="L71" s="448"/>
      <c r="M71" s="336" t="str">
        <f>IF(G71="", "", VLOOKUP(AO71,【参考】数式用!$AZ$3:$BA$6, 2, FALSE))</f>
        <v/>
      </c>
      <c r="N71" s="337" t="str">
        <f>IF(G71="","",VLOOKUP(G71,【参考】数式用!$A$4:$L$54,MATCH('様式第2-3号（個表） '!M71,【参考】数式用!$J$3:$L$3,0)+9,FALSE))</f>
        <v/>
      </c>
      <c r="O71" s="451" t="s">
        <v>2388</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58"/>
      <c r="X71" s="758"/>
      <c r="Y71" s="758"/>
      <c r="Z71" s="758"/>
      <c r="AA71" s="758"/>
      <c r="AB71" s="758"/>
      <c r="AC71" s="758"/>
      <c r="AD71" s="758"/>
      <c r="AE71" s="758"/>
      <c r="AF71" s="758"/>
      <c r="AG71" s="758"/>
      <c r="AI71" s="345" t="str">
        <f t="shared" si="0"/>
        <v/>
      </c>
      <c r="AJ71" s="46" t="e">
        <f>VLOOKUP('様式第2-3号（個表） '!$G71,【参考】数式用!$P$4:$Q$54,2, FALSE)</f>
        <v>#N/A</v>
      </c>
      <c r="AK71" s="46" t="e">
        <f>VLOOKUP('様式第2-3号（個表） '!$G71,【参考】数式用!$P$4:$W$54,8, FALSE)</f>
        <v>#N/A</v>
      </c>
      <c r="AL71" s="46" t="e">
        <f>VLOOKUP('様式第2-3号（個表）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49"/>
      <c r="K72" s="450"/>
      <c r="L72" s="448"/>
      <c r="M72" s="336" t="str">
        <f>IF(G72="", "", VLOOKUP(AO72,【参考】数式用!$AZ$3:$BA$6, 2, FALSE))</f>
        <v/>
      </c>
      <c r="N72" s="337" t="str">
        <f>IF(G72="","",VLOOKUP(G72,【参考】数式用!$A$4:$L$54,MATCH('様式第2-3号（個表） '!M72,【参考】数式用!$J$3:$L$3,0)+9,FALSE))</f>
        <v/>
      </c>
      <c r="O72" s="452" t="s">
        <v>2388</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58"/>
      <c r="X72" s="758"/>
      <c r="Y72" s="758"/>
      <c r="Z72" s="758"/>
      <c r="AA72" s="758"/>
      <c r="AB72" s="758"/>
      <c r="AC72" s="758"/>
      <c r="AD72" s="758"/>
      <c r="AE72" s="758"/>
      <c r="AF72" s="758"/>
      <c r="AG72" s="758"/>
      <c r="AI72" s="345" t="str">
        <f t="shared" si="0"/>
        <v/>
      </c>
      <c r="AJ72" s="46" t="e">
        <f>VLOOKUP('様式第2-3号（個表） '!$G72,【参考】数式用!$P$4:$Q$54,2, FALSE)</f>
        <v>#N/A</v>
      </c>
      <c r="AK72" s="46" t="e">
        <f>VLOOKUP('様式第2-3号（個表） '!$G72,【参考】数式用!$P$4:$W$54,8, FALSE)</f>
        <v>#N/A</v>
      </c>
      <c r="AL72" s="46" t="e">
        <f>VLOOKUP('様式第2-3号（個表）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49"/>
      <c r="K73" s="450"/>
      <c r="L73" s="448"/>
      <c r="M73" s="336" t="str">
        <f>IF(G73="", "", VLOOKUP(AO73,【参考】数式用!$AZ$3:$BA$6, 2, FALSE))</f>
        <v/>
      </c>
      <c r="N73" s="337" t="str">
        <f>IF(G73="","",VLOOKUP(G73,【参考】数式用!$A$4:$L$54,MATCH('様式第2-3号（個表） '!M73,【参考】数式用!$J$3:$L$3,0)+9,FALSE))</f>
        <v/>
      </c>
      <c r="O73" s="452" t="s">
        <v>2388</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58"/>
      <c r="X73" s="758"/>
      <c r="Y73" s="758"/>
      <c r="Z73" s="758"/>
      <c r="AA73" s="758"/>
      <c r="AB73" s="758"/>
      <c r="AC73" s="758"/>
      <c r="AD73" s="758"/>
      <c r="AE73" s="758"/>
      <c r="AF73" s="758"/>
      <c r="AG73" s="758"/>
      <c r="AI73" s="345" t="str">
        <f t="shared" si="0"/>
        <v/>
      </c>
      <c r="AJ73" s="46" t="e">
        <f>VLOOKUP('様式第2-3号（個表） '!$G73,【参考】数式用!$P$4:$Q$54,2, FALSE)</f>
        <v>#N/A</v>
      </c>
      <c r="AK73" s="46" t="e">
        <f>VLOOKUP('様式第2-3号（個表） '!$G73,【参考】数式用!$P$4:$W$54,8, FALSE)</f>
        <v>#N/A</v>
      </c>
      <c r="AL73" s="46" t="e">
        <f>VLOOKUP('様式第2-3号（個表）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49"/>
      <c r="K74" s="450"/>
      <c r="L74" s="448"/>
      <c r="M74" s="336" t="str">
        <f>IF(G74="", "", VLOOKUP(AO74,【参考】数式用!$AZ$3:$BA$6, 2, FALSE))</f>
        <v/>
      </c>
      <c r="N74" s="337" t="str">
        <f>IF(G74="","",VLOOKUP(G74,【参考】数式用!$A$4:$L$54,MATCH('様式第2-3号（個表） '!M74,【参考】数式用!$J$3:$L$3,0)+9,FALSE))</f>
        <v/>
      </c>
      <c r="O74" s="451" t="s">
        <v>2388</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58"/>
      <c r="X74" s="758"/>
      <c r="Y74" s="758"/>
      <c r="Z74" s="758"/>
      <c r="AA74" s="758"/>
      <c r="AB74" s="758"/>
      <c r="AC74" s="758"/>
      <c r="AD74" s="758"/>
      <c r="AE74" s="758"/>
      <c r="AF74" s="758"/>
      <c r="AG74" s="758"/>
      <c r="AI74" s="345" t="str">
        <f t="shared" si="0"/>
        <v/>
      </c>
      <c r="AJ74" s="46" t="e">
        <f>VLOOKUP('様式第2-3号（個表） '!$G74,【参考】数式用!$P$4:$Q$54,2, FALSE)</f>
        <v>#N/A</v>
      </c>
      <c r="AK74" s="46" t="e">
        <f>VLOOKUP('様式第2-3号（個表） '!$G74,【参考】数式用!$P$4:$W$54,8, FALSE)</f>
        <v>#N/A</v>
      </c>
      <c r="AL74" s="46" t="e">
        <f>VLOOKUP('様式第2-3号（個表）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49"/>
      <c r="K75" s="450"/>
      <c r="L75" s="448"/>
      <c r="M75" s="336" t="str">
        <f>IF(G75="", "", VLOOKUP(AO75,【参考】数式用!$AZ$3:$BA$6, 2, FALSE))</f>
        <v/>
      </c>
      <c r="N75" s="337" t="str">
        <f>IF(G75="","",VLOOKUP(G75,【参考】数式用!$A$4:$L$54,MATCH('様式第2-3号（個表） '!M75,【参考】数式用!$J$3:$L$3,0)+9,FALSE))</f>
        <v/>
      </c>
      <c r="O75" s="452" t="s">
        <v>2388</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58"/>
      <c r="X75" s="758"/>
      <c r="Y75" s="758"/>
      <c r="Z75" s="758"/>
      <c r="AA75" s="758"/>
      <c r="AB75" s="758"/>
      <c r="AC75" s="758"/>
      <c r="AD75" s="758"/>
      <c r="AE75" s="758"/>
      <c r="AF75" s="758"/>
      <c r="AG75" s="758"/>
      <c r="AI75" s="345" t="str">
        <f t="shared" si="0"/>
        <v/>
      </c>
      <c r="AJ75" s="46" t="e">
        <f>VLOOKUP('様式第2-3号（個表） '!$G75,【参考】数式用!$P$4:$Q$54,2, FALSE)</f>
        <v>#N/A</v>
      </c>
      <c r="AK75" s="46" t="e">
        <f>VLOOKUP('様式第2-3号（個表） '!$G75,【参考】数式用!$P$4:$W$54,8, FALSE)</f>
        <v>#N/A</v>
      </c>
      <c r="AL75" s="46" t="e">
        <f>VLOOKUP('様式第2-3号（個表）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49"/>
      <c r="K76" s="450"/>
      <c r="L76" s="448"/>
      <c r="M76" s="336" t="str">
        <f>IF(G76="", "", VLOOKUP(AO76,【参考】数式用!$AZ$3:$BA$6, 2, FALSE))</f>
        <v/>
      </c>
      <c r="N76" s="337" t="str">
        <f>IF(G76="","",VLOOKUP(G76,【参考】数式用!$A$4:$L$54,MATCH('様式第2-3号（個表） '!M76,【参考】数式用!$J$3:$L$3,0)+9,FALSE))</f>
        <v/>
      </c>
      <c r="O76" s="452" t="s">
        <v>2388</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58"/>
      <c r="X76" s="758"/>
      <c r="Y76" s="758"/>
      <c r="Z76" s="758"/>
      <c r="AA76" s="758"/>
      <c r="AB76" s="758"/>
      <c r="AC76" s="758"/>
      <c r="AD76" s="758"/>
      <c r="AE76" s="758"/>
      <c r="AF76" s="758"/>
      <c r="AG76" s="758"/>
      <c r="AI76" s="345" t="str">
        <f t="shared" si="0"/>
        <v/>
      </c>
      <c r="AJ76" s="46" t="e">
        <f>VLOOKUP('様式第2-3号（個表） '!$G76,【参考】数式用!$P$4:$Q$54,2, FALSE)</f>
        <v>#N/A</v>
      </c>
      <c r="AK76" s="46" t="e">
        <f>VLOOKUP('様式第2-3号（個表） '!$G76,【参考】数式用!$P$4:$W$54,8, FALSE)</f>
        <v>#N/A</v>
      </c>
      <c r="AL76" s="46" t="e">
        <f>VLOOKUP('様式第2-3号（個表）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49"/>
      <c r="K77" s="450"/>
      <c r="L77" s="448"/>
      <c r="M77" s="336" t="str">
        <f>IF(G77="", "", VLOOKUP(AO77,【参考】数式用!$AZ$3:$BA$6, 2, FALSE))</f>
        <v/>
      </c>
      <c r="N77" s="337" t="str">
        <f>IF(G77="","",VLOOKUP(G77,【参考】数式用!$A$4:$L$54,MATCH('様式第2-3号（個表） '!M77,【参考】数式用!$J$3:$L$3,0)+9,FALSE))</f>
        <v/>
      </c>
      <c r="O77" s="451" t="s">
        <v>2388</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58"/>
      <c r="X77" s="758"/>
      <c r="Y77" s="758"/>
      <c r="Z77" s="758"/>
      <c r="AA77" s="758"/>
      <c r="AB77" s="758"/>
      <c r="AC77" s="758"/>
      <c r="AD77" s="758"/>
      <c r="AE77" s="758"/>
      <c r="AF77" s="758"/>
      <c r="AG77" s="758"/>
      <c r="AI77" s="345" t="str">
        <f t="shared" si="0"/>
        <v/>
      </c>
      <c r="AJ77" s="46" t="e">
        <f>VLOOKUP('様式第2-3号（個表） '!$G77,【参考】数式用!$P$4:$Q$54,2, FALSE)</f>
        <v>#N/A</v>
      </c>
      <c r="AK77" s="46" t="e">
        <f>VLOOKUP('様式第2-3号（個表） '!$G77,【参考】数式用!$P$4:$W$54,8, FALSE)</f>
        <v>#N/A</v>
      </c>
      <c r="AL77" s="46" t="e">
        <f>VLOOKUP('様式第2-3号（個表）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49"/>
      <c r="K78" s="450"/>
      <c r="L78" s="448"/>
      <c r="M78" s="336" t="str">
        <f>IF(G78="", "", VLOOKUP(AO78,【参考】数式用!$AZ$3:$BA$6, 2, FALSE))</f>
        <v/>
      </c>
      <c r="N78" s="337" t="str">
        <f>IF(G78="","",VLOOKUP(G78,【参考】数式用!$A$4:$L$54,MATCH('様式第2-3号（個表） '!M78,【参考】数式用!$J$3:$L$3,0)+9,FALSE))</f>
        <v/>
      </c>
      <c r="O78" s="452" t="s">
        <v>2388</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58"/>
      <c r="X78" s="758"/>
      <c r="Y78" s="758"/>
      <c r="Z78" s="758"/>
      <c r="AA78" s="758"/>
      <c r="AB78" s="758"/>
      <c r="AC78" s="758"/>
      <c r="AD78" s="758"/>
      <c r="AE78" s="758"/>
      <c r="AF78" s="758"/>
      <c r="AG78" s="758"/>
      <c r="AI78" s="345" t="str">
        <f t="shared" si="0"/>
        <v/>
      </c>
      <c r="AJ78" s="46" t="e">
        <f>VLOOKUP('様式第2-3号（個表） '!$G78,【参考】数式用!$P$4:$Q$54,2, FALSE)</f>
        <v>#N/A</v>
      </c>
      <c r="AK78" s="46" t="e">
        <f>VLOOKUP('様式第2-3号（個表） '!$G78,【参考】数式用!$P$4:$W$54,8, FALSE)</f>
        <v>#N/A</v>
      </c>
      <c r="AL78" s="46" t="e">
        <f>VLOOKUP('様式第2-3号（個表）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49"/>
      <c r="K79" s="450"/>
      <c r="L79" s="448"/>
      <c r="M79" s="336" t="str">
        <f>IF(G79="", "", VLOOKUP(AO79,【参考】数式用!$AZ$3:$BA$6, 2, FALSE))</f>
        <v/>
      </c>
      <c r="N79" s="337" t="str">
        <f>IF(G79="","",VLOOKUP(G79,【参考】数式用!$A$4:$L$54,MATCH('様式第2-3号（個表） '!M79,【参考】数式用!$J$3:$L$3,0)+9,FALSE))</f>
        <v/>
      </c>
      <c r="O79" s="452" t="s">
        <v>2388</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58"/>
      <c r="X79" s="758"/>
      <c r="Y79" s="758"/>
      <c r="Z79" s="758"/>
      <c r="AA79" s="758"/>
      <c r="AB79" s="758"/>
      <c r="AC79" s="758"/>
      <c r="AD79" s="758"/>
      <c r="AE79" s="758"/>
      <c r="AF79" s="758"/>
      <c r="AG79" s="758"/>
      <c r="AI79" s="345" t="str">
        <f t="shared" ref="AI79:AI142" si="11">IF(T79="○", F79, "")</f>
        <v/>
      </c>
      <c r="AJ79" s="46" t="e">
        <f>VLOOKUP('様式第2-3号（個表） '!$G79,【参考】数式用!$P$4:$Q$54,2, FALSE)</f>
        <v>#N/A</v>
      </c>
      <c r="AK79" s="46" t="e">
        <f>VLOOKUP('様式第2-3号（個表） '!$G79,【参考】数式用!$P$4:$W$54,8, FALSE)</f>
        <v>#N/A</v>
      </c>
      <c r="AL79" s="46" t="e">
        <f>VLOOKUP('様式第2-3号（個表） '!$G79,【参考】数式用!$P$4:$AD$54,15, FALSE)</f>
        <v>#N/A</v>
      </c>
      <c r="AM79" s="46" t="str">
        <f t="shared" ref="AM79:AM142" si="12">IF(K79="", "", IF(OR(K79="要件を満たさない",K79="―"), "×","○"))</f>
        <v/>
      </c>
      <c r="AN79" s="46" t="str">
        <f t="shared" ref="AN79:AN142" si="13">IF(L79="", "", IF(OR(L79="要件を満たさない",L79="―"), "×","○"))</f>
        <v/>
      </c>
      <c r="AO79" s="46" t="str">
        <f t="shared" ref="AO79:AO110" si="14">IF(G79="","", "○"&amp;AM79&amp;AN79)</f>
        <v/>
      </c>
      <c r="AP79" s="46" t="str">
        <f>IF(G79="", "", VLOOKUP(G79,【参考】数式用!$A$4:$M$54,13,FALSE))</f>
        <v/>
      </c>
      <c r="AQ79" s="46" t="str">
        <f t="shared" ref="AQ79:AQ142"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49"/>
      <c r="K80" s="450"/>
      <c r="L80" s="448"/>
      <c r="M80" s="336" t="str">
        <f>IF(G80="", "", VLOOKUP(AO80,【参考】数式用!$AZ$3:$BA$6, 2, FALSE))</f>
        <v/>
      </c>
      <c r="N80" s="337" t="str">
        <f>IF(G80="","",VLOOKUP(G80,【参考】数式用!$A$4:$L$54,MATCH('様式第2-3号（個表） '!M80,【参考】数式用!$J$3:$L$3,0)+9,FALSE))</f>
        <v/>
      </c>
      <c r="O80" s="451" t="s">
        <v>2388</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58"/>
      <c r="X80" s="758"/>
      <c r="Y80" s="758"/>
      <c r="Z80" s="758"/>
      <c r="AA80" s="758"/>
      <c r="AB80" s="758"/>
      <c r="AC80" s="758"/>
      <c r="AD80" s="758"/>
      <c r="AE80" s="758"/>
      <c r="AF80" s="758"/>
      <c r="AG80" s="758"/>
      <c r="AI80" s="345" t="str">
        <f t="shared" si="11"/>
        <v/>
      </c>
      <c r="AJ80" s="46" t="e">
        <f>VLOOKUP('様式第2-3号（個表） '!$G80,【参考】数式用!$P$4:$Q$54,2, FALSE)</f>
        <v>#N/A</v>
      </c>
      <c r="AK80" s="46" t="e">
        <f>VLOOKUP('様式第2-3号（個表） '!$G80,【参考】数式用!$P$4:$W$54,8, FALSE)</f>
        <v>#N/A</v>
      </c>
      <c r="AL80" s="46" t="e">
        <f>VLOOKUP('様式第2-3号（個表）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4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49"/>
      <c r="K81" s="450"/>
      <c r="L81" s="448"/>
      <c r="M81" s="336" t="str">
        <f>IF(G81="", "", VLOOKUP(AO81,【参考】数式用!$AZ$3:$BA$6, 2, FALSE))</f>
        <v/>
      </c>
      <c r="N81" s="337" t="str">
        <f>IF(G81="","",VLOOKUP(G81,【参考】数式用!$A$4:$L$54,MATCH('様式第2-3号（個表） '!M81,【参考】数式用!$J$3:$L$3,0)+9,FALSE))</f>
        <v/>
      </c>
      <c r="O81" s="452" t="s">
        <v>2388</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58"/>
      <c r="X81" s="758"/>
      <c r="Y81" s="758"/>
      <c r="Z81" s="758"/>
      <c r="AA81" s="758"/>
      <c r="AB81" s="758"/>
      <c r="AC81" s="758"/>
      <c r="AD81" s="758"/>
      <c r="AE81" s="758"/>
      <c r="AF81" s="758"/>
      <c r="AG81" s="758"/>
      <c r="AI81" s="345" t="str">
        <f t="shared" si="11"/>
        <v/>
      </c>
      <c r="AJ81" s="46" t="e">
        <f>VLOOKUP('様式第2-3号（個表） '!$G81,【参考】数式用!$P$4:$Q$54,2, FALSE)</f>
        <v>#N/A</v>
      </c>
      <c r="AK81" s="46" t="e">
        <f>VLOOKUP('様式第2-3号（個表） '!$G81,【参考】数式用!$P$4:$W$54,8, FALSE)</f>
        <v>#N/A</v>
      </c>
      <c r="AL81" s="46" t="e">
        <f>VLOOKUP('様式第2-3号（個表）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49"/>
      <c r="K82" s="450"/>
      <c r="L82" s="448"/>
      <c r="M82" s="336" t="str">
        <f>IF(G82="", "", VLOOKUP(AO82,【参考】数式用!$AZ$3:$BA$6, 2, FALSE))</f>
        <v/>
      </c>
      <c r="N82" s="337" t="str">
        <f>IF(G82="","",VLOOKUP(G82,【参考】数式用!$A$4:$L$54,MATCH('様式第2-3号（個表） '!M82,【参考】数式用!$J$3:$L$3,0)+9,FALSE))</f>
        <v/>
      </c>
      <c r="O82" s="452" t="s">
        <v>2388</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58"/>
      <c r="X82" s="758"/>
      <c r="Y82" s="758"/>
      <c r="Z82" s="758"/>
      <c r="AA82" s="758"/>
      <c r="AB82" s="758"/>
      <c r="AC82" s="758"/>
      <c r="AD82" s="758"/>
      <c r="AE82" s="758"/>
      <c r="AF82" s="758"/>
      <c r="AG82" s="758"/>
      <c r="AI82" s="345" t="str">
        <f t="shared" si="11"/>
        <v/>
      </c>
      <c r="AJ82" s="46" t="e">
        <f>VLOOKUP('様式第2-3号（個表） '!$G82,【参考】数式用!$P$4:$Q$54,2, FALSE)</f>
        <v>#N/A</v>
      </c>
      <c r="AK82" s="46" t="e">
        <f>VLOOKUP('様式第2-3号（個表） '!$G82,【参考】数式用!$P$4:$W$54,8, FALSE)</f>
        <v>#N/A</v>
      </c>
      <c r="AL82" s="46" t="e">
        <f>VLOOKUP('様式第2-3号（個表）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49"/>
      <c r="K83" s="450"/>
      <c r="L83" s="448"/>
      <c r="M83" s="336" t="str">
        <f>IF(G83="", "", VLOOKUP(AO83,【参考】数式用!$AZ$3:$BA$6, 2, FALSE))</f>
        <v/>
      </c>
      <c r="N83" s="337" t="str">
        <f>IF(G83="","",VLOOKUP(G83,【参考】数式用!$A$4:$L$54,MATCH('様式第2-3号（個表） '!M83,【参考】数式用!$J$3:$L$3,0)+9,FALSE))</f>
        <v/>
      </c>
      <c r="O83" s="451" t="s">
        <v>2388</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58"/>
      <c r="X83" s="758"/>
      <c r="Y83" s="758"/>
      <c r="Z83" s="758"/>
      <c r="AA83" s="758"/>
      <c r="AB83" s="758"/>
      <c r="AC83" s="758"/>
      <c r="AD83" s="758"/>
      <c r="AE83" s="758"/>
      <c r="AF83" s="758"/>
      <c r="AG83" s="758"/>
      <c r="AI83" s="345" t="str">
        <f t="shared" si="11"/>
        <v/>
      </c>
      <c r="AJ83" s="46" t="e">
        <f>VLOOKUP('様式第2-3号（個表） '!$G83,【参考】数式用!$P$4:$Q$54,2, FALSE)</f>
        <v>#N/A</v>
      </c>
      <c r="AK83" s="46" t="e">
        <f>VLOOKUP('様式第2-3号（個表） '!$G83,【参考】数式用!$P$4:$W$54,8, FALSE)</f>
        <v>#N/A</v>
      </c>
      <c r="AL83" s="46" t="e">
        <f>VLOOKUP('様式第2-3号（個表）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49"/>
      <c r="K84" s="450"/>
      <c r="L84" s="448"/>
      <c r="M84" s="336" t="str">
        <f>IF(G84="", "", VLOOKUP(AO84,【参考】数式用!$AZ$3:$BA$6, 2, FALSE))</f>
        <v/>
      </c>
      <c r="N84" s="337" t="str">
        <f>IF(G84="","",VLOOKUP(G84,【参考】数式用!$A$4:$L$54,MATCH('様式第2-3号（個表） '!M84,【参考】数式用!$J$3:$L$3,0)+9,FALSE))</f>
        <v/>
      </c>
      <c r="O84" s="452" t="s">
        <v>2388</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58"/>
      <c r="X84" s="758"/>
      <c r="Y84" s="758"/>
      <c r="Z84" s="758"/>
      <c r="AA84" s="758"/>
      <c r="AB84" s="758"/>
      <c r="AC84" s="758"/>
      <c r="AD84" s="758"/>
      <c r="AE84" s="758"/>
      <c r="AF84" s="758"/>
      <c r="AG84" s="758"/>
      <c r="AI84" s="345" t="str">
        <f t="shared" si="11"/>
        <v/>
      </c>
      <c r="AJ84" s="46" t="e">
        <f>VLOOKUP('様式第2-3号（個表） '!$G84,【参考】数式用!$P$4:$Q$54,2, FALSE)</f>
        <v>#N/A</v>
      </c>
      <c r="AK84" s="46" t="e">
        <f>VLOOKUP('様式第2-3号（個表） '!$G84,【参考】数式用!$P$4:$W$54,8, FALSE)</f>
        <v>#N/A</v>
      </c>
      <c r="AL84" s="46" t="e">
        <f>VLOOKUP('様式第2-3号（個表）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49"/>
      <c r="K85" s="450"/>
      <c r="L85" s="448"/>
      <c r="M85" s="336" t="str">
        <f>IF(G85="", "", VLOOKUP(AO85,【参考】数式用!$AZ$3:$BA$6, 2, FALSE))</f>
        <v/>
      </c>
      <c r="N85" s="337" t="str">
        <f>IF(G85="","",VLOOKUP(G85,【参考】数式用!$A$4:$L$54,MATCH('様式第2-3号（個表） '!M85,【参考】数式用!$J$3:$L$3,0)+9,FALSE))</f>
        <v/>
      </c>
      <c r="O85" s="452" t="s">
        <v>2388</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58"/>
      <c r="X85" s="758"/>
      <c r="Y85" s="758"/>
      <c r="Z85" s="758"/>
      <c r="AA85" s="758"/>
      <c r="AB85" s="758"/>
      <c r="AC85" s="758"/>
      <c r="AD85" s="758"/>
      <c r="AE85" s="758"/>
      <c r="AF85" s="758"/>
      <c r="AG85" s="758"/>
      <c r="AI85" s="345" t="str">
        <f t="shared" si="11"/>
        <v/>
      </c>
      <c r="AJ85" s="46" t="e">
        <f>VLOOKUP('様式第2-3号（個表） '!$G85,【参考】数式用!$P$4:$Q$54,2, FALSE)</f>
        <v>#N/A</v>
      </c>
      <c r="AK85" s="46" t="e">
        <f>VLOOKUP('様式第2-3号（個表） '!$G85,【参考】数式用!$P$4:$W$54,8, FALSE)</f>
        <v>#N/A</v>
      </c>
      <c r="AL85" s="46" t="e">
        <f>VLOOKUP('様式第2-3号（個表）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49"/>
      <c r="K86" s="450"/>
      <c r="L86" s="448"/>
      <c r="M86" s="336" t="str">
        <f>IF(G86="", "", VLOOKUP(AO86,【参考】数式用!$AZ$3:$BA$6, 2, FALSE))</f>
        <v/>
      </c>
      <c r="N86" s="337" t="str">
        <f>IF(G86="","",VLOOKUP(G86,【参考】数式用!$A$4:$L$54,MATCH('様式第2-3号（個表） '!M86,【参考】数式用!$J$3:$L$3,0)+9,FALSE))</f>
        <v/>
      </c>
      <c r="O86" s="451" t="s">
        <v>2388</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58"/>
      <c r="X86" s="758"/>
      <c r="Y86" s="758"/>
      <c r="Z86" s="758"/>
      <c r="AA86" s="758"/>
      <c r="AB86" s="758"/>
      <c r="AC86" s="758"/>
      <c r="AD86" s="758"/>
      <c r="AE86" s="758"/>
      <c r="AF86" s="758"/>
      <c r="AG86" s="758"/>
      <c r="AI86" s="345" t="str">
        <f t="shared" si="11"/>
        <v/>
      </c>
      <c r="AJ86" s="46" t="e">
        <f>VLOOKUP('様式第2-3号（個表） '!$G86,【参考】数式用!$P$4:$Q$54,2, FALSE)</f>
        <v>#N/A</v>
      </c>
      <c r="AK86" s="46" t="e">
        <f>VLOOKUP('様式第2-3号（個表） '!$G86,【参考】数式用!$P$4:$W$54,8, FALSE)</f>
        <v>#N/A</v>
      </c>
      <c r="AL86" s="46" t="e">
        <f>VLOOKUP('様式第2-3号（個表）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49"/>
      <c r="K87" s="450"/>
      <c r="L87" s="448"/>
      <c r="M87" s="336" t="str">
        <f>IF(G87="", "", VLOOKUP(AO87,【参考】数式用!$AZ$3:$BA$6, 2, FALSE))</f>
        <v/>
      </c>
      <c r="N87" s="337" t="str">
        <f>IF(G87="","",VLOOKUP(G87,【参考】数式用!$A$4:$L$54,MATCH('様式第2-3号（個表） '!M87,【参考】数式用!$J$3:$L$3,0)+9,FALSE))</f>
        <v/>
      </c>
      <c r="O87" s="452" t="s">
        <v>2388</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58"/>
      <c r="X87" s="758"/>
      <c r="Y87" s="758"/>
      <c r="Z87" s="758"/>
      <c r="AA87" s="758"/>
      <c r="AB87" s="758"/>
      <c r="AC87" s="758"/>
      <c r="AD87" s="758"/>
      <c r="AE87" s="758"/>
      <c r="AF87" s="758"/>
      <c r="AG87" s="758"/>
      <c r="AI87" s="345" t="str">
        <f t="shared" si="11"/>
        <v/>
      </c>
      <c r="AJ87" s="46" t="e">
        <f>VLOOKUP('様式第2-3号（個表） '!$G87,【参考】数式用!$P$4:$Q$54,2, FALSE)</f>
        <v>#N/A</v>
      </c>
      <c r="AK87" s="46" t="e">
        <f>VLOOKUP('様式第2-3号（個表） '!$G87,【参考】数式用!$P$4:$W$54,8, FALSE)</f>
        <v>#N/A</v>
      </c>
      <c r="AL87" s="46" t="e">
        <f>VLOOKUP('様式第2-3号（個表）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49"/>
      <c r="K88" s="450"/>
      <c r="L88" s="448"/>
      <c r="M88" s="336" t="str">
        <f>IF(G88="", "", VLOOKUP(AO88,【参考】数式用!$AZ$3:$BA$6, 2, FALSE))</f>
        <v/>
      </c>
      <c r="N88" s="337" t="str">
        <f>IF(G88="","",VLOOKUP(G88,【参考】数式用!$A$4:$L$54,MATCH('様式第2-3号（個表） '!M88,【参考】数式用!$J$3:$L$3,0)+9,FALSE))</f>
        <v/>
      </c>
      <c r="O88" s="452" t="s">
        <v>2388</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58"/>
      <c r="X88" s="758"/>
      <c r="Y88" s="758"/>
      <c r="Z88" s="758"/>
      <c r="AA88" s="758"/>
      <c r="AB88" s="758"/>
      <c r="AC88" s="758"/>
      <c r="AD88" s="758"/>
      <c r="AE88" s="758"/>
      <c r="AF88" s="758"/>
      <c r="AG88" s="758"/>
      <c r="AI88" s="345" t="str">
        <f t="shared" si="11"/>
        <v/>
      </c>
      <c r="AJ88" s="46" t="e">
        <f>VLOOKUP('様式第2-3号（個表） '!$G88,【参考】数式用!$P$4:$Q$54,2, FALSE)</f>
        <v>#N/A</v>
      </c>
      <c r="AK88" s="46" t="e">
        <f>VLOOKUP('様式第2-3号（個表） '!$G88,【参考】数式用!$P$4:$W$54,8, FALSE)</f>
        <v>#N/A</v>
      </c>
      <c r="AL88" s="46" t="e">
        <f>VLOOKUP('様式第2-3号（個表）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49"/>
      <c r="K89" s="450"/>
      <c r="L89" s="448"/>
      <c r="M89" s="336" t="str">
        <f>IF(G89="", "", VLOOKUP(AO89,【参考】数式用!$AZ$3:$BA$6, 2, FALSE))</f>
        <v/>
      </c>
      <c r="N89" s="337" t="str">
        <f>IF(G89="","",VLOOKUP(G89,【参考】数式用!$A$4:$L$54,MATCH('様式第2-3号（個表） '!M89,【参考】数式用!$J$3:$L$3,0)+9,FALSE))</f>
        <v/>
      </c>
      <c r="O89" s="451" t="s">
        <v>2388</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58"/>
      <c r="X89" s="758"/>
      <c r="Y89" s="758"/>
      <c r="Z89" s="758"/>
      <c r="AA89" s="758"/>
      <c r="AB89" s="758"/>
      <c r="AC89" s="758"/>
      <c r="AD89" s="758"/>
      <c r="AE89" s="758"/>
      <c r="AF89" s="758"/>
      <c r="AG89" s="758"/>
      <c r="AI89" s="345" t="str">
        <f t="shared" si="11"/>
        <v/>
      </c>
      <c r="AJ89" s="46" t="e">
        <f>VLOOKUP('様式第2-3号（個表） '!$G89,【参考】数式用!$P$4:$Q$54,2, FALSE)</f>
        <v>#N/A</v>
      </c>
      <c r="AK89" s="46" t="e">
        <f>VLOOKUP('様式第2-3号（個表） '!$G89,【参考】数式用!$P$4:$W$54,8, FALSE)</f>
        <v>#N/A</v>
      </c>
      <c r="AL89" s="46" t="e">
        <f>VLOOKUP('様式第2-3号（個表）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49"/>
      <c r="K90" s="450"/>
      <c r="L90" s="448"/>
      <c r="M90" s="336" t="str">
        <f>IF(G90="", "", VLOOKUP(AO90,【参考】数式用!$AZ$3:$BA$6, 2, FALSE))</f>
        <v/>
      </c>
      <c r="N90" s="337" t="str">
        <f>IF(G90="","",VLOOKUP(G90,【参考】数式用!$A$4:$L$54,MATCH('様式第2-3号（個表） '!M90,【参考】数式用!$J$3:$L$3,0)+9,FALSE))</f>
        <v/>
      </c>
      <c r="O90" s="452" t="s">
        <v>2388</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58"/>
      <c r="X90" s="758"/>
      <c r="Y90" s="758"/>
      <c r="Z90" s="758"/>
      <c r="AA90" s="758"/>
      <c r="AB90" s="758"/>
      <c r="AC90" s="758"/>
      <c r="AD90" s="758"/>
      <c r="AE90" s="758"/>
      <c r="AF90" s="758"/>
      <c r="AG90" s="758"/>
      <c r="AI90" s="345" t="str">
        <f t="shared" si="11"/>
        <v/>
      </c>
      <c r="AJ90" s="46" t="e">
        <f>VLOOKUP('様式第2-3号（個表） '!$G90,【参考】数式用!$P$4:$Q$54,2, FALSE)</f>
        <v>#N/A</v>
      </c>
      <c r="AK90" s="46" t="e">
        <f>VLOOKUP('様式第2-3号（個表） '!$G90,【参考】数式用!$P$4:$W$54,8, FALSE)</f>
        <v>#N/A</v>
      </c>
      <c r="AL90" s="46" t="e">
        <f>VLOOKUP('様式第2-3号（個表）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49"/>
      <c r="K91" s="450"/>
      <c r="L91" s="448"/>
      <c r="M91" s="336" t="str">
        <f>IF(G91="", "", VLOOKUP(AO91,【参考】数式用!$AZ$3:$BA$6, 2, FALSE))</f>
        <v/>
      </c>
      <c r="N91" s="337" t="str">
        <f>IF(G91="","",VLOOKUP(G91,【参考】数式用!$A$4:$L$54,MATCH('様式第2-3号（個表） '!M91,【参考】数式用!$J$3:$L$3,0)+9,FALSE))</f>
        <v/>
      </c>
      <c r="O91" s="452" t="s">
        <v>2388</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58"/>
      <c r="X91" s="758"/>
      <c r="Y91" s="758"/>
      <c r="Z91" s="758"/>
      <c r="AA91" s="758"/>
      <c r="AB91" s="758"/>
      <c r="AC91" s="758"/>
      <c r="AD91" s="758"/>
      <c r="AE91" s="758"/>
      <c r="AF91" s="758"/>
      <c r="AG91" s="758"/>
      <c r="AI91" s="345" t="str">
        <f t="shared" si="11"/>
        <v/>
      </c>
      <c r="AJ91" s="46" t="e">
        <f>VLOOKUP('様式第2-3号（個表） '!$G91,【参考】数式用!$P$4:$Q$54,2, FALSE)</f>
        <v>#N/A</v>
      </c>
      <c r="AK91" s="46" t="e">
        <f>VLOOKUP('様式第2-3号（個表） '!$G91,【参考】数式用!$P$4:$W$54,8, FALSE)</f>
        <v>#N/A</v>
      </c>
      <c r="AL91" s="46" t="e">
        <f>VLOOKUP('様式第2-3号（個表）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49"/>
      <c r="K92" s="450"/>
      <c r="L92" s="448"/>
      <c r="M92" s="336" t="str">
        <f>IF(G92="", "", VLOOKUP(AO92,【参考】数式用!$AZ$3:$BA$6, 2, FALSE))</f>
        <v/>
      </c>
      <c r="N92" s="337" t="str">
        <f>IF(G92="","",VLOOKUP(G92,【参考】数式用!$A$4:$L$54,MATCH('様式第2-3号（個表） '!M92,【参考】数式用!$J$3:$L$3,0)+9,FALSE))</f>
        <v/>
      </c>
      <c r="O92" s="451" t="s">
        <v>2388</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58"/>
      <c r="X92" s="758"/>
      <c r="Y92" s="758"/>
      <c r="Z92" s="758"/>
      <c r="AA92" s="758"/>
      <c r="AB92" s="758"/>
      <c r="AC92" s="758"/>
      <c r="AD92" s="758"/>
      <c r="AE92" s="758"/>
      <c r="AF92" s="758"/>
      <c r="AG92" s="758"/>
      <c r="AI92" s="345" t="str">
        <f t="shared" si="11"/>
        <v/>
      </c>
      <c r="AJ92" s="46" t="e">
        <f>VLOOKUP('様式第2-3号（個表） '!$G92,【参考】数式用!$P$4:$Q$54,2, FALSE)</f>
        <v>#N/A</v>
      </c>
      <c r="AK92" s="46" t="e">
        <f>VLOOKUP('様式第2-3号（個表） '!$G92,【参考】数式用!$P$4:$W$54,8, FALSE)</f>
        <v>#N/A</v>
      </c>
      <c r="AL92" s="46" t="e">
        <f>VLOOKUP('様式第2-3号（個表）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49"/>
      <c r="K93" s="450"/>
      <c r="L93" s="448"/>
      <c r="M93" s="336" t="str">
        <f>IF(G93="", "", VLOOKUP(AO93,【参考】数式用!$AZ$3:$BA$6, 2, FALSE))</f>
        <v/>
      </c>
      <c r="N93" s="337" t="str">
        <f>IF(G93="","",VLOOKUP(G93,【参考】数式用!$A$4:$L$54,MATCH('様式第2-3号（個表） '!M93,【参考】数式用!$J$3:$L$3,0)+9,FALSE))</f>
        <v/>
      </c>
      <c r="O93" s="452" t="s">
        <v>2388</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58"/>
      <c r="X93" s="758"/>
      <c r="Y93" s="758"/>
      <c r="Z93" s="758"/>
      <c r="AA93" s="758"/>
      <c r="AB93" s="758"/>
      <c r="AC93" s="758"/>
      <c r="AD93" s="758"/>
      <c r="AE93" s="758"/>
      <c r="AF93" s="758"/>
      <c r="AG93" s="758"/>
      <c r="AI93" s="345" t="str">
        <f t="shared" si="11"/>
        <v/>
      </c>
      <c r="AJ93" s="46" t="e">
        <f>VLOOKUP('様式第2-3号（個表） '!$G93,【参考】数式用!$P$4:$Q$54,2, FALSE)</f>
        <v>#N/A</v>
      </c>
      <c r="AK93" s="46" t="e">
        <f>VLOOKUP('様式第2-3号（個表） '!$G93,【参考】数式用!$P$4:$W$54,8, FALSE)</f>
        <v>#N/A</v>
      </c>
      <c r="AL93" s="46" t="e">
        <f>VLOOKUP('様式第2-3号（個表）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49"/>
      <c r="K94" s="450"/>
      <c r="L94" s="448"/>
      <c r="M94" s="336" t="str">
        <f>IF(G94="", "", VLOOKUP(AO94,【参考】数式用!$AZ$3:$BA$6, 2, FALSE))</f>
        <v/>
      </c>
      <c r="N94" s="337" t="str">
        <f>IF(G94="","",VLOOKUP(G94,【参考】数式用!$A$4:$L$54,MATCH('様式第2-3号（個表） '!M94,【参考】数式用!$J$3:$L$3,0)+9,FALSE))</f>
        <v/>
      </c>
      <c r="O94" s="451" t="s">
        <v>2388</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58"/>
      <c r="X94" s="758"/>
      <c r="Y94" s="758"/>
      <c r="Z94" s="758"/>
      <c r="AA94" s="758"/>
      <c r="AB94" s="758"/>
      <c r="AC94" s="758"/>
      <c r="AD94" s="758"/>
      <c r="AE94" s="758"/>
      <c r="AF94" s="758"/>
      <c r="AG94" s="758"/>
      <c r="AI94" s="345" t="str">
        <f t="shared" si="11"/>
        <v/>
      </c>
      <c r="AJ94" s="46" t="e">
        <f>VLOOKUP('様式第2-3号（個表） '!$G94,【参考】数式用!$P$4:$Q$54,2, FALSE)</f>
        <v>#N/A</v>
      </c>
      <c r="AK94" s="46" t="e">
        <f>VLOOKUP('様式第2-3号（個表） '!$G94,【参考】数式用!$P$4:$W$54,8, FALSE)</f>
        <v>#N/A</v>
      </c>
      <c r="AL94" s="46" t="e">
        <f>VLOOKUP('様式第2-3号（個表）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49"/>
      <c r="K95" s="450"/>
      <c r="L95" s="448"/>
      <c r="M95" s="336" t="str">
        <f>IF(G95="", "", VLOOKUP(AO95,【参考】数式用!$AZ$3:$BA$6, 2, FALSE))</f>
        <v/>
      </c>
      <c r="N95" s="337" t="str">
        <f>IF(G95="","",VLOOKUP(G95,【参考】数式用!$A$4:$L$54,MATCH('様式第2-3号（個表） '!M95,【参考】数式用!$J$3:$L$3,0)+9,FALSE))</f>
        <v/>
      </c>
      <c r="O95" s="452" t="s">
        <v>2388</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58"/>
      <c r="X95" s="758"/>
      <c r="Y95" s="758"/>
      <c r="Z95" s="758"/>
      <c r="AA95" s="758"/>
      <c r="AB95" s="758"/>
      <c r="AC95" s="758"/>
      <c r="AD95" s="758"/>
      <c r="AE95" s="758"/>
      <c r="AF95" s="758"/>
      <c r="AG95" s="758"/>
      <c r="AI95" s="345" t="str">
        <f t="shared" si="11"/>
        <v/>
      </c>
      <c r="AJ95" s="46" t="e">
        <f>VLOOKUP('様式第2-3号（個表） '!$G95,【参考】数式用!$P$4:$Q$54,2, FALSE)</f>
        <v>#N/A</v>
      </c>
      <c r="AK95" s="46" t="e">
        <f>VLOOKUP('様式第2-3号（個表） '!$G95,【参考】数式用!$P$4:$W$54,8, FALSE)</f>
        <v>#N/A</v>
      </c>
      <c r="AL95" s="46" t="e">
        <f>VLOOKUP('様式第2-3号（個表）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49"/>
      <c r="K96" s="450"/>
      <c r="L96" s="448"/>
      <c r="M96" s="336" t="str">
        <f>IF(G96="", "", VLOOKUP(AO96,【参考】数式用!$AZ$3:$BA$6, 2, FALSE))</f>
        <v/>
      </c>
      <c r="N96" s="337" t="str">
        <f>IF(G96="","",VLOOKUP(G96,【参考】数式用!$A$4:$L$54,MATCH('様式第2-3号（個表） '!M96,【参考】数式用!$J$3:$L$3,0)+9,FALSE))</f>
        <v/>
      </c>
      <c r="O96" s="452" t="s">
        <v>2388</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58"/>
      <c r="X96" s="758"/>
      <c r="Y96" s="758"/>
      <c r="Z96" s="758"/>
      <c r="AA96" s="758"/>
      <c r="AB96" s="758"/>
      <c r="AC96" s="758"/>
      <c r="AD96" s="758"/>
      <c r="AE96" s="758"/>
      <c r="AF96" s="758"/>
      <c r="AG96" s="758"/>
      <c r="AI96" s="345" t="str">
        <f t="shared" si="11"/>
        <v/>
      </c>
      <c r="AJ96" s="46" t="e">
        <f>VLOOKUP('様式第2-3号（個表） '!$G96,【参考】数式用!$P$4:$Q$54,2, FALSE)</f>
        <v>#N/A</v>
      </c>
      <c r="AK96" s="46" t="e">
        <f>VLOOKUP('様式第2-3号（個表） '!$G96,【参考】数式用!$P$4:$W$54,8, FALSE)</f>
        <v>#N/A</v>
      </c>
      <c r="AL96" s="46" t="e">
        <f>VLOOKUP('様式第2-3号（個表）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49"/>
      <c r="K97" s="450"/>
      <c r="L97" s="448"/>
      <c r="M97" s="336" t="str">
        <f>IF(G97="", "", VLOOKUP(AO97,【参考】数式用!$AZ$3:$BA$6, 2, FALSE))</f>
        <v/>
      </c>
      <c r="N97" s="337" t="str">
        <f>IF(G97="","",VLOOKUP(G97,【参考】数式用!$A$4:$L$54,MATCH('様式第2-3号（個表） '!M97,【参考】数式用!$J$3:$L$3,0)+9,FALSE))</f>
        <v/>
      </c>
      <c r="O97" s="451" t="s">
        <v>2388</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58"/>
      <c r="X97" s="758"/>
      <c r="Y97" s="758"/>
      <c r="Z97" s="758"/>
      <c r="AA97" s="758"/>
      <c r="AB97" s="758"/>
      <c r="AC97" s="758"/>
      <c r="AD97" s="758"/>
      <c r="AE97" s="758"/>
      <c r="AF97" s="758"/>
      <c r="AG97" s="758"/>
      <c r="AI97" s="345" t="str">
        <f t="shared" si="11"/>
        <v/>
      </c>
      <c r="AJ97" s="46" t="e">
        <f>VLOOKUP('様式第2-3号（個表） '!$G97,【参考】数式用!$P$4:$Q$54,2, FALSE)</f>
        <v>#N/A</v>
      </c>
      <c r="AK97" s="46" t="e">
        <f>VLOOKUP('様式第2-3号（個表） '!$G97,【参考】数式用!$P$4:$W$54,8, FALSE)</f>
        <v>#N/A</v>
      </c>
      <c r="AL97" s="46" t="e">
        <f>VLOOKUP('様式第2-3号（個表）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49"/>
      <c r="K98" s="450"/>
      <c r="L98" s="448"/>
      <c r="M98" s="336" t="str">
        <f>IF(G98="", "", VLOOKUP(AO98,【参考】数式用!$AZ$3:$BA$6, 2, FALSE))</f>
        <v/>
      </c>
      <c r="N98" s="337" t="str">
        <f>IF(G98="","",VLOOKUP(G98,【参考】数式用!$A$4:$L$54,MATCH('様式第2-3号（個表） '!M98,【参考】数式用!$J$3:$L$3,0)+9,FALSE))</f>
        <v/>
      </c>
      <c r="O98" s="452" t="s">
        <v>2388</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58"/>
      <c r="X98" s="758"/>
      <c r="Y98" s="758"/>
      <c r="Z98" s="758"/>
      <c r="AA98" s="758"/>
      <c r="AB98" s="758"/>
      <c r="AC98" s="758"/>
      <c r="AD98" s="758"/>
      <c r="AE98" s="758"/>
      <c r="AF98" s="758"/>
      <c r="AG98" s="758"/>
      <c r="AI98" s="345" t="str">
        <f t="shared" si="11"/>
        <v/>
      </c>
      <c r="AJ98" s="46" t="e">
        <f>VLOOKUP('様式第2-3号（個表） '!$G98,【参考】数式用!$P$4:$Q$54,2, FALSE)</f>
        <v>#N/A</v>
      </c>
      <c r="AK98" s="46" t="e">
        <f>VLOOKUP('様式第2-3号（個表） '!$G98,【参考】数式用!$P$4:$W$54,8, FALSE)</f>
        <v>#N/A</v>
      </c>
      <c r="AL98" s="46" t="e">
        <f>VLOOKUP('様式第2-3号（個表）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49"/>
      <c r="K99" s="450"/>
      <c r="L99" s="448"/>
      <c r="M99" s="336" t="str">
        <f>IF(G99="", "", VLOOKUP(AO99,【参考】数式用!$AZ$3:$BA$6, 2, FALSE))</f>
        <v/>
      </c>
      <c r="N99" s="337" t="str">
        <f>IF(G99="","",VLOOKUP(G99,【参考】数式用!$A$4:$L$54,MATCH('様式第2-3号（個表） '!M99,【参考】数式用!$J$3:$L$3,0)+9,FALSE))</f>
        <v/>
      </c>
      <c r="O99" s="452" t="s">
        <v>2388</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58"/>
      <c r="X99" s="758"/>
      <c r="Y99" s="758"/>
      <c r="Z99" s="758"/>
      <c r="AA99" s="758"/>
      <c r="AB99" s="758"/>
      <c r="AC99" s="758"/>
      <c r="AD99" s="758"/>
      <c r="AE99" s="758"/>
      <c r="AF99" s="758"/>
      <c r="AG99" s="758"/>
      <c r="AI99" s="345" t="str">
        <f t="shared" si="11"/>
        <v/>
      </c>
      <c r="AJ99" s="46" t="e">
        <f>VLOOKUP('様式第2-3号（個表） '!$G99,【参考】数式用!$P$4:$Q$54,2, FALSE)</f>
        <v>#N/A</v>
      </c>
      <c r="AK99" s="46" t="e">
        <f>VLOOKUP('様式第2-3号（個表） '!$G99,【参考】数式用!$P$4:$W$54,8, FALSE)</f>
        <v>#N/A</v>
      </c>
      <c r="AL99" s="46" t="e">
        <f>VLOOKUP('様式第2-3号（個表）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49"/>
      <c r="K100" s="450"/>
      <c r="L100" s="448"/>
      <c r="M100" s="336" t="str">
        <f>IF(G100="", "", VLOOKUP(AO100,【参考】数式用!$AZ$3:$BA$6, 2, FALSE))</f>
        <v/>
      </c>
      <c r="N100" s="337" t="str">
        <f>IF(G100="","",VLOOKUP(G100,【参考】数式用!$A$4:$L$54,MATCH('様式第2-3号（個表） '!M100,【参考】数式用!$J$3:$L$3,0)+9,FALSE))</f>
        <v/>
      </c>
      <c r="O100" s="451" t="s">
        <v>2388</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58"/>
      <c r="X100" s="758"/>
      <c r="Y100" s="758"/>
      <c r="Z100" s="758"/>
      <c r="AA100" s="758"/>
      <c r="AB100" s="758"/>
      <c r="AC100" s="758"/>
      <c r="AD100" s="758"/>
      <c r="AE100" s="758"/>
      <c r="AF100" s="758"/>
      <c r="AG100" s="758"/>
      <c r="AI100" s="345" t="str">
        <f t="shared" si="11"/>
        <v/>
      </c>
      <c r="AJ100" s="46" t="e">
        <f>VLOOKUP('様式第2-3号（個表） '!$G100,【参考】数式用!$P$4:$Q$54,2, FALSE)</f>
        <v>#N/A</v>
      </c>
      <c r="AK100" s="46" t="e">
        <f>VLOOKUP('様式第2-3号（個表） '!$G100,【参考】数式用!$P$4:$W$54,8, FALSE)</f>
        <v>#N/A</v>
      </c>
      <c r="AL100" s="46" t="e">
        <f>VLOOKUP('様式第2-3号（個表）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49"/>
      <c r="K101" s="450"/>
      <c r="L101" s="448"/>
      <c r="M101" s="336" t="str">
        <f>IF(G101="", "", VLOOKUP(AO101,【参考】数式用!$AZ$3:$BA$6, 2, FALSE))</f>
        <v/>
      </c>
      <c r="N101" s="337" t="str">
        <f>IF(G101="","",VLOOKUP(G101,【参考】数式用!$A$4:$L$54,MATCH('様式第2-3号（個表） '!M101,【参考】数式用!$J$3:$L$3,0)+9,FALSE))</f>
        <v/>
      </c>
      <c r="O101" s="452" t="s">
        <v>2388</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58"/>
      <c r="X101" s="758"/>
      <c r="Y101" s="758"/>
      <c r="Z101" s="758"/>
      <c r="AA101" s="758"/>
      <c r="AB101" s="758"/>
      <c r="AC101" s="758"/>
      <c r="AD101" s="758"/>
      <c r="AE101" s="758"/>
      <c r="AF101" s="758"/>
      <c r="AG101" s="758"/>
      <c r="AI101" s="345" t="str">
        <f t="shared" si="11"/>
        <v/>
      </c>
      <c r="AJ101" s="46" t="e">
        <f>VLOOKUP('様式第2-3号（個表） '!$G101,【参考】数式用!$P$4:$Q$54,2, FALSE)</f>
        <v>#N/A</v>
      </c>
      <c r="AK101" s="46" t="e">
        <f>VLOOKUP('様式第2-3号（個表） '!$G101,【参考】数式用!$P$4:$W$54,8, FALSE)</f>
        <v>#N/A</v>
      </c>
      <c r="AL101" s="46" t="e">
        <f>VLOOKUP('様式第2-3号（個表）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49"/>
      <c r="K102" s="450"/>
      <c r="L102" s="448"/>
      <c r="M102" s="336" t="str">
        <f>IF(G102="", "", VLOOKUP(AO102,【参考】数式用!$AZ$3:$BA$6, 2, FALSE))</f>
        <v/>
      </c>
      <c r="N102" s="337" t="str">
        <f>IF(G102="","",VLOOKUP(G102,【参考】数式用!$A$4:$L$54,MATCH('様式第2-3号（個表） '!M102,【参考】数式用!$J$3:$L$3,0)+9,FALSE))</f>
        <v/>
      </c>
      <c r="O102" s="452" t="s">
        <v>2388</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58"/>
      <c r="X102" s="758"/>
      <c r="Y102" s="758"/>
      <c r="Z102" s="758"/>
      <c r="AA102" s="758"/>
      <c r="AB102" s="758"/>
      <c r="AC102" s="758"/>
      <c r="AD102" s="758"/>
      <c r="AE102" s="758"/>
      <c r="AF102" s="758"/>
      <c r="AG102" s="758"/>
      <c r="AI102" s="345" t="str">
        <f t="shared" si="11"/>
        <v/>
      </c>
      <c r="AJ102" s="46" t="e">
        <f>VLOOKUP('様式第2-3号（個表） '!$G102,【参考】数式用!$P$4:$Q$54,2, FALSE)</f>
        <v>#N/A</v>
      </c>
      <c r="AK102" s="46" t="e">
        <f>VLOOKUP('様式第2-3号（個表） '!$G102,【参考】数式用!$P$4:$W$54,8, FALSE)</f>
        <v>#N/A</v>
      </c>
      <c r="AL102" s="46" t="e">
        <f>VLOOKUP('様式第2-3号（個表）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49"/>
      <c r="K103" s="450"/>
      <c r="L103" s="448"/>
      <c r="M103" s="336" t="str">
        <f>IF(G103="", "", VLOOKUP(AO103,【参考】数式用!$AZ$3:$BA$6, 2, FALSE))</f>
        <v/>
      </c>
      <c r="N103" s="337" t="str">
        <f>IF(G103="","",VLOOKUP(G103,【参考】数式用!$A$4:$L$54,MATCH('様式第2-3号（個表） '!M103,【参考】数式用!$J$3:$L$3,0)+9,FALSE))</f>
        <v/>
      </c>
      <c r="O103" s="451" t="s">
        <v>2388</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58"/>
      <c r="X103" s="758"/>
      <c r="Y103" s="758"/>
      <c r="Z103" s="758"/>
      <c r="AA103" s="758"/>
      <c r="AB103" s="758"/>
      <c r="AC103" s="758"/>
      <c r="AD103" s="758"/>
      <c r="AE103" s="758"/>
      <c r="AF103" s="758"/>
      <c r="AG103" s="758"/>
      <c r="AI103" s="345" t="str">
        <f t="shared" si="11"/>
        <v/>
      </c>
      <c r="AJ103" s="46" t="e">
        <f>VLOOKUP('様式第2-3号（個表） '!$G103,【参考】数式用!$P$4:$Q$54,2, FALSE)</f>
        <v>#N/A</v>
      </c>
      <c r="AK103" s="46" t="e">
        <f>VLOOKUP('様式第2-3号（個表） '!$G103,【参考】数式用!$P$4:$W$54,8, FALSE)</f>
        <v>#N/A</v>
      </c>
      <c r="AL103" s="46" t="e">
        <f>VLOOKUP('様式第2-3号（個表）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49"/>
      <c r="K104" s="450"/>
      <c r="L104" s="448"/>
      <c r="M104" s="336" t="str">
        <f>IF(G104="", "", VLOOKUP(AO104,【参考】数式用!$AZ$3:$BA$6, 2, FALSE))</f>
        <v/>
      </c>
      <c r="N104" s="337" t="str">
        <f>IF(G104="","",VLOOKUP(G104,【参考】数式用!$A$4:$L$54,MATCH('様式第2-3号（個表） '!M104,【参考】数式用!$J$3:$L$3,0)+9,FALSE))</f>
        <v/>
      </c>
      <c r="O104" s="452" t="s">
        <v>2388</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58"/>
      <c r="X104" s="758"/>
      <c r="Y104" s="758"/>
      <c r="Z104" s="758"/>
      <c r="AA104" s="758"/>
      <c r="AB104" s="758"/>
      <c r="AC104" s="758"/>
      <c r="AD104" s="758"/>
      <c r="AE104" s="758"/>
      <c r="AF104" s="758"/>
      <c r="AG104" s="758"/>
      <c r="AI104" s="345" t="str">
        <f t="shared" si="11"/>
        <v/>
      </c>
      <c r="AJ104" s="46" t="e">
        <f>VLOOKUP('様式第2-3号（個表） '!$G104,【参考】数式用!$P$4:$Q$54,2, FALSE)</f>
        <v>#N/A</v>
      </c>
      <c r="AK104" s="46" t="e">
        <f>VLOOKUP('様式第2-3号（個表） '!$G104,【参考】数式用!$P$4:$W$54,8, FALSE)</f>
        <v>#N/A</v>
      </c>
      <c r="AL104" s="46" t="e">
        <f>VLOOKUP('様式第2-3号（個表）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49"/>
      <c r="K105" s="450"/>
      <c r="L105" s="448"/>
      <c r="M105" s="336" t="str">
        <f>IF(G105="", "", VLOOKUP(AO105,【参考】数式用!$AZ$3:$BA$6, 2, FALSE))</f>
        <v/>
      </c>
      <c r="N105" s="337" t="str">
        <f>IF(G105="","",VLOOKUP(G105,【参考】数式用!$A$4:$L$54,MATCH('様式第2-3号（個表） '!M105,【参考】数式用!$J$3:$L$3,0)+9,FALSE))</f>
        <v/>
      </c>
      <c r="O105" s="452" t="s">
        <v>2388</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58"/>
      <c r="X105" s="758"/>
      <c r="Y105" s="758"/>
      <c r="Z105" s="758"/>
      <c r="AA105" s="758"/>
      <c r="AB105" s="758"/>
      <c r="AC105" s="758"/>
      <c r="AD105" s="758"/>
      <c r="AE105" s="758"/>
      <c r="AF105" s="758"/>
      <c r="AG105" s="758"/>
      <c r="AI105" s="345" t="str">
        <f t="shared" si="11"/>
        <v/>
      </c>
      <c r="AJ105" s="46" t="e">
        <f>VLOOKUP('様式第2-3号（個表） '!$G105,【参考】数式用!$P$4:$Q$54,2, FALSE)</f>
        <v>#N/A</v>
      </c>
      <c r="AK105" s="46" t="e">
        <f>VLOOKUP('様式第2-3号（個表） '!$G105,【参考】数式用!$P$4:$W$54,8, FALSE)</f>
        <v>#N/A</v>
      </c>
      <c r="AL105" s="46" t="e">
        <f>VLOOKUP('様式第2-3号（個表）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49"/>
      <c r="K106" s="450"/>
      <c r="L106" s="448"/>
      <c r="M106" s="336" t="str">
        <f>IF(G106="", "", VLOOKUP(AO106,【参考】数式用!$AZ$3:$BA$6, 2, FALSE))</f>
        <v/>
      </c>
      <c r="N106" s="337" t="str">
        <f>IF(G106="","",VLOOKUP(G106,【参考】数式用!$A$4:$L$54,MATCH('様式第2-3号（個表） '!M106,【参考】数式用!$J$3:$L$3,0)+9,FALSE))</f>
        <v/>
      </c>
      <c r="O106" s="451" t="s">
        <v>2388</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58"/>
      <c r="X106" s="758"/>
      <c r="Y106" s="758"/>
      <c r="Z106" s="758"/>
      <c r="AA106" s="758"/>
      <c r="AB106" s="758"/>
      <c r="AC106" s="758"/>
      <c r="AD106" s="758"/>
      <c r="AE106" s="758"/>
      <c r="AF106" s="758"/>
      <c r="AG106" s="758"/>
      <c r="AI106" s="345" t="str">
        <f t="shared" si="11"/>
        <v/>
      </c>
      <c r="AJ106" s="46" t="e">
        <f>VLOOKUP('様式第2-3号（個表） '!$G106,【参考】数式用!$P$4:$Q$54,2, FALSE)</f>
        <v>#N/A</v>
      </c>
      <c r="AK106" s="46" t="e">
        <f>VLOOKUP('様式第2-3号（個表） '!$G106,【参考】数式用!$P$4:$W$54,8, FALSE)</f>
        <v>#N/A</v>
      </c>
      <c r="AL106" s="46" t="e">
        <f>VLOOKUP('様式第2-3号（個表）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49"/>
      <c r="K107" s="450"/>
      <c r="L107" s="448"/>
      <c r="M107" s="336" t="str">
        <f>IF(G107="", "", VLOOKUP(AO107,【参考】数式用!$AZ$3:$BA$6, 2, FALSE))</f>
        <v/>
      </c>
      <c r="N107" s="337" t="str">
        <f>IF(G107="","",VLOOKUP(G107,【参考】数式用!$A$4:$L$54,MATCH('様式第2-3号（個表） '!M107,【参考】数式用!$J$3:$L$3,0)+9,FALSE))</f>
        <v/>
      </c>
      <c r="O107" s="452" t="s">
        <v>2388</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58"/>
      <c r="X107" s="758"/>
      <c r="Y107" s="758"/>
      <c r="Z107" s="758"/>
      <c r="AA107" s="758"/>
      <c r="AB107" s="758"/>
      <c r="AC107" s="758"/>
      <c r="AD107" s="758"/>
      <c r="AE107" s="758"/>
      <c r="AF107" s="758"/>
      <c r="AG107" s="758"/>
      <c r="AI107" s="345" t="str">
        <f t="shared" si="11"/>
        <v/>
      </c>
      <c r="AJ107" s="46" t="e">
        <f>VLOOKUP('様式第2-3号（個表） '!$G107,【参考】数式用!$P$4:$Q$54,2, FALSE)</f>
        <v>#N/A</v>
      </c>
      <c r="AK107" s="46" t="e">
        <f>VLOOKUP('様式第2-3号（個表） '!$G107,【参考】数式用!$P$4:$W$54,8, FALSE)</f>
        <v>#N/A</v>
      </c>
      <c r="AL107" s="46" t="e">
        <f>VLOOKUP('様式第2-3号（個表）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49"/>
      <c r="K108" s="450"/>
      <c r="L108" s="448"/>
      <c r="M108" s="336" t="str">
        <f>IF(G108="", "", VLOOKUP(AO108,【参考】数式用!$AZ$3:$BA$6, 2, FALSE))</f>
        <v/>
      </c>
      <c r="N108" s="337" t="str">
        <f>IF(G108="","",VLOOKUP(G108,【参考】数式用!$A$4:$L$54,MATCH('様式第2-3号（個表） '!M108,【参考】数式用!$J$3:$L$3,0)+9,FALSE))</f>
        <v/>
      </c>
      <c r="O108" s="452" t="s">
        <v>2388</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58"/>
      <c r="X108" s="758"/>
      <c r="Y108" s="758"/>
      <c r="Z108" s="758"/>
      <c r="AA108" s="758"/>
      <c r="AB108" s="758"/>
      <c r="AC108" s="758"/>
      <c r="AD108" s="758"/>
      <c r="AE108" s="758"/>
      <c r="AF108" s="758"/>
      <c r="AG108" s="758"/>
      <c r="AI108" s="345" t="str">
        <f t="shared" si="11"/>
        <v/>
      </c>
      <c r="AJ108" s="46" t="e">
        <f>VLOOKUP('様式第2-3号（個表） '!$G108,【参考】数式用!$P$4:$Q$54,2, FALSE)</f>
        <v>#N/A</v>
      </c>
      <c r="AK108" s="46" t="e">
        <f>VLOOKUP('様式第2-3号（個表） '!$G108,【参考】数式用!$P$4:$W$54,8, FALSE)</f>
        <v>#N/A</v>
      </c>
      <c r="AL108" s="46" t="e">
        <f>VLOOKUP('様式第2-3号（個表）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49"/>
      <c r="K109" s="450"/>
      <c r="L109" s="448"/>
      <c r="M109" s="336" t="str">
        <f>IF(G109="", "", VLOOKUP(AO109,【参考】数式用!$AZ$3:$BA$6, 2, FALSE))</f>
        <v/>
      </c>
      <c r="N109" s="337" t="str">
        <f>IF(G109="","",VLOOKUP(G109,【参考】数式用!$A$4:$L$54,MATCH('様式第2-3号（個表） '!M109,【参考】数式用!$J$3:$L$3,0)+9,FALSE))</f>
        <v/>
      </c>
      <c r="O109" s="451" t="s">
        <v>2388</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58"/>
      <c r="X109" s="758"/>
      <c r="Y109" s="758"/>
      <c r="Z109" s="758"/>
      <c r="AA109" s="758"/>
      <c r="AB109" s="758"/>
      <c r="AC109" s="758"/>
      <c r="AD109" s="758"/>
      <c r="AE109" s="758"/>
      <c r="AF109" s="758"/>
      <c r="AG109" s="758"/>
      <c r="AI109" s="345" t="str">
        <f t="shared" si="11"/>
        <v/>
      </c>
      <c r="AJ109" s="46" t="e">
        <f>VLOOKUP('様式第2-3号（個表） '!$G109,【参考】数式用!$P$4:$Q$54,2, FALSE)</f>
        <v>#N/A</v>
      </c>
      <c r="AK109" s="46" t="e">
        <f>VLOOKUP('様式第2-3号（個表） '!$G109,【参考】数式用!$P$4:$W$54,8, FALSE)</f>
        <v>#N/A</v>
      </c>
      <c r="AL109" s="46" t="e">
        <f>VLOOKUP('様式第2-3号（個表）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49"/>
      <c r="K110" s="450"/>
      <c r="L110" s="448"/>
      <c r="M110" s="336" t="str">
        <f>IF(G110="", "", VLOOKUP(AO110,【参考】数式用!$AZ$3:$BA$6, 2, FALSE))</f>
        <v/>
      </c>
      <c r="N110" s="337" t="str">
        <f>IF(G110="","",VLOOKUP(G110,【参考】数式用!$A$4:$L$54,MATCH('様式第2-3号（個表） '!M110,【参考】数式用!$J$3:$L$3,0)+9,FALSE))</f>
        <v/>
      </c>
      <c r="O110" s="452" t="s">
        <v>2388</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58"/>
      <c r="X110" s="758"/>
      <c r="Y110" s="758"/>
      <c r="Z110" s="758"/>
      <c r="AA110" s="758"/>
      <c r="AB110" s="758"/>
      <c r="AC110" s="758"/>
      <c r="AD110" s="758"/>
      <c r="AE110" s="758"/>
      <c r="AF110" s="758"/>
      <c r="AG110" s="758"/>
      <c r="AI110" s="345" t="str">
        <f t="shared" si="11"/>
        <v/>
      </c>
      <c r="AJ110" s="46" t="e">
        <f>VLOOKUP('様式第2-3号（個表） '!$G110,【参考】数式用!$P$4:$Q$54,2, FALSE)</f>
        <v>#N/A</v>
      </c>
      <c r="AK110" s="46" t="e">
        <f>VLOOKUP('様式第2-3号（個表） '!$G110,【参考】数式用!$P$4:$W$54,8, FALSE)</f>
        <v>#N/A</v>
      </c>
      <c r="AL110" s="46" t="e">
        <f>VLOOKUP('様式第2-3号（個表）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49"/>
      <c r="K111" s="450"/>
      <c r="L111" s="448"/>
      <c r="M111" s="336" t="str">
        <f>IF(G111="", "", VLOOKUP(AO111,【参考】数式用!$AZ$3:$BA$6, 2, FALSE))</f>
        <v/>
      </c>
      <c r="N111" s="337" t="str">
        <f>IF(G111="","",VLOOKUP(G111,【参考】数式用!$A$4:$L$54,MATCH('様式第2-3号（個表） '!M111,【参考】数式用!$J$3:$L$3,0)+9,FALSE))</f>
        <v/>
      </c>
      <c r="O111" s="452" t="s">
        <v>2388</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58"/>
      <c r="X111" s="758"/>
      <c r="Y111" s="758"/>
      <c r="Z111" s="758"/>
      <c r="AA111" s="758"/>
      <c r="AB111" s="758"/>
      <c r="AC111" s="758"/>
      <c r="AD111" s="758"/>
      <c r="AE111" s="758"/>
      <c r="AF111" s="758"/>
      <c r="AG111" s="758"/>
      <c r="AI111" s="345" t="str">
        <f t="shared" si="11"/>
        <v/>
      </c>
      <c r="AJ111" s="46" t="e">
        <f>VLOOKUP('様式第2-3号（個表） '!$G111,【参考】数式用!$P$4:$Q$54,2, FALSE)</f>
        <v>#N/A</v>
      </c>
      <c r="AK111" s="46" t="e">
        <f>VLOOKUP('様式第2-3号（個表） '!$G111,【参考】数式用!$P$4:$W$54,8, FALSE)</f>
        <v>#N/A</v>
      </c>
      <c r="AL111" s="46" t="e">
        <f>VLOOKUP('様式第2-3号（個表） '!$G111,【参考】数式用!$P$4:$AD$54,15, FALSE)</f>
        <v>#N/A</v>
      </c>
      <c r="AM111" s="46" t="str">
        <f t="shared" si="12"/>
        <v/>
      </c>
      <c r="AN111" s="46" t="str">
        <f t="shared" si="13"/>
        <v/>
      </c>
      <c r="AO111" s="46" t="str">
        <f t="shared" ref="AO111:AO17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49"/>
      <c r="K112" s="450"/>
      <c r="L112" s="448"/>
      <c r="M112" s="336" t="str">
        <f>IF(G112="", "", VLOOKUP(AO112,【参考】数式用!$AZ$3:$BA$6, 2, FALSE))</f>
        <v/>
      </c>
      <c r="N112" s="337" t="str">
        <f>IF(G112="","",VLOOKUP(G112,【参考】数式用!$A$4:$L$54,MATCH('様式第2-3号（個表） '!M112,【参考】数式用!$J$3:$L$3,0)+9,FALSE))</f>
        <v/>
      </c>
      <c r="O112" s="451" t="s">
        <v>2388</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58"/>
      <c r="X112" s="758"/>
      <c r="Y112" s="758"/>
      <c r="Z112" s="758"/>
      <c r="AA112" s="758"/>
      <c r="AB112" s="758"/>
      <c r="AC112" s="758"/>
      <c r="AD112" s="758"/>
      <c r="AE112" s="758"/>
      <c r="AF112" s="758"/>
      <c r="AG112" s="758"/>
      <c r="AI112" s="345" t="str">
        <f t="shared" si="11"/>
        <v/>
      </c>
      <c r="AJ112" s="46" t="e">
        <f>VLOOKUP('様式第2-3号（個表） '!$G112,【参考】数式用!$P$4:$Q$54,2, FALSE)</f>
        <v>#N/A</v>
      </c>
      <c r="AK112" s="46" t="e">
        <f>VLOOKUP('様式第2-3号（個表） '!$G112,【参考】数式用!$P$4:$W$54,8, FALSE)</f>
        <v>#N/A</v>
      </c>
      <c r="AL112" s="46" t="e">
        <f>VLOOKUP('様式第2-3号（個表）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49"/>
      <c r="K113" s="450"/>
      <c r="L113" s="448"/>
      <c r="M113" s="336" t="str">
        <f>IF(G113="", "", VLOOKUP(AO113,【参考】数式用!$AZ$3:$BA$6, 2, FALSE))</f>
        <v/>
      </c>
      <c r="N113" s="337" t="str">
        <f>IF(G113="","",VLOOKUP(G113,【参考】数式用!$A$4:$L$54,MATCH('様式第2-3号（個表） '!M113,【参考】数式用!$J$3:$L$3,0)+9,FALSE))</f>
        <v/>
      </c>
      <c r="O113" s="452" t="s">
        <v>2388</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58"/>
      <c r="X113" s="758"/>
      <c r="Y113" s="758"/>
      <c r="Z113" s="758"/>
      <c r="AA113" s="758"/>
      <c r="AB113" s="758"/>
      <c r="AC113" s="758"/>
      <c r="AD113" s="758"/>
      <c r="AE113" s="758"/>
      <c r="AF113" s="758"/>
      <c r="AG113" s="758"/>
      <c r="AI113" s="345" t="str">
        <f t="shared" si="11"/>
        <v/>
      </c>
      <c r="AJ113" s="46" t="e">
        <f>VLOOKUP('様式第2-3号（個表） '!$G113,【参考】数式用!$P$4:$Q$54,2, FALSE)</f>
        <v>#N/A</v>
      </c>
      <c r="AK113" s="46" t="e">
        <f>VLOOKUP('様式第2-3号（個表） '!$G113,【参考】数式用!$P$4:$W$54,8, FALSE)</f>
        <v>#N/A</v>
      </c>
      <c r="AL113" s="46" t="e">
        <f>VLOOKUP('様式第2-3号（個表）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49"/>
      <c r="K114" s="450"/>
      <c r="L114" s="448"/>
      <c r="M114" s="336" t="str">
        <f>IF(G114="", "", VLOOKUP(AO114,【参考】数式用!$AZ$3:$BA$6, 2, FALSE))</f>
        <v/>
      </c>
      <c r="N114" s="337" t="str">
        <f>IF(G114="","",VLOOKUP(G114,【参考】数式用!$A$4:$L$54,MATCH('様式第2-3号（個表） '!M114,【参考】数式用!$J$3:$L$3,0)+9,FALSE))</f>
        <v/>
      </c>
      <c r="O114" s="452" t="s">
        <v>2388</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58"/>
      <c r="X114" s="758"/>
      <c r="Y114" s="758"/>
      <c r="Z114" s="758"/>
      <c r="AA114" s="758"/>
      <c r="AB114" s="758"/>
      <c r="AC114" s="758"/>
      <c r="AD114" s="758"/>
      <c r="AE114" s="758"/>
      <c r="AF114" s="758"/>
      <c r="AG114" s="758"/>
      <c r="AI114" s="345" t="str">
        <f t="shared" si="11"/>
        <v/>
      </c>
      <c r="AJ114" s="46" t="e">
        <f>VLOOKUP('様式第2-3号（個表） '!$G114,【参考】数式用!$P$4:$Q$54,2, FALSE)</f>
        <v>#N/A</v>
      </c>
      <c r="AK114" s="46" t="e">
        <f>VLOOKUP('様式第2-3号（個表） '!$G114,【参考】数式用!$P$4:$W$54,8, FALSE)</f>
        <v>#N/A</v>
      </c>
      <c r="AL114" s="46" t="e">
        <f>VLOOKUP('様式第2-3号（個表） '!$G114,【参考】数式用!$P$4:$AD$54,15, FALSE)</f>
        <v>#N/A</v>
      </c>
      <c r="AM114" s="46" t="str">
        <f t="shared" si="12"/>
        <v/>
      </c>
      <c r="AN114" s="46" t="str">
        <f t="shared" si="13"/>
        <v/>
      </c>
      <c r="AO114" s="46" t="str">
        <f t="shared" si="18"/>
        <v/>
      </c>
      <c r="AP114" s="46" t="str">
        <f>IF(G114="", "", VLOOKUP(G114,【参考】数式用!$A$4:$M$54,13,FALSE))</f>
        <v/>
      </c>
      <c r="AQ114" s="46" t="str">
        <f t="shared" si="15"/>
        <v>―</v>
      </c>
    </row>
    <row r="115" spans="1:43" ht="45" customHeight="1">
      <c r="A115" s="114">
        <f t="shared" si="17"/>
        <v>101</v>
      </c>
      <c r="B115" s="112" t="str">
        <f>IF(基本情報入力シート!B158="","",基本情報入力シート!B158)</f>
        <v/>
      </c>
      <c r="C115" s="113" t="str">
        <f>IF(基本情報入力シート!L158="","",基本情報入力シート!L158)</f>
        <v/>
      </c>
      <c r="D115" s="113" t="str">
        <f>IF(基本情報入力シート!Q158="","",基本情報入力シート!Q158)</f>
        <v/>
      </c>
      <c r="E115" s="113" t="str">
        <f>IF(基本情報入力シート!V158="","",基本情報入力シート!V158)</f>
        <v/>
      </c>
      <c r="F115" s="113" t="str">
        <f>IF(基本情報入力シート!W158="","",基本情報入力シート!W158)</f>
        <v/>
      </c>
      <c r="G115" s="113" t="str">
        <f>IF(基本情報入力シート!Z158="","",基本情報入力シート!Z158)</f>
        <v/>
      </c>
      <c r="H115" s="215" t="str">
        <f>IF(基本情報入力シート!AD158="","",基本情報入力シート!AD158)</f>
        <v/>
      </c>
      <c r="I115" s="334" t="str">
        <f>IF(基本情報入力シート!AE158="","",基本情報入力シート!AE158)</f>
        <v/>
      </c>
      <c r="J115" s="447"/>
      <c r="K115" s="448"/>
      <c r="L115" s="448"/>
      <c r="M115" s="336" t="str">
        <f>IF(G115="", "", VLOOKUP(AO115,【参考】数式用!$AZ$3:$BA$6, 2, FALSE))</f>
        <v/>
      </c>
      <c r="N115" s="337" t="str">
        <f>IF(G115="","",VLOOKUP(G115,【参考】数式用!$A$4:$L$54,MATCH('様式第2-3号（個表） '!M115,【参考】数式用!$J$3:$L$3,0)+9,FALSE))</f>
        <v/>
      </c>
      <c r="O115" s="451" t="s">
        <v>2388</v>
      </c>
      <c r="P115" s="338" t="str">
        <f>IFERROR(ROUNDDOWN(ROUNDDOWN($H115*$I115,0)*$N115,0),"未入力あり")</f>
        <v>未入力あり</v>
      </c>
      <c r="Q115" s="258" t="str">
        <f>IFERROR(IF(P115="未入力あり","",ROUNDDOWN(ROUNDDOWN($H115*$I115,0)*VLOOKUP($G115,【参考】数式用!$A$4:$E$54,3, FALSE),0)),"")</f>
        <v/>
      </c>
      <c r="R115" s="258" t="str">
        <f>IF(AM115="×", 0,IF(P115="未入力あり","",ROUNDDOWN(ROUNDDOWN($H115*$I115,0)*VLOOKUP($G115,【参考】数式用!$A$4:$E$54,4,FALSE),0)))</f>
        <v/>
      </c>
      <c r="S115" s="339" t="str">
        <f>IF(AN115="×", 0,IF(P115="未入力あり","",ROUNDDOWN(ROUNDDOWN($H115*$I115,0)*VLOOKUP($G115,【参考】数式用!$A$4:$E$54,5, FALSE),0)))</f>
        <v/>
      </c>
      <c r="T115" s="340"/>
      <c r="U115" s="341"/>
      <c r="V115" s="33"/>
      <c r="W115" s="758"/>
      <c r="X115" s="758"/>
      <c r="Y115" s="758"/>
      <c r="Z115" s="758"/>
      <c r="AA115" s="758"/>
      <c r="AB115" s="758"/>
      <c r="AC115" s="758"/>
      <c r="AD115" s="758"/>
      <c r="AE115" s="758"/>
      <c r="AF115" s="758"/>
      <c r="AG115" s="758"/>
      <c r="AI115" s="345" t="str">
        <f t="shared" si="11"/>
        <v/>
      </c>
      <c r="AJ115" s="46" t="e">
        <f>VLOOKUP('様式第2-3号（個表） '!$G115,【参考】数式用!$P$4:$Q$54,2, FALSE)</f>
        <v>#N/A</v>
      </c>
      <c r="AK115" s="46" t="e">
        <f>VLOOKUP('様式第2-3号（個表） '!$G115,【参考】数式用!$P$4:$W$54,8, FALSE)</f>
        <v>#N/A</v>
      </c>
      <c r="AL115" s="46" t="e">
        <f>VLOOKUP('様式第2-3号（個表） '!$G115,【参考】数式用!$P$4:$AD$54,15, FALSE)</f>
        <v>#N/A</v>
      </c>
      <c r="AM115" s="46" t="str">
        <f t="shared" si="12"/>
        <v/>
      </c>
      <c r="AN115" s="46" t="str">
        <f t="shared" si="13"/>
        <v/>
      </c>
      <c r="AO115" s="46" t="str">
        <f t="shared" si="18"/>
        <v/>
      </c>
      <c r="AP115" s="46" t="str">
        <f>IF(G115="", "", VLOOKUP(G115,【参考】数式用!$A$4:$M$54,13,FALSE))</f>
        <v/>
      </c>
      <c r="AQ115" s="46" t="str">
        <f t="shared" si="15"/>
        <v>―</v>
      </c>
    </row>
    <row r="116" spans="1:43" ht="45" customHeight="1">
      <c r="A116" s="114">
        <f t="shared" si="17"/>
        <v>102</v>
      </c>
      <c r="B116" s="115" t="str">
        <f>IF(基本情報入力シート!B159="","",基本情報入力シート!B159)</f>
        <v/>
      </c>
      <c r="C116" s="116" t="str">
        <f>IF(基本情報入力シート!L159="","",基本情報入力シート!L159)</f>
        <v/>
      </c>
      <c r="D116" s="116" t="str">
        <f>IF(基本情報入力シート!Q159="","",基本情報入力シート!Q159)</f>
        <v/>
      </c>
      <c r="E116" s="116" t="str">
        <f>IF(基本情報入力シート!V159="","",基本情報入力シート!V159)</f>
        <v/>
      </c>
      <c r="F116" s="116" t="str">
        <f>IF(基本情報入力シート!W159="","",基本情報入力シート!W159)</f>
        <v/>
      </c>
      <c r="G116" s="116" t="str">
        <f>IF(基本情報入力シート!Z159="","",基本情報入力シート!Z159)</f>
        <v/>
      </c>
      <c r="H116" s="215" t="str">
        <f>IF(基本情報入力シート!AD159="","",基本情報入力シート!AD159)</f>
        <v/>
      </c>
      <c r="I116" s="335" t="str">
        <f>IF(基本情報入力シート!AE159="","",基本情報入力シート!AE159)</f>
        <v/>
      </c>
      <c r="J116" s="449"/>
      <c r="K116" s="448"/>
      <c r="L116" s="448"/>
      <c r="M116" s="336" t="str">
        <f>IF(G116="", "", VLOOKUP(AO116,【参考】数式用!$AZ$3:$BA$6, 2, FALSE))</f>
        <v/>
      </c>
      <c r="N116" s="337" t="str">
        <f>IF(G116="","",VLOOKUP(G116,【参考】数式用!$A$4:$L$54,MATCH('様式第2-3号（個表） '!M116,【参考】数式用!$J$3:$L$3,0)+9,FALSE))</f>
        <v/>
      </c>
      <c r="O116" s="451" t="s">
        <v>2388</v>
      </c>
      <c r="P116" s="338" t="str">
        <f t="shared" ref="P116:P179" si="19">IFERROR(ROUNDDOWN(ROUNDDOWN($H116*$I116,0)*$N116,0),"未入力あり")</f>
        <v>未入力あり</v>
      </c>
      <c r="Q116" s="258" t="str">
        <f>IFERROR(IF(P116="未入力あり","",ROUNDDOWN(ROUNDDOWN($H116*$I116,0)*VLOOKUP($G116,【参考】数式用!$A$4:$E$54,3, FALSE),0)),"")</f>
        <v/>
      </c>
      <c r="R116" s="258" t="str">
        <f>IF(AM116="×", 0,IF(P116="未入力あり","",ROUNDDOWN(ROUNDDOWN($H116*$I116,0)*VLOOKUP($G116,【参考】数式用!$A$4:$E$54,4,FALSE),0)))</f>
        <v/>
      </c>
      <c r="S116" s="339" t="str">
        <f>IF(AN116="×", 0,IF(P116="未入力あり","",ROUNDDOWN(ROUNDDOWN($H116*$I116,0)*VLOOKUP($G116,【参考】数式用!$A$4:$E$54,5, FALSE),0)))</f>
        <v/>
      </c>
      <c r="T116" s="342"/>
      <c r="U116" s="343"/>
      <c r="V116" s="33"/>
      <c r="W116" s="758"/>
      <c r="X116" s="758"/>
      <c r="Y116" s="758"/>
      <c r="Z116" s="758"/>
      <c r="AA116" s="758"/>
      <c r="AB116" s="758"/>
      <c r="AC116" s="758"/>
      <c r="AD116" s="758"/>
      <c r="AE116" s="758"/>
      <c r="AF116" s="758"/>
      <c r="AG116" s="758"/>
      <c r="AI116" s="345" t="str">
        <f t="shared" si="11"/>
        <v/>
      </c>
      <c r="AJ116" s="46" t="e">
        <f>VLOOKUP('様式第2-3号（個表） '!$G116,【参考】数式用!$P$4:$Q$54,2, FALSE)</f>
        <v>#N/A</v>
      </c>
      <c r="AK116" s="46" t="e">
        <f>VLOOKUP('様式第2-3号（個表） '!$G116,【参考】数式用!$P$4:$W$54,8, FALSE)</f>
        <v>#N/A</v>
      </c>
      <c r="AL116" s="46" t="e">
        <f>VLOOKUP('様式第2-3号（個表） '!$G116,【参考】数式用!$P$4:$AD$54,15, FALSE)</f>
        <v>#N/A</v>
      </c>
      <c r="AM116" s="46" t="str">
        <f t="shared" si="12"/>
        <v/>
      </c>
      <c r="AN116" s="46" t="str">
        <f t="shared" si="13"/>
        <v/>
      </c>
      <c r="AO116" s="46" t="str">
        <f t="shared" si="18"/>
        <v/>
      </c>
      <c r="AP116" s="46" t="str">
        <f>IF(G116="", "", VLOOKUP(G116,【参考】数式用!$A$4:$M$54,13,FALSE))</f>
        <v/>
      </c>
      <c r="AQ116" s="46" t="str">
        <f t="shared" si="15"/>
        <v>―</v>
      </c>
    </row>
    <row r="117" spans="1:43" ht="45" customHeight="1">
      <c r="A117" s="114">
        <f t="shared" si="17"/>
        <v>103</v>
      </c>
      <c r="B117" s="115" t="str">
        <f>IF(基本情報入力シート!B160="","",基本情報入力シート!B160)</f>
        <v/>
      </c>
      <c r="C117" s="116" t="str">
        <f>IF(基本情報入力シート!L160="","",基本情報入力シート!L160)</f>
        <v/>
      </c>
      <c r="D117" s="116" t="str">
        <f>IF(基本情報入力シート!Q160="","",基本情報入力シート!Q160)</f>
        <v/>
      </c>
      <c r="E117" s="116" t="str">
        <f>IF(基本情報入力シート!V160="","",基本情報入力シート!V160)</f>
        <v/>
      </c>
      <c r="F117" s="116" t="str">
        <f>IF(基本情報入力シート!W160="","",基本情報入力シート!W160)</f>
        <v/>
      </c>
      <c r="G117" s="116" t="str">
        <f>IF(基本情報入力シート!Z160="","",基本情報入力シート!Z160)</f>
        <v/>
      </c>
      <c r="H117" s="215" t="str">
        <f>IF(基本情報入力シート!AD160="","",基本情報入力シート!AD160)</f>
        <v/>
      </c>
      <c r="I117" s="335" t="str">
        <f>IF(基本情報入力シート!AE160="","",基本情報入力シート!AE160)</f>
        <v/>
      </c>
      <c r="J117" s="449"/>
      <c r="K117" s="448"/>
      <c r="L117" s="448"/>
      <c r="M117" s="336" t="str">
        <f>IF(G117="", "", VLOOKUP(AO117,【参考】数式用!$AZ$3:$BA$6, 2, FALSE))</f>
        <v/>
      </c>
      <c r="N117" s="337" t="str">
        <f>IF(G117="","",VLOOKUP(G117,【参考】数式用!$A$4:$L$54,MATCH('様式第2-3号（個表） '!M117,【参考】数式用!$J$3:$L$3,0)+9,FALSE))</f>
        <v/>
      </c>
      <c r="O117" s="452" t="s">
        <v>2388</v>
      </c>
      <c r="P117" s="338" t="str">
        <f t="shared" si="19"/>
        <v>未入力あり</v>
      </c>
      <c r="Q117" s="258" t="str">
        <f>IFERROR(IF(P117="未入力あり","",ROUNDDOWN(ROUNDDOWN($H117*$I117,0)*VLOOKUP($G117,【参考】数式用!$A$4:$E$54,3, FALSE),0)),"")</f>
        <v/>
      </c>
      <c r="R117" s="258" t="str">
        <f>IF(AM117="×", 0,IF(P117="未入力あり","",ROUNDDOWN(ROUNDDOWN($H117*$I117,0)*VLOOKUP($G117,【参考】数式用!$A$4:$E$54,4,FALSE),0)))</f>
        <v/>
      </c>
      <c r="S117" s="339" t="str">
        <f>IF(AN117="×", 0,IF(P117="未入力あり","",ROUNDDOWN(ROUNDDOWN($H117*$I117,0)*VLOOKUP($G117,【参考】数式用!$A$4:$E$54,5, FALSE),0)))</f>
        <v/>
      </c>
      <c r="T117" s="342"/>
      <c r="U117" s="343"/>
      <c r="V117" s="33"/>
      <c r="W117" s="758"/>
      <c r="X117" s="758"/>
      <c r="Y117" s="758"/>
      <c r="Z117" s="758"/>
      <c r="AA117" s="758"/>
      <c r="AB117" s="758"/>
      <c r="AC117" s="758"/>
      <c r="AD117" s="758"/>
      <c r="AE117" s="758"/>
      <c r="AF117" s="758"/>
      <c r="AG117" s="758"/>
      <c r="AI117" s="345" t="str">
        <f t="shared" si="11"/>
        <v/>
      </c>
      <c r="AJ117" s="46" t="e">
        <f>VLOOKUP('様式第2-3号（個表） '!$G117,【参考】数式用!$P$4:$Q$54,2, FALSE)</f>
        <v>#N/A</v>
      </c>
      <c r="AK117" s="46" t="e">
        <f>VLOOKUP('様式第2-3号（個表） '!$G117,【参考】数式用!$P$4:$W$54,8, FALSE)</f>
        <v>#N/A</v>
      </c>
      <c r="AL117" s="46" t="e">
        <f>VLOOKUP('様式第2-3号（個表） '!$G117,【参考】数式用!$P$4:$AD$54,15, FALSE)</f>
        <v>#N/A</v>
      </c>
      <c r="AM117" s="46" t="str">
        <f t="shared" si="12"/>
        <v/>
      </c>
      <c r="AN117" s="46" t="str">
        <f t="shared" si="13"/>
        <v/>
      </c>
      <c r="AO117" s="46" t="str">
        <f t="shared" si="18"/>
        <v/>
      </c>
      <c r="AP117" s="46" t="str">
        <f>IF(G117="", "", VLOOKUP(G117,【参考】数式用!$A$4:$M$54,13,FALSE))</f>
        <v/>
      </c>
      <c r="AQ117" s="46" t="str">
        <f t="shared" si="15"/>
        <v>―</v>
      </c>
    </row>
    <row r="118" spans="1:43" ht="45" customHeight="1">
      <c r="A118" s="114">
        <f t="shared" si="17"/>
        <v>104</v>
      </c>
      <c r="B118" s="115" t="str">
        <f>IF(基本情報入力シート!B161="","",基本情報入力シート!B161)</f>
        <v/>
      </c>
      <c r="C118" s="116" t="str">
        <f>IF(基本情報入力シート!L161="","",基本情報入力シート!L161)</f>
        <v/>
      </c>
      <c r="D118" s="116" t="str">
        <f>IF(基本情報入力シート!Q161="","",基本情報入力シート!Q161)</f>
        <v/>
      </c>
      <c r="E118" s="116" t="str">
        <f>IF(基本情報入力シート!V161="","",基本情報入力シート!V161)</f>
        <v/>
      </c>
      <c r="F118" s="116" t="str">
        <f>IF(基本情報入力シート!W161="","",基本情報入力シート!W161)</f>
        <v/>
      </c>
      <c r="G118" s="116" t="str">
        <f>IF(基本情報入力シート!Z161="","",基本情報入力シート!Z161)</f>
        <v/>
      </c>
      <c r="H118" s="215" t="str">
        <f>IF(基本情報入力シート!AD161="","",基本情報入力シート!AD161)</f>
        <v/>
      </c>
      <c r="I118" s="335" t="str">
        <f>IF(基本情報入力シート!AE161="","",基本情報入力シート!AE161)</f>
        <v/>
      </c>
      <c r="J118" s="449"/>
      <c r="K118" s="448"/>
      <c r="L118" s="448"/>
      <c r="M118" s="336" t="str">
        <f>IF(G118="", "", VLOOKUP(AO118,【参考】数式用!$AZ$3:$BA$6, 2, FALSE))</f>
        <v/>
      </c>
      <c r="N118" s="337" t="str">
        <f>IF(G118="","",VLOOKUP(G118,【参考】数式用!$A$4:$L$54,MATCH('様式第2-3号（個表） '!M118,【参考】数式用!$J$3:$L$3,0)+9,FALSE))</f>
        <v/>
      </c>
      <c r="O118" s="452" t="s">
        <v>2388</v>
      </c>
      <c r="P118" s="338" t="str">
        <f t="shared" si="19"/>
        <v>未入力あり</v>
      </c>
      <c r="Q118" s="258" t="str">
        <f>IFERROR(IF(P118="未入力あり","",ROUNDDOWN(ROUNDDOWN($H118*$I118,0)*VLOOKUP($G118,【参考】数式用!$A$4:$E$54,3, FALSE),0)),"")</f>
        <v/>
      </c>
      <c r="R118" s="258" t="str">
        <f>IF(AM118="×", 0,IF(P118="未入力あり","",ROUNDDOWN(ROUNDDOWN($H118*$I118,0)*VLOOKUP($G118,【参考】数式用!$A$4:$E$54,4,FALSE),0)))</f>
        <v/>
      </c>
      <c r="S118" s="339" t="str">
        <f>IF(AN118="×", 0,IF(P118="未入力あり","",ROUNDDOWN(ROUNDDOWN($H118*$I118,0)*VLOOKUP($G118,【参考】数式用!$A$4:$E$54,5, FALSE),0)))</f>
        <v/>
      </c>
      <c r="T118" s="342"/>
      <c r="U118" s="343"/>
      <c r="V118" s="33"/>
      <c r="W118" s="758"/>
      <c r="X118" s="758"/>
      <c r="Y118" s="758"/>
      <c r="Z118" s="758"/>
      <c r="AA118" s="758"/>
      <c r="AB118" s="758"/>
      <c r="AC118" s="758"/>
      <c r="AD118" s="758"/>
      <c r="AE118" s="758"/>
      <c r="AF118" s="758"/>
      <c r="AG118" s="758"/>
      <c r="AI118" s="345" t="str">
        <f t="shared" si="11"/>
        <v/>
      </c>
      <c r="AJ118" s="46" t="e">
        <f>VLOOKUP('様式第2-3号（個表） '!$G118,【参考】数式用!$P$4:$Q$54,2, FALSE)</f>
        <v>#N/A</v>
      </c>
      <c r="AK118" s="46" t="e">
        <f>VLOOKUP('様式第2-3号（個表） '!$G118,【参考】数式用!$P$4:$W$54,8, FALSE)</f>
        <v>#N/A</v>
      </c>
      <c r="AL118" s="46" t="e">
        <f>VLOOKUP('様式第2-3号（個表） '!$G118,【参考】数式用!$P$4:$AD$54,15, FALSE)</f>
        <v>#N/A</v>
      </c>
      <c r="AM118" s="46" t="str">
        <f t="shared" si="12"/>
        <v/>
      </c>
      <c r="AN118" s="46" t="str">
        <f t="shared" si="13"/>
        <v/>
      </c>
      <c r="AO118" s="46" t="str">
        <f t="shared" si="18"/>
        <v/>
      </c>
      <c r="AP118" s="46" t="str">
        <f>IF(G118="", "", VLOOKUP(G118,【参考】数式用!$A$4:$M$54,13,FALSE))</f>
        <v/>
      </c>
      <c r="AQ118" s="46" t="str">
        <f t="shared" si="15"/>
        <v>―</v>
      </c>
    </row>
    <row r="119" spans="1:43" ht="45" customHeight="1">
      <c r="A119" s="114">
        <f t="shared" si="17"/>
        <v>105</v>
      </c>
      <c r="B119" s="115" t="str">
        <f>IF(基本情報入力シート!B162="","",基本情報入力シート!B162)</f>
        <v/>
      </c>
      <c r="C119" s="116" t="str">
        <f>IF(基本情報入力シート!L162="","",基本情報入力シート!L162)</f>
        <v/>
      </c>
      <c r="D119" s="116" t="str">
        <f>IF(基本情報入力シート!Q162="","",基本情報入力シート!Q162)</f>
        <v/>
      </c>
      <c r="E119" s="116" t="str">
        <f>IF(基本情報入力シート!V162="","",基本情報入力シート!V162)</f>
        <v/>
      </c>
      <c r="F119" s="116" t="str">
        <f>IF(基本情報入力シート!W162="","",基本情報入力シート!W162)</f>
        <v/>
      </c>
      <c r="G119" s="116" t="str">
        <f>IF(基本情報入力シート!Z162="","",基本情報入力シート!Z162)</f>
        <v/>
      </c>
      <c r="H119" s="215" t="str">
        <f>IF(基本情報入力シート!AD162="","",基本情報入力シート!AD162)</f>
        <v/>
      </c>
      <c r="I119" s="335" t="str">
        <f>IF(基本情報入力シート!AE162="","",基本情報入力シート!AE162)</f>
        <v/>
      </c>
      <c r="J119" s="449"/>
      <c r="K119" s="450"/>
      <c r="L119" s="448"/>
      <c r="M119" s="336" t="str">
        <f>IF(G119="", "", VLOOKUP(AO119,【参考】数式用!$AZ$3:$BA$6, 2, FALSE))</f>
        <v/>
      </c>
      <c r="N119" s="337" t="str">
        <f>IF(G119="","",VLOOKUP(G119,【参考】数式用!$A$4:$L$54,MATCH('様式第2-3号（個表） '!M119,【参考】数式用!$J$3:$L$3,0)+9,FALSE))</f>
        <v/>
      </c>
      <c r="O119" s="451" t="s">
        <v>2388</v>
      </c>
      <c r="P119" s="338" t="str">
        <f t="shared" si="19"/>
        <v>未入力あり</v>
      </c>
      <c r="Q119" s="258" t="str">
        <f>IFERROR(IF(P119="未入力あり","",ROUNDDOWN(ROUNDDOWN($H119*$I119,0)*VLOOKUP($G119,【参考】数式用!$A$4:$E$54,3, FALSE),0)),"")</f>
        <v/>
      </c>
      <c r="R119" s="258" t="str">
        <f>IF(AM119="×", 0,IF(P119="未入力あり","",ROUNDDOWN(ROUNDDOWN($H119*$I119,0)*VLOOKUP($G119,【参考】数式用!$A$4:$E$54,4,FALSE),0)))</f>
        <v/>
      </c>
      <c r="S119" s="339" t="str">
        <f>IF(AN119="×", 0,IF(P119="未入力あり","",ROUNDDOWN(ROUNDDOWN($H119*$I119,0)*VLOOKUP($G119,【参考】数式用!$A$4:$E$54,5, FALSE),0)))</f>
        <v/>
      </c>
      <c r="T119" s="342"/>
      <c r="U119" s="343"/>
      <c r="V119" s="33"/>
      <c r="W119" s="758"/>
      <c r="X119" s="758"/>
      <c r="Y119" s="758"/>
      <c r="Z119" s="758"/>
      <c r="AA119" s="758"/>
      <c r="AB119" s="758"/>
      <c r="AC119" s="758"/>
      <c r="AD119" s="758"/>
      <c r="AE119" s="758"/>
      <c r="AF119" s="758"/>
      <c r="AG119" s="758"/>
      <c r="AI119" s="345" t="str">
        <f t="shared" si="11"/>
        <v/>
      </c>
      <c r="AJ119" s="46" t="e">
        <f>VLOOKUP('様式第2-3号（個表） '!$G119,【参考】数式用!$P$4:$Q$54,2, FALSE)</f>
        <v>#N/A</v>
      </c>
      <c r="AK119" s="46" t="e">
        <f>VLOOKUP('様式第2-3号（個表） '!$G119,【参考】数式用!$P$4:$W$54,8, FALSE)</f>
        <v>#N/A</v>
      </c>
      <c r="AL119" s="46" t="e">
        <f>VLOOKUP('様式第2-3号（個表） '!$G119,【参考】数式用!$P$4:$AD$54,15, FALSE)</f>
        <v>#N/A</v>
      </c>
      <c r="AM119" s="46" t="str">
        <f t="shared" si="12"/>
        <v/>
      </c>
      <c r="AN119" s="46" t="str">
        <f t="shared" si="13"/>
        <v/>
      </c>
      <c r="AO119" s="46" t="str">
        <f t="shared" si="18"/>
        <v/>
      </c>
      <c r="AP119" s="46" t="str">
        <f>IF(G119="", "", VLOOKUP(G119,【参考】数式用!$A$4:$M$54,13,FALSE))</f>
        <v/>
      </c>
      <c r="AQ119" s="46" t="str">
        <f t="shared" si="15"/>
        <v>―</v>
      </c>
    </row>
    <row r="120" spans="1:43" ht="45" customHeight="1">
      <c r="A120" s="114">
        <f t="shared" si="17"/>
        <v>106</v>
      </c>
      <c r="B120" s="115" t="str">
        <f>IF(基本情報入力シート!B163="","",基本情報入力シート!B163)</f>
        <v/>
      </c>
      <c r="C120" s="116" t="str">
        <f>IF(基本情報入力シート!L163="","",基本情報入力シート!L163)</f>
        <v/>
      </c>
      <c r="D120" s="116" t="str">
        <f>IF(基本情報入力シート!Q163="","",基本情報入力シート!Q163)</f>
        <v/>
      </c>
      <c r="E120" s="116" t="str">
        <f>IF(基本情報入力シート!V163="","",基本情報入力シート!V163)</f>
        <v/>
      </c>
      <c r="F120" s="116" t="str">
        <f>IF(基本情報入力シート!W163="","",基本情報入力シート!W163)</f>
        <v/>
      </c>
      <c r="G120" s="116" t="str">
        <f>IF(基本情報入力シート!Z163="","",基本情報入力シート!Z163)</f>
        <v/>
      </c>
      <c r="H120" s="215" t="str">
        <f>IF(基本情報入力シート!AD163="","",基本情報入力シート!AD163)</f>
        <v/>
      </c>
      <c r="I120" s="335" t="str">
        <f>IF(基本情報入力シート!AE163="","",基本情報入力シート!AE163)</f>
        <v/>
      </c>
      <c r="J120" s="449"/>
      <c r="K120" s="450"/>
      <c r="L120" s="448"/>
      <c r="M120" s="336" t="str">
        <f>IF(G120="", "", VLOOKUP(AO120,【参考】数式用!$AZ$3:$BA$6, 2, FALSE))</f>
        <v/>
      </c>
      <c r="N120" s="337" t="str">
        <f>IF(G120="","",VLOOKUP(G120,【参考】数式用!$A$4:$L$54,MATCH('様式第2-3号（個表） '!M120,【参考】数式用!$J$3:$L$3,0)+9,FALSE))</f>
        <v/>
      </c>
      <c r="O120" s="452" t="s">
        <v>2388</v>
      </c>
      <c r="P120" s="338" t="str">
        <f t="shared" si="19"/>
        <v>未入力あり</v>
      </c>
      <c r="Q120" s="258" t="str">
        <f>IFERROR(IF(P120="未入力あり","",ROUNDDOWN(ROUNDDOWN($H120*$I120,0)*VLOOKUP($G120,【参考】数式用!$A$4:$E$54,3, FALSE),0)),"")</f>
        <v/>
      </c>
      <c r="R120" s="258" t="str">
        <f>IF(AM120="×", 0,IF(P120="未入力あり","",ROUNDDOWN(ROUNDDOWN($H120*$I120,0)*VLOOKUP($G120,【参考】数式用!$A$4:$E$54,4,FALSE),0)))</f>
        <v/>
      </c>
      <c r="S120" s="339" t="str">
        <f>IF(AN120="×", 0,IF(P120="未入力あり","",ROUNDDOWN(ROUNDDOWN($H120*$I120,0)*VLOOKUP($G120,【参考】数式用!$A$4:$E$54,5, FALSE),0)))</f>
        <v/>
      </c>
      <c r="T120" s="342"/>
      <c r="U120" s="343"/>
      <c r="V120" s="33"/>
      <c r="W120" s="758"/>
      <c r="X120" s="758"/>
      <c r="Y120" s="758"/>
      <c r="Z120" s="758"/>
      <c r="AA120" s="758"/>
      <c r="AB120" s="758"/>
      <c r="AC120" s="758"/>
      <c r="AD120" s="758"/>
      <c r="AE120" s="758"/>
      <c r="AF120" s="758"/>
      <c r="AG120" s="758"/>
      <c r="AI120" s="345" t="str">
        <f t="shared" si="11"/>
        <v/>
      </c>
      <c r="AJ120" s="46" t="e">
        <f>VLOOKUP('様式第2-3号（個表） '!$G120,【参考】数式用!$P$4:$Q$54,2, FALSE)</f>
        <v>#N/A</v>
      </c>
      <c r="AK120" s="46" t="e">
        <f>VLOOKUP('様式第2-3号（個表） '!$G120,【参考】数式用!$P$4:$W$54,8, FALSE)</f>
        <v>#N/A</v>
      </c>
      <c r="AL120" s="46" t="e">
        <f>VLOOKUP('様式第2-3号（個表） '!$G120,【参考】数式用!$P$4:$AD$54,15, FALSE)</f>
        <v>#N/A</v>
      </c>
      <c r="AM120" s="46" t="str">
        <f t="shared" si="12"/>
        <v/>
      </c>
      <c r="AN120" s="46" t="str">
        <f t="shared" si="13"/>
        <v/>
      </c>
      <c r="AO120" s="46" t="str">
        <f t="shared" si="18"/>
        <v/>
      </c>
      <c r="AP120" s="46" t="str">
        <f>IF(G120="", "", VLOOKUP(G120,【参考】数式用!$A$4:$M$54,13,FALSE))</f>
        <v/>
      </c>
      <c r="AQ120" s="46" t="str">
        <f t="shared" si="15"/>
        <v>―</v>
      </c>
    </row>
    <row r="121" spans="1:43" ht="45" customHeight="1">
      <c r="A121" s="114">
        <f t="shared" si="17"/>
        <v>107</v>
      </c>
      <c r="B121" s="115" t="str">
        <f>IF(基本情報入力シート!B164="","",基本情報入力シート!B164)</f>
        <v/>
      </c>
      <c r="C121" s="116" t="str">
        <f>IF(基本情報入力シート!L164="","",基本情報入力シート!L164)</f>
        <v/>
      </c>
      <c r="D121" s="116" t="str">
        <f>IF(基本情報入力シート!Q164="","",基本情報入力シート!Q164)</f>
        <v/>
      </c>
      <c r="E121" s="116" t="str">
        <f>IF(基本情報入力シート!V164="","",基本情報入力シート!V164)</f>
        <v/>
      </c>
      <c r="F121" s="116" t="str">
        <f>IF(基本情報入力シート!W164="","",基本情報入力シート!W164)</f>
        <v/>
      </c>
      <c r="G121" s="116" t="str">
        <f>IF(基本情報入力シート!Z164="","",基本情報入力シート!Z164)</f>
        <v/>
      </c>
      <c r="H121" s="215" t="str">
        <f>IF(基本情報入力シート!AD164="","",基本情報入力シート!AD164)</f>
        <v/>
      </c>
      <c r="I121" s="335" t="str">
        <f>IF(基本情報入力シート!AE164="","",基本情報入力シート!AE164)</f>
        <v/>
      </c>
      <c r="J121" s="449"/>
      <c r="K121" s="448"/>
      <c r="L121" s="448"/>
      <c r="M121" s="336" t="str">
        <f>IF(G121="", "", VLOOKUP(AO121,【参考】数式用!$AZ$3:$BA$6, 2, FALSE))</f>
        <v/>
      </c>
      <c r="N121" s="337" t="str">
        <f>IF(G121="","",VLOOKUP(G121,【参考】数式用!$A$4:$L$54,MATCH('様式第2-3号（個表） '!M121,【参考】数式用!$J$3:$L$3,0)+9,FALSE))</f>
        <v/>
      </c>
      <c r="O121" s="452" t="s">
        <v>2388</v>
      </c>
      <c r="P121" s="338" t="str">
        <f t="shared" si="19"/>
        <v>未入力あり</v>
      </c>
      <c r="Q121" s="258" t="str">
        <f>IFERROR(IF(P121="未入力あり","",ROUNDDOWN(ROUNDDOWN($H121*$I121,0)*VLOOKUP($G121,【参考】数式用!$A$4:$E$54,3, FALSE),0)),"")</f>
        <v/>
      </c>
      <c r="R121" s="258" t="str">
        <f>IF(AM121="×", 0,IF(P121="未入力あり","",ROUNDDOWN(ROUNDDOWN($H121*$I121,0)*VLOOKUP($G121,【参考】数式用!$A$4:$E$54,4,FALSE),0)))</f>
        <v/>
      </c>
      <c r="S121" s="339" t="str">
        <f>IF(AN121="×", 0,IF(P121="未入力あり","",ROUNDDOWN(ROUNDDOWN($H121*$I121,0)*VLOOKUP($G121,【参考】数式用!$A$4:$E$54,5, FALSE),0)))</f>
        <v/>
      </c>
      <c r="T121" s="342"/>
      <c r="U121" s="343"/>
      <c r="V121" s="33"/>
      <c r="W121" s="758"/>
      <c r="X121" s="758"/>
      <c r="Y121" s="758"/>
      <c r="Z121" s="758"/>
      <c r="AA121" s="758"/>
      <c r="AB121" s="758"/>
      <c r="AC121" s="758"/>
      <c r="AD121" s="758"/>
      <c r="AE121" s="758"/>
      <c r="AF121" s="758"/>
      <c r="AG121" s="758"/>
      <c r="AI121" s="345" t="str">
        <f t="shared" si="11"/>
        <v/>
      </c>
      <c r="AJ121" s="46" t="e">
        <f>VLOOKUP('様式第2-3号（個表） '!$G121,【参考】数式用!$P$4:$Q$54,2, FALSE)</f>
        <v>#N/A</v>
      </c>
      <c r="AK121" s="46" t="e">
        <f>VLOOKUP('様式第2-3号（個表） '!$G121,【参考】数式用!$P$4:$W$54,8, FALSE)</f>
        <v>#N/A</v>
      </c>
      <c r="AL121" s="46" t="e">
        <f>VLOOKUP('様式第2-3号（個表） '!$G121,【参考】数式用!$P$4:$AD$54,15, FALSE)</f>
        <v>#N/A</v>
      </c>
      <c r="AM121" s="46" t="str">
        <f t="shared" si="12"/>
        <v/>
      </c>
      <c r="AN121" s="46" t="str">
        <f t="shared" si="13"/>
        <v/>
      </c>
      <c r="AO121" s="46" t="str">
        <f t="shared" si="18"/>
        <v/>
      </c>
      <c r="AP121" s="46" t="str">
        <f>IF(G121="", "", VLOOKUP(G121,【参考】数式用!$A$4:$M$54,13,FALSE))</f>
        <v/>
      </c>
      <c r="AQ121" s="46" t="str">
        <f t="shared" si="15"/>
        <v>―</v>
      </c>
    </row>
    <row r="122" spans="1:43" ht="45" customHeight="1">
      <c r="A122" s="114">
        <f t="shared" si="17"/>
        <v>108</v>
      </c>
      <c r="B122" s="115" t="str">
        <f>IF(基本情報入力シート!B165="","",基本情報入力シート!B165)</f>
        <v/>
      </c>
      <c r="C122" s="116" t="str">
        <f>IF(基本情報入力シート!L165="","",基本情報入力シート!L165)</f>
        <v/>
      </c>
      <c r="D122" s="116" t="str">
        <f>IF(基本情報入力シート!Q165="","",基本情報入力シート!Q165)</f>
        <v/>
      </c>
      <c r="E122" s="116" t="str">
        <f>IF(基本情報入力シート!V165="","",基本情報入力シート!V165)</f>
        <v/>
      </c>
      <c r="F122" s="116" t="str">
        <f>IF(基本情報入力シート!W165="","",基本情報入力シート!W165)</f>
        <v/>
      </c>
      <c r="G122" s="116" t="str">
        <f>IF(基本情報入力シート!Z165="","",基本情報入力シート!Z165)</f>
        <v/>
      </c>
      <c r="H122" s="215" t="str">
        <f>IF(基本情報入力シート!AD165="","",基本情報入力シート!AD165)</f>
        <v/>
      </c>
      <c r="I122" s="335" t="str">
        <f>IF(基本情報入力シート!AE165="","",基本情報入力シート!AE165)</f>
        <v/>
      </c>
      <c r="J122" s="449"/>
      <c r="K122" s="448"/>
      <c r="L122" s="448"/>
      <c r="M122" s="336" t="str">
        <f>IF(G122="", "", VLOOKUP(AO122,【参考】数式用!$AZ$3:$BA$6, 2, FALSE))</f>
        <v/>
      </c>
      <c r="N122" s="337" t="str">
        <f>IF(G122="","",VLOOKUP(G122,【参考】数式用!$A$4:$L$54,MATCH('様式第2-3号（個表） '!M122,【参考】数式用!$J$3:$L$3,0)+9,FALSE))</f>
        <v/>
      </c>
      <c r="O122" s="451" t="s">
        <v>2388</v>
      </c>
      <c r="P122" s="338" t="str">
        <f t="shared" si="19"/>
        <v>未入力あり</v>
      </c>
      <c r="Q122" s="258" t="str">
        <f>IFERROR(IF(P122="未入力あり","",ROUNDDOWN(ROUNDDOWN($H122*$I122,0)*VLOOKUP($G122,【参考】数式用!$A$4:$E$54,3, FALSE),0)),"")</f>
        <v/>
      </c>
      <c r="R122" s="258" t="str">
        <f>IF(AM122="×", 0,IF(P122="未入力あり","",ROUNDDOWN(ROUNDDOWN($H122*$I122,0)*VLOOKUP($G122,【参考】数式用!$A$4:$E$54,4,FALSE),0)))</f>
        <v/>
      </c>
      <c r="S122" s="339" t="str">
        <f>IF(AN122="×", 0,IF(P122="未入力あり","",ROUNDDOWN(ROUNDDOWN($H122*$I122,0)*VLOOKUP($G122,【参考】数式用!$A$4:$E$54,5, FALSE),0)))</f>
        <v/>
      </c>
      <c r="T122" s="342"/>
      <c r="U122" s="343"/>
      <c r="V122" s="33"/>
      <c r="W122" s="758"/>
      <c r="X122" s="758"/>
      <c r="Y122" s="758"/>
      <c r="Z122" s="758"/>
      <c r="AA122" s="758"/>
      <c r="AB122" s="758"/>
      <c r="AC122" s="758"/>
      <c r="AD122" s="758"/>
      <c r="AE122" s="758"/>
      <c r="AF122" s="758"/>
      <c r="AG122" s="758"/>
      <c r="AI122" s="345" t="str">
        <f t="shared" si="11"/>
        <v/>
      </c>
      <c r="AJ122" s="46" t="e">
        <f>VLOOKUP('様式第2-3号（個表） '!$G122,【参考】数式用!$P$4:$Q$54,2, FALSE)</f>
        <v>#N/A</v>
      </c>
      <c r="AK122" s="46" t="e">
        <f>VLOOKUP('様式第2-3号（個表） '!$G122,【参考】数式用!$P$4:$W$54,8, FALSE)</f>
        <v>#N/A</v>
      </c>
      <c r="AL122" s="46" t="e">
        <f>VLOOKUP('様式第2-3号（個表） '!$G122,【参考】数式用!$P$4:$AD$54,15, FALSE)</f>
        <v>#N/A</v>
      </c>
      <c r="AM122" s="46" t="str">
        <f t="shared" si="12"/>
        <v/>
      </c>
      <c r="AN122" s="46" t="str">
        <f t="shared" si="13"/>
        <v/>
      </c>
      <c r="AO122" s="46" t="str">
        <f t="shared" si="18"/>
        <v/>
      </c>
      <c r="AP122" s="46" t="str">
        <f>IF(G122="", "", VLOOKUP(G122,【参考】数式用!$A$4:$M$54,13,FALSE))</f>
        <v/>
      </c>
      <c r="AQ122" s="46" t="str">
        <f t="shared" si="15"/>
        <v>―</v>
      </c>
    </row>
    <row r="123" spans="1:43" ht="45" customHeight="1">
      <c r="A123" s="114">
        <f t="shared" si="17"/>
        <v>109</v>
      </c>
      <c r="B123" s="115" t="str">
        <f>IF(基本情報入力シート!B166="","",基本情報入力シート!B166)</f>
        <v/>
      </c>
      <c r="C123" s="116" t="str">
        <f>IF(基本情報入力シート!L166="","",基本情報入力シート!L166)</f>
        <v/>
      </c>
      <c r="D123" s="116" t="str">
        <f>IF(基本情報入力シート!Q166="","",基本情報入力シート!Q166)</f>
        <v/>
      </c>
      <c r="E123" s="116" t="str">
        <f>IF(基本情報入力シート!V166="","",基本情報入力シート!V166)</f>
        <v/>
      </c>
      <c r="F123" s="116" t="str">
        <f>IF(基本情報入力シート!W166="","",基本情報入力シート!W166)</f>
        <v/>
      </c>
      <c r="G123" s="116" t="str">
        <f>IF(基本情報入力シート!Z166="","",基本情報入力シート!Z166)</f>
        <v/>
      </c>
      <c r="H123" s="215" t="str">
        <f>IF(基本情報入力シート!AD166="","",基本情報入力シート!AD166)</f>
        <v/>
      </c>
      <c r="I123" s="335" t="str">
        <f>IF(基本情報入力シート!AE166="","",基本情報入力シート!AE166)</f>
        <v/>
      </c>
      <c r="J123" s="449"/>
      <c r="K123" s="448"/>
      <c r="L123" s="448"/>
      <c r="M123" s="336" t="str">
        <f>IF(G123="", "", VLOOKUP(AO123,【参考】数式用!$AZ$3:$BA$6, 2, FALSE))</f>
        <v/>
      </c>
      <c r="N123" s="337" t="str">
        <f>IF(G123="","",VLOOKUP(G123,【参考】数式用!$A$4:$L$54,MATCH('様式第2-3号（個表） '!M123,【参考】数式用!$J$3:$L$3,0)+9,FALSE))</f>
        <v/>
      </c>
      <c r="O123" s="452" t="s">
        <v>2388</v>
      </c>
      <c r="P123" s="338" t="str">
        <f t="shared" si="19"/>
        <v>未入力あり</v>
      </c>
      <c r="Q123" s="258" t="str">
        <f>IFERROR(IF(P123="未入力あり","",ROUNDDOWN(ROUNDDOWN($H123*$I123,0)*VLOOKUP($G123,【参考】数式用!$A$4:$E$54,3, FALSE),0)),"")</f>
        <v/>
      </c>
      <c r="R123" s="258" t="str">
        <f>IF(AM123="×", 0,IF(P123="未入力あり","",ROUNDDOWN(ROUNDDOWN($H123*$I123,0)*VLOOKUP($G123,【参考】数式用!$A$4:$E$54,4,FALSE),0)))</f>
        <v/>
      </c>
      <c r="S123" s="339" t="str">
        <f>IF(AN123="×", 0,IF(P123="未入力あり","",ROUNDDOWN(ROUNDDOWN($H123*$I123,0)*VLOOKUP($G123,【参考】数式用!$A$4:$E$54,5, FALSE),0)))</f>
        <v/>
      </c>
      <c r="T123" s="342"/>
      <c r="U123" s="343"/>
      <c r="V123" s="33"/>
      <c r="W123" s="758"/>
      <c r="X123" s="758"/>
      <c r="Y123" s="758"/>
      <c r="Z123" s="758"/>
      <c r="AA123" s="758"/>
      <c r="AB123" s="758"/>
      <c r="AC123" s="758"/>
      <c r="AD123" s="758"/>
      <c r="AE123" s="758"/>
      <c r="AF123" s="758"/>
      <c r="AG123" s="758"/>
      <c r="AI123" s="345" t="str">
        <f t="shared" si="11"/>
        <v/>
      </c>
      <c r="AJ123" s="46" t="e">
        <f>VLOOKUP('様式第2-3号（個表） '!$G123,【参考】数式用!$P$4:$Q$54,2, FALSE)</f>
        <v>#N/A</v>
      </c>
      <c r="AK123" s="46" t="e">
        <f>VLOOKUP('様式第2-3号（個表） '!$G123,【参考】数式用!$P$4:$W$54,8, FALSE)</f>
        <v>#N/A</v>
      </c>
      <c r="AL123" s="46" t="e">
        <f>VLOOKUP('様式第2-3号（個表） '!$G123,【参考】数式用!$P$4:$AD$54,15, FALSE)</f>
        <v>#N/A</v>
      </c>
      <c r="AM123" s="46" t="str">
        <f t="shared" si="12"/>
        <v/>
      </c>
      <c r="AN123" s="46" t="str">
        <f t="shared" si="13"/>
        <v/>
      </c>
      <c r="AO123" s="46" t="str">
        <f t="shared" si="18"/>
        <v/>
      </c>
      <c r="AP123" s="46" t="str">
        <f>IF(G123="", "", VLOOKUP(G123,【参考】数式用!$A$4:$M$54,13,FALSE))</f>
        <v/>
      </c>
      <c r="AQ123" s="46" t="str">
        <f t="shared" si="15"/>
        <v>―</v>
      </c>
    </row>
    <row r="124" spans="1:43" ht="45" customHeight="1">
      <c r="A124" s="114">
        <f t="shared" si="17"/>
        <v>110</v>
      </c>
      <c r="B124" s="115" t="str">
        <f>IF(基本情報入力シート!B167="","",基本情報入力シート!B167)</f>
        <v/>
      </c>
      <c r="C124" s="116" t="str">
        <f>IF(基本情報入力シート!L167="","",基本情報入力シート!L167)</f>
        <v/>
      </c>
      <c r="D124" s="116" t="str">
        <f>IF(基本情報入力シート!Q167="","",基本情報入力シート!Q167)</f>
        <v/>
      </c>
      <c r="E124" s="116" t="str">
        <f>IF(基本情報入力シート!V167="","",基本情報入力シート!V167)</f>
        <v/>
      </c>
      <c r="F124" s="116" t="str">
        <f>IF(基本情報入力シート!W167="","",基本情報入力シート!W167)</f>
        <v/>
      </c>
      <c r="G124" s="116" t="str">
        <f>IF(基本情報入力シート!Z167="","",基本情報入力シート!Z167)</f>
        <v/>
      </c>
      <c r="H124" s="215" t="str">
        <f>IF(基本情報入力シート!AD167="","",基本情報入力シート!AD167)</f>
        <v/>
      </c>
      <c r="I124" s="335" t="str">
        <f>IF(基本情報入力シート!AE167="","",基本情報入力シート!AE167)</f>
        <v/>
      </c>
      <c r="J124" s="449"/>
      <c r="K124" s="448"/>
      <c r="L124" s="448"/>
      <c r="M124" s="336" t="str">
        <f>IF(G124="", "", VLOOKUP(AO124,【参考】数式用!$AZ$3:$BA$6, 2, FALSE))</f>
        <v/>
      </c>
      <c r="N124" s="337" t="str">
        <f>IF(G124="","",VLOOKUP(G124,【参考】数式用!$A$4:$L$54,MATCH('様式第2-3号（個表） '!M124,【参考】数式用!$J$3:$L$3,0)+9,FALSE))</f>
        <v/>
      </c>
      <c r="O124" s="452" t="s">
        <v>2388</v>
      </c>
      <c r="P124" s="338" t="str">
        <f t="shared" si="19"/>
        <v>未入力あり</v>
      </c>
      <c r="Q124" s="258" t="str">
        <f>IFERROR(IF(P124="未入力あり","",ROUNDDOWN(ROUNDDOWN($H124*$I124,0)*VLOOKUP($G124,【参考】数式用!$A$4:$E$54,3, FALSE),0)),"")</f>
        <v/>
      </c>
      <c r="R124" s="258" t="str">
        <f>IF(AM124="×", 0,IF(P124="未入力あり","",ROUNDDOWN(ROUNDDOWN($H124*$I124,0)*VLOOKUP($G124,【参考】数式用!$A$4:$E$54,4,FALSE),0)))</f>
        <v/>
      </c>
      <c r="S124" s="339" t="str">
        <f>IF(AN124="×", 0,IF(P124="未入力あり","",ROUNDDOWN(ROUNDDOWN($H124*$I124,0)*VLOOKUP($G124,【参考】数式用!$A$4:$E$54,5, FALSE),0)))</f>
        <v/>
      </c>
      <c r="T124" s="342"/>
      <c r="U124" s="343"/>
      <c r="V124" s="33"/>
      <c r="W124" s="758"/>
      <c r="X124" s="758"/>
      <c r="Y124" s="758"/>
      <c r="Z124" s="758"/>
      <c r="AA124" s="758"/>
      <c r="AB124" s="758"/>
      <c r="AC124" s="758"/>
      <c r="AD124" s="758"/>
      <c r="AE124" s="758"/>
      <c r="AF124" s="758"/>
      <c r="AG124" s="758"/>
      <c r="AI124" s="345" t="str">
        <f t="shared" si="11"/>
        <v/>
      </c>
      <c r="AJ124" s="46" t="e">
        <f>VLOOKUP('様式第2-3号（個表） '!$G124,【参考】数式用!$P$4:$Q$54,2, FALSE)</f>
        <v>#N/A</v>
      </c>
      <c r="AK124" s="46" t="e">
        <f>VLOOKUP('様式第2-3号（個表） '!$G124,【参考】数式用!$P$4:$W$54,8, FALSE)</f>
        <v>#N/A</v>
      </c>
      <c r="AL124" s="46" t="e">
        <f>VLOOKUP('様式第2-3号（個表） '!$G124,【参考】数式用!$P$4:$AD$54,15, FALSE)</f>
        <v>#N/A</v>
      </c>
      <c r="AM124" s="46" t="str">
        <f t="shared" si="12"/>
        <v/>
      </c>
      <c r="AN124" s="46" t="str">
        <f t="shared" si="13"/>
        <v/>
      </c>
      <c r="AO124" s="46" t="str">
        <f t="shared" si="18"/>
        <v/>
      </c>
      <c r="AP124" s="46" t="str">
        <f>IF(G124="", "", VLOOKUP(G124,【参考】数式用!$A$4:$M$54,13,FALSE))</f>
        <v/>
      </c>
      <c r="AQ124" s="46" t="str">
        <f t="shared" si="15"/>
        <v>―</v>
      </c>
    </row>
    <row r="125" spans="1:43" ht="45" customHeight="1">
      <c r="A125" s="114">
        <f t="shared" si="17"/>
        <v>111</v>
      </c>
      <c r="B125" s="115" t="str">
        <f>IF(基本情報入力シート!B168="","",基本情報入力シート!B168)</f>
        <v/>
      </c>
      <c r="C125" s="116" t="str">
        <f>IF(基本情報入力シート!L168="","",基本情報入力シート!L168)</f>
        <v/>
      </c>
      <c r="D125" s="116" t="str">
        <f>IF(基本情報入力シート!Q168="","",基本情報入力シート!Q168)</f>
        <v/>
      </c>
      <c r="E125" s="116" t="str">
        <f>IF(基本情報入力シート!V168="","",基本情報入力シート!V168)</f>
        <v/>
      </c>
      <c r="F125" s="116" t="str">
        <f>IF(基本情報入力シート!W168="","",基本情報入力シート!W168)</f>
        <v/>
      </c>
      <c r="G125" s="116" t="str">
        <f>IF(基本情報入力シート!Z168="","",基本情報入力シート!Z168)</f>
        <v/>
      </c>
      <c r="H125" s="215" t="str">
        <f>IF(基本情報入力シート!AD168="","",基本情報入力シート!AD168)</f>
        <v/>
      </c>
      <c r="I125" s="335" t="str">
        <f>IF(基本情報入力シート!AE168="","",基本情報入力シート!AE168)</f>
        <v/>
      </c>
      <c r="J125" s="449"/>
      <c r="K125" s="450"/>
      <c r="L125" s="448"/>
      <c r="M125" s="336" t="str">
        <f>IF(G125="", "", VLOOKUP(AO125,【参考】数式用!$AZ$3:$BA$6, 2, FALSE))</f>
        <v/>
      </c>
      <c r="N125" s="337" t="str">
        <f>IF(G125="","",VLOOKUP(G125,【参考】数式用!$A$4:$L$54,MATCH('様式第2-3号（個表） '!M125,【参考】数式用!$J$3:$L$3,0)+9,FALSE))</f>
        <v/>
      </c>
      <c r="O125" s="451" t="s">
        <v>2388</v>
      </c>
      <c r="P125" s="338" t="str">
        <f t="shared" si="19"/>
        <v>未入力あり</v>
      </c>
      <c r="Q125" s="258" t="str">
        <f>IFERROR(IF(P125="未入力あり","",ROUNDDOWN(ROUNDDOWN($H125*$I125,0)*VLOOKUP($G125,【参考】数式用!$A$4:$E$54,3, FALSE),0)),"")</f>
        <v/>
      </c>
      <c r="R125" s="258" t="str">
        <f>IF(AM125="×", 0,IF(P125="未入力あり","",ROUNDDOWN(ROUNDDOWN($H125*$I125,0)*VLOOKUP($G125,【参考】数式用!$A$4:$E$54,4,FALSE),0)))</f>
        <v/>
      </c>
      <c r="S125" s="339" t="str">
        <f>IF(AN125="×", 0,IF(P125="未入力あり","",ROUNDDOWN(ROUNDDOWN($H125*$I125,0)*VLOOKUP($G125,【参考】数式用!$A$4:$E$54,5, FALSE),0)))</f>
        <v/>
      </c>
      <c r="T125" s="342"/>
      <c r="U125" s="343"/>
      <c r="V125" s="33"/>
      <c r="W125" s="758"/>
      <c r="X125" s="758"/>
      <c r="Y125" s="758"/>
      <c r="Z125" s="758"/>
      <c r="AA125" s="758"/>
      <c r="AB125" s="758"/>
      <c r="AC125" s="758"/>
      <c r="AD125" s="758"/>
      <c r="AE125" s="758"/>
      <c r="AF125" s="758"/>
      <c r="AG125" s="758"/>
      <c r="AI125" s="345" t="str">
        <f t="shared" si="11"/>
        <v/>
      </c>
      <c r="AJ125" s="46" t="e">
        <f>VLOOKUP('様式第2-3号（個表） '!$G125,【参考】数式用!$P$4:$Q$54,2, FALSE)</f>
        <v>#N/A</v>
      </c>
      <c r="AK125" s="46" t="e">
        <f>VLOOKUP('様式第2-3号（個表） '!$G125,【参考】数式用!$P$4:$W$54,8, FALSE)</f>
        <v>#N/A</v>
      </c>
      <c r="AL125" s="46" t="e">
        <f>VLOOKUP('様式第2-3号（個表） '!$G125,【参考】数式用!$P$4:$AD$54,15, FALSE)</f>
        <v>#N/A</v>
      </c>
      <c r="AM125" s="46" t="str">
        <f t="shared" si="12"/>
        <v/>
      </c>
      <c r="AN125" s="46" t="str">
        <f t="shared" si="13"/>
        <v/>
      </c>
      <c r="AO125" s="46" t="str">
        <f t="shared" si="18"/>
        <v/>
      </c>
      <c r="AP125" s="46" t="str">
        <f>IF(G125="", "", VLOOKUP(G125,【参考】数式用!$A$4:$M$54,13,FALSE))</f>
        <v/>
      </c>
      <c r="AQ125" s="46" t="str">
        <f t="shared" si="15"/>
        <v>―</v>
      </c>
    </row>
    <row r="126" spans="1:43" ht="45" customHeight="1">
      <c r="A126" s="114">
        <f t="shared" si="17"/>
        <v>112</v>
      </c>
      <c r="B126" s="115" t="str">
        <f>IF(基本情報入力シート!B169="","",基本情報入力シート!B169)</f>
        <v/>
      </c>
      <c r="C126" s="116" t="str">
        <f>IF(基本情報入力シート!L169="","",基本情報入力シート!L169)</f>
        <v/>
      </c>
      <c r="D126" s="116" t="str">
        <f>IF(基本情報入力シート!Q169="","",基本情報入力シート!Q169)</f>
        <v/>
      </c>
      <c r="E126" s="116" t="str">
        <f>IF(基本情報入力シート!V169="","",基本情報入力シート!V169)</f>
        <v/>
      </c>
      <c r="F126" s="116" t="str">
        <f>IF(基本情報入力シート!W169="","",基本情報入力シート!W169)</f>
        <v/>
      </c>
      <c r="G126" s="116" t="str">
        <f>IF(基本情報入力シート!Z169="","",基本情報入力シート!Z169)</f>
        <v/>
      </c>
      <c r="H126" s="215" t="str">
        <f>IF(基本情報入力シート!AD169="","",基本情報入力シート!AD169)</f>
        <v/>
      </c>
      <c r="I126" s="335" t="str">
        <f>IF(基本情報入力シート!AE169="","",基本情報入力シート!AE169)</f>
        <v/>
      </c>
      <c r="J126" s="449"/>
      <c r="K126" s="450"/>
      <c r="L126" s="448"/>
      <c r="M126" s="336" t="str">
        <f>IF(G126="", "", VLOOKUP(AO126,【参考】数式用!$AZ$3:$BA$6, 2, FALSE))</f>
        <v/>
      </c>
      <c r="N126" s="337" t="str">
        <f>IF(G126="","",VLOOKUP(G126,【参考】数式用!$A$4:$L$54,MATCH('様式第2-3号（個表） '!M126,【参考】数式用!$J$3:$L$3,0)+9,FALSE))</f>
        <v/>
      </c>
      <c r="O126" s="452" t="s">
        <v>2388</v>
      </c>
      <c r="P126" s="338" t="str">
        <f t="shared" si="19"/>
        <v>未入力あり</v>
      </c>
      <c r="Q126" s="258" t="str">
        <f>IFERROR(IF(P126="未入力あり","",ROUNDDOWN(ROUNDDOWN($H126*$I126,0)*VLOOKUP($G126,【参考】数式用!$A$4:$E$54,3, FALSE),0)),"")</f>
        <v/>
      </c>
      <c r="R126" s="258" t="str">
        <f>IF(AM126="×", 0,IF(P126="未入力あり","",ROUNDDOWN(ROUNDDOWN($H126*$I126,0)*VLOOKUP($G126,【参考】数式用!$A$4:$E$54,4,FALSE),0)))</f>
        <v/>
      </c>
      <c r="S126" s="339" t="str">
        <f>IF(AN126="×", 0,IF(P126="未入力あり","",ROUNDDOWN(ROUNDDOWN($H126*$I126,0)*VLOOKUP($G126,【参考】数式用!$A$4:$E$54,5, FALSE),0)))</f>
        <v/>
      </c>
      <c r="T126" s="342"/>
      <c r="U126" s="343"/>
      <c r="V126" s="33"/>
      <c r="W126" s="758"/>
      <c r="X126" s="758"/>
      <c r="Y126" s="758"/>
      <c r="Z126" s="758"/>
      <c r="AA126" s="758"/>
      <c r="AB126" s="758"/>
      <c r="AC126" s="758"/>
      <c r="AD126" s="758"/>
      <c r="AE126" s="758"/>
      <c r="AF126" s="758"/>
      <c r="AG126" s="758"/>
      <c r="AI126" s="345" t="str">
        <f t="shared" si="11"/>
        <v/>
      </c>
      <c r="AJ126" s="46" t="e">
        <f>VLOOKUP('様式第2-3号（個表） '!$G126,【参考】数式用!$P$4:$Q$54,2, FALSE)</f>
        <v>#N/A</v>
      </c>
      <c r="AK126" s="46" t="e">
        <f>VLOOKUP('様式第2-3号（個表） '!$G126,【参考】数式用!$P$4:$W$54,8, FALSE)</f>
        <v>#N/A</v>
      </c>
      <c r="AL126" s="46" t="e">
        <f>VLOOKUP('様式第2-3号（個表） '!$G126,【参考】数式用!$P$4:$AD$54,15, FALSE)</f>
        <v>#N/A</v>
      </c>
      <c r="AM126" s="46" t="str">
        <f t="shared" si="12"/>
        <v/>
      </c>
      <c r="AN126" s="46" t="str">
        <f t="shared" si="13"/>
        <v/>
      </c>
      <c r="AO126" s="46" t="str">
        <f t="shared" si="18"/>
        <v/>
      </c>
      <c r="AP126" s="46" t="str">
        <f>IF(G126="", "", VLOOKUP(G126,【参考】数式用!$A$4:$M$54,13,FALSE))</f>
        <v/>
      </c>
      <c r="AQ126" s="46" t="str">
        <f t="shared" si="15"/>
        <v>―</v>
      </c>
    </row>
    <row r="127" spans="1:43" ht="45" customHeight="1">
      <c r="A127" s="114">
        <f t="shared" si="17"/>
        <v>113</v>
      </c>
      <c r="B127" s="115" t="str">
        <f>IF(基本情報入力シート!B170="","",基本情報入力シート!B170)</f>
        <v/>
      </c>
      <c r="C127" s="116" t="str">
        <f>IF(基本情報入力シート!L170="","",基本情報入力シート!L170)</f>
        <v/>
      </c>
      <c r="D127" s="116" t="str">
        <f>IF(基本情報入力シート!Q170="","",基本情報入力シート!Q170)</f>
        <v/>
      </c>
      <c r="E127" s="116" t="str">
        <f>IF(基本情報入力シート!V170="","",基本情報入力シート!V170)</f>
        <v/>
      </c>
      <c r="F127" s="116" t="str">
        <f>IF(基本情報入力シート!W170="","",基本情報入力シート!W170)</f>
        <v/>
      </c>
      <c r="G127" s="116" t="str">
        <f>IF(基本情報入力シート!Z170="","",基本情報入力シート!Z170)</f>
        <v/>
      </c>
      <c r="H127" s="215" t="str">
        <f>IF(基本情報入力シート!AD170="","",基本情報入力シート!AD170)</f>
        <v/>
      </c>
      <c r="I127" s="335" t="str">
        <f>IF(基本情報入力シート!AE170="","",基本情報入力シート!AE170)</f>
        <v/>
      </c>
      <c r="J127" s="449"/>
      <c r="K127" s="448"/>
      <c r="L127" s="448"/>
      <c r="M127" s="336" t="str">
        <f>IF(G127="", "", VLOOKUP(AO127,【参考】数式用!$AZ$3:$BA$6, 2, FALSE))</f>
        <v/>
      </c>
      <c r="N127" s="337" t="str">
        <f>IF(G127="","",VLOOKUP(G127,【参考】数式用!$A$4:$L$54,MATCH('様式第2-3号（個表） '!M127,【参考】数式用!$J$3:$L$3,0)+9,FALSE))</f>
        <v/>
      </c>
      <c r="O127" s="452" t="s">
        <v>2388</v>
      </c>
      <c r="P127" s="338" t="str">
        <f t="shared" si="19"/>
        <v>未入力あり</v>
      </c>
      <c r="Q127" s="258" t="str">
        <f>IFERROR(IF(P127="未入力あり","",ROUNDDOWN(ROUNDDOWN($H127*$I127,0)*VLOOKUP($G127,【参考】数式用!$A$4:$E$54,3, FALSE),0)),"")</f>
        <v/>
      </c>
      <c r="R127" s="258" t="str">
        <f>IF(AM127="×", 0,IF(P127="未入力あり","",ROUNDDOWN(ROUNDDOWN($H127*$I127,0)*VLOOKUP($G127,【参考】数式用!$A$4:$E$54,4,FALSE),0)))</f>
        <v/>
      </c>
      <c r="S127" s="339" t="str">
        <f>IF(AN127="×", 0,IF(P127="未入力あり","",ROUNDDOWN(ROUNDDOWN($H127*$I127,0)*VLOOKUP($G127,【参考】数式用!$A$4:$E$54,5, FALSE),0)))</f>
        <v/>
      </c>
      <c r="T127" s="342"/>
      <c r="U127" s="343"/>
      <c r="V127" s="33"/>
      <c r="W127" s="758"/>
      <c r="X127" s="758"/>
      <c r="Y127" s="758"/>
      <c r="Z127" s="758"/>
      <c r="AA127" s="758"/>
      <c r="AB127" s="758"/>
      <c r="AC127" s="758"/>
      <c r="AD127" s="758"/>
      <c r="AE127" s="758"/>
      <c r="AF127" s="758"/>
      <c r="AG127" s="758"/>
      <c r="AI127" s="345" t="str">
        <f t="shared" si="11"/>
        <v/>
      </c>
      <c r="AJ127" s="46" t="e">
        <f>VLOOKUP('様式第2-3号（個表） '!$G127,【参考】数式用!$P$4:$Q$54,2, FALSE)</f>
        <v>#N/A</v>
      </c>
      <c r="AK127" s="46" t="e">
        <f>VLOOKUP('様式第2-3号（個表） '!$G127,【参考】数式用!$P$4:$W$54,8, FALSE)</f>
        <v>#N/A</v>
      </c>
      <c r="AL127" s="46" t="e">
        <f>VLOOKUP('様式第2-3号（個表） '!$G127,【参考】数式用!$P$4:$AD$54,15, FALSE)</f>
        <v>#N/A</v>
      </c>
      <c r="AM127" s="46" t="str">
        <f t="shared" si="12"/>
        <v/>
      </c>
      <c r="AN127" s="46" t="str">
        <f t="shared" si="13"/>
        <v/>
      </c>
      <c r="AO127" s="46" t="str">
        <f t="shared" si="18"/>
        <v/>
      </c>
      <c r="AP127" s="46" t="str">
        <f>IF(G127="", "", VLOOKUP(G127,【参考】数式用!$A$4:$M$54,13,FALSE))</f>
        <v/>
      </c>
      <c r="AQ127" s="46" t="str">
        <f t="shared" si="15"/>
        <v>―</v>
      </c>
    </row>
    <row r="128" spans="1:43" ht="45" customHeight="1">
      <c r="A128" s="114">
        <f t="shared" si="17"/>
        <v>114</v>
      </c>
      <c r="B128" s="115" t="str">
        <f>IF(基本情報入力シート!B171="","",基本情報入力シート!B171)</f>
        <v/>
      </c>
      <c r="C128" s="116" t="str">
        <f>IF(基本情報入力シート!L171="","",基本情報入力シート!L171)</f>
        <v/>
      </c>
      <c r="D128" s="116" t="str">
        <f>IF(基本情報入力シート!Q171="","",基本情報入力シート!Q171)</f>
        <v/>
      </c>
      <c r="E128" s="116" t="str">
        <f>IF(基本情報入力シート!V171="","",基本情報入力シート!V171)</f>
        <v/>
      </c>
      <c r="F128" s="116" t="str">
        <f>IF(基本情報入力シート!W171="","",基本情報入力シート!W171)</f>
        <v/>
      </c>
      <c r="G128" s="116" t="str">
        <f>IF(基本情報入力シート!Z171="","",基本情報入力シート!Z171)</f>
        <v/>
      </c>
      <c r="H128" s="215" t="str">
        <f>IF(基本情報入力シート!AD171="","",基本情報入力シート!AD171)</f>
        <v/>
      </c>
      <c r="I128" s="335" t="str">
        <f>IF(基本情報入力シート!AE171="","",基本情報入力シート!AE171)</f>
        <v/>
      </c>
      <c r="J128" s="449"/>
      <c r="K128" s="448"/>
      <c r="L128" s="448"/>
      <c r="M128" s="336" t="str">
        <f>IF(G128="", "", VLOOKUP(AO128,【参考】数式用!$AZ$3:$BA$6, 2, FALSE))</f>
        <v/>
      </c>
      <c r="N128" s="337" t="str">
        <f>IF(G128="","",VLOOKUP(G128,【参考】数式用!$A$4:$L$54,MATCH('様式第2-3号（個表） '!M128,【参考】数式用!$J$3:$L$3,0)+9,FALSE))</f>
        <v/>
      </c>
      <c r="O128" s="451" t="s">
        <v>2388</v>
      </c>
      <c r="P128" s="338" t="str">
        <f t="shared" si="19"/>
        <v>未入力あり</v>
      </c>
      <c r="Q128" s="258" t="str">
        <f>IFERROR(IF(P128="未入力あり","",ROUNDDOWN(ROUNDDOWN($H128*$I128,0)*VLOOKUP($G128,【参考】数式用!$A$4:$E$54,3, FALSE),0)),"")</f>
        <v/>
      </c>
      <c r="R128" s="258" t="str">
        <f>IF(AM128="×", 0,IF(P128="未入力あり","",ROUNDDOWN(ROUNDDOWN($H128*$I128,0)*VLOOKUP($G128,【参考】数式用!$A$4:$E$54,4,FALSE),0)))</f>
        <v/>
      </c>
      <c r="S128" s="339" t="str">
        <f>IF(AN128="×", 0,IF(P128="未入力あり","",ROUNDDOWN(ROUNDDOWN($H128*$I128,0)*VLOOKUP($G128,【参考】数式用!$A$4:$E$54,5, FALSE),0)))</f>
        <v/>
      </c>
      <c r="T128" s="342"/>
      <c r="U128" s="343"/>
      <c r="V128" s="33"/>
      <c r="W128" s="758"/>
      <c r="X128" s="758"/>
      <c r="Y128" s="758"/>
      <c r="Z128" s="758"/>
      <c r="AA128" s="758"/>
      <c r="AB128" s="758"/>
      <c r="AC128" s="758"/>
      <c r="AD128" s="758"/>
      <c r="AE128" s="758"/>
      <c r="AF128" s="758"/>
      <c r="AG128" s="758"/>
      <c r="AI128" s="345" t="str">
        <f t="shared" si="11"/>
        <v/>
      </c>
      <c r="AJ128" s="46" t="e">
        <f>VLOOKUP('様式第2-3号（個表） '!$G128,【参考】数式用!$P$4:$Q$54,2, FALSE)</f>
        <v>#N/A</v>
      </c>
      <c r="AK128" s="46" t="e">
        <f>VLOOKUP('様式第2-3号（個表） '!$G128,【参考】数式用!$P$4:$W$54,8, FALSE)</f>
        <v>#N/A</v>
      </c>
      <c r="AL128" s="46" t="e">
        <f>VLOOKUP('様式第2-3号（個表） '!$G128,【参考】数式用!$P$4:$AD$54,15, FALSE)</f>
        <v>#N/A</v>
      </c>
      <c r="AM128" s="46" t="str">
        <f t="shared" si="12"/>
        <v/>
      </c>
      <c r="AN128" s="46" t="str">
        <f t="shared" si="13"/>
        <v/>
      </c>
      <c r="AO128" s="46" t="str">
        <f t="shared" si="18"/>
        <v/>
      </c>
      <c r="AP128" s="46" t="str">
        <f>IF(G128="", "", VLOOKUP(G128,【参考】数式用!$A$4:$M$54,13,FALSE))</f>
        <v/>
      </c>
      <c r="AQ128" s="46" t="str">
        <f t="shared" si="15"/>
        <v>―</v>
      </c>
    </row>
    <row r="129" spans="1:43" ht="45" customHeight="1">
      <c r="A129" s="114">
        <f t="shared" si="17"/>
        <v>115</v>
      </c>
      <c r="B129" s="115" t="str">
        <f>IF(基本情報入力シート!B172="","",基本情報入力シート!B172)</f>
        <v/>
      </c>
      <c r="C129" s="116" t="str">
        <f>IF(基本情報入力シート!L172="","",基本情報入力シート!L172)</f>
        <v/>
      </c>
      <c r="D129" s="116" t="str">
        <f>IF(基本情報入力シート!Q172="","",基本情報入力シート!Q172)</f>
        <v/>
      </c>
      <c r="E129" s="116" t="str">
        <f>IF(基本情報入力シート!V172="","",基本情報入力シート!V172)</f>
        <v/>
      </c>
      <c r="F129" s="116" t="str">
        <f>IF(基本情報入力シート!W172="","",基本情報入力シート!W172)</f>
        <v/>
      </c>
      <c r="G129" s="116" t="str">
        <f>IF(基本情報入力シート!Z172="","",基本情報入力シート!Z172)</f>
        <v/>
      </c>
      <c r="H129" s="215" t="str">
        <f>IF(基本情報入力シート!AD172="","",基本情報入力シート!AD172)</f>
        <v/>
      </c>
      <c r="I129" s="335" t="str">
        <f>IF(基本情報入力シート!AE172="","",基本情報入力シート!AE172)</f>
        <v/>
      </c>
      <c r="J129" s="449"/>
      <c r="K129" s="448"/>
      <c r="L129" s="448"/>
      <c r="M129" s="336" t="str">
        <f>IF(G129="", "", VLOOKUP(AO129,【参考】数式用!$AZ$3:$BA$6, 2, FALSE))</f>
        <v/>
      </c>
      <c r="N129" s="337" t="str">
        <f>IF(G129="","",VLOOKUP(G129,【参考】数式用!$A$4:$L$54,MATCH('様式第2-3号（個表） '!M129,【参考】数式用!$J$3:$L$3,0)+9,FALSE))</f>
        <v/>
      </c>
      <c r="O129" s="452" t="s">
        <v>2388</v>
      </c>
      <c r="P129" s="338" t="str">
        <f t="shared" si="19"/>
        <v>未入力あり</v>
      </c>
      <c r="Q129" s="258" t="str">
        <f>IFERROR(IF(P129="未入力あり","",ROUNDDOWN(ROUNDDOWN($H129*$I129,0)*VLOOKUP($G129,【参考】数式用!$A$4:$E$54,3, FALSE),0)),"")</f>
        <v/>
      </c>
      <c r="R129" s="258" t="str">
        <f>IF(AM129="×", 0,IF(P129="未入力あり","",ROUNDDOWN(ROUNDDOWN($H129*$I129,0)*VLOOKUP($G129,【参考】数式用!$A$4:$E$54,4,FALSE),0)))</f>
        <v/>
      </c>
      <c r="S129" s="339" t="str">
        <f>IF(AN129="×", 0,IF(P129="未入力あり","",ROUNDDOWN(ROUNDDOWN($H129*$I129,0)*VLOOKUP($G129,【参考】数式用!$A$4:$E$54,5, FALSE),0)))</f>
        <v/>
      </c>
      <c r="T129" s="342"/>
      <c r="U129" s="343"/>
      <c r="V129" s="33"/>
      <c r="W129" s="758"/>
      <c r="X129" s="758"/>
      <c r="Y129" s="758"/>
      <c r="Z129" s="758"/>
      <c r="AA129" s="758"/>
      <c r="AB129" s="758"/>
      <c r="AC129" s="758"/>
      <c r="AD129" s="758"/>
      <c r="AE129" s="758"/>
      <c r="AF129" s="758"/>
      <c r="AG129" s="758"/>
      <c r="AI129" s="345" t="str">
        <f t="shared" si="11"/>
        <v/>
      </c>
      <c r="AJ129" s="46" t="e">
        <f>VLOOKUP('様式第2-3号（個表） '!$G129,【参考】数式用!$P$4:$Q$54,2, FALSE)</f>
        <v>#N/A</v>
      </c>
      <c r="AK129" s="46" t="e">
        <f>VLOOKUP('様式第2-3号（個表） '!$G129,【参考】数式用!$P$4:$W$54,8, FALSE)</f>
        <v>#N/A</v>
      </c>
      <c r="AL129" s="46" t="e">
        <f>VLOOKUP('様式第2-3号（個表） '!$G129,【参考】数式用!$P$4:$AD$54,15, FALSE)</f>
        <v>#N/A</v>
      </c>
      <c r="AM129" s="46" t="str">
        <f t="shared" si="12"/>
        <v/>
      </c>
      <c r="AN129" s="46" t="str">
        <f t="shared" si="13"/>
        <v/>
      </c>
      <c r="AO129" s="46" t="str">
        <f t="shared" si="18"/>
        <v/>
      </c>
      <c r="AP129" s="46" t="str">
        <f>IF(G129="", "", VLOOKUP(G129,【参考】数式用!$A$4:$M$54,13,FALSE))</f>
        <v/>
      </c>
      <c r="AQ129" s="46" t="str">
        <f t="shared" si="15"/>
        <v>―</v>
      </c>
    </row>
    <row r="130" spans="1:43" ht="45" customHeight="1">
      <c r="A130" s="114">
        <f t="shared" si="17"/>
        <v>116</v>
      </c>
      <c r="B130" s="115" t="str">
        <f>IF(基本情報入力シート!B173="","",基本情報入力シート!B173)</f>
        <v/>
      </c>
      <c r="C130" s="116" t="str">
        <f>IF(基本情報入力シート!L173="","",基本情報入力シート!L173)</f>
        <v/>
      </c>
      <c r="D130" s="116" t="str">
        <f>IF(基本情報入力シート!Q173="","",基本情報入力シート!Q173)</f>
        <v/>
      </c>
      <c r="E130" s="116" t="str">
        <f>IF(基本情報入力シート!V173="","",基本情報入力シート!V173)</f>
        <v/>
      </c>
      <c r="F130" s="116" t="str">
        <f>IF(基本情報入力シート!W173="","",基本情報入力シート!W173)</f>
        <v/>
      </c>
      <c r="G130" s="116" t="str">
        <f>IF(基本情報入力シート!Z173="","",基本情報入力シート!Z173)</f>
        <v/>
      </c>
      <c r="H130" s="216" t="str">
        <f>IF(基本情報入力シート!AD173="","",基本情報入力シート!AD173)</f>
        <v/>
      </c>
      <c r="I130" s="335" t="str">
        <f>IF(基本情報入力シート!AE173="","",基本情報入力シート!AE173)</f>
        <v/>
      </c>
      <c r="J130" s="449"/>
      <c r="K130" s="448"/>
      <c r="L130" s="448"/>
      <c r="M130" s="426" t="str">
        <f>IF(G130="", "", VLOOKUP(AO130,【参考】数式用!$AZ$3:$BA$6, 2, FALSE))</f>
        <v/>
      </c>
      <c r="N130" s="427" t="str">
        <f>IF(G130="","",VLOOKUP(G130,【参考】数式用!$A$4:$L$54,MATCH('様式第2-3号（個表） '!M130,【参考】数式用!$J$3:$L$3,0)+9,FALSE))</f>
        <v/>
      </c>
      <c r="O130" s="452" t="s">
        <v>2388</v>
      </c>
      <c r="P130" s="338" t="str">
        <f t="shared" si="19"/>
        <v>未入力あり</v>
      </c>
      <c r="Q130" s="258" t="str">
        <f>IFERROR(IF(P130="未入力あり","",ROUNDDOWN(ROUNDDOWN($H130*$I130,0)*VLOOKUP($G130,【参考】数式用!$A$4:$E$54,3, FALSE),0)),"")</f>
        <v/>
      </c>
      <c r="R130" s="258" t="str">
        <f>IF(AM130="×", 0,IF(P130="未入力あり","",ROUNDDOWN(ROUNDDOWN($H130*$I130,0)*VLOOKUP($G130,【参考】数式用!$A$4:$E$54,4,FALSE),0)))</f>
        <v/>
      </c>
      <c r="S130" s="339" t="str">
        <f>IF(AN130="×", 0,IF(P130="未入力あり","",ROUNDDOWN(ROUNDDOWN($H130*$I130,0)*VLOOKUP($G130,【参考】数式用!$A$4:$E$54,5, FALSE),0)))</f>
        <v/>
      </c>
      <c r="T130" s="342"/>
      <c r="U130" s="343"/>
      <c r="V130" s="33"/>
      <c r="W130" s="758"/>
      <c r="X130" s="758"/>
      <c r="Y130" s="758"/>
      <c r="Z130" s="758"/>
      <c r="AA130" s="758"/>
      <c r="AB130" s="758"/>
      <c r="AC130" s="758"/>
      <c r="AD130" s="758"/>
      <c r="AE130" s="758"/>
      <c r="AF130" s="758"/>
      <c r="AG130" s="758"/>
      <c r="AI130" s="345" t="str">
        <f t="shared" si="11"/>
        <v/>
      </c>
      <c r="AJ130" s="46" t="e">
        <f>VLOOKUP('様式第2-3号（個表） '!$G130,【参考】数式用!$P$4:$Q$54,2, FALSE)</f>
        <v>#N/A</v>
      </c>
      <c r="AK130" s="46" t="e">
        <f>VLOOKUP('様式第2-3号（個表） '!$G130,【参考】数式用!$P$4:$W$54,8, FALSE)</f>
        <v>#N/A</v>
      </c>
      <c r="AL130" s="46" t="e">
        <f>VLOOKUP('様式第2-3号（個表） '!$G130,【参考】数式用!$P$4:$AD$54,15, FALSE)</f>
        <v>#N/A</v>
      </c>
      <c r="AM130" s="46" t="str">
        <f t="shared" si="12"/>
        <v/>
      </c>
      <c r="AN130" s="46" t="str">
        <f t="shared" si="13"/>
        <v/>
      </c>
      <c r="AO130" s="46" t="str">
        <f t="shared" si="18"/>
        <v/>
      </c>
      <c r="AP130" s="46" t="str">
        <f>IF(G130="", "", VLOOKUP(G130,【参考】数式用!$A$4:$M$54,13,FALSE))</f>
        <v/>
      </c>
      <c r="AQ130" s="46" t="str">
        <f t="shared" si="15"/>
        <v>―</v>
      </c>
    </row>
    <row r="131" spans="1:43" ht="45" customHeight="1">
      <c r="A131" s="114">
        <f t="shared" si="17"/>
        <v>117</v>
      </c>
      <c r="B131" s="115" t="str">
        <f>IF(基本情報入力シート!B174="","",基本情報入力シート!B174)</f>
        <v/>
      </c>
      <c r="C131" s="116" t="str">
        <f>IF(基本情報入力シート!L174="","",基本情報入力シート!L174)</f>
        <v/>
      </c>
      <c r="D131" s="116" t="str">
        <f>IF(基本情報入力シート!Q174="","",基本情報入力シート!Q174)</f>
        <v/>
      </c>
      <c r="E131" s="116" t="str">
        <f>IF(基本情報入力シート!V174="","",基本情報入力シート!V174)</f>
        <v/>
      </c>
      <c r="F131" s="116" t="str">
        <f>IF(基本情報入力シート!W174="","",基本情報入力シート!W174)</f>
        <v/>
      </c>
      <c r="G131" s="116" t="str">
        <f>IF(基本情報入力シート!Z174="","",基本情報入力シート!Z174)</f>
        <v/>
      </c>
      <c r="H131" s="215" t="str">
        <f>IF(基本情報入力シート!AD174="","",基本情報入力シート!AD174)</f>
        <v/>
      </c>
      <c r="I131" s="335" t="str">
        <f>IF(基本情報入力シート!AE174="","",基本情報入力シート!AE174)</f>
        <v/>
      </c>
      <c r="J131" s="449"/>
      <c r="K131" s="450"/>
      <c r="L131" s="448"/>
      <c r="M131" s="336" t="str">
        <f>IF(G131="", "", VLOOKUP(AO131,【参考】数式用!$AZ$3:$BA$6, 2, FALSE))</f>
        <v/>
      </c>
      <c r="N131" s="337" t="str">
        <f>IF(G131="","",VLOOKUP(G131,【参考】数式用!$A$4:$L$54,MATCH('様式第2-3号（個表） '!M131,【参考】数式用!$J$3:$L$3,0)+9,FALSE))</f>
        <v/>
      </c>
      <c r="O131" s="451" t="s">
        <v>2388</v>
      </c>
      <c r="P131" s="338" t="str">
        <f t="shared" si="19"/>
        <v>未入力あり</v>
      </c>
      <c r="Q131" s="258" t="str">
        <f>IFERROR(IF(P131="未入力あり","",ROUNDDOWN(ROUNDDOWN($H131*$I131,0)*VLOOKUP($G131,【参考】数式用!$A$4:$E$54,3, FALSE),0)),"")</f>
        <v/>
      </c>
      <c r="R131" s="258" t="str">
        <f>IF(AM131="×", 0,IF(P131="未入力あり","",ROUNDDOWN(ROUNDDOWN($H131*$I131,0)*VLOOKUP($G131,【参考】数式用!$A$4:$E$54,4,FALSE),0)))</f>
        <v/>
      </c>
      <c r="S131" s="339" t="str">
        <f>IF(AN131="×", 0,IF(P131="未入力あり","",ROUNDDOWN(ROUNDDOWN($H131*$I131,0)*VLOOKUP($G131,【参考】数式用!$A$4:$E$54,5, FALSE),0)))</f>
        <v/>
      </c>
      <c r="T131" s="342"/>
      <c r="U131" s="343"/>
      <c r="V131" s="33"/>
      <c r="W131" s="758"/>
      <c r="X131" s="758"/>
      <c r="Y131" s="758"/>
      <c r="Z131" s="758"/>
      <c r="AA131" s="758"/>
      <c r="AB131" s="758"/>
      <c r="AC131" s="758"/>
      <c r="AD131" s="758"/>
      <c r="AE131" s="758"/>
      <c r="AF131" s="758"/>
      <c r="AG131" s="758"/>
      <c r="AI131" s="345" t="str">
        <f t="shared" si="11"/>
        <v/>
      </c>
      <c r="AJ131" s="46" t="e">
        <f>VLOOKUP('様式第2-3号（個表） '!$G131,【参考】数式用!$P$4:$Q$54,2, FALSE)</f>
        <v>#N/A</v>
      </c>
      <c r="AK131" s="46" t="e">
        <f>VLOOKUP('様式第2-3号（個表） '!$G131,【参考】数式用!$P$4:$W$54,8, FALSE)</f>
        <v>#N/A</v>
      </c>
      <c r="AL131" s="46" t="e">
        <f>VLOOKUP('様式第2-3号（個表） '!$G131,【参考】数式用!$P$4:$AD$54,15, FALSE)</f>
        <v>#N/A</v>
      </c>
      <c r="AM131" s="46" t="str">
        <f t="shared" si="12"/>
        <v/>
      </c>
      <c r="AN131" s="46" t="str">
        <f t="shared" si="13"/>
        <v/>
      </c>
      <c r="AO131" s="46" t="str">
        <f t="shared" si="18"/>
        <v/>
      </c>
      <c r="AP131" s="46" t="str">
        <f>IF(G131="", "", VLOOKUP(G131,【参考】数式用!$A$4:$M$54,13,FALSE))</f>
        <v/>
      </c>
      <c r="AQ131" s="46" t="str">
        <f t="shared" si="15"/>
        <v>―</v>
      </c>
    </row>
    <row r="132" spans="1:43" ht="45" customHeight="1">
      <c r="A132" s="114">
        <f t="shared" si="17"/>
        <v>118</v>
      </c>
      <c r="B132" s="115" t="str">
        <f>IF(基本情報入力シート!B175="","",基本情報入力シート!B175)</f>
        <v/>
      </c>
      <c r="C132" s="116" t="str">
        <f>IF(基本情報入力シート!L175="","",基本情報入力シート!L175)</f>
        <v/>
      </c>
      <c r="D132" s="116" t="str">
        <f>IF(基本情報入力シート!Q175="","",基本情報入力シート!Q175)</f>
        <v/>
      </c>
      <c r="E132" s="116" t="str">
        <f>IF(基本情報入力シート!V175="","",基本情報入力シート!V175)</f>
        <v/>
      </c>
      <c r="F132" s="116" t="str">
        <f>IF(基本情報入力シート!W175="","",基本情報入力シート!W175)</f>
        <v/>
      </c>
      <c r="G132" s="116" t="str">
        <f>IF(基本情報入力シート!Z175="","",基本情報入力シート!Z175)</f>
        <v/>
      </c>
      <c r="H132" s="215" t="str">
        <f>IF(基本情報入力シート!AD175="","",基本情報入力シート!AD175)</f>
        <v/>
      </c>
      <c r="I132" s="335" t="str">
        <f>IF(基本情報入力シート!AE175="","",基本情報入力シート!AE175)</f>
        <v/>
      </c>
      <c r="J132" s="449"/>
      <c r="K132" s="450"/>
      <c r="L132" s="448"/>
      <c r="M132" s="336" t="str">
        <f>IF(G132="", "", VLOOKUP(AO132,【参考】数式用!$AZ$3:$BA$6, 2, FALSE))</f>
        <v/>
      </c>
      <c r="N132" s="337" t="str">
        <f>IF(G132="","",VLOOKUP(G132,【参考】数式用!$A$4:$L$54,MATCH('様式第2-3号（個表） '!M132,【参考】数式用!$J$3:$L$3,0)+9,FALSE))</f>
        <v/>
      </c>
      <c r="O132" s="452" t="s">
        <v>2388</v>
      </c>
      <c r="P132" s="338" t="str">
        <f t="shared" si="19"/>
        <v>未入力あり</v>
      </c>
      <c r="Q132" s="258" t="str">
        <f>IFERROR(IF(P132="未入力あり","",ROUNDDOWN(ROUNDDOWN($H132*$I132,0)*VLOOKUP($G132,【参考】数式用!$A$4:$E$54,3, FALSE),0)),"")</f>
        <v/>
      </c>
      <c r="R132" s="258" t="str">
        <f>IF(AM132="×", 0,IF(P132="未入力あり","",ROUNDDOWN(ROUNDDOWN($H132*$I132,0)*VLOOKUP($G132,【参考】数式用!$A$4:$E$54,4,FALSE),0)))</f>
        <v/>
      </c>
      <c r="S132" s="339" t="str">
        <f>IF(AN132="×", 0,IF(P132="未入力あり","",ROUNDDOWN(ROUNDDOWN($H132*$I132,0)*VLOOKUP($G132,【参考】数式用!$A$4:$E$54,5, FALSE),0)))</f>
        <v/>
      </c>
      <c r="T132" s="342"/>
      <c r="U132" s="343"/>
      <c r="V132" s="33"/>
      <c r="W132" s="758"/>
      <c r="X132" s="758"/>
      <c r="Y132" s="758"/>
      <c r="Z132" s="758"/>
      <c r="AA132" s="758"/>
      <c r="AB132" s="758"/>
      <c r="AC132" s="758"/>
      <c r="AD132" s="758"/>
      <c r="AE132" s="758"/>
      <c r="AF132" s="758"/>
      <c r="AG132" s="758"/>
      <c r="AI132" s="345" t="str">
        <f t="shared" si="11"/>
        <v/>
      </c>
      <c r="AJ132" s="46" t="e">
        <f>VLOOKUP('様式第2-3号（個表） '!$G132,【参考】数式用!$P$4:$Q$54,2, FALSE)</f>
        <v>#N/A</v>
      </c>
      <c r="AK132" s="46" t="e">
        <f>VLOOKUP('様式第2-3号（個表） '!$G132,【参考】数式用!$P$4:$W$54,8, FALSE)</f>
        <v>#N/A</v>
      </c>
      <c r="AL132" s="46" t="e">
        <f>VLOOKUP('様式第2-3号（個表） '!$G132,【参考】数式用!$P$4:$AD$54,15, FALSE)</f>
        <v>#N/A</v>
      </c>
      <c r="AM132" s="46" t="str">
        <f t="shared" si="12"/>
        <v/>
      </c>
      <c r="AN132" s="46" t="str">
        <f t="shared" si="13"/>
        <v/>
      </c>
      <c r="AO132" s="46" t="str">
        <f t="shared" si="18"/>
        <v/>
      </c>
      <c r="AP132" s="46" t="str">
        <f>IF(G132="", "", VLOOKUP(G132,【参考】数式用!$A$4:$M$54,13,FALSE))</f>
        <v/>
      </c>
      <c r="AQ132" s="46" t="str">
        <f t="shared" si="15"/>
        <v>―</v>
      </c>
    </row>
    <row r="133" spans="1:43" ht="45" customHeight="1">
      <c r="A133" s="114">
        <f t="shared" si="17"/>
        <v>119</v>
      </c>
      <c r="B133" s="115" t="str">
        <f>IF(基本情報入力シート!B176="","",基本情報入力シート!B176)</f>
        <v/>
      </c>
      <c r="C133" s="116" t="str">
        <f>IF(基本情報入力シート!L176="","",基本情報入力シート!L176)</f>
        <v/>
      </c>
      <c r="D133" s="116" t="str">
        <f>IF(基本情報入力シート!Q176="","",基本情報入力シート!Q176)</f>
        <v/>
      </c>
      <c r="E133" s="116" t="str">
        <f>IF(基本情報入力シート!V176="","",基本情報入力シート!V176)</f>
        <v/>
      </c>
      <c r="F133" s="116" t="str">
        <f>IF(基本情報入力シート!W176="","",基本情報入力シート!W176)</f>
        <v/>
      </c>
      <c r="G133" s="116" t="str">
        <f>IF(基本情報入力シート!Z176="","",基本情報入力シート!Z176)</f>
        <v/>
      </c>
      <c r="H133" s="215" t="str">
        <f>IF(基本情報入力シート!AD176="","",基本情報入力シート!AD176)</f>
        <v/>
      </c>
      <c r="I133" s="335" t="str">
        <f>IF(基本情報入力シート!AE176="","",基本情報入力シート!AE176)</f>
        <v/>
      </c>
      <c r="J133" s="449"/>
      <c r="K133" s="448"/>
      <c r="L133" s="448"/>
      <c r="M133" s="336" t="str">
        <f>IF(G133="", "", VLOOKUP(AO133,【参考】数式用!$AZ$3:$BA$6, 2, FALSE))</f>
        <v/>
      </c>
      <c r="N133" s="337" t="str">
        <f>IF(G133="","",VLOOKUP(G133,【参考】数式用!$A$4:$L$54,MATCH('様式第2-3号（個表） '!M133,【参考】数式用!$J$3:$L$3,0)+9,FALSE))</f>
        <v/>
      </c>
      <c r="O133" s="452" t="s">
        <v>2388</v>
      </c>
      <c r="P133" s="338" t="str">
        <f t="shared" si="19"/>
        <v>未入力あり</v>
      </c>
      <c r="Q133" s="258" t="str">
        <f>IFERROR(IF(P133="未入力あり","",ROUNDDOWN(ROUNDDOWN($H133*$I133,0)*VLOOKUP($G133,【参考】数式用!$A$4:$E$54,3, FALSE),0)),"")</f>
        <v/>
      </c>
      <c r="R133" s="258" t="str">
        <f>IF(AM133="×", 0,IF(P133="未入力あり","",ROUNDDOWN(ROUNDDOWN($H133*$I133,0)*VLOOKUP($G133,【参考】数式用!$A$4:$E$54,4,FALSE),0)))</f>
        <v/>
      </c>
      <c r="S133" s="339" t="str">
        <f>IF(AN133="×", 0,IF(P133="未入力あり","",ROUNDDOWN(ROUNDDOWN($H133*$I133,0)*VLOOKUP($G133,【参考】数式用!$A$4:$E$54,5, FALSE),0)))</f>
        <v/>
      </c>
      <c r="T133" s="342"/>
      <c r="U133" s="343"/>
      <c r="V133" s="33"/>
      <c r="W133" s="758"/>
      <c r="X133" s="758"/>
      <c r="Y133" s="758"/>
      <c r="Z133" s="758"/>
      <c r="AA133" s="758"/>
      <c r="AB133" s="758"/>
      <c r="AC133" s="758"/>
      <c r="AD133" s="758"/>
      <c r="AE133" s="758"/>
      <c r="AF133" s="758"/>
      <c r="AG133" s="758"/>
      <c r="AI133" s="345" t="str">
        <f t="shared" si="11"/>
        <v/>
      </c>
      <c r="AJ133" s="46" t="e">
        <f>VLOOKUP('様式第2-3号（個表） '!$G133,【参考】数式用!$P$4:$Q$54,2, FALSE)</f>
        <v>#N/A</v>
      </c>
      <c r="AK133" s="46" t="e">
        <f>VLOOKUP('様式第2-3号（個表） '!$G133,【参考】数式用!$P$4:$W$54,8, FALSE)</f>
        <v>#N/A</v>
      </c>
      <c r="AL133" s="46" t="e">
        <f>VLOOKUP('様式第2-3号（個表） '!$G133,【参考】数式用!$P$4:$AD$54,15, FALSE)</f>
        <v>#N/A</v>
      </c>
      <c r="AM133" s="46" t="str">
        <f t="shared" si="12"/>
        <v/>
      </c>
      <c r="AN133" s="46" t="str">
        <f t="shared" si="13"/>
        <v/>
      </c>
      <c r="AO133" s="46" t="str">
        <f t="shared" si="18"/>
        <v/>
      </c>
      <c r="AP133" s="46" t="str">
        <f>IF(G133="", "", VLOOKUP(G133,【参考】数式用!$A$4:$M$54,13,FALSE))</f>
        <v/>
      </c>
      <c r="AQ133" s="46" t="str">
        <f t="shared" si="15"/>
        <v>―</v>
      </c>
    </row>
    <row r="134" spans="1:43" ht="45" customHeight="1">
      <c r="A134" s="114">
        <f t="shared" si="17"/>
        <v>120</v>
      </c>
      <c r="B134" s="115" t="str">
        <f>IF(基本情報入力シート!B177="","",基本情報入力シート!B177)</f>
        <v/>
      </c>
      <c r="C134" s="116" t="str">
        <f>IF(基本情報入力シート!L177="","",基本情報入力シート!L177)</f>
        <v/>
      </c>
      <c r="D134" s="116" t="str">
        <f>IF(基本情報入力シート!Q177="","",基本情報入力シート!Q177)</f>
        <v/>
      </c>
      <c r="E134" s="116" t="str">
        <f>IF(基本情報入力シート!V177="","",基本情報入力シート!V177)</f>
        <v/>
      </c>
      <c r="F134" s="116" t="str">
        <f>IF(基本情報入力シート!W177="","",基本情報入力シート!W177)</f>
        <v/>
      </c>
      <c r="G134" s="116" t="str">
        <f>IF(基本情報入力シート!Z177="","",基本情報入力シート!Z177)</f>
        <v/>
      </c>
      <c r="H134" s="215" t="str">
        <f>IF(基本情報入力シート!AD177="","",基本情報入力シート!AD177)</f>
        <v/>
      </c>
      <c r="I134" s="335" t="str">
        <f>IF(基本情報入力シート!AE177="","",基本情報入力シート!AE177)</f>
        <v/>
      </c>
      <c r="J134" s="449"/>
      <c r="K134" s="448"/>
      <c r="L134" s="448"/>
      <c r="M134" s="336" t="str">
        <f>IF(G134="", "", VLOOKUP(AO134,【参考】数式用!$AZ$3:$BA$6, 2, FALSE))</f>
        <v/>
      </c>
      <c r="N134" s="337" t="str">
        <f>IF(G134="","",VLOOKUP(G134,【参考】数式用!$A$4:$L$54,MATCH('様式第2-3号（個表） '!M134,【参考】数式用!$J$3:$L$3,0)+9,FALSE))</f>
        <v/>
      </c>
      <c r="O134" s="451" t="s">
        <v>2388</v>
      </c>
      <c r="P134" s="338" t="str">
        <f t="shared" si="19"/>
        <v>未入力あり</v>
      </c>
      <c r="Q134" s="258" t="str">
        <f>IFERROR(IF(P134="未入力あり","",ROUNDDOWN(ROUNDDOWN($H134*$I134,0)*VLOOKUP($G134,【参考】数式用!$A$4:$E$54,3, FALSE),0)),"")</f>
        <v/>
      </c>
      <c r="R134" s="258" t="str">
        <f>IF(AM134="×", 0,IF(P134="未入力あり","",ROUNDDOWN(ROUNDDOWN($H134*$I134,0)*VLOOKUP($G134,【参考】数式用!$A$4:$E$54,4,FALSE),0)))</f>
        <v/>
      </c>
      <c r="S134" s="339" t="str">
        <f>IF(AN134="×", 0,IF(P134="未入力あり","",ROUNDDOWN(ROUNDDOWN($H134*$I134,0)*VLOOKUP($G134,【参考】数式用!$A$4:$E$54,5, FALSE),0)))</f>
        <v/>
      </c>
      <c r="T134" s="342"/>
      <c r="U134" s="343"/>
      <c r="V134" s="33"/>
      <c r="W134" s="758"/>
      <c r="X134" s="758"/>
      <c r="Y134" s="758"/>
      <c r="Z134" s="758"/>
      <c r="AA134" s="758"/>
      <c r="AB134" s="758"/>
      <c r="AC134" s="758"/>
      <c r="AD134" s="758"/>
      <c r="AE134" s="758"/>
      <c r="AF134" s="758"/>
      <c r="AG134" s="758"/>
      <c r="AI134" s="345" t="str">
        <f t="shared" si="11"/>
        <v/>
      </c>
      <c r="AJ134" s="46" t="e">
        <f>VLOOKUP('様式第2-3号（個表） '!$G134,【参考】数式用!$P$4:$Q$54,2, FALSE)</f>
        <v>#N/A</v>
      </c>
      <c r="AK134" s="46" t="e">
        <f>VLOOKUP('様式第2-3号（個表） '!$G134,【参考】数式用!$P$4:$W$54,8, FALSE)</f>
        <v>#N/A</v>
      </c>
      <c r="AL134" s="46" t="e">
        <f>VLOOKUP('様式第2-3号（個表） '!$G134,【参考】数式用!$P$4:$AD$54,15, FALSE)</f>
        <v>#N/A</v>
      </c>
      <c r="AM134" s="46" t="str">
        <f t="shared" si="12"/>
        <v/>
      </c>
      <c r="AN134" s="46" t="str">
        <f t="shared" si="13"/>
        <v/>
      </c>
      <c r="AO134" s="46" t="str">
        <f t="shared" si="18"/>
        <v/>
      </c>
      <c r="AP134" s="46" t="str">
        <f>IF(G134="", "", VLOOKUP(G134,【参考】数式用!$A$4:$M$54,13,FALSE))</f>
        <v/>
      </c>
      <c r="AQ134" s="46" t="str">
        <f t="shared" si="15"/>
        <v>―</v>
      </c>
    </row>
    <row r="135" spans="1:43" ht="45" customHeight="1">
      <c r="A135" s="114">
        <f t="shared" si="17"/>
        <v>121</v>
      </c>
      <c r="B135" s="115" t="str">
        <f>IF(基本情報入力シート!B178="","",基本情報入力シート!B178)</f>
        <v/>
      </c>
      <c r="C135" s="116" t="str">
        <f>IF(基本情報入力シート!L178="","",基本情報入力シート!L178)</f>
        <v/>
      </c>
      <c r="D135" s="116" t="str">
        <f>IF(基本情報入力シート!Q178="","",基本情報入力シート!Q178)</f>
        <v/>
      </c>
      <c r="E135" s="116" t="str">
        <f>IF(基本情報入力シート!V178="","",基本情報入力シート!V178)</f>
        <v/>
      </c>
      <c r="F135" s="116" t="str">
        <f>IF(基本情報入力シート!W178="","",基本情報入力シート!W178)</f>
        <v/>
      </c>
      <c r="G135" s="116" t="str">
        <f>IF(基本情報入力シート!Z178="","",基本情報入力シート!Z178)</f>
        <v/>
      </c>
      <c r="H135" s="215" t="str">
        <f>IF(基本情報入力シート!AD178="","",基本情報入力シート!AD178)</f>
        <v/>
      </c>
      <c r="I135" s="335" t="str">
        <f>IF(基本情報入力シート!AE178="","",基本情報入力シート!AE178)</f>
        <v/>
      </c>
      <c r="J135" s="449"/>
      <c r="K135" s="448"/>
      <c r="L135" s="448"/>
      <c r="M135" s="336" t="str">
        <f>IF(G135="", "", VLOOKUP(AO135,【参考】数式用!$AZ$3:$BA$6, 2, FALSE))</f>
        <v/>
      </c>
      <c r="N135" s="337" t="str">
        <f>IF(G135="","",VLOOKUP(G135,【参考】数式用!$A$4:$L$54,MATCH('様式第2-3号（個表） '!M135,【参考】数式用!$J$3:$L$3,0)+9,FALSE))</f>
        <v/>
      </c>
      <c r="O135" s="452" t="s">
        <v>2388</v>
      </c>
      <c r="P135" s="338" t="str">
        <f t="shared" si="19"/>
        <v>未入力あり</v>
      </c>
      <c r="Q135" s="258" t="str">
        <f>IFERROR(IF(P135="未入力あり","",ROUNDDOWN(ROUNDDOWN($H135*$I135,0)*VLOOKUP($G135,【参考】数式用!$A$4:$E$54,3, FALSE),0)),"")</f>
        <v/>
      </c>
      <c r="R135" s="258" t="str">
        <f>IF(AM135="×", 0,IF(P135="未入力あり","",ROUNDDOWN(ROUNDDOWN($H135*$I135,0)*VLOOKUP($G135,【参考】数式用!$A$4:$E$54,4,FALSE),0)))</f>
        <v/>
      </c>
      <c r="S135" s="339" t="str">
        <f>IF(AN135="×", 0,IF(P135="未入力あり","",ROUNDDOWN(ROUNDDOWN($H135*$I135,0)*VLOOKUP($G135,【参考】数式用!$A$4:$E$54,5, FALSE),0)))</f>
        <v/>
      </c>
      <c r="T135" s="342"/>
      <c r="U135" s="343"/>
      <c r="V135" s="33"/>
      <c r="W135" s="758"/>
      <c r="X135" s="758"/>
      <c r="Y135" s="758"/>
      <c r="Z135" s="758"/>
      <c r="AA135" s="758"/>
      <c r="AB135" s="758"/>
      <c r="AC135" s="758"/>
      <c r="AD135" s="758"/>
      <c r="AE135" s="758"/>
      <c r="AF135" s="758"/>
      <c r="AG135" s="758"/>
      <c r="AI135" s="345" t="str">
        <f t="shared" si="11"/>
        <v/>
      </c>
      <c r="AJ135" s="46" t="e">
        <f>VLOOKUP('様式第2-3号（個表） '!$G135,【参考】数式用!$P$4:$Q$54,2, FALSE)</f>
        <v>#N/A</v>
      </c>
      <c r="AK135" s="46" t="e">
        <f>VLOOKUP('様式第2-3号（個表） '!$G135,【参考】数式用!$P$4:$W$54,8, FALSE)</f>
        <v>#N/A</v>
      </c>
      <c r="AL135" s="46" t="e">
        <f>VLOOKUP('様式第2-3号（個表） '!$G135,【参考】数式用!$P$4:$AD$54,15, FALSE)</f>
        <v>#N/A</v>
      </c>
      <c r="AM135" s="46" t="str">
        <f t="shared" si="12"/>
        <v/>
      </c>
      <c r="AN135" s="46" t="str">
        <f t="shared" si="13"/>
        <v/>
      </c>
      <c r="AO135" s="46" t="str">
        <f t="shared" si="18"/>
        <v/>
      </c>
      <c r="AP135" s="46" t="str">
        <f>IF(G135="", "", VLOOKUP(G135,【参考】数式用!$A$4:$M$54,13,FALSE))</f>
        <v/>
      </c>
      <c r="AQ135" s="46" t="str">
        <f t="shared" si="15"/>
        <v>―</v>
      </c>
    </row>
    <row r="136" spans="1:43" ht="45" customHeight="1">
      <c r="A136" s="114">
        <f t="shared" si="17"/>
        <v>122</v>
      </c>
      <c r="B136" s="115" t="str">
        <f>IF(基本情報入力シート!B179="","",基本情報入力シート!B179)</f>
        <v/>
      </c>
      <c r="C136" s="116" t="str">
        <f>IF(基本情報入力シート!L179="","",基本情報入力シート!L179)</f>
        <v/>
      </c>
      <c r="D136" s="116" t="str">
        <f>IF(基本情報入力シート!Q179="","",基本情報入力シート!Q179)</f>
        <v/>
      </c>
      <c r="E136" s="116" t="str">
        <f>IF(基本情報入力シート!V179="","",基本情報入力シート!V179)</f>
        <v/>
      </c>
      <c r="F136" s="116" t="str">
        <f>IF(基本情報入力シート!W179="","",基本情報入力シート!W179)</f>
        <v/>
      </c>
      <c r="G136" s="116" t="str">
        <f>IF(基本情報入力シート!Z179="","",基本情報入力シート!Z179)</f>
        <v/>
      </c>
      <c r="H136" s="215" t="str">
        <f>IF(基本情報入力シート!AD179="","",基本情報入力シート!AD179)</f>
        <v/>
      </c>
      <c r="I136" s="335" t="str">
        <f>IF(基本情報入力シート!AE179="","",基本情報入力シート!AE179)</f>
        <v/>
      </c>
      <c r="J136" s="449"/>
      <c r="K136" s="448"/>
      <c r="L136" s="448"/>
      <c r="M136" s="336" t="str">
        <f>IF(G136="", "", VLOOKUP(AO136,【参考】数式用!$AZ$3:$BA$6, 2, FALSE))</f>
        <v/>
      </c>
      <c r="N136" s="337" t="str">
        <f>IF(G136="","",VLOOKUP(G136,【参考】数式用!$A$4:$L$54,MATCH('様式第2-3号（個表） '!M136,【参考】数式用!$J$3:$L$3,0)+9,FALSE))</f>
        <v/>
      </c>
      <c r="O136" s="452" t="s">
        <v>2388</v>
      </c>
      <c r="P136" s="338" t="str">
        <f t="shared" si="19"/>
        <v>未入力あり</v>
      </c>
      <c r="Q136" s="258" t="str">
        <f>IFERROR(IF(P136="未入力あり","",ROUNDDOWN(ROUNDDOWN($H136*$I136,0)*VLOOKUP($G136,【参考】数式用!$A$4:$E$54,3, FALSE),0)),"")</f>
        <v/>
      </c>
      <c r="R136" s="258" t="str">
        <f>IF(AM136="×", 0,IF(P136="未入力あり","",ROUNDDOWN(ROUNDDOWN($H136*$I136,0)*VLOOKUP($G136,【参考】数式用!$A$4:$E$54,4,FALSE),0)))</f>
        <v/>
      </c>
      <c r="S136" s="339" t="str">
        <f>IF(AN136="×", 0,IF(P136="未入力あり","",ROUNDDOWN(ROUNDDOWN($H136*$I136,0)*VLOOKUP($G136,【参考】数式用!$A$4:$E$54,5, FALSE),0)))</f>
        <v/>
      </c>
      <c r="T136" s="342"/>
      <c r="U136" s="343"/>
      <c r="V136" s="33"/>
      <c r="W136" s="758"/>
      <c r="X136" s="758"/>
      <c r="Y136" s="758"/>
      <c r="Z136" s="758"/>
      <c r="AA136" s="758"/>
      <c r="AB136" s="758"/>
      <c r="AC136" s="758"/>
      <c r="AD136" s="758"/>
      <c r="AE136" s="758"/>
      <c r="AF136" s="758"/>
      <c r="AG136" s="758"/>
      <c r="AI136" s="345" t="str">
        <f t="shared" si="11"/>
        <v/>
      </c>
      <c r="AJ136" s="46" t="e">
        <f>VLOOKUP('様式第2-3号（個表） '!$G136,【参考】数式用!$P$4:$Q$54,2, FALSE)</f>
        <v>#N/A</v>
      </c>
      <c r="AK136" s="46" t="e">
        <f>VLOOKUP('様式第2-3号（個表） '!$G136,【参考】数式用!$P$4:$W$54,8, FALSE)</f>
        <v>#N/A</v>
      </c>
      <c r="AL136" s="46" t="e">
        <f>VLOOKUP('様式第2-3号（個表） '!$G136,【参考】数式用!$P$4:$AD$54,15, FALSE)</f>
        <v>#N/A</v>
      </c>
      <c r="AM136" s="46" t="str">
        <f t="shared" si="12"/>
        <v/>
      </c>
      <c r="AN136" s="46" t="str">
        <f t="shared" si="13"/>
        <v/>
      </c>
      <c r="AO136" s="46" t="str">
        <f t="shared" si="18"/>
        <v/>
      </c>
      <c r="AP136" s="46" t="str">
        <f>IF(G136="", "", VLOOKUP(G136,【参考】数式用!$A$4:$M$54,13,FALSE))</f>
        <v/>
      </c>
      <c r="AQ136" s="46" t="str">
        <f t="shared" si="15"/>
        <v>―</v>
      </c>
    </row>
    <row r="137" spans="1:43" ht="45" customHeight="1">
      <c r="A137" s="114">
        <f t="shared" si="17"/>
        <v>123</v>
      </c>
      <c r="B137" s="115" t="str">
        <f>IF(基本情報入力シート!B180="","",基本情報入力シート!B180)</f>
        <v/>
      </c>
      <c r="C137" s="116" t="str">
        <f>IF(基本情報入力シート!L180="","",基本情報入力シート!L180)</f>
        <v/>
      </c>
      <c r="D137" s="116" t="str">
        <f>IF(基本情報入力シート!Q180="","",基本情報入力シート!Q180)</f>
        <v/>
      </c>
      <c r="E137" s="116" t="str">
        <f>IF(基本情報入力シート!V180="","",基本情報入力シート!V180)</f>
        <v/>
      </c>
      <c r="F137" s="116" t="str">
        <f>IF(基本情報入力シート!W180="","",基本情報入力シート!W180)</f>
        <v/>
      </c>
      <c r="G137" s="116" t="str">
        <f>IF(基本情報入力シート!Z180="","",基本情報入力シート!Z180)</f>
        <v/>
      </c>
      <c r="H137" s="215" t="str">
        <f>IF(基本情報入力シート!AD180="","",基本情報入力シート!AD180)</f>
        <v/>
      </c>
      <c r="I137" s="335" t="str">
        <f>IF(基本情報入力シート!AE180="","",基本情報入力シート!AE180)</f>
        <v/>
      </c>
      <c r="J137" s="449"/>
      <c r="K137" s="450"/>
      <c r="L137" s="448"/>
      <c r="M137" s="336" t="str">
        <f>IF(G137="", "", VLOOKUP(AO137,【参考】数式用!$AZ$3:$BA$6, 2, FALSE))</f>
        <v/>
      </c>
      <c r="N137" s="337" t="str">
        <f>IF(G137="","",VLOOKUP(G137,【参考】数式用!$A$4:$L$54,MATCH('様式第2-3号（個表） '!M137,【参考】数式用!$J$3:$L$3,0)+9,FALSE))</f>
        <v/>
      </c>
      <c r="O137" s="451" t="s">
        <v>2388</v>
      </c>
      <c r="P137" s="338" t="str">
        <f t="shared" si="19"/>
        <v>未入力あり</v>
      </c>
      <c r="Q137" s="258" t="str">
        <f>IFERROR(IF(P137="未入力あり","",ROUNDDOWN(ROUNDDOWN($H137*$I137,0)*VLOOKUP($G137,【参考】数式用!$A$4:$E$54,3, FALSE),0)),"")</f>
        <v/>
      </c>
      <c r="R137" s="258" t="str">
        <f>IF(AM137="×", 0,IF(P137="未入力あり","",ROUNDDOWN(ROUNDDOWN($H137*$I137,0)*VLOOKUP($G137,【参考】数式用!$A$4:$E$54,4,FALSE),0)))</f>
        <v/>
      </c>
      <c r="S137" s="339" t="str">
        <f>IF(AN137="×", 0,IF(P137="未入力あり","",ROUNDDOWN(ROUNDDOWN($H137*$I137,0)*VLOOKUP($G137,【参考】数式用!$A$4:$E$54,5, FALSE),0)))</f>
        <v/>
      </c>
      <c r="T137" s="342"/>
      <c r="U137" s="343"/>
      <c r="V137" s="33"/>
      <c r="W137" s="758"/>
      <c r="X137" s="758"/>
      <c r="Y137" s="758"/>
      <c r="Z137" s="758"/>
      <c r="AA137" s="758"/>
      <c r="AB137" s="758"/>
      <c r="AC137" s="758"/>
      <c r="AD137" s="758"/>
      <c r="AE137" s="758"/>
      <c r="AF137" s="758"/>
      <c r="AG137" s="758"/>
      <c r="AI137" s="345" t="str">
        <f t="shared" si="11"/>
        <v/>
      </c>
      <c r="AJ137" s="46" t="e">
        <f>VLOOKUP('様式第2-3号（個表） '!$G137,【参考】数式用!$P$4:$Q$54,2, FALSE)</f>
        <v>#N/A</v>
      </c>
      <c r="AK137" s="46" t="e">
        <f>VLOOKUP('様式第2-3号（個表） '!$G137,【参考】数式用!$P$4:$W$54,8, FALSE)</f>
        <v>#N/A</v>
      </c>
      <c r="AL137" s="46" t="e">
        <f>VLOOKUP('様式第2-3号（個表） '!$G137,【参考】数式用!$P$4:$AD$54,15, FALSE)</f>
        <v>#N/A</v>
      </c>
      <c r="AM137" s="46" t="str">
        <f t="shared" si="12"/>
        <v/>
      </c>
      <c r="AN137" s="46" t="str">
        <f t="shared" si="13"/>
        <v/>
      </c>
      <c r="AO137" s="46" t="str">
        <f t="shared" si="18"/>
        <v/>
      </c>
      <c r="AP137" s="46" t="str">
        <f>IF(G137="", "", VLOOKUP(G137,【参考】数式用!$A$4:$M$54,13,FALSE))</f>
        <v/>
      </c>
      <c r="AQ137" s="46" t="str">
        <f t="shared" si="15"/>
        <v>―</v>
      </c>
    </row>
    <row r="138" spans="1:43" ht="45" customHeight="1">
      <c r="A138" s="114">
        <f t="shared" si="17"/>
        <v>124</v>
      </c>
      <c r="B138" s="115" t="str">
        <f>IF(基本情報入力シート!B181="","",基本情報入力シート!B181)</f>
        <v/>
      </c>
      <c r="C138" s="116" t="str">
        <f>IF(基本情報入力シート!L181="","",基本情報入力シート!L181)</f>
        <v/>
      </c>
      <c r="D138" s="116" t="str">
        <f>IF(基本情報入力シート!Q181="","",基本情報入力シート!Q181)</f>
        <v/>
      </c>
      <c r="E138" s="116" t="str">
        <f>IF(基本情報入力シート!V181="","",基本情報入力シート!V181)</f>
        <v/>
      </c>
      <c r="F138" s="116" t="str">
        <f>IF(基本情報入力シート!W181="","",基本情報入力シート!W181)</f>
        <v/>
      </c>
      <c r="G138" s="116" t="str">
        <f>IF(基本情報入力シート!Z181="","",基本情報入力シート!Z181)</f>
        <v/>
      </c>
      <c r="H138" s="215" t="str">
        <f>IF(基本情報入力シート!AD181="","",基本情報入力シート!AD181)</f>
        <v/>
      </c>
      <c r="I138" s="335" t="str">
        <f>IF(基本情報入力シート!AE181="","",基本情報入力シート!AE181)</f>
        <v/>
      </c>
      <c r="J138" s="449"/>
      <c r="K138" s="450"/>
      <c r="L138" s="448"/>
      <c r="M138" s="336" t="str">
        <f>IF(G138="", "", VLOOKUP(AO138,【参考】数式用!$AZ$3:$BA$6, 2, FALSE))</f>
        <v/>
      </c>
      <c r="N138" s="337" t="str">
        <f>IF(G138="","",VLOOKUP(G138,【参考】数式用!$A$4:$L$54,MATCH('様式第2-3号（個表） '!M138,【参考】数式用!$J$3:$L$3,0)+9,FALSE))</f>
        <v/>
      </c>
      <c r="O138" s="452" t="s">
        <v>2388</v>
      </c>
      <c r="P138" s="338" t="str">
        <f t="shared" si="19"/>
        <v>未入力あり</v>
      </c>
      <c r="Q138" s="258" t="str">
        <f>IFERROR(IF(P138="未入力あり","",ROUNDDOWN(ROUNDDOWN($H138*$I138,0)*VLOOKUP($G138,【参考】数式用!$A$4:$E$54,3, FALSE),0)),"")</f>
        <v/>
      </c>
      <c r="R138" s="258" t="str">
        <f>IF(AM138="×", 0,IF(P138="未入力あり","",ROUNDDOWN(ROUNDDOWN($H138*$I138,0)*VLOOKUP($G138,【参考】数式用!$A$4:$E$54,4,FALSE),0)))</f>
        <v/>
      </c>
      <c r="S138" s="339" t="str">
        <f>IF(AN138="×", 0,IF(P138="未入力あり","",ROUNDDOWN(ROUNDDOWN($H138*$I138,0)*VLOOKUP($G138,【参考】数式用!$A$4:$E$54,5, FALSE),0)))</f>
        <v/>
      </c>
      <c r="T138" s="342"/>
      <c r="U138" s="343"/>
      <c r="V138" s="33"/>
      <c r="W138" s="758"/>
      <c r="X138" s="758"/>
      <c r="Y138" s="758"/>
      <c r="Z138" s="758"/>
      <c r="AA138" s="758"/>
      <c r="AB138" s="758"/>
      <c r="AC138" s="758"/>
      <c r="AD138" s="758"/>
      <c r="AE138" s="758"/>
      <c r="AF138" s="758"/>
      <c r="AG138" s="758"/>
      <c r="AI138" s="345" t="str">
        <f t="shared" si="11"/>
        <v/>
      </c>
      <c r="AJ138" s="46" t="e">
        <f>VLOOKUP('様式第2-3号（個表） '!$G138,【参考】数式用!$P$4:$Q$54,2, FALSE)</f>
        <v>#N/A</v>
      </c>
      <c r="AK138" s="46" t="e">
        <f>VLOOKUP('様式第2-3号（個表） '!$G138,【参考】数式用!$P$4:$W$54,8, FALSE)</f>
        <v>#N/A</v>
      </c>
      <c r="AL138" s="46" t="e">
        <f>VLOOKUP('様式第2-3号（個表） '!$G138,【参考】数式用!$P$4:$AD$54,15, FALSE)</f>
        <v>#N/A</v>
      </c>
      <c r="AM138" s="46" t="str">
        <f t="shared" si="12"/>
        <v/>
      </c>
      <c r="AN138" s="46" t="str">
        <f t="shared" si="13"/>
        <v/>
      </c>
      <c r="AO138" s="46" t="str">
        <f t="shared" si="18"/>
        <v/>
      </c>
      <c r="AP138" s="46" t="str">
        <f>IF(G138="", "", VLOOKUP(G138,【参考】数式用!$A$4:$M$54,13,FALSE))</f>
        <v/>
      </c>
      <c r="AQ138" s="46" t="str">
        <f t="shared" si="15"/>
        <v>―</v>
      </c>
    </row>
    <row r="139" spans="1:43" ht="45" customHeight="1">
      <c r="A139" s="114">
        <f t="shared" si="17"/>
        <v>125</v>
      </c>
      <c r="B139" s="115" t="str">
        <f>IF(基本情報入力シート!B182="","",基本情報入力シート!B182)</f>
        <v/>
      </c>
      <c r="C139" s="116" t="str">
        <f>IF(基本情報入力シート!L182="","",基本情報入力シート!L182)</f>
        <v/>
      </c>
      <c r="D139" s="116" t="str">
        <f>IF(基本情報入力シート!Q182="","",基本情報入力シート!Q182)</f>
        <v/>
      </c>
      <c r="E139" s="116" t="str">
        <f>IF(基本情報入力シート!V182="","",基本情報入力シート!V182)</f>
        <v/>
      </c>
      <c r="F139" s="116" t="str">
        <f>IF(基本情報入力シート!W182="","",基本情報入力シート!W182)</f>
        <v/>
      </c>
      <c r="G139" s="116" t="str">
        <f>IF(基本情報入力シート!Z182="","",基本情報入力シート!Z182)</f>
        <v/>
      </c>
      <c r="H139" s="215" t="str">
        <f>IF(基本情報入力シート!AD182="","",基本情報入力シート!AD182)</f>
        <v/>
      </c>
      <c r="I139" s="335" t="str">
        <f>IF(基本情報入力シート!AE182="","",基本情報入力シート!AE182)</f>
        <v/>
      </c>
      <c r="J139" s="449"/>
      <c r="K139" s="448"/>
      <c r="L139" s="448"/>
      <c r="M139" s="336" t="str">
        <f>IF(G139="", "", VLOOKUP(AO139,【参考】数式用!$AZ$3:$BA$6, 2, FALSE))</f>
        <v/>
      </c>
      <c r="N139" s="337" t="str">
        <f>IF(G139="","",VLOOKUP(G139,【参考】数式用!$A$4:$L$54,MATCH('様式第2-3号（個表） '!M139,【参考】数式用!$J$3:$L$3,0)+9,FALSE))</f>
        <v/>
      </c>
      <c r="O139" s="452" t="s">
        <v>2388</v>
      </c>
      <c r="P139" s="338" t="str">
        <f t="shared" si="19"/>
        <v>未入力あり</v>
      </c>
      <c r="Q139" s="258" t="str">
        <f>IFERROR(IF(P139="未入力あり","",ROUNDDOWN(ROUNDDOWN($H139*$I139,0)*VLOOKUP($G139,【参考】数式用!$A$4:$E$54,3, FALSE),0)),"")</f>
        <v/>
      </c>
      <c r="R139" s="258" t="str">
        <f>IF(AM139="×", 0,IF(P139="未入力あり","",ROUNDDOWN(ROUNDDOWN($H139*$I139,0)*VLOOKUP($G139,【参考】数式用!$A$4:$E$54,4,FALSE),0)))</f>
        <v/>
      </c>
      <c r="S139" s="339" t="str">
        <f>IF(AN139="×", 0,IF(P139="未入力あり","",ROUNDDOWN(ROUNDDOWN($H139*$I139,0)*VLOOKUP($G139,【参考】数式用!$A$4:$E$54,5, FALSE),0)))</f>
        <v/>
      </c>
      <c r="T139" s="342"/>
      <c r="U139" s="343"/>
      <c r="V139" s="33"/>
      <c r="W139" s="758"/>
      <c r="X139" s="758"/>
      <c r="Y139" s="758"/>
      <c r="Z139" s="758"/>
      <c r="AA139" s="758"/>
      <c r="AB139" s="758"/>
      <c r="AC139" s="758"/>
      <c r="AD139" s="758"/>
      <c r="AE139" s="758"/>
      <c r="AF139" s="758"/>
      <c r="AG139" s="758"/>
      <c r="AI139" s="345" t="str">
        <f t="shared" si="11"/>
        <v/>
      </c>
      <c r="AJ139" s="46" t="e">
        <f>VLOOKUP('様式第2-3号（個表） '!$G139,【参考】数式用!$P$4:$Q$54,2, FALSE)</f>
        <v>#N/A</v>
      </c>
      <c r="AK139" s="46" t="e">
        <f>VLOOKUP('様式第2-3号（個表） '!$G139,【参考】数式用!$P$4:$W$54,8, FALSE)</f>
        <v>#N/A</v>
      </c>
      <c r="AL139" s="46" t="e">
        <f>VLOOKUP('様式第2-3号（個表） '!$G139,【参考】数式用!$P$4:$AD$54,15, FALSE)</f>
        <v>#N/A</v>
      </c>
      <c r="AM139" s="46" t="str">
        <f t="shared" si="12"/>
        <v/>
      </c>
      <c r="AN139" s="46" t="str">
        <f t="shared" si="13"/>
        <v/>
      </c>
      <c r="AO139" s="46" t="str">
        <f t="shared" si="18"/>
        <v/>
      </c>
      <c r="AP139" s="46" t="str">
        <f>IF(G139="", "", VLOOKUP(G139,【参考】数式用!$A$4:$M$54,13,FALSE))</f>
        <v/>
      </c>
      <c r="AQ139" s="46" t="str">
        <f t="shared" si="15"/>
        <v>―</v>
      </c>
    </row>
    <row r="140" spans="1:43" ht="45" customHeight="1">
      <c r="A140" s="114">
        <f t="shared" si="17"/>
        <v>126</v>
      </c>
      <c r="B140" s="115" t="str">
        <f>IF(基本情報入力シート!B183="","",基本情報入力シート!B183)</f>
        <v/>
      </c>
      <c r="C140" s="116" t="str">
        <f>IF(基本情報入力シート!L183="","",基本情報入力シート!L183)</f>
        <v/>
      </c>
      <c r="D140" s="116" t="str">
        <f>IF(基本情報入力シート!Q183="","",基本情報入力シート!Q183)</f>
        <v/>
      </c>
      <c r="E140" s="116" t="str">
        <f>IF(基本情報入力シート!V183="","",基本情報入力シート!V183)</f>
        <v/>
      </c>
      <c r="F140" s="116" t="str">
        <f>IF(基本情報入力シート!W183="","",基本情報入力シート!W183)</f>
        <v/>
      </c>
      <c r="G140" s="116" t="str">
        <f>IF(基本情報入力シート!Z183="","",基本情報入力シート!Z183)</f>
        <v/>
      </c>
      <c r="H140" s="215" t="str">
        <f>IF(基本情報入力シート!AD183="","",基本情報入力シート!AD183)</f>
        <v/>
      </c>
      <c r="I140" s="335" t="str">
        <f>IF(基本情報入力シート!AE183="","",基本情報入力シート!AE183)</f>
        <v/>
      </c>
      <c r="J140" s="449"/>
      <c r="K140" s="448"/>
      <c r="L140" s="448"/>
      <c r="M140" s="336" t="str">
        <f>IF(G140="", "", VLOOKUP(AO140,【参考】数式用!$AZ$3:$BA$6, 2, FALSE))</f>
        <v/>
      </c>
      <c r="N140" s="337" t="str">
        <f>IF(G140="","",VLOOKUP(G140,【参考】数式用!$A$4:$L$54,MATCH('様式第2-3号（個表） '!M140,【参考】数式用!$J$3:$L$3,0)+9,FALSE))</f>
        <v/>
      </c>
      <c r="O140" s="451" t="s">
        <v>2388</v>
      </c>
      <c r="P140" s="338" t="str">
        <f t="shared" si="19"/>
        <v>未入力あり</v>
      </c>
      <c r="Q140" s="258" t="str">
        <f>IFERROR(IF(P140="未入力あり","",ROUNDDOWN(ROUNDDOWN($H140*$I140,0)*VLOOKUP($G140,【参考】数式用!$A$4:$E$54,3, FALSE),0)),"")</f>
        <v/>
      </c>
      <c r="R140" s="258" t="str">
        <f>IF(AM140="×", 0,IF(P140="未入力あり","",ROUNDDOWN(ROUNDDOWN($H140*$I140,0)*VLOOKUP($G140,【参考】数式用!$A$4:$E$54,4,FALSE),0)))</f>
        <v/>
      </c>
      <c r="S140" s="339" t="str">
        <f>IF(AN140="×", 0,IF(P140="未入力あり","",ROUNDDOWN(ROUNDDOWN($H140*$I140,0)*VLOOKUP($G140,【参考】数式用!$A$4:$E$54,5, FALSE),0)))</f>
        <v/>
      </c>
      <c r="T140" s="342"/>
      <c r="U140" s="343"/>
      <c r="V140" s="33"/>
      <c r="W140" s="758"/>
      <c r="X140" s="758"/>
      <c r="Y140" s="758"/>
      <c r="Z140" s="758"/>
      <c r="AA140" s="758"/>
      <c r="AB140" s="758"/>
      <c r="AC140" s="758"/>
      <c r="AD140" s="758"/>
      <c r="AE140" s="758"/>
      <c r="AF140" s="758"/>
      <c r="AG140" s="758"/>
      <c r="AI140" s="345" t="str">
        <f t="shared" si="11"/>
        <v/>
      </c>
      <c r="AJ140" s="46" t="e">
        <f>VLOOKUP('様式第2-3号（個表） '!$G140,【参考】数式用!$P$4:$Q$54,2, FALSE)</f>
        <v>#N/A</v>
      </c>
      <c r="AK140" s="46" t="e">
        <f>VLOOKUP('様式第2-3号（個表） '!$G140,【参考】数式用!$P$4:$W$54,8, FALSE)</f>
        <v>#N/A</v>
      </c>
      <c r="AL140" s="46" t="e">
        <f>VLOOKUP('様式第2-3号（個表） '!$G140,【参考】数式用!$P$4:$AD$54,15, FALSE)</f>
        <v>#N/A</v>
      </c>
      <c r="AM140" s="46" t="str">
        <f t="shared" si="12"/>
        <v/>
      </c>
      <c r="AN140" s="46" t="str">
        <f t="shared" si="13"/>
        <v/>
      </c>
      <c r="AO140" s="46" t="str">
        <f t="shared" si="18"/>
        <v/>
      </c>
      <c r="AP140" s="46" t="str">
        <f>IF(G140="", "", VLOOKUP(G140,【参考】数式用!$A$4:$M$54,13,FALSE))</f>
        <v/>
      </c>
      <c r="AQ140" s="46" t="str">
        <f t="shared" si="15"/>
        <v>―</v>
      </c>
    </row>
    <row r="141" spans="1:43" ht="45" customHeight="1">
      <c r="A141" s="114">
        <f t="shared" si="17"/>
        <v>127</v>
      </c>
      <c r="B141" s="115" t="str">
        <f>IF(基本情報入力シート!B184="","",基本情報入力シート!B184)</f>
        <v/>
      </c>
      <c r="C141" s="116" t="str">
        <f>IF(基本情報入力シート!L184="","",基本情報入力シート!L184)</f>
        <v/>
      </c>
      <c r="D141" s="116" t="str">
        <f>IF(基本情報入力シート!Q184="","",基本情報入力シート!Q184)</f>
        <v/>
      </c>
      <c r="E141" s="116" t="str">
        <f>IF(基本情報入力シート!V184="","",基本情報入力シート!V184)</f>
        <v/>
      </c>
      <c r="F141" s="116" t="str">
        <f>IF(基本情報入力シート!W184="","",基本情報入力シート!W184)</f>
        <v/>
      </c>
      <c r="G141" s="116" t="str">
        <f>IF(基本情報入力シート!Z184="","",基本情報入力シート!Z184)</f>
        <v/>
      </c>
      <c r="H141" s="215" t="str">
        <f>IF(基本情報入力シート!AD184="","",基本情報入力シート!AD184)</f>
        <v/>
      </c>
      <c r="I141" s="335" t="str">
        <f>IF(基本情報入力シート!AE184="","",基本情報入力シート!AE184)</f>
        <v/>
      </c>
      <c r="J141" s="449"/>
      <c r="K141" s="448"/>
      <c r="L141" s="448"/>
      <c r="M141" s="336" t="str">
        <f>IF(G141="", "", VLOOKUP(AO141,【参考】数式用!$AZ$3:$BA$6, 2, FALSE))</f>
        <v/>
      </c>
      <c r="N141" s="337" t="str">
        <f>IF(G141="","",VLOOKUP(G141,【参考】数式用!$A$4:$L$54,MATCH('様式第2-3号（個表） '!M141,【参考】数式用!$J$3:$L$3,0)+9,FALSE))</f>
        <v/>
      </c>
      <c r="O141" s="452" t="s">
        <v>2388</v>
      </c>
      <c r="P141" s="338" t="str">
        <f t="shared" si="19"/>
        <v>未入力あり</v>
      </c>
      <c r="Q141" s="258" t="str">
        <f>IFERROR(IF(P141="未入力あり","",ROUNDDOWN(ROUNDDOWN($H141*$I141,0)*VLOOKUP($G141,【参考】数式用!$A$4:$E$54,3, FALSE),0)),"")</f>
        <v/>
      </c>
      <c r="R141" s="258" t="str">
        <f>IF(AM141="×", 0,IF(P141="未入力あり","",ROUNDDOWN(ROUNDDOWN($H141*$I141,0)*VLOOKUP($G141,【参考】数式用!$A$4:$E$54,4,FALSE),0)))</f>
        <v/>
      </c>
      <c r="S141" s="339" t="str">
        <f>IF(AN141="×", 0,IF(P141="未入力あり","",ROUNDDOWN(ROUNDDOWN($H141*$I141,0)*VLOOKUP($G141,【参考】数式用!$A$4:$E$54,5, FALSE),0)))</f>
        <v/>
      </c>
      <c r="T141" s="342"/>
      <c r="U141" s="343"/>
      <c r="V141" s="33"/>
      <c r="W141" s="758"/>
      <c r="X141" s="758"/>
      <c r="Y141" s="758"/>
      <c r="Z141" s="758"/>
      <c r="AA141" s="758"/>
      <c r="AB141" s="758"/>
      <c r="AC141" s="758"/>
      <c r="AD141" s="758"/>
      <c r="AE141" s="758"/>
      <c r="AF141" s="758"/>
      <c r="AG141" s="758"/>
      <c r="AI141" s="345" t="str">
        <f t="shared" si="11"/>
        <v/>
      </c>
      <c r="AJ141" s="46" t="e">
        <f>VLOOKUP('様式第2-3号（個表） '!$G141,【参考】数式用!$P$4:$Q$54,2, FALSE)</f>
        <v>#N/A</v>
      </c>
      <c r="AK141" s="46" t="e">
        <f>VLOOKUP('様式第2-3号（個表） '!$G141,【参考】数式用!$P$4:$W$54,8, FALSE)</f>
        <v>#N/A</v>
      </c>
      <c r="AL141" s="46" t="e">
        <f>VLOOKUP('様式第2-3号（個表） '!$G141,【参考】数式用!$P$4:$AD$54,15, FALSE)</f>
        <v>#N/A</v>
      </c>
      <c r="AM141" s="46" t="str">
        <f t="shared" si="12"/>
        <v/>
      </c>
      <c r="AN141" s="46" t="str">
        <f t="shared" si="13"/>
        <v/>
      </c>
      <c r="AO141" s="46" t="str">
        <f t="shared" si="18"/>
        <v/>
      </c>
      <c r="AP141" s="46" t="str">
        <f>IF(G141="", "", VLOOKUP(G141,【参考】数式用!$A$4:$M$54,13,FALSE))</f>
        <v/>
      </c>
      <c r="AQ141" s="46" t="str">
        <f t="shared" si="15"/>
        <v>―</v>
      </c>
    </row>
    <row r="142" spans="1:43" ht="45" customHeight="1">
      <c r="A142" s="114">
        <f t="shared" si="17"/>
        <v>128</v>
      </c>
      <c r="B142" s="115" t="str">
        <f>IF(基本情報入力シート!B185="","",基本情報入力シート!B185)</f>
        <v/>
      </c>
      <c r="C142" s="116" t="str">
        <f>IF(基本情報入力シート!L185="","",基本情報入力シート!L185)</f>
        <v/>
      </c>
      <c r="D142" s="116" t="str">
        <f>IF(基本情報入力シート!Q185="","",基本情報入力シート!Q185)</f>
        <v/>
      </c>
      <c r="E142" s="116" t="str">
        <f>IF(基本情報入力シート!V185="","",基本情報入力シート!V185)</f>
        <v/>
      </c>
      <c r="F142" s="116" t="str">
        <f>IF(基本情報入力シート!W185="","",基本情報入力シート!W185)</f>
        <v/>
      </c>
      <c r="G142" s="116" t="str">
        <f>IF(基本情報入力シート!Z185="","",基本情報入力シート!Z185)</f>
        <v/>
      </c>
      <c r="H142" s="215" t="str">
        <f>IF(基本情報入力シート!AD185="","",基本情報入力シート!AD185)</f>
        <v/>
      </c>
      <c r="I142" s="335" t="str">
        <f>IF(基本情報入力シート!AE185="","",基本情報入力シート!AE185)</f>
        <v/>
      </c>
      <c r="J142" s="449"/>
      <c r="K142" s="448"/>
      <c r="L142" s="448"/>
      <c r="M142" s="336" t="str">
        <f>IF(G142="", "", VLOOKUP(AO142,【参考】数式用!$AZ$3:$BA$6, 2, FALSE))</f>
        <v/>
      </c>
      <c r="N142" s="337" t="str">
        <f>IF(G142="","",VLOOKUP(G142,【参考】数式用!$A$4:$L$54,MATCH('様式第2-3号（個表） '!M142,【参考】数式用!$J$3:$L$3,0)+9,FALSE))</f>
        <v/>
      </c>
      <c r="O142" s="451" t="s">
        <v>2388</v>
      </c>
      <c r="P142" s="338" t="str">
        <f t="shared" si="19"/>
        <v>未入力あり</v>
      </c>
      <c r="Q142" s="258" t="str">
        <f>IFERROR(IF(P142="未入力あり","",ROUNDDOWN(ROUNDDOWN($H142*$I142,0)*VLOOKUP($G142,【参考】数式用!$A$4:$E$54,3, FALSE),0)),"")</f>
        <v/>
      </c>
      <c r="R142" s="258" t="str">
        <f>IF(AM142="×", 0,IF(P142="未入力あり","",ROUNDDOWN(ROUNDDOWN($H142*$I142,0)*VLOOKUP($G142,【参考】数式用!$A$4:$E$54,4,FALSE),0)))</f>
        <v/>
      </c>
      <c r="S142" s="339" t="str">
        <f>IF(AN142="×", 0,IF(P142="未入力あり","",ROUNDDOWN(ROUNDDOWN($H142*$I142,0)*VLOOKUP($G142,【参考】数式用!$A$4:$E$54,5, FALSE),0)))</f>
        <v/>
      </c>
      <c r="T142" s="342"/>
      <c r="U142" s="343"/>
      <c r="V142" s="33"/>
      <c r="W142" s="758"/>
      <c r="X142" s="758"/>
      <c r="Y142" s="758"/>
      <c r="Z142" s="758"/>
      <c r="AA142" s="758"/>
      <c r="AB142" s="758"/>
      <c r="AC142" s="758"/>
      <c r="AD142" s="758"/>
      <c r="AE142" s="758"/>
      <c r="AF142" s="758"/>
      <c r="AG142" s="758"/>
      <c r="AI142" s="345" t="str">
        <f t="shared" si="11"/>
        <v/>
      </c>
      <c r="AJ142" s="46" t="e">
        <f>VLOOKUP('様式第2-3号（個表） '!$G142,【参考】数式用!$P$4:$Q$54,2, FALSE)</f>
        <v>#N/A</v>
      </c>
      <c r="AK142" s="46" t="e">
        <f>VLOOKUP('様式第2-3号（個表） '!$G142,【参考】数式用!$P$4:$W$54,8, FALSE)</f>
        <v>#N/A</v>
      </c>
      <c r="AL142" s="46" t="e">
        <f>VLOOKUP('様式第2-3号（個表） '!$G142,【参考】数式用!$P$4:$AD$54,15, FALSE)</f>
        <v>#N/A</v>
      </c>
      <c r="AM142" s="46" t="str">
        <f t="shared" si="12"/>
        <v/>
      </c>
      <c r="AN142" s="46" t="str">
        <f t="shared" si="13"/>
        <v/>
      </c>
      <c r="AO142" s="46" t="str">
        <f t="shared" si="18"/>
        <v/>
      </c>
      <c r="AP142" s="46" t="str">
        <f>IF(G142="", "", VLOOKUP(G142,【参考】数式用!$A$4:$M$54,13,FALSE))</f>
        <v/>
      </c>
      <c r="AQ142" s="46" t="str">
        <f t="shared" si="15"/>
        <v>―</v>
      </c>
    </row>
    <row r="143" spans="1:43" ht="45" customHeight="1">
      <c r="A143" s="114">
        <f t="shared" si="17"/>
        <v>129</v>
      </c>
      <c r="B143" s="115" t="str">
        <f>IF(基本情報入力シート!B186="","",基本情報入力シート!B186)</f>
        <v/>
      </c>
      <c r="C143" s="116" t="str">
        <f>IF(基本情報入力シート!L186="","",基本情報入力シート!L186)</f>
        <v/>
      </c>
      <c r="D143" s="116" t="str">
        <f>IF(基本情報入力シート!Q186="","",基本情報入力シート!Q186)</f>
        <v/>
      </c>
      <c r="E143" s="116" t="str">
        <f>IF(基本情報入力シート!V186="","",基本情報入力シート!V186)</f>
        <v/>
      </c>
      <c r="F143" s="116" t="str">
        <f>IF(基本情報入力シート!W186="","",基本情報入力シート!W186)</f>
        <v/>
      </c>
      <c r="G143" s="116" t="str">
        <f>IF(基本情報入力シート!Z186="","",基本情報入力シート!Z186)</f>
        <v/>
      </c>
      <c r="H143" s="215" t="str">
        <f>IF(基本情報入力シート!AD186="","",基本情報入力シート!AD186)</f>
        <v/>
      </c>
      <c r="I143" s="335" t="str">
        <f>IF(基本情報入力シート!AE186="","",基本情報入力シート!AE186)</f>
        <v/>
      </c>
      <c r="J143" s="449"/>
      <c r="K143" s="450"/>
      <c r="L143" s="448"/>
      <c r="M143" s="336" t="str">
        <f>IF(G143="", "", VLOOKUP(AO143,【参考】数式用!$AZ$3:$BA$6, 2, FALSE))</f>
        <v/>
      </c>
      <c r="N143" s="337" t="str">
        <f>IF(G143="","",VLOOKUP(G143,【参考】数式用!$A$4:$L$54,MATCH('様式第2-3号（個表） '!M143,【参考】数式用!$J$3:$L$3,0)+9,FALSE))</f>
        <v/>
      </c>
      <c r="O143" s="452" t="s">
        <v>2388</v>
      </c>
      <c r="P143" s="338" t="str">
        <f t="shared" si="19"/>
        <v>未入力あり</v>
      </c>
      <c r="Q143" s="258" t="str">
        <f>IFERROR(IF(P143="未入力あり","",ROUNDDOWN(ROUNDDOWN($H143*$I143,0)*VLOOKUP($G143,【参考】数式用!$A$4:$E$54,3, FALSE),0)),"")</f>
        <v/>
      </c>
      <c r="R143" s="258" t="str">
        <f>IF(AM143="×", 0,IF(P143="未入力あり","",ROUNDDOWN(ROUNDDOWN($H143*$I143,0)*VLOOKUP($G143,【参考】数式用!$A$4:$E$54,4,FALSE),0)))</f>
        <v/>
      </c>
      <c r="S143" s="339" t="str">
        <f>IF(AN143="×", 0,IF(P143="未入力あり","",ROUNDDOWN(ROUNDDOWN($H143*$I143,0)*VLOOKUP($G143,【参考】数式用!$A$4:$E$54,5, FALSE),0)))</f>
        <v/>
      </c>
      <c r="T143" s="342"/>
      <c r="U143" s="343"/>
      <c r="V143" s="33"/>
      <c r="W143" s="758"/>
      <c r="X143" s="758"/>
      <c r="Y143" s="758"/>
      <c r="Z143" s="758"/>
      <c r="AA143" s="758"/>
      <c r="AB143" s="758"/>
      <c r="AC143" s="758"/>
      <c r="AD143" s="758"/>
      <c r="AE143" s="758"/>
      <c r="AF143" s="758"/>
      <c r="AG143" s="758"/>
      <c r="AI143" s="345" t="str">
        <f t="shared" ref="AI143:AI206" si="20">IF(T143="○", F143, "")</f>
        <v/>
      </c>
      <c r="AJ143" s="46" t="e">
        <f>VLOOKUP('様式第2-3号（個表） '!$G143,【参考】数式用!$P$4:$Q$54,2, FALSE)</f>
        <v>#N/A</v>
      </c>
      <c r="AK143" s="46" t="e">
        <f>VLOOKUP('様式第2-3号（個表） '!$G143,【参考】数式用!$P$4:$W$54,8, FALSE)</f>
        <v>#N/A</v>
      </c>
      <c r="AL143" s="46" t="e">
        <f>VLOOKUP('様式第2-3号（個表） '!$G143,【参考】数式用!$P$4:$AD$54,15, FALSE)</f>
        <v>#N/A</v>
      </c>
      <c r="AM143" s="46" t="str">
        <f t="shared" ref="AM143:AM206" si="21">IF(K143="", "", IF(OR(K143="要件を満たさない",K143="―"), "×","○"))</f>
        <v/>
      </c>
      <c r="AN143" s="46" t="str">
        <f t="shared" ref="AN143:AN206" si="22">IF(L143="", "", IF(OR(L143="要件を満たさない",L143="―"), "×","○"))</f>
        <v/>
      </c>
      <c r="AO143" s="46" t="str">
        <f t="shared" si="18"/>
        <v/>
      </c>
      <c r="AP143" s="46" t="str">
        <f>IF(G143="", "", VLOOKUP(G143,【参考】数式用!$A$4:$M$54,13,FALSE))</f>
        <v/>
      </c>
      <c r="AQ143" s="46" t="str">
        <f t="shared" ref="AQ143:AQ206" si="23">IF(AND(AM143="×",L143="②の要件を満たしている"),"×","―")</f>
        <v>―</v>
      </c>
    </row>
    <row r="144" spans="1:43" ht="45" customHeight="1">
      <c r="A144" s="114">
        <f t="shared" si="17"/>
        <v>130</v>
      </c>
      <c r="B144" s="115" t="str">
        <f>IF(基本情報入力シート!B187="","",基本情報入力シート!B187)</f>
        <v/>
      </c>
      <c r="C144" s="116" t="str">
        <f>IF(基本情報入力シート!L187="","",基本情報入力シート!L187)</f>
        <v/>
      </c>
      <c r="D144" s="116" t="str">
        <f>IF(基本情報入力シート!Q187="","",基本情報入力シート!Q187)</f>
        <v/>
      </c>
      <c r="E144" s="116" t="str">
        <f>IF(基本情報入力シート!V187="","",基本情報入力シート!V187)</f>
        <v/>
      </c>
      <c r="F144" s="116" t="str">
        <f>IF(基本情報入力シート!W187="","",基本情報入力シート!W187)</f>
        <v/>
      </c>
      <c r="G144" s="116" t="str">
        <f>IF(基本情報入力シート!Z187="","",基本情報入力シート!Z187)</f>
        <v/>
      </c>
      <c r="H144" s="215" t="str">
        <f>IF(基本情報入力シート!AD187="","",基本情報入力シート!AD187)</f>
        <v/>
      </c>
      <c r="I144" s="335" t="str">
        <f>IF(基本情報入力シート!AE187="","",基本情報入力シート!AE187)</f>
        <v/>
      </c>
      <c r="J144" s="449"/>
      <c r="K144" s="450"/>
      <c r="L144" s="448"/>
      <c r="M144" s="336" t="str">
        <f>IF(G144="", "", VLOOKUP(AO144,【参考】数式用!$AZ$3:$BA$6, 2, FALSE))</f>
        <v/>
      </c>
      <c r="N144" s="337" t="str">
        <f>IF(G144="","",VLOOKUP(G144,【参考】数式用!$A$4:$L$54,MATCH('様式第2-3号（個表） '!M144,【参考】数式用!$J$3:$L$3,0)+9,FALSE))</f>
        <v/>
      </c>
      <c r="O144" s="452" t="s">
        <v>2388</v>
      </c>
      <c r="P144" s="338" t="str">
        <f t="shared" si="19"/>
        <v>未入力あり</v>
      </c>
      <c r="Q144" s="258" t="str">
        <f>IFERROR(IF(P144="未入力あり","",ROUNDDOWN(ROUNDDOWN($H144*$I144,0)*VLOOKUP($G144,【参考】数式用!$A$4:$E$54,3, FALSE),0)),"")</f>
        <v/>
      </c>
      <c r="R144" s="258" t="str">
        <f>IF(AM144="×", 0,IF(P144="未入力あり","",ROUNDDOWN(ROUNDDOWN($H144*$I144,0)*VLOOKUP($G144,【参考】数式用!$A$4:$E$54,4,FALSE),0)))</f>
        <v/>
      </c>
      <c r="S144" s="339" t="str">
        <f>IF(AN144="×", 0,IF(P144="未入力あり","",ROUNDDOWN(ROUNDDOWN($H144*$I144,0)*VLOOKUP($G144,【参考】数式用!$A$4:$E$54,5, FALSE),0)))</f>
        <v/>
      </c>
      <c r="T144" s="342"/>
      <c r="U144" s="343"/>
      <c r="V144" s="33"/>
      <c r="W144" s="758"/>
      <c r="X144" s="758"/>
      <c r="Y144" s="758"/>
      <c r="Z144" s="758"/>
      <c r="AA144" s="758"/>
      <c r="AB144" s="758"/>
      <c r="AC144" s="758"/>
      <c r="AD144" s="758"/>
      <c r="AE144" s="758"/>
      <c r="AF144" s="758"/>
      <c r="AG144" s="758"/>
      <c r="AI144" s="345" t="str">
        <f t="shared" si="20"/>
        <v/>
      </c>
      <c r="AJ144" s="46" t="e">
        <f>VLOOKUP('様式第2-3号（個表） '!$G144,【参考】数式用!$P$4:$Q$54,2, FALSE)</f>
        <v>#N/A</v>
      </c>
      <c r="AK144" s="46" t="e">
        <f>VLOOKUP('様式第2-3号（個表） '!$G144,【参考】数式用!$P$4:$W$54,8, FALSE)</f>
        <v>#N/A</v>
      </c>
      <c r="AL144" s="46" t="e">
        <f>VLOOKUP('様式第2-3号（個表） '!$G144,【参考】数式用!$P$4:$AD$54,15, FALSE)</f>
        <v>#N/A</v>
      </c>
      <c r="AM144" s="46" t="str">
        <f t="shared" si="21"/>
        <v/>
      </c>
      <c r="AN144" s="46" t="str">
        <f t="shared" si="22"/>
        <v/>
      </c>
      <c r="AO144" s="46" t="str">
        <f t="shared" si="18"/>
        <v/>
      </c>
      <c r="AP144" s="46" t="str">
        <f>IF(G144="", "", VLOOKUP(G144,【参考】数式用!$A$4:$M$54,13,FALSE))</f>
        <v/>
      </c>
      <c r="AQ144" s="46" t="str">
        <f t="shared" si="23"/>
        <v>―</v>
      </c>
    </row>
    <row r="145" spans="1:43" ht="45" customHeight="1">
      <c r="A145" s="114">
        <f t="shared" ref="A145:A208" si="24">A144+1</f>
        <v>131</v>
      </c>
      <c r="B145" s="115" t="str">
        <f>IF(基本情報入力シート!B188="","",基本情報入力シート!B188)</f>
        <v/>
      </c>
      <c r="C145" s="116" t="str">
        <f>IF(基本情報入力シート!L188="","",基本情報入力シート!L188)</f>
        <v/>
      </c>
      <c r="D145" s="116" t="str">
        <f>IF(基本情報入力シート!Q188="","",基本情報入力シート!Q188)</f>
        <v/>
      </c>
      <c r="E145" s="116" t="str">
        <f>IF(基本情報入力シート!V188="","",基本情報入力シート!V188)</f>
        <v/>
      </c>
      <c r="F145" s="116" t="str">
        <f>IF(基本情報入力シート!W188="","",基本情報入力シート!W188)</f>
        <v/>
      </c>
      <c r="G145" s="116" t="str">
        <f>IF(基本情報入力シート!Z188="","",基本情報入力シート!Z188)</f>
        <v/>
      </c>
      <c r="H145" s="215" t="str">
        <f>IF(基本情報入力シート!AD188="","",基本情報入力シート!AD188)</f>
        <v/>
      </c>
      <c r="I145" s="335" t="str">
        <f>IF(基本情報入力シート!AE188="","",基本情報入力シート!AE188)</f>
        <v/>
      </c>
      <c r="J145" s="449"/>
      <c r="K145" s="448"/>
      <c r="L145" s="448"/>
      <c r="M145" s="336" t="str">
        <f>IF(G145="", "", VLOOKUP(AO145,【参考】数式用!$AZ$3:$BA$6, 2, FALSE))</f>
        <v/>
      </c>
      <c r="N145" s="337" t="str">
        <f>IF(G145="","",VLOOKUP(G145,【参考】数式用!$A$4:$L$54,MATCH('様式第2-3号（個表） '!M145,【参考】数式用!$J$3:$L$3,0)+9,FALSE))</f>
        <v/>
      </c>
      <c r="O145" s="451" t="s">
        <v>2388</v>
      </c>
      <c r="P145" s="338" t="str">
        <f t="shared" si="19"/>
        <v>未入力あり</v>
      </c>
      <c r="Q145" s="258" t="str">
        <f>IFERROR(IF(P145="未入力あり","",ROUNDDOWN(ROUNDDOWN($H145*$I145,0)*VLOOKUP($G145,【参考】数式用!$A$4:$E$54,3, FALSE),0)),"")</f>
        <v/>
      </c>
      <c r="R145" s="258" t="str">
        <f>IF(AM145="×", 0,IF(P145="未入力あり","",ROUNDDOWN(ROUNDDOWN($H145*$I145,0)*VLOOKUP($G145,【参考】数式用!$A$4:$E$54,4,FALSE),0)))</f>
        <v/>
      </c>
      <c r="S145" s="339" t="str">
        <f>IF(AN145="×", 0,IF(P145="未入力あり","",ROUNDDOWN(ROUNDDOWN($H145*$I145,0)*VLOOKUP($G145,【参考】数式用!$A$4:$E$54,5, FALSE),0)))</f>
        <v/>
      </c>
      <c r="T145" s="342"/>
      <c r="U145" s="343"/>
      <c r="V145" s="33"/>
      <c r="W145" s="758"/>
      <c r="X145" s="758"/>
      <c r="Y145" s="758"/>
      <c r="Z145" s="758"/>
      <c r="AA145" s="758"/>
      <c r="AB145" s="758"/>
      <c r="AC145" s="758"/>
      <c r="AD145" s="758"/>
      <c r="AE145" s="758"/>
      <c r="AF145" s="758"/>
      <c r="AG145" s="758"/>
      <c r="AI145" s="345" t="str">
        <f t="shared" si="20"/>
        <v/>
      </c>
      <c r="AJ145" s="46" t="e">
        <f>VLOOKUP('様式第2-3号（個表） '!$G145,【参考】数式用!$P$4:$Q$54,2, FALSE)</f>
        <v>#N/A</v>
      </c>
      <c r="AK145" s="46" t="e">
        <f>VLOOKUP('様式第2-3号（個表） '!$G145,【参考】数式用!$P$4:$W$54,8, FALSE)</f>
        <v>#N/A</v>
      </c>
      <c r="AL145" s="46" t="e">
        <f>VLOOKUP('様式第2-3号（個表） '!$G145,【参考】数式用!$P$4:$AD$54,15, FALSE)</f>
        <v>#N/A</v>
      </c>
      <c r="AM145" s="46" t="str">
        <f t="shared" si="21"/>
        <v/>
      </c>
      <c r="AN145" s="46" t="str">
        <f t="shared" si="22"/>
        <v/>
      </c>
      <c r="AO145" s="46" t="str">
        <f t="shared" si="18"/>
        <v/>
      </c>
      <c r="AP145" s="46" t="str">
        <f>IF(G145="", "", VLOOKUP(G145,【参考】数式用!$A$4:$M$54,13,FALSE))</f>
        <v/>
      </c>
      <c r="AQ145" s="46" t="str">
        <f t="shared" si="23"/>
        <v>―</v>
      </c>
    </row>
    <row r="146" spans="1:43" ht="45" customHeight="1">
      <c r="A146" s="114">
        <f t="shared" si="24"/>
        <v>132</v>
      </c>
      <c r="B146" s="115" t="str">
        <f>IF(基本情報入力シート!B189="","",基本情報入力シート!B189)</f>
        <v/>
      </c>
      <c r="C146" s="116" t="str">
        <f>IF(基本情報入力シート!L189="","",基本情報入力シート!L189)</f>
        <v/>
      </c>
      <c r="D146" s="116" t="str">
        <f>IF(基本情報入力シート!Q189="","",基本情報入力シート!Q189)</f>
        <v/>
      </c>
      <c r="E146" s="116" t="str">
        <f>IF(基本情報入力シート!V189="","",基本情報入力シート!V189)</f>
        <v/>
      </c>
      <c r="F146" s="116" t="str">
        <f>IF(基本情報入力シート!W189="","",基本情報入力シート!W189)</f>
        <v/>
      </c>
      <c r="G146" s="116" t="str">
        <f>IF(基本情報入力シート!Z189="","",基本情報入力シート!Z189)</f>
        <v/>
      </c>
      <c r="H146" s="215" t="str">
        <f>IF(基本情報入力シート!AD189="","",基本情報入力シート!AD189)</f>
        <v/>
      </c>
      <c r="I146" s="335" t="str">
        <f>IF(基本情報入力シート!AE189="","",基本情報入力シート!AE189)</f>
        <v/>
      </c>
      <c r="J146" s="449"/>
      <c r="K146" s="448"/>
      <c r="L146" s="448"/>
      <c r="M146" s="336" t="str">
        <f>IF(G146="", "", VLOOKUP(AO146,【参考】数式用!$AZ$3:$BA$6, 2, FALSE))</f>
        <v/>
      </c>
      <c r="N146" s="337" t="str">
        <f>IF(G146="","",VLOOKUP(G146,【参考】数式用!$A$4:$L$54,MATCH('様式第2-3号（個表） '!M146,【参考】数式用!$J$3:$L$3,0)+9,FALSE))</f>
        <v/>
      </c>
      <c r="O146" s="452" t="s">
        <v>2388</v>
      </c>
      <c r="P146" s="338" t="str">
        <f t="shared" si="19"/>
        <v>未入力あり</v>
      </c>
      <c r="Q146" s="258" t="str">
        <f>IFERROR(IF(P146="未入力あり","",ROUNDDOWN(ROUNDDOWN($H146*$I146,0)*VLOOKUP($G146,【参考】数式用!$A$4:$E$54,3, FALSE),0)),"")</f>
        <v/>
      </c>
      <c r="R146" s="258" t="str">
        <f>IF(AM146="×", 0,IF(P146="未入力あり","",ROUNDDOWN(ROUNDDOWN($H146*$I146,0)*VLOOKUP($G146,【参考】数式用!$A$4:$E$54,4,FALSE),0)))</f>
        <v/>
      </c>
      <c r="S146" s="339" t="str">
        <f>IF(AN146="×", 0,IF(P146="未入力あり","",ROUNDDOWN(ROUNDDOWN($H146*$I146,0)*VLOOKUP($G146,【参考】数式用!$A$4:$E$54,5, FALSE),0)))</f>
        <v/>
      </c>
      <c r="T146" s="342"/>
      <c r="U146" s="343"/>
      <c r="V146" s="33"/>
      <c r="W146" s="758"/>
      <c r="X146" s="758"/>
      <c r="Y146" s="758"/>
      <c r="Z146" s="758"/>
      <c r="AA146" s="758"/>
      <c r="AB146" s="758"/>
      <c r="AC146" s="758"/>
      <c r="AD146" s="758"/>
      <c r="AE146" s="758"/>
      <c r="AF146" s="758"/>
      <c r="AG146" s="758"/>
      <c r="AI146" s="345" t="str">
        <f t="shared" si="20"/>
        <v/>
      </c>
      <c r="AJ146" s="46" t="e">
        <f>VLOOKUP('様式第2-3号（個表） '!$G146,【参考】数式用!$P$4:$Q$54,2, FALSE)</f>
        <v>#N/A</v>
      </c>
      <c r="AK146" s="46" t="e">
        <f>VLOOKUP('様式第2-3号（個表） '!$G146,【参考】数式用!$P$4:$W$54,8, FALSE)</f>
        <v>#N/A</v>
      </c>
      <c r="AL146" s="46" t="e">
        <f>VLOOKUP('様式第2-3号（個表） '!$G146,【参考】数式用!$P$4:$AD$54,15, FALSE)</f>
        <v>#N/A</v>
      </c>
      <c r="AM146" s="46" t="str">
        <f t="shared" si="21"/>
        <v/>
      </c>
      <c r="AN146" s="46" t="str">
        <f t="shared" si="22"/>
        <v/>
      </c>
      <c r="AO146" s="46" t="str">
        <f t="shared" si="18"/>
        <v/>
      </c>
      <c r="AP146" s="46" t="str">
        <f>IF(G146="", "", VLOOKUP(G146,【参考】数式用!$A$4:$M$54,13,FALSE))</f>
        <v/>
      </c>
      <c r="AQ146" s="46" t="str">
        <f t="shared" si="23"/>
        <v>―</v>
      </c>
    </row>
    <row r="147" spans="1:43" ht="45" customHeight="1">
      <c r="A147" s="114">
        <f t="shared" si="24"/>
        <v>133</v>
      </c>
      <c r="B147" s="115" t="str">
        <f>IF(基本情報入力シート!B190="","",基本情報入力シート!B190)</f>
        <v/>
      </c>
      <c r="C147" s="116" t="str">
        <f>IF(基本情報入力シート!L190="","",基本情報入力シート!L190)</f>
        <v/>
      </c>
      <c r="D147" s="116" t="str">
        <f>IF(基本情報入力シート!Q190="","",基本情報入力シート!Q190)</f>
        <v/>
      </c>
      <c r="E147" s="116" t="str">
        <f>IF(基本情報入力シート!V190="","",基本情報入力シート!V190)</f>
        <v/>
      </c>
      <c r="F147" s="116" t="str">
        <f>IF(基本情報入力シート!W190="","",基本情報入力シート!W190)</f>
        <v/>
      </c>
      <c r="G147" s="116" t="str">
        <f>IF(基本情報入力シート!Z190="","",基本情報入力シート!Z190)</f>
        <v/>
      </c>
      <c r="H147" s="215" t="str">
        <f>IF(基本情報入力シート!AD190="","",基本情報入力シート!AD190)</f>
        <v/>
      </c>
      <c r="I147" s="335" t="str">
        <f>IF(基本情報入力シート!AE190="","",基本情報入力シート!AE190)</f>
        <v/>
      </c>
      <c r="J147" s="449"/>
      <c r="K147" s="448"/>
      <c r="L147" s="448"/>
      <c r="M147" s="336" t="str">
        <f>IF(G147="", "", VLOOKUP(AO147,【参考】数式用!$AZ$3:$BA$6, 2, FALSE))</f>
        <v/>
      </c>
      <c r="N147" s="337" t="str">
        <f>IF(G147="","",VLOOKUP(G147,【参考】数式用!$A$4:$L$54,MATCH('様式第2-3号（個表） '!M147,【参考】数式用!$J$3:$L$3,0)+9,FALSE))</f>
        <v/>
      </c>
      <c r="O147" s="452" t="s">
        <v>2388</v>
      </c>
      <c r="P147" s="338" t="str">
        <f t="shared" si="19"/>
        <v>未入力あり</v>
      </c>
      <c r="Q147" s="258" t="str">
        <f>IFERROR(IF(P147="未入力あり","",ROUNDDOWN(ROUNDDOWN($H147*$I147,0)*VLOOKUP($G147,【参考】数式用!$A$4:$E$54,3, FALSE),0)),"")</f>
        <v/>
      </c>
      <c r="R147" s="258" t="str">
        <f>IF(AM147="×", 0,IF(P147="未入力あり","",ROUNDDOWN(ROUNDDOWN($H147*$I147,0)*VLOOKUP($G147,【参考】数式用!$A$4:$E$54,4,FALSE),0)))</f>
        <v/>
      </c>
      <c r="S147" s="339" t="str">
        <f>IF(AN147="×", 0,IF(P147="未入力あり","",ROUNDDOWN(ROUNDDOWN($H147*$I147,0)*VLOOKUP($G147,【参考】数式用!$A$4:$E$54,5, FALSE),0)))</f>
        <v/>
      </c>
      <c r="T147" s="342"/>
      <c r="U147" s="343"/>
      <c r="V147" s="33"/>
      <c r="W147" s="758"/>
      <c r="X147" s="758"/>
      <c r="Y147" s="758"/>
      <c r="Z147" s="758"/>
      <c r="AA147" s="758"/>
      <c r="AB147" s="758"/>
      <c r="AC147" s="758"/>
      <c r="AD147" s="758"/>
      <c r="AE147" s="758"/>
      <c r="AF147" s="758"/>
      <c r="AG147" s="758"/>
      <c r="AI147" s="345" t="str">
        <f t="shared" si="20"/>
        <v/>
      </c>
      <c r="AJ147" s="46" t="e">
        <f>VLOOKUP('様式第2-3号（個表） '!$G147,【参考】数式用!$P$4:$Q$54,2, FALSE)</f>
        <v>#N/A</v>
      </c>
      <c r="AK147" s="46" t="e">
        <f>VLOOKUP('様式第2-3号（個表） '!$G147,【参考】数式用!$P$4:$W$54,8, FALSE)</f>
        <v>#N/A</v>
      </c>
      <c r="AL147" s="46" t="e">
        <f>VLOOKUP('様式第2-3号（個表） '!$G147,【参考】数式用!$P$4:$AD$54,15, FALSE)</f>
        <v>#N/A</v>
      </c>
      <c r="AM147" s="46" t="str">
        <f t="shared" si="21"/>
        <v/>
      </c>
      <c r="AN147" s="46" t="str">
        <f t="shared" si="22"/>
        <v/>
      </c>
      <c r="AO147" s="46" t="str">
        <f t="shared" si="18"/>
        <v/>
      </c>
      <c r="AP147" s="46" t="str">
        <f>IF(G147="", "", VLOOKUP(G147,【参考】数式用!$A$4:$M$54,13,FALSE))</f>
        <v/>
      </c>
      <c r="AQ147" s="46" t="str">
        <f t="shared" si="23"/>
        <v>―</v>
      </c>
    </row>
    <row r="148" spans="1:43" ht="45" customHeight="1">
      <c r="A148" s="114">
        <f t="shared" si="24"/>
        <v>134</v>
      </c>
      <c r="B148" s="115" t="str">
        <f>IF(基本情報入力シート!B191="","",基本情報入力シート!B191)</f>
        <v/>
      </c>
      <c r="C148" s="116" t="str">
        <f>IF(基本情報入力シート!L191="","",基本情報入力シート!L191)</f>
        <v/>
      </c>
      <c r="D148" s="116" t="str">
        <f>IF(基本情報入力シート!Q191="","",基本情報入力シート!Q191)</f>
        <v/>
      </c>
      <c r="E148" s="116" t="str">
        <f>IF(基本情報入力シート!V191="","",基本情報入力シート!V191)</f>
        <v/>
      </c>
      <c r="F148" s="116" t="str">
        <f>IF(基本情報入力シート!W191="","",基本情報入力シート!W191)</f>
        <v/>
      </c>
      <c r="G148" s="116" t="str">
        <f>IF(基本情報入力シート!Z191="","",基本情報入力シート!Z191)</f>
        <v/>
      </c>
      <c r="H148" s="215" t="str">
        <f>IF(基本情報入力シート!AD191="","",基本情報入力シート!AD191)</f>
        <v/>
      </c>
      <c r="I148" s="335" t="str">
        <f>IF(基本情報入力シート!AE191="","",基本情報入力シート!AE191)</f>
        <v/>
      </c>
      <c r="J148" s="449"/>
      <c r="K148" s="448"/>
      <c r="L148" s="448"/>
      <c r="M148" s="336" t="str">
        <f>IF(G148="", "", VLOOKUP(AO148,【参考】数式用!$AZ$3:$BA$6, 2, FALSE))</f>
        <v/>
      </c>
      <c r="N148" s="337" t="str">
        <f>IF(G148="","",VLOOKUP(G148,【参考】数式用!$A$4:$L$54,MATCH('様式第2-3号（個表） '!M148,【参考】数式用!$J$3:$L$3,0)+9,FALSE))</f>
        <v/>
      </c>
      <c r="O148" s="451" t="s">
        <v>2388</v>
      </c>
      <c r="P148" s="338" t="str">
        <f t="shared" si="19"/>
        <v>未入力あり</v>
      </c>
      <c r="Q148" s="258" t="str">
        <f>IFERROR(IF(P148="未入力あり","",ROUNDDOWN(ROUNDDOWN($H148*$I148,0)*VLOOKUP($G148,【参考】数式用!$A$4:$E$54,3, FALSE),0)),"")</f>
        <v/>
      </c>
      <c r="R148" s="258" t="str">
        <f>IF(AM148="×", 0,IF(P148="未入力あり","",ROUNDDOWN(ROUNDDOWN($H148*$I148,0)*VLOOKUP($G148,【参考】数式用!$A$4:$E$54,4,FALSE),0)))</f>
        <v/>
      </c>
      <c r="S148" s="339" t="str">
        <f>IF(AN148="×", 0,IF(P148="未入力あり","",ROUNDDOWN(ROUNDDOWN($H148*$I148,0)*VLOOKUP($G148,【参考】数式用!$A$4:$E$54,5, FALSE),0)))</f>
        <v/>
      </c>
      <c r="T148" s="342"/>
      <c r="U148" s="343"/>
      <c r="V148" s="33"/>
      <c r="W148" s="758"/>
      <c r="X148" s="758"/>
      <c r="Y148" s="758"/>
      <c r="Z148" s="758"/>
      <c r="AA148" s="758"/>
      <c r="AB148" s="758"/>
      <c r="AC148" s="758"/>
      <c r="AD148" s="758"/>
      <c r="AE148" s="758"/>
      <c r="AF148" s="758"/>
      <c r="AG148" s="758"/>
      <c r="AI148" s="345" t="str">
        <f t="shared" si="20"/>
        <v/>
      </c>
      <c r="AJ148" s="46" t="e">
        <f>VLOOKUP('様式第2-3号（個表） '!$G148,【参考】数式用!$P$4:$Q$54,2, FALSE)</f>
        <v>#N/A</v>
      </c>
      <c r="AK148" s="46" t="e">
        <f>VLOOKUP('様式第2-3号（個表） '!$G148,【参考】数式用!$P$4:$W$54,8, FALSE)</f>
        <v>#N/A</v>
      </c>
      <c r="AL148" s="46" t="e">
        <f>VLOOKUP('様式第2-3号（個表） '!$G148,【参考】数式用!$P$4:$AD$54,15, FALSE)</f>
        <v>#N/A</v>
      </c>
      <c r="AM148" s="46" t="str">
        <f t="shared" si="21"/>
        <v/>
      </c>
      <c r="AN148" s="46" t="str">
        <f t="shared" si="22"/>
        <v/>
      </c>
      <c r="AO148" s="46" t="str">
        <f t="shared" si="18"/>
        <v/>
      </c>
      <c r="AP148" s="46" t="str">
        <f>IF(G148="", "", VLOOKUP(G148,【参考】数式用!$A$4:$M$54,13,FALSE))</f>
        <v/>
      </c>
      <c r="AQ148" s="46" t="str">
        <f t="shared" si="23"/>
        <v>―</v>
      </c>
    </row>
    <row r="149" spans="1:43" ht="45" customHeight="1">
      <c r="A149" s="114">
        <f t="shared" si="24"/>
        <v>135</v>
      </c>
      <c r="B149" s="115" t="str">
        <f>IF(基本情報入力シート!B192="","",基本情報入力シート!B192)</f>
        <v/>
      </c>
      <c r="C149" s="116" t="str">
        <f>IF(基本情報入力シート!L192="","",基本情報入力シート!L192)</f>
        <v/>
      </c>
      <c r="D149" s="116" t="str">
        <f>IF(基本情報入力シート!Q192="","",基本情報入力シート!Q192)</f>
        <v/>
      </c>
      <c r="E149" s="116" t="str">
        <f>IF(基本情報入力シート!V192="","",基本情報入力シート!V192)</f>
        <v/>
      </c>
      <c r="F149" s="116" t="str">
        <f>IF(基本情報入力シート!W192="","",基本情報入力シート!W192)</f>
        <v/>
      </c>
      <c r="G149" s="116" t="str">
        <f>IF(基本情報入力シート!Z192="","",基本情報入力シート!Z192)</f>
        <v/>
      </c>
      <c r="H149" s="215" t="str">
        <f>IF(基本情報入力シート!AD192="","",基本情報入力シート!AD192)</f>
        <v/>
      </c>
      <c r="I149" s="335" t="str">
        <f>IF(基本情報入力シート!AE192="","",基本情報入力シート!AE192)</f>
        <v/>
      </c>
      <c r="J149" s="449"/>
      <c r="K149" s="450"/>
      <c r="L149" s="448"/>
      <c r="M149" s="336" t="str">
        <f>IF(G149="", "", VLOOKUP(AO149,【参考】数式用!$AZ$3:$BA$6, 2, FALSE))</f>
        <v/>
      </c>
      <c r="N149" s="337" t="str">
        <f>IF(G149="","",VLOOKUP(G149,【参考】数式用!$A$4:$L$54,MATCH('様式第2-3号（個表） '!M149,【参考】数式用!$J$3:$L$3,0)+9,FALSE))</f>
        <v/>
      </c>
      <c r="O149" s="452" t="s">
        <v>2388</v>
      </c>
      <c r="P149" s="338" t="str">
        <f t="shared" si="19"/>
        <v>未入力あり</v>
      </c>
      <c r="Q149" s="258" t="str">
        <f>IFERROR(IF(P149="未入力あり","",ROUNDDOWN(ROUNDDOWN($H149*$I149,0)*VLOOKUP($G149,【参考】数式用!$A$4:$E$54,3, FALSE),0)),"")</f>
        <v/>
      </c>
      <c r="R149" s="258" t="str">
        <f>IF(AM149="×", 0,IF(P149="未入力あり","",ROUNDDOWN(ROUNDDOWN($H149*$I149,0)*VLOOKUP($G149,【参考】数式用!$A$4:$E$54,4,FALSE),0)))</f>
        <v/>
      </c>
      <c r="S149" s="339" t="str">
        <f>IF(AN149="×", 0,IF(P149="未入力あり","",ROUNDDOWN(ROUNDDOWN($H149*$I149,0)*VLOOKUP($G149,【参考】数式用!$A$4:$E$54,5, FALSE),0)))</f>
        <v/>
      </c>
      <c r="T149" s="342"/>
      <c r="U149" s="343"/>
      <c r="V149" s="33"/>
      <c r="W149" s="758"/>
      <c r="X149" s="758"/>
      <c r="Y149" s="758"/>
      <c r="Z149" s="758"/>
      <c r="AA149" s="758"/>
      <c r="AB149" s="758"/>
      <c r="AC149" s="758"/>
      <c r="AD149" s="758"/>
      <c r="AE149" s="758"/>
      <c r="AF149" s="758"/>
      <c r="AG149" s="758"/>
      <c r="AI149" s="345" t="str">
        <f t="shared" si="20"/>
        <v/>
      </c>
      <c r="AJ149" s="46" t="e">
        <f>VLOOKUP('様式第2-3号（個表） '!$G149,【参考】数式用!$P$4:$Q$54,2, FALSE)</f>
        <v>#N/A</v>
      </c>
      <c r="AK149" s="46" t="e">
        <f>VLOOKUP('様式第2-3号（個表） '!$G149,【参考】数式用!$P$4:$W$54,8, FALSE)</f>
        <v>#N/A</v>
      </c>
      <c r="AL149" s="46" t="e">
        <f>VLOOKUP('様式第2-3号（個表） '!$G149,【参考】数式用!$P$4:$AD$54,15, FALSE)</f>
        <v>#N/A</v>
      </c>
      <c r="AM149" s="46" t="str">
        <f t="shared" si="21"/>
        <v/>
      </c>
      <c r="AN149" s="46" t="str">
        <f t="shared" si="22"/>
        <v/>
      </c>
      <c r="AO149" s="46" t="str">
        <f t="shared" si="18"/>
        <v/>
      </c>
      <c r="AP149" s="46" t="str">
        <f>IF(G149="", "", VLOOKUP(G149,【参考】数式用!$A$4:$M$54,13,FALSE))</f>
        <v/>
      </c>
      <c r="AQ149" s="46" t="str">
        <f t="shared" si="23"/>
        <v>―</v>
      </c>
    </row>
    <row r="150" spans="1:43" ht="45" customHeight="1">
      <c r="A150" s="114">
        <f t="shared" si="24"/>
        <v>136</v>
      </c>
      <c r="B150" s="115" t="str">
        <f>IF(基本情報入力シート!B193="","",基本情報入力シート!B193)</f>
        <v/>
      </c>
      <c r="C150" s="116" t="str">
        <f>IF(基本情報入力シート!L193="","",基本情報入力シート!L193)</f>
        <v/>
      </c>
      <c r="D150" s="116" t="str">
        <f>IF(基本情報入力シート!Q193="","",基本情報入力シート!Q193)</f>
        <v/>
      </c>
      <c r="E150" s="116" t="str">
        <f>IF(基本情報入力シート!V193="","",基本情報入力シート!V193)</f>
        <v/>
      </c>
      <c r="F150" s="116" t="str">
        <f>IF(基本情報入力シート!W193="","",基本情報入力シート!W193)</f>
        <v/>
      </c>
      <c r="G150" s="116" t="str">
        <f>IF(基本情報入力シート!Z193="","",基本情報入力シート!Z193)</f>
        <v/>
      </c>
      <c r="H150" s="215" t="str">
        <f>IF(基本情報入力シート!AD193="","",基本情報入力シート!AD193)</f>
        <v/>
      </c>
      <c r="I150" s="335" t="str">
        <f>IF(基本情報入力シート!AE193="","",基本情報入力シート!AE193)</f>
        <v/>
      </c>
      <c r="J150" s="449"/>
      <c r="K150" s="450"/>
      <c r="L150" s="448"/>
      <c r="M150" s="336" t="str">
        <f>IF(G150="", "", VLOOKUP(AO150,【参考】数式用!$AZ$3:$BA$6, 2, FALSE))</f>
        <v/>
      </c>
      <c r="N150" s="337" t="str">
        <f>IF(G150="","",VLOOKUP(G150,【参考】数式用!$A$4:$L$54,MATCH('様式第2-3号（個表） '!M150,【参考】数式用!$J$3:$L$3,0)+9,FALSE))</f>
        <v/>
      </c>
      <c r="O150" s="452" t="s">
        <v>2388</v>
      </c>
      <c r="P150" s="338" t="str">
        <f t="shared" si="19"/>
        <v>未入力あり</v>
      </c>
      <c r="Q150" s="258" t="str">
        <f>IFERROR(IF(P150="未入力あり","",ROUNDDOWN(ROUNDDOWN($H150*$I150,0)*VLOOKUP($G150,【参考】数式用!$A$4:$E$54,3, FALSE),0)),"")</f>
        <v/>
      </c>
      <c r="R150" s="258" t="str">
        <f>IF(AM150="×", 0,IF(P150="未入力あり","",ROUNDDOWN(ROUNDDOWN($H150*$I150,0)*VLOOKUP($G150,【参考】数式用!$A$4:$E$54,4,FALSE),0)))</f>
        <v/>
      </c>
      <c r="S150" s="339" t="str">
        <f>IF(AN150="×", 0,IF(P150="未入力あり","",ROUNDDOWN(ROUNDDOWN($H150*$I150,0)*VLOOKUP($G150,【参考】数式用!$A$4:$E$54,5, FALSE),0)))</f>
        <v/>
      </c>
      <c r="T150" s="342"/>
      <c r="U150" s="343"/>
      <c r="V150" s="33"/>
      <c r="W150" s="758"/>
      <c r="X150" s="758"/>
      <c r="Y150" s="758"/>
      <c r="Z150" s="758"/>
      <c r="AA150" s="758"/>
      <c r="AB150" s="758"/>
      <c r="AC150" s="758"/>
      <c r="AD150" s="758"/>
      <c r="AE150" s="758"/>
      <c r="AF150" s="758"/>
      <c r="AG150" s="758"/>
      <c r="AI150" s="345" t="str">
        <f t="shared" si="20"/>
        <v/>
      </c>
      <c r="AJ150" s="46" t="e">
        <f>VLOOKUP('様式第2-3号（個表） '!$G150,【参考】数式用!$P$4:$Q$54,2, FALSE)</f>
        <v>#N/A</v>
      </c>
      <c r="AK150" s="46" t="e">
        <f>VLOOKUP('様式第2-3号（個表） '!$G150,【参考】数式用!$P$4:$W$54,8, FALSE)</f>
        <v>#N/A</v>
      </c>
      <c r="AL150" s="46" t="e">
        <f>VLOOKUP('様式第2-3号（個表） '!$G150,【参考】数式用!$P$4:$AD$54,15, FALSE)</f>
        <v>#N/A</v>
      </c>
      <c r="AM150" s="46" t="str">
        <f t="shared" si="21"/>
        <v/>
      </c>
      <c r="AN150" s="46" t="str">
        <f t="shared" si="22"/>
        <v/>
      </c>
      <c r="AO150" s="46" t="str">
        <f t="shared" si="18"/>
        <v/>
      </c>
      <c r="AP150" s="46" t="str">
        <f>IF(G150="", "", VLOOKUP(G150,【参考】数式用!$A$4:$M$54,13,FALSE))</f>
        <v/>
      </c>
      <c r="AQ150" s="46" t="str">
        <f t="shared" si="23"/>
        <v>―</v>
      </c>
    </row>
    <row r="151" spans="1:43" ht="45" customHeight="1">
      <c r="A151" s="114">
        <f t="shared" si="24"/>
        <v>137</v>
      </c>
      <c r="B151" s="115" t="str">
        <f>IF(基本情報入力シート!B194="","",基本情報入力シート!B194)</f>
        <v/>
      </c>
      <c r="C151" s="116" t="str">
        <f>IF(基本情報入力シート!L194="","",基本情報入力シート!L194)</f>
        <v/>
      </c>
      <c r="D151" s="116" t="str">
        <f>IF(基本情報入力シート!Q194="","",基本情報入力シート!Q194)</f>
        <v/>
      </c>
      <c r="E151" s="116" t="str">
        <f>IF(基本情報入力シート!V194="","",基本情報入力シート!V194)</f>
        <v/>
      </c>
      <c r="F151" s="116" t="str">
        <f>IF(基本情報入力シート!W194="","",基本情報入力シート!W194)</f>
        <v/>
      </c>
      <c r="G151" s="116" t="str">
        <f>IF(基本情報入力シート!Z194="","",基本情報入力シート!Z194)</f>
        <v/>
      </c>
      <c r="H151" s="215" t="str">
        <f>IF(基本情報入力シート!AD194="","",基本情報入力シート!AD194)</f>
        <v/>
      </c>
      <c r="I151" s="335" t="str">
        <f>IF(基本情報入力シート!AE194="","",基本情報入力シート!AE194)</f>
        <v/>
      </c>
      <c r="J151" s="449"/>
      <c r="K151" s="448"/>
      <c r="L151" s="448"/>
      <c r="M151" s="336" t="str">
        <f>IF(G151="", "", VLOOKUP(AO151,【参考】数式用!$AZ$3:$BA$6, 2, FALSE))</f>
        <v/>
      </c>
      <c r="N151" s="337" t="str">
        <f>IF(G151="","",VLOOKUP(G151,【参考】数式用!$A$4:$L$54,MATCH('様式第2-3号（個表） '!M151,【参考】数式用!$J$3:$L$3,0)+9,FALSE))</f>
        <v/>
      </c>
      <c r="O151" s="451" t="s">
        <v>2388</v>
      </c>
      <c r="P151" s="338" t="str">
        <f t="shared" si="19"/>
        <v>未入力あり</v>
      </c>
      <c r="Q151" s="258" t="str">
        <f>IFERROR(IF(P151="未入力あり","",ROUNDDOWN(ROUNDDOWN($H151*$I151,0)*VLOOKUP($G151,【参考】数式用!$A$4:$E$54,3, FALSE),0)),"")</f>
        <v/>
      </c>
      <c r="R151" s="258" t="str">
        <f>IF(AM151="×", 0,IF(P151="未入力あり","",ROUNDDOWN(ROUNDDOWN($H151*$I151,0)*VLOOKUP($G151,【参考】数式用!$A$4:$E$54,4,FALSE),0)))</f>
        <v/>
      </c>
      <c r="S151" s="339" t="str">
        <f>IF(AN151="×", 0,IF(P151="未入力あり","",ROUNDDOWN(ROUNDDOWN($H151*$I151,0)*VLOOKUP($G151,【参考】数式用!$A$4:$E$54,5, FALSE),0)))</f>
        <v/>
      </c>
      <c r="T151" s="342"/>
      <c r="U151" s="343"/>
      <c r="V151" s="33"/>
      <c r="W151" s="758"/>
      <c r="X151" s="758"/>
      <c r="Y151" s="758"/>
      <c r="Z151" s="758"/>
      <c r="AA151" s="758"/>
      <c r="AB151" s="758"/>
      <c r="AC151" s="758"/>
      <c r="AD151" s="758"/>
      <c r="AE151" s="758"/>
      <c r="AF151" s="758"/>
      <c r="AG151" s="758"/>
      <c r="AI151" s="345" t="str">
        <f t="shared" si="20"/>
        <v/>
      </c>
      <c r="AJ151" s="46" t="e">
        <f>VLOOKUP('様式第2-3号（個表） '!$G151,【参考】数式用!$P$4:$Q$54,2, FALSE)</f>
        <v>#N/A</v>
      </c>
      <c r="AK151" s="46" t="e">
        <f>VLOOKUP('様式第2-3号（個表） '!$G151,【参考】数式用!$P$4:$W$54,8, FALSE)</f>
        <v>#N/A</v>
      </c>
      <c r="AL151" s="46" t="e">
        <f>VLOOKUP('様式第2-3号（個表） '!$G151,【参考】数式用!$P$4:$AD$54,15, FALSE)</f>
        <v>#N/A</v>
      </c>
      <c r="AM151" s="46" t="str">
        <f t="shared" si="21"/>
        <v/>
      </c>
      <c r="AN151" s="46" t="str">
        <f t="shared" si="22"/>
        <v/>
      </c>
      <c r="AO151" s="46" t="str">
        <f t="shared" si="18"/>
        <v/>
      </c>
      <c r="AP151" s="46" t="str">
        <f>IF(G151="", "", VLOOKUP(G151,【参考】数式用!$A$4:$M$54,13,FALSE))</f>
        <v/>
      </c>
      <c r="AQ151" s="46" t="str">
        <f t="shared" si="23"/>
        <v>―</v>
      </c>
    </row>
    <row r="152" spans="1:43" ht="45" customHeight="1">
      <c r="A152" s="114">
        <f t="shared" si="24"/>
        <v>138</v>
      </c>
      <c r="B152" s="115" t="str">
        <f>IF(基本情報入力シート!B195="","",基本情報入力シート!B195)</f>
        <v/>
      </c>
      <c r="C152" s="116" t="str">
        <f>IF(基本情報入力シート!L195="","",基本情報入力シート!L195)</f>
        <v/>
      </c>
      <c r="D152" s="116" t="str">
        <f>IF(基本情報入力シート!Q195="","",基本情報入力シート!Q195)</f>
        <v/>
      </c>
      <c r="E152" s="116" t="str">
        <f>IF(基本情報入力シート!V195="","",基本情報入力シート!V195)</f>
        <v/>
      </c>
      <c r="F152" s="116" t="str">
        <f>IF(基本情報入力シート!W195="","",基本情報入力シート!W195)</f>
        <v/>
      </c>
      <c r="G152" s="116" t="str">
        <f>IF(基本情報入力シート!Z195="","",基本情報入力シート!Z195)</f>
        <v/>
      </c>
      <c r="H152" s="215" t="str">
        <f>IF(基本情報入力シート!AD195="","",基本情報入力シート!AD195)</f>
        <v/>
      </c>
      <c r="I152" s="335" t="str">
        <f>IF(基本情報入力シート!AE195="","",基本情報入力シート!AE195)</f>
        <v/>
      </c>
      <c r="J152" s="449"/>
      <c r="K152" s="448"/>
      <c r="L152" s="448"/>
      <c r="M152" s="336" t="str">
        <f>IF(G152="", "", VLOOKUP(AO152,【参考】数式用!$AZ$3:$BA$6, 2, FALSE))</f>
        <v/>
      </c>
      <c r="N152" s="337" t="str">
        <f>IF(G152="","",VLOOKUP(G152,【参考】数式用!$A$4:$L$54,MATCH('様式第2-3号（個表） '!M152,【参考】数式用!$J$3:$L$3,0)+9,FALSE))</f>
        <v/>
      </c>
      <c r="O152" s="452" t="s">
        <v>2388</v>
      </c>
      <c r="P152" s="338" t="str">
        <f t="shared" si="19"/>
        <v>未入力あり</v>
      </c>
      <c r="Q152" s="258" t="str">
        <f>IFERROR(IF(P152="未入力あり","",ROUNDDOWN(ROUNDDOWN($H152*$I152,0)*VLOOKUP($G152,【参考】数式用!$A$4:$E$54,3, FALSE),0)),"")</f>
        <v/>
      </c>
      <c r="R152" s="258" t="str">
        <f>IF(AM152="×", 0,IF(P152="未入力あり","",ROUNDDOWN(ROUNDDOWN($H152*$I152,0)*VLOOKUP($G152,【参考】数式用!$A$4:$E$54,4,FALSE),0)))</f>
        <v/>
      </c>
      <c r="S152" s="339" t="str">
        <f>IF(AN152="×", 0,IF(P152="未入力あり","",ROUNDDOWN(ROUNDDOWN($H152*$I152,0)*VLOOKUP($G152,【参考】数式用!$A$4:$E$54,5, FALSE),0)))</f>
        <v/>
      </c>
      <c r="T152" s="342"/>
      <c r="U152" s="343"/>
      <c r="V152" s="33"/>
      <c r="W152" s="758"/>
      <c r="X152" s="758"/>
      <c r="Y152" s="758"/>
      <c r="Z152" s="758"/>
      <c r="AA152" s="758"/>
      <c r="AB152" s="758"/>
      <c r="AC152" s="758"/>
      <c r="AD152" s="758"/>
      <c r="AE152" s="758"/>
      <c r="AF152" s="758"/>
      <c r="AG152" s="758"/>
      <c r="AI152" s="345" t="str">
        <f t="shared" si="20"/>
        <v/>
      </c>
      <c r="AJ152" s="46" t="e">
        <f>VLOOKUP('様式第2-3号（個表） '!$G152,【参考】数式用!$P$4:$Q$54,2, FALSE)</f>
        <v>#N/A</v>
      </c>
      <c r="AK152" s="46" t="e">
        <f>VLOOKUP('様式第2-3号（個表） '!$G152,【参考】数式用!$P$4:$W$54,8, FALSE)</f>
        <v>#N/A</v>
      </c>
      <c r="AL152" s="46" t="e">
        <f>VLOOKUP('様式第2-3号（個表） '!$G152,【参考】数式用!$P$4:$AD$54,15, FALSE)</f>
        <v>#N/A</v>
      </c>
      <c r="AM152" s="46" t="str">
        <f t="shared" si="21"/>
        <v/>
      </c>
      <c r="AN152" s="46" t="str">
        <f t="shared" si="22"/>
        <v/>
      </c>
      <c r="AO152" s="46" t="str">
        <f t="shared" si="18"/>
        <v/>
      </c>
      <c r="AP152" s="46" t="str">
        <f>IF(G152="", "", VLOOKUP(G152,【参考】数式用!$A$4:$M$54,13,FALSE))</f>
        <v/>
      </c>
      <c r="AQ152" s="46" t="str">
        <f t="shared" si="23"/>
        <v>―</v>
      </c>
    </row>
    <row r="153" spans="1:43" ht="45" customHeight="1">
      <c r="A153" s="114">
        <f t="shared" si="24"/>
        <v>139</v>
      </c>
      <c r="B153" s="115" t="str">
        <f>IF(基本情報入力シート!B196="","",基本情報入力シート!B196)</f>
        <v/>
      </c>
      <c r="C153" s="116" t="str">
        <f>IF(基本情報入力シート!L196="","",基本情報入力シート!L196)</f>
        <v/>
      </c>
      <c r="D153" s="116" t="str">
        <f>IF(基本情報入力シート!Q196="","",基本情報入力シート!Q196)</f>
        <v/>
      </c>
      <c r="E153" s="116" t="str">
        <f>IF(基本情報入力シート!V196="","",基本情報入力シート!V196)</f>
        <v/>
      </c>
      <c r="F153" s="116" t="str">
        <f>IF(基本情報入力シート!W196="","",基本情報入力シート!W196)</f>
        <v/>
      </c>
      <c r="G153" s="116" t="str">
        <f>IF(基本情報入力シート!Z196="","",基本情報入力シート!Z196)</f>
        <v/>
      </c>
      <c r="H153" s="215" t="str">
        <f>IF(基本情報入力シート!AD196="","",基本情報入力シート!AD196)</f>
        <v/>
      </c>
      <c r="I153" s="335" t="str">
        <f>IF(基本情報入力シート!AE196="","",基本情報入力シート!AE196)</f>
        <v/>
      </c>
      <c r="J153" s="449"/>
      <c r="K153" s="448"/>
      <c r="L153" s="448"/>
      <c r="M153" s="336" t="str">
        <f>IF(G153="", "", VLOOKUP(AO153,【参考】数式用!$AZ$3:$BA$6, 2, FALSE))</f>
        <v/>
      </c>
      <c r="N153" s="337" t="str">
        <f>IF(G153="","",VLOOKUP(G153,【参考】数式用!$A$4:$L$54,MATCH('様式第2-3号（個表） '!M153,【参考】数式用!$J$3:$L$3,0)+9,FALSE))</f>
        <v/>
      </c>
      <c r="O153" s="452" t="s">
        <v>2388</v>
      </c>
      <c r="P153" s="338" t="str">
        <f t="shared" si="19"/>
        <v>未入力あり</v>
      </c>
      <c r="Q153" s="258" t="str">
        <f>IFERROR(IF(P153="未入力あり","",ROUNDDOWN(ROUNDDOWN($H153*$I153,0)*VLOOKUP($G153,【参考】数式用!$A$4:$E$54,3, FALSE),0)),"")</f>
        <v/>
      </c>
      <c r="R153" s="258" t="str">
        <f>IF(AM153="×", 0,IF(P153="未入力あり","",ROUNDDOWN(ROUNDDOWN($H153*$I153,0)*VLOOKUP($G153,【参考】数式用!$A$4:$E$54,4,FALSE),0)))</f>
        <v/>
      </c>
      <c r="S153" s="339" t="str">
        <f>IF(AN153="×", 0,IF(P153="未入力あり","",ROUNDDOWN(ROUNDDOWN($H153*$I153,0)*VLOOKUP($G153,【参考】数式用!$A$4:$E$54,5, FALSE),0)))</f>
        <v/>
      </c>
      <c r="T153" s="342"/>
      <c r="U153" s="343"/>
      <c r="V153" s="33"/>
      <c r="W153" s="758"/>
      <c r="X153" s="758"/>
      <c r="Y153" s="758"/>
      <c r="Z153" s="758"/>
      <c r="AA153" s="758"/>
      <c r="AB153" s="758"/>
      <c r="AC153" s="758"/>
      <c r="AD153" s="758"/>
      <c r="AE153" s="758"/>
      <c r="AF153" s="758"/>
      <c r="AG153" s="758"/>
      <c r="AI153" s="345" t="str">
        <f t="shared" si="20"/>
        <v/>
      </c>
      <c r="AJ153" s="46" t="e">
        <f>VLOOKUP('様式第2-3号（個表） '!$G153,【参考】数式用!$P$4:$Q$54,2, FALSE)</f>
        <v>#N/A</v>
      </c>
      <c r="AK153" s="46" t="e">
        <f>VLOOKUP('様式第2-3号（個表） '!$G153,【参考】数式用!$P$4:$W$54,8, FALSE)</f>
        <v>#N/A</v>
      </c>
      <c r="AL153" s="46" t="e">
        <f>VLOOKUP('様式第2-3号（個表） '!$G153,【参考】数式用!$P$4:$AD$54,15, FALSE)</f>
        <v>#N/A</v>
      </c>
      <c r="AM153" s="46" t="str">
        <f t="shared" si="21"/>
        <v/>
      </c>
      <c r="AN153" s="46" t="str">
        <f t="shared" si="22"/>
        <v/>
      </c>
      <c r="AO153" s="46" t="str">
        <f t="shared" si="18"/>
        <v/>
      </c>
      <c r="AP153" s="46" t="str">
        <f>IF(G153="", "", VLOOKUP(G153,【参考】数式用!$A$4:$M$54,13,FALSE))</f>
        <v/>
      </c>
      <c r="AQ153" s="46" t="str">
        <f t="shared" si="23"/>
        <v>―</v>
      </c>
    </row>
    <row r="154" spans="1:43" ht="45" customHeight="1">
      <c r="A154" s="114">
        <f t="shared" si="24"/>
        <v>140</v>
      </c>
      <c r="B154" s="115" t="str">
        <f>IF(基本情報入力シート!B197="","",基本情報入力シート!B197)</f>
        <v/>
      </c>
      <c r="C154" s="116" t="str">
        <f>IF(基本情報入力シート!L197="","",基本情報入力シート!L197)</f>
        <v/>
      </c>
      <c r="D154" s="116" t="str">
        <f>IF(基本情報入力シート!Q197="","",基本情報入力シート!Q197)</f>
        <v/>
      </c>
      <c r="E154" s="116" t="str">
        <f>IF(基本情報入力シート!V197="","",基本情報入力シート!V197)</f>
        <v/>
      </c>
      <c r="F154" s="116" t="str">
        <f>IF(基本情報入力シート!W197="","",基本情報入力シート!W197)</f>
        <v/>
      </c>
      <c r="G154" s="116" t="str">
        <f>IF(基本情報入力シート!Z197="","",基本情報入力シート!Z197)</f>
        <v/>
      </c>
      <c r="H154" s="215" t="str">
        <f>IF(基本情報入力シート!AD197="","",基本情報入力シート!AD197)</f>
        <v/>
      </c>
      <c r="I154" s="335" t="str">
        <f>IF(基本情報入力シート!AE197="","",基本情報入力シート!AE197)</f>
        <v/>
      </c>
      <c r="J154" s="449"/>
      <c r="K154" s="448"/>
      <c r="L154" s="448"/>
      <c r="M154" s="336" t="str">
        <f>IF(G154="", "", VLOOKUP(AO154,【参考】数式用!$AZ$3:$BA$6, 2, FALSE))</f>
        <v/>
      </c>
      <c r="N154" s="337" t="str">
        <f>IF(G154="","",VLOOKUP(G154,【参考】数式用!$A$4:$L$54,MATCH('様式第2-3号（個表） '!M154,【参考】数式用!$J$3:$L$3,0)+9,FALSE))</f>
        <v/>
      </c>
      <c r="O154" s="451" t="s">
        <v>2388</v>
      </c>
      <c r="P154" s="338" t="str">
        <f t="shared" si="19"/>
        <v>未入力あり</v>
      </c>
      <c r="Q154" s="258" t="str">
        <f>IFERROR(IF(P154="未入力あり","",ROUNDDOWN(ROUNDDOWN($H154*$I154,0)*VLOOKUP($G154,【参考】数式用!$A$4:$E$54,3, FALSE),0)),"")</f>
        <v/>
      </c>
      <c r="R154" s="258" t="str">
        <f>IF(AM154="×", 0,IF(P154="未入力あり","",ROUNDDOWN(ROUNDDOWN($H154*$I154,0)*VLOOKUP($G154,【参考】数式用!$A$4:$E$54,4,FALSE),0)))</f>
        <v/>
      </c>
      <c r="S154" s="339" t="str">
        <f>IF(AN154="×", 0,IF(P154="未入力あり","",ROUNDDOWN(ROUNDDOWN($H154*$I154,0)*VLOOKUP($G154,【参考】数式用!$A$4:$E$54,5, FALSE),0)))</f>
        <v/>
      </c>
      <c r="T154" s="342"/>
      <c r="U154" s="343"/>
      <c r="V154" s="33"/>
      <c r="W154" s="758"/>
      <c r="X154" s="758"/>
      <c r="Y154" s="758"/>
      <c r="Z154" s="758"/>
      <c r="AA154" s="758"/>
      <c r="AB154" s="758"/>
      <c r="AC154" s="758"/>
      <c r="AD154" s="758"/>
      <c r="AE154" s="758"/>
      <c r="AF154" s="758"/>
      <c r="AG154" s="758"/>
      <c r="AI154" s="345" t="str">
        <f t="shared" si="20"/>
        <v/>
      </c>
      <c r="AJ154" s="46" t="e">
        <f>VLOOKUP('様式第2-3号（個表） '!$G154,【参考】数式用!$P$4:$Q$54,2, FALSE)</f>
        <v>#N/A</v>
      </c>
      <c r="AK154" s="46" t="e">
        <f>VLOOKUP('様式第2-3号（個表） '!$G154,【参考】数式用!$P$4:$W$54,8, FALSE)</f>
        <v>#N/A</v>
      </c>
      <c r="AL154" s="46" t="e">
        <f>VLOOKUP('様式第2-3号（個表） '!$G154,【参考】数式用!$P$4:$AD$54,15, FALSE)</f>
        <v>#N/A</v>
      </c>
      <c r="AM154" s="46" t="str">
        <f t="shared" si="21"/>
        <v/>
      </c>
      <c r="AN154" s="46" t="str">
        <f t="shared" si="22"/>
        <v/>
      </c>
      <c r="AO154" s="46" t="str">
        <f t="shared" si="18"/>
        <v/>
      </c>
      <c r="AP154" s="46" t="str">
        <f>IF(G154="", "", VLOOKUP(G154,【参考】数式用!$A$4:$M$54,13,FALSE))</f>
        <v/>
      </c>
      <c r="AQ154" s="46" t="str">
        <f t="shared" si="23"/>
        <v>―</v>
      </c>
    </row>
    <row r="155" spans="1:43" ht="45" customHeight="1">
      <c r="A155" s="114">
        <f t="shared" si="24"/>
        <v>141</v>
      </c>
      <c r="B155" s="115" t="str">
        <f>IF(基本情報入力シート!B198="","",基本情報入力シート!B198)</f>
        <v/>
      </c>
      <c r="C155" s="116" t="str">
        <f>IF(基本情報入力シート!L198="","",基本情報入力シート!L198)</f>
        <v/>
      </c>
      <c r="D155" s="116" t="str">
        <f>IF(基本情報入力シート!Q198="","",基本情報入力シート!Q198)</f>
        <v/>
      </c>
      <c r="E155" s="116" t="str">
        <f>IF(基本情報入力シート!V198="","",基本情報入力シート!V198)</f>
        <v/>
      </c>
      <c r="F155" s="116" t="str">
        <f>IF(基本情報入力シート!W198="","",基本情報入力シート!W198)</f>
        <v/>
      </c>
      <c r="G155" s="116" t="str">
        <f>IF(基本情報入力シート!Z198="","",基本情報入力シート!Z198)</f>
        <v/>
      </c>
      <c r="H155" s="215" t="str">
        <f>IF(基本情報入力シート!AD198="","",基本情報入力シート!AD198)</f>
        <v/>
      </c>
      <c r="I155" s="335" t="str">
        <f>IF(基本情報入力シート!AE198="","",基本情報入力シート!AE198)</f>
        <v/>
      </c>
      <c r="J155" s="449"/>
      <c r="K155" s="448"/>
      <c r="L155" s="448"/>
      <c r="M155" s="336" t="str">
        <f>IF(G155="", "", VLOOKUP(AO155,【参考】数式用!$AZ$3:$BA$6, 2, FALSE))</f>
        <v/>
      </c>
      <c r="N155" s="337" t="str">
        <f>IF(G155="","",VLOOKUP(G155,【参考】数式用!$A$4:$L$54,MATCH('様式第2-3号（個表） '!M155,【参考】数式用!$J$3:$L$3,0)+9,FALSE))</f>
        <v/>
      </c>
      <c r="O155" s="452" t="s">
        <v>2388</v>
      </c>
      <c r="P155" s="338" t="str">
        <f t="shared" si="19"/>
        <v>未入力あり</v>
      </c>
      <c r="Q155" s="258" t="str">
        <f>IFERROR(IF(P155="未入力あり","",ROUNDDOWN(ROUNDDOWN($H155*$I155,0)*VLOOKUP($G155,【参考】数式用!$A$4:$E$54,3, FALSE),0)),"")</f>
        <v/>
      </c>
      <c r="R155" s="258" t="str">
        <f>IF(AM155="×", 0,IF(P155="未入力あり","",ROUNDDOWN(ROUNDDOWN($H155*$I155,0)*VLOOKUP($G155,【参考】数式用!$A$4:$E$54,4,FALSE),0)))</f>
        <v/>
      </c>
      <c r="S155" s="339" t="str">
        <f>IF(AN155="×", 0,IF(P155="未入力あり","",ROUNDDOWN(ROUNDDOWN($H155*$I155,0)*VLOOKUP($G155,【参考】数式用!$A$4:$E$54,5, FALSE),0)))</f>
        <v/>
      </c>
      <c r="T155" s="342"/>
      <c r="U155" s="343"/>
      <c r="V155" s="33"/>
      <c r="W155" s="758"/>
      <c r="X155" s="758"/>
      <c r="Y155" s="758"/>
      <c r="Z155" s="758"/>
      <c r="AA155" s="758"/>
      <c r="AB155" s="758"/>
      <c r="AC155" s="758"/>
      <c r="AD155" s="758"/>
      <c r="AE155" s="758"/>
      <c r="AF155" s="758"/>
      <c r="AG155" s="758"/>
      <c r="AI155" s="345" t="str">
        <f t="shared" si="20"/>
        <v/>
      </c>
      <c r="AJ155" s="46" t="e">
        <f>VLOOKUP('様式第2-3号（個表） '!$G155,【参考】数式用!$P$4:$Q$54,2, FALSE)</f>
        <v>#N/A</v>
      </c>
      <c r="AK155" s="46" t="e">
        <f>VLOOKUP('様式第2-3号（個表） '!$G155,【参考】数式用!$P$4:$W$54,8, FALSE)</f>
        <v>#N/A</v>
      </c>
      <c r="AL155" s="46" t="e">
        <f>VLOOKUP('様式第2-3号（個表） '!$G155,【参考】数式用!$P$4:$AD$54,15, FALSE)</f>
        <v>#N/A</v>
      </c>
      <c r="AM155" s="46" t="str">
        <f t="shared" si="21"/>
        <v/>
      </c>
      <c r="AN155" s="46" t="str">
        <f t="shared" si="22"/>
        <v/>
      </c>
      <c r="AO155" s="46" t="str">
        <f t="shared" si="18"/>
        <v/>
      </c>
      <c r="AP155" s="46" t="str">
        <f>IF(G155="", "", VLOOKUP(G155,【参考】数式用!$A$4:$M$54,13,FALSE))</f>
        <v/>
      </c>
      <c r="AQ155" s="46" t="str">
        <f t="shared" si="23"/>
        <v>―</v>
      </c>
    </row>
    <row r="156" spans="1:43" ht="45" customHeight="1">
      <c r="A156" s="114">
        <f t="shared" si="24"/>
        <v>142</v>
      </c>
      <c r="B156" s="115" t="str">
        <f>IF(基本情報入力シート!B199="","",基本情報入力シート!B199)</f>
        <v/>
      </c>
      <c r="C156" s="116" t="str">
        <f>IF(基本情報入力シート!L199="","",基本情報入力シート!L199)</f>
        <v/>
      </c>
      <c r="D156" s="116" t="str">
        <f>IF(基本情報入力シート!Q199="","",基本情報入力シート!Q199)</f>
        <v/>
      </c>
      <c r="E156" s="116" t="str">
        <f>IF(基本情報入力シート!V199="","",基本情報入力シート!V199)</f>
        <v/>
      </c>
      <c r="F156" s="116" t="str">
        <f>IF(基本情報入力シート!W199="","",基本情報入力シート!W199)</f>
        <v/>
      </c>
      <c r="G156" s="116" t="str">
        <f>IF(基本情報入力シート!Z199="","",基本情報入力シート!Z199)</f>
        <v/>
      </c>
      <c r="H156" s="215" t="str">
        <f>IF(基本情報入力シート!AD199="","",基本情報入力シート!AD199)</f>
        <v/>
      </c>
      <c r="I156" s="335" t="str">
        <f>IF(基本情報入力シート!AE199="","",基本情報入力シート!AE199)</f>
        <v/>
      </c>
      <c r="J156" s="449"/>
      <c r="K156" s="450"/>
      <c r="L156" s="448"/>
      <c r="M156" s="336" t="str">
        <f>IF(G156="", "", VLOOKUP(AO156,【参考】数式用!$AZ$3:$BA$6, 2, FALSE))</f>
        <v/>
      </c>
      <c r="N156" s="337" t="str">
        <f>IF(G156="","",VLOOKUP(G156,【参考】数式用!$A$4:$L$54,MATCH('様式第2-3号（個表） '!M156,【参考】数式用!$J$3:$L$3,0)+9,FALSE))</f>
        <v/>
      </c>
      <c r="O156" s="452" t="s">
        <v>2388</v>
      </c>
      <c r="P156" s="338" t="str">
        <f t="shared" si="19"/>
        <v>未入力あり</v>
      </c>
      <c r="Q156" s="258" t="str">
        <f>IFERROR(IF(P156="未入力あり","",ROUNDDOWN(ROUNDDOWN($H156*$I156,0)*VLOOKUP($G156,【参考】数式用!$A$4:$E$54,3, FALSE),0)),"")</f>
        <v/>
      </c>
      <c r="R156" s="258" t="str">
        <f>IF(AM156="×", 0,IF(P156="未入力あり","",ROUNDDOWN(ROUNDDOWN($H156*$I156,0)*VLOOKUP($G156,【参考】数式用!$A$4:$E$54,4,FALSE),0)))</f>
        <v/>
      </c>
      <c r="S156" s="339" t="str">
        <f>IF(AN156="×", 0,IF(P156="未入力あり","",ROUNDDOWN(ROUNDDOWN($H156*$I156,0)*VLOOKUP($G156,【参考】数式用!$A$4:$E$54,5, FALSE),0)))</f>
        <v/>
      </c>
      <c r="T156" s="342"/>
      <c r="U156" s="343"/>
      <c r="V156" s="33"/>
      <c r="W156" s="758"/>
      <c r="X156" s="758"/>
      <c r="Y156" s="758"/>
      <c r="Z156" s="758"/>
      <c r="AA156" s="758"/>
      <c r="AB156" s="758"/>
      <c r="AC156" s="758"/>
      <c r="AD156" s="758"/>
      <c r="AE156" s="758"/>
      <c r="AF156" s="758"/>
      <c r="AG156" s="758"/>
      <c r="AI156" s="345" t="str">
        <f t="shared" si="20"/>
        <v/>
      </c>
      <c r="AJ156" s="46" t="e">
        <f>VLOOKUP('様式第2-3号（個表） '!$G156,【参考】数式用!$P$4:$Q$54,2, FALSE)</f>
        <v>#N/A</v>
      </c>
      <c r="AK156" s="46" t="e">
        <f>VLOOKUP('様式第2-3号（個表） '!$G156,【参考】数式用!$P$4:$W$54,8, FALSE)</f>
        <v>#N/A</v>
      </c>
      <c r="AL156" s="46" t="e">
        <f>VLOOKUP('様式第2-3号（個表） '!$G156,【参考】数式用!$P$4:$AD$54,15, FALSE)</f>
        <v>#N/A</v>
      </c>
      <c r="AM156" s="46" t="str">
        <f t="shared" si="21"/>
        <v/>
      </c>
      <c r="AN156" s="46" t="str">
        <f t="shared" si="22"/>
        <v/>
      </c>
      <c r="AO156" s="46" t="str">
        <f t="shared" si="18"/>
        <v/>
      </c>
      <c r="AP156" s="46" t="str">
        <f>IF(G156="", "", VLOOKUP(G156,【参考】数式用!$A$4:$M$54,13,FALSE))</f>
        <v/>
      </c>
      <c r="AQ156" s="46" t="str">
        <f t="shared" si="23"/>
        <v>―</v>
      </c>
    </row>
    <row r="157" spans="1:43" ht="45" customHeight="1">
      <c r="A157" s="114">
        <f t="shared" si="24"/>
        <v>143</v>
      </c>
      <c r="B157" s="115" t="str">
        <f>IF(基本情報入力シート!B200="","",基本情報入力シート!B200)</f>
        <v/>
      </c>
      <c r="C157" s="116" t="str">
        <f>IF(基本情報入力シート!L200="","",基本情報入力シート!L200)</f>
        <v/>
      </c>
      <c r="D157" s="116" t="str">
        <f>IF(基本情報入力シート!Q200="","",基本情報入力シート!Q200)</f>
        <v/>
      </c>
      <c r="E157" s="116" t="str">
        <f>IF(基本情報入力シート!V200="","",基本情報入力シート!V200)</f>
        <v/>
      </c>
      <c r="F157" s="116" t="str">
        <f>IF(基本情報入力シート!W200="","",基本情報入力シート!W200)</f>
        <v/>
      </c>
      <c r="G157" s="116" t="str">
        <f>IF(基本情報入力シート!Z200="","",基本情報入力シート!Z200)</f>
        <v/>
      </c>
      <c r="H157" s="215" t="str">
        <f>IF(基本情報入力シート!AD200="","",基本情報入力シート!AD200)</f>
        <v/>
      </c>
      <c r="I157" s="335" t="str">
        <f>IF(基本情報入力シート!AE200="","",基本情報入力シート!AE200)</f>
        <v/>
      </c>
      <c r="J157" s="449"/>
      <c r="K157" s="450"/>
      <c r="L157" s="448"/>
      <c r="M157" s="336" t="str">
        <f>IF(G157="", "", VLOOKUP(AO157,【参考】数式用!$AZ$3:$BA$6, 2, FALSE))</f>
        <v/>
      </c>
      <c r="N157" s="337" t="str">
        <f>IF(G157="","",VLOOKUP(G157,【参考】数式用!$A$4:$L$54,MATCH('様式第2-3号（個表） '!M157,【参考】数式用!$J$3:$L$3,0)+9,FALSE))</f>
        <v/>
      </c>
      <c r="O157" s="451" t="s">
        <v>2388</v>
      </c>
      <c r="P157" s="338" t="str">
        <f t="shared" si="19"/>
        <v>未入力あり</v>
      </c>
      <c r="Q157" s="258" t="str">
        <f>IFERROR(IF(P157="未入力あり","",ROUNDDOWN(ROUNDDOWN($H157*$I157,0)*VLOOKUP($G157,【参考】数式用!$A$4:$E$54,3, FALSE),0)),"")</f>
        <v/>
      </c>
      <c r="R157" s="258" t="str">
        <f>IF(AM157="×", 0,IF(P157="未入力あり","",ROUNDDOWN(ROUNDDOWN($H157*$I157,0)*VLOOKUP($G157,【参考】数式用!$A$4:$E$54,4,FALSE),0)))</f>
        <v/>
      </c>
      <c r="S157" s="339" t="str">
        <f>IF(AN157="×", 0,IF(P157="未入力あり","",ROUNDDOWN(ROUNDDOWN($H157*$I157,0)*VLOOKUP($G157,【参考】数式用!$A$4:$E$54,5, FALSE),0)))</f>
        <v/>
      </c>
      <c r="T157" s="342"/>
      <c r="U157" s="343"/>
      <c r="V157" s="33"/>
      <c r="W157" s="758"/>
      <c r="X157" s="758"/>
      <c r="Y157" s="758"/>
      <c r="Z157" s="758"/>
      <c r="AA157" s="758"/>
      <c r="AB157" s="758"/>
      <c r="AC157" s="758"/>
      <c r="AD157" s="758"/>
      <c r="AE157" s="758"/>
      <c r="AF157" s="758"/>
      <c r="AG157" s="758"/>
      <c r="AI157" s="345" t="str">
        <f t="shared" si="20"/>
        <v/>
      </c>
      <c r="AJ157" s="46" t="e">
        <f>VLOOKUP('様式第2-3号（個表） '!$G157,【参考】数式用!$P$4:$Q$54,2, FALSE)</f>
        <v>#N/A</v>
      </c>
      <c r="AK157" s="46" t="e">
        <f>VLOOKUP('様式第2-3号（個表） '!$G157,【参考】数式用!$P$4:$W$54,8, FALSE)</f>
        <v>#N/A</v>
      </c>
      <c r="AL157" s="46" t="e">
        <f>VLOOKUP('様式第2-3号（個表） '!$G157,【参考】数式用!$P$4:$AD$54,15, FALSE)</f>
        <v>#N/A</v>
      </c>
      <c r="AM157" s="46" t="str">
        <f t="shared" si="21"/>
        <v/>
      </c>
      <c r="AN157" s="46" t="str">
        <f t="shared" si="22"/>
        <v/>
      </c>
      <c r="AO157" s="46" t="str">
        <f t="shared" si="18"/>
        <v/>
      </c>
      <c r="AP157" s="46" t="str">
        <f>IF(G157="", "", VLOOKUP(G157,【参考】数式用!$A$4:$M$54,13,FALSE))</f>
        <v/>
      </c>
      <c r="AQ157" s="46" t="str">
        <f t="shared" si="23"/>
        <v>―</v>
      </c>
    </row>
    <row r="158" spans="1:43" ht="45" customHeight="1">
      <c r="A158" s="114">
        <f t="shared" si="24"/>
        <v>144</v>
      </c>
      <c r="B158" s="115" t="str">
        <f>IF(基本情報入力シート!B201="","",基本情報入力シート!B201)</f>
        <v/>
      </c>
      <c r="C158" s="116" t="str">
        <f>IF(基本情報入力シート!L201="","",基本情報入力シート!L201)</f>
        <v/>
      </c>
      <c r="D158" s="116" t="str">
        <f>IF(基本情報入力シート!Q201="","",基本情報入力シート!Q201)</f>
        <v/>
      </c>
      <c r="E158" s="116" t="str">
        <f>IF(基本情報入力シート!V201="","",基本情報入力シート!V201)</f>
        <v/>
      </c>
      <c r="F158" s="116" t="str">
        <f>IF(基本情報入力シート!W201="","",基本情報入力シート!W201)</f>
        <v/>
      </c>
      <c r="G158" s="116" t="str">
        <f>IF(基本情報入力シート!Z201="","",基本情報入力シート!Z201)</f>
        <v/>
      </c>
      <c r="H158" s="215" t="str">
        <f>IF(基本情報入力シート!AD201="","",基本情報入力シート!AD201)</f>
        <v/>
      </c>
      <c r="I158" s="335" t="str">
        <f>IF(基本情報入力シート!AE201="","",基本情報入力シート!AE201)</f>
        <v/>
      </c>
      <c r="J158" s="449"/>
      <c r="K158" s="450"/>
      <c r="L158" s="448"/>
      <c r="M158" s="336" t="str">
        <f>IF(G158="", "", VLOOKUP(AO158,【参考】数式用!$AZ$3:$BA$6, 2, FALSE))</f>
        <v/>
      </c>
      <c r="N158" s="337" t="str">
        <f>IF(G158="","",VLOOKUP(G158,【参考】数式用!$A$4:$L$54,MATCH('様式第2-3号（個表） '!M158,【参考】数式用!$J$3:$L$3,0)+9,FALSE))</f>
        <v/>
      </c>
      <c r="O158" s="452" t="s">
        <v>2388</v>
      </c>
      <c r="P158" s="338" t="str">
        <f t="shared" si="19"/>
        <v>未入力あり</v>
      </c>
      <c r="Q158" s="258" t="str">
        <f>IFERROR(IF(P158="未入力あり","",ROUNDDOWN(ROUNDDOWN($H158*$I158,0)*VLOOKUP($G158,【参考】数式用!$A$4:$E$54,3, FALSE),0)),"")</f>
        <v/>
      </c>
      <c r="R158" s="258" t="str">
        <f>IF(AM158="×", 0,IF(P158="未入力あり","",ROUNDDOWN(ROUNDDOWN($H158*$I158,0)*VLOOKUP($G158,【参考】数式用!$A$4:$E$54,4,FALSE),0)))</f>
        <v/>
      </c>
      <c r="S158" s="339" t="str">
        <f>IF(AN158="×", 0,IF(P158="未入力あり","",ROUNDDOWN(ROUNDDOWN($H158*$I158,0)*VLOOKUP($G158,【参考】数式用!$A$4:$E$54,5, FALSE),0)))</f>
        <v/>
      </c>
      <c r="T158" s="342"/>
      <c r="U158" s="343"/>
      <c r="V158" s="33"/>
      <c r="W158" s="758"/>
      <c r="X158" s="758"/>
      <c r="Y158" s="758"/>
      <c r="Z158" s="758"/>
      <c r="AA158" s="758"/>
      <c r="AB158" s="758"/>
      <c r="AC158" s="758"/>
      <c r="AD158" s="758"/>
      <c r="AE158" s="758"/>
      <c r="AF158" s="758"/>
      <c r="AG158" s="758"/>
      <c r="AI158" s="345" t="str">
        <f t="shared" si="20"/>
        <v/>
      </c>
      <c r="AJ158" s="46" t="e">
        <f>VLOOKUP('様式第2-3号（個表） '!$G158,【参考】数式用!$P$4:$Q$54,2, FALSE)</f>
        <v>#N/A</v>
      </c>
      <c r="AK158" s="46" t="e">
        <f>VLOOKUP('様式第2-3号（個表） '!$G158,【参考】数式用!$P$4:$W$54,8, FALSE)</f>
        <v>#N/A</v>
      </c>
      <c r="AL158" s="46" t="e">
        <f>VLOOKUP('様式第2-3号（個表） '!$G158,【参考】数式用!$P$4:$AD$54,15, FALSE)</f>
        <v>#N/A</v>
      </c>
      <c r="AM158" s="46" t="str">
        <f t="shared" si="21"/>
        <v/>
      </c>
      <c r="AN158" s="46" t="str">
        <f t="shared" si="22"/>
        <v/>
      </c>
      <c r="AO158" s="46" t="str">
        <f t="shared" si="18"/>
        <v/>
      </c>
      <c r="AP158" s="46" t="str">
        <f>IF(G158="", "", VLOOKUP(G158,【参考】数式用!$A$4:$M$54,13,FALSE))</f>
        <v/>
      </c>
      <c r="AQ158" s="46" t="str">
        <f t="shared" si="23"/>
        <v>―</v>
      </c>
    </row>
    <row r="159" spans="1:43" ht="45" customHeight="1">
      <c r="A159" s="114">
        <f t="shared" si="24"/>
        <v>145</v>
      </c>
      <c r="B159" s="115" t="str">
        <f>IF(基本情報入力シート!B202="","",基本情報入力シート!B202)</f>
        <v/>
      </c>
      <c r="C159" s="116" t="str">
        <f>IF(基本情報入力シート!L202="","",基本情報入力シート!L202)</f>
        <v/>
      </c>
      <c r="D159" s="116" t="str">
        <f>IF(基本情報入力シート!Q202="","",基本情報入力シート!Q202)</f>
        <v/>
      </c>
      <c r="E159" s="116" t="str">
        <f>IF(基本情報入力シート!V202="","",基本情報入力シート!V202)</f>
        <v/>
      </c>
      <c r="F159" s="116" t="str">
        <f>IF(基本情報入力シート!W202="","",基本情報入力シート!W202)</f>
        <v/>
      </c>
      <c r="G159" s="116" t="str">
        <f>IF(基本情報入力シート!Z202="","",基本情報入力シート!Z202)</f>
        <v/>
      </c>
      <c r="H159" s="215" t="str">
        <f>IF(基本情報入力シート!AD202="","",基本情報入力シート!AD202)</f>
        <v/>
      </c>
      <c r="I159" s="335" t="str">
        <f>IF(基本情報入力シート!AE202="","",基本情報入力シート!AE202)</f>
        <v/>
      </c>
      <c r="J159" s="449"/>
      <c r="K159" s="450"/>
      <c r="L159" s="450"/>
      <c r="M159" s="336" t="str">
        <f>IF(G159="", "", VLOOKUP(AO159,【参考】数式用!$AZ$3:$BA$6, 2, FALSE))</f>
        <v/>
      </c>
      <c r="N159" s="337" t="str">
        <f>IF(G159="","",VLOOKUP(G159,【参考】数式用!$A$4:$L$54,MATCH('様式第2-3号（個表） '!M159,【参考】数式用!$J$3:$L$3,0)+9,FALSE))</f>
        <v/>
      </c>
      <c r="O159" s="452" t="s">
        <v>2388</v>
      </c>
      <c r="P159" s="338" t="str">
        <f t="shared" si="19"/>
        <v>未入力あり</v>
      </c>
      <c r="Q159" s="258" t="str">
        <f>IFERROR(IF(P159="未入力あり","",ROUNDDOWN(ROUNDDOWN($H159*$I159,0)*VLOOKUP($G159,【参考】数式用!$A$4:$E$54,3, FALSE),0)),"")</f>
        <v/>
      </c>
      <c r="R159" s="258" t="str">
        <f>IF(AM159="×", 0,IF(P159="未入力あり","",ROUNDDOWN(ROUNDDOWN($H159*$I159,0)*VLOOKUP($G159,【参考】数式用!$A$4:$E$54,4,FALSE),0)))</f>
        <v/>
      </c>
      <c r="S159" s="339" t="str">
        <f>IF(AN159="×", 0,IF(P159="未入力あり","",ROUNDDOWN(ROUNDDOWN($H159*$I159,0)*VLOOKUP($G159,【参考】数式用!$A$4:$E$54,5, FALSE),0)))</f>
        <v/>
      </c>
      <c r="T159" s="342"/>
      <c r="U159" s="343"/>
      <c r="V159" s="33"/>
      <c r="W159" s="758"/>
      <c r="X159" s="758"/>
      <c r="Y159" s="758"/>
      <c r="Z159" s="758"/>
      <c r="AA159" s="758"/>
      <c r="AB159" s="758"/>
      <c r="AC159" s="758"/>
      <c r="AD159" s="758"/>
      <c r="AE159" s="758"/>
      <c r="AF159" s="758"/>
      <c r="AG159" s="758"/>
      <c r="AI159" s="345" t="str">
        <f t="shared" si="20"/>
        <v/>
      </c>
      <c r="AJ159" s="46" t="e">
        <f>VLOOKUP('様式第2-3号（個表） '!$G159,【参考】数式用!$P$4:$Q$54,2, FALSE)</f>
        <v>#N/A</v>
      </c>
      <c r="AK159" s="46" t="e">
        <f>VLOOKUP('様式第2-3号（個表） '!$G159,【参考】数式用!$P$4:$W$54,8, FALSE)</f>
        <v>#N/A</v>
      </c>
      <c r="AL159" s="46" t="e">
        <f>VLOOKUP('様式第2-3号（個表） '!$G159,【参考】数式用!$P$4:$AD$54,15, FALSE)</f>
        <v>#N/A</v>
      </c>
      <c r="AM159" s="46" t="str">
        <f t="shared" si="21"/>
        <v/>
      </c>
      <c r="AN159" s="46" t="str">
        <f t="shared" si="22"/>
        <v/>
      </c>
      <c r="AO159" s="46" t="str">
        <f t="shared" si="18"/>
        <v/>
      </c>
      <c r="AP159" s="46" t="str">
        <f>IF(G159="", "", VLOOKUP(G159,【参考】数式用!$A$4:$M$54,13,FALSE))</f>
        <v/>
      </c>
      <c r="AQ159" s="46" t="str">
        <f t="shared" si="23"/>
        <v>―</v>
      </c>
    </row>
    <row r="160" spans="1:43" ht="45" customHeight="1">
      <c r="A160" s="114">
        <f t="shared" si="24"/>
        <v>146</v>
      </c>
      <c r="B160" s="115" t="str">
        <f>IF(基本情報入力シート!B203="","",基本情報入力シート!B203)</f>
        <v/>
      </c>
      <c r="C160" s="116" t="str">
        <f>IF(基本情報入力シート!L203="","",基本情報入力シート!L203)</f>
        <v/>
      </c>
      <c r="D160" s="116" t="str">
        <f>IF(基本情報入力シート!Q203="","",基本情報入力シート!Q203)</f>
        <v/>
      </c>
      <c r="E160" s="116" t="str">
        <f>IF(基本情報入力シート!V203="","",基本情報入力シート!V203)</f>
        <v/>
      </c>
      <c r="F160" s="116" t="str">
        <f>IF(基本情報入力シート!W203="","",基本情報入力シート!W203)</f>
        <v/>
      </c>
      <c r="G160" s="116" t="str">
        <f>IF(基本情報入力シート!Z203="","",基本情報入力シート!Z203)</f>
        <v/>
      </c>
      <c r="H160" s="215" t="str">
        <f>IF(基本情報入力シート!AD203="","",基本情報入力シート!AD203)</f>
        <v/>
      </c>
      <c r="I160" s="335" t="str">
        <f>IF(基本情報入力シート!AE203="","",基本情報入力シート!AE203)</f>
        <v/>
      </c>
      <c r="J160" s="449"/>
      <c r="K160" s="450"/>
      <c r="L160" s="450"/>
      <c r="M160" s="336" t="str">
        <f>IF(G160="", "", VLOOKUP(AO160,【参考】数式用!$AZ$3:$BA$6, 2, FALSE))</f>
        <v/>
      </c>
      <c r="N160" s="337" t="str">
        <f>IF(G160="","",VLOOKUP(G160,【参考】数式用!$A$4:$L$54,MATCH('様式第2-3号（個表） '!M160,【参考】数式用!$J$3:$L$3,0)+9,FALSE))</f>
        <v/>
      </c>
      <c r="O160" s="451" t="s">
        <v>2388</v>
      </c>
      <c r="P160" s="338" t="str">
        <f>IFERROR(ROUNDDOWN(ROUNDDOWN($H160*$I160,0)*$N160,0),"未入力あり")</f>
        <v>未入力あり</v>
      </c>
      <c r="Q160" s="258" t="str">
        <f>IFERROR(IF(P160="未入力あり","",ROUNDDOWN(ROUNDDOWN($H160*$I160,0)*VLOOKUP($G160,【参考】数式用!$A$4:$E$54,3, FALSE),0)),"")</f>
        <v/>
      </c>
      <c r="R160" s="258" t="str">
        <f>IF(AM160="×", 0,IF(P160="未入力あり","",ROUNDDOWN(ROUNDDOWN($H160*$I160,0)*VLOOKUP($G160,【参考】数式用!$A$4:$E$54,4,FALSE),0)))</f>
        <v/>
      </c>
      <c r="S160" s="339" t="str">
        <f>IF(AN160="×", 0,IF(P160="未入力あり","",ROUNDDOWN(ROUNDDOWN($H160*$I160,0)*VLOOKUP($G160,【参考】数式用!$A$4:$E$54,5, FALSE),0)))</f>
        <v/>
      </c>
      <c r="T160" s="342"/>
      <c r="U160" s="343"/>
      <c r="V160" s="33"/>
      <c r="W160" s="758"/>
      <c r="X160" s="758"/>
      <c r="Y160" s="758"/>
      <c r="Z160" s="758"/>
      <c r="AA160" s="758"/>
      <c r="AB160" s="758"/>
      <c r="AC160" s="758"/>
      <c r="AD160" s="758"/>
      <c r="AE160" s="758"/>
      <c r="AF160" s="758"/>
      <c r="AG160" s="758"/>
      <c r="AI160" s="345" t="str">
        <f t="shared" si="20"/>
        <v/>
      </c>
      <c r="AJ160" s="46" t="e">
        <f>VLOOKUP('様式第2-3号（個表） '!$G160,【参考】数式用!$P$4:$Q$54,2, FALSE)</f>
        <v>#N/A</v>
      </c>
      <c r="AK160" s="46" t="e">
        <f>VLOOKUP('様式第2-3号（個表） '!$G160,【参考】数式用!$P$4:$W$54,8, FALSE)</f>
        <v>#N/A</v>
      </c>
      <c r="AL160" s="46" t="e">
        <f>VLOOKUP('様式第2-3号（個表） '!$G160,【参考】数式用!$P$4:$AD$54,15, FALSE)</f>
        <v>#N/A</v>
      </c>
      <c r="AM160" s="46" t="str">
        <f t="shared" si="21"/>
        <v/>
      </c>
      <c r="AN160" s="46" t="str">
        <f t="shared" si="22"/>
        <v/>
      </c>
      <c r="AO160" s="46" t="str">
        <f t="shared" si="18"/>
        <v/>
      </c>
      <c r="AP160" s="46" t="str">
        <f>IF(G160="", "", VLOOKUP(G160,【参考】数式用!$A$4:$M$54,13,FALSE))</f>
        <v/>
      </c>
      <c r="AQ160" s="46" t="str">
        <f t="shared" si="23"/>
        <v>―</v>
      </c>
    </row>
    <row r="161" spans="1:43" ht="45" customHeight="1">
      <c r="A161" s="114">
        <f t="shared" si="24"/>
        <v>147</v>
      </c>
      <c r="B161" s="115" t="str">
        <f>IF(基本情報入力シート!B204="","",基本情報入力シート!B204)</f>
        <v/>
      </c>
      <c r="C161" s="116" t="str">
        <f>IF(基本情報入力シート!L204="","",基本情報入力シート!L204)</f>
        <v/>
      </c>
      <c r="D161" s="116" t="str">
        <f>IF(基本情報入力シート!Q204="","",基本情報入力シート!Q204)</f>
        <v/>
      </c>
      <c r="E161" s="116" t="str">
        <f>IF(基本情報入力シート!V204="","",基本情報入力シート!V204)</f>
        <v/>
      </c>
      <c r="F161" s="116" t="str">
        <f>IF(基本情報入力シート!W204="","",基本情報入力シート!W204)</f>
        <v/>
      </c>
      <c r="G161" s="116" t="str">
        <f>IF(基本情報入力シート!Z204="","",基本情報入力シート!Z204)</f>
        <v/>
      </c>
      <c r="H161" s="215" t="str">
        <f>IF(基本情報入力シート!AD204="","",基本情報入力シート!AD204)</f>
        <v/>
      </c>
      <c r="I161" s="335" t="str">
        <f>IF(基本情報入力シート!AE204="","",基本情報入力シート!AE204)</f>
        <v/>
      </c>
      <c r="J161" s="449"/>
      <c r="K161" s="450"/>
      <c r="L161" s="450"/>
      <c r="M161" s="336" t="str">
        <f>IF(G161="", "", VLOOKUP(AO161,【参考】数式用!$AZ$3:$BA$6, 2, FALSE))</f>
        <v/>
      </c>
      <c r="N161" s="337" t="str">
        <f>IF(G161="","",VLOOKUP(G161,【参考】数式用!$A$4:$L$54,MATCH('様式第2-3号（個表） '!M161,【参考】数式用!$J$3:$L$3,0)+9,FALSE))</f>
        <v/>
      </c>
      <c r="O161" s="452" t="s">
        <v>2388</v>
      </c>
      <c r="P161" s="338" t="str">
        <f t="shared" si="19"/>
        <v>未入力あり</v>
      </c>
      <c r="Q161" s="258" t="str">
        <f>IFERROR(IF(P161="未入力あり","",ROUNDDOWN(ROUNDDOWN($H161*$I161,0)*VLOOKUP($G161,【参考】数式用!$A$4:$E$54,3, FALSE),0)),"")</f>
        <v/>
      </c>
      <c r="R161" s="258" t="str">
        <f>IF(AM161="×", 0,IF(P161="未入力あり","",ROUNDDOWN(ROUNDDOWN($H161*$I161,0)*VLOOKUP($G161,【参考】数式用!$A$4:$E$54,4,FALSE),0)))</f>
        <v/>
      </c>
      <c r="S161" s="339" t="str">
        <f>IF(AN161="×", 0,IF(P161="未入力あり","",ROUNDDOWN(ROUNDDOWN($H161*$I161,0)*VLOOKUP($G161,【参考】数式用!$A$4:$E$54,5, FALSE),0)))</f>
        <v/>
      </c>
      <c r="T161" s="342"/>
      <c r="U161" s="343"/>
      <c r="V161" s="33"/>
      <c r="W161" s="758"/>
      <c r="X161" s="758"/>
      <c r="Y161" s="758"/>
      <c r="Z161" s="758"/>
      <c r="AA161" s="758"/>
      <c r="AB161" s="758"/>
      <c r="AC161" s="758"/>
      <c r="AD161" s="758"/>
      <c r="AE161" s="758"/>
      <c r="AF161" s="758"/>
      <c r="AG161" s="758"/>
      <c r="AI161" s="345" t="str">
        <f t="shared" si="20"/>
        <v/>
      </c>
      <c r="AJ161" s="46" t="e">
        <f>VLOOKUP('様式第2-3号（個表） '!$G161,【参考】数式用!$P$4:$Q$54,2, FALSE)</f>
        <v>#N/A</v>
      </c>
      <c r="AK161" s="46" t="e">
        <f>VLOOKUP('様式第2-3号（個表） '!$G161,【参考】数式用!$P$4:$W$54,8, FALSE)</f>
        <v>#N/A</v>
      </c>
      <c r="AL161" s="46" t="e">
        <f>VLOOKUP('様式第2-3号（個表） '!$G161,【参考】数式用!$P$4:$AD$54,15, FALSE)</f>
        <v>#N/A</v>
      </c>
      <c r="AM161" s="46" t="str">
        <f t="shared" si="21"/>
        <v/>
      </c>
      <c r="AN161" s="46" t="str">
        <f t="shared" si="22"/>
        <v/>
      </c>
      <c r="AO161" s="46" t="str">
        <f t="shared" si="18"/>
        <v/>
      </c>
      <c r="AP161" s="46" t="str">
        <f>IF(G161="", "", VLOOKUP(G161,【参考】数式用!$A$4:$M$54,13,FALSE))</f>
        <v/>
      </c>
      <c r="AQ161" s="46" t="str">
        <f t="shared" si="23"/>
        <v>―</v>
      </c>
    </row>
    <row r="162" spans="1:43" ht="45" customHeight="1">
      <c r="A162" s="114">
        <f t="shared" si="24"/>
        <v>148</v>
      </c>
      <c r="B162" s="115" t="str">
        <f>IF(基本情報入力シート!B205="","",基本情報入力シート!B205)</f>
        <v/>
      </c>
      <c r="C162" s="116" t="str">
        <f>IF(基本情報入力シート!L205="","",基本情報入力シート!L205)</f>
        <v/>
      </c>
      <c r="D162" s="116" t="str">
        <f>IF(基本情報入力シート!Q205="","",基本情報入力シート!Q205)</f>
        <v/>
      </c>
      <c r="E162" s="116" t="str">
        <f>IF(基本情報入力シート!V205="","",基本情報入力シート!V205)</f>
        <v/>
      </c>
      <c r="F162" s="116" t="str">
        <f>IF(基本情報入力シート!W205="","",基本情報入力シート!W205)</f>
        <v/>
      </c>
      <c r="G162" s="116" t="str">
        <f>IF(基本情報入力シート!Z205="","",基本情報入力シート!Z205)</f>
        <v/>
      </c>
      <c r="H162" s="215" t="str">
        <f>IF(基本情報入力シート!AD205="","",基本情報入力シート!AD205)</f>
        <v/>
      </c>
      <c r="I162" s="335" t="str">
        <f>IF(基本情報入力シート!AE205="","",基本情報入力シート!AE205)</f>
        <v/>
      </c>
      <c r="J162" s="449"/>
      <c r="K162" s="450"/>
      <c r="L162" s="450"/>
      <c r="M162" s="336" t="str">
        <f>IF(G162="", "", VLOOKUP(AO162,【参考】数式用!$AZ$3:$BA$6, 2, FALSE))</f>
        <v/>
      </c>
      <c r="N162" s="337" t="str">
        <f>IF(G162="","",VLOOKUP(G162,【参考】数式用!$A$4:$L$54,MATCH('様式第2-3号（個表） '!M162,【参考】数式用!$J$3:$L$3,0)+9,FALSE))</f>
        <v/>
      </c>
      <c r="O162" s="452" t="s">
        <v>2388</v>
      </c>
      <c r="P162" s="338" t="str">
        <f t="shared" si="19"/>
        <v>未入力あり</v>
      </c>
      <c r="Q162" s="258" t="str">
        <f>IFERROR(IF(P162="未入力あり","",ROUNDDOWN(ROUNDDOWN($H162*$I162,0)*VLOOKUP($G162,【参考】数式用!$A$4:$E$54,3, FALSE),0)),"")</f>
        <v/>
      </c>
      <c r="R162" s="258" t="str">
        <f>IF(AM162="×", 0,IF(P162="未入力あり","",ROUNDDOWN(ROUNDDOWN($H162*$I162,0)*VLOOKUP($G162,【参考】数式用!$A$4:$E$54,4,FALSE),0)))</f>
        <v/>
      </c>
      <c r="S162" s="339" t="str">
        <f>IF(AN162="×", 0,IF(P162="未入力あり","",ROUNDDOWN(ROUNDDOWN($H162*$I162,0)*VLOOKUP($G162,【参考】数式用!$A$4:$E$54,5, FALSE),0)))</f>
        <v/>
      </c>
      <c r="T162" s="342"/>
      <c r="U162" s="343"/>
      <c r="V162" s="33"/>
      <c r="W162" s="758"/>
      <c r="X162" s="758"/>
      <c r="Y162" s="758"/>
      <c r="Z162" s="758"/>
      <c r="AA162" s="758"/>
      <c r="AB162" s="758"/>
      <c r="AC162" s="758"/>
      <c r="AD162" s="758"/>
      <c r="AE162" s="758"/>
      <c r="AF162" s="758"/>
      <c r="AG162" s="758"/>
      <c r="AI162" s="345" t="str">
        <f t="shared" si="20"/>
        <v/>
      </c>
      <c r="AJ162" s="46" t="e">
        <f>VLOOKUP('様式第2-3号（個表） '!$G162,【参考】数式用!$P$4:$Q$54,2, FALSE)</f>
        <v>#N/A</v>
      </c>
      <c r="AK162" s="46" t="e">
        <f>VLOOKUP('様式第2-3号（個表） '!$G162,【参考】数式用!$P$4:$W$54,8, FALSE)</f>
        <v>#N/A</v>
      </c>
      <c r="AL162" s="46" t="e">
        <f>VLOOKUP('様式第2-3号（個表） '!$G162,【参考】数式用!$P$4:$AD$54,15, FALSE)</f>
        <v>#N/A</v>
      </c>
      <c r="AM162" s="46" t="str">
        <f t="shared" si="21"/>
        <v/>
      </c>
      <c r="AN162" s="46" t="str">
        <f t="shared" si="22"/>
        <v/>
      </c>
      <c r="AO162" s="46" t="str">
        <f t="shared" si="18"/>
        <v/>
      </c>
      <c r="AP162" s="46" t="str">
        <f>IF(G162="", "", VLOOKUP(G162,【参考】数式用!$A$4:$M$54,13,FALSE))</f>
        <v/>
      </c>
      <c r="AQ162" s="46" t="str">
        <f t="shared" si="23"/>
        <v>―</v>
      </c>
    </row>
    <row r="163" spans="1:43" ht="45" customHeight="1">
      <c r="A163" s="114">
        <f t="shared" si="24"/>
        <v>149</v>
      </c>
      <c r="B163" s="115" t="str">
        <f>IF(基本情報入力シート!B206="","",基本情報入力シート!B206)</f>
        <v/>
      </c>
      <c r="C163" s="116" t="str">
        <f>IF(基本情報入力シート!L206="","",基本情報入力シート!L206)</f>
        <v/>
      </c>
      <c r="D163" s="116" t="str">
        <f>IF(基本情報入力シート!Q206="","",基本情報入力シート!Q206)</f>
        <v/>
      </c>
      <c r="E163" s="116" t="str">
        <f>IF(基本情報入力シート!V206="","",基本情報入力シート!V206)</f>
        <v/>
      </c>
      <c r="F163" s="116" t="str">
        <f>IF(基本情報入力シート!W206="","",基本情報入力シート!W206)</f>
        <v/>
      </c>
      <c r="G163" s="116" t="str">
        <f>IF(基本情報入力シート!Z206="","",基本情報入力シート!Z206)</f>
        <v/>
      </c>
      <c r="H163" s="215" t="str">
        <f>IF(基本情報入力シート!AD206="","",基本情報入力シート!AD206)</f>
        <v/>
      </c>
      <c r="I163" s="335" t="str">
        <f>IF(基本情報入力シート!AE206="","",基本情報入力シート!AE206)</f>
        <v/>
      </c>
      <c r="J163" s="449"/>
      <c r="K163" s="450"/>
      <c r="L163" s="450"/>
      <c r="M163" s="336" t="str">
        <f>IF(G163="", "", VLOOKUP(AO163,【参考】数式用!$AZ$3:$BA$6, 2, FALSE))</f>
        <v/>
      </c>
      <c r="N163" s="337" t="str">
        <f>IF(G163="","",VLOOKUP(G163,【参考】数式用!$A$4:$L$54,MATCH('様式第2-3号（個表） '!M163,【参考】数式用!$J$3:$L$3,0)+9,FALSE))</f>
        <v/>
      </c>
      <c r="O163" s="451" t="s">
        <v>2388</v>
      </c>
      <c r="P163" s="338" t="str">
        <f t="shared" si="19"/>
        <v>未入力あり</v>
      </c>
      <c r="Q163" s="258" t="str">
        <f>IFERROR(IF(P163="未入力あり","",ROUNDDOWN(ROUNDDOWN($H163*$I163,0)*VLOOKUP($G163,【参考】数式用!$A$4:$E$54,3, FALSE),0)),"")</f>
        <v/>
      </c>
      <c r="R163" s="258" t="str">
        <f>IF(AM163="×", 0,IF(P163="未入力あり","",ROUNDDOWN(ROUNDDOWN($H163*$I163,0)*VLOOKUP($G163,【参考】数式用!$A$4:$E$54,4,FALSE),0)))</f>
        <v/>
      </c>
      <c r="S163" s="339" t="str">
        <f>IF(AN163="×", 0,IF(P163="未入力あり","",ROUNDDOWN(ROUNDDOWN($H163*$I163,0)*VLOOKUP($G163,【参考】数式用!$A$4:$E$54,5, FALSE),0)))</f>
        <v/>
      </c>
      <c r="T163" s="342"/>
      <c r="U163" s="343"/>
      <c r="V163" s="33"/>
      <c r="W163" s="758"/>
      <c r="X163" s="758"/>
      <c r="Y163" s="758"/>
      <c r="Z163" s="758"/>
      <c r="AA163" s="758"/>
      <c r="AB163" s="758"/>
      <c r="AC163" s="758"/>
      <c r="AD163" s="758"/>
      <c r="AE163" s="758"/>
      <c r="AF163" s="758"/>
      <c r="AG163" s="758"/>
      <c r="AI163" s="345" t="str">
        <f t="shared" si="20"/>
        <v/>
      </c>
      <c r="AJ163" s="46" t="e">
        <f>VLOOKUP('様式第2-3号（個表） '!$G163,【参考】数式用!$P$4:$Q$54,2, FALSE)</f>
        <v>#N/A</v>
      </c>
      <c r="AK163" s="46" t="e">
        <f>VLOOKUP('様式第2-3号（個表） '!$G163,【参考】数式用!$P$4:$W$54,8, FALSE)</f>
        <v>#N/A</v>
      </c>
      <c r="AL163" s="46" t="e">
        <f>VLOOKUP('様式第2-3号（個表） '!$G163,【参考】数式用!$P$4:$AD$54,15, FALSE)</f>
        <v>#N/A</v>
      </c>
      <c r="AM163" s="46" t="str">
        <f t="shared" si="21"/>
        <v/>
      </c>
      <c r="AN163" s="46" t="str">
        <f t="shared" si="22"/>
        <v/>
      </c>
      <c r="AO163" s="46" t="str">
        <f t="shared" si="18"/>
        <v/>
      </c>
      <c r="AP163" s="46" t="str">
        <f>IF(G163="", "", VLOOKUP(G163,【参考】数式用!$A$4:$M$54,13,FALSE))</f>
        <v/>
      </c>
      <c r="AQ163" s="46" t="str">
        <f t="shared" si="23"/>
        <v>―</v>
      </c>
    </row>
    <row r="164" spans="1:43" ht="45" customHeight="1">
      <c r="A164" s="114">
        <f t="shared" si="24"/>
        <v>150</v>
      </c>
      <c r="B164" s="115" t="str">
        <f>IF(基本情報入力シート!B207="","",基本情報入力シート!B207)</f>
        <v/>
      </c>
      <c r="C164" s="116" t="str">
        <f>IF(基本情報入力シート!L207="","",基本情報入力シート!L207)</f>
        <v/>
      </c>
      <c r="D164" s="116" t="str">
        <f>IF(基本情報入力シート!Q207="","",基本情報入力シート!Q207)</f>
        <v/>
      </c>
      <c r="E164" s="116" t="str">
        <f>IF(基本情報入力シート!V207="","",基本情報入力シート!V207)</f>
        <v/>
      </c>
      <c r="F164" s="116" t="str">
        <f>IF(基本情報入力シート!W207="","",基本情報入力シート!W207)</f>
        <v/>
      </c>
      <c r="G164" s="116" t="str">
        <f>IF(基本情報入力シート!Z207="","",基本情報入力シート!Z207)</f>
        <v/>
      </c>
      <c r="H164" s="215" t="str">
        <f>IF(基本情報入力シート!AD207="","",基本情報入力シート!AD207)</f>
        <v/>
      </c>
      <c r="I164" s="335" t="str">
        <f>IF(基本情報入力シート!AE207="","",基本情報入力シート!AE207)</f>
        <v/>
      </c>
      <c r="J164" s="449"/>
      <c r="K164" s="450"/>
      <c r="L164" s="450"/>
      <c r="M164" s="336" t="str">
        <f>IF(G164="", "", VLOOKUP(AO164,【参考】数式用!$AZ$3:$BA$6, 2, FALSE))</f>
        <v/>
      </c>
      <c r="N164" s="337" t="str">
        <f>IF(G164="","",VLOOKUP(G164,【参考】数式用!$A$4:$L$54,MATCH('様式第2-3号（個表） '!M164,【参考】数式用!$J$3:$L$3,0)+9,FALSE))</f>
        <v/>
      </c>
      <c r="O164" s="452" t="s">
        <v>2388</v>
      </c>
      <c r="P164" s="338" t="str">
        <f t="shared" si="19"/>
        <v>未入力あり</v>
      </c>
      <c r="Q164" s="258" t="str">
        <f>IFERROR(IF(P164="未入力あり","",ROUNDDOWN(ROUNDDOWN($H164*$I164,0)*VLOOKUP($G164,【参考】数式用!$A$4:$E$54,3, FALSE),0)),"")</f>
        <v/>
      </c>
      <c r="R164" s="258" t="str">
        <f>IF(AM164="×", 0,IF(P164="未入力あり","",ROUNDDOWN(ROUNDDOWN($H164*$I164,0)*VLOOKUP($G164,【参考】数式用!$A$4:$E$54,4,FALSE),0)))</f>
        <v/>
      </c>
      <c r="S164" s="339" t="str">
        <f>IF(AN164="×", 0,IF(P164="未入力あり","",ROUNDDOWN(ROUNDDOWN($H164*$I164,0)*VLOOKUP($G164,【参考】数式用!$A$4:$E$54,5, FALSE),0)))</f>
        <v/>
      </c>
      <c r="T164" s="342"/>
      <c r="U164" s="343"/>
      <c r="V164" s="33"/>
      <c r="W164" s="758"/>
      <c r="X164" s="758"/>
      <c r="Y164" s="758"/>
      <c r="Z164" s="758"/>
      <c r="AA164" s="758"/>
      <c r="AB164" s="758"/>
      <c r="AC164" s="758"/>
      <c r="AD164" s="758"/>
      <c r="AE164" s="758"/>
      <c r="AF164" s="758"/>
      <c r="AG164" s="758"/>
      <c r="AI164" s="345" t="str">
        <f t="shared" si="20"/>
        <v/>
      </c>
      <c r="AJ164" s="46" t="e">
        <f>VLOOKUP('様式第2-3号（個表） '!$G164,【参考】数式用!$P$4:$Q$54,2, FALSE)</f>
        <v>#N/A</v>
      </c>
      <c r="AK164" s="46" t="e">
        <f>VLOOKUP('様式第2-3号（個表） '!$G164,【参考】数式用!$P$4:$W$54,8, FALSE)</f>
        <v>#N/A</v>
      </c>
      <c r="AL164" s="46" t="e">
        <f>VLOOKUP('様式第2-3号（個表） '!$G164,【参考】数式用!$P$4:$AD$54,15, FALSE)</f>
        <v>#N/A</v>
      </c>
      <c r="AM164" s="46" t="str">
        <f t="shared" si="21"/>
        <v/>
      </c>
      <c r="AN164" s="46" t="str">
        <f t="shared" si="22"/>
        <v/>
      </c>
      <c r="AO164" s="46" t="str">
        <f t="shared" si="18"/>
        <v/>
      </c>
      <c r="AP164" s="46" t="str">
        <f>IF(G164="", "", VLOOKUP(G164,【参考】数式用!$A$4:$M$54,13,FALSE))</f>
        <v/>
      </c>
      <c r="AQ164" s="46" t="str">
        <f t="shared" si="23"/>
        <v>―</v>
      </c>
    </row>
    <row r="165" spans="1:43" ht="45" customHeight="1">
      <c r="A165" s="114">
        <f t="shared" si="24"/>
        <v>151</v>
      </c>
      <c r="B165" s="115" t="str">
        <f>IF(基本情報入力シート!B208="","",基本情報入力シート!B208)</f>
        <v/>
      </c>
      <c r="C165" s="116" t="str">
        <f>IF(基本情報入力シート!L208="","",基本情報入力シート!L208)</f>
        <v/>
      </c>
      <c r="D165" s="116" t="str">
        <f>IF(基本情報入力シート!Q208="","",基本情報入力シート!Q208)</f>
        <v/>
      </c>
      <c r="E165" s="116" t="str">
        <f>IF(基本情報入力シート!V208="","",基本情報入力シート!V208)</f>
        <v/>
      </c>
      <c r="F165" s="116" t="str">
        <f>IF(基本情報入力シート!W208="","",基本情報入力シート!W208)</f>
        <v/>
      </c>
      <c r="G165" s="116" t="str">
        <f>IF(基本情報入力シート!Z208="","",基本情報入力シート!Z208)</f>
        <v/>
      </c>
      <c r="H165" s="215" t="str">
        <f>IF(基本情報入力シート!AD208="","",基本情報入力シート!AD208)</f>
        <v/>
      </c>
      <c r="I165" s="335" t="str">
        <f>IF(基本情報入力シート!AE208="","",基本情報入力シート!AE208)</f>
        <v/>
      </c>
      <c r="J165" s="449"/>
      <c r="K165" s="450"/>
      <c r="L165" s="450"/>
      <c r="M165" s="336" t="str">
        <f>IF(G165="", "", VLOOKUP(AO165,【参考】数式用!$AZ$3:$BA$6, 2, FALSE))</f>
        <v/>
      </c>
      <c r="N165" s="337" t="str">
        <f>IF(G165="","",VLOOKUP(G165,【参考】数式用!$A$4:$L$54,MATCH('様式第2-3号（個表） '!M165,【参考】数式用!$J$3:$L$3,0)+9,FALSE))</f>
        <v/>
      </c>
      <c r="O165" s="452" t="s">
        <v>2388</v>
      </c>
      <c r="P165" s="338" t="str">
        <f t="shared" si="19"/>
        <v>未入力あり</v>
      </c>
      <c r="Q165" s="258" t="str">
        <f>IFERROR(IF(P165="未入力あり","",ROUNDDOWN(ROUNDDOWN($H165*$I165,0)*VLOOKUP($G165,【参考】数式用!$A$4:$E$54,3, FALSE),0)),"")</f>
        <v/>
      </c>
      <c r="R165" s="258" t="str">
        <f>IF(AM165="×", 0,IF(P165="未入力あり","",ROUNDDOWN(ROUNDDOWN($H165*$I165,0)*VLOOKUP($G165,【参考】数式用!$A$4:$E$54,4,FALSE),0)))</f>
        <v/>
      </c>
      <c r="S165" s="339" t="str">
        <f>IF(AN165="×", 0,IF(P165="未入力あり","",ROUNDDOWN(ROUNDDOWN($H165*$I165,0)*VLOOKUP($G165,【参考】数式用!$A$4:$E$54,5, FALSE),0)))</f>
        <v/>
      </c>
      <c r="T165" s="342"/>
      <c r="U165" s="343"/>
      <c r="V165" s="33"/>
      <c r="W165" s="758"/>
      <c r="X165" s="758"/>
      <c r="Y165" s="758"/>
      <c r="Z165" s="758"/>
      <c r="AA165" s="758"/>
      <c r="AB165" s="758"/>
      <c r="AC165" s="758"/>
      <c r="AD165" s="758"/>
      <c r="AE165" s="758"/>
      <c r="AF165" s="758"/>
      <c r="AG165" s="758"/>
      <c r="AI165" s="345" t="str">
        <f t="shared" si="20"/>
        <v/>
      </c>
      <c r="AJ165" s="46" t="e">
        <f>VLOOKUP('様式第2-3号（個表） '!$G165,【参考】数式用!$P$4:$Q$54,2, FALSE)</f>
        <v>#N/A</v>
      </c>
      <c r="AK165" s="46" t="e">
        <f>VLOOKUP('様式第2-3号（個表） '!$G165,【参考】数式用!$P$4:$W$54,8, FALSE)</f>
        <v>#N/A</v>
      </c>
      <c r="AL165" s="46" t="e">
        <f>VLOOKUP('様式第2-3号（個表） '!$G165,【参考】数式用!$P$4:$AD$54,15, FALSE)</f>
        <v>#N/A</v>
      </c>
      <c r="AM165" s="46" t="str">
        <f t="shared" si="21"/>
        <v/>
      </c>
      <c r="AN165" s="46" t="str">
        <f t="shared" si="22"/>
        <v/>
      </c>
      <c r="AO165" s="46" t="str">
        <f t="shared" si="18"/>
        <v/>
      </c>
      <c r="AP165" s="46" t="str">
        <f>IF(G165="", "", VLOOKUP(G165,【参考】数式用!$A$4:$M$54,13,FALSE))</f>
        <v/>
      </c>
      <c r="AQ165" s="46" t="str">
        <f t="shared" si="23"/>
        <v>―</v>
      </c>
    </row>
    <row r="166" spans="1:43" ht="45" customHeight="1">
      <c r="A166" s="114">
        <f t="shared" si="24"/>
        <v>152</v>
      </c>
      <c r="B166" s="115" t="str">
        <f>IF(基本情報入力シート!B209="","",基本情報入力シート!B209)</f>
        <v/>
      </c>
      <c r="C166" s="116" t="str">
        <f>IF(基本情報入力シート!L209="","",基本情報入力シート!L209)</f>
        <v/>
      </c>
      <c r="D166" s="116" t="str">
        <f>IF(基本情報入力シート!Q209="","",基本情報入力シート!Q209)</f>
        <v/>
      </c>
      <c r="E166" s="116" t="str">
        <f>IF(基本情報入力シート!V209="","",基本情報入力シート!V209)</f>
        <v/>
      </c>
      <c r="F166" s="116" t="str">
        <f>IF(基本情報入力シート!W209="","",基本情報入力シート!W209)</f>
        <v/>
      </c>
      <c r="G166" s="116" t="str">
        <f>IF(基本情報入力シート!Z209="","",基本情報入力シート!Z209)</f>
        <v/>
      </c>
      <c r="H166" s="215" t="str">
        <f>IF(基本情報入力シート!AD209="","",基本情報入力シート!AD209)</f>
        <v/>
      </c>
      <c r="I166" s="335" t="str">
        <f>IF(基本情報入力シート!AE209="","",基本情報入力シート!AE209)</f>
        <v/>
      </c>
      <c r="J166" s="449"/>
      <c r="K166" s="450"/>
      <c r="L166" s="448"/>
      <c r="M166" s="336" t="str">
        <f>IF(G166="", "", VLOOKUP(AO166,【参考】数式用!$AZ$3:$BA$6, 2, FALSE))</f>
        <v/>
      </c>
      <c r="N166" s="337" t="str">
        <f>IF(G166="","",VLOOKUP(G166,【参考】数式用!$A$4:$L$54,MATCH('様式第2-3号（個表） '!M166,【参考】数式用!$J$3:$L$3,0)+9,FALSE))</f>
        <v/>
      </c>
      <c r="O166" s="451" t="s">
        <v>2388</v>
      </c>
      <c r="P166" s="338" t="str">
        <f t="shared" si="19"/>
        <v>未入力あり</v>
      </c>
      <c r="Q166" s="258" t="str">
        <f>IFERROR(IF(P166="未入力あり","",ROUNDDOWN(ROUNDDOWN($H166*$I166,0)*VLOOKUP($G166,【参考】数式用!$A$4:$E$54,3, FALSE),0)),"")</f>
        <v/>
      </c>
      <c r="R166" s="258" t="str">
        <f>IF(AM166="×", 0,IF(P166="未入力あり","",ROUNDDOWN(ROUNDDOWN($H166*$I166,0)*VLOOKUP($G166,【参考】数式用!$A$4:$E$54,4,FALSE),0)))</f>
        <v/>
      </c>
      <c r="S166" s="339" t="str">
        <f>IF(AN166="×", 0,IF(P166="未入力あり","",ROUNDDOWN(ROUNDDOWN($H166*$I166,0)*VLOOKUP($G166,【参考】数式用!$A$4:$E$54,5, FALSE),0)))</f>
        <v/>
      </c>
      <c r="T166" s="342"/>
      <c r="U166" s="343"/>
      <c r="V166" s="33"/>
      <c r="W166" s="758"/>
      <c r="X166" s="758"/>
      <c r="Y166" s="758"/>
      <c r="Z166" s="758"/>
      <c r="AA166" s="758"/>
      <c r="AB166" s="758"/>
      <c r="AC166" s="758"/>
      <c r="AD166" s="758"/>
      <c r="AE166" s="758"/>
      <c r="AF166" s="758"/>
      <c r="AG166" s="758"/>
      <c r="AI166" s="345" t="str">
        <f t="shared" si="20"/>
        <v/>
      </c>
      <c r="AJ166" s="46" t="e">
        <f>VLOOKUP('様式第2-3号（個表） '!$G166,【参考】数式用!$P$4:$Q$54,2, FALSE)</f>
        <v>#N/A</v>
      </c>
      <c r="AK166" s="46" t="e">
        <f>VLOOKUP('様式第2-3号（個表） '!$G166,【参考】数式用!$P$4:$W$54,8, FALSE)</f>
        <v>#N/A</v>
      </c>
      <c r="AL166" s="46" t="e">
        <f>VLOOKUP('様式第2-3号（個表） '!$G166,【参考】数式用!$P$4:$AD$54,15, FALSE)</f>
        <v>#N/A</v>
      </c>
      <c r="AM166" s="46" t="str">
        <f t="shared" si="21"/>
        <v/>
      </c>
      <c r="AN166" s="46" t="str">
        <f t="shared" si="22"/>
        <v/>
      </c>
      <c r="AO166" s="46" t="str">
        <f t="shared" si="18"/>
        <v/>
      </c>
      <c r="AP166" s="46" t="str">
        <f>IF(G166="", "", VLOOKUP(G166,【参考】数式用!$A$4:$M$54,13,FALSE))</f>
        <v/>
      </c>
      <c r="AQ166" s="46" t="str">
        <f t="shared" si="23"/>
        <v>―</v>
      </c>
    </row>
    <row r="167" spans="1:43" ht="45" customHeight="1">
      <c r="A167" s="114">
        <f t="shared" si="24"/>
        <v>153</v>
      </c>
      <c r="B167" s="115" t="str">
        <f>IF(基本情報入力シート!B210="","",基本情報入力シート!B210)</f>
        <v/>
      </c>
      <c r="C167" s="116" t="str">
        <f>IF(基本情報入力シート!L210="","",基本情報入力シート!L210)</f>
        <v/>
      </c>
      <c r="D167" s="116" t="str">
        <f>IF(基本情報入力シート!Q210="","",基本情報入力シート!Q210)</f>
        <v/>
      </c>
      <c r="E167" s="116" t="str">
        <f>IF(基本情報入力シート!V210="","",基本情報入力シート!V210)</f>
        <v/>
      </c>
      <c r="F167" s="116" t="str">
        <f>IF(基本情報入力シート!W210="","",基本情報入力シート!W210)</f>
        <v/>
      </c>
      <c r="G167" s="116" t="str">
        <f>IF(基本情報入力シート!Z210="","",基本情報入力シート!Z210)</f>
        <v/>
      </c>
      <c r="H167" s="215" t="str">
        <f>IF(基本情報入力シート!AD210="","",基本情報入力シート!AD210)</f>
        <v/>
      </c>
      <c r="I167" s="335" t="str">
        <f>IF(基本情報入力シート!AE210="","",基本情報入力シート!AE210)</f>
        <v/>
      </c>
      <c r="J167" s="449"/>
      <c r="K167" s="450"/>
      <c r="L167" s="448"/>
      <c r="M167" s="336" t="str">
        <f>IF(G167="", "", VLOOKUP(AO167,【参考】数式用!$AZ$3:$BA$6, 2, FALSE))</f>
        <v/>
      </c>
      <c r="N167" s="337" t="str">
        <f>IF(G167="","",VLOOKUP(G167,【参考】数式用!$A$4:$L$54,MATCH('様式第2-3号（個表） '!M167,【参考】数式用!$J$3:$L$3,0)+9,FALSE))</f>
        <v/>
      </c>
      <c r="O167" s="452" t="s">
        <v>2388</v>
      </c>
      <c r="P167" s="338" t="str">
        <f t="shared" si="19"/>
        <v>未入力あり</v>
      </c>
      <c r="Q167" s="258" t="str">
        <f>IFERROR(IF(P167="未入力あり","",ROUNDDOWN(ROUNDDOWN($H167*$I167,0)*VLOOKUP($G167,【参考】数式用!$A$4:$E$54,3, FALSE),0)),"")</f>
        <v/>
      </c>
      <c r="R167" s="258" t="str">
        <f>IF(AM167="×", 0,IF(P167="未入力あり","",ROUNDDOWN(ROUNDDOWN($H167*$I167,0)*VLOOKUP($G167,【参考】数式用!$A$4:$E$54,4,FALSE),0)))</f>
        <v/>
      </c>
      <c r="S167" s="339" t="str">
        <f>IF(AN167="×", 0,IF(P167="未入力あり","",ROUNDDOWN(ROUNDDOWN($H167*$I167,0)*VLOOKUP($G167,【参考】数式用!$A$4:$E$54,5, FALSE),0)))</f>
        <v/>
      </c>
      <c r="T167" s="342"/>
      <c r="U167" s="343"/>
      <c r="V167" s="33"/>
      <c r="W167" s="758"/>
      <c r="X167" s="758"/>
      <c r="Y167" s="758"/>
      <c r="Z167" s="758"/>
      <c r="AA167" s="758"/>
      <c r="AB167" s="758"/>
      <c r="AC167" s="758"/>
      <c r="AD167" s="758"/>
      <c r="AE167" s="758"/>
      <c r="AF167" s="758"/>
      <c r="AG167" s="758"/>
      <c r="AI167" s="345" t="str">
        <f t="shared" si="20"/>
        <v/>
      </c>
      <c r="AJ167" s="46" t="e">
        <f>VLOOKUP('様式第2-3号（個表） '!$G167,【参考】数式用!$P$4:$Q$54,2, FALSE)</f>
        <v>#N/A</v>
      </c>
      <c r="AK167" s="46" t="e">
        <f>VLOOKUP('様式第2-3号（個表） '!$G167,【参考】数式用!$P$4:$W$54,8, FALSE)</f>
        <v>#N/A</v>
      </c>
      <c r="AL167" s="46" t="e">
        <f>VLOOKUP('様式第2-3号（個表） '!$G167,【参考】数式用!$P$4:$AD$54,15, FALSE)</f>
        <v>#N/A</v>
      </c>
      <c r="AM167" s="46" t="str">
        <f t="shared" si="21"/>
        <v/>
      </c>
      <c r="AN167" s="46" t="str">
        <f t="shared" si="22"/>
        <v/>
      </c>
      <c r="AO167" s="46" t="str">
        <f t="shared" si="18"/>
        <v/>
      </c>
      <c r="AP167" s="46" t="str">
        <f>IF(G167="", "", VLOOKUP(G167,【参考】数式用!$A$4:$M$54,13,FALSE))</f>
        <v/>
      </c>
      <c r="AQ167" s="46" t="str">
        <f t="shared" si="23"/>
        <v>―</v>
      </c>
    </row>
    <row r="168" spans="1:43" ht="45" customHeight="1">
      <c r="A168" s="114">
        <f t="shared" si="24"/>
        <v>154</v>
      </c>
      <c r="B168" s="115" t="str">
        <f>IF(基本情報入力シート!B211="","",基本情報入力シート!B211)</f>
        <v/>
      </c>
      <c r="C168" s="116" t="str">
        <f>IF(基本情報入力シート!L211="","",基本情報入力シート!L211)</f>
        <v/>
      </c>
      <c r="D168" s="116" t="str">
        <f>IF(基本情報入力シート!Q211="","",基本情報入力シート!Q211)</f>
        <v/>
      </c>
      <c r="E168" s="116" t="str">
        <f>IF(基本情報入力シート!V211="","",基本情報入力シート!V211)</f>
        <v/>
      </c>
      <c r="F168" s="116" t="str">
        <f>IF(基本情報入力シート!W211="","",基本情報入力シート!W211)</f>
        <v/>
      </c>
      <c r="G168" s="116" t="str">
        <f>IF(基本情報入力シート!Z211="","",基本情報入力シート!Z211)</f>
        <v/>
      </c>
      <c r="H168" s="215" t="str">
        <f>IF(基本情報入力シート!AD211="","",基本情報入力シート!AD211)</f>
        <v/>
      </c>
      <c r="I168" s="335" t="str">
        <f>IF(基本情報入力シート!AE211="","",基本情報入力シート!AE211)</f>
        <v/>
      </c>
      <c r="J168" s="449"/>
      <c r="K168" s="450"/>
      <c r="L168" s="448"/>
      <c r="M168" s="336" t="str">
        <f>IF(G168="", "", VLOOKUP(AO168,【参考】数式用!$AZ$3:$BA$6, 2, FALSE))</f>
        <v/>
      </c>
      <c r="N168" s="337" t="str">
        <f>IF(G168="","",VLOOKUP(G168,【参考】数式用!$A$4:$L$54,MATCH('様式第2-3号（個表） '!M168,【参考】数式用!$J$3:$L$3,0)+9,FALSE))</f>
        <v/>
      </c>
      <c r="O168" s="451" t="s">
        <v>2388</v>
      </c>
      <c r="P168" s="338" t="str">
        <f t="shared" si="19"/>
        <v>未入力あり</v>
      </c>
      <c r="Q168" s="258" t="str">
        <f>IFERROR(IF(P168="未入力あり","",ROUNDDOWN(ROUNDDOWN($H168*$I168,0)*VLOOKUP($G168,【参考】数式用!$A$4:$E$54,3, FALSE),0)),"")</f>
        <v/>
      </c>
      <c r="R168" s="258" t="str">
        <f>IF(AM168="×", 0,IF(P168="未入力あり","",ROUNDDOWN(ROUNDDOWN($H168*$I168,0)*VLOOKUP($G168,【参考】数式用!$A$4:$E$54,4,FALSE),0)))</f>
        <v/>
      </c>
      <c r="S168" s="339" t="str">
        <f>IF(AN168="×", 0,IF(P168="未入力あり","",ROUNDDOWN(ROUNDDOWN($H168*$I168,0)*VLOOKUP($G168,【参考】数式用!$A$4:$E$54,5, FALSE),0)))</f>
        <v/>
      </c>
      <c r="T168" s="342"/>
      <c r="U168" s="343"/>
      <c r="V168" s="33"/>
      <c r="W168" s="758"/>
      <c r="X168" s="758"/>
      <c r="Y168" s="758"/>
      <c r="Z168" s="758"/>
      <c r="AA168" s="758"/>
      <c r="AB168" s="758"/>
      <c r="AC168" s="758"/>
      <c r="AD168" s="758"/>
      <c r="AE168" s="758"/>
      <c r="AF168" s="758"/>
      <c r="AG168" s="758"/>
      <c r="AI168" s="345" t="str">
        <f t="shared" si="20"/>
        <v/>
      </c>
      <c r="AJ168" s="46" t="e">
        <f>VLOOKUP('様式第2-3号（個表） '!$G168,【参考】数式用!$P$4:$Q$54,2, FALSE)</f>
        <v>#N/A</v>
      </c>
      <c r="AK168" s="46" t="e">
        <f>VLOOKUP('様式第2-3号（個表） '!$G168,【参考】数式用!$P$4:$W$54,8, FALSE)</f>
        <v>#N/A</v>
      </c>
      <c r="AL168" s="46" t="e">
        <f>VLOOKUP('様式第2-3号（個表） '!$G168,【参考】数式用!$P$4:$AD$54,15, FALSE)</f>
        <v>#N/A</v>
      </c>
      <c r="AM168" s="46" t="str">
        <f t="shared" si="21"/>
        <v/>
      </c>
      <c r="AN168" s="46" t="str">
        <f t="shared" si="22"/>
        <v/>
      </c>
      <c r="AO168" s="46" t="str">
        <f t="shared" si="18"/>
        <v/>
      </c>
      <c r="AP168" s="46" t="str">
        <f>IF(G168="", "", VLOOKUP(G168,【参考】数式用!$A$4:$M$54,13,FALSE))</f>
        <v/>
      </c>
      <c r="AQ168" s="46" t="str">
        <f t="shared" si="23"/>
        <v>―</v>
      </c>
    </row>
    <row r="169" spans="1:43" ht="45" customHeight="1">
      <c r="A169" s="114">
        <f t="shared" si="24"/>
        <v>155</v>
      </c>
      <c r="B169" s="115" t="str">
        <f>IF(基本情報入力シート!B212="","",基本情報入力シート!B212)</f>
        <v/>
      </c>
      <c r="C169" s="116" t="str">
        <f>IF(基本情報入力シート!L212="","",基本情報入力シート!L212)</f>
        <v/>
      </c>
      <c r="D169" s="116" t="str">
        <f>IF(基本情報入力シート!Q212="","",基本情報入力シート!Q212)</f>
        <v/>
      </c>
      <c r="E169" s="116" t="str">
        <f>IF(基本情報入力シート!V212="","",基本情報入力シート!V212)</f>
        <v/>
      </c>
      <c r="F169" s="116" t="str">
        <f>IF(基本情報入力シート!W212="","",基本情報入力シート!W212)</f>
        <v/>
      </c>
      <c r="G169" s="116" t="str">
        <f>IF(基本情報入力シート!Z212="","",基本情報入力シート!Z212)</f>
        <v/>
      </c>
      <c r="H169" s="215" t="str">
        <f>IF(基本情報入力シート!AD212="","",基本情報入力シート!AD212)</f>
        <v/>
      </c>
      <c r="I169" s="335" t="str">
        <f>IF(基本情報入力シート!AE212="","",基本情報入力シート!AE212)</f>
        <v/>
      </c>
      <c r="J169" s="449"/>
      <c r="K169" s="450"/>
      <c r="L169" s="448"/>
      <c r="M169" s="336" t="str">
        <f>IF(G169="", "", VLOOKUP(AO169,【参考】数式用!$AZ$3:$BA$6, 2, FALSE))</f>
        <v/>
      </c>
      <c r="N169" s="337" t="str">
        <f>IF(G169="","",VLOOKUP(G169,【参考】数式用!$A$4:$L$54,MATCH('様式第2-3号（個表） '!M169,【参考】数式用!$J$3:$L$3,0)+9,FALSE))</f>
        <v/>
      </c>
      <c r="O169" s="452" t="s">
        <v>2388</v>
      </c>
      <c r="P169" s="338" t="str">
        <f t="shared" si="19"/>
        <v>未入力あり</v>
      </c>
      <c r="Q169" s="258" t="str">
        <f>IFERROR(IF(P169="未入力あり","",ROUNDDOWN(ROUNDDOWN($H169*$I169,0)*VLOOKUP($G169,【参考】数式用!$A$4:$E$54,3, FALSE),0)),"")</f>
        <v/>
      </c>
      <c r="R169" s="258" t="str">
        <f>IF(AM169="×", 0,IF(P169="未入力あり","",ROUNDDOWN(ROUNDDOWN($H169*$I169,0)*VLOOKUP($G169,【参考】数式用!$A$4:$E$54,4,FALSE),0)))</f>
        <v/>
      </c>
      <c r="S169" s="339" t="str">
        <f>IF(AN169="×", 0,IF(P169="未入力あり","",ROUNDDOWN(ROUNDDOWN($H169*$I169,0)*VLOOKUP($G169,【参考】数式用!$A$4:$E$54,5, FALSE),0)))</f>
        <v/>
      </c>
      <c r="T169" s="342"/>
      <c r="U169" s="343"/>
      <c r="V169" s="33"/>
      <c r="W169" s="758"/>
      <c r="X169" s="758"/>
      <c r="Y169" s="758"/>
      <c r="Z169" s="758"/>
      <c r="AA169" s="758"/>
      <c r="AB169" s="758"/>
      <c r="AC169" s="758"/>
      <c r="AD169" s="758"/>
      <c r="AE169" s="758"/>
      <c r="AF169" s="758"/>
      <c r="AG169" s="758"/>
      <c r="AI169" s="345" t="str">
        <f t="shared" si="20"/>
        <v/>
      </c>
      <c r="AJ169" s="46" t="e">
        <f>VLOOKUP('様式第2-3号（個表） '!$G169,【参考】数式用!$P$4:$Q$54,2, FALSE)</f>
        <v>#N/A</v>
      </c>
      <c r="AK169" s="46" t="e">
        <f>VLOOKUP('様式第2-3号（個表） '!$G169,【参考】数式用!$P$4:$W$54,8, FALSE)</f>
        <v>#N/A</v>
      </c>
      <c r="AL169" s="46" t="e">
        <f>VLOOKUP('様式第2-3号（個表） '!$G169,【参考】数式用!$P$4:$AD$54,15, FALSE)</f>
        <v>#N/A</v>
      </c>
      <c r="AM169" s="46" t="str">
        <f t="shared" si="21"/>
        <v/>
      </c>
      <c r="AN169" s="46" t="str">
        <f t="shared" si="22"/>
        <v/>
      </c>
      <c r="AO169" s="46" t="str">
        <f t="shared" si="18"/>
        <v/>
      </c>
      <c r="AP169" s="46" t="str">
        <f>IF(G169="", "", VLOOKUP(G169,【参考】数式用!$A$4:$M$54,13,FALSE))</f>
        <v/>
      </c>
      <c r="AQ169" s="46" t="str">
        <f t="shared" si="23"/>
        <v>―</v>
      </c>
    </row>
    <row r="170" spans="1:43" ht="45" customHeight="1">
      <c r="A170" s="114">
        <f t="shared" si="24"/>
        <v>156</v>
      </c>
      <c r="B170" s="115" t="str">
        <f>IF(基本情報入力シート!B213="","",基本情報入力シート!B213)</f>
        <v/>
      </c>
      <c r="C170" s="116" t="str">
        <f>IF(基本情報入力シート!L213="","",基本情報入力シート!L213)</f>
        <v/>
      </c>
      <c r="D170" s="116" t="str">
        <f>IF(基本情報入力シート!Q213="","",基本情報入力シート!Q213)</f>
        <v/>
      </c>
      <c r="E170" s="116" t="str">
        <f>IF(基本情報入力シート!V213="","",基本情報入力シート!V213)</f>
        <v/>
      </c>
      <c r="F170" s="116" t="str">
        <f>IF(基本情報入力シート!W213="","",基本情報入力シート!W213)</f>
        <v/>
      </c>
      <c r="G170" s="116" t="str">
        <f>IF(基本情報入力シート!Z213="","",基本情報入力シート!Z213)</f>
        <v/>
      </c>
      <c r="H170" s="215" t="str">
        <f>IF(基本情報入力シート!AD213="","",基本情報入力シート!AD213)</f>
        <v/>
      </c>
      <c r="I170" s="335" t="str">
        <f>IF(基本情報入力シート!AE213="","",基本情報入力シート!AE213)</f>
        <v/>
      </c>
      <c r="J170" s="449"/>
      <c r="K170" s="450"/>
      <c r="L170" s="448"/>
      <c r="M170" s="336" t="str">
        <f>IF(G170="", "", VLOOKUP(AO170,【参考】数式用!$AZ$3:$BA$6, 2, FALSE))</f>
        <v/>
      </c>
      <c r="N170" s="337" t="str">
        <f>IF(G170="","",VLOOKUP(G170,【参考】数式用!$A$4:$L$54,MATCH('様式第2-3号（個表） '!M170,【参考】数式用!$J$3:$L$3,0)+9,FALSE))</f>
        <v/>
      </c>
      <c r="O170" s="452" t="s">
        <v>2388</v>
      </c>
      <c r="P170" s="338" t="str">
        <f t="shared" si="19"/>
        <v>未入力あり</v>
      </c>
      <c r="Q170" s="258" t="str">
        <f>IFERROR(IF(P170="未入力あり","",ROUNDDOWN(ROUNDDOWN($H170*$I170,0)*VLOOKUP($G170,【参考】数式用!$A$4:$E$54,3, FALSE),0)),"")</f>
        <v/>
      </c>
      <c r="R170" s="258" t="str">
        <f>IF(AM170="×", 0,IF(P170="未入力あり","",ROUNDDOWN(ROUNDDOWN($H170*$I170,0)*VLOOKUP($G170,【参考】数式用!$A$4:$E$54,4,FALSE),0)))</f>
        <v/>
      </c>
      <c r="S170" s="339" t="str">
        <f>IF(AN170="×", 0,IF(P170="未入力あり","",ROUNDDOWN(ROUNDDOWN($H170*$I170,0)*VLOOKUP($G170,【参考】数式用!$A$4:$E$54,5, FALSE),0)))</f>
        <v/>
      </c>
      <c r="T170" s="342"/>
      <c r="U170" s="343"/>
      <c r="V170" s="33"/>
      <c r="W170" s="758"/>
      <c r="X170" s="758"/>
      <c r="Y170" s="758"/>
      <c r="Z170" s="758"/>
      <c r="AA170" s="758"/>
      <c r="AB170" s="758"/>
      <c r="AC170" s="758"/>
      <c r="AD170" s="758"/>
      <c r="AE170" s="758"/>
      <c r="AF170" s="758"/>
      <c r="AG170" s="758"/>
      <c r="AI170" s="345" t="str">
        <f t="shared" si="20"/>
        <v/>
      </c>
      <c r="AJ170" s="46" t="e">
        <f>VLOOKUP('様式第2-3号（個表） '!$G170,【参考】数式用!$P$4:$Q$54,2, FALSE)</f>
        <v>#N/A</v>
      </c>
      <c r="AK170" s="46" t="e">
        <f>VLOOKUP('様式第2-3号（個表） '!$G170,【参考】数式用!$P$4:$W$54,8, FALSE)</f>
        <v>#N/A</v>
      </c>
      <c r="AL170" s="46" t="e">
        <f>VLOOKUP('様式第2-3号（個表） '!$G170,【参考】数式用!$P$4:$AD$54,15, FALSE)</f>
        <v>#N/A</v>
      </c>
      <c r="AM170" s="46" t="str">
        <f t="shared" si="21"/>
        <v/>
      </c>
      <c r="AN170" s="46" t="str">
        <f t="shared" si="22"/>
        <v/>
      </c>
      <c r="AO170" s="46" t="str">
        <f t="shared" si="18"/>
        <v/>
      </c>
      <c r="AP170" s="46" t="str">
        <f>IF(G170="", "", VLOOKUP(G170,【参考】数式用!$A$4:$M$54,13,FALSE))</f>
        <v/>
      </c>
      <c r="AQ170" s="46" t="str">
        <f t="shared" si="23"/>
        <v>―</v>
      </c>
    </row>
    <row r="171" spans="1:43" ht="45" customHeight="1">
      <c r="A171" s="114">
        <f t="shared" si="24"/>
        <v>157</v>
      </c>
      <c r="B171" s="115" t="str">
        <f>IF(基本情報入力シート!B214="","",基本情報入力シート!B214)</f>
        <v/>
      </c>
      <c r="C171" s="116" t="str">
        <f>IF(基本情報入力シート!L214="","",基本情報入力シート!L214)</f>
        <v/>
      </c>
      <c r="D171" s="116" t="str">
        <f>IF(基本情報入力シート!Q214="","",基本情報入力シート!Q214)</f>
        <v/>
      </c>
      <c r="E171" s="116" t="str">
        <f>IF(基本情報入力シート!V214="","",基本情報入力シート!V214)</f>
        <v/>
      </c>
      <c r="F171" s="116" t="str">
        <f>IF(基本情報入力シート!W214="","",基本情報入力シート!W214)</f>
        <v/>
      </c>
      <c r="G171" s="116" t="str">
        <f>IF(基本情報入力シート!Z214="","",基本情報入力シート!Z214)</f>
        <v/>
      </c>
      <c r="H171" s="215" t="str">
        <f>IF(基本情報入力シート!AD214="","",基本情報入力シート!AD214)</f>
        <v/>
      </c>
      <c r="I171" s="335" t="str">
        <f>IF(基本情報入力シート!AE214="","",基本情報入力シート!AE214)</f>
        <v/>
      </c>
      <c r="J171" s="449"/>
      <c r="K171" s="450"/>
      <c r="L171" s="448"/>
      <c r="M171" s="336" t="str">
        <f>IF(G171="", "", VLOOKUP(AO171,【参考】数式用!$AZ$3:$BA$6, 2, FALSE))</f>
        <v/>
      </c>
      <c r="N171" s="337" t="str">
        <f>IF(G171="","",VLOOKUP(G171,【参考】数式用!$A$4:$L$54,MATCH('様式第2-3号（個表） '!M171,【参考】数式用!$J$3:$L$3,0)+9,FALSE))</f>
        <v/>
      </c>
      <c r="O171" s="451" t="s">
        <v>2388</v>
      </c>
      <c r="P171" s="338" t="str">
        <f t="shared" si="19"/>
        <v>未入力あり</v>
      </c>
      <c r="Q171" s="258" t="str">
        <f>IFERROR(IF(P171="未入力あり","",ROUNDDOWN(ROUNDDOWN($H171*$I171,0)*VLOOKUP($G171,【参考】数式用!$A$4:$E$54,3, FALSE),0)),"")</f>
        <v/>
      </c>
      <c r="R171" s="258" t="str">
        <f>IF(AM171="×", 0,IF(P171="未入力あり","",ROUNDDOWN(ROUNDDOWN($H171*$I171,0)*VLOOKUP($G171,【参考】数式用!$A$4:$E$54,4,FALSE),0)))</f>
        <v/>
      </c>
      <c r="S171" s="339" t="str">
        <f>IF(AN171="×", 0,IF(P171="未入力あり","",ROUNDDOWN(ROUNDDOWN($H171*$I171,0)*VLOOKUP($G171,【参考】数式用!$A$4:$E$54,5, FALSE),0)))</f>
        <v/>
      </c>
      <c r="T171" s="342"/>
      <c r="U171" s="343"/>
      <c r="V171" s="33"/>
      <c r="W171" s="758"/>
      <c r="X171" s="758"/>
      <c r="Y171" s="758"/>
      <c r="Z171" s="758"/>
      <c r="AA171" s="758"/>
      <c r="AB171" s="758"/>
      <c r="AC171" s="758"/>
      <c r="AD171" s="758"/>
      <c r="AE171" s="758"/>
      <c r="AF171" s="758"/>
      <c r="AG171" s="758"/>
      <c r="AI171" s="345" t="str">
        <f t="shared" si="20"/>
        <v/>
      </c>
      <c r="AJ171" s="46" t="e">
        <f>VLOOKUP('様式第2-3号（個表） '!$G171,【参考】数式用!$P$4:$Q$54,2, FALSE)</f>
        <v>#N/A</v>
      </c>
      <c r="AK171" s="46" t="e">
        <f>VLOOKUP('様式第2-3号（個表） '!$G171,【参考】数式用!$P$4:$W$54,8, FALSE)</f>
        <v>#N/A</v>
      </c>
      <c r="AL171" s="46" t="e">
        <f>VLOOKUP('様式第2-3号（個表） '!$G171,【参考】数式用!$P$4:$AD$54,15, FALSE)</f>
        <v>#N/A</v>
      </c>
      <c r="AM171" s="46" t="str">
        <f t="shared" si="21"/>
        <v/>
      </c>
      <c r="AN171" s="46" t="str">
        <f t="shared" si="22"/>
        <v/>
      </c>
      <c r="AO171" s="46" t="str">
        <f t="shared" si="18"/>
        <v/>
      </c>
      <c r="AP171" s="46" t="str">
        <f>IF(G171="", "", VLOOKUP(G171,【参考】数式用!$A$4:$M$54,13,FALSE))</f>
        <v/>
      </c>
      <c r="AQ171" s="46" t="str">
        <f t="shared" si="23"/>
        <v>―</v>
      </c>
    </row>
    <row r="172" spans="1:43" ht="45" customHeight="1">
      <c r="A172" s="114">
        <f t="shared" si="24"/>
        <v>158</v>
      </c>
      <c r="B172" s="115" t="str">
        <f>IF(基本情報入力シート!B215="","",基本情報入力シート!B215)</f>
        <v/>
      </c>
      <c r="C172" s="116" t="str">
        <f>IF(基本情報入力シート!L215="","",基本情報入力シート!L215)</f>
        <v/>
      </c>
      <c r="D172" s="116" t="str">
        <f>IF(基本情報入力シート!Q215="","",基本情報入力シート!Q215)</f>
        <v/>
      </c>
      <c r="E172" s="116" t="str">
        <f>IF(基本情報入力シート!V215="","",基本情報入力シート!V215)</f>
        <v/>
      </c>
      <c r="F172" s="116" t="str">
        <f>IF(基本情報入力シート!W215="","",基本情報入力シート!W215)</f>
        <v/>
      </c>
      <c r="G172" s="116" t="str">
        <f>IF(基本情報入力シート!Z215="","",基本情報入力シート!Z215)</f>
        <v/>
      </c>
      <c r="H172" s="215" t="str">
        <f>IF(基本情報入力シート!AD215="","",基本情報入力シート!AD215)</f>
        <v/>
      </c>
      <c r="I172" s="335" t="str">
        <f>IF(基本情報入力シート!AE215="","",基本情報入力シート!AE215)</f>
        <v/>
      </c>
      <c r="J172" s="449"/>
      <c r="K172" s="450"/>
      <c r="L172" s="448"/>
      <c r="M172" s="336" t="str">
        <f>IF(G172="", "", VLOOKUP(AO172,【参考】数式用!$AZ$3:$BA$6, 2, FALSE))</f>
        <v/>
      </c>
      <c r="N172" s="337" t="str">
        <f>IF(G172="","",VLOOKUP(G172,【参考】数式用!$A$4:$L$54,MATCH('様式第2-3号（個表） '!M172,【参考】数式用!$J$3:$L$3,0)+9,FALSE))</f>
        <v/>
      </c>
      <c r="O172" s="452" t="s">
        <v>2388</v>
      </c>
      <c r="P172" s="338" t="str">
        <f t="shared" si="19"/>
        <v>未入力あり</v>
      </c>
      <c r="Q172" s="258" t="str">
        <f>IFERROR(IF(P172="未入力あり","",ROUNDDOWN(ROUNDDOWN($H172*$I172,0)*VLOOKUP($G172,【参考】数式用!$A$4:$E$54,3, FALSE),0)),"")</f>
        <v/>
      </c>
      <c r="R172" s="258" t="str">
        <f>IF(AM172="×", 0,IF(P172="未入力あり","",ROUNDDOWN(ROUNDDOWN($H172*$I172,0)*VLOOKUP($G172,【参考】数式用!$A$4:$E$54,4,FALSE),0)))</f>
        <v/>
      </c>
      <c r="S172" s="339" t="str">
        <f>IF(AN172="×", 0,IF(P172="未入力あり","",ROUNDDOWN(ROUNDDOWN($H172*$I172,0)*VLOOKUP($G172,【参考】数式用!$A$4:$E$54,5, FALSE),0)))</f>
        <v/>
      </c>
      <c r="T172" s="342"/>
      <c r="U172" s="343"/>
      <c r="V172" s="33"/>
      <c r="W172" s="758"/>
      <c r="X172" s="758"/>
      <c r="Y172" s="758"/>
      <c r="Z172" s="758"/>
      <c r="AA172" s="758"/>
      <c r="AB172" s="758"/>
      <c r="AC172" s="758"/>
      <c r="AD172" s="758"/>
      <c r="AE172" s="758"/>
      <c r="AF172" s="758"/>
      <c r="AG172" s="758"/>
      <c r="AI172" s="345" t="str">
        <f t="shared" si="20"/>
        <v/>
      </c>
      <c r="AJ172" s="46" t="e">
        <f>VLOOKUP('様式第2-3号（個表） '!$G172,【参考】数式用!$P$4:$Q$54,2, FALSE)</f>
        <v>#N/A</v>
      </c>
      <c r="AK172" s="46" t="e">
        <f>VLOOKUP('様式第2-3号（個表） '!$G172,【参考】数式用!$P$4:$W$54,8, FALSE)</f>
        <v>#N/A</v>
      </c>
      <c r="AL172" s="46" t="e">
        <f>VLOOKUP('様式第2-3号（個表） '!$G172,【参考】数式用!$P$4:$AD$54,15, FALSE)</f>
        <v>#N/A</v>
      </c>
      <c r="AM172" s="46" t="str">
        <f t="shared" si="21"/>
        <v/>
      </c>
      <c r="AN172" s="46" t="str">
        <f t="shared" si="22"/>
        <v/>
      </c>
      <c r="AO172" s="46" t="str">
        <f t="shared" si="18"/>
        <v/>
      </c>
      <c r="AP172" s="46" t="str">
        <f>IF(G172="", "", VLOOKUP(G172,【参考】数式用!$A$4:$M$54,13,FALSE))</f>
        <v/>
      </c>
      <c r="AQ172" s="46" t="str">
        <f t="shared" si="23"/>
        <v>―</v>
      </c>
    </row>
    <row r="173" spans="1:43" ht="45" customHeight="1">
      <c r="A173" s="114">
        <f t="shared" si="24"/>
        <v>159</v>
      </c>
      <c r="B173" s="115" t="str">
        <f>IF(基本情報入力シート!B216="","",基本情報入力シート!B216)</f>
        <v/>
      </c>
      <c r="C173" s="116" t="str">
        <f>IF(基本情報入力シート!L216="","",基本情報入力シート!L216)</f>
        <v/>
      </c>
      <c r="D173" s="116" t="str">
        <f>IF(基本情報入力シート!Q216="","",基本情報入力シート!Q216)</f>
        <v/>
      </c>
      <c r="E173" s="116" t="str">
        <f>IF(基本情報入力シート!V216="","",基本情報入力シート!V216)</f>
        <v/>
      </c>
      <c r="F173" s="116" t="str">
        <f>IF(基本情報入力シート!W216="","",基本情報入力シート!W216)</f>
        <v/>
      </c>
      <c r="G173" s="116" t="str">
        <f>IF(基本情報入力シート!Z216="","",基本情報入力シート!Z216)</f>
        <v/>
      </c>
      <c r="H173" s="215" t="str">
        <f>IF(基本情報入力シート!AD216="","",基本情報入力シート!AD216)</f>
        <v/>
      </c>
      <c r="I173" s="335" t="str">
        <f>IF(基本情報入力シート!AE216="","",基本情報入力シート!AE216)</f>
        <v/>
      </c>
      <c r="J173" s="449"/>
      <c r="K173" s="450"/>
      <c r="L173" s="448"/>
      <c r="M173" s="336" t="str">
        <f>IF(G173="", "", VLOOKUP(AO173,【参考】数式用!$AZ$3:$BA$6, 2, FALSE))</f>
        <v/>
      </c>
      <c r="N173" s="337" t="str">
        <f>IF(G173="","",VLOOKUP(G173,【参考】数式用!$A$4:$L$54,MATCH('様式第2-3号（個表） '!M173,【参考】数式用!$J$3:$L$3,0)+9,FALSE))</f>
        <v/>
      </c>
      <c r="O173" s="452" t="s">
        <v>2388</v>
      </c>
      <c r="P173" s="338" t="str">
        <f t="shared" si="19"/>
        <v>未入力あり</v>
      </c>
      <c r="Q173" s="258" t="str">
        <f>IFERROR(IF(P173="未入力あり","",ROUNDDOWN(ROUNDDOWN($H173*$I173,0)*VLOOKUP($G173,【参考】数式用!$A$4:$E$54,3, FALSE),0)),"")</f>
        <v/>
      </c>
      <c r="R173" s="258" t="str">
        <f>IF(AM173="×", 0,IF(P173="未入力あり","",ROUNDDOWN(ROUNDDOWN($H173*$I173,0)*VLOOKUP($G173,【参考】数式用!$A$4:$E$54,4,FALSE),0)))</f>
        <v/>
      </c>
      <c r="S173" s="339" t="str">
        <f>IF(AN173="×", 0,IF(P173="未入力あり","",ROUNDDOWN(ROUNDDOWN($H173*$I173,0)*VLOOKUP($G173,【参考】数式用!$A$4:$E$54,5, FALSE),0)))</f>
        <v/>
      </c>
      <c r="T173" s="342"/>
      <c r="U173" s="343"/>
      <c r="V173" s="33"/>
      <c r="W173" s="758"/>
      <c r="X173" s="758"/>
      <c r="Y173" s="758"/>
      <c r="Z173" s="758"/>
      <c r="AA173" s="758"/>
      <c r="AB173" s="758"/>
      <c r="AC173" s="758"/>
      <c r="AD173" s="758"/>
      <c r="AE173" s="758"/>
      <c r="AF173" s="758"/>
      <c r="AG173" s="758"/>
      <c r="AI173" s="345" t="str">
        <f t="shared" si="20"/>
        <v/>
      </c>
      <c r="AJ173" s="46" t="e">
        <f>VLOOKUP('様式第2-3号（個表） '!$G173,【参考】数式用!$P$4:$Q$54,2, FALSE)</f>
        <v>#N/A</v>
      </c>
      <c r="AK173" s="46" t="e">
        <f>VLOOKUP('様式第2-3号（個表） '!$G173,【参考】数式用!$P$4:$W$54,8, FALSE)</f>
        <v>#N/A</v>
      </c>
      <c r="AL173" s="46" t="e">
        <f>VLOOKUP('様式第2-3号（個表） '!$G173,【参考】数式用!$P$4:$AD$54,15, FALSE)</f>
        <v>#N/A</v>
      </c>
      <c r="AM173" s="46" t="str">
        <f t="shared" si="21"/>
        <v/>
      </c>
      <c r="AN173" s="46" t="str">
        <f t="shared" si="22"/>
        <v/>
      </c>
      <c r="AO173" s="46" t="str">
        <f t="shared" si="18"/>
        <v/>
      </c>
      <c r="AP173" s="46" t="str">
        <f>IF(G173="", "", VLOOKUP(G173,【参考】数式用!$A$4:$M$54,13,FALSE))</f>
        <v/>
      </c>
      <c r="AQ173" s="46" t="str">
        <f t="shared" si="23"/>
        <v>―</v>
      </c>
    </row>
    <row r="174" spans="1:43" ht="45" customHeight="1">
      <c r="A174" s="114">
        <f t="shared" si="24"/>
        <v>160</v>
      </c>
      <c r="B174" s="115" t="str">
        <f>IF(基本情報入力シート!B217="","",基本情報入力シート!B217)</f>
        <v/>
      </c>
      <c r="C174" s="116" t="str">
        <f>IF(基本情報入力シート!L217="","",基本情報入力シート!L217)</f>
        <v/>
      </c>
      <c r="D174" s="116" t="str">
        <f>IF(基本情報入力シート!Q217="","",基本情報入力シート!Q217)</f>
        <v/>
      </c>
      <c r="E174" s="116" t="str">
        <f>IF(基本情報入力シート!V217="","",基本情報入力シート!V217)</f>
        <v/>
      </c>
      <c r="F174" s="116" t="str">
        <f>IF(基本情報入力シート!W217="","",基本情報入力シート!W217)</f>
        <v/>
      </c>
      <c r="G174" s="116" t="str">
        <f>IF(基本情報入力シート!Z217="","",基本情報入力シート!Z217)</f>
        <v/>
      </c>
      <c r="H174" s="215" t="str">
        <f>IF(基本情報入力シート!AD217="","",基本情報入力シート!AD217)</f>
        <v/>
      </c>
      <c r="I174" s="335" t="str">
        <f>IF(基本情報入力シート!AE217="","",基本情報入力シート!AE217)</f>
        <v/>
      </c>
      <c r="J174" s="449"/>
      <c r="K174" s="450"/>
      <c r="L174" s="448"/>
      <c r="M174" s="336" t="str">
        <f>IF(G174="", "", VLOOKUP(AO174,【参考】数式用!$AZ$3:$BA$6, 2, FALSE))</f>
        <v/>
      </c>
      <c r="N174" s="337" t="str">
        <f>IF(G174="","",VLOOKUP(G174,【参考】数式用!$A$4:$L$54,MATCH('様式第2-3号（個表） '!M174,【参考】数式用!$J$3:$L$3,0)+9,FALSE))</f>
        <v/>
      </c>
      <c r="O174" s="451" t="s">
        <v>2388</v>
      </c>
      <c r="P174" s="338" t="str">
        <f t="shared" si="19"/>
        <v>未入力あり</v>
      </c>
      <c r="Q174" s="258" t="str">
        <f>IFERROR(IF(P174="未入力あり","",ROUNDDOWN(ROUNDDOWN($H174*$I174,0)*VLOOKUP($G174,【参考】数式用!$A$4:$E$54,3, FALSE),0)),"")</f>
        <v/>
      </c>
      <c r="R174" s="258" t="str">
        <f>IF(AM174="×", 0,IF(P174="未入力あり","",ROUNDDOWN(ROUNDDOWN($H174*$I174,0)*VLOOKUP($G174,【参考】数式用!$A$4:$E$54,4,FALSE),0)))</f>
        <v/>
      </c>
      <c r="S174" s="339" t="str">
        <f>IF(AN174="×", 0,IF(P174="未入力あり","",ROUNDDOWN(ROUNDDOWN($H174*$I174,0)*VLOOKUP($G174,【参考】数式用!$A$4:$E$54,5, FALSE),0)))</f>
        <v/>
      </c>
      <c r="T174" s="342"/>
      <c r="U174" s="343"/>
      <c r="V174" s="33"/>
      <c r="W174" s="758"/>
      <c r="X174" s="758"/>
      <c r="Y174" s="758"/>
      <c r="Z174" s="758"/>
      <c r="AA174" s="758"/>
      <c r="AB174" s="758"/>
      <c r="AC174" s="758"/>
      <c r="AD174" s="758"/>
      <c r="AE174" s="758"/>
      <c r="AF174" s="758"/>
      <c r="AG174" s="758"/>
      <c r="AI174" s="345" t="str">
        <f t="shared" si="20"/>
        <v/>
      </c>
      <c r="AJ174" s="46" t="e">
        <f>VLOOKUP('様式第2-3号（個表） '!$G174,【参考】数式用!$P$4:$Q$54,2, FALSE)</f>
        <v>#N/A</v>
      </c>
      <c r="AK174" s="46" t="e">
        <f>VLOOKUP('様式第2-3号（個表） '!$G174,【参考】数式用!$P$4:$W$54,8, FALSE)</f>
        <v>#N/A</v>
      </c>
      <c r="AL174" s="46" t="e">
        <f>VLOOKUP('様式第2-3号（個表） '!$G174,【参考】数式用!$P$4:$AD$54,15, FALSE)</f>
        <v>#N/A</v>
      </c>
      <c r="AM174" s="46" t="str">
        <f t="shared" si="21"/>
        <v/>
      </c>
      <c r="AN174" s="46" t="str">
        <f t="shared" si="22"/>
        <v/>
      </c>
      <c r="AO174" s="46" t="str">
        <f t="shared" si="18"/>
        <v/>
      </c>
      <c r="AP174" s="46" t="str">
        <f>IF(G174="", "", VLOOKUP(G174,【参考】数式用!$A$4:$M$54,13,FALSE))</f>
        <v/>
      </c>
      <c r="AQ174" s="46" t="str">
        <f t="shared" si="23"/>
        <v>―</v>
      </c>
    </row>
    <row r="175" spans="1:43" ht="45" customHeight="1">
      <c r="A175" s="114">
        <f t="shared" si="24"/>
        <v>161</v>
      </c>
      <c r="B175" s="115" t="str">
        <f>IF(基本情報入力シート!B218="","",基本情報入力シート!B218)</f>
        <v/>
      </c>
      <c r="C175" s="116" t="str">
        <f>IF(基本情報入力シート!L218="","",基本情報入力シート!L218)</f>
        <v/>
      </c>
      <c r="D175" s="116" t="str">
        <f>IF(基本情報入力シート!Q218="","",基本情報入力シート!Q218)</f>
        <v/>
      </c>
      <c r="E175" s="116" t="str">
        <f>IF(基本情報入力シート!V218="","",基本情報入力シート!V218)</f>
        <v/>
      </c>
      <c r="F175" s="116" t="str">
        <f>IF(基本情報入力シート!W218="","",基本情報入力シート!W218)</f>
        <v/>
      </c>
      <c r="G175" s="116" t="str">
        <f>IF(基本情報入力シート!Z218="","",基本情報入力シート!Z218)</f>
        <v/>
      </c>
      <c r="H175" s="215" t="str">
        <f>IF(基本情報入力シート!AD218="","",基本情報入力シート!AD218)</f>
        <v/>
      </c>
      <c r="I175" s="335" t="str">
        <f>IF(基本情報入力シート!AE218="","",基本情報入力シート!AE218)</f>
        <v/>
      </c>
      <c r="J175" s="449"/>
      <c r="K175" s="450"/>
      <c r="L175" s="448"/>
      <c r="M175" s="336" t="str">
        <f>IF(G175="", "", VLOOKUP(AO175,【参考】数式用!$AZ$3:$BA$6, 2, FALSE))</f>
        <v/>
      </c>
      <c r="N175" s="337" t="str">
        <f>IF(G175="","",VLOOKUP(G175,【参考】数式用!$A$4:$L$54,MATCH('様式第2-3号（個表） '!M175,【参考】数式用!$J$3:$L$3,0)+9,FALSE))</f>
        <v/>
      </c>
      <c r="O175" s="452" t="s">
        <v>2388</v>
      </c>
      <c r="P175" s="338" t="str">
        <f t="shared" si="19"/>
        <v>未入力あり</v>
      </c>
      <c r="Q175" s="258" t="str">
        <f>IFERROR(IF(P175="未入力あり","",ROUNDDOWN(ROUNDDOWN($H175*$I175,0)*VLOOKUP($G175,【参考】数式用!$A$4:$E$54,3, FALSE),0)),"")</f>
        <v/>
      </c>
      <c r="R175" s="258" t="str">
        <f>IF(AM175="×", 0,IF(P175="未入力あり","",ROUNDDOWN(ROUNDDOWN($H175*$I175,0)*VLOOKUP($G175,【参考】数式用!$A$4:$E$54,4,FALSE),0)))</f>
        <v/>
      </c>
      <c r="S175" s="339" t="str">
        <f>IF(AN175="×", 0,IF(P175="未入力あり","",ROUNDDOWN(ROUNDDOWN($H175*$I175,0)*VLOOKUP($G175,【参考】数式用!$A$4:$E$54,5, FALSE),0)))</f>
        <v/>
      </c>
      <c r="T175" s="342"/>
      <c r="U175" s="343"/>
      <c r="V175" s="33"/>
      <c r="W175" s="758"/>
      <c r="X175" s="758"/>
      <c r="Y175" s="758"/>
      <c r="Z175" s="758"/>
      <c r="AA175" s="758"/>
      <c r="AB175" s="758"/>
      <c r="AC175" s="758"/>
      <c r="AD175" s="758"/>
      <c r="AE175" s="758"/>
      <c r="AF175" s="758"/>
      <c r="AG175" s="758"/>
      <c r="AI175" s="345" t="str">
        <f t="shared" si="20"/>
        <v/>
      </c>
      <c r="AJ175" s="46" t="e">
        <f>VLOOKUP('様式第2-3号（個表） '!$G175,【参考】数式用!$P$4:$Q$54,2, FALSE)</f>
        <v>#N/A</v>
      </c>
      <c r="AK175" s="46" t="e">
        <f>VLOOKUP('様式第2-3号（個表） '!$G175,【参考】数式用!$P$4:$W$54,8, FALSE)</f>
        <v>#N/A</v>
      </c>
      <c r="AL175" s="46" t="e">
        <f>VLOOKUP('様式第2-3号（個表） '!$G175,【参考】数式用!$P$4:$AD$54,15, FALSE)</f>
        <v>#N/A</v>
      </c>
      <c r="AM175" s="46" t="str">
        <f t="shared" si="21"/>
        <v/>
      </c>
      <c r="AN175" s="46" t="str">
        <f t="shared" si="22"/>
        <v/>
      </c>
      <c r="AO175" s="46" t="str">
        <f t="shared" ref="AO175:AO214" si="25">IF(G175="","", "○"&amp;AM175&amp;AN175)</f>
        <v/>
      </c>
      <c r="AP175" s="46" t="str">
        <f>IF(G175="", "", VLOOKUP(G175,【参考】数式用!$A$4:$M$54,13,FALSE))</f>
        <v/>
      </c>
      <c r="AQ175" s="46" t="str">
        <f t="shared" si="23"/>
        <v>―</v>
      </c>
    </row>
    <row r="176" spans="1:43" ht="45" customHeight="1">
      <c r="A176" s="114">
        <f t="shared" si="24"/>
        <v>162</v>
      </c>
      <c r="B176" s="115" t="str">
        <f>IF(基本情報入力シート!B219="","",基本情報入力シート!B219)</f>
        <v/>
      </c>
      <c r="C176" s="116" t="str">
        <f>IF(基本情報入力シート!L219="","",基本情報入力シート!L219)</f>
        <v/>
      </c>
      <c r="D176" s="116" t="str">
        <f>IF(基本情報入力シート!Q219="","",基本情報入力シート!Q219)</f>
        <v/>
      </c>
      <c r="E176" s="116" t="str">
        <f>IF(基本情報入力シート!V219="","",基本情報入力シート!V219)</f>
        <v/>
      </c>
      <c r="F176" s="116" t="str">
        <f>IF(基本情報入力シート!W219="","",基本情報入力シート!W219)</f>
        <v/>
      </c>
      <c r="G176" s="116" t="str">
        <f>IF(基本情報入力シート!Z219="","",基本情報入力シート!Z219)</f>
        <v/>
      </c>
      <c r="H176" s="215" t="str">
        <f>IF(基本情報入力シート!AD219="","",基本情報入力シート!AD219)</f>
        <v/>
      </c>
      <c r="I176" s="335" t="str">
        <f>IF(基本情報入力シート!AE219="","",基本情報入力シート!AE219)</f>
        <v/>
      </c>
      <c r="J176" s="449"/>
      <c r="K176" s="450"/>
      <c r="L176" s="448"/>
      <c r="M176" s="336" t="str">
        <f>IF(G176="", "", VLOOKUP(AO176,【参考】数式用!$AZ$3:$BA$6, 2, FALSE))</f>
        <v/>
      </c>
      <c r="N176" s="337" t="str">
        <f>IF(G176="","",VLOOKUP(G176,【参考】数式用!$A$4:$L$54,MATCH('様式第2-3号（個表） '!M176,【参考】数式用!$J$3:$L$3,0)+9,FALSE))</f>
        <v/>
      </c>
      <c r="O176" s="452" t="s">
        <v>2388</v>
      </c>
      <c r="P176" s="338" t="str">
        <f t="shared" si="19"/>
        <v>未入力あり</v>
      </c>
      <c r="Q176" s="258" t="str">
        <f>IFERROR(IF(P176="未入力あり","",ROUNDDOWN(ROUNDDOWN($H176*$I176,0)*VLOOKUP($G176,【参考】数式用!$A$4:$E$54,3, FALSE),0)),"")</f>
        <v/>
      </c>
      <c r="R176" s="258" t="str">
        <f>IF(AM176="×", 0,IF(P176="未入力あり","",ROUNDDOWN(ROUNDDOWN($H176*$I176,0)*VLOOKUP($G176,【参考】数式用!$A$4:$E$54,4,FALSE),0)))</f>
        <v/>
      </c>
      <c r="S176" s="339" t="str">
        <f>IF(AN176="×", 0,IF(P176="未入力あり","",ROUNDDOWN(ROUNDDOWN($H176*$I176,0)*VLOOKUP($G176,【参考】数式用!$A$4:$E$54,5, FALSE),0)))</f>
        <v/>
      </c>
      <c r="T176" s="342"/>
      <c r="U176" s="343"/>
      <c r="V176" s="33"/>
      <c r="W176" s="758"/>
      <c r="X176" s="758"/>
      <c r="Y176" s="758"/>
      <c r="Z176" s="758"/>
      <c r="AA176" s="758"/>
      <c r="AB176" s="758"/>
      <c r="AC176" s="758"/>
      <c r="AD176" s="758"/>
      <c r="AE176" s="758"/>
      <c r="AF176" s="758"/>
      <c r="AG176" s="758"/>
      <c r="AI176" s="345" t="str">
        <f t="shared" si="20"/>
        <v/>
      </c>
      <c r="AJ176" s="46" t="e">
        <f>VLOOKUP('様式第2-3号（個表） '!$G176,【参考】数式用!$P$4:$Q$54,2, FALSE)</f>
        <v>#N/A</v>
      </c>
      <c r="AK176" s="46" t="e">
        <f>VLOOKUP('様式第2-3号（個表） '!$G176,【参考】数式用!$P$4:$W$54,8, FALSE)</f>
        <v>#N/A</v>
      </c>
      <c r="AL176" s="46" t="e">
        <f>VLOOKUP('様式第2-3号（個表） '!$G176,【参考】数式用!$P$4:$AD$54,15, FALSE)</f>
        <v>#N/A</v>
      </c>
      <c r="AM176" s="46" t="str">
        <f t="shared" si="21"/>
        <v/>
      </c>
      <c r="AN176" s="46" t="str">
        <f t="shared" si="22"/>
        <v/>
      </c>
      <c r="AO176" s="46" t="str">
        <f t="shared" si="25"/>
        <v/>
      </c>
      <c r="AP176" s="46" t="str">
        <f>IF(G176="", "", VLOOKUP(G176,【参考】数式用!$A$4:$M$54,13,FALSE))</f>
        <v/>
      </c>
      <c r="AQ176" s="46" t="str">
        <f t="shared" si="23"/>
        <v>―</v>
      </c>
    </row>
    <row r="177" spans="1:43" ht="45" customHeight="1">
      <c r="A177" s="114">
        <f t="shared" si="24"/>
        <v>163</v>
      </c>
      <c r="B177" s="115" t="str">
        <f>IF(基本情報入力シート!B220="","",基本情報入力シート!B220)</f>
        <v/>
      </c>
      <c r="C177" s="116" t="str">
        <f>IF(基本情報入力シート!L220="","",基本情報入力シート!L220)</f>
        <v/>
      </c>
      <c r="D177" s="116" t="str">
        <f>IF(基本情報入力シート!Q220="","",基本情報入力シート!Q220)</f>
        <v/>
      </c>
      <c r="E177" s="116" t="str">
        <f>IF(基本情報入力シート!V220="","",基本情報入力シート!V220)</f>
        <v/>
      </c>
      <c r="F177" s="116" t="str">
        <f>IF(基本情報入力シート!W220="","",基本情報入力シート!W220)</f>
        <v/>
      </c>
      <c r="G177" s="116" t="str">
        <f>IF(基本情報入力シート!Z220="","",基本情報入力シート!Z220)</f>
        <v/>
      </c>
      <c r="H177" s="215" t="str">
        <f>IF(基本情報入力シート!AD220="","",基本情報入力シート!AD220)</f>
        <v/>
      </c>
      <c r="I177" s="335" t="str">
        <f>IF(基本情報入力シート!AE220="","",基本情報入力シート!AE220)</f>
        <v/>
      </c>
      <c r="J177" s="449"/>
      <c r="K177" s="450"/>
      <c r="L177" s="448"/>
      <c r="M177" s="336" t="str">
        <f>IF(G177="", "", VLOOKUP(AO177,【参考】数式用!$AZ$3:$BA$6, 2, FALSE))</f>
        <v/>
      </c>
      <c r="N177" s="337" t="str">
        <f>IF(G177="","",VLOOKUP(G177,【参考】数式用!$A$4:$L$54,MATCH('様式第2-3号（個表） '!M177,【参考】数式用!$J$3:$L$3,0)+9,FALSE))</f>
        <v/>
      </c>
      <c r="O177" s="451" t="s">
        <v>2388</v>
      </c>
      <c r="P177" s="338" t="str">
        <f t="shared" si="19"/>
        <v>未入力あり</v>
      </c>
      <c r="Q177" s="258" t="str">
        <f>IFERROR(IF(P177="未入力あり","",ROUNDDOWN(ROUNDDOWN($H177*$I177,0)*VLOOKUP($G177,【参考】数式用!$A$4:$E$54,3, FALSE),0)),"")</f>
        <v/>
      </c>
      <c r="R177" s="258" t="str">
        <f>IF(AM177="×", 0,IF(P177="未入力あり","",ROUNDDOWN(ROUNDDOWN($H177*$I177,0)*VLOOKUP($G177,【参考】数式用!$A$4:$E$54,4,FALSE),0)))</f>
        <v/>
      </c>
      <c r="S177" s="339" t="str">
        <f>IF(AN177="×", 0,IF(P177="未入力あり","",ROUNDDOWN(ROUNDDOWN($H177*$I177,0)*VLOOKUP($G177,【参考】数式用!$A$4:$E$54,5, FALSE),0)))</f>
        <v/>
      </c>
      <c r="T177" s="342"/>
      <c r="U177" s="343"/>
      <c r="V177" s="33"/>
      <c r="W177" s="758"/>
      <c r="X177" s="758"/>
      <c r="Y177" s="758"/>
      <c r="Z177" s="758"/>
      <c r="AA177" s="758"/>
      <c r="AB177" s="758"/>
      <c r="AC177" s="758"/>
      <c r="AD177" s="758"/>
      <c r="AE177" s="758"/>
      <c r="AF177" s="758"/>
      <c r="AG177" s="758"/>
      <c r="AI177" s="345" t="str">
        <f t="shared" si="20"/>
        <v/>
      </c>
      <c r="AJ177" s="46" t="e">
        <f>VLOOKUP('様式第2-3号（個表） '!$G177,【参考】数式用!$P$4:$Q$54,2, FALSE)</f>
        <v>#N/A</v>
      </c>
      <c r="AK177" s="46" t="e">
        <f>VLOOKUP('様式第2-3号（個表） '!$G177,【参考】数式用!$P$4:$W$54,8, FALSE)</f>
        <v>#N/A</v>
      </c>
      <c r="AL177" s="46" t="e">
        <f>VLOOKUP('様式第2-3号（個表） '!$G177,【参考】数式用!$P$4:$AD$54,15, FALSE)</f>
        <v>#N/A</v>
      </c>
      <c r="AM177" s="46" t="str">
        <f t="shared" si="21"/>
        <v/>
      </c>
      <c r="AN177" s="46" t="str">
        <f t="shared" si="22"/>
        <v/>
      </c>
      <c r="AO177" s="46" t="str">
        <f t="shared" si="25"/>
        <v/>
      </c>
      <c r="AP177" s="46" t="str">
        <f>IF(G177="", "", VLOOKUP(G177,【参考】数式用!$A$4:$M$54,13,FALSE))</f>
        <v/>
      </c>
      <c r="AQ177" s="46" t="str">
        <f t="shared" si="23"/>
        <v>―</v>
      </c>
    </row>
    <row r="178" spans="1:43" ht="45" customHeight="1">
      <c r="A178" s="114">
        <f t="shared" si="24"/>
        <v>164</v>
      </c>
      <c r="B178" s="115" t="str">
        <f>IF(基本情報入力シート!B221="","",基本情報入力シート!B221)</f>
        <v/>
      </c>
      <c r="C178" s="116" t="str">
        <f>IF(基本情報入力シート!L221="","",基本情報入力シート!L221)</f>
        <v/>
      </c>
      <c r="D178" s="116" t="str">
        <f>IF(基本情報入力シート!Q221="","",基本情報入力シート!Q221)</f>
        <v/>
      </c>
      <c r="E178" s="116" t="str">
        <f>IF(基本情報入力シート!V221="","",基本情報入力シート!V221)</f>
        <v/>
      </c>
      <c r="F178" s="116" t="str">
        <f>IF(基本情報入力シート!W221="","",基本情報入力シート!W221)</f>
        <v/>
      </c>
      <c r="G178" s="116" t="str">
        <f>IF(基本情報入力シート!Z221="","",基本情報入力シート!Z221)</f>
        <v/>
      </c>
      <c r="H178" s="215" t="str">
        <f>IF(基本情報入力シート!AD221="","",基本情報入力シート!AD221)</f>
        <v/>
      </c>
      <c r="I178" s="335" t="str">
        <f>IF(基本情報入力シート!AE221="","",基本情報入力シート!AE221)</f>
        <v/>
      </c>
      <c r="J178" s="449"/>
      <c r="K178" s="450"/>
      <c r="L178" s="448"/>
      <c r="M178" s="336" t="str">
        <f>IF(G178="", "", VLOOKUP(AO178,【参考】数式用!$AZ$3:$BA$6, 2, FALSE))</f>
        <v/>
      </c>
      <c r="N178" s="337" t="str">
        <f>IF(G178="","",VLOOKUP(G178,【参考】数式用!$A$4:$L$54,MATCH('様式第2-3号（個表） '!M178,【参考】数式用!$J$3:$L$3,0)+9,FALSE))</f>
        <v/>
      </c>
      <c r="O178" s="452" t="s">
        <v>2388</v>
      </c>
      <c r="P178" s="338" t="str">
        <f t="shared" si="19"/>
        <v>未入力あり</v>
      </c>
      <c r="Q178" s="258" t="str">
        <f>IFERROR(IF(P178="未入力あり","",ROUNDDOWN(ROUNDDOWN($H178*$I178,0)*VLOOKUP($G178,【参考】数式用!$A$4:$E$54,3, FALSE),0)),"")</f>
        <v/>
      </c>
      <c r="R178" s="258" t="str">
        <f>IF(AM178="×", 0,IF(P178="未入力あり","",ROUNDDOWN(ROUNDDOWN($H178*$I178,0)*VLOOKUP($G178,【参考】数式用!$A$4:$E$54,4,FALSE),0)))</f>
        <v/>
      </c>
      <c r="S178" s="339" t="str">
        <f>IF(AN178="×", 0,IF(P178="未入力あり","",ROUNDDOWN(ROUNDDOWN($H178*$I178,0)*VLOOKUP($G178,【参考】数式用!$A$4:$E$54,5, FALSE),0)))</f>
        <v/>
      </c>
      <c r="T178" s="342"/>
      <c r="U178" s="343"/>
      <c r="V178" s="33"/>
      <c r="W178" s="758"/>
      <c r="X178" s="758"/>
      <c r="Y178" s="758"/>
      <c r="Z178" s="758"/>
      <c r="AA178" s="758"/>
      <c r="AB178" s="758"/>
      <c r="AC178" s="758"/>
      <c r="AD178" s="758"/>
      <c r="AE178" s="758"/>
      <c r="AF178" s="758"/>
      <c r="AG178" s="758"/>
      <c r="AI178" s="345" t="str">
        <f t="shared" si="20"/>
        <v/>
      </c>
      <c r="AJ178" s="46" t="e">
        <f>VLOOKUP('様式第2-3号（個表） '!$G178,【参考】数式用!$P$4:$Q$54,2, FALSE)</f>
        <v>#N/A</v>
      </c>
      <c r="AK178" s="46" t="e">
        <f>VLOOKUP('様式第2-3号（個表） '!$G178,【参考】数式用!$P$4:$W$54,8, FALSE)</f>
        <v>#N/A</v>
      </c>
      <c r="AL178" s="46" t="e">
        <f>VLOOKUP('様式第2-3号（個表） '!$G178,【参考】数式用!$P$4:$AD$54,15, FALSE)</f>
        <v>#N/A</v>
      </c>
      <c r="AM178" s="46" t="str">
        <f t="shared" si="21"/>
        <v/>
      </c>
      <c r="AN178" s="46" t="str">
        <f t="shared" si="22"/>
        <v/>
      </c>
      <c r="AO178" s="46" t="str">
        <f t="shared" si="25"/>
        <v/>
      </c>
      <c r="AP178" s="46" t="str">
        <f>IF(G178="", "", VLOOKUP(G178,【参考】数式用!$A$4:$M$54,13,FALSE))</f>
        <v/>
      </c>
      <c r="AQ178" s="46" t="str">
        <f t="shared" si="23"/>
        <v>―</v>
      </c>
    </row>
    <row r="179" spans="1:43" ht="45" customHeight="1">
      <c r="A179" s="114">
        <f t="shared" si="24"/>
        <v>165</v>
      </c>
      <c r="B179" s="115" t="str">
        <f>IF(基本情報入力シート!B222="","",基本情報入力シート!B222)</f>
        <v/>
      </c>
      <c r="C179" s="116" t="str">
        <f>IF(基本情報入力シート!L222="","",基本情報入力シート!L222)</f>
        <v/>
      </c>
      <c r="D179" s="116" t="str">
        <f>IF(基本情報入力シート!Q222="","",基本情報入力シート!Q222)</f>
        <v/>
      </c>
      <c r="E179" s="116" t="str">
        <f>IF(基本情報入力シート!V222="","",基本情報入力シート!V222)</f>
        <v/>
      </c>
      <c r="F179" s="116" t="str">
        <f>IF(基本情報入力シート!W222="","",基本情報入力シート!W222)</f>
        <v/>
      </c>
      <c r="G179" s="116" t="str">
        <f>IF(基本情報入力シート!Z222="","",基本情報入力シート!Z222)</f>
        <v/>
      </c>
      <c r="H179" s="215" t="str">
        <f>IF(基本情報入力シート!AD222="","",基本情報入力シート!AD222)</f>
        <v/>
      </c>
      <c r="I179" s="335" t="str">
        <f>IF(基本情報入力シート!AE222="","",基本情報入力シート!AE222)</f>
        <v/>
      </c>
      <c r="J179" s="449"/>
      <c r="K179" s="450"/>
      <c r="L179" s="448"/>
      <c r="M179" s="336" t="str">
        <f>IF(G179="", "", VLOOKUP(AO179,【参考】数式用!$AZ$3:$BA$6, 2, FALSE))</f>
        <v/>
      </c>
      <c r="N179" s="337" t="str">
        <f>IF(G179="","",VLOOKUP(G179,【参考】数式用!$A$4:$L$54,MATCH('様式第2-3号（個表） '!M179,【参考】数式用!$J$3:$L$3,0)+9,FALSE))</f>
        <v/>
      </c>
      <c r="O179" s="452" t="s">
        <v>2388</v>
      </c>
      <c r="P179" s="338" t="str">
        <f t="shared" si="19"/>
        <v>未入力あり</v>
      </c>
      <c r="Q179" s="258" t="str">
        <f>IFERROR(IF(P179="未入力あり","",ROUNDDOWN(ROUNDDOWN($H179*$I179,0)*VLOOKUP($G179,【参考】数式用!$A$4:$E$54,3, FALSE),0)),"")</f>
        <v/>
      </c>
      <c r="R179" s="258" t="str">
        <f>IF(AM179="×", 0,IF(P179="未入力あり","",ROUNDDOWN(ROUNDDOWN($H179*$I179,0)*VLOOKUP($G179,【参考】数式用!$A$4:$E$54,4,FALSE),0)))</f>
        <v/>
      </c>
      <c r="S179" s="339" t="str">
        <f>IF(AN179="×", 0,IF(P179="未入力あり","",ROUNDDOWN(ROUNDDOWN($H179*$I179,0)*VLOOKUP($G179,【参考】数式用!$A$4:$E$54,5, FALSE),0)))</f>
        <v/>
      </c>
      <c r="T179" s="342"/>
      <c r="U179" s="343"/>
      <c r="V179" s="33"/>
      <c r="W179" s="758"/>
      <c r="X179" s="758"/>
      <c r="Y179" s="758"/>
      <c r="Z179" s="758"/>
      <c r="AA179" s="758"/>
      <c r="AB179" s="758"/>
      <c r="AC179" s="758"/>
      <c r="AD179" s="758"/>
      <c r="AE179" s="758"/>
      <c r="AF179" s="758"/>
      <c r="AG179" s="758"/>
      <c r="AI179" s="345" t="str">
        <f t="shared" si="20"/>
        <v/>
      </c>
      <c r="AJ179" s="46" t="e">
        <f>VLOOKUP('様式第2-3号（個表） '!$G179,【参考】数式用!$P$4:$Q$54,2, FALSE)</f>
        <v>#N/A</v>
      </c>
      <c r="AK179" s="46" t="e">
        <f>VLOOKUP('様式第2-3号（個表） '!$G179,【参考】数式用!$P$4:$W$54,8, FALSE)</f>
        <v>#N/A</v>
      </c>
      <c r="AL179" s="46" t="e">
        <f>VLOOKUP('様式第2-3号（個表） '!$G179,【参考】数式用!$P$4:$AD$54,15, FALSE)</f>
        <v>#N/A</v>
      </c>
      <c r="AM179" s="46" t="str">
        <f t="shared" si="21"/>
        <v/>
      </c>
      <c r="AN179" s="46" t="str">
        <f t="shared" si="22"/>
        <v/>
      </c>
      <c r="AO179" s="46" t="str">
        <f t="shared" si="25"/>
        <v/>
      </c>
      <c r="AP179" s="46" t="str">
        <f>IF(G179="", "", VLOOKUP(G179,【参考】数式用!$A$4:$M$54,13,FALSE))</f>
        <v/>
      </c>
      <c r="AQ179" s="46" t="str">
        <f t="shared" si="23"/>
        <v>―</v>
      </c>
    </row>
    <row r="180" spans="1:43" ht="45" customHeight="1">
      <c r="A180" s="114">
        <f t="shared" si="24"/>
        <v>166</v>
      </c>
      <c r="B180" s="115" t="str">
        <f>IF(基本情報入力シート!B223="","",基本情報入力シート!B223)</f>
        <v/>
      </c>
      <c r="C180" s="116" t="str">
        <f>IF(基本情報入力シート!L223="","",基本情報入力シート!L223)</f>
        <v/>
      </c>
      <c r="D180" s="116" t="str">
        <f>IF(基本情報入力シート!Q223="","",基本情報入力シート!Q223)</f>
        <v/>
      </c>
      <c r="E180" s="116" t="str">
        <f>IF(基本情報入力シート!V223="","",基本情報入力シート!V223)</f>
        <v/>
      </c>
      <c r="F180" s="116" t="str">
        <f>IF(基本情報入力シート!W223="","",基本情報入力シート!W223)</f>
        <v/>
      </c>
      <c r="G180" s="116" t="str">
        <f>IF(基本情報入力シート!Z223="","",基本情報入力シート!Z223)</f>
        <v/>
      </c>
      <c r="H180" s="215" t="str">
        <f>IF(基本情報入力シート!AD223="","",基本情報入力シート!AD223)</f>
        <v/>
      </c>
      <c r="I180" s="335" t="str">
        <f>IF(基本情報入力シート!AE223="","",基本情報入力シート!AE223)</f>
        <v/>
      </c>
      <c r="J180" s="449"/>
      <c r="K180" s="450"/>
      <c r="L180" s="448"/>
      <c r="M180" s="336" t="str">
        <f>IF(G180="", "", VLOOKUP(AO180,【参考】数式用!$AZ$3:$BA$6, 2, FALSE))</f>
        <v/>
      </c>
      <c r="N180" s="337" t="str">
        <f>IF(G180="","",VLOOKUP(G180,【参考】数式用!$A$4:$L$54,MATCH('様式第2-3号（個表） '!M180,【参考】数式用!$J$3:$L$3,0)+9,FALSE))</f>
        <v/>
      </c>
      <c r="O180" s="451" t="s">
        <v>2388</v>
      </c>
      <c r="P180" s="338" t="str">
        <f t="shared" ref="P180:P214" si="26">IFERROR(ROUNDDOWN(ROUNDDOWN($H180*$I180,0)*$N180,0),"未入力あり")</f>
        <v>未入力あり</v>
      </c>
      <c r="Q180" s="258" t="str">
        <f>IFERROR(IF(P180="未入力あり","",ROUNDDOWN(ROUNDDOWN($H180*$I180,0)*VLOOKUP($G180,【参考】数式用!$A$4:$E$54,3, FALSE),0)),"")</f>
        <v/>
      </c>
      <c r="R180" s="258" t="str">
        <f>IF(AM180="×", 0,IF(P180="未入力あり","",ROUNDDOWN(ROUNDDOWN($H180*$I180,0)*VLOOKUP($G180,【参考】数式用!$A$4:$E$54,4,FALSE),0)))</f>
        <v/>
      </c>
      <c r="S180" s="339" t="str">
        <f>IF(AN180="×", 0,IF(P180="未入力あり","",ROUNDDOWN(ROUNDDOWN($H180*$I180,0)*VLOOKUP($G180,【参考】数式用!$A$4:$E$54,5, FALSE),0)))</f>
        <v/>
      </c>
      <c r="T180" s="342"/>
      <c r="U180" s="343"/>
      <c r="V180" s="33"/>
      <c r="W180" s="758"/>
      <c r="X180" s="758"/>
      <c r="Y180" s="758"/>
      <c r="Z180" s="758"/>
      <c r="AA180" s="758"/>
      <c r="AB180" s="758"/>
      <c r="AC180" s="758"/>
      <c r="AD180" s="758"/>
      <c r="AE180" s="758"/>
      <c r="AF180" s="758"/>
      <c r="AG180" s="758"/>
      <c r="AI180" s="345" t="str">
        <f t="shared" si="20"/>
        <v/>
      </c>
      <c r="AJ180" s="46" t="e">
        <f>VLOOKUP('様式第2-3号（個表） '!$G180,【参考】数式用!$P$4:$Q$54,2, FALSE)</f>
        <v>#N/A</v>
      </c>
      <c r="AK180" s="46" t="e">
        <f>VLOOKUP('様式第2-3号（個表） '!$G180,【参考】数式用!$P$4:$W$54,8, FALSE)</f>
        <v>#N/A</v>
      </c>
      <c r="AL180" s="46" t="e">
        <f>VLOOKUP('様式第2-3号（個表） '!$G180,【参考】数式用!$P$4:$AD$54,15, FALSE)</f>
        <v>#N/A</v>
      </c>
      <c r="AM180" s="46" t="str">
        <f t="shared" si="21"/>
        <v/>
      </c>
      <c r="AN180" s="46" t="str">
        <f t="shared" si="22"/>
        <v/>
      </c>
      <c r="AO180" s="46" t="str">
        <f t="shared" si="25"/>
        <v/>
      </c>
      <c r="AP180" s="46" t="str">
        <f>IF(G180="", "", VLOOKUP(G180,【参考】数式用!$A$4:$M$54,13,FALSE))</f>
        <v/>
      </c>
      <c r="AQ180" s="46" t="str">
        <f t="shared" si="23"/>
        <v>―</v>
      </c>
    </row>
    <row r="181" spans="1:43" ht="45" customHeight="1">
      <c r="A181" s="114">
        <f t="shared" si="24"/>
        <v>167</v>
      </c>
      <c r="B181" s="115" t="str">
        <f>IF(基本情報入力シート!B224="","",基本情報入力シート!B224)</f>
        <v/>
      </c>
      <c r="C181" s="116" t="str">
        <f>IF(基本情報入力シート!L224="","",基本情報入力シート!L224)</f>
        <v/>
      </c>
      <c r="D181" s="116" t="str">
        <f>IF(基本情報入力シート!Q224="","",基本情報入力シート!Q224)</f>
        <v/>
      </c>
      <c r="E181" s="116" t="str">
        <f>IF(基本情報入力シート!V224="","",基本情報入力シート!V224)</f>
        <v/>
      </c>
      <c r="F181" s="116" t="str">
        <f>IF(基本情報入力シート!W224="","",基本情報入力シート!W224)</f>
        <v/>
      </c>
      <c r="G181" s="116" t="str">
        <f>IF(基本情報入力シート!Z224="","",基本情報入力シート!Z224)</f>
        <v/>
      </c>
      <c r="H181" s="215" t="str">
        <f>IF(基本情報入力シート!AD224="","",基本情報入力シート!AD224)</f>
        <v/>
      </c>
      <c r="I181" s="335" t="str">
        <f>IF(基本情報入力シート!AE224="","",基本情報入力シート!AE224)</f>
        <v/>
      </c>
      <c r="J181" s="449"/>
      <c r="K181" s="450"/>
      <c r="L181" s="448"/>
      <c r="M181" s="336" t="str">
        <f>IF(G181="", "", VLOOKUP(AO181,【参考】数式用!$AZ$3:$BA$6, 2, FALSE))</f>
        <v/>
      </c>
      <c r="N181" s="337" t="str">
        <f>IF(G181="","",VLOOKUP(G181,【参考】数式用!$A$4:$L$54,MATCH('様式第2-3号（個表） '!M181,【参考】数式用!$J$3:$L$3,0)+9,FALSE))</f>
        <v/>
      </c>
      <c r="O181" s="452" t="s">
        <v>2388</v>
      </c>
      <c r="P181" s="338" t="str">
        <f t="shared" si="26"/>
        <v>未入力あり</v>
      </c>
      <c r="Q181" s="258" t="str">
        <f>IFERROR(IF(P181="未入力あり","",ROUNDDOWN(ROUNDDOWN($H181*$I181,0)*VLOOKUP($G181,【参考】数式用!$A$4:$E$54,3, FALSE),0)),"")</f>
        <v/>
      </c>
      <c r="R181" s="258" t="str">
        <f>IF(AM181="×", 0,IF(P181="未入力あり","",ROUNDDOWN(ROUNDDOWN($H181*$I181,0)*VLOOKUP($G181,【参考】数式用!$A$4:$E$54,4,FALSE),0)))</f>
        <v/>
      </c>
      <c r="S181" s="339" t="str">
        <f>IF(AN181="×", 0,IF(P181="未入力あり","",ROUNDDOWN(ROUNDDOWN($H181*$I181,0)*VLOOKUP($G181,【参考】数式用!$A$4:$E$54,5, FALSE),0)))</f>
        <v/>
      </c>
      <c r="T181" s="342"/>
      <c r="U181" s="343"/>
      <c r="V181" s="33"/>
      <c r="W181" s="758"/>
      <c r="X181" s="758"/>
      <c r="Y181" s="758"/>
      <c r="Z181" s="758"/>
      <c r="AA181" s="758"/>
      <c r="AB181" s="758"/>
      <c r="AC181" s="758"/>
      <c r="AD181" s="758"/>
      <c r="AE181" s="758"/>
      <c r="AF181" s="758"/>
      <c r="AG181" s="758"/>
      <c r="AI181" s="345" t="str">
        <f t="shared" si="20"/>
        <v/>
      </c>
      <c r="AJ181" s="46" t="e">
        <f>VLOOKUP('様式第2-3号（個表） '!$G181,【参考】数式用!$P$4:$Q$54,2, FALSE)</f>
        <v>#N/A</v>
      </c>
      <c r="AK181" s="46" t="e">
        <f>VLOOKUP('様式第2-3号（個表） '!$G181,【参考】数式用!$P$4:$W$54,8, FALSE)</f>
        <v>#N/A</v>
      </c>
      <c r="AL181" s="46" t="e">
        <f>VLOOKUP('様式第2-3号（個表） '!$G181,【参考】数式用!$P$4:$AD$54,15, FALSE)</f>
        <v>#N/A</v>
      </c>
      <c r="AM181" s="46" t="str">
        <f t="shared" si="21"/>
        <v/>
      </c>
      <c r="AN181" s="46" t="str">
        <f t="shared" si="22"/>
        <v/>
      </c>
      <c r="AO181" s="46" t="str">
        <f t="shared" si="25"/>
        <v/>
      </c>
      <c r="AP181" s="46" t="str">
        <f>IF(G181="", "", VLOOKUP(G181,【参考】数式用!$A$4:$M$54,13,FALSE))</f>
        <v/>
      </c>
      <c r="AQ181" s="46" t="str">
        <f t="shared" si="23"/>
        <v>―</v>
      </c>
    </row>
    <row r="182" spans="1:43" ht="45" customHeight="1">
      <c r="A182" s="114">
        <f t="shared" si="24"/>
        <v>168</v>
      </c>
      <c r="B182" s="115" t="str">
        <f>IF(基本情報入力シート!B225="","",基本情報入力シート!B225)</f>
        <v/>
      </c>
      <c r="C182" s="116" t="str">
        <f>IF(基本情報入力シート!L225="","",基本情報入力シート!L225)</f>
        <v/>
      </c>
      <c r="D182" s="116" t="str">
        <f>IF(基本情報入力シート!Q225="","",基本情報入力シート!Q225)</f>
        <v/>
      </c>
      <c r="E182" s="116" t="str">
        <f>IF(基本情報入力シート!V225="","",基本情報入力シート!V225)</f>
        <v/>
      </c>
      <c r="F182" s="116" t="str">
        <f>IF(基本情報入力シート!W225="","",基本情報入力シート!W225)</f>
        <v/>
      </c>
      <c r="G182" s="116" t="str">
        <f>IF(基本情報入力シート!Z225="","",基本情報入力シート!Z225)</f>
        <v/>
      </c>
      <c r="H182" s="215" t="str">
        <f>IF(基本情報入力シート!AD225="","",基本情報入力シート!AD225)</f>
        <v/>
      </c>
      <c r="I182" s="335" t="str">
        <f>IF(基本情報入力シート!AE225="","",基本情報入力シート!AE225)</f>
        <v/>
      </c>
      <c r="J182" s="449"/>
      <c r="K182" s="450"/>
      <c r="L182" s="448"/>
      <c r="M182" s="336" t="str">
        <f>IF(G182="", "", VLOOKUP(AO182,【参考】数式用!$AZ$3:$BA$6, 2, FALSE))</f>
        <v/>
      </c>
      <c r="N182" s="337" t="str">
        <f>IF(G182="","",VLOOKUP(G182,【参考】数式用!$A$4:$L$54,MATCH('様式第2-3号（個表） '!M182,【参考】数式用!$J$3:$L$3,0)+9,FALSE))</f>
        <v/>
      </c>
      <c r="O182" s="452" t="s">
        <v>2388</v>
      </c>
      <c r="P182" s="338" t="str">
        <f t="shared" si="26"/>
        <v>未入力あり</v>
      </c>
      <c r="Q182" s="258" t="str">
        <f>IFERROR(IF(P182="未入力あり","",ROUNDDOWN(ROUNDDOWN($H182*$I182,0)*VLOOKUP($G182,【参考】数式用!$A$4:$E$54,3, FALSE),0)),"")</f>
        <v/>
      </c>
      <c r="R182" s="258" t="str">
        <f>IF(AM182="×", 0,IF(P182="未入力あり","",ROUNDDOWN(ROUNDDOWN($H182*$I182,0)*VLOOKUP($G182,【参考】数式用!$A$4:$E$54,4,FALSE),0)))</f>
        <v/>
      </c>
      <c r="S182" s="339" t="str">
        <f>IF(AN182="×", 0,IF(P182="未入力あり","",ROUNDDOWN(ROUNDDOWN($H182*$I182,0)*VLOOKUP($G182,【参考】数式用!$A$4:$E$54,5, FALSE),0)))</f>
        <v/>
      </c>
      <c r="T182" s="342"/>
      <c r="U182" s="343"/>
      <c r="V182" s="33"/>
      <c r="W182" s="758"/>
      <c r="X182" s="758"/>
      <c r="Y182" s="758"/>
      <c r="Z182" s="758"/>
      <c r="AA182" s="758"/>
      <c r="AB182" s="758"/>
      <c r="AC182" s="758"/>
      <c r="AD182" s="758"/>
      <c r="AE182" s="758"/>
      <c r="AF182" s="758"/>
      <c r="AG182" s="758"/>
      <c r="AI182" s="345" t="str">
        <f t="shared" si="20"/>
        <v/>
      </c>
      <c r="AJ182" s="46" t="e">
        <f>VLOOKUP('様式第2-3号（個表） '!$G182,【参考】数式用!$P$4:$Q$54,2, FALSE)</f>
        <v>#N/A</v>
      </c>
      <c r="AK182" s="46" t="e">
        <f>VLOOKUP('様式第2-3号（個表） '!$G182,【参考】数式用!$P$4:$W$54,8, FALSE)</f>
        <v>#N/A</v>
      </c>
      <c r="AL182" s="46" t="e">
        <f>VLOOKUP('様式第2-3号（個表） '!$G182,【参考】数式用!$P$4:$AD$54,15, FALSE)</f>
        <v>#N/A</v>
      </c>
      <c r="AM182" s="46" t="str">
        <f t="shared" si="21"/>
        <v/>
      </c>
      <c r="AN182" s="46" t="str">
        <f t="shared" si="22"/>
        <v/>
      </c>
      <c r="AO182" s="46" t="str">
        <f t="shared" si="25"/>
        <v/>
      </c>
      <c r="AP182" s="46" t="str">
        <f>IF(G182="", "", VLOOKUP(G182,【参考】数式用!$A$4:$M$54,13,FALSE))</f>
        <v/>
      </c>
      <c r="AQ182" s="46" t="str">
        <f t="shared" si="23"/>
        <v>―</v>
      </c>
    </row>
    <row r="183" spans="1:43" ht="45" customHeight="1">
      <c r="A183" s="114">
        <f t="shared" si="24"/>
        <v>169</v>
      </c>
      <c r="B183" s="115" t="str">
        <f>IF(基本情報入力シート!B226="","",基本情報入力シート!B226)</f>
        <v/>
      </c>
      <c r="C183" s="116" t="str">
        <f>IF(基本情報入力シート!L226="","",基本情報入力シート!L226)</f>
        <v/>
      </c>
      <c r="D183" s="116" t="str">
        <f>IF(基本情報入力シート!Q226="","",基本情報入力シート!Q226)</f>
        <v/>
      </c>
      <c r="E183" s="116" t="str">
        <f>IF(基本情報入力シート!V226="","",基本情報入力シート!V226)</f>
        <v/>
      </c>
      <c r="F183" s="116" t="str">
        <f>IF(基本情報入力シート!W226="","",基本情報入力シート!W226)</f>
        <v/>
      </c>
      <c r="G183" s="116" t="str">
        <f>IF(基本情報入力シート!Z226="","",基本情報入力シート!Z226)</f>
        <v/>
      </c>
      <c r="H183" s="215" t="str">
        <f>IF(基本情報入力シート!AD226="","",基本情報入力シート!AD226)</f>
        <v/>
      </c>
      <c r="I183" s="335" t="str">
        <f>IF(基本情報入力シート!AE226="","",基本情報入力シート!AE226)</f>
        <v/>
      </c>
      <c r="J183" s="449"/>
      <c r="K183" s="450"/>
      <c r="L183" s="448"/>
      <c r="M183" s="336" t="str">
        <f>IF(G183="", "", VLOOKUP(AO183,【参考】数式用!$AZ$3:$BA$6, 2, FALSE))</f>
        <v/>
      </c>
      <c r="N183" s="337" t="str">
        <f>IF(G183="","",VLOOKUP(G183,【参考】数式用!$A$4:$L$54,MATCH('様式第2-3号（個表） '!M183,【参考】数式用!$J$3:$L$3,0)+9,FALSE))</f>
        <v/>
      </c>
      <c r="O183" s="451" t="s">
        <v>2388</v>
      </c>
      <c r="P183" s="338" t="str">
        <f t="shared" si="26"/>
        <v>未入力あり</v>
      </c>
      <c r="Q183" s="258" t="str">
        <f>IFERROR(IF(P183="未入力あり","",ROUNDDOWN(ROUNDDOWN($H183*$I183,0)*VLOOKUP($G183,【参考】数式用!$A$4:$E$54,3, FALSE),0)),"")</f>
        <v/>
      </c>
      <c r="R183" s="258" t="str">
        <f>IF(AM183="×", 0,IF(P183="未入力あり","",ROUNDDOWN(ROUNDDOWN($H183*$I183,0)*VLOOKUP($G183,【参考】数式用!$A$4:$E$54,4,FALSE),0)))</f>
        <v/>
      </c>
      <c r="S183" s="339" t="str">
        <f>IF(AN183="×", 0,IF(P183="未入力あり","",ROUNDDOWN(ROUNDDOWN($H183*$I183,0)*VLOOKUP($G183,【参考】数式用!$A$4:$E$54,5, FALSE),0)))</f>
        <v/>
      </c>
      <c r="T183" s="342"/>
      <c r="U183" s="343"/>
      <c r="V183" s="33"/>
      <c r="W183" s="758"/>
      <c r="X183" s="758"/>
      <c r="Y183" s="758"/>
      <c r="Z183" s="758"/>
      <c r="AA183" s="758"/>
      <c r="AB183" s="758"/>
      <c r="AC183" s="758"/>
      <c r="AD183" s="758"/>
      <c r="AE183" s="758"/>
      <c r="AF183" s="758"/>
      <c r="AG183" s="758"/>
      <c r="AI183" s="345" t="str">
        <f t="shared" si="20"/>
        <v/>
      </c>
      <c r="AJ183" s="46" t="e">
        <f>VLOOKUP('様式第2-3号（個表） '!$G183,【参考】数式用!$P$4:$Q$54,2, FALSE)</f>
        <v>#N/A</v>
      </c>
      <c r="AK183" s="46" t="e">
        <f>VLOOKUP('様式第2-3号（個表） '!$G183,【参考】数式用!$P$4:$W$54,8, FALSE)</f>
        <v>#N/A</v>
      </c>
      <c r="AL183" s="46" t="e">
        <f>VLOOKUP('様式第2-3号（個表） '!$G183,【参考】数式用!$P$4:$AD$54,15, FALSE)</f>
        <v>#N/A</v>
      </c>
      <c r="AM183" s="46" t="str">
        <f t="shared" si="21"/>
        <v/>
      </c>
      <c r="AN183" s="46" t="str">
        <f t="shared" si="22"/>
        <v/>
      </c>
      <c r="AO183" s="46" t="str">
        <f t="shared" si="25"/>
        <v/>
      </c>
      <c r="AP183" s="46" t="str">
        <f>IF(G183="", "", VLOOKUP(G183,【参考】数式用!$A$4:$M$54,13,FALSE))</f>
        <v/>
      </c>
      <c r="AQ183" s="46" t="str">
        <f t="shared" si="23"/>
        <v>―</v>
      </c>
    </row>
    <row r="184" spans="1:43" ht="45" customHeight="1">
      <c r="A184" s="114">
        <f t="shared" si="24"/>
        <v>170</v>
      </c>
      <c r="B184" s="115" t="str">
        <f>IF(基本情報入力シート!B227="","",基本情報入力シート!B227)</f>
        <v/>
      </c>
      <c r="C184" s="116" t="str">
        <f>IF(基本情報入力シート!L227="","",基本情報入力シート!L227)</f>
        <v/>
      </c>
      <c r="D184" s="116" t="str">
        <f>IF(基本情報入力シート!Q227="","",基本情報入力シート!Q227)</f>
        <v/>
      </c>
      <c r="E184" s="116" t="str">
        <f>IF(基本情報入力シート!V227="","",基本情報入力シート!V227)</f>
        <v/>
      </c>
      <c r="F184" s="116" t="str">
        <f>IF(基本情報入力シート!W227="","",基本情報入力シート!W227)</f>
        <v/>
      </c>
      <c r="G184" s="116" t="str">
        <f>IF(基本情報入力シート!Z227="","",基本情報入力シート!Z227)</f>
        <v/>
      </c>
      <c r="H184" s="215" t="str">
        <f>IF(基本情報入力シート!AD227="","",基本情報入力シート!AD227)</f>
        <v/>
      </c>
      <c r="I184" s="335" t="str">
        <f>IF(基本情報入力シート!AE227="","",基本情報入力シート!AE227)</f>
        <v/>
      </c>
      <c r="J184" s="449"/>
      <c r="K184" s="450"/>
      <c r="L184" s="448"/>
      <c r="M184" s="336" t="str">
        <f>IF(G184="", "", VLOOKUP(AO184,【参考】数式用!$AZ$3:$BA$6, 2, FALSE))</f>
        <v/>
      </c>
      <c r="N184" s="337" t="str">
        <f>IF(G184="","",VLOOKUP(G184,【参考】数式用!$A$4:$L$54,MATCH('様式第2-3号（個表） '!M184,【参考】数式用!$J$3:$L$3,0)+9,FALSE))</f>
        <v/>
      </c>
      <c r="O184" s="452" t="s">
        <v>2388</v>
      </c>
      <c r="P184" s="338" t="str">
        <f t="shared" si="26"/>
        <v>未入力あり</v>
      </c>
      <c r="Q184" s="258" t="str">
        <f>IFERROR(IF(P184="未入力あり","",ROUNDDOWN(ROUNDDOWN($H184*$I184,0)*VLOOKUP($G184,【参考】数式用!$A$4:$E$54,3, FALSE),0)),"")</f>
        <v/>
      </c>
      <c r="R184" s="258" t="str">
        <f>IF(AM184="×", 0,IF(P184="未入力あり","",ROUNDDOWN(ROUNDDOWN($H184*$I184,0)*VLOOKUP($G184,【参考】数式用!$A$4:$E$54,4,FALSE),0)))</f>
        <v/>
      </c>
      <c r="S184" s="339" t="str">
        <f>IF(AN184="×", 0,IF(P184="未入力あり","",ROUNDDOWN(ROUNDDOWN($H184*$I184,0)*VLOOKUP($G184,【参考】数式用!$A$4:$E$54,5, FALSE),0)))</f>
        <v/>
      </c>
      <c r="T184" s="342"/>
      <c r="U184" s="343"/>
      <c r="V184" s="33"/>
      <c r="W184" s="758"/>
      <c r="X184" s="758"/>
      <c r="Y184" s="758"/>
      <c r="Z184" s="758"/>
      <c r="AA184" s="758"/>
      <c r="AB184" s="758"/>
      <c r="AC184" s="758"/>
      <c r="AD184" s="758"/>
      <c r="AE184" s="758"/>
      <c r="AF184" s="758"/>
      <c r="AG184" s="758"/>
      <c r="AI184" s="345" t="str">
        <f t="shared" si="20"/>
        <v/>
      </c>
      <c r="AJ184" s="46" t="e">
        <f>VLOOKUP('様式第2-3号（個表） '!$G184,【参考】数式用!$P$4:$Q$54,2, FALSE)</f>
        <v>#N/A</v>
      </c>
      <c r="AK184" s="46" t="e">
        <f>VLOOKUP('様式第2-3号（個表） '!$G184,【参考】数式用!$P$4:$W$54,8, FALSE)</f>
        <v>#N/A</v>
      </c>
      <c r="AL184" s="46" t="e">
        <f>VLOOKUP('様式第2-3号（個表） '!$G184,【参考】数式用!$P$4:$AD$54,15, FALSE)</f>
        <v>#N/A</v>
      </c>
      <c r="AM184" s="46" t="str">
        <f t="shared" si="21"/>
        <v/>
      </c>
      <c r="AN184" s="46" t="str">
        <f t="shared" si="22"/>
        <v/>
      </c>
      <c r="AO184" s="46" t="str">
        <f t="shared" si="25"/>
        <v/>
      </c>
      <c r="AP184" s="46" t="str">
        <f>IF(G184="", "", VLOOKUP(G184,【参考】数式用!$A$4:$M$54,13,FALSE))</f>
        <v/>
      </c>
      <c r="AQ184" s="46" t="str">
        <f t="shared" si="23"/>
        <v>―</v>
      </c>
    </row>
    <row r="185" spans="1:43" ht="45" customHeight="1">
      <c r="A185" s="114">
        <f t="shared" si="24"/>
        <v>171</v>
      </c>
      <c r="B185" s="115" t="str">
        <f>IF(基本情報入力シート!B228="","",基本情報入力シート!B228)</f>
        <v/>
      </c>
      <c r="C185" s="116" t="str">
        <f>IF(基本情報入力シート!L228="","",基本情報入力シート!L228)</f>
        <v/>
      </c>
      <c r="D185" s="116" t="str">
        <f>IF(基本情報入力シート!Q228="","",基本情報入力シート!Q228)</f>
        <v/>
      </c>
      <c r="E185" s="116" t="str">
        <f>IF(基本情報入力シート!V228="","",基本情報入力シート!V228)</f>
        <v/>
      </c>
      <c r="F185" s="116" t="str">
        <f>IF(基本情報入力シート!W228="","",基本情報入力シート!W228)</f>
        <v/>
      </c>
      <c r="G185" s="116" t="str">
        <f>IF(基本情報入力シート!Z228="","",基本情報入力シート!Z228)</f>
        <v/>
      </c>
      <c r="H185" s="215" t="str">
        <f>IF(基本情報入力シート!AD228="","",基本情報入力シート!AD228)</f>
        <v/>
      </c>
      <c r="I185" s="335" t="str">
        <f>IF(基本情報入力シート!AE228="","",基本情報入力シート!AE228)</f>
        <v/>
      </c>
      <c r="J185" s="449"/>
      <c r="K185" s="450"/>
      <c r="L185" s="448"/>
      <c r="M185" s="336" t="str">
        <f>IF(G185="", "", VLOOKUP(AO185,【参考】数式用!$AZ$3:$BA$6, 2, FALSE))</f>
        <v/>
      </c>
      <c r="N185" s="337" t="str">
        <f>IF(G185="","",VLOOKUP(G185,【参考】数式用!$A$4:$L$54,MATCH('様式第2-3号（個表） '!M185,【参考】数式用!$J$3:$L$3,0)+9,FALSE))</f>
        <v/>
      </c>
      <c r="O185" s="452" t="s">
        <v>2388</v>
      </c>
      <c r="P185" s="338" t="str">
        <f t="shared" si="26"/>
        <v>未入力あり</v>
      </c>
      <c r="Q185" s="258" t="str">
        <f>IFERROR(IF(P185="未入力あり","",ROUNDDOWN(ROUNDDOWN($H185*$I185,0)*VLOOKUP($G185,【参考】数式用!$A$4:$E$54,3, FALSE),0)),"")</f>
        <v/>
      </c>
      <c r="R185" s="258" t="str">
        <f>IF(AM185="×", 0,IF(P185="未入力あり","",ROUNDDOWN(ROUNDDOWN($H185*$I185,0)*VLOOKUP($G185,【参考】数式用!$A$4:$E$54,4,FALSE),0)))</f>
        <v/>
      </c>
      <c r="S185" s="339" t="str">
        <f>IF(AN185="×", 0,IF(P185="未入力あり","",ROUNDDOWN(ROUNDDOWN($H185*$I185,0)*VLOOKUP($G185,【参考】数式用!$A$4:$E$54,5, FALSE),0)))</f>
        <v/>
      </c>
      <c r="T185" s="342"/>
      <c r="U185" s="343"/>
      <c r="V185" s="33"/>
      <c r="W185" s="758"/>
      <c r="X185" s="758"/>
      <c r="Y185" s="758"/>
      <c r="Z185" s="758"/>
      <c r="AA185" s="758"/>
      <c r="AB185" s="758"/>
      <c r="AC185" s="758"/>
      <c r="AD185" s="758"/>
      <c r="AE185" s="758"/>
      <c r="AF185" s="758"/>
      <c r="AG185" s="758"/>
      <c r="AI185" s="345" t="str">
        <f t="shared" si="20"/>
        <v/>
      </c>
      <c r="AJ185" s="46" t="e">
        <f>VLOOKUP('様式第2-3号（個表） '!$G185,【参考】数式用!$P$4:$Q$54,2, FALSE)</f>
        <v>#N/A</v>
      </c>
      <c r="AK185" s="46" t="e">
        <f>VLOOKUP('様式第2-3号（個表） '!$G185,【参考】数式用!$P$4:$W$54,8, FALSE)</f>
        <v>#N/A</v>
      </c>
      <c r="AL185" s="46" t="e">
        <f>VLOOKUP('様式第2-3号（個表） '!$G185,【参考】数式用!$P$4:$AD$54,15, FALSE)</f>
        <v>#N/A</v>
      </c>
      <c r="AM185" s="46" t="str">
        <f t="shared" si="21"/>
        <v/>
      </c>
      <c r="AN185" s="46" t="str">
        <f t="shared" si="22"/>
        <v/>
      </c>
      <c r="AO185" s="46" t="str">
        <f t="shared" si="25"/>
        <v/>
      </c>
      <c r="AP185" s="46" t="str">
        <f>IF(G185="", "", VLOOKUP(G185,【参考】数式用!$A$4:$M$54,13,FALSE))</f>
        <v/>
      </c>
      <c r="AQ185" s="46" t="str">
        <f t="shared" si="23"/>
        <v>―</v>
      </c>
    </row>
    <row r="186" spans="1:43" ht="45" customHeight="1">
      <c r="A186" s="114">
        <f t="shared" si="24"/>
        <v>172</v>
      </c>
      <c r="B186" s="115" t="str">
        <f>IF(基本情報入力シート!B229="","",基本情報入力シート!B229)</f>
        <v/>
      </c>
      <c r="C186" s="116" t="str">
        <f>IF(基本情報入力シート!L229="","",基本情報入力シート!L229)</f>
        <v/>
      </c>
      <c r="D186" s="116" t="str">
        <f>IF(基本情報入力シート!Q229="","",基本情報入力シート!Q229)</f>
        <v/>
      </c>
      <c r="E186" s="116" t="str">
        <f>IF(基本情報入力シート!V229="","",基本情報入力シート!V229)</f>
        <v/>
      </c>
      <c r="F186" s="116" t="str">
        <f>IF(基本情報入力シート!W229="","",基本情報入力シート!W229)</f>
        <v/>
      </c>
      <c r="G186" s="116" t="str">
        <f>IF(基本情報入力シート!Z229="","",基本情報入力シート!Z229)</f>
        <v/>
      </c>
      <c r="H186" s="215" t="str">
        <f>IF(基本情報入力シート!AD229="","",基本情報入力シート!AD229)</f>
        <v/>
      </c>
      <c r="I186" s="335" t="str">
        <f>IF(基本情報入力シート!AE229="","",基本情報入力シート!AE229)</f>
        <v/>
      </c>
      <c r="J186" s="449"/>
      <c r="K186" s="450"/>
      <c r="L186" s="448"/>
      <c r="M186" s="336" t="str">
        <f>IF(G186="", "", VLOOKUP(AO186,【参考】数式用!$AZ$3:$BA$6, 2, FALSE))</f>
        <v/>
      </c>
      <c r="N186" s="337" t="str">
        <f>IF(G186="","",VLOOKUP(G186,【参考】数式用!$A$4:$L$54,MATCH('様式第2-3号（個表） '!M186,【参考】数式用!$J$3:$L$3,0)+9,FALSE))</f>
        <v/>
      </c>
      <c r="O186" s="451" t="s">
        <v>2388</v>
      </c>
      <c r="P186" s="338" t="str">
        <f t="shared" si="26"/>
        <v>未入力あり</v>
      </c>
      <c r="Q186" s="258" t="str">
        <f>IFERROR(IF(P186="未入力あり","",ROUNDDOWN(ROUNDDOWN($H186*$I186,0)*VLOOKUP($G186,【参考】数式用!$A$4:$E$54,3, FALSE),0)),"")</f>
        <v/>
      </c>
      <c r="R186" s="258" t="str">
        <f>IF(AM186="×", 0,IF(P186="未入力あり","",ROUNDDOWN(ROUNDDOWN($H186*$I186,0)*VLOOKUP($G186,【参考】数式用!$A$4:$E$54,4,FALSE),0)))</f>
        <v/>
      </c>
      <c r="S186" s="339" t="str">
        <f>IF(AN186="×", 0,IF(P186="未入力あり","",ROUNDDOWN(ROUNDDOWN($H186*$I186,0)*VLOOKUP($G186,【参考】数式用!$A$4:$E$54,5, FALSE),0)))</f>
        <v/>
      </c>
      <c r="T186" s="342"/>
      <c r="U186" s="343"/>
      <c r="V186" s="33"/>
      <c r="W186" s="758"/>
      <c r="X186" s="758"/>
      <c r="Y186" s="758"/>
      <c r="Z186" s="758"/>
      <c r="AA186" s="758"/>
      <c r="AB186" s="758"/>
      <c r="AC186" s="758"/>
      <c r="AD186" s="758"/>
      <c r="AE186" s="758"/>
      <c r="AF186" s="758"/>
      <c r="AG186" s="758"/>
      <c r="AI186" s="345" t="str">
        <f t="shared" si="20"/>
        <v/>
      </c>
      <c r="AJ186" s="46" t="e">
        <f>VLOOKUP('様式第2-3号（個表） '!$G186,【参考】数式用!$P$4:$Q$54,2, FALSE)</f>
        <v>#N/A</v>
      </c>
      <c r="AK186" s="46" t="e">
        <f>VLOOKUP('様式第2-3号（個表） '!$G186,【参考】数式用!$P$4:$W$54,8, FALSE)</f>
        <v>#N/A</v>
      </c>
      <c r="AL186" s="46" t="e">
        <f>VLOOKUP('様式第2-3号（個表） '!$G186,【参考】数式用!$P$4:$AD$54,15, FALSE)</f>
        <v>#N/A</v>
      </c>
      <c r="AM186" s="46" t="str">
        <f t="shared" si="21"/>
        <v/>
      </c>
      <c r="AN186" s="46" t="str">
        <f t="shared" si="22"/>
        <v/>
      </c>
      <c r="AO186" s="46" t="str">
        <f t="shared" si="25"/>
        <v/>
      </c>
      <c r="AP186" s="46" t="str">
        <f>IF(G186="", "", VLOOKUP(G186,【参考】数式用!$A$4:$M$54,13,FALSE))</f>
        <v/>
      </c>
      <c r="AQ186" s="46" t="str">
        <f t="shared" si="23"/>
        <v>―</v>
      </c>
    </row>
    <row r="187" spans="1:43" ht="45" customHeight="1">
      <c r="A187" s="114">
        <f t="shared" si="24"/>
        <v>173</v>
      </c>
      <c r="B187" s="115" t="str">
        <f>IF(基本情報入力シート!B230="","",基本情報入力シート!B230)</f>
        <v/>
      </c>
      <c r="C187" s="116" t="str">
        <f>IF(基本情報入力シート!L230="","",基本情報入力シート!L230)</f>
        <v/>
      </c>
      <c r="D187" s="116" t="str">
        <f>IF(基本情報入力シート!Q230="","",基本情報入力シート!Q230)</f>
        <v/>
      </c>
      <c r="E187" s="116" t="str">
        <f>IF(基本情報入力シート!V230="","",基本情報入力シート!V230)</f>
        <v/>
      </c>
      <c r="F187" s="116" t="str">
        <f>IF(基本情報入力シート!W230="","",基本情報入力シート!W230)</f>
        <v/>
      </c>
      <c r="G187" s="116" t="str">
        <f>IF(基本情報入力シート!Z230="","",基本情報入力シート!Z230)</f>
        <v/>
      </c>
      <c r="H187" s="215" t="str">
        <f>IF(基本情報入力シート!AD230="","",基本情報入力シート!AD230)</f>
        <v/>
      </c>
      <c r="I187" s="335" t="str">
        <f>IF(基本情報入力シート!AE230="","",基本情報入力シート!AE230)</f>
        <v/>
      </c>
      <c r="J187" s="449"/>
      <c r="K187" s="450"/>
      <c r="L187" s="448"/>
      <c r="M187" s="336" t="str">
        <f>IF(G187="", "", VLOOKUP(AO187,【参考】数式用!$AZ$3:$BA$6, 2, FALSE))</f>
        <v/>
      </c>
      <c r="N187" s="337" t="str">
        <f>IF(G187="","",VLOOKUP(G187,【参考】数式用!$A$4:$L$54,MATCH('様式第2-3号（個表） '!M187,【参考】数式用!$J$3:$L$3,0)+9,FALSE))</f>
        <v/>
      </c>
      <c r="O187" s="452" t="s">
        <v>2388</v>
      </c>
      <c r="P187" s="338" t="str">
        <f t="shared" si="26"/>
        <v>未入力あり</v>
      </c>
      <c r="Q187" s="258" t="str">
        <f>IFERROR(IF(P187="未入力あり","",ROUNDDOWN(ROUNDDOWN($H187*$I187,0)*VLOOKUP($G187,【参考】数式用!$A$4:$E$54,3, FALSE),0)),"")</f>
        <v/>
      </c>
      <c r="R187" s="258" t="str">
        <f>IF(AM187="×", 0,IF(P187="未入力あり","",ROUNDDOWN(ROUNDDOWN($H187*$I187,0)*VLOOKUP($G187,【参考】数式用!$A$4:$E$54,4,FALSE),0)))</f>
        <v/>
      </c>
      <c r="S187" s="339" t="str">
        <f>IF(AN187="×", 0,IF(P187="未入力あり","",ROUNDDOWN(ROUNDDOWN($H187*$I187,0)*VLOOKUP($G187,【参考】数式用!$A$4:$E$54,5, FALSE),0)))</f>
        <v/>
      </c>
      <c r="T187" s="342"/>
      <c r="U187" s="343"/>
      <c r="V187" s="33"/>
      <c r="W187" s="758"/>
      <c r="X187" s="758"/>
      <c r="Y187" s="758"/>
      <c r="Z187" s="758"/>
      <c r="AA187" s="758"/>
      <c r="AB187" s="758"/>
      <c r="AC187" s="758"/>
      <c r="AD187" s="758"/>
      <c r="AE187" s="758"/>
      <c r="AF187" s="758"/>
      <c r="AG187" s="758"/>
      <c r="AI187" s="345" t="str">
        <f t="shared" si="20"/>
        <v/>
      </c>
      <c r="AJ187" s="46" t="e">
        <f>VLOOKUP('様式第2-3号（個表） '!$G187,【参考】数式用!$P$4:$Q$54,2, FALSE)</f>
        <v>#N/A</v>
      </c>
      <c r="AK187" s="46" t="e">
        <f>VLOOKUP('様式第2-3号（個表） '!$G187,【参考】数式用!$P$4:$W$54,8, FALSE)</f>
        <v>#N/A</v>
      </c>
      <c r="AL187" s="46" t="e">
        <f>VLOOKUP('様式第2-3号（個表） '!$G187,【参考】数式用!$P$4:$AD$54,15, FALSE)</f>
        <v>#N/A</v>
      </c>
      <c r="AM187" s="46" t="str">
        <f t="shared" si="21"/>
        <v/>
      </c>
      <c r="AN187" s="46" t="str">
        <f t="shared" si="22"/>
        <v/>
      </c>
      <c r="AO187" s="46" t="str">
        <f t="shared" si="25"/>
        <v/>
      </c>
      <c r="AP187" s="46" t="str">
        <f>IF(G187="", "", VLOOKUP(G187,【参考】数式用!$A$4:$M$54,13,FALSE))</f>
        <v/>
      </c>
      <c r="AQ187" s="46" t="str">
        <f t="shared" si="23"/>
        <v>―</v>
      </c>
    </row>
    <row r="188" spans="1:43" ht="45" customHeight="1">
      <c r="A188" s="114">
        <f t="shared" si="24"/>
        <v>174</v>
      </c>
      <c r="B188" s="115" t="str">
        <f>IF(基本情報入力シート!B231="","",基本情報入力シート!B231)</f>
        <v/>
      </c>
      <c r="C188" s="116" t="str">
        <f>IF(基本情報入力シート!L231="","",基本情報入力シート!L231)</f>
        <v/>
      </c>
      <c r="D188" s="116" t="str">
        <f>IF(基本情報入力シート!Q231="","",基本情報入力シート!Q231)</f>
        <v/>
      </c>
      <c r="E188" s="116" t="str">
        <f>IF(基本情報入力シート!V231="","",基本情報入力シート!V231)</f>
        <v/>
      </c>
      <c r="F188" s="116" t="str">
        <f>IF(基本情報入力シート!W231="","",基本情報入力シート!W231)</f>
        <v/>
      </c>
      <c r="G188" s="116" t="str">
        <f>IF(基本情報入力シート!Z231="","",基本情報入力シート!Z231)</f>
        <v/>
      </c>
      <c r="H188" s="215" t="str">
        <f>IF(基本情報入力シート!AD231="","",基本情報入力シート!AD231)</f>
        <v/>
      </c>
      <c r="I188" s="335" t="str">
        <f>IF(基本情報入力シート!AE231="","",基本情報入力シート!AE231)</f>
        <v/>
      </c>
      <c r="J188" s="449"/>
      <c r="K188" s="450"/>
      <c r="L188" s="448"/>
      <c r="M188" s="336" t="str">
        <f>IF(G188="", "", VLOOKUP(AO188,【参考】数式用!$AZ$3:$BA$6, 2, FALSE))</f>
        <v/>
      </c>
      <c r="N188" s="337" t="str">
        <f>IF(G188="","",VLOOKUP(G188,【参考】数式用!$A$4:$L$54,MATCH('様式第2-3号（個表） '!M188,【参考】数式用!$J$3:$L$3,0)+9,FALSE))</f>
        <v/>
      </c>
      <c r="O188" s="452" t="s">
        <v>2388</v>
      </c>
      <c r="P188" s="338" t="str">
        <f t="shared" si="26"/>
        <v>未入力あり</v>
      </c>
      <c r="Q188" s="258" t="str">
        <f>IFERROR(IF(P188="未入力あり","",ROUNDDOWN(ROUNDDOWN($H188*$I188,0)*VLOOKUP($G188,【参考】数式用!$A$4:$E$54,3, FALSE),0)),"")</f>
        <v/>
      </c>
      <c r="R188" s="258" t="str">
        <f>IF(AM188="×", 0,IF(P188="未入力あり","",ROUNDDOWN(ROUNDDOWN($H188*$I188,0)*VLOOKUP($G188,【参考】数式用!$A$4:$E$54,4,FALSE),0)))</f>
        <v/>
      </c>
      <c r="S188" s="339" t="str">
        <f>IF(AN188="×", 0,IF(P188="未入力あり","",ROUNDDOWN(ROUNDDOWN($H188*$I188,0)*VLOOKUP($G188,【参考】数式用!$A$4:$E$54,5, FALSE),0)))</f>
        <v/>
      </c>
      <c r="T188" s="342"/>
      <c r="U188" s="343"/>
      <c r="V188" s="33"/>
      <c r="W188" s="758"/>
      <c r="X188" s="758"/>
      <c r="Y188" s="758"/>
      <c r="Z188" s="758"/>
      <c r="AA188" s="758"/>
      <c r="AB188" s="758"/>
      <c r="AC188" s="758"/>
      <c r="AD188" s="758"/>
      <c r="AE188" s="758"/>
      <c r="AF188" s="758"/>
      <c r="AG188" s="758"/>
      <c r="AI188" s="345" t="str">
        <f t="shared" si="20"/>
        <v/>
      </c>
      <c r="AJ188" s="46" t="e">
        <f>VLOOKUP('様式第2-3号（個表） '!$G188,【参考】数式用!$P$4:$Q$54,2, FALSE)</f>
        <v>#N/A</v>
      </c>
      <c r="AK188" s="46" t="e">
        <f>VLOOKUP('様式第2-3号（個表） '!$G188,【参考】数式用!$P$4:$W$54,8, FALSE)</f>
        <v>#N/A</v>
      </c>
      <c r="AL188" s="46" t="e">
        <f>VLOOKUP('様式第2-3号（個表） '!$G188,【参考】数式用!$P$4:$AD$54,15, FALSE)</f>
        <v>#N/A</v>
      </c>
      <c r="AM188" s="46" t="str">
        <f t="shared" si="21"/>
        <v/>
      </c>
      <c r="AN188" s="46" t="str">
        <f t="shared" si="22"/>
        <v/>
      </c>
      <c r="AO188" s="46" t="str">
        <f t="shared" si="25"/>
        <v/>
      </c>
      <c r="AP188" s="46" t="str">
        <f>IF(G188="", "", VLOOKUP(G188,【参考】数式用!$A$4:$M$54,13,FALSE))</f>
        <v/>
      </c>
      <c r="AQ188" s="46" t="str">
        <f t="shared" si="23"/>
        <v>―</v>
      </c>
    </row>
    <row r="189" spans="1:43" ht="45" customHeight="1">
      <c r="A189" s="114">
        <f t="shared" si="24"/>
        <v>175</v>
      </c>
      <c r="B189" s="115" t="str">
        <f>IF(基本情報入力シート!B232="","",基本情報入力シート!B232)</f>
        <v/>
      </c>
      <c r="C189" s="116" t="str">
        <f>IF(基本情報入力シート!L232="","",基本情報入力シート!L232)</f>
        <v/>
      </c>
      <c r="D189" s="116" t="str">
        <f>IF(基本情報入力シート!Q232="","",基本情報入力シート!Q232)</f>
        <v/>
      </c>
      <c r="E189" s="116" t="str">
        <f>IF(基本情報入力シート!V232="","",基本情報入力シート!V232)</f>
        <v/>
      </c>
      <c r="F189" s="116" t="str">
        <f>IF(基本情報入力シート!W232="","",基本情報入力シート!W232)</f>
        <v/>
      </c>
      <c r="G189" s="116" t="str">
        <f>IF(基本情報入力シート!Z232="","",基本情報入力シート!Z232)</f>
        <v/>
      </c>
      <c r="H189" s="215" t="str">
        <f>IF(基本情報入力シート!AD232="","",基本情報入力シート!AD232)</f>
        <v/>
      </c>
      <c r="I189" s="335" t="str">
        <f>IF(基本情報入力シート!AE232="","",基本情報入力シート!AE232)</f>
        <v/>
      </c>
      <c r="J189" s="449"/>
      <c r="K189" s="450"/>
      <c r="L189" s="448"/>
      <c r="M189" s="336" t="str">
        <f>IF(G189="", "", VLOOKUP(AO189,【参考】数式用!$AZ$3:$BA$6, 2, FALSE))</f>
        <v/>
      </c>
      <c r="N189" s="337" t="str">
        <f>IF(G189="","",VLOOKUP(G189,【参考】数式用!$A$4:$L$54,MATCH('様式第2-3号（個表） '!M189,【参考】数式用!$J$3:$L$3,0)+9,FALSE))</f>
        <v/>
      </c>
      <c r="O189" s="451" t="s">
        <v>2388</v>
      </c>
      <c r="P189" s="338" t="str">
        <f t="shared" si="26"/>
        <v>未入力あり</v>
      </c>
      <c r="Q189" s="258" t="str">
        <f>IFERROR(IF(P189="未入力あり","",ROUNDDOWN(ROUNDDOWN($H189*$I189,0)*VLOOKUP($G189,【参考】数式用!$A$4:$E$54,3, FALSE),0)),"")</f>
        <v/>
      </c>
      <c r="R189" s="258" t="str">
        <f>IF(AM189="×", 0,IF(P189="未入力あり","",ROUNDDOWN(ROUNDDOWN($H189*$I189,0)*VLOOKUP($G189,【参考】数式用!$A$4:$E$54,4,FALSE),0)))</f>
        <v/>
      </c>
      <c r="S189" s="339" t="str">
        <f>IF(AN189="×", 0,IF(P189="未入力あり","",ROUNDDOWN(ROUNDDOWN($H189*$I189,0)*VLOOKUP($G189,【参考】数式用!$A$4:$E$54,5, FALSE),0)))</f>
        <v/>
      </c>
      <c r="T189" s="342"/>
      <c r="U189" s="343"/>
      <c r="V189" s="33"/>
      <c r="W189" s="758"/>
      <c r="X189" s="758"/>
      <c r="Y189" s="758"/>
      <c r="Z189" s="758"/>
      <c r="AA189" s="758"/>
      <c r="AB189" s="758"/>
      <c r="AC189" s="758"/>
      <c r="AD189" s="758"/>
      <c r="AE189" s="758"/>
      <c r="AF189" s="758"/>
      <c r="AG189" s="758"/>
      <c r="AI189" s="345" t="str">
        <f t="shared" si="20"/>
        <v/>
      </c>
      <c r="AJ189" s="46" t="e">
        <f>VLOOKUP('様式第2-3号（個表） '!$G189,【参考】数式用!$P$4:$Q$54,2, FALSE)</f>
        <v>#N/A</v>
      </c>
      <c r="AK189" s="46" t="e">
        <f>VLOOKUP('様式第2-3号（個表） '!$G189,【参考】数式用!$P$4:$W$54,8, FALSE)</f>
        <v>#N/A</v>
      </c>
      <c r="AL189" s="46" t="e">
        <f>VLOOKUP('様式第2-3号（個表） '!$G189,【参考】数式用!$P$4:$AD$54,15, FALSE)</f>
        <v>#N/A</v>
      </c>
      <c r="AM189" s="46" t="str">
        <f t="shared" si="21"/>
        <v/>
      </c>
      <c r="AN189" s="46" t="str">
        <f t="shared" si="22"/>
        <v/>
      </c>
      <c r="AO189" s="46" t="str">
        <f t="shared" si="25"/>
        <v/>
      </c>
      <c r="AP189" s="46" t="str">
        <f>IF(G189="", "", VLOOKUP(G189,【参考】数式用!$A$4:$M$54,13,FALSE))</f>
        <v/>
      </c>
      <c r="AQ189" s="46" t="str">
        <f t="shared" si="23"/>
        <v>―</v>
      </c>
    </row>
    <row r="190" spans="1:43" ht="45" customHeight="1">
      <c r="A190" s="114">
        <f t="shared" si="24"/>
        <v>176</v>
      </c>
      <c r="B190" s="115" t="str">
        <f>IF(基本情報入力シート!B233="","",基本情報入力シート!B233)</f>
        <v/>
      </c>
      <c r="C190" s="116" t="str">
        <f>IF(基本情報入力シート!L233="","",基本情報入力シート!L233)</f>
        <v/>
      </c>
      <c r="D190" s="116" t="str">
        <f>IF(基本情報入力シート!Q233="","",基本情報入力シート!Q233)</f>
        <v/>
      </c>
      <c r="E190" s="116" t="str">
        <f>IF(基本情報入力シート!V233="","",基本情報入力シート!V233)</f>
        <v/>
      </c>
      <c r="F190" s="116" t="str">
        <f>IF(基本情報入力シート!W233="","",基本情報入力シート!W233)</f>
        <v/>
      </c>
      <c r="G190" s="116" t="str">
        <f>IF(基本情報入力シート!Z233="","",基本情報入力シート!Z233)</f>
        <v/>
      </c>
      <c r="H190" s="215" t="str">
        <f>IF(基本情報入力シート!AD233="","",基本情報入力シート!AD233)</f>
        <v/>
      </c>
      <c r="I190" s="335" t="str">
        <f>IF(基本情報入力シート!AE233="","",基本情報入力シート!AE233)</f>
        <v/>
      </c>
      <c r="J190" s="449"/>
      <c r="K190" s="450"/>
      <c r="L190" s="448"/>
      <c r="M190" s="336" t="str">
        <f>IF(G190="", "", VLOOKUP(AO190,【参考】数式用!$AZ$3:$BA$6, 2, FALSE))</f>
        <v/>
      </c>
      <c r="N190" s="337" t="str">
        <f>IF(G190="","",VLOOKUP(G190,【参考】数式用!$A$4:$L$54,MATCH('様式第2-3号（個表） '!M190,【参考】数式用!$J$3:$L$3,0)+9,FALSE))</f>
        <v/>
      </c>
      <c r="O190" s="452" t="s">
        <v>2388</v>
      </c>
      <c r="P190" s="338" t="str">
        <f t="shared" si="26"/>
        <v>未入力あり</v>
      </c>
      <c r="Q190" s="258" t="str">
        <f>IFERROR(IF(P190="未入力あり","",ROUNDDOWN(ROUNDDOWN($H190*$I190,0)*VLOOKUP($G190,【参考】数式用!$A$4:$E$54,3, FALSE),0)),"")</f>
        <v/>
      </c>
      <c r="R190" s="258" t="str">
        <f>IF(AM190="×", 0,IF(P190="未入力あり","",ROUNDDOWN(ROUNDDOWN($H190*$I190,0)*VLOOKUP($G190,【参考】数式用!$A$4:$E$54,4,FALSE),0)))</f>
        <v/>
      </c>
      <c r="S190" s="339" t="str">
        <f>IF(AN190="×", 0,IF(P190="未入力あり","",ROUNDDOWN(ROUNDDOWN($H190*$I190,0)*VLOOKUP($G190,【参考】数式用!$A$4:$E$54,5, FALSE),0)))</f>
        <v/>
      </c>
      <c r="T190" s="342"/>
      <c r="U190" s="343"/>
      <c r="V190" s="33"/>
      <c r="W190" s="758"/>
      <c r="X190" s="758"/>
      <c r="Y190" s="758"/>
      <c r="Z190" s="758"/>
      <c r="AA190" s="758"/>
      <c r="AB190" s="758"/>
      <c r="AC190" s="758"/>
      <c r="AD190" s="758"/>
      <c r="AE190" s="758"/>
      <c r="AF190" s="758"/>
      <c r="AG190" s="758"/>
      <c r="AI190" s="345" t="str">
        <f t="shared" si="20"/>
        <v/>
      </c>
      <c r="AJ190" s="46" t="e">
        <f>VLOOKUP('様式第2-3号（個表） '!$G190,【参考】数式用!$P$4:$Q$54,2, FALSE)</f>
        <v>#N/A</v>
      </c>
      <c r="AK190" s="46" t="e">
        <f>VLOOKUP('様式第2-3号（個表） '!$G190,【参考】数式用!$P$4:$W$54,8, FALSE)</f>
        <v>#N/A</v>
      </c>
      <c r="AL190" s="46" t="e">
        <f>VLOOKUP('様式第2-3号（個表） '!$G190,【参考】数式用!$P$4:$AD$54,15, FALSE)</f>
        <v>#N/A</v>
      </c>
      <c r="AM190" s="46" t="str">
        <f t="shared" si="21"/>
        <v/>
      </c>
      <c r="AN190" s="46" t="str">
        <f t="shared" si="22"/>
        <v/>
      </c>
      <c r="AO190" s="46" t="str">
        <f t="shared" si="25"/>
        <v/>
      </c>
      <c r="AP190" s="46" t="str">
        <f>IF(G190="", "", VLOOKUP(G190,【参考】数式用!$A$4:$M$54,13,FALSE))</f>
        <v/>
      </c>
      <c r="AQ190" s="46" t="str">
        <f t="shared" si="23"/>
        <v>―</v>
      </c>
    </row>
    <row r="191" spans="1:43" ht="45" customHeight="1">
      <c r="A191" s="114">
        <f t="shared" si="24"/>
        <v>177</v>
      </c>
      <c r="B191" s="115" t="str">
        <f>IF(基本情報入力シート!B234="","",基本情報入力シート!B234)</f>
        <v/>
      </c>
      <c r="C191" s="116" t="str">
        <f>IF(基本情報入力シート!L234="","",基本情報入力シート!L234)</f>
        <v/>
      </c>
      <c r="D191" s="116" t="str">
        <f>IF(基本情報入力シート!Q234="","",基本情報入力シート!Q234)</f>
        <v/>
      </c>
      <c r="E191" s="116" t="str">
        <f>IF(基本情報入力シート!V234="","",基本情報入力シート!V234)</f>
        <v/>
      </c>
      <c r="F191" s="116" t="str">
        <f>IF(基本情報入力シート!W234="","",基本情報入力シート!W234)</f>
        <v/>
      </c>
      <c r="G191" s="116" t="str">
        <f>IF(基本情報入力シート!Z234="","",基本情報入力シート!Z234)</f>
        <v/>
      </c>
      <c r="H191" s="215" t="str">
        <f>IF(基本情報入力シート!AD234="","",基本情報入力シート!AD234)</f>
        <v/>
      </c>
      <c r="I191" s="335" t="str">
        <f>IF(基本情報入力シート!AE234="","",基本情報入力シート!AE234)</f>
        <v/>
      </c>
      <c r="J191" s="449"/>
      <c r="K191" s="450"/>
      <c r="L191" s="448"/>
      <c r="M191" s="336" t="str">
        <f>IF(G191="", "", VLOOKUP(AO191,【参考】数式用!$AZ$3:$BA$6, 2, FALSE))</f>
        <v/>
      </c>
      <c r="N191" s="337" t="str">
        <f>IF(G191="","",VLOOKUP(G191,【参考】数式用!$A$4:$L$54,MATCH('様式第2-3号（個表） '!M191,【参考】数式用!$J$3:$L$3,0)+9,FALSE))</f>
        <v/>
      </c>
      <c r="O191" s="452" t="s">
        <v>2388</v>
      </c>
      <c r="P191" s="338" t="str">
        <f t="shared" si="26"/>
        <v>未入力あり</v>
      </c>
      <c r="Q191" s="258" t="str">
        <f>IFERROR(IF(P191="未入力あり","",ROUNDDOWN(ROUNDDOWN($H191*$I191,0)*VLOOKUP($G191,【参考】数式用!$A$4:$E$54,3, FALSE),0)),"")</f>
        <v/>
      </c>
      <c r="R191" s="258" t="str">
        <f>IF(AM191="×", 0,IF(P191="未入力あり","",ROUNDDOWN(ROUNDDOWN($H191*$I191,0)*VLOOKUP($G191,【参考】数式用!$A$4:$E$54,4,FALSE),0)))</f>
        <v/>
      </c>
      <c r="S191" s="339" t="str">
        <f>IF(AN191="×", 0,IF(P191="未入力あり","",ROUNDDOWN(ROUNDDOWN($H191*$I191,0)*VLOOKUP($G191,【参考】数式用!$A$4:$E$54,5, FALSE),0)))</f>
        <v/>
      </c>
      <c r="T191" s="342"/>
      <c r="U191" s="343"/>
      <c r="V191" s="33"/>
      <c r="W191" s="758"/>
      <c r="X191" s="758"/>
      <c r="Y191" s="758"/>
      <c r="Z191" s="758"/>
      <c r="AA191" s="758"/>
      <c r="AB191" s="758"/>
      <c r="AC191" s="758"/>
      <c r="AD191" s="758"/>
      <c r="AE191" s="758"/>
      <c r="AF191" s="758"/>
      <c r="AG191" s="758"/>
      <c r="AI191" s="345" t="str">
        <f t="shared" si="20"/>
        <v/>
      </c>
      <c r="AJ191" s="46" t="e">
        <f>VLOOKUP('様式第2-3号（個表） '!$G191,【参考】数式用!$P$4:$Q$54,2, FALSE)</f>
        <v>#N/A</v>
      </c>
      <c r="AK191" s="46" t="e">
        <f>VLOOKUP('様式第2-3号（個表） '!$G191,【参考】数式用!$P$4:$W$54,8, FALSE)</f>
        <v>#N/A</v>
      </c>
      <c r="AL191" s="46" t="e">
        <f>VLOOKUP('様式第2-3号（個表） '!$G191,【参考】数式用!$P$4:$AD$54,15, FALSE)</f>
        <v>#N/A</v>
      </c>
      <c r="AM191" s="46" t="str">
        <f t="shared" si="21"/>
        <v/>
      </c>
      <c r="AN191" s="46" t="str">
        <f t="shared" si="22"/>
        <v/>
      </c>
      <c r="AO191" s="46" t="str">
        <f t="shared" si="25"/>
        <v/>
      </c>
      <c r="AP191" s="46" t="str">
        <f>IF(G191="", "", VLOOKUP(G191,【参考】数式用!$A$4:$M$54,13,FALSE))</f>
        <v/>
      </c>
      <c r="AQ191" s="46" t="str">
        <f t="shared" si="23"/>
        <v>―</v>
      </c>
    </row>
    <row r="192" spans="1:43" ht="45" customHeight="1">
      <c r="A192" s="114">
        <f t="shared" si="24"/>
        <v>178</v>
      </c>
      <c r="B192" s="115" t="str">
        <f>IF(基本情報入力シート!B235="","",基本情報入力シート!B235)</f>
        <v/>
      </c>
      <c r="C192" s="116" t="str">
        <f>IF(基本情報入力シート!L235="","",基本情報入力シート!L235)</f>
        <v/>
      </c>
      <c r="D192" s="116" t="str">
        <f>IF(基本情報入力シート!Q235="","",基本情報入力シート!Q235)</f>
        <v/>
      </c>
      <c r="E192" s="116" t="str">
        <f>IF(基本情報入力シート!V235="","",基本情報入力シート!V235)</f>
        <v/>
      </c>
      <c r="F192" s="116" t="str">
        <f>IF(基本情報入力シート!W235="","",基本情報入力シート!W235)</f>
        <v/>
      </c>
      <c r="G192" s="116" t="str">
        <f>IF(基本情報入力シート!Z235="","",基本情報入力シート!Z235)</f>
        <v/>
      </c>
      <c r="H192" s="215" t="str">
        <f>IF(基本情報入力シート!AD235="","",基本情報入力シート!AD235)</f>
        <v/>
      </c>
      <c r="I192" s="335" t="str">
        <f>IF(基本情報入力シート!AE235="","",基本情報入力シート!AE235)</f>
        <v/>
      </c>
      <c r="J192" s="449"/>
      <c r="K192" s="450"/>
      <c r="L192" s="448"/>
      <c r="M192" s="336" t="str">
        <f>IF(G192="", "", VLOOKUP(AO192,【参考】数式用!$AZ$3:$BA$6, 2, FALSE))</f>
        <v/>
      </c>
      <c r="N192" s="337" t="str">
        <f>IF(G192="","",VLOOKUP(G192,【参考】数式用!$A$4:$L$54,MATCH('様式第2-3号（個表） '!M192,【参考】数式用!$J$3:$L$3,0)+9,FALSE))</f>
        <v/>
      </c>
      <c r="O192" s="451" t="s">
        <v>2388</v>
      </c>
      <c r="P192" s="338" t="str">
        <f t="shared" si="26"/>
        <v>未入力あり</v>
      </c>
      <c r="Q192" s="258" t="str">
        <f>IFERROR(IF(P192="未入力あり","",ROUNDDOWN(ROUNDDOWN($H192*$I192,0)*VLOOKUP($G192,【参考】数式用!$A$4:$E$54,3, FALSE),0)),"")</f>
        <v/>
      </c>
      <c r="R192" s="258" t="str">
        <f>IF(AM192="×", 0,IF(P192="未入力あり","",ROUNDDOWN(ROUNDDOWN($H192*$I192,0)*VLOOKUP($G192,【参考】数式用!$A$4:$E$54,4,FALSE),0)))</f>
        <v/>
      </c>
      <c r="S192" s="339" t="str">
        <f>IF(AN192="×", 0,IF(P192="未入力あり","",ROUNDDOWN(ROUNDDOWN($H192*$I192,0)*VLOOKUP($G192,【参考】数式用!$A$4:$E$54,5, FALSE),0)))</f>
        <v/>
      </c>
      <c r="T192" s="342"/>
      <c r="U192" s="343"/>
      <c r="V192" s="33"/>
      <c r="W192" s="758"/>
      <c r="X192" s="758"/>
      <c r="Y192" s="758"/>
      <c r="Z192" s="758"/>
      <c r="AA192" s="758"/>
      <c r="AB192" s="758"/>
      <c r="AC192" s="758"/>
      <c r="AD192" s="758"/>
      <c r="AE192" s="758"/>
      <c r="AF192" s="758"/>
      <c r="AG192" s="758"/>
      <c r="AI192" s="345" t="str">
        <f t="shared" si="20"/>
        <v/>
      </c>
      <c r="AJ192" s="46" t="e">
        <f>VLOOKUP('様式第2-3号（個表） '!$G192,【参考】数式用!$P$4:$Q$54,2, FALSE)</f>
        <v>#N/A</v>
      </c>
      <c r="AK192" s="46" t="e">
        <f>VLOOKUP('様式第2-3号（個表） '!$G192,【参考】数式用!$P$4:$W$54,8, FALSE)</f>
        <v>#N/A</v>
      </c>
      <c r="AL192" s="46" t="e">
        <f>VLOOKUP('様式第2-3号（個表） '!$G192,【参考】数式用!$P$4:$AD$54,15, FALSE)</f>
        <v>#N/A</v>
      </c>
      <c r="AM192" s="46" t="str">
        <f t="shared" si="21"/>
        <v/>
      </c>
      <c r="AN192" s="46" t="str">
        <f t="shared" si="22"/>
        <v/>
      </c>
      <c r="AO192" s="46" t="str">
        <f t="shared" si="25"/>
        <v/>
      </c>
      <c r="AP192" s="46" t="str">
        <f>IF(G192="", "", VLOOKUP(G192,【参考】数式用!$A$4:$M$54,13,FALSE))</f>
        <v/>
      </c>
      <c r="AQ192" s="46" t="str">
        <f t="shared" si="23"/>
        <v>―</v>
      </c>
    </row>
    <row r="193" spans="1:43" ht="45" customHeight="1">
      <c r="A193" s="114">
        <f t="shared" si="24"/>
        <v>179</v>
      </c>
      <c r="B193" s="115" t="str">
        <f>IF(基本情報入力シート!B236="","",基本情報入力シート!B236)</f>
        <v/>
      </c>
      <c r="C193" s="116" t="str">
        <f>IF(基本情報入力シート!L236="","",基本情報入力シート!L236)</f>
        <v/>
      </c>
      <c r="D193" s="116" t="str">
        <f>IF(基本情報入力シート!Q236="","",基本情報入力シート!Q236)</f>
        <v/>
      </c>
      <c r="E193" s="116" t="str">
        <f>IF(基本情報入力シート!V236="","",基本情報入力シート!V236)</f>
        <v/>
      </c>
      <c r="F193" s="116" t="str">
        <f>IF(基本情報入力シート!W236="","",基本情報入力シート!W236)</f>
        <v/>
      </c>
      <c r="G193" s="116" t="str">
        <f>IF(基本情報入力シート!Z236="","",基本情報入力シート!Z236)</f>
        <v/>
      </c>
      <c r="H193" s="215" t="str">
        <f>IF(基本情報入力シート!AD236="","",基本情報入力シート!AD236)</f>
        <v/>
      </c>
      <c r="I193" s="335" t="str">
        <f>IF(基本情報入力シート!AE236="","",基本情報入力シート!AE236)</f>
        <v/>
      </c>
      <c r="J193" s="449"/>
      <c r="K193" s="450"/>
      <c r="L193" s="448"/>
      <c r="M193" s="336" t="str">
        <f>IF(G193="", "", VLOOKUP(AO193,【参考】数式用!$AZ$3:$BA$6, 2, FALSE))</f>
        <v/>
      </c>
      <c r="N193" s="337" t="str">
        <f>IF(G193="","",VLOOKUP(G193,【参考】数式用!$A$4:$L$54,MATCH('様式第2-3号（個表） '!M193,【参考】数式用!$J$3:$L$3,0)+9,FALSE))</f>
        <v/>
      </c>
      <c r="O193" s="452" t="s">
        <v>2388</v>
      </c>
      <c r="P193" s="338" t="str">
        <f t="shared" si="26"/>
        <v>未入力あり</v>
      </c>
      <c r="Q193" s="258" t="str">
        <f>IFERROR(IF(P193="未入力あり","",ROUNDDOWN(ROUNDDOWN($H193*$I193,0)*VLOOKUP($G193,【参考】数式用!$A$4:$E$54,3, FALSE),0)),"")</f>
        <v/>
      </c>
      <c r="R193" s="258" t="str">
        <f>IF(AM193="×", 0,IF(P193="未入力あり","",ROUNDDOWN(ROUNDDOWN($H193*$I193,0)*VLOOKUP($G193,【参考】数式用!$A$4:$E$54,4,FALSE),0)))</f>
        <v/>
      </c>
      <c r="S193" s="339" t="str">
        <f>IF(AN193="×", 0,IF(P193="未入力あり","",ROUNDDOWN(ROUNDDOWN($H193*$I193,0)*VLOOKUP($G193,【参考】数式用!$A$4:$E$54,5, FALSE),0)))</f>
        <v/>
      </c>
      <c r="T193" s="342"/>
      <c r="U193" s="343"/>
      <c r="V193" s="33"/>
      <c r="W193" s="758"/>
      <c r="X193" s="758"/>
      <c r="Y193" s="758"/>
      <c r="Z193" s="758"/>
      <c r="AA193" s="758"/>
      <c r="AB193" s="758"/>
      <c r="AC193" s="758"/>
      <c r="AD193" s="758"/>
      <c r="AE193" s="758"/>
      <c r="AF193" s="758"/>
      <c r="AG193" s="758"/>
      <c r="AI193" s="345" t="str">
        <f t="shared" si="20"/>
        <v/>
      </c>
      <c r="AJ193" s="46" t="e">
        <f>VLOOKUP('様式第2-3号（個表） '!$G193,【参考】数式用!$P$4:$Q$54,2, FALSE)</f>
        <v>#N/A</v>
      </c>
      <c r="AK193" s="46" t="e">
        <f>VLOOKUP('様式第2-3号（個表） '!$G193,【参考】数式用!$P$4:$W$54,8, FALSE)</f>
        <v>#N/A</v>
      </c>
      <c r="AL193" s="46" t="e">
        <f>VLOOKUP('様式第2-3号（個表） '!$G193,【参考】数式用!$P$4:$AD$54,15, FALSE)</f>
        <v>#N/A</v>
      </c>
      <c r="AM193" s="46" t="str">
        <f t="shared" si="21"/>
        <v/>
      </c>
      <c r="AN193" s="46" t="str">
        <f t="shared" si="22"/>
        <v/>
      </c>
      <c r="AO193" s="46" t="str">
        <f t="shared" si="25"/>
        <v/>
      </c>
      <c r="AP193" s="46" t="str">
        <f>IF(G193="", "", VLOOKUP(G193,【参考】数式用!$A$4:$M$54,13,FALSE))</f>
        <v/>
      </c>
      <c r="AQ193" s="46" t="str">
        <f t="shared" si="23"/>
        <v>―</v>
      </c>
    </row>
    <row r="194" spans="1:43" ht="45" customHeight="1">
      <c r="A194" s="114">
        <f t="shared" si="24"/>
        <v>180</v>
      </c>
      <c r="B194" s="115" t="str">
        <f>IF(基本情報入力シート!B237="","",基本情報入力シート!B237)</f>
        <v/>
      </c>
      <c r="C194" s="116" t="str">
        <f>IF(基本情報入力シート!L237="","",基本情報入力シート!L237)</f>
        <v/>
      </c>
      <c r="D194" s="116" t="str">
        <f>IF(基本情報入力シート!Q237="","",基本情報入力シート!Q237)</f>
        <v/>
      </c>
      <c r="E194" s="116" t="str">
        <f>IF(基本情報入力シート!V237="","",基本情報入力シート!V237)</f>
        <v/>
      </c>
      <c r="F194" s="116" t="str">
        <f>IF(基本情報入力シート!W237="","",基本情報入力シート!W237)</f>
        <v/>
      </c>
      <c r="G194" s="116" t="str">
        <f>IF(基本情報入力シート!Z237="","",基本情報入力シート!Z237)</f>
        <v/>
      </c>
      <c r="H194" s="215" t="str">
        <f>IF(基本情報入力シート!AD237="","",基本情報入力シート!AD237)</f>
        <v/>
      </c>
      <c r="I194" s="335" t="str">
        <f>IF(基本情報入力シート!AE237="","",基本情報入力シート!AE237)</f>
        <v/>
      </c>
      <c r="J194" s="449"/>
      <c r="K194" s="450"/>
      <c r="L194" s="448"/>
      <c r="M194" s="336" t="str">
        <f>IF(G194="", "", VLOOKUP(AO194,【参考】数式用!$AZ$3:$BA$6, 2, FALSE))</f>
        <v/>
      </c>
      <c r="N194" s="337" t="str">
        <f>IF(G194="","",VLOOKUP(G194,【参考】数式用!$A$4:$L$54,MATCH('様式第2-3号（個表） '!M194,【参考】数式用!$J$3:$L$3,0)+9,FALSE))</f>
        <v/>
      </c>
      <c r="O194" s="451" t="s">
        <v>2388</v>
      </c>
      <c r="P194" s="338" t="str">
        <f t="shared" si="26"/>
        <v>未入力あり</v>
      </c>
      <c r="Q194" s="258" t="str">
        <f>IFERROR(IF(P194="未入力あり","",ROUNDDOWN(ROUNDDOWN($H194*$I194,0)*VLOOKUP($G194,【参考】数式用!$A$4:$E$54,3, FALSE),0)),"")</f>
        <v/>
      </c>
      <c r="R194" s="258" t="str">
        <f>IF(AM194="×", 0,IF(P194="未入力あり","",ROUNDDOWN(ROUNDDOWN($H194*$I194,0)*VLOOKUP($G194,【参考】数式用!$A$4:$E$54,4,FALSE),0)))</f>
        <v/>
      </c>
      <c r="S194" s="339" t="str">
        <f>IF(AN194="×", 0,IF(P194="未入力あり","",ROUNDDOWN(ROUNDDOWN($H194*$I194,0)*VLOOKUP($G194,【参考】数式用!$A$4:$E$54,5, FALSE),0)))</f>
        <v/>
      </c>
      <c r="T194" s="342"/>
      <c r="U194" s="343"/>
      <c r="V194" s="33"/>
      <c r="W194" s="758"/>
      <c r="X194" s="758"/>
      <c r="Y194" s="758"/>
      <c r="Z194" s="758"/>
      <c r="AA194" s="758"/>
      <c r="AB194" s="758"/>
      <c r="AC194" s="758"/>
      <c r="AD194" s="758"/>
      <c r="AE194" s="758"/>
      <c r="AF194" s="758"/>
      <c r="AG194" s="758"/>
      <c r="AI194" s="345" t="str">
        <f t="shared" si="20"/>
        <v/>
      </c>
      <c r="AJ194" s="46" t="e">
        <f>VLOOKUP('様式第2-3号（個表） '!$G194,【参考】数式用!$P$4:$Q$54,2, FALSE)</f>
        <v>#N/A</v>
      </c>
      <c r="AK194" s="46" t="e">
        <f>VLOOKUP('様式第2-3号（個表） '!$G194,【参考】数式用!$P$4:$W$54,8, FALSE)</f>
        <v>#N/A</v>
      </c>
      <c r="AL194" s="46" t="e">
        <f>VLOOKUP('様式第2-3号（個表） '!$G194,【参考】数式用!$P$4:$AD$54,15, FALSE)</f>
        <v>#N/A</v>
      </c>
      <c r="AM194" s="46" t="str">
        <f t="shared" si="21"/>
        <v/>
      </c>
      <c r="AN194" s="46" t="str">
        <f t="shared" si="22"/>
        <v/>
      </c>
      <c r="AO194" s="46" t="str">
        <f t="shared" si="25"/>
        <v/>
      </c>
      <c r="AP194" s="46" t="str">
        <f>IF(G194="", "", VLOOKUP(G194,【参考】数式用!$A$4:$M$54,13,FALSE))</f>
        <v/>
      </c>
      <c r="AQ194" s="46" t="str">
        <f t="shared" si="23"/>
        <v>―</v>
      </c>
    </row>
    <row r="195" spans="1:43" ht="45" customHeight="1">
      <c r="A195" s="114">
        <f t="shared" si="24"/>
        <v>181</v>
      </c>
      <c r="B195" s="115" t="str">
        <f>IF(基本情報入力シート!B238="","",基本情報入力シート!B238)</f>
        <v/>
      </c>
      <c r="C195" s="116" t="str">
        <f>IF(基本情報入力シート!L238="","",基本情報入力シート!L238)</f>
        <v/>
      </c>
      <c r="D195" s="116" t="str">
        <f>IF(基本情報入力シート!Q238="","",基本情報入力シート!Q238)</f>
        <v/>
      </c>
      <c r="E195" s="116" t="str">
        <f>IF(基本情報入力シート!V238="","",基本情報入力シート!V238)</f>
        <v/>
      </c>
      <c r="F195" s="116" t="str">
        <f>IF(基本情報入力シート!W238="","",基本情報入力シート!W238)</f>
        <v/>
      </c>
      <c r="G195" s="116" t="str">
        <f>IF(基本情報入力シート!Z238="","",基本情報入力シート!Z238)</f>
        <v/>
      </c>
      <c r="H195" s="215" t="str">
        <f>IF(基本情報入力シート!AD238="","",基本情報入力シート!AD238)</f>
        <v/>
      </c>
      <c r="I195" s="335" t="str">
        <f>IF(基本情報入力シート!AE238="","",基本情報入力シート!AE238)</f>
        <v/>
      </c>
      <c r="J195" s="449"/>
      <c r="K195" s="450"/>
      <c r="L195" s="448"/>
      <c r="M195" s="336" t="str">
        <f>IF(G195="", "", VLOOKUP(AO195,【参考】数式用!$AZ$3:$BA$6, 2, FALSE))</f>
        <v/>
      </c>
      <c r="N195" s="337" t="str">
        <f>IF(G195="","",VLOOKUP(G195,【参考】数式用!$A$4:$L$54,MATCH('様式第2-3号（個表） '!M195,【参考】数式用!$J$3:$L$3,0)+9,FALSE))</f>
        <v/>
      </c>
      <c r="O195" s="452" t="s">
        <v>2388</v>
      </c>
      <c r="P195" s="338" t="str">
        <f t="shared" si="26"/>
        <v>未入力あり</v>
      </c>
      <c r="Q195" s="258" t="str">
        <f>IFERROR(IF(P195="未入力あり","",ROUNDDOWN(ROUNDDOWN($H195*$I195,0)*VLOOKUP($G195,【参考】数式用!$A$4:$E$54,3, FALSE),0)),"")</f>
        <v/>
      </c>
      <c r="R195" s="258" t="str">
        <f>IF(AM195="×", 0,IF(P195="未入力あり","",ROUNDDOWN(ROUNDDOWN($H195*$I195,0)*VLOOKUP($G195,【参考】数式用!$A$4:$E$54,4,FALSE),0)))</f>
        <v/>
      </c>
      <c r="S195" s="339" t="str">
        <f>IF(AN195="×", 0,IF(P195="未入力あり","",ROUNDDOWN(ROUNDDOWN($H195*$I195,0)*VLOOKUP($G195,【参考】数式用!$A$4:$E$54,5, FALSE),0)))</f>
        <v/>
      </c>
      <c r="T195" s="342"/>
      <c r="U195" s="343"/>
      <c r="V195" s="33"/>
      <c r="W195" s="758"/>
      <c r="X195" s="758"/>
      <c r="Y195" s="758"/>
      <c r="Z195" s="758"/>
      <c r="AA195" s="758"/>
      <c r="AB195" s="758"/>
      <c r="AC195" s="758"/>
      <c r="AD195" s="758"/>
      <c r="AE195" s="758"/>
      <c r="AF195" s="758"/>
      <c r="AG195" s="758"/>
      <c r="AI195" s="345" t="str">
        <f t="shared" si="20"/>
        <v/>
      </c>
      <c r="AJ195" s="46" t="e">
        <f>VLOOKUP('様式第2-3号（個表） '!$G195,【参考】数式用!$P$4:$Q$54,2, FALSE)</f>
        <v>#N/A</v>
      </c>
      <c r="AK195" s="46" t="e">
        <f>VLOOKUP('様式第2-3号（個表） '!$G195,【参考】数式用!$P$4:$W$54,8, FALSE)</f>
        <v>#N/A</v>
      </c>
      <c r="AL195" s="46" t="e">
        <f>VLOOKUP('様式第2-3号（個表） '!$G195,【参考】数式用!$P$4:$AD$54,15, FALSE)</f>
        <v>#N/A</v>
      </c>
      <c r="AM195" s="46" t="str">
        <f t="shared" si="21"/>
        <v/>
      </c>
      <c r="AN195" s="46" t="str">
        <f t="shared" si="22"/>
        <v/>
      </c>
      <c r="AO195" s="46" t="str">
        <f t="shared" si="25"/>
        <v/>
      </c>
      <c r="AP195" s="46" t="str">
        <f>IF(G195="", "", VLOOKUP(G195,【参考】数式用!$A$4:$M$54,13,FALSE))</f>
        <v/>
      </c>
      <c r="AQ195" s="46" t="str">
        <f t="shared" si="23"/>
        <v>―</v>
      </c>
    </row>
    <row r="196" spans="1:43" ht="45" customHeight="1">
      <c r="A196" s="114">
        <f t="shared" si="24"/>
        <v>182</v>
      </c>
      <c r="B196" s="115" t="str">
        <f>IF(基本情報入力シート!B239="","",基本情報入力シート!B239)</f>
        <v/>
      </c>
      <c r="C196" s="116" t="str">
        <f>IF(基本情報入力シート!L239="","",基本情報入力シート!L239)</f>
        <v/>
      </c>
      <c r="D196" s="116" t="str">
        <f>IF(基本情報入力シート!Q239="","",基本情報入力シート!Q239)</f>
        <v/>
      </c>
      <c r="E196" s="116" t="str">
        <f>IF(基本情報入力シート!V239="","",基本情報入力シート!V239)</f>
        <v/>
      </c>
      <c r="F196" s="116" t="str">
        <f>IF(基本情報入力シート!W239="","",基本情報入力シート!W239)</f>
        <v/>
      </c>
      <c r="G196" s="116" t="str">
        <f>IF(基本情報入力シート!Z239="","",基本情報入力シート!Z239)</f>
        <v/>
      </c>
      <c r="H196" s="215" t="str">
        <f>IF(基本情報入力シート!AD239="","",基本情報入力シート!AD239)</f>
        <v/>
      </c>
      <c r="I196" s="335" t="str">
        <f>IF(基本情報入力シート!AE239="","",基本情報入力シート!AE239)</f>
        <v/>
      </c>
      <c r="J196" s="449"/>
      <c r="K196" s="450"/>
      <c r="L196" s="448"/>
      <c r="M196" s="336" t="str">
        <f>IF(G196="", "", VLOOKUP(AO196,【参考】数式用!$AZ$3:$BA$6, 2, FALSE))</f>
        <v/>
      </c>
      <c r="N196" s="337" t="str">
        <f>IF(G196="","",VLOOKUP(G196,【参考】数式用!$A$4:$L$54,MATCH('様式第2-3号（個表） '!M196,【参考】数式用!$J$3:$L$3,0)+9,FALSE))</f>
        <v/>
      </c>
      <c r="O196" s="452" t="s">
        <v>2388</v>
      </c>
      <c r="P196" s="338" t="str">
        <f t="shared" si="26"/>
        <v>未入力あり</v>
      </c>
      <c r="Q196" s="258" t="str">
        <f>IFERROR(IF(P196="未入力あり","",ROUNDDOWN(ROUNDDOWN($H196*$I196,0)*VLOOKUP($G196,【参考】数式用!$A$4:$E$54,3, FALSE),0)),"")</f>
        <v/>
      </c>
      <c r="R196" s="258" t="str">
        <f>IF(AM196="×", 0,IF(P196="未入力あり","",ROUNDDOWN(ROUNDDOWN($H196*$I196,0)*VLOOKUP($G196,【参考】数式用!$A$4:$E$54,4,FALSE),0)))</f>
        <v/>
      </c>
      <c r="S196" s="339" t="str">
        <f>IF(AN196="×", 0,IF(P196="未入力あり","",ROUNDDOWN(ROUNDDOWN($H196*$I196,0)*VLOOKUP($G196,【参考】数式用!$A$4:$E$54,5, FALSE),0)))</f>
        <v/>
      </c>
      <c r="T196" s="342"/>
      <c r="U196" s="343"/>
      <c r="V196" s="33"/>
      <c r="W196" s="758"/>
      <c r="X196" s="758"/>
      <c r="Y196" s="758"/>
      <c r="Z196" s="758"/>
      <c r="AA196" s="758"/>
      <c r="AB196" s="758"/>
      <c r="AC196" s="758"/>
      <c r="AD196" s="758"/>
      <c r="AE196" s="758"/>
      <c r="AF196" s="758"/>
      <c r="AG196" s="758"/>
      <c r="AI196" s="345" t="str">
        <f t="shared" si="20"/>
        <v/>
      </c>
      <c r="AJ196" s="46" t="e">
        <f>VLOOKUP('様式第2-3号（個表） '!$G196,【参考】数式用!$P$4:$Q$54,2, FALSE)</f>
        <v>#N/A</v>
      </c>
      <c r="AK196" s="46" t="e">
        <f>VLOOKUP('様式第2-3号（個表） '!$G196,【参考】数式用!$P$4:$W$54,8, FALSE)</f>
        <v>#N/A</v>
      </c>
      <c r="AL196" s="46" t="e">
        <f>VLOOKUP('様式第2-3号（個表） '!$G196,【参考】数式用!$P$4:$AD$54,15, FALSE)</f>
        <v>#N/A</v>
      </c>
      <c r="AM196" s="46" t="str">
        <f t="shared" si="21"/>
        <v/>
      </c>
      <c r="AN196" s="46" t="str">
        <f t="shared" si="22"/>
        <v/>
      </c>
      <c r="AO196" s="46" t="str">
        <f t="shared" si="25"/>
        <v/>
      </c>
      <c r="AP196" s="46" t="str">
        <f>IF(G196="", "", VLOOKUP(G196,【参考】数式用!$A$4:$M$54,13,FALSE))</f>
        <v/>
      </c>
      <c r="AQ196" s="46" t="str">
        <f t="shared" si="23"/>
        <v>―</v>
      </c>
    </row>
    <row r="197" spans="1:43" ht="45" customHeight="1">
      <c r="A197" s="114">
        <f t="shared" si="24"/>
        <v>183</v>
      </c>
      <c r="B197" s="115" t="str">
        <f>IF(基本情報入力シート!B240="","",基本情報入力シート!B240)</f>
        <v/>
      </c>
      <c r="C197" s="116" t="str">
        <f>IF(基本情報入力シート!L240="","",基本情報入力シート!L240)</f>
        <v/>
      </c>
      <c r="D197" s="116" t="str">
        <f>IF(基本情報入力シート!Q240="","",基本情報入力シート!Q240)</f>
        <v/>
      </c>
      <c r="E197" s="116" t="str">
        <f>IF(基本情報入力シート!V240="","",基本情報入力シート!V240)</f>
        <v/>
      </c>
      <c r="F197" s="116" t="str">
        <f>IF(基本情報入力シート!W240="","",基本情報入力シート!W240)</f>
        <v/>
      </c>
      <c r="G197" s="116" t="str">
        <f>IF(基本情報入力シート!Z240="","",基本情報入力シート!Z240)</f>
        <v/>
      </c>
      <c r="H197" s="215" t="str">
        <f>IF(基本情報入力シート!AD240="","",基本情報入力シート!AD240)</f>
        <v/>
      </c>
      <c r="I197" s="335" t="str">
        <f>IF(基本情報入力シート!AE240="","",基本情報入力シート!AE240)</f>
        <v/>
      </c>
      <c r="J197" s="449"/>
      <c r="K197" s="450"/>
      <c r="L197" s="448"/>
      <c r="M197" s="336" t="str">
        <f>IF(G197="", "", VLOOKUP(AO197,【参考】数式用!$AZ$3:$BA$6, 2, FALSE))</f>
        <v/>
      </c>
      <c r="N197" s="337" t="str">
        <f>IF(G197="","",VLOOKUP(G197,【参考】数式用!$A$4:$L$54,MATCH('様式第2-3号（個表） '!M197,【参考】数式用!$J$3:$L$3,0)+9,FALSE))</f>
        <v/>
      </c>
      <c r="O197" s="451" t="s">
        <v>2388</v>
      </c>
      <c r="P197" s="338" t="str">
        <f t="shared" si="26"/>
        <v>未入力あり</v>
      </c>
      <c r="Q197" s="258" t="str">
        <f>IFERROR(IF(P197="未入力あり","",ROUNDDOWN(ROUNDDOWN($H197*$I197,0)*VLOOKUP($G197,【参考】数式用!$A$4:$E$54,3, FALSE),0)),"")</f>
        <v/>
      </c>
      <c r="R197" s="258" t="str">
        <f>IF(AM197="×", 0,IF(P197="未入力あり","",ROUNDDOWN(ROUNDDOWN($H197*$I197,0)*VLOOKUP($G197,【参考】数式用!$A$4:$E$54,4,FALSE),0)))</f>
        <v/>
      </c>
      <c r="S197" s="339" t="str">
        <f>IF(AN197="×", 0,IF(P197="未入力あり","",ROUNDDOWN(ROUNDDOWN($H197*$I197,0)*VLOOKUP($G197,【参考】数式用!$A$4:$E$54,5, FALSE),0)))</f>
        <v/>
      </c>
      <c r="T197" s="342"/>
      <c r="U197" s="343"/>
      <c r="V197" s="33"/>
      <c r="W197" s="758"/>
      <c r="X197" s="758"/>
      <c r="Y197" s="758"/>
      <c r="Z197" s="758"/>
      <c r="AA197" s="758"/>
      <c r="AB197" s="758"/>
      <c r="AC197" s="758"/>
      <c r="AD197" s="758"/>
      <c r="AE197" s="758"/>
      <c r="AF197" s="758"/>
      <c r="AG197" s="758"/>
      <c r="AI197" s="345" t="str">
        <f t="shared" si="20"/>
        <v/>
      </c>
      <c r="AJ197" s="46" t="e">
        <f>VLOOKUP('様式第2-3号（個表） '!$G197,【参考】数式用!$P$4:$Q$54,2, FALSE)</f>
        <v>#N/A</v>
      </c>
      <c r="AK197" s="46" t="e">
        <f>VLOOKUP('様式第2-3号（個表） '!$G197,【参考】数式用!$P$4:$W$54,8, FALSE)</f>
        <v>#N/A</v>
      </c>
      <c r="AL197" s="46" t="e">
        <f>VLOOKUP('様式第2-3号（個表） '!$G197,【参考】数式用!$P$4:$AD$54,15, FALSE)</f>
        <v>#N/A</v>
      </c>
      <c r="AM197" s="46" t="str">
        <f t="shared" si="21"/>
        <v/>
      </c>
      <c r="AN197" s="46" t="str">
        <f t="shared" si="22"/>
        <v/>
      </c>
      <c r="AO197" s="46" t="str">
        <f t="shared" si="25"/>
        <v/>
      </c>
      <c r="AP197" s="46" t="str">
        <f>IF(G197="", "", VLOOKUP(G197,【参考】数式用!$A$4:$M$54,13,FALSE))</f>
        <v/>
      </c>
      <c r="AQ197" s="46" t="str">
        <f t="shared" si="23"/>
        <v>―</v>
      </c>
    </row>
    <row r="198" spans="1:43" ht="45" customHeight="1">
      <c r="A198" s="114">
        <f t="shared" si="24"/>
        <v>184</v>
      </c>
      <c r="B198" s="115" t="str">
        <f>IF(基本情報入力シート!B241="","",基本情報入力シート!B241)</f>
        <v/>
      </c>
      <c r="C198" s="116" t="str">
        <f>IF(基本情報入力シート!L241="","",基本情報入力シート!L241)</f>
        <v/>
      </c>
      <c r="D198" s="116" t="str">
        <f>IF(基本情報入力シート!Q241="","",基本情報入力シート!Q241)</f>
        <v/>
      </c>
      <c r="E198" s="116" t="str">
        <f>IF(基本情報入力シート!V241="","",基本情報入力シート!V241)</f>
        <v/>
      </c>
      <c r="F198" s="116" t="str">
        <f>IF(基本情報入力シート!W241="","",基本情報入力シート!W241)</f>
        <v/>
      </c>
      <c r="G198" s="116" t="str">
        <f>IF(基本情報入力シート!Z241="","",基本情報入力シート!Z241)</f>
        <v/>
      </c>
      <c r="H198" s="215" t="str">
        <f>IF(基本情報入力シート!AD241="","",基本情報入力シート!AD241)</f>
        <v/>
      </c>
      <c r="I198" s="335" t="str">
        <f>IF(基本情報入力シート!AE241="","",基本情報入力シート!AE241)</f>
        <v/>
      </c>
      <c r="J198" s="449"/>
      <c r="K198" s="450"/>
      <c r="L198" s="448"/>
      <c r="M198" s="336" t="str">
        <f>IF(G198="", "", VLOOKUP(AO198,【参考】数式用!$AZ$3:$BA$6, 2, FALSE))</f>
        <v/>
      </c>
      <c r="N198" s="337" t="str">
        <f>IF(G198="","",VLOOKUP(G198,【参考】数式用!$A$4:$L$54,MATCH('様式第2-3号（個表） '!M198,【参考】数式用!$J$3:$L$3,0)+9,FALSE))</f>
        <v/>
      </c>
      <c r="O198" s="452" t="s">
        <v>2388</v>
      </c>
      <c r="P198" s="338" t="str">
        <f t="shared" si="26"/>
        <v>未入力あり</v>
      </c>
      <c r="Q198" s="258" t="str">
        <f>IFERROR(IF(P198="未入力あり","",ROUNDDOWN(ROUNDDOWN($H198*$I198,0)*VLOOKUP($G198,【参考】数式用!$A$4:$E$54,3, FALSE),0)),"")</f>
        <v/>
      </c>
      <c r="R198" s="258" t="str">
        <f>IF(AM198="×", 0,IF(P198="未入力あり","",ROUNDDOWN(ROUNDDOWN($H198*$I198,0)*VLOOKUP($G198,【参考】数式用!$A$4:$E$54,4,FALSE),0)))</f>
        <v/>
      </c>
      <c r="S198" s="339" t="str">
        <f>IF(AN198="×", 0,IF(P198="未入力あり","",ROUNDDOWN(ROUNDDOWN($H198*$I198,0)*VLOOKUP($G198,【参考】数式用!$A$4:$E$54,5, FALSE),0)))</f>
        <v/>
      </c>
      <c r="T198" s="342"/>
      <c r="U198" s="343"/>
      <c r="V198" s="33"/>
      <c r="W198" s="758"/>
      <c r="X198" s="758"/>
      <c r="Y198" s="758"/>
      <c r="Z198" s="758"/>
      <c r="AA198" s="758"/>
      <c r="AB198" s="758"/>
      <c r="AC198" s="758"/>
      <c r="AD198" s="758"/>
      <c r="AE198" s="758"/>
      <c r="AF198" s="758"/>
      <c r="AG198" s="758"/>
      <c r="AI198" s="345" t="str">
        <f t="shared" si="20"/>
        <v/>
      </c>
      <c r="AJ198" s="46" t="e">
        <f>VLOOKUP('様式第2-3号（個表） '!$G198,【参考】数式用!$P$4:$Q$54,2, FALSE)</f>
        <v>#N/A</v>
      </c>
      <c r="AK198" s="46" t="e">
        <f>VLOOKUP('様式第2-3号（個表） '!$G198,【参考】数式用!$P$4:$W$54,8, FALSE)</f>
        <v>#N/A</v>
      </c>
      <c r="AL198" s="46" t="e">
        <f>VLOOKUP('様式第2-3号（個表） '!$G198,【参考】数式用!$P$4:$AD$54,15, FALSE)</f>
        <v>#N/A</v>
      </c>
      <c r="AM198" s="46" t="str">
        <f t="shared" si="21"/>
        <v/>
      </c>
      <c r="AN198" s="46" t="str">
        <f t="shared" si="22"/>
        <v/>
      </c>
      <c r="AO198" s="46" t="str">
        <f t="shared" si="25"/>
        <v/>
      </c>
      <c r="AP198" s="46" t="str">
        <f>IF(G198="", "", VLOOKUP(G198,【参考】数式用!$A$4:$M$54,13,FALSE))</f>
        <v/>
      </c>
      <c r="AQ198" s="46" t="str">
        <f t="shared" si="23"/>
        <v>―</v>
      </c>
    </row>
    <row r="199" spans="1:43" ht="45" customHeight="1">
      <c r="A199" s="114">
        <f t="shared" si="24"/>
        <v>185</v>
      </c>
      <c r="B199" s="115" t="str">
        <f>IF(基本情報入力シート!B242="","",基本情報入力シート!B242)</f>
        <v/>
      </c>
      <c r="C199" s="116" t="str">
        <f>IF(基本情報入力シート!L242="","",基本情報入力シート!L242)</f>
        <v/>
      </c>
      <c r="D199" s="116" t="str">
        <f>IF(基本情報入力シート!Q242="","",基本情報入力シート!Q242)</f>
        <v/>
      </c>
      <c r="E199" s="116" t="str">
        <f>IF(基本情報入力シート!V242="","",基本情報入力シート!V242)</f>
        <v/>
      </c>
      <c r="F199" s="116" t="str">
        <f>IF(基本情報入力シート!W242="","",基本情報入力シート!W242)</f>
        <v/>
      </c>
      <c r="G199" s="116" t="str">
        <f>IF(基本情報入力シート!Z242="","",基本情報入力シート!Z242)</f>
        <v/>
      </c>
      <c r="H199" s="215" t="str">
        <f>IF(基本情報入力シート!AD242="","",基本情報入力シート!AD242)</f>
        <v/>
      </c>
      <c r="I199" s="335" t="str">
        <f>IF(基本情報入力シート!AE242="","",基本情報入力シート!AE242)</f>
        <v/>
      </c>
      <c r="J199" s="449"/>
      <c r="K199" s="450"/>
      <c r="L199" s="448"/>
      <c r="M199" s="336" t="str">
        <f>IF(G199="", "", VLOOKUP(AO199,【参考】数式用!$AZ$3:$BA$6, 2, FALSE))</f>
        <v/>
      </c>
      <c r="N199" s="337" t="str">
        <f>IF(G199="","",VLOOKUP(G199,【参考】数式用!$A$4:$L$54,MATCH('様式第2-3号（個表） '!M199,【参考】数式用!$J$3:$L$3,0)+9,FALSE))</f>
        <v/>
      </c>
      <c r="O199" s="452" t="s">
        <v>2388</v>
      </c>
      <c r="P199" s="338" t="str">
        <f t="shared" si="26"/>
        <v>未入力あり</v>
      </c>
      <c r="Q199" s="258" t="str">
        <f>IFERROR(IF(P199="未入力あり","",ROUNDDOWN(ROUNDDOWN($H199*$I199,0)*VLOOKUP($G199,【参考】数式用!$A$4:$E$54,3, FALSE),0)),"")</f>
        <v/>
      </c>
      <c r="R199" s="258" t="str">
        <f>IF(AM199="×", 0,IF(P199="未入力あり","",ROUNDDOWN(ROUNDDOWN($H199*$I199,0)*VLOOKUP($G199,【参考】数式用!$A$4:$E$54,4,FALSE),0)))</f>
        <v/>
      </c>
      <c r="S199" s="339" t="str">
        <f>IF(AN199="×", 0,IF(P199="未入力あり","",ROUNDDOWN(ROUNDDOWN($H199*$I199,0)*VLOOKUP($G199,【参考】数式用!$A$4:$E$54,5, FALSE),0)))</f>
        <v/>
      </c>
      <c r="T199" s="342"/>
      <c r="U199" s="343"/>
      <c r="V199" s="33"/>
      <c r="W199" s="758"/>
      <c r="X199" s="758"/>
      <c r="Y199" s="758"/>
      <c r="Z199" s="758"/>
      <c r="AA199" s="758"/>
      <c r="AB199" s="758"/>
      <c r="AC199" s="758"/>
      <c r="AD199" s="758"/>
      <c r="AE199" s="758"/>
      <c r="AF199" s="758"/>
      <c r="AG199" s="758"/>
      <c r="AI199" s="345" t="str">
        <f t="shared" si="20"/>
        <v/>
      </c>
      <c r="AJ199" s="46" t="e">
        <f>VLOOKUP('様式第2-3号（個表） '!$G199,【参考】数式用!$P$4:$Q$54,2, FALSE)</f>
        <v>#N/A</v>
      </c>
      <c r="AK199" s="46" t="e">
        <f>VLOOKUP('様式第2-3号（個表） '!$G199,【参考】数式用!$P$4:$W$54,8, FALSE)</f>
        <v>#N/A</v>
      </c>
      <c r="AL199" s="46" t="e">
        <f>VLOOKUP('様式第2-3号（個表） '!$G199,【参考】数式用!$P$4:$AD$54,15, FALSE)</f>
        <v>#N/A</v>
      </c>
      <c r="AM199" s="46" t="str">
        <f t="shared" si="21"/>
        <v/>
      </c>
      <c r="AN199" s="46" t="str">
        <f t="shared" si="22"/>
        <v/>
      </c>
      <c r="AO199" s="46" t="str">
        <f t="shared" si="25"/>
        <v/>
      </c>
      <c r="AP199" s="46" t="str">
        <f>IF(G199="", "", VLOOKUP(G199,【参考】数式用!$A$4:$M$54,13,FALSE))</f>
        <v/>
      </c>
      <c r="AQ199" s="46" t="str">
        <f t="shared" si="23"/>
        <v>―</v>
      </c>
    </row>
    <row r="200" spans="1:43" ht="45" customHeight="1">
      <c r="A200" s="114">
        <f t="shared" si="24"/>
        <v>186</v>
      </c>
      <c r="B200" s="115" t="str">
        <f>IF(基本情報入力シート!B243="","",基本情報入力シート!B243)</f>
        <v/>
      </c>
      <c r="C200" s="116" t="str">
        <f>IF(基本情報入力シート!L243="","",基本情報入力シート!L243)</f>
        <v/>
      </c>
      <c r="D200" s="116" t="str">
        <f>IF(基本情報入力シート!Q243="","",基本情報入力シート!Q243)</f>
        <v/>
      </c>
      <c r="E200" s="116" t="str">
        <f>IF(基本情報入力シート!V243="","",基本情報入力シート!V243)</f>
        <v/>
      </c>
      <c r="F200" s="116" t="str">
        <f>IF(基本情報入力シート!W243="","",基本情報入力シート!W243)</f>
        <v/>
      </c>
      <c r="G200" s="116" t="str">
        <f>IF(基本情報入力シート!Z243="","",基本情報入力シート!Z243)</f>
        <v/>
      </c>
      <c r="H200" s="215" t="str">
        <f>IF(基本情報入力シート!AD243="","",基本情報入力シート!AD243)</f>
        <v/>
      </c>
      <c r="I200" s="335" t="str">
        <f>IF(基本情報入力シート!AE243="","",基本情報入力シート!AE243)</f>
        <v/>
      </c>
      <c r="J200" s="449"/>
      <c r="K200" s="450"/>
      <c r="L200" s="448"/>
      <c r="M200" s="336" t="str">
        <f>IF(G200="", "", VLOOKUP(AO200,【参考】数式用!$AZ$3:$BA$6, 2, FALSE))</f>
        <v/>
      </c>
      <c r="N200" s="337" t="str">
        <f>IF(G200="","",VLOOKUP(G200,【参考】数式用!$A$4:$L$54,MATCH('様式第2-3号（個表） '!M200,【参考】数式用!$J$3:$L$3,0)+9,FALSE))</f>
        <v/>
      </c>
      <c r="O200" s="451" t="s">
        <v>2388</v>
      </c>
      <c r="P200" s="338" t="str">
        <f t="shared" si="26"/>
        <v>未入力あり</v>
      </c>
      <c r="Q200" s="258" t="str">
        <f>IFERROR(IF(P200="未入力あり","",ROUNDDOWN(ROUNDDOWN($H200*$I200,0)*VLOOKUP($G200,【参考】数式用!$A$4:$E$54,3, FALSE),0)),"")</f>
        <v/>
      </c>
      <c r="R200" s="258" t="str">
        <f>IF(AM200="×", 0,IF(P200="未入力あり","",ROUNDDOWN(ROUNDDOWN($H200*$I200,0)*VLOOKUP($G200,【参考】数式用!$A$4:$E$54,4,FALSE),0)))</f>
        <v/>
      </c>
      <c r="S200" s="339" t="str">
        <f>IF(AN200="×", 0,IF(P200="未入力あり","",ROUNDDOWN(ROUNDDOWN($H200*$I200,0)*VLOOKUP($G200,【参考】数式用!$A$4:$E$54,5, FALSE),0)))</f>
        <v/>
      </c>
      <c r="T200" s="342"/>
      <c r="U200" s="343"/>
      <c r="V200" s="33"/>
      <c r="W200" s="758"/>
      <c r="X200" s="758"/>
      <c r="Y200" s="758"/>
      <c r="Z200" s="758"/>
      <c r="AA200" s="758"/>
      <c r="AB200" s="758"/>
      <c r="AC200" s="758"/>
      <c r="AD200" s="758"/>
      <c r="AE200" s="758"/>
      <c r="AF200" s="758"/>
      <c r="AG200" s="758"/>
      <c r="AI200" s="345" t="str">
        <f t="shared" si="20"/>
        <v/>
      </c>
      <c r="AJ200" s="46" t="e">
        <f>VLOOKUP('様式第2-3号（個表） '!$G200,【参考】数式用!$P$4:$Q$54,2, FALSE)</f>
        <v>#N/A</v>
      </c>
      <c r="AK200" s="46" t="e">
        <f>VLOOKUP('様式第2-3号（個表） '!$G200,【参考】数式用!$P$4:$W$54,8, FALSE)</f>
        <v>#N/A</v>
      </c>
      <c r="AL200" s="46" t="e">
        <f>VLOOKUP('様式第2-3号（個表） '!$G200,【参考】数式用!$P$4:$AD$54,15, FALSE)</f>
        <v>#N/A</v>
      </c>
      <c r="AM200" s="46" t="str">
        <f t="shared" si="21"/>
        <v/>
      </c>
      <c r="AN200" s="46" t="str">
        <f t="shared" si="22"/>
        <v/>
      </c>
      <c r="AO200" s="46" t="str">
        <f t="shared" si="25"/>
        <v/>
      </c>
      <c r="AP200" s="46" t="str">
        <f>IF(G200="", "", VLOOKUP(G200,【参考】数式用!$A$4:$M$54,13,FALSE))</f>
        <v/>
      </c>
      <c r="AQ200" s="46" t="str">
        <f t="shared" si="23"/>
        <v>―</v>
      </c>
    </row>
    <row r="201" spans="1:43" ht="45" customHeight="1">
      <c r="A201" s="114">
        <f t="shared" si="24"/>
        <v>187</v>
      </c>
      <c r="B201" s="115" t="str">
        <f>IF(基本情報入力シート!B244="","",基本情報入力シート!B244)</f>
        <v/>
      </c>
      <c r="C201" s="116" t="str">
        <f>IF(基本情報入力シート!L244="","",基本情報入力シート!L244)</f>
        <v/>
      </c>
      <c r="D201" s="116" t="str">
        <f>IF(基本情報入力シート!Q244="","",基本情報入力シート!Q244)</f>
        <v/>
      </c>
      <c r="E201" s="116" t="str">
        <f>IF(基本情報入力シート!V244="","",基本情報入力シート!V244)</f>
        <v/>
      </c>
      <c r="F201" s="116" t="str">
        <f>IF(基本情報入力シート!W244="","",基本情報入力シート!W244)</f>
        <v/>
      </c>
      <c r="G201" s="116" t="str">
        <f>IF(基本情報入力シート!Z244="","",基本情報入力シート!Z244)</f>
        <v/>
      </c>
      <c r="H201" s="215" t="str">
        <f>IF(基本情報入力シート!AD244="","",基本情報入力シート!AD244)</f>
        <v/>
      </c>
      <c r="I201" s="335" t="str">
        <f>IF(基本情報入力シート!AE244="","",基本情報入力シート!AE244)</f>
        <v/>
      </c>
      <c r="J201" s="449"/>
      <c r="K201" s="450"/>
      <c r="L201" s="448"/>
      <c r="M201" s="336" t="str">
        <f>IF(G201="", "", VLOOKUP(AO201,【参考】数式用!$AZ$3:$BA$6, 2, FALSE))</f>
        <v/>
      </c>
      <c r="N201" s="337" t="str">
        <f>IF(G201="","",VLOOKUP(G201,【参考】数式用!$A$4:$L$54,MATCH('様式第2-3号（個表） '!M201,【参考】数式用!$J$3:$L$3,0)+9,FALSE))</f>
        <v/>
      </c>
      <c r="O201" s="452" t="s">
        <v>2388</v>
      </c>
      <c r="P201" s="338" t="str">
        <f t="shared" si="26"/>
        <v>未入力あり</v>
      </c>
      <c r="Q201" s="258" t="str">
        <f>IFERROR(IF(P201="未入力あり","",ROUNDDOWN(ROUNDDOWN($H201*$I201,0)*VLOOKUP($G201,【参考】数式用!$A$4:$E$54,3, FALSE),0)),"")</f>
        <v/>
      </c>
      <c r="R201" s="258" t="str">
        <f>IF(AM201="×", 0,IF(P201="未入力あり","",ROUNDDOWN(ROUNDDOWN($H201*$I201,0)*VLOOKUP($G201,【参考】数式用!$A$4:$E$54,4,FALSE),0)))</f>
        <v/>
      </c>
      <c r="S201" s="339" t="str">
        <f>IF(AN201="×", 0,IF(P201="未入力あり","",ROUNDDOWN(ROUNDDOWN($H201*$I201,0)*VLOOKUP($G201,【参考】数式用!$A$4:$E$54,5, FALSE),0)))</f>
        <v/>
      </c>
      <c r="T201" s="342"/>
      <c r="U201" s="343"/>
      <c r="V201" s="33"/>
      <c r="W201" s="758"/>
      <c r="X201" s="758"/>
      <c r="Y201" s="758"/>
      <c r="Z201" s="758"/>
      <c r="AA201" s="758"/>
      <c r="AB201" s="758"/>
      <c r="AC201" s="758"/>
      <c r="AD201" s="758"/>
      <c r="AE201" s="758"/>
      <c r="AF201" s="758"/>
      <c r="AG201" s="758"/>
      <c r="AI201" s="345" t="str">
        <f t="shared" si="20"/>
        <v/>
      </c>
      <c r="AJ201" s="46" t="e">
        <f>VLOOKUP('様式第2-3号（個表） '!$G201,【参考】数式用!$P$4:$Q$54,2, FALSE)</f>
        <v>#N/A</v>
      </c>
      <c r="AK201" s="46" t="e">
        <f>VLOOKUP('様式第2-3号（個表） '!$G201,【参考】数式用!$P$4:$W$54,8, FALSE)</f>
        <v>#N/A</v>
      </c>
      <c r="AL201" s="46" t="e">
        <f>VLOOKUP('様式第2-3号（個表） '!$G201,【参考】数式用!$P$4:$AD$54,15, FALSE)</f>
        <v>#N/A</v>
      </c>
      <c r="AM201" s="46" t="str">
        <f t="shared" si="21"/>
        <v/>
      </c>
      <c r="AN201" s="46" t="str">
        <f t="shared" si="22"/>
        <v/>
      </c>
      <c r="AO201" s="46" t="str">
        <f t="shared" si="25"/>
        <v/>
      </c>
      <c r="AP201" s="46" t="str">
        <f>IF(G201="", "", VLOOKUP(G201,【参考】数式用!$A$4:$M$54,13,FALSE))</f>
        <v/>
      </c>
      <c r="AQ201" s="46" t="str">
        <f t="shared" si="23"/>
        <v>―</v>
      </c>
    </row>
    <row r="202" spans="1:43" ht="45" customHeight="1">
      <c r="A202" s="114">
        <f t="shared" si="24"/>
        <v>188</v>
      </c>
      <c r="B202" s="115" t="str">
        <f>IF(基本情報入力シート!B245="","",基本情報入力シート!B245)</f>
        <v/>
      </c>
      <c r="C202" s="116" t="str">
        <f>IF(基本情報入力シート!L245="","",基本情報入力シート!L245)</f>
        <v/>
      </c>
      <c r="D202" s="116" t="str">
        <f>IF(基本情報入力シート!Q245="","",基本情報入力シート!Q245)</f>
        <v/>
      </c>
      <c r="E202" s="116" t="str">
        <f>IF(基本情報入力シート!V245="","",基本情報入力シート!V245)</f>
        <v/>
      </c>
      <c r="F202" s="116" t="str">
        <f>IF(基本情報入力シート!W245="","",基本情報入力シート!W245)</f>
        <v/>
      </c>
      <c r="G202" s="116" t="str">
        <f>IF(基本情報入力シート!Z245="","",基本情報入力シート!Z245)</f>
        <v/>
      </c>
      <c r="H202" s="215" t="str">
        <f>IF(基本情報入力シート!AD245="","",基本情報入力シート!AD245)</f>
        <v/>
      </c>
      <c r="I202" s="335" t="str">
        <f>IF(基本情報入力シート!AE245="","",基本情報入力シート!AE245)</f>
        <v/>
      </c>
      <c r="J202" s="449"/>
      <c r="K202" s="450"/>
      <c r="L202" s="448"/>
      <c r="M202" s="336" t="str">
        <f>IF(G202="", "", VLOOKUP(AO202,【参考】数式用!$AZ$3:$BA$6, 2, FALSE))</f>
        <v/>
      </c>
      <c r="N202" s="337" t="str">
        <f>IF(G202="","",VLOOKUP(G202,【参考】数式用!$A$4:$L$54,MATCH('様式第2-3号（個表） '!M202,【参考】数式用!$J$3:$L$3,0)+9,FALSE))</f>
        <v/>
      </c>
      <c r="O202" s="452" t="s">
        <v>2388</v>
      </c>
      <c r="P202" s="338" t="str">
        <f t="shared" si="26"/>
        <v>未入力あり</v>
      </c>
      <c r="Q202" s="258" t="str">
        <f>IFERROR(IF(P202="未入力あり","",ROUNDDOWN(ROUNDDOWN($H202*$I202,0)*VLOOKUP($G202,【参考】数式用!$A$4:$E$54,3, FALSE),0)),"")</f>
        <v/>
      </c>
      <c r="R202" s="258" t="str">
        <f>IF(AM202="×", 0,IF(P202="未入力あり","",ROUNDDOWN(ROUNDDOWN($H202*$I202,0)*VLOOKUP($G202,【参考】数式用!$A$4:$E$54,4,FALSE),0)))</f>
        <v/>
      </c>
      <c r="S202" s="339" t="str">
        <f>IF(AN202="×", 0,IF(P202="未入力あり","",ROUNDDOWN(ROUNDDOWN($H202*$I202,0)*VLOOKUP($G202,【参考】数式用!$A$4:$E$54,5, FALSE),0)))</f>
        <v/>
      </c>
      <c r="T202" s="342"/>
      <c r="U202" s="343"/>
      <c r="V202" s="33"/>
      <c r="W202" s="758"/>
      <c r="X202" s="758"/>
      <c r="Y202" s="758"/>
      <c r="Z202" s="758"/>
      <c r="AA202" s="758"/>
      <c r="AB202" s="758"/>
      <c r="AC202" s="758"/>
      <c r="AD202" s="758"/>
      <c r="AE202" s="758"/>
      <c r="AF202" s="758"/>
      <c r="AG202" s="758"/>
      <c r="AI202" s="345" t="str">
        <f t="shared" si="20"/>
        <v/>
      </c>
      <c r="AJ202" s="46" t="e">
        <f>VLOOKUP('様式第2-3号（個表） '!$G202,【参考】数式用!$P$4:$Q$54,2, FALSE)</f>
        <v>#N/A</v>
      </c>
      <c r="AK202" s="46" t="e">
        <f>VLOOKUP('様式第2-3号（個表） '!$G202,【参考】数式用!$P$4:$W$54,8, FALSE)</f>
        <v>#N/A</v>
      </c>
      <c r="AL202" s="46" t="e">
        <f>VLOOKUP('様式第2-3号（個表） '!$G202,【参考】数式用!$P$4:$AD$54,15, FALSE)</f>
        <v>#N/A</v>
      </c>
      <c r="AM202" s="46" t="str">
        <f t="shared" si="21"/>
        <v/>
      </c>
      <c r="AN202" s="46" t="str">
        <f t="shared" si="22"/>
        <v/>
      </c>
      <c r="AO202" s="46" t="str">
        <f t="shared" si="25"/>
        <v/>
      </c>
      <c r="AP202" s="46" t="str">
        <f>IF(G202="", "", VLOOKUP(G202,【参考】数式用!$A$4:$M$54,13,FALSE))</f>
        <v/>
      </c>
      <c r="AQ202" s="46" t="str">
        <f t="shared" si="23"/>
        <v>―</v>
      </c>
    </row>
    <row r="203" spans="1:43" ht="45" customHeight="1">
      <c r="A203" s="114">
        <f t="shared" si="24"/>
        <v>189</v>
      </c>
      <c r="B203" s="115" t="str">
        <f>IF(基本情報入力シート!B246="","",基本情報入力シート!B246)</f>
        <v/>
      </c>
      <c r="C203" s="116" t="str">
        <f>IF(基本情報入力シート!L246="","",基本情報入力シート!L246)</f>
        <v/>
      </c>
      <c r="D203" s="116" t="str">
        <f>IF(基本情報入力シート!Q246="","",基本情報入力シート!Q246)</f>
        <v/>
      </c>
      <c r="E203" s="116" t="str">
        <f>IF(基本情報入力シート!V246="","",基本情報入力シート!V246)</f>
        <v/>
      </c>
      <c r="F203" s="116" t="str">
        <f>IF(基本情報入力シート!W246="","",基本情報入力シート!W246)</f>
        <v/>
      </c>
      <c r="G203" s="116" t="str">
        <f>IF(基本情報入力シート!Z246="","",基本情報入力シート!Z246)</f>
        <v/>
      </c>
      <c r="H203" s="215" t="str">
        <f>IF(基本情報入力シート!AD246="","",基本情報入力シート!AD246)</f>
        <v/>
      </c>
      <c r="I203" s="335" t="str">
        <f>IF(基本情報入力シート!AE246="","",基本情報入力シート!AE246)</f>
        <v/>
      </c>
      <c r="J203" s="449"/>
      <c r="K203" s="450"/>
      <c r="L203" s="448"/>
      <c r="M203" s="336" t="str">
        <f>IF(G203="", "", VLOOKUP(AO203,【参考】数式用!$AZ$3:$BA$6, 2, FALSE))</f>
        <v/>
      </c>
      <c r="N203" s="337" t="str">
        <f>IF(G203="","",VLOOKUP(G203,【参考】数式用!$A$4:$L$54,MATCH('様式第2-3号（個表） '!M203,【参考】数式用!$J$3:$L$3,0)+9,FALSE))</f>
        <v/>
      </c>
      <c r="O203" s="451" t="s">
        <v>2388</v>
      </c>
      <c r="P203" s="338" t="str">
        <f t="shared" si="26"/>
        <v>未入力あり</v>
      </c>
      <c r="Q203" s="258" t="str">
        <f>IFERROR(IF(P203="未入力あり","",ROUNDDOWN(ROUNDDOWN($H203*$I203,0)*VLOOKUP($G203,【参考】数式用!$A$4:$E$54,3, FALSE),0)),"")</f>
        <v/>
      </c>
      <c r="R203" s="258" t="str">
        <f>IF(AM203="×", 0,IF(P203="未入力あり","",ROUNDDOWN(ROUNDDOWN($H203*$I203,0)*VLOOKUP($G203,【参考】数式用!$A$4:$E$54,4,FALSE),0)))</f>
        <v/>
      </c>
      <c r="S203" s="339" t="str">
        <f>IF(AN203="×", 0,IF(P203="未入力あり","",ROUNDDOWN(ROUNDDOWN($H203*$I203,0)*VLOOKUP($G203,【参考】数式用!$A$4:$E$54,5, FALSE),0)))</f>
        <v/>
      </c>
      <c r="T203" s="342"/>
      <c r="U203" s="343"/>
      <c r="V203" s="33"/>
      <c r="W203" s="758"/>
      <c r="X203" s="758"/>
      <c r="Y203" s="758"/>
      <c r="Z203" s="758"/>
      <c r="AA203" s="758"/>
      <c r="AB203" s="758"/>
      <c r="AC203" s="758"/>
      <c r="AD203" s="758"/>
      <c r="AE203" s="758"/>
      <c r="AF203" s="758"/>
      <c r="AG203" s="758"/>
      <c r="AI203" s="345" t="str">
        <f t="shared" si="20"/>
        <v/>
      </c>
      <c r="AJ203" s="46" t="e">
        <f>VLOOKUP('様式第2-3号（個表） '!$G203,【参考】数式用!$P$4:$Q$54,2, FALSE)</f>
        <v>#N/A</v>
      </c>
      <c r="AK203" s="46" t="e">
        <f>VLOOKUP('様式第2-3号（個表） '!$G203,【参考】数式用!$P$4:$W$54,8, FALSE)</f>
        <v>#N/A</v>
      </c>
      <c r="AL203" s="46" t="e">
        <f>VLOOKUP('様式第2-3号（個表） '!$G203,【参考】数式用!$P$4:$AD$54,15, FALSE)</f>
        <v>#N/A</v>
      </c>
      <c r="AM203" s="46" t="str">
        <f t="shared" si="21"/>
        <v/>
      </c>
      <c r="AN203" s="46" t="str">
        <f t="shared" si="22"/>
        <v/>
      </c>
      <c r="AO203" s="46" t="str">
        <f t="shared" si="25"/>
        <v/>
      </c>
      <c r="AP203" s="46" t="str">
        <f>IF(G203="", "", VLOOKUP(G203,【参考】数式用!$A$4:$M$54,13,FALSE))</f>
        <v/>
      </c>
      <c r="AQ203" s="46" t="str">
        <f t="shared" si="23"/>
        <v>―</v>
      </c>
    </row>
    <row r="204" spans="1:43" ht="45" customHeight="1">
      <c r="A204" s="114">
        <f t="shared" si="24"/>
        <v>190</v>
      </c>
      <c r="B204" s="115" t="str">
        <f>IF(基本情報入力シート!B247="","",基本情報入力シート!B247)</f>
        <v/>
      </c>
      <c r="C204" s="116" t="str">
        <f>IF(基本情報入力シート!L247="","",基本情報入力シート!L247)</f>
        <v/>
      </c>
      <c r="D204" s="116" t="str">
        <f>IF(基本情報入力シート!Q247="","",基本情報入力シート!Q247)</f>
        <v/>
      </c>
      <c r="E204" s="116" t="str">
        <f>IF(基本情報入力シート!V247="","",基本情報入力シート!V247)</f>
        <v/>
      </c>
      <c r="F204" s="116" t="str">
        <f>IF(基本情報入力シート!W247="","",基本情報入力シート!W247)</f>
        <v/>
      </c>
      <c r="G204" s="116" t="str">
        <f>IF(基本情報入力シート!Z247="","",基本情報入力シート!Z247)</f>
        <v/>
      </c>
      <c r="H204" s="215" t="str">
        <f>IF(基本情報入力シート!AD247="","",基本情報入力シート!AD247)</f>
        <v/>
      </c>
      <c r="I204" s="335" t="str">
        <f>IF(基本情報入力シート!AE247="","",基本情報入力シート!AE247)</f>
        <v/>
      </c>
      <c r="J204" s="449"/>
      <c r="K204" s="450"/>
      <c r="L204" s="448"/>
      <c r="M204" s="336" t="str">
        <f>IF(G204="", "", VLOOKUP(AO204,【参考】数式用!$AZ$3:$BA$6, 2, FALSE))</f>
        <v/>
      </c>
      <c r="N204" s="337" t="str">
        <f>IF(G204="","",VLOOKUP(G204,【参考】数式用!$A$4:$L$54,MATCH('様式第2-3号（個表） '!M204,【参考】数式用!$J$3:$L$3,0)+9,FALSE))</f>
        <v/>
      </c>
      <c r="O204" s="452" t="s">
        <v>2388</v>
      </c>
      <c r="P204" s="338" t="str">
        <f t="shared" si="26"/>
        <v>未入力あり</v>
      </c>
      <c r="Q204" s="258" t="str">
        <f>IFERROR(IF(P204="未入力あり","",ROUNDDOWN(ROUNDDOWN($H204*$I204,0)*VLOOKUP($G204,【参考】数式用!$A$4:$E$54,3, FALSE),0)),"")</f>
        <v/>
      </c>
      <c r="R204" s="258" t="str">
        <f>IF(AM204="×", 0,IF(P204="未入力あり","",ROUNDDOWN(ROUNDDOWN($H204*$I204,0)*VLOOKUP($G204,【参考】数式用!$A$4:$E$54,4,FALSE),0)))</f>
        <v/>
      </c>
      <c r="S204" s="339" t="str">
        <f>IF(AN204="×", 0,IF(P204="未入力あり","",ROUNDDOWN(ROUNDDOWN($H204*$I204,0)*VLOOKUP($G204,【参考】数式用!$A$4:$E$54,5, FALSE),0)))</f>
        <v/>
      </c>
      <c r="T204" s="342"/>
      <c r="U204" s="343"/>
      <c r="V204" s="33"/>
      <c r="W204" s="758"/>
      <c r="X204" s="758"/>
      <c r="Y204" s="758"/>
      <c r="Z204" s="758"/>
      <c r="AA204" s="758"/>
      <c r="AB204" s="758"/>
      <c r="AC204" s="758"/>
      <c r="AD204" s="758"/>
      <c r="AE204" s="758"/>
      <c r="AF204" s="758"/>
      <c r="AG204" s="758"/>
      <c r="AI204" s="345" t="str">
        <f t="shared" si="20"/>
        <v/>
      </c>
      <c r="AJ204" s="46" t="e">
        <f>VLOOKUP('様式第2-3号（個表） '!$G204,【参考】数式用!$P$4:$Q$54,2, FALSE)</f>
        <v>#N/A</v>
      </c>
      <c r="AK204" s="46" t="e">
        <f>VLOOKUP('様式第2-3号（個表） '!$G204,【参考】数式用!$P$4:$W$54,8, FALSE)</f>
        <v>#N/A</v>
      </c>
      <c r="AL204" s="46" t="e">
        <f>VLOOKUP('様式第2-3号（個表） '!$G204,【参考】数式用!$P$4:$AD$54,15, FALSE)</f>
        <v>#N/A</v>
      </c>
      <c r="AM204" s="46" t="str">
        <f t="shared" si="21"/>
        <v/>
      </c>
      <c r="AN204" s="46" t="str">
        <f t="shared" si="22"/>
        <v/>
      </c>
      <c r="AO204" s="46" t="str">
        <f t="shared" si="25"/>
        <v/>
      </c>
      <c r="AP204" s="46" t="str">
        <f>IF(G204="", "", VLOOKUP(G204,【参考】数式用!$A$4:$M$54,13,FALSE))</f>
        <v/>
      </c>
      <c r="AQ204" s="46" t="str">
        <f t="shared" si="23"/>
        <v>―</v>
      </c>
    </row>
    <row r="205" spans="1:43" ht="45" customHeight="1">
      <c r="A205" s="114">
        <f t="shared" si="24"/>
        <v>191</v>
      </c>
      <c r="B205" s="115" t="str">
        <f>IF(基本情報入力シート!B248="","",基本情報入力シート!B248)</f>
        <v/>
      </c>
      <c r="C205" s="116" t="str">
        <f>IF(基本情報入力シート!L248="","",基本情報入力シート!L248)</f>
        <v/>
      </c>
      <c r="D205" s="116" t="str">
        <f>IF(基本情報入力シート!Q248="","",基本情報入力シート!Q248)</f>
        <v/>
      </c>
      <c r="E205" s="116" t="str">
        <f>IF(基本情報入力シート!V248="","",基本情報入力シート!V248)</f>
        <v/>
      </c>
      <c r="F205" s="116" t="str">
        <f>IF(基本情報入力シート!W248="","",基本情報入力シート!W248)</f>
        <v/>
      </c>
      <c r="G205" s="116" t="str">
        <f>IF(基本情報入力シート!Z248="","",基本情報入力シート!Z248)</f>
        <v/>
      </c>
      <c r="H205" s="215" t="str">
        <f>IF(基本情報入力シート!AD248="","",基本情報入力シート!AD248)</f>
        <v/>
      </c>
      <c r="I205" s="335" t="str">
        <f>IF(基本情報入力シート!AE248="","",基本情報入力シート!AE248)</f>
        <v/>
      </c>
      <c r="J205" s="449"/>
      <c r="K205" s="450"/>
      <c r="L205" s="448"/>
      <c r="M205" s="336" t="str">
        <f>IF(G205="", "", VLOOKUP(AO205,【参考】数式用!$AZ$3:$BA$6, 2, FALSE))</f>
        <v/>
      </c>
      <c r="N205" s="337" t="str">
        <f>IF(G205="","",VLOOKUP(G205,【参考】数式用!$A$4:$L$54,MATCH('様式第2-3号（個表） '!M205,【参考】数式用!$J$3:$L$3,0)+9,FALSE))</f>
        <v/>
      </c>
      <c r="O205" s="452" t="s">
        <v>2388</v>
      </c>
      <c r="P205" s="338" t="str">
        <f t="shared" si="26"/>
        <v>未入力あり</v>
      </c>
      <c r="Q205" s="258" t="str">
        <f>IFERROR(IF(P205="未入力あり","",ROUNDDOWN(ROUNDDOWN($H205*$I205,0)*VLOOKUP($G205,【参考】数式用!$A$4:$E$54,3, FALSE),0)),"")</f>
        <v/>
      </c>
      <c r="R205" s="258" t="str">
        <f>IF(AM205="×", 0,IF(P205="未入力あり","",ROUNDDOWN(ROUNDDOWN($H205*$I205,0)*VLOOKUP($G205,【参考】数式用!$A$4:$E$54,4,FALSE),0)))</f>
        <v/>
      </c>
      <c r="S205" s="339" t="str">
        <f>IF(AN205="×", 0,IF(P205="未入力あり","",ROUNDDOWN(ROUNDDOWN($H205*$I205,0)*VLOOKUP($G205,【参考】数式用!$A$4:$E$54,5, FALSE),0)))</f>
        <v/>
      </c>
      <c r="T205" s="342"/>
      <c r="U205" s="343"/>
      <c r="V205" s="33"/>
      <c r="W205" s="758"/>
      <c r="X205" s="758"/>
      <c r="Y205" s="758"/>
      <c r="Z205" s="758"/>
      <c r="AA205" s="758"/>
      <c r="AB205" s="758"/>
      <c r="AC205" s="758"/>
      <c r="AD205" s="758"/>
      <c r="AE205" s="758"/>
      <c r="AF205" s="758"/>
      <c r="AG205" s="758"/>
      <c r="AI205" s="345" t="str">
        <f t="shared" si="20"/>
        <v/>
      </c>
      <c r="AJ205" s="46" t="e">
        <f>VLOOKUP('様式第2-3号（個表） '!$G205,【参考】数式用!$P$4:$Q$54,2, FALSE)</f>
        <v>#N/A</v>
      </c>
      <c r="AK205" s="46" t="e">
        <f>VLOOKUP('様式第2-3号（個表） '!$G205,【参考】数式用!$P$4:$W$54,8, FALSE)</f>
        <v>#N/A</v>
      </c>
      <c r="AL205" s="46" t="e">
        <f>VLOOKUP('様式第2-3号（個表） '!$G205,【参考】数式用!$P$4:$AD$54,15, FALSE)</f>
        <v>#N/A</v>
      </c>
      <c r="AM205" s="46" t="str">
        <f t="shared" si="21"/>
        <v/>
      </c>
      <c r="AN205" s="46" t="str">
        <f t="shared" si="22"/>
        <v/>
      </c>
      <c r="AO205" s="46" t="str">
        <f t="shared" si="25"/>
        <v/>
      </c>
      <c r="AP205" s="46" t="str">
        <f>IF(G205="", "", VLOOKUP(G205,【参考】数式用!$A$4:$M$54,13,FALSE))</f>
        <v/>
      </c>
      <c r="AQ205" s="46" t="str">
        <f t="shared" si="23"/>
        <v>―</v>
      </c>
    </row>
    <row r="206" spans="1:43" ht="45" customHeight="1">
      <c r="A206" s="114">
        <f t="shared" si="24"/>
        <v>192</v>
      </c>
      <c r="B206" s="115" t="str">
        <f>IF(基本情報入力シート!B249="","",基本情報入力シート!B249)</f>
        <v/>
      </c>
      <c r="C206" s="116" t="str">
        <f>IF(基本情報入力シート!L249="","",基本情報入力シート!L249)</f>
        <v/>
      </c>
      <c r="D206" s="116" t="str">
        <f>IF(基本情報入力シート!Q249="","",基本情報入力シート!Q249)</f>
        <v/>
      </c>
      <c r="E206" s="116" t="str">
        <f>IF(基本情報入力シート!V249="","",基本情報入力シート!V249)</f>
        <v/>
      </c>
      <c r="F206" s="116" t="str">
        <f>IF(基本情報入力シート!W249="","",基本情報入力シート!W249)</f>
        <v/>
      </c>
      <c r="G206" s="116" t="str">
        <f>IF(基本情報入力シート!Z249="","",基本情報入力シート!Z249)</f>
        <v/>
      </c>
      <c r="H206" s="215" t="str">
        <f>IF(基本情報入力シート!AD249="","",基本情報入力シート!AD249)</f>
        <v/>
      </c>
      <c r="I206" s="335" t="str">
        <f>IF(基本情報入力シート!AE249="","",基本情報入力シート!AE249)</f>
        <v/>
      </c>
      <c r="J206" s="449"/>
      <c r="K206" s="450"/>
      <c r="L206" s="448"/>
      <c r="M206" s="336" t="str">
        <f>IF(G206="", "", VLOOKUP(AO206,【参考】数式用!$AZ$3:$BA$6, 2, FALSE))</f>
        <v/>
      </c>
      <c r="N206" s="337" t="str">
        <f>IF(G206="","",VLOOKUP(G206,【参考】数式用!$A$4:$L$54,MATCH('様式第2-3号（個表） '!M206,【参考】数式用!$J$3:$L$3,0)+9,FALSE))</f>
        <v/>
      </c>
      <c r="O206" s="451" t="s">
        <v>2388</v>
      </c>
      <c r="P206" s="338" t="str">
        <f t="shared" si="26"/>
        <v>未入力あり</v>
      </c>
      <c r="Q206" s="258" t="str">
        <f>IFERROR(IF(P206="未入力あり","",ROUNDDOWN(ROUNDDOWN($H206*$I206,0)*VLOOKUP($G206,【参考】数式用!$A$4:$E$54,3, FALSE),0)),"")</f>
        <v/>
      </c>
      <c r="R206" s="258" t="str">
        <f>IF(AM206="×", 0,IF(P206="未入力あり","",ROUNDDOWN(ROUNDDOWN($H206*$I206,0)*VLOOKUP($G206,【参考】数式用!$A$4:$E$54,4,FALSE),0)))</f>
        <v/>
      </c>
      <c r="S206" s="339" t="str">
        <f>IF(AN206="×", 0,IF(P206="未入力あり","",ROUNDDOWN(ROUNDDOWN($H206*$I206,0)*VLOOKUP($G206,【参考】数式用!$A$4:$E$54,5, FALSE),0)))</f>
        <v/>
      </c>
      <c r="T206" s="342"/>
      <c r="U206" s="343"/>
      <c r="V206" s="33"/>
      <c r="W206" s="758"/>
      <c r="X206" s="758"/>
      <c r="Y206" s="758"/>
      <c r="Z206" s="758"/>
      <c r="AA206" s="758"/>
      <c r="AB206" s="758"/>
      <c r="AC206" s="758"/>
      <c r="AD206" s="758"/>
      <c r="AE206" s="758"/>
      <c r="AF206" s="758"/>
      <c r="AG206" s="758"/>
      <c r="AI206" s="345" t="str">
        <f t="shared" si="20"/>
        <v/>
      </c>
      <c r="AJ206" s="46" t="e">
        <f>VLOOKUP('様式第2-3号（個表） '!$G206,【参考】数式用!$P$4:$Q$54,2, FALSE)</f>
        <v>#N/A</v>
      </c>
      <c r="AK206" s="46" t="e">
        <f>VLOOKUP('様式第2-3号（個表） '!$G206,【参考】数式用!$P$4:$W$54,8, FALSE)</f>
        <v>#N/A</v>
      </c>
      <c r="AL206" s="46" t="e">
        <f>VLOOKUP('様式第2-3号（個表） '!$G206,【参考】数式用!$P$4:$AD$54,15, FALSE)</f>
        <v>#N/A</v>
      </c>
      <c r="AM206" s="46" t="str">
        <f t="shared" si="21"/>
        <v/>
      </c>
      <c r="AN206" s="46" t="str">
        <f t="shared" si="22"/>
        <v/>
      </c>
      <c r="AO206" s="46" t="str">
        <f t="shared" si="25"/>
        <v/>
      </c>
      <c r="AP206" s="46" t="str">
        <f>IF(G206="", "", VLOOKUP(G206,【参考】数式用!$A$4:$M$54,13,FALSE))</f>
        <v/>
      </c>
      <c r="AQ206" s="46" t="str">
        <f t="shared" si="23"/>
        <v>―</v>
      </c>
    </row>
    <row r="207" spans="1:43" ht="45" customHeight="1">
      <c r="A207" s="114">
        <f t="shared" si="24"/>
        <v>193</v>
      </c>
      <c r="B207" s="115" t="str">
        <f>IF(基本情報入力シート!B250="","",基本情報入力シート!B250)</f>
        <v/>
      </c>
      <c r="C207" s="116" t="str">
        <f>IF(基本情報入力シート!L250="","",基本情報入力シート!L250)</f>
        <v/>
      </c>
      <c r="D207" s="116" t="str">
        <f>IF(基本情報入力シート!Q250="","",基本情報入力シート!Q250)</f>
        <v/>
      </c>
      <c r="E207" s="116" t="str">
        <f>IF(基本情報入力シート!V250="","",基本情報入力シート!V250)</f>
        <v/>
      </c>
      <c r="F207" s="116" t="str">
        <f>IF(基本情報入力シート!W250="","",基本情報入力シート!W250)</f>
        <v/>
      </c>
      <c r="G207" s="116" t="str">
        <f>IF(基本情報入力シート!Z250="","",基本情報入力シート!Z250)</f>
        <v/>
      </c>
      <c r="H207" s="215" t="str">
        <f>IF(基本情報入力シート!AD250="","",基本情報入力シート!AD250)</f>
        <v/>
      </c>
      <c r="I207" s="335" t="str">
        <f>IF(基本情報入力シート!AE250="","",基本情報入力シート!AE250)</f>
        <v/>
      </c>
      <c r="J207" s="449"/>
      <c r="K207" s="450"/>
      <c r="L207" s="448"/>
      <c r="M207" s="336" t="str">
        <f>IF(G207="", "", VLOOKUP(AO207,【参考】数式用!$AZ$3:$BA$6, 2, FALSE))</f>
        <v/>
      </c>
      <c r="N207" s="337" t="str">
        <f>IF(G207="","",VLOOKUP(G207,【参考】数式用!$A$4:$L$54,MATCH('様式第2-3号（個表） '!M207,【参考】数式用!$J$3:$L$3,0)+9,FALSE))</f>
        <v/>
      </c>
      <c r="O207" s="452" t="s">
        <v>2388</v>
      </c>
      <c r="P207" s="338" t="str">
        <f t="shared" si="26"/>
        <v>未入力あり</v>
      </c>
      <c r="Q207" s="258" t="str">
        <f>IFERROR(IF(P207="未入力あり","",ROUNDDOWN(ROUNDDOWN($H207*$I207,0)*VLOOKUP($G207,【参考】数式用!$A$4:$E$54,3, FALSE),0)),"")</f>
        <v/>
      </c>
      <c r="R207" s="258" t="str">
        <f>IF(AM207="×", 0,IF(P207="未入力あり","",ROUNDDOWN(ROUNDDOWN($H207*$I207,0)*VLOOKUP($G207,【参考】数式用!$A$4:$E$54,4,FALSE),0)))</f>
        <v/>
      </c>
      <c r="S207" s="339" t="str">
        <f>IF(AN207="×", 0,IF(P207="未入力あり","",ROUNDDOWN(ROUNDDOWN($H207*$I207,0)*VLOOKUP($G207,【参考】数式用!$A$4:$E$54,5, FALSE),0)))</f>
        <v/>
      </c>
      <c r="T207" s="342"/>
      <c r="U207" s="343"/>
      <c r="V207" s="33"/>
      <c r="W207" s="758"/>
      <c r="X207" s="758"/>
      <c r="Y207" s="758"/>
      <c r="Z207" s="758"/>
      <c r="AA207" s="758"/>
      <c r="AB207" s="758"/>
      <c r="AC207" s="758"/>
      <c r="AD207" s="758"/>
      <c r="AE207" s="758"/>
      <c r="AF207" s="758"/>
      <c r="AG207" s="758"/>
      <c r="AI207" s="345" t="str">
        <f t="shared" ref="AI207:AI214" si="27">IF(T207="○", F207, "")</f>
        <v/>
      </c>
      <c r="AJ207" s="46" t="e">
        <f>VLOOKUP('様式第2-3号（個表） '!$G207,【参考】数式用!$P$4:$Q$54,2, FALSE)</f>
        <v>#N/A</v>
      </c>
      <c r="AK207" s="46" t="e">
        <f>VLOOKUP('様式第2-3号（個表） '!$G207,【参考】数式用!$P$4:$W$54,8, FALSE)</f>
        <v>#N/A</v>
      </c>
      <c r="AL207" s="46" t="e">
        <f>VLOOKUP('様式第2-3号（個表） '!$G207,【参考】数式用!$P$4:$AD$54,15, FALSE)</f>
        <v>#N/A</v>
      </c>
      <c r="AM207" s="46" t="str">
        <f t="shared" ref="AM207:AM214" si="28">IF(K207="", "", IF(OR(K207="要件を満たさない",K207="―"), "×","○"))</f>
        <v/>
      </c>
      <c r="AN207" s="46" t="str">
        <f t="shared" ref="AN207:AN214" si="29">IF(L207="", "", IF(OR(L207="要件を満たさない",L207="―"), "×","○"))</f>
        <v/>
      </c>
      <c r="AO207" s="46" t="str">
        <f t="shared" si="25"/>
        <v/>
      </c>
      <c r="AP207" s="46" t="str">
        <f>IF(G207="", "", VLOOKUP(G207,【参考】数式用!$A$4:$M$54,13,FALSE))</f>
        <v/>
      </c>
      <c r="AQ207" s="46" t="str">
        <f t="shared" ref="AQ207:AQ214" si="30">IF(AND(AM207="×",L207="②の要件を満たしている"),"×","―")</f>
        <v>―</v>
      </c>
    </row>
    <row r="208" spans="1:43" ht="45" customHeight="1">
      <c r="A208" s="114">
        <f t="shared" si="24"/>
        <v>194</v>
      </c>
      <c r="B208" s="115" t="str">
        <f>IF(基本情報入力シート!B251="","",基本情報入力シート!B251)</f>
        <v/>
      </c>
      <c r="C208" s="116" t="str">
        <f>IF(基本情報入力シート!L251="","",基本情報入力シート!L251)</f>
        <v/>
      </c>
      <c r="D208" s="116" t="str">
        <f>IF(基本情報入力シート!Q251="","",基本情報入力シート!Q251)</f>
        <v/>
      </c>
      <c r="E208" s="116" t="str">
        <f>IF(基本情報入力シート!V251="","",基本情報入力シート!V251)</f>
        <v/>
      </c>
      <c r="F208" s="116" t="str">
        <f>IF(基本情報入力シート!W251="","",基本情報入力シート!W251)</f>
        <v/>
      </c>
      <c r="G208" s="116" t="str">
        <f>IF(基本情報入力シート!Z251="","",基本情報入力シート!Z251)</f>
        <v/>
      </c>
      <c r="H208" s="215" t="str">
        <f>IF(基本情報入力シート!AD251="","",基本情報入力シート!AD251)</f>
        <v/>
      </c>
      <c r="I208" s="335" t="str">
        <f>IF(基本情報入力シート!AE251="","",基本情報入力シート!AE251)</f>
        <v/>
      </c>
      <c r="J208" s="449"/>
      <c r="K208" s="450"/>
      <c r="L208" s="448"/>
      <c r="M208" s="336" t="str">
        <f>IF(G208="", "", VLOOKUP(AO208,【参考】数式用!$AZ$3:$BA$6, 2, FALSE))</f>
        <v/>
      </c>
      <c r="N208" s="337" t="str">
        <f>IF(G208="","",VLOOKUP(G208,【参考】数式用!$A$4:$L$54,MATCH('様式第2-3号（個表） '!M208,【参考】数式用!$J$3:$L$3,0)+9,FALSE))</f>
        <v/>
      </c>
      <c r="O208" s="452" t="s">
        <v>2388</v>
      </c>
      <c r="P208" s="338" t="str">
        <f t="shared" si="26"/>
        <v>未入力あり</v>
      </c>
      <c r="Q208" s="258" t="str">
        <f>IFERROR(IF(P208="未入力あり","",ROUNDDOWN(ROUNDDOWN($H208*$I208,0)*VLOOKUP($G208,【参考】数式用!$A$4:$E$54,3, FALSE),0)),"")</f>
        <v/>
      </c>
      <c r="R208" s="258" t="str">
        <f>IF(AM208="×", 0,IF(P208="未入力あり","",ROUNDDOWN(ROUNDDOWN($H208*$I208,0)*VLOOKUP($G208,【参考】数式用!$A$4:$E$54,4,FALSE),0)))</f>
        <v/>
      </c>
      <c r="S208" s="339" t="str">
        <f>IF(AN208="×", 0,IF(P208="未入力あり","",ROUNDDOWN(ROUNDDOWN($H208*$I208,0)*VLOOKUP($G208,【参考】数式用!$A$4:$E$54,5, FALSE),0)))</f>
        <v/>
      </c>
      <c r="T208" s="342"/>
      <c r="U208" s="343"/>
      <c r="V208" s="33"/>
      <c r="W208" s="758"/>
      <c r="X208" s="758"/>
      <c r="Y208" s="758"/>
      <c r="Z208" s="758"/>
      <c r="AA208" s="758"/>
      <c r="AB208" s="758"/>
      <c r="AC208" s="758"/>
      <c r="AD208" s="758"/>
      <c r="AE208" s="758"/>
      <c r="AF208" s="758"/>
      <c r="AG208" s="758"/>
      <c r="AI208" s="345" t="str">
        <f t="shared" si="27"/>
        <v/>
      </c>
      <c r="AJ208" s="46" t="e">
        <f>VLOOKUP('様式第2-3号（個表） '!$G208,【参考】数式用!$P$4:$Q$54,2, FALSE)</f>
        <v>#N/A</v>
      </c>
      <c r="AK208" s="46" t="e">
        <f>VLOOKUP('様式第2-3号（個表） '!$G208,【参考】数式用!$P$4:$W$54,8, FALSE)</f>
        <v>#N/A</v>
      </c>
      <c r="AL208" s="46" t="e">
        <f>VLOOKUP('様式第2-3号（個表） '!$G208,【参考】数式用!$P$4:$AD$54,15, FALSE)</f>
        <v>#N/A</v>
      </c>
      <c r="AM208" s="46" t="str">
        <f t="shared" si="28"/>
        <v/>
      </c>
      <c r="AN208" s="46" t="str">
        <f t="shared" si="29"/>
        <v/>
      </c>
      <c r="AO208" s="46" t="str">
        <f t="shared" si="25"/>
        <v/>
      </c>
      <c r="AP208" s="46" t="str">
        <f>IF(G208="", "", VLOOKUP(G208,【参考】数式用!$A$4:$M$54,13,FALSE))</f>
        <v/>
      </c>
      <c r="AQ208" s="46" t="str">
        <f t="shared" si="30"/>
        <v>―</v>
      </c>
    </row>
    <row r="209" spans="1:43" ht="45" customHeight="1">
      <c r="A209" s="114">
        <f t="shared" ref="A209:A214" si="31">A208+1</f>
        <v>195</v>
      </c>
      <c r="B209" s="115" t="str">
        <f>IF(基本情報入力シート!B252="","",基本情報入力シート!B252)</f>
        <v/>
      </c>
      <c r="C209" s="116" t="str">
        <f>IF(基本情報入力シート!L252="","",基本情報入力シート!L252)</f>
        <v/>
      </c>
      <c r="D209" s="116" t="str">
        <f>IF(基本情報入力シート!Q252="","",基本情報入力シート!Q252)</f>
        <v/>
      </c>
      <c r="E209" s="116" t="str">
        <f>IF(基本情報入力シート!V252="","",基本情報入力シート!V252)</f>
        <v/>
      </c>
      <c r="F209" s="116" t="str">
        <f>IF(基本情報入力シート!W252="","",基本情報入力シート!W252)</f>
        <v/>
      </c>
      <c r="G209" s="116" t="str">
        <f>IF(基本情報入力シート!Z252="","",基本情報入力シート!Z252)</f>
        <v/>
      </c>
      <c r="H209" s="215" t="str">
        <f>IF(基本情報入力シート!AD252="","",基本情報入力シート!AD252)</f>
        <v/>
      </c>
      <c r="I209" s="335" t="str">
        <f>IF(基本情報入力シート!AE252="","",基本情報入力シート!AE252)</f>
        <v/>
      </c>
      <c r="J209" s="449"/>
      <c r="K209" s="450"/>
      <c r="L209" s="448"/>
      <c r="M209" s="336" t="str">
        <f>IF(G209="", "", VLOOKUP(AO209,【参考】数式用!$AZ$3:$BA$6, 2, FALSE))</f>
        <v/>
      </c>
      <c r="N209" s="337" t="str">
        <f>IF(G209="","",VLOOKUP(G209,【参考】数式用!$A$4:$L$54,MATCH('様式第2-3号（個表） '!M209,【参考】数式用!$J$3:$L$3,0)+9,FALSE))</f>
        <v/>
      </c>
      <c r="O209" s="451" t="s">
        <v>2388</v>
      </c>
      <c r="P209" s="338" t="str">
        <f t="shared" si="26"/>
        <v>未入力あり</v>
      </c>
      <c r="Q209" s="258" t="str">
        <f>IFERROR(IF(P209="未入力あり","",ROUNDDOWN(ROUNDDOWN($H209*$I209,0)*VLOOKUP($G209,【参考】数式用!$A$4:$E$54,3, FALSE),0)),"")</f>
        <v/>
      </c>
      <c r="R209" s="258" t="str">
        <f>IF(AM209="×", 0,IF(P209="未入力あり","",ROUNDDOWN(ROUNDDOWN($H209*$I209,0)*VLOOKUP($G209,【参考】数式用!$A$4:$E$54,4,FALSE),0)))</f>
        <v/>
      </c>
      <c r="S209" s="339" t="str">
        <f>IF(AN209="×", 0,IF(P209="未入力あり","",ROUNDDOWN(ROUNDDOWN($H209*$I209,0)*VLOOKUP($G209,【参考】数式用!$A$4:$E$54,5, FALSE),0)))</f>
        <v/>
      </c>
      <c r="T209" s="342"/>
      <c r="U209" s="343"/>
      <c r="V209" s="33"/>
      <c r="W209" s="758"/>
      <c r="X209" s="758"/>
      <c r="Y209" s="758"/>
      <c r="Z209" s="758"/>
      <c r="AA209" s="758"/>
      <c r="AB209" s="758"/>
      <c r="AC209" s="758"/>
      <c r="AD209" s="758"/>
      <c r="AE209" s="758"/>
      <c r="AF209" s="758"/>
      <c r="AG209" s="758"/>
      <c r="AI209" s="345" t="str">
        <f t="shared" si="27"/>
        <v/>
      </c>
      <c r="AJ209" s="46" t="e">
        <f>VLOOKUP('様式第2-3号（個表） '!$G209,【参考】数式用!$P$4:$Q$54,2, FALSE)</f>
        <v>#N/A</v>
      </c>
      <c r="AK209" s="46" t="e">
        <f>VLOOKUP('様式第2-3号（個表） '!$G209,【参考】数式用!$P$4:$W$54,8, FALSE)</f>
        <v>#N/A</v>
      </c>
      <c r="AL209" s="46" t="e">
        <f>VLOOKUP('様式第2-3号（個表） '!$G209,【参考】数式用!$P$4:$AD$54,15, FALSE)</f>
        <v>#N/A</v>
      </c>
      <c r="AM209" s="46" t="str">
        <f t="shared" si="28"/>
        <v/>
      </c>
      <c r="AN209" s="46" t="str">
        <f t="shared" si="29"/>
        <v/>
      </c>
      <c r="AO209" s="46" t="str">
        <f t="shared" si="25"/>
        <v/>
      </c>
      <c r="AP209" s="46" t="str">
        <f>IF(G209="", "", VLOOKUP(G209,【参考】数式用!$A$4:$M$54,13,FALSE))</f>
        <v/>
      </c>
      <c r="AQ209" s="46" t="str">
        <f t="shared" si="30"/>
        <v>―</v>
      </c>
    </row>
    <row r="210" spans="1:43" ht="45" customHeight="1">
      <c r="A210" s="114">
        <f t="shared" si="31"/>
        <v>196</v>
      </c>
      <c r="B210" s="115" t="str">
        <f>IF(基本情報入力シート!B253="","",基本情報入力シート!B253)</f>
        <v/>
      </c>
      <c r="C210" s="116" t="str">
        <f>IF(基本情報入力シート!L253="","",基本情報入力シート!L253)</f>
        <v/>
      </c>
      <c r="D210" s="116" t="str">
        <f>IF(基本情報入力シート!Q253="","",基本情報入力シート!Q253)</f>
        <v/>
      </c>
      <c r="E210" s="116" t="str">
        <f>IF(基本情報入力シート!V253="","",基本情報入力シート!V253)</f>
        <v/>
      </c>
      <c r="F210" s="116" t="str">
        <f>IF(基本情報入力シート!W253="","",基本情報入力シート!W253)</f>
        <v/>
      </c>
      <c r="G210" s="116" t="str">
        <f>IF(基本情報入力シート!Z253="","",基本情報入力シート!Z253)</f>
        <v/>
      </c>
      <c r="H210" s="215" t="str">
        <f>IF(基本情報入力シート!AD253="","",基本情報入力シート!AD253)</f>
        <v/>
      </c>
      <c r="I210" s="335" t="str">
        <f>IF(基本情報入力シート!AE253="","",基本情報入力シート!AE253)</f>
        <v/>
      </c>
      <c r="J210" s="449"/>
      <c r="K210" s="450"/>
      <c r="L210" s="448"/>
      <c r="M210" s="336" t="str">
        <f>IF(G210="", "", VLOOKUP(AO210,【参考】数式用!$AZ$3:$BA$6, 2, FALSE))</f>
        <v/>
      </c>
      <c r="N210" s="337" t="str">
        <f>IF(G210="","",VLOOKUP(G210,【参考】数式用!$A$4:$L$54,MATCH('様式第2-3号（個表） '!M210,【参考】数式用!$J$3:$L$3,0)+9,FALSE))</f>
        <v/>
      </c>
      <c r="O210" s="452" t="s">
        <v>2388</v>
      </c>
      <c r="P210" s="338" t="str">
        <f t="shared" si="26"/>
        <v>未入力あり</v>
      </c>
      <c r="Q210" s="258" t="str">
        <f>IFERROR(IF(P210="未入力あり","",ROUNDDOWN(ROUNDDOWN($H210*$I210,0)*VLOOKUP($G210,【参考】数式用!$A$4:$E$54,3, FALSE),0)),"")</f>
        <v/>
      </c>
      <c r="R210" s="258" t="str">
        <f>IF(AM210="×", 0,IF(P210="未入力あり","",ROUNDDOWN(ROUNDDOWN($H210*$I210,0)*VLOOKUP($G210,【参考】数式用!$A$4:$E$54,4,FALSE),0)))</f>
        <v/>
      </c>
      <c r="S210" s="339" t="str">
        <f>IF(AN210="×", 0,IF(P210="未入力あり","",ROUNDDOWN(ROUNDDOWN($H210*$I210,0)*VLOOKUP($G210,【参考】数式用!$A$4:$E$54,5, FALSE),0)))</f>
        <v/>
      </c>
      <c r="T210" s="342"/>
      <c r="U210" s="343"/>
      <c r="V210" s="33"/>
      <c r="W210" s="758"/>
      <c r="X210" s="758"/>
      <c r="Y210" s="758"/>
      <c r="Z210" s="758"/>
      <c r="AA210" s="758"/>
      <c r="AB210" s="758"/>
      <c r="AC210" s="758"/>
      <c r="AD210" s="758"/>
      <c r="AE210" s="758"/>
      <c r="AF210" s="758"/>
      <c r="AG210" s="758"/>
      <c r="AI210" s="345" t="str">
        <f t="shared" si="27"/>
        <v/>
      </c>
      <c r="AJ210" s="46" t="e">
        <f>VLOOKUP('様式第2-3号（個表） '!$G210,【参考】数式用!$P$4:$Q$54,2, FALSE)</f>
        <v>#N/A</v>
      </c>
      <c r="AK210" s="46" t="e">
        <f>VLOOKUP('様式第2-3号（個表） '!$G210,【参考】数式用!$P$4:$W$54,8, FALSE)</f>
        <v>#N/A</v>
      </c>
      <c r="AL210" s="46" t="e">
        <f>VLOOKUP('様式第2-3号（個表） '!$G210,【参考】数式用!$P$4:$AD$54,15, FALSE)</f>
        <v>#N/A</v>
      </c>
      <c r="AM210" s="46" t="str">
        <f t="shared" si="28"/>
        <v/>
      </c>
      <c r="AN210" s="46" t="str">
        <f t="shared" si="29"/>
        <v/>
      </c>
      <c r="AO210" s="46" t="str">
        <f t="shared" si="25"/>
        <v/>
      </c>
      <c r="AP210" s="46" t="str">
        <f>IF(G210="", "", VLOOKUP(G210,【参考】数式用!$A$4:$M$54,13,FALSE))</f>
        <v/>
      </c>
      <c r="AQ210" s="46" t="str">
        <f t="shared" si="30"/>
        <v>―</v>
      </c>
    </row>
    <row r="211" spans="1:43" ht="45" customHeight="1">
      <c r="A211" s="114">
        <f t="shared" si="31"/>
        <v>197</v>
      </c>
      <c r="B211" s="115" t="str">
        <f>IF(基本情報入力シート!B254="","",基本情報入力シート!B254)</f>
        <v/>
      </c>
      <c r="C211" s="116" t="str">
        <f>IF(基本情報入力シート!L254="","",基本情報入力シート!L254)</f>
        <v/>
      </c>
      <c r="D211" s="116" t="str">
        <f>IF(基本情報入力シート!Q254="","",基本情報入力シート!Q254)</f>
        <v/>
      </c>
      <c r="E211" s="116" t="str">
        <f>IF(基本情報入力シート!V254="","",基本情報入力シート!V254)</f>
        <v/>
      </c>
      <c r="F211" s="116" t="str">
        <f>IF(基本情報入力シート!W254="","",基本情報入力シート!W254)</f>
        <v/>
      </c>
      <c r="G211" s="116" t="str">
        <f>IF(基本情報入力シート!Z254="","",基本情報入力シート!Z254)</f>
        <v/>
      </c>
      <c r="H211" s="215" t="str">
        <f>IF(基本情報入力シート!AD254="","",基本情報入力シート!AD254)</f>
        <v/>
      </c>
      <c r="I211" s="335" t="str">
        <f>IF(基本情報入力シート!AE254="","",基本情報入力シート!AE254)</f>
        <v/>
      </c>
      <c r="J211" s="449"/>
      <c r="K211" s="450"/>
      <c r="L211" s="448"/>
      <c r="M211" s="336" t="str">
        <f>IF(G211="", "", VLOOKUP(AO211,【参考】数式用!$AZ$3:$BA$6, 2, FALSE))</f>
        <v/>
      </c>
      <c r="N211" s="337" t="str">
        <f>IF(G211="","",VLOOKUP(G211,【参考】数式用!$A$4:$L$54,MATCH('様式第2-3号（個表） '!M211,【参考】数式用!$J$3:$L$3,0)+9,FALSE))</f>
        <v/>
      </c>
      <c r="O211" s="452" t="s">
        <v>2388</v>
      </c>
      <c r="P211" s="338" t="str">
        <f t="shared" si="26"/>
        <v>未入力あり</v>
      </c>
      <c r="Q211" s="258" t="str">
        <f>IFERROR(IF(P211="未入力あり","",ROUNDDOWN(ROUNDDOWN($H211*$I211,0)*VLOOKUP($G211,【参考】数式用!$A$4:$E$54,3, FALSE),0)),"")</f>
        <v/>
      </c>
      <c r="R211" s="258" t="str">
        <f>IF(AM211="×", 0,IF(P211="未入力あり","",ROUNDDOWN(ROUNDDOWN($H211*$I211,0)*VLOOKUP($G211,【参考】数式用!$A$4:$E$54,4,FALSE),0)))</f>
        <v/>
      </c>
      <c r="S211" s="339" t="str">
        <f>IF(AN211="×", 0,IF(P211="未入力あり","",ROUNDDOWN(ROUNDDOWN($H211*$I211,0)*VLOOKUP($G211,【参考】数式用!$A$4:$E$54,5, FALSE),0)))</f>
        <v/>
      </c>
      <c r="T211" s="342"/>
      <c r="U211" s="343"/>
      <c r="V211" s="33"/>
      <c r="W211" s="758"/>
      <c r="X211" s="758"/>
      <c r="Y211" s="758"/>
      <c r="Z211" s="758"/>
      <c r="AA211" s="758"/>
      <c r="AB211" s="758"/>
      <c r="AC211" s="758"/>
      <c r="AD211" s="758"/>
      <c r="AE211" s="758"/>
      <c r="AF211" s="758"/>
      <c r="AG211" s="758"/>
      <c r="AI211" s="345" t="str">
        <f t="shared" si="27"/>
        <v/>
      </c>
      <c r="AJ211" s="46" t="e">
        <f>VLOOKUP('様式第2-3号（個表） '!$G211,【参考】数式用!$P$4:$Q$54,2, FALSE)</f>
        <v>#N/A</v>
      </c>
      <c r="AK211" s="46" t="e">
        <f>VLOOKUP('様式第2-3号（個表） '!$G211,【参考】数式用!$P$4:$W$54,8, FALSE)</f>
        <v>#N/A</v>
      </c>
      <c r="AL211" s="46" t="e">
        <f>VLOOKUP('様式第2-3号（個表） '!$G211,【参考】数式用!$P$4:$AD$54,15, FALSE)</f>
        <v>#N/A</v>
      </c>
      <c r="AM211" s="46" t="str">
        <f t="shared" si="28"/>
        <v/>
      </c>
      <c r="AN211" s="46" t="str">
        <f t="shared" si="29"/>
        <v/>
      </c>
      <c r="AO211" s="46" t="str">
        <f t="shared" si="25"/>
        <v/>
      </c>
      <c r="AP211" s="46" t="str">
        <f>IF(G211="", "", VLOOKUP(G211,【参考】数式用!$A$4:$M$54,13,FALSE))</f>
        <v/>
      </c>
      <c r="AQ211" s="46" t="str">
        <f t="shared" si="30"/>
        <v>―</v>
      </c>
    </row>
    <row r="212" spans="1:43" ht="45" customHeight="1">
      <c r="A212" s="114">
        <f t="shared" si="31"/>
        <v>198</v>
      </c>
      <c r="B212" s="115" t="str">
        <f>IF(基本情報入力シート!B255="","",基本情報入力シート!B255)</f>
        <v/>
      </c>
      <c r="C212" s="116" t="str">
        <f>IF(基本情報入力シート!L255="","",基本情報入力シート!L255)</f>
        <v/>
      </c>
      <c r="D212" s="116" t="str">
        <f>IF(基本情報入力シート!Q255="","",基本情報入力シート!Q255)</f>
        <v/>
      </c>
      <c r="E212" s="116" t="str">
        <f>IF(基本情報入力シート!V255="","",基本情報入力シート!V255)</f>
        <v/>
      </c>
      <c r="F212" s="116" t="str">
        <f>IF(基本情報入力シート!W255="","",基本情報入力シート!W255)</f>
        <v/>
      </c>
      <c r="G212" s="116" t="str">
        <f>IF(基本情報入力シート!Z255="","",基本情報入力シート!Z255)</f>
        <v/>
      </c>
      <c r="H212" s="215" t="str">
        <f>IF(基本情報入力シート!AD255="","",基本情報入力シート!AD255)</f>
        <v/>
      </c>
      <c r="I212" s="335" t="str">
        <f>IF(基本情報入力シート!AE255="","",基本情報入力シート!AE255)</f>
        <v/>
      </c>
      <c r="J212" s="449"/>
      <c r="K212" s="450"/>
      <c r="L212" s="448"/>
      <c r="M212" s="336" t="str">
        <f>IF(G212="", "", VLOOKUP(AO212,【参考】数式用!$AZ$3:$BA$6, 2, FALSE))</f>
        <v/>
      </c>
      <c r="N212" s="337" t="str">
        <f>IF(G212="","",VLOOKUP(G212,【参考】数式用!$A$4:$L$54,MATCH('様式第2-3号（個表） '!M212,【参考】数式用!$J$3:$L$3,0)+9,FALSE))</f>
        <v/>
      </c>
      <c r="O212" s="451" t="s">
        <v>2388</v>
      </c>
      <c r="P212" s="338" t="str">
        <f t="shared" si="26"/>
        <v>未入力あり</v>
      </c>
      <c r="Q212" s="258" t="str">
        <f>IFERROR(IF(P212="未入力あり","",ROUNDDOWN(ROUNDDOWN($H212*$I212,0)*VLOOKUP($G212,【参考】数式用!$A$4:$E$54,3, FALSE),0)),"")</f>
        <v/>
      </c>
      <c r="R212" s="258" t="str">
        <f>IF(AM212="×", 0,IF(P212="未入力あり","",ROUNDDOWN(ROUNDDOWN($H212*$I212,0)*VLOOKUP($G212,【参考】数式用!$A$4:$E$54,4,FALSE),0)))</f>
        <v/>
      </c>
      <c r="S212" s="339" t="str">
        <f>IF(AN212="×", 0,IF(P212="未入力あり","",ROUNDDOWN(ROUNDDOWN($H212*$I212,0)*VLOOKUP($G212,【参考】数式用!$A$4:$E$54,5, FALSE),0)))</f>
        <v/>
      </c>
      <c r="T212" s="342"/>
      <c r="U212" s="343"/>
      <c r="V212" s="33"/>
      <c r="W212" s="758"/>
      <c r="X212" s="758"/>
      <c r="Y212" s="758"/>
      <c r="Z212" s="758"/>
      <c r="AA212" s="758"/>
      <c r="AB212" s="758"/>
      <c r="AC212" s="758"/>
      <c r="AD212" s="758"/>
      <c r="AE212" s="758"/>
      <c r="AF212" s="758"/>
      <c r="AG212" s="758"/>
      <c r="AI212" s="345" t="str">
        <f t="shared" si="27"/>
        <v/>
      </c>
      <c r="AJ212" s="46" t="e">
        <f>VLOOKUP('様式第2-3号（個表） '!$G212,【参考】数式用!$P$4:$Q$54,2, FALSE)</f>
        <v>#N/A</v>
      </c>
      <c r="AK212" s="46" t="e">
        <f>VLOOKUP('様式第2-3号（個表） '!$G212,【参考】数式用!$P$4:$W$54,8, FALSE)</f>
        <v>#N/A</v>
      </c>
      <c r="AL212" s="46" t="e">
        <f>VLOOKUP('様式第2-3号（個表） '!$G212,【参考】数式用!$P$4:$AD$54,15, FALSE)</f>
        <v>#N/A</v>
      </c>
      <c r="AM212" s="46" t="str">
        <f t="shared" si="28"/>
        <v/>
      </c>
      <c r="AN212" s="46" t="str">
        <f t="shared" si="29"/>
        <v/>
      </c>
      <c r="AO212" s="46" t="str">
        <f t="shared" si="25"/>
        <v/>
      </c>
      <c r="AP212" s="46" t="str">
        <f>IF(G212="", "", VLOOKUP(G212,【参考】数式用!$A$4:$M$54,13,FALSE))</f>
        <v/>
      </c>
      <c r="AQ212" s="46" t="str">
        <f t="shared" si="30"/>
        <v>―</v>
      </c>
    </row>
    <row r="213" spans="1:43" ht="45" customHeight="1">
      <c r="A213" s="114">
        <f t="shared" si="31"/>
        <v>199</v>
      </c>
      <c r="B213" s="115" t="str">
        <f>IF(基本情報入力シート!B256="","",基本情報入力シート!B256)</f>
        <v/>
      </c>
      <c r="C213" s="116" t="str">
        <f>IF(基本情報入力シート!L256="","",基本情報入力シート!L256)</f>
        <v/>
      </c>
      <c r="D213" s="116" t="str">
        <f>IF(基本情報入力シート!Q256="","",基本情報入力シート!Q256)</f>
        <v/>
      </c>
      <c r="E213" s="116" t="str">
        <f>IF(基本情報入力シート!V256="","",基本情報入力シート!V256)</f>
        <v/>
      </c>
      <c r="F213" s="116" t="str">
        <f>IF(基本情報入力シート!W256="","",基本情報入力シート!W256)</f>
        <v/>
      </c>
      <c r="G213" s="116" t="str">
        <f>IF(基本情報入力シート!Z256="","",基本情報入力シート!Z256)</f>
        <v/>
      </c>
      <c r="H213" s="215" t="str">
        <f>IF(基本情報入力シート!AD256="","",基本情報入力シート!AD256)</f>
        <v/>
      </c>
      <c r="I213" s="335" t="str">
        <f>IF(基本情報入力シート!AE256="","",基本情報入力シート!AE256)</f>
        <v/>
      </c>
      <c r="J213" s="449"/>
      <c r="K213" s="450"/>
      <c r="L213" s="448"/>
      <c r="M213" s="336" t="str">
        <f>IF(G213="", "", VLOOKUP(AO213,【参考】数式用!$AZ$3:$BA$6, 2, FALSE))</f>
        <v/>
      </c>
      <c r="N213" s="337" t="str">
        <f>IF(G213="","",VLOOKUP(G213,【参考】数式用!$A$4:$L$54,MATCH('様式第2-3号（個表） '!M213,【参考】数式用!$J$3:$L$3,0)+9,FALSE))</f>
        <v/>
      </c>
      <c r="O213" s="452" t="s">
        <v>2388</v>
      </c>
      <c r="P213" s="338" t="str">
        <f t="shared" si="26"/>
        <v>未入力あり</v>
      </c>
      <c r="Q213" s="258" t="str">
        <f>IFERROR(IF(P213="未入力あり","",ROUNDDOWN(ROUNDDOWN($H213*$I213,0)*VLOOKUP($G213,【参考】数式用!$A$4:$E$54,3, FALSE),0)),"")</f>
        <v/>
      </c>
      <c r="R213" s="258" t="str">
        <f>IF(AM213="×", 0,IF(P213="未入力あり","",ROUNDDOWN(ROUNDDOWN($H213*$I213,0)*VLOOKUP($G213,【参考】数式用!$A$4:$E$54,4,FALSE),0)))</f>
        <v/>
      </c>
      <c r="S213" s="339" t="str">
        <f>IF(AN213="×", 0,IF(P213="未入力あり","",ROUNDDOWN(ROUNDDOWN($H213*$I213,0)*VLOOKUP($G213,【参考】数式用!$A$4:$E$54,5, FALSE),0)))</f>
        <v/>
      </c>
      <c r="T213" s="342"/>
      <c r="U213" s="343"/>
      <c r="V213" s="33"/>
      <c r="W213" s="758"/>
      <c r="X213" s="758"/>
      <c r="Y213" s="758"/>
      <c r="Z213" s="758"/>
      <c r="AA213" s="758"/>
      <c r="AB213" s="758"/>
      <c r="AC213" s="758"/>
      <c r="AD213" s="758"/>
      <c r="AE213" s="758"/>
      <c r="AF213" s="758"/>
      <c r="AG213" s="758"/>
      <c r="AI213" s="345" t="str">
        <f t="shared" si="27"/>
        <v/>
      </c>
      <c r="AJ213" s="46" t="e">
        <f>VLOOKUP('様式第2-3号（個表） '!$G213,【参考】数式用!$P$4:$Q$54,2, FALSE)</f>
        <v>#N/A</v>
      </c>
      <c r="AK213" s="46" t="e">
        <f>VLOOKUP('様式第2-3号（個表） '!$G213,【参考】数式用!$P$4:$W$54,8, FALSE)</f>
        <v>#N/A</v>
      </c>
      <c r="AL213" s="46" t="e">
        <f>VLOOKUP('様式第2-3号（個表） '!$G213,【参考】数式用!$P$4:$AD$54,15, FALSE)</f>
        <v>#N/A</v>
      </c>
      <c r="AM213" s="46" t="str">
        <f t="shared" si="28"/>
        <v/>
      </c>
      <c r="AN213" s="46" t="str">
        <f t="shared" si="29"/>
        <v/>
      </c>
      <c r="AO213" s="46" t="str">
        <f t="shared" si="25"/>
        <v/>
      </c>
      <c r="AP213" s="46" t="str">
        <f>IF(G213="", "", VLOOKUP(G213,【参考】数式用!$A$4:$M$54,13,FALSE))</f>
        <v/>
      </c>
      <c r="AQ213" s="46" t="str">
        <f t="shared" si="30"/>
        <v>―</v>
      </c>
    </row>
    <row r="214" spans="1:43" ht="45" customHeight="1">
      <c r="A214" s="114">
        <f t="shared" si="31"/>
        <v>200</v>
      </c>
      <c r="B214" s="115" t="str">
        <f>IF(基本情報入力シート!B257="","",基本情報入力シート!B257)</f>
        <v/>
      </c>
      <c r="C214" s="116" t="str">
        <f>IF(基本情報入力シート!L257="","",基本情報入力シート!L257)</f>
        <v/>
      </c>
      <c r="D214" s="116" t="str">
        <f>IF(基本情報入力シート!Q257="","",基本情報入力シート!Q257)</f>
        <v/>
      </c>
      <c r="E214" s="116" t="str">
        <f>IF(基本情報入力シート!V257="","",基本情報入力シート!V257)</f>
        <v/>
      </c>
      <c r="F214" s="116" t="str">
        <f>IF(基本情報入力シート!W257="","",基本情報入力シート!W257)</f>
        <v/>
      </c>
      <c r="G214" s="116" t="str">
        <f>IF(基本情報入力シート!Z257="","",基本情報入力シート!Z257)</f>
        <v/>
      </c>
      <c r="H214" s="216" t="str">
        <f>IF(基本情報入力シート!AD257="","",基本情報入力シート!AD257)</f>
        <v/>
      </c>
      <c r="I214" s="335" t="str">
        <f>IF(基本情報入力シート!AE257="","",基本情報入力シート!AE257)</f>
        <v/>
      </c>
      <c r="J214" s="449"/>
      <c r="K214" s="450"/>
      <c r="L214" s="448"/>
      <c r="M214" s="336" t="str">
        <f>IF(G214="", "", VLOOKUP(AO214,【参考】数式用!$AZ$3:$BA$6, 2, FALSE))</f>
        <v/>
      </c>
      <c r="N214" s="337" t="str">
        <f>IF(G214="","",VLOOKUP(G214,【参考】数式用!$A$4:$L$54,MATCH('様式第2-3号（個表） '!M214,【参考】数式用!$J$3:$L$3,0)+9,FALSE))</f>
        <v/>
      </c>
      <c r="O214" s="452" t="s">
        <v>2388</v>
      </c>
      <c r="P214" s="338" t="str">
        <f t="shared" si="26"/>
        <v>未入力あり</v>
      </c>
      <c r="Q214" s="258" t="str">
        <f>IFERROR(IF(P214="未入力あり","",ROUNDDOWN(ROUNDDOWN($H214*$I214,0)*VLOOKUP($G214,【参考】数式用!$A$4:$E$54,3, FALSE),0)),"")</f>
        <v/>
      </c>
      <c r="R214" s="258" t="str">
        <f>IF(AM214="×", 0,IF(P214="未入力あり","",ROUNDDOWN(ROUNDDOWN($H214*$I214,0)*VLOOKUP($G214,【参考】数式用!$A$4:$E$54,4,FALSE),0)))</f>
        <v/>
      </c>
      <c r="S214" s="339" t="str">
        <f>IF(AN214="×", 0,IF(P214="未入力あり","",ROUNDDOWN(ROUNDDOWN($H214*$I214,0)*VLOOKUP($G214,【参考】数式用!$A$4:$E$54,5, FALSE),0)))</f>
        <v/>
      </c>
      <c r="T214" s="342"/>
      <c r="U214" s="343"/>
      <c r="V214" s="33"/>
      <c r="W214" s="758"/>
      <c r="X214" s="758"/>
      <c r="Y214" s="758"/>
      <c r="Z214" s="758"/>
      <c r="AA214" s="758"/>
      <c r="AB214" s="758"/>
      <c r="AC214" s="758"/>
      <c r="AD214" s="758"/>
      <c r="AE214" s="758"/>
      <c r="AF214" s="758"/>
      <c r="AG214" s="758"/>
      <c r="AI214" s="345" t="str">
        <f t="shared" si="27"/>
        <v/>
      </c>
      <c r="AJ214" s="46" t="e">
        <f>VLOOKUP('様式第2-3号（個表） '!$G214,【参考】数式用!$P$4:$Q$54,2, FALSE)</f>
        <v>#N/A</v>
      </c>
      <c r="AK214" s="46" t="e">
        <f>VLOOKUP('様式第2-3号（個表） '!$G214,【参考】数式用!$P$4:$W$54,8, FALSE)</f>
        <v>#N/A</v>
      </c>
      <c r="AL214" s="46" t="e">
        <f>VLOOKUP('様式第2-3号（個表） '!$G214,【参考】数式用!$P$4:$AD$54,15, FALSE)</f>
        <v>#N/A</v>
      </c>
      <c r="AM214" s="46" t="str">
        <f t="shared" si="28"/>
        <v/>
      </c>
      <c r="AN214" s="46" t="str">
        <f t="shared" si="29"/>
        <v/>
      </c>
      <c r="AO214" s="46" t="str">
        <f t="shared" si="25"/>
        <v/>
      </c>
      <c r="AP214" s="46" t="str">
        <f>IF(G214="", "", VLOOKUP(G214,【参考】数式用!$A$4:$M$54,13,FALSE))</f>
        <v/>
      </c>
      <c r="AQ214" s="46" t="str">
        <f t="shared" si="30"/>
        <v>―</v>
      </c>
    </row>
  </sheetData>
  <sheetProtection algorithmName="SHA-512" hashValue="qimqu6OEkk74iuttM7amP/iyoiqOpi4aygkOCPrbyzQTknCWtvBZjcpBvKIqJ224L8tFzD3wOOuKqYBVRxD4uA==" saltValue="p0LKTSHCIb4ieWfKZ6G8kA==" spinCount="100000" sheet="1"/>
  <dataConsolidate/>
  <mergeCells count="2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W115:AG115"/>
    <mergeCell ref="W116:AG116"/>
    <mergeCell ref="W117:AG117"/>
    <mergeCell ref="W118:AG118"/>
    <mergeCell ref="W119:AG119"/>
    <mergeCell ref="W120:AG120"/>
    <mergeCell ref="W121:AG121"/>
    <mergeCell ref="W122:AG122"/>
    <mergeCell ref="W123:AG123"/>
    <mergeCell ref="W124:AG124"/>
    <mergeCell ref="W125:AG125"/>
    <mergeCell ref="W126:AG126"/>
    <mergeCell ref="W127:AG127"/>
    <mergeCell ref="W128:AG128"/>
    <mergeCell ref="W129:AG129"/>
    <mergeCell ref="W130:AG130"/>
    <mergeCell ref="W131:AG131"/>
    <mergeCell ref="W132:AG132"/>
    <mergeCell ref="W133:AG133"/>
    <mergeCell ref="W134:AG134"/>
    <mergeCell ref="W135:AG135"/>
    <mergeCell ref="W136:AG136"/>
    <mergeCell ref="W137:AG137"/>
    <mergeCell ref="W138:AG138"/>
    <mergeCell ref="W139:AG139"/>
    <mergeCell ref="W140:AG140"/>
    <mergeCell ref="W141:AG141"/>
    <mergeCell ref="W142:AG142"/>
    <mergeCell ref="W143:AG143"/>
    <mergeCell ref="W144:AG144"/>
    <mergeCell ref="W145:AG145"/>
    <mergeCell ref="W146:AG146"/>
    <mergeCell ref="W147:AG147"/>
    <mergeCell ref="W148:AG148"/>
    <mergeCell ref="W149:AG149"/>
    <mergeCell ref="W150:AG150"/>
    <mergeCell ref="W151:AG151"/>
    <mergeCell ref="W152:AG152"/>
    <mergeCell ref="W153:AG153"/>
    <mergeCell ref="W154:AG154"/>
    <mergeCell ref="W155:AG155"/>
    <mergeCell ref="W156:AG156"/>
    <mergeCell ref="W157:AG157"/>
    <mergeCell ref="W158:AG158"/>
    <mergeCell ref="W159:AG159"/>
    <mergeCell ref="W160:AG160"/>
    <mergeCell ref="W161:AG161"/>
    <mergeCell ref="W162:AG162"/>
    <mergeCell ref="W163:AG163"/>
    <mergeCell ref="W164:AG164"/>
    <mergeCell ref="W165:AG165"/>
    <mergeCell ref="W166:AG166"/>
    <mergeCell ref="W167:AG167"/>
    <mergeCell ref="W168:AG168"/>
    <mergeCell ref="W169:AG169"/>
    <mergeCell ref="W170:AG170"/>
    <mergeCell ref="W171:AG171"/>
    <mergeCell ref="W172:AG172"/>
    <mergeCell ref="W173:AG173"/>
    <mergeCell ref="W174:AG174"/>
    <mergeCell ref="W175:AG175"/>
    <mergeCell ref="W176:AG176"/>
    <mergeCell ref="W177:AG177"/>
    <mergeCell ref="W178:AG178"/>
    <mergeCell ref="W179:AG179"/>
    <mergeCell ref="W180:AG180"/>
    <mergeCell ref="W181:AG181"/>
    <mergeCell ref="W182:AG182"/>
    <mergeCell ref="W183:AG183"/>
    <mergeCell ref="W184:AG184"/>
    <mergeCell ref="W185:AG185"/>
    <mergeCell ref="W186:AG186"/>
    <mergeCell ref="W187:AG187"/>
    <mergeCell ref="W188:AG188"/>
    <mergeCell ref="W189:AG189"/>
    <mergeCell ref="W190:AG190"/>
    <mergeCell ref="W191:AG191"/>
    <mergeCell ref="W192:AG192"/>
    <mergeCell ref="W193:AG193"/>
    <mergeCell ref="W194:AG194"/>
    <mergeCell ref="W195:AG195"/>
    <mergeCell ref="W196:AG196"/>
    <mergeCell ref="W197:AG197"/>
    <mergeCell ref="W198:AG198"/>
    <mergeCell ref="W199:AG199"/>
    <mergeCell ref="W200:AG200"/>
    <mergeCell ref="W201:AG201"/>
    <mergeCell ref="W202:AG202"/>
    <mergeCell ref="W203:AG203"/>
    <mergeCell ref="W204:AG204"/>
    <mergeCell ref="W214:AG214"/>
    <mergeCell ref="W205:AG205"/>
    <mergeCell ref="W206:AG206"/>
    <mergeCell ref="W207:AG207"/>
    <mergeCell ref="W208:AG208"/>
    <mergeCell ref="W209:AG209"/>
    <mergeCell ref="W210:AG210"/>
    <mergeCell ref="W211:AG211"/>
    <mergeCell ref="W212:AG212"/>
    <mergeCell ref="W213:AG213"/>
  </mergeCells>
  <phoneticPr fontId="10"/>
  <conditionalFormatting sqref="U15:U214">
    <cfRule type="expression" dxfId="0" priority="5">
      <formula>T15="○"</formula>
    </cfRule>
  </conditionalFormatting>
  <dataValidations count="5">
    <dataValidation type="list" allowBlank="1" showInputMessage="1" showErrorMessage="1" sqref="T15:T214" xr:uid="{3EFF1D26-BA11-44B9-9C96-0E36617512E8}">
      <formula1>"○,－"</formula1>
    </dataValidation>
    <dataValidation type="list" allowBlank="1" showInputMessage="1" showErrorMessage="1" sqref="U15:U214" xr:uid="{648D8439-AE43-4DC6-AFD4-61BD02073A8E}">
      <formula1>"○, 債権譲渡をしていない"</formula1>
    </dataValidation>
    <dataValidation imeMode="halfAlpha" allowBlank="1" showInputMessage="1" showErrorMessage="1" sqref="B15:I214" xr:uid="{72E87541-58B0-4FF7-A94A-3F65979E7F7F}"/>
    <dataValidation type="list" allowBlank="1" showInputMessage="1" showErrorMessage="1" sqref="J15:J214" xr:uid="{2A5692EA-BBE3-4318-9A7A-7777081DAE52}">
      <formula1>INDIRECT(AJ15)</formula1>
    </dataValidation>
    <dataValidation type="list" imeMode="halfAlpha" allowBlank="1" showInputMessage="1" showErrorMessage="1" sqref="K15:L2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O15:O214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E13" sqref="E13:I13"/>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8" customFormat="1" ht="40.200000000000003" customHeight="1">
      <c r="A1" s="138" t="s">
        <v>2432</v>
      </c>
      <c r="B1" s="417"/>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9" customFormat="1" ht="39.6" customHeight="1">
      <c r="A3" s="135"/>
      <c r="B3" s="860" t="s">
        <v>2433</v>
      </c>
      <c r="C3" s="860"/>
      <c r="D3" s="860"/>
      <c r="E3" s="860"/>
      <c r="F3" s="860"/>
      <c r="G3" s="860"/>
      <c r="H3" s="860"/>
      <c r="I3" s="860"/>
      <c r="J3" s="135"/>
    </row>
    <row r="4" spans="1:10" s="136" customFormat="1" ht="25.2" customHeight="1">
      <c r="A4" s="135"/>
      <c r="B4" s="857" t="s">
        <v>2443</v>
      </c>
      <c r="C4" s="858"/>
      <c r="D4" s="858"/>
      <c r="E4" s="858"/>
      <c r="F4" s="858"/>
      <c r="G4" s="858"/>
      <c r="H4" s="858"/>
      <c r="I4" s="859"/>
      <c r="J4" s="135"/>
    </row>
    <row r="5" spans="1:10" s="136" customFormat="1" ht="25.2" customHeight="1">
      <c r="A5" s="135"/>
      <c r="B5" s="420" t="s">
        <v>2434</v>
      </c>
      <c r="C5" s="857" t="s">
        <v>2437</v>
      </c>
      <c r="D5" s="858"/>
      <c r="E5" s="858"/>
      <c r="F5" s="858"/>
      <c r="G5" s="858"/>
      <c r="H5" s="858"/>
      <c r="I5" s="859"/>
      <c r="J5" s="135"/>
    </row>
    <row r="6" spans="1:10" s="136" customFormat="1" ht="25.2" customHeight="1">
      <c r="A6" s="135"/>
      <c r="B6" s="420" t="s">
        <v>2435</v>
      </c>
      <c r="C6" s="857" t="s">
        <v>2444</v>
      </c>
      <c r="D6" s="858"/>
      <c r="E6" s="858"/>
      <c r="F6" s="858"/>
      <c r="G6" s="858"/>
      <c r="H6" s="858"/>
      <c r="I6" s="859"/>
      <c r="J6" s="135"/>
    </row>
    <row r="7" spans="1:10" s="136" customFormat="1" ht="25.2" customHeight="1">
      <c r="A7" s="135"/>
      <c r="B7" s="420" t="s">
        <v>2436</v>
      </c>
      <c r="C7" s="857" t="s">
        <v>2445</v>
      </c>
      <c r="D7" s="858"/>
      <c r="E7" s="858"/>
      <c r="F7" s="858"/>
      <c r="G7" s="858"/>
      <c r="H7" s="858"/>
      <c r="I7" s="859"/>
      <c r="J7" s="135"/>
    </row>
    <row r="8" spans="1:10" s="136" customFormat="1" ht="25.2" customHeight="1">
      <c r="A8" s="135"/>
      <c r="B8" s="421"/>
      <c r="C8" s="135"/>
      <c r="D8" s="422"/>
      <c r="E8" s="422"/>
      <c r="F8" s="422"/>
      <c r="G8" s="422"/>
      <c r="H8" s="422"/>
      <c r="I8" s="422"/>
      <c r="J8" s="135"/>
    </row>
    <row r="9" spans="1:10" s="136" customFormat="1" ht="36" customHeight="1">
      <c r="A9" s="135"/>
      <c r="B9" s="860" t="s">
        <v>2446</v>
      </c>
      <c r="C9" s="860"/>
      <c r="D9" s="860"/>
      <c r="E9" s="860"/>
      <c r="F9" s="860"/>
      <c r="G9" s="860"/>
      <c r="H9" s="860"/>
      <c r="I9" s="860"/>
      <c r="J9" s="135"/>
    </row>
    <row r="10" spans="1:10" s="136" customFormat="1" ht="25.2" customHeight="1">
      <c r="A10" s="135"/>
      <c r="B10" s="857" t="s">
        <v>2447</v>
      </c>
      <c r="C10" s="858"/>
      <c r="D10" s="858"/>
      <c r="E10" s="858"/>
      <c r="F10" s="858"/>
      <c r="G10" s="858"/>
      <c r="H10" s="858"/>
      <c r="I10" s="859"/>
      <c r="J10" s="135"/>
    </row>
    <row r="11" spans="1:10" s="136" customFormat="1" ht="56.4" customHeight="1">
      <c r="A11" s="135"/>
      <c r="B11" s="861" t="s">
        <v>2438</v>
      </c>
      <c r="C11" s="854" t="s">
        <v>2448</v>
      </c>
      <c r="D11" s="855"/>
      <c r="E11" s="855"/>
      <c r="F11" s="855"/>
      <c r="G11" s="855"/>
      <c r="H11" s="855"/>
      <c r="I11" s="856"/>
      <c r="J11" s="135"/>
    </row>
    <row r="12" spans="1:10" s="136" customFormat="1" ht="54.6" customHeight="1">
      <c r="A12" s="135"/>
      <c r="B12" s="861"/>
      <c r="C12" s="862" t="s">
        <v>2449</v>
      </c>
      <c r="D12" s="420" t="s">
        <v>2440</v>
      </c>
      <c r="E12" s="854" t="s">
        <v>2442</v>
      </c>
      <c r="F12" s="855"/>
      <c r="G12" s="855"/>
      <c r="H12" s="855"/>
      <c r="I12" s="856"/>
      <c r="J12" s="424"/>
    </row>
    <row r="13" spans="1:10" s="136" customFormat="1" ht="32.4" customHeight="1">
      <c r="A13" s="135"/>
      <c r="B13" s="861"/>
      <c r="C13" s="863"/>
      <c r="D13" s="420" t="s">
        <v>2441</v>
      </c>
      <c r="E13" s="854" t="s">
        <v>106</v>
      </c>
      <c r="F13" s="855"/>
      <c r="G13" s="855"/>
      <c r="H13" s="855"/>
      <c r="I13" s="856"/>
      <c r="J13" s="424"/>
    </row>
    <row r="14" spans="1:10" s="136" customFormat="1" ht="25.2" customHeight="1">
      <c r="A14" s="135"/>
      <c r="B14" s="420" t="s">
        <v>2439</v>
      </c>
      <c r="C14" s="857" t="s">
        <v>2450</v>
      </c>
      <c r="D14" s="858"/>
      <c r="E14" s="858"/>
      <c r="F14" s="858"/>
      <c r="G14" s="858"/>
      <c r="H14" s="858"/>
      <c r="I14" s="859"/>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107</v>
      </c>
      <c r="B17" s="122"/>
      <c r="C17" s="122"/>
      <c r="D17" s="122"/>
      <c r="E17" s="122"/>
      <c r="F17" s="122"/>
      <c r="G17" s="122"/>
      <c r="H17" s="122"/>
      <c r="I17" s="122"/>
      <c r="J17" s="425"/>
    </row>
    <row r="18" spans="1:10" ht="19.95" customHeight="1">
      <c r="A18" s="123"/>
      <c r="B18" s="124"/>
      <c r="C18" s="124"/>
      <c r="D18" s="124"/>
      <c r="E18" s="124"/>
      <c r="F18" s="124"/>
      <c r="G18" s="124"/>
      <c r="H18" s="124"/>
      <c r="I18" s="124"/>
    </row>
    <row r="19" spans="1:10" ht="40.200000000000003" customHeight="1">
      <c r="A19" s="127" t="s">
        <v>2451</v>
      </c>
      <c r="B19" s="124"/>
      <c r="C19" s="128"/>
      <c r="D19" s="128"/>
      <c r="E19" s="124"/>
      <c r="F19" s="124"/>
      <c r="G19" s="124"/>
      <c r="H19" s="124"/>
      <c r="I19" s="124"/>
    </row>
    <row r="20" spans="1:10" ht="46.8">
      <c r="A20" s="850" t="s">
        <v>115</v>
      </c>
      <c r="B20" s="851"/>
      <c r="C20" s="129" t="s">
        <v>108</v>
      </c>
      <c r="D20" s="130" t="s">
        <v>116</v>
      </c>
      <c r="E20" s="130" t="s">
        <v>117</v>
      </c>
      <c r="F20" s="130" t="s">
        <v>118</v>
      </c>
      <c r="G20" s="131"/>
      <c r="H20" s="131"/>
      <c r="I20" s="131"/>
    </row>
    <row r="21" spans="1:10" ht="93.6">
      <c r="A21" s="852" t="s">
        <v>2452</v>
      </c>
      <c r="B21" s="851"/>
      <c r="C21" s="132" t="s">
        <v>109</v>
      </c>
      <c r="D21" s="132" t="s">
        <v>2456</v>
      </c>
      <c r="E21" s="132" t="s">
        <v>119</v>
      </c>
      <c r="F21" s="132" t="s">
        <v>120</v>
      </c>
      <c r="G21" s="131"/>
      <c r="H21" s="131"/>
      <c r="I21" s="131"/>
    </row>
    <row r="22" spans="1:10" ht="82.2">
      <c r="A22" s="852" t="s">
        <v>2453</v>
      </c>
      <c r="B22" s="851"/>
      <c r="C22" s="132" t="s">
        <v>110</v>
      </c>
      <c r="D22" s="132" t="s">
        <v>2457</v>
      </c>
      <c r="E22" s="132" t="s">
        <v>121</v>
      </c>
      <c r="F22" s="133" t="s">
        <v>122</v>
      </c>
      <c r="G22" s="124"/>
      <c r="H22" s="124"/>
      <c r="I22" s="124"/>
    </row>
    <row r="23" spans="1:10" ht="82.2">
      <c r="A23" s="852" t="s">
        <v>2454</v>
      </c>
      <c r="B23" s="851"/>
      <c r="C23" s="132" t="s">
        <v>111</v>
      </c>
      <c r="D23" s="132" t="s">
        <v>2455</v>
      </c>
      <c r="E23" s="132" t="s">
        <v>123</v>
      </c>
      <c r="F23" s="133" t="s">
        <v>124</v>
      </c>
      <c r="G23" s="124"/>
      <c r="H23" s="124"/>
      <c r="I23" s="124"/>
    </row>
    <row r="24" spans="1:10">
      <c r="A24" s="124"/>
      <c r="B24" s="124"/>
      <c r="C24" s="124"/>
      <c r="D24" s="124"/>
      <c r="E24" s="124"/>
      <c r="F24" s="124"/>
      <c r="G24" s="124"/>
      <c r="H24" s="124"/>
      <c r="I24" s="124"/>
    </row>
    <row r="25" spans="1:10" ht="23.4">
      <c r="A25" s="853" t="s">
        <v>112</v>
      </c>
      <c r="B25" s="853"/>
      <c r="C25" s="853"/>
      <c r="D25" s="853"/>
      <c r="E25" s="853"/>
      <c r="F25" s="853"/>
      <c r="G25" s="853"/>
      <c r="H25" s="853"/>
      <c r="I25" s="853"/>
    </row>
    <row r="26" spans="1:10" ht="23.4">
      <c r="A26" s="126" t="s">
        <v>113</v>
      </c>
      <c r="B26" s="126"/>
      <c r="C26" s="126"/>
      <c r="D26" s="126"/>
      <c r="E26" s="126"/>
      <c r="F26" s="126"/>
      <c r="G26" s="126"/>
      <c r="H26" s="126"/>
      <c r="I26" s="126"/>
    </row>
    <row r="27" spans="1:10" ht="23.4">
      <c r="A27" s="847" t="s">
        <v>114</v>
      </c>
      <c r="B27" s="848"/>
      <c r="C27" s="848"/>
      <c r="D27" s="848"/>
      <c r="E27" s="848"/>
      <c r="F27" s="848"/>
      <c r="G27" s="848"/>
      <c r="H27" s="848"/>
      <c r="I27" s="849"/>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200FE-704F-4FBD-84CF-A2B7882495B6}">
  <dimension ref="B3:AE205"/>
  <sheetViews>
    <sheetView topLeftCell="J1" workbookViewId="0">
      <selection activeCell="R9" sqref="R9"/>
    </sheetView>
  </sheetViews>
  <sheetFormatPr defaultRowHeight="13.2"/>
  <cols>
    <col min="1" max="1" width="0" style="456" hidden="1" customWidth="1"/>
    <col min="2" max="2" width="49.44140625" style="456" hidden="1" customWidth="1"/>
    <col min="3" max="3" width="19.21875" style="456" hidden="1" customWidth="1"/>
    <col min="4" max="4" width="0" style="456" hidden="1" customWidth="1"/>
    <col min="5" max="5" width="14" style="456" hidden="1" customWidth="1"/>
    <col min="6" max="6" width="0" style="456" hidden="1" customWidth="1"/>
    <col min="7" max="7" width="8.88671875" style="456"/>
    <col min="8" max="12" width="13.77734375" style="456" customWidth="1"/>
    <col min="13" max="14" width="14.77734375" style="456" customWidth="1"/>
    <col min="15" max="24" width="13.77734375" style="456" customWidth="1"/>
    <col min="25" max="25" width="14.77734375" style="457" customWidth="1"/>
    <col min="26" max="26" width="15" style="456" customWidth="1"/>
    <col min="27" max="30" width="13.77734375" style="456" customWidth="1"/>
    <col min="31" max="31" width="30.77734375" style="456" customWidth="1"/>
    <col min="32" max="16384" width="8.88671875" style="456"/>
  </cols>
  <sheetData>
    <row r="3" spans="2:31" ht="13.8" thickBot="1"/>
    <row r="4" spans="2:31" ht="19.95" customHeight="1" thickBot="1">
      <c r="B4" s="476" t="s">
        <v>1913</v>
      </c>
      <c r="C4" s="475" t="s">
        <v>125</v>
      </c>
      <c r="E4" s="456" t="s">
        <v>2302</v>
      </c>
      <c r="H4" s="864" t="s">
        <v>2586</v>
      </c>
      <c r="I4" s="864" t="s">
        <v>2585</v>
      </c>
      <c r="J4" s="864" t="s">
        <v>2584</v>
      </c>
      <c r="K4" s="864" t="s">
        <v>2583</v>
      </c>
      <c r="L4" s="864" t="s">
        <v>2582</v>
      </c>
      <c r="M4" s="872" t="s">
        <v>2590</v>
      </c>
      <c r="N4" s="873"/>
      <c r="O4" s="864" t="s">
        <v>2581</v>
      </c>
      <c r="P4" s="864" t="s">
        <v>2580</v>
      </c>
      <c r="Q4" s="864" t="s">
        <v>2302</v>
      </c>
      <c r="R4" s="864" t="s">
        <v>2579</v>
      </c>
      <c r="S4" s="478" t="s">
        <v>2578</v>
      </c>
      <c r="T4" s="479"/>
      <c r="U4" s="479"/>
      <c r="V4" s="480"/>
      <c r="W4" s="868" t="s">
        <v>2589</v>
      </c>
      <c r="X4" s="870" t="s">
        <v>2594</v>
      </c>
      <c r="Y4" s="866" t="s">
        <v>2587</v>
      </c>
      <c r="Z4" s="864" t="s">
        <v>2577</v>
      </c>
      <c r="AA4" s="864" t="s">
        <v>2576</v>
      </c>
      <c r="AB4" s="864" t="s">
        <v>2575</v>
      </c>
      <c r="AC4" s="864" t="s">
        <v>2574</v>
      </c>
      <c r="AD4" s="864" t="s">
        <v>2573</v>
      </c>
      <c r="AE4" s="864" t="s">
        <v>2494</v>
      </c>
    </row>
    <row r="5" spans="2:31" ht="19.95" customHeight="1">
      <c r="B5" s="474"/>
      <c r="C5" s="473"/>
      <c r="H5" s="865"/>
      <c r="I5" s="865"/>
      <c r="J5" s="865"/>
      <c r="K5" s="865"/>
      <c r="L5" s="865"/>
      <c r="M5" s="477" t="s">
        <v>2591</v>
      </c>
      <c r="N5" s="477" t="s">
        <v>2592</v>
      </c>
      <c r="O5" s="865"/>
      <c r="P5" s="865"/>
      <c r="Q5" s="865"/>
      <c r="R5" s="865"/>
      <c r="S5" s="477"/>
      <c r="T5" s="477" t="s">
        <v>2039</v>
      </c>
      <c r="U5" s="477" t="s">
        <v>2040</v>
      </c>
      <c r="V5" s="477" t="s">
        <v>2588</v>
      </c>
      <c r="W5" s="869"/>
      <c r="X5" s="871"/>
      <c r="Y5" s="867"/>
      <c r="Z5" s="865"/>
      <c r="AA5" s="865"/>
      <c r="AB5" s="865"/>
      <c r="AC5" s="865"/>
      <c r="AD5" s="865"/>
      <c r="AE5" s="865"/>
    </row>
    <row r="6" spans="2:31" ht="19.95" customHeight="1">
      <c r="B6" s="472" t="s">
        <v>2572</v>
      </c>
      <c r="C6" s="466">
        <v>0.105</v>
      </c>
      <c r="E6" s="456">
        <v>11</v>
      </c>
      <c r="H6" s="458">
        <f>基本情報入力シート!L18</f>
        <v>0</v>
      </c>
      <c r="I6" s="458" t="str">
        <f>基本情報入力シート!L22&amp;"　"&amp;基本情報入力シート!L23</f>
        <v>　</v>
      </c>
      <c r="J6" s="458" t="str">
        <f>'様式第1号（交付申請書）'!J2&amp;"月"&amp;'様式第1号（交付申請書）'!L2&amp;"日"</f>
        <v>月日</v>
      </c>
      <c r="K6" s="460">
        <f>'様式第1号（交付申請書）'!E20</f>
        <v>0</v>
      </c>
      <c r="L6" s="471">
        <f>'様式第1号（交付申請書）'!E21</f>
        <v>0</v>
      </c>
      <c r="M6" s="471">
        <f>基本情報入力シート!B34</f>
        <v>0</v>
      </c>
      <c r="N6" s="471">
        <f>基本情報入力シート!B36</f>
        <v>0</v>
      </c>
      <c r="O6" s="458" t="str">
        <f>'様式第2-3号（個表） '!B15</f>
        <v/>
      </c>
      <c r="P6" s="458" t="str">
        <f>'様式第2-3号（個表） '!F15</f>
        <v/>
      </c>
      <c r="Q6" s="481" t="str">
        <f>基本情報入力シート!AC58</f>
        <v/>
      </c>
      <c r="R6" s="458" t="str">
        <f>'様式第2-3号（個表） '!G15</f>
        <v/>
      </c>
      <c r="S6" s="460" t="str">
        <f>'様式第2-3号（個表） '!P15</f>
        <v>未入力あり</v>
      </c>
      <c r="T6" s="460" t="str">
        <f>'様式第2-3号（個表） '!Q15</f>
        <v/>
      </c>
      <c r="U6" s="460" t="str">
        <f>'様式第2-3号（個表） '!R15</f>
        <v/>
      </c>
      <c r="V6" s="460" t="str">
        <f>'様式第2-3号（個表） '!S15</f>
        <v/>
      </c>
      <c r="W6" s="460" t="str">
        <f>'様式第2-3号（個表） '!M15</f>
        <v/>
      </c>
      <c r="X6" s="460" t="b">
        <f>IF(W6="①","パターン１",IF(W6="①＋③","パターン２",IF(W6="①＋②＋③","パターン３")))</f>
        <v>0</v>
      </c>
      <c r="Y6" s="459" t="str">
        <f>'様式第2-3号（個表） '!O15</f>
        <v>令和７年12月</v>
      </c>
      <c r="Z6" s="458">
        <f>'様式第2-3号（個表） '!T15</f>
        <v>0</v>
      </c>
      <c r="AA6" s="458">
        <f>'様式第2-3号（個表） '!U15</f>
        <v>0</v>
      </c>
      <c r="AB6" s="458">
        <f>基本情報入力シート!L28</f>
        <v>0</v>
      </c>
      <c r="AC6" s="458">
        <f>基本情報入力シート!L27</f>
        <v>0</v>
      </c>
      <c r="AD6" s="470" t="str">
        <f>基本情報入力シート!L19&amp;基本情報入力シート!P19&amp;基本情報入力シート!Q19</f>
        <v>-</v>
      </c>
      <c r="AE6" s="458" t="str">
        <f>基本情報入力シート!L20&amp;基本情報入力シート!L21</f>
        <v/>
      </c>
    </row>
    <row r="7" spans="2:31" ht="19.95" customHeight="1">
      <c r="B7" s="467" t="s">
        <v>2571</v>
      </c>
      <c r="C7" s="464">
        <v>0.105</v>
      </c>
      <c r="E7" s="456">
        <v>71</v>
      </c>
      <c r="O7" s="458" t="str">
        <f>'様式第2-3号（個表） '!B16</f>
        <v/>
      </c>
      <c r="P7" s="458" t="str">
        <f>'様式第2-3号（個表） '!F16</f>
        <v/>
      </c>
      <c r="Q7" s="481" t="str">
        <f>基本情報入力シート!AC59</f>
        <v/>
      </c>
      <c r="R7" s="458" t="str">
        <f>'様式第2-3号（個表） '!G16</f>
        <v/>
      </c>
      <c r="S7" s="460" t="str">
        <f>'様式第2-3号（個表） '!P16</f>
        <v>未入力あり</v>
      </c>
      <c r="T7" s="460" t="str">
        <f>'様式第2-3号（個表） '!Q16</f>
        <v/>
      </c>
      <c r="U7" s="460" t="str">
        <f>'様式第2-3号（個表） '!R16</f>
        <v/>
      </c>
      <c r="V7" s="460" t="str">
        <f>'様式第2-3号（個表） '!S16</f>
        <v/>
      </c>
      <c r="W7" s="460" t="str">
        <f>'様式第2-3号（個表） '!M16</f>
        <v/>
      </c>
      <c r="X7" s="460" t="b">
        <f>IF(W7="①","パターン１",IF(W7="①＋③","パターン２",IF(W7="①＋②＋③","パターン３")))</f>
        <v>0</v>
      </c>
      <c r="Y7" s="459" t="str">
        <f>'様式第2-3号（個表） '!O16</f>
        <v>令和７年12月</v>
      </c>
      <c r="Z7" s="458">
        <f>'様式第2-3号（個表） '!T16</f>
        <v>0</v>
      </c>
      <c r="AA7" s="458">
        <f>'様式第2-3号（個表） '!U16</f>
        <v>0</v>
      </c>
    </row>
    <row r="8" spans="2:31" ht="19.95" customHeight="1">
      <c r="B8" s="467" t="s">
        <v>2570</v>
      </c>
      <c r="C8" s="464">
        <v>0.105</v>
      </c>
      <c r="E8" s="456">
        <v>76</v>
      </c>
      <c r="O8" s="458" t="str">
        <f>'様式第2-3号（個表） '!B17</f>
        <v/>
      </c>
      <c r="P8" s="458" t="str">
        <f>'様式第2-3号（個表） '!F17</f>
        <v/>
      </c>
      <c r="Q8" s="481" t="str">
        <f>基本情報入力シート!AC60</f>
        <v/>
      </c>
      <c r="R8" s="458" t="str">
        <f>'様式第2-3号（個表） '!G17</f>
        <v/>
      </c>
      <c r="S8" s="460" t="str">
        <f>'様式第2-3号（個表） '!P17</f>
        <v>未入力あり</v>
      </c>
      <c r="T8" s="460" t="str">
        <f>'様式第2-3号（個表） '!Q17</f>
        <v/>
      </c>
      <c r="U8" s="460" t="str">
        <f>'様式第2-3号（個表） '!R17</f>
        <v/>
      </c>
      <c r="V8" s="460" t="str">
        <f>'様式第2-3号（個表） '!S17</f>
        <v/>
      </c>
      <c r="W8" s="460" t="str">
        <f>'様式第2-3号（個表） '!M17</f>
        <v/>
      </c>
      <c r="X8" s="460" t="b">
        <f t="shared" ref="X8:X71" si="0">IF(W8="①","パターン１",IF(W8="①＋③","パターン２",IF(W8="①＋②＋③","パターン３")))</f>
        <v>0</v>
      </c>
      <c r="Y8" s="459" t="str">
        <f>'様式第2-3号（個表） '!O17</f>
        <v>令和７年12月</v>
      </c>
      <c r="Z8" s="458">
        <f>'様式第2-3号（個表） '!T17</f>
        <v>0</v>
      </c>
      <c r="AA8" s="458">
        <f>'様式第2-3号（個表） '!U17</f>
        <v>0</v>
      </c>
    </row>
    <row r="9" spans="2:31" ht="19.95" customHeight="1">
      <c r="B9" s="467" t="s">
        <v>2569</v>
      </c>
      <c r="C9" s="464">
        <v>6.3E-2</v>
      </c>
      <c r="E9" s="456">
        <v>12</v>
      </c>
      <c r="O9" s="458" t="str">
        <f>'様式第2-3号（個表） '!B18</f>
        <v/>
      </c>
      <c r="P9" s="458" t="str">
        <f>'様式第2-3号（個表） '!F18</f>
        <v/>
      </c>
      <c r="Q9" s="481" t="str">
        <f>基本情報入力シート!AC61</f>
        <v/>
      </c>
      <c r="R9" s="458" t="str">
        <f>'様式第2-3号（個表） '!G18</f>
        <v/>
      </c>
      <c r="S9" s="460" t="str">
        <f>'様式第2-3号（個表） '!P18</f>
        <v>未入力あり</v>
      </c>
      <c r="T9" s="460" t="str">
        <f>'様式第2-3号（個表） '!Q18</f>
        <v/>
      </c>
      <c r="U9" s="460" t="str">
        <f>'様式第2-3号（個表） '!R18</f>
        <v/>
      </c>
      <c r="V9" s="460" t="str">
        <f>'様式第2-3号（個表） '!S18</f>
        <v/>
      </c>
      <c r="W9" s="460" t="str">
        <f>'様式第2-3号（個表） '!M18</f>
        <v/>
      </c>
      <c r="X9" s="460" t="b">
        <f t="shared" si="0"/>
        <v>0</v>
      </c>
      <c r="Y9" s="459" t="str">
        <f>'様式第2-3号（個表） '!O18</f>
        <v>令和７年12月</v>
      </c>
      <c r="Z9" s="458">
        <f>'様式第2-3号（個表） '!T18</f>
        <v>0</v>
      </c>
      <c r="AA9" s="458">
        <f>'様式第2-3号（個表） '!U18</f>
        <v>0</v>
      </c>
    </row>
    <row r="10" spans="2:31" ht="19.95" customHeight="1">
      <c r="B10" s="467" t="s">
        <v>2568</v>
      </c>
      <c r="C10" s="464">
        <v>6.3E-2</v>
      </c>
      <c r="E10" s="456">
        <v>62</v>
      </c>
      <c r="O10" s="458" t="str">
        <f>'様式第2-3号（個表） '!B19</f>
        <v/>
      </c>
      <c r="P10" s="458" t="str">
        <f>'様式第2-3号（個表） '!F19</f>
        <v/>
      </c>
      <c r="Q10" s="481" t="str">
        <f>基本情報入力シート!AC62</f>
        <v/>
      </c>
      <c r="R10" s="458" t="str">
        <f>'様式第2-3号（個表） '!G19</f>
        <v/>
      </c>
      <c r="S10" s="460" t="str">
        <f>'様式第2-3号（個表） '!P19</f>
        <v>未入力あり</v>
      </c>
      <c r="T10" s="460" t="str">
        <f>'様式第2-3号（個表） '!Q19</f>
        <v/>
      </c>
      <c r="U10" s="460" t="str">
        <f>'様式第2-3号（個表） '!R19</f>
        <v/>
      </c>
      <c r="V10" s="460" t="str">
        <f>'様式第2-3号（個表） '!S19</f>
        <v/>
      </c>
      <c r="W10" s="460" t="str">
        <f>'様式第2-3号（個表） '!M19</f>
        <v/>
      </c>
      <c r="X10" s="460" t="b">
        <f t="shared" si="0"/>
        <v>0</v>
      </c>
      <c r="Y10" s="459" t="str">
        <f>'様式第2-3号（個表） '!O19</f>
        <v>令和７年12月</v>
      </c>
      <c r="Z10" s="458">
        <f>'様式第2-3号（個表） '!T19</f>
        <v>0</v>
      </c>
      <c r="AA10" s="458">
        <f>'様式第2-3号（個表） '!U19</f>
        <v>0</v>
      </c>
    </row>
    <row r="11" spans="2:31" ht="19.95" customHeight="1">
      <c r="B11" s="467" t="s">
        <v>2567</v>
      </c>
      <c r="C11" s="464">
        <v>6.4000000000000001E-2</v>
      </c>
      <c r="E11" s="456">
        <v>15</v>
      </c>
      <c r="O11" s="458" t="str">
        <f>'様式第2-3号（個表） '!B20</f>
        <v/>
      </c>
      <c r="P11" s="458" t="str">
        <f>'様式第2-3号（個表） '!F20</f>
        <v/>
      </c>
      <c r="Q11" s="481" t="str">
        <f>基本情報入力シート!AC63</f>
        <v/>
      </c>
      <c r="R11" s="458" t="str">
        <f>'様式第2-3号（個表） '!G20</f>
        <v/>
      </c>
      <c r="S11" s="460" t="str">
        <f>'様式第2-3号（個表） '!P20</f>
        <v>未入力あり</v>
      </c>
      <c r="T11" s="460" t="str">
        <f>'様式第2-3号（個表） '!Q20</f>
        <v/>
      </c>
      <c r="U11" s="460" t="str">
        <f>'様式第2-3号（個表） '!R20</f>
        <v/>
      </c>
      <c r="V11" s="460" t="str">
        <f>'様式第2-3号（個表） '!S20</f>
        <v/>
      </c>
      <c r="W11" s="460" t="str">
        <f>'様式第2-3号（個表） '!M20</f>
        <v/>
      </c>
      <c r="X11" s="460" t="b">
        <f t="shared" si="0"/>
        <v>0</v>
      </c>
      <c r="Y11" s="459" t="str">
        <f>'様式第2-3号（個表） '!O20</f>
        <v>令和７年12月</v>
      </c>
      <c r="Z11" s="458">
        <f>'様式第2-3号（個表） '!T20</f>
        <v>0</v>
      </c>
      <c r="AA11" s="458">
        <f>'様式第2-3号（個表） '!U20</f>
        <v>0</v>
      </c>
    </row>
    <row r="12" spans="2:31" ht="19.95" customHeight="1">
      <c r="B12" s="467" t="s">
        <v>2566</v>
      </c>
      <c r="C12" s="464">
        <v>6.4000000000000001E-2</v>
      </c>
      <c r="E12" s="456">
        <v>78</v>
      </c>
      <c r="O12" s="458" t="str">
        <f>'様式第2-3号（個表） '!B21</f>
        <v/>
      </c>
      <c r="P12" s="458" t="str">
        <f>'様式第2-3号（個表） '!F21</f>
        <v/>
      </c>
      <c r="Q12" s="481" t="str">
        <f>基本情報入力シート!AC64</f>
        <v/>
      </c>
      <c r="R12" s="458" t="str">
        <f>'様式第2-3号（個表） '!G21</f>
        <v/>
      </c>
      <c r="S12" s="460" t="str">
        <f>'様式第2-3号（個表） '!P21</f>
        <v>未入力あり</v>
      </c>
      <c r="T12" s="460" t="str">
        <f>'様式第2-3号（個表） '!Q21</f>
        <v/>
      </c>
      <c r="U12" s="460" t="str">
        <f>'様式第2-3号（個表） '!R21</f>
        <v/>
      </c>
      <c r="V12" s="460" t="str">
        <f>'様式第2-3号（個表） '!S21</f>
        <v/>
      </c>
      <c r="W12" s="460" t="str">
        <f>'様式第2-3号（個表） '!M21</f>
        <v/>
      </c>
      <c r="X12" s="460" t="b">
        <f t="shared" si="0"/>
        <v>0</v>
      </c>
      <c r="Y12" s="459" t="str">
        <f>'様式第2-3号（個表） '!O21</f>
        <v>令和７年12月</v>
      </c>
      <c r="Z12" s="458">
        <f>'様式第2-3号（個表） '!T21</f>
        <v>0</v>
      </c>
      <c r="AA12" s="458">
        <f>'様式第2-3号（個表） '!U21</f>
        <v>0</v>
      </c>
    </row>
    <row r="13" spans="2:31" ht="19.95" customHeight="1">
      <c r="B13" s="467" t="s">
        <v>2565</v>
      </c>
      <c r="C13" s="464">
        <v>5.5E-2</v>
      </c>
      <c r="E13" s="456">
        <v>16</v>
      </c>
      <c r="O13" s="458" t="str">
        <f>'様式第2-3号（個表） '!B22</f>
        <v/>
      </c>
      <c r="P13" s="458" t="str">
        <f>'様式第2-3号（個表） '!F22</f>
        <v/>
      </c>
      <c r="Q13" s="481" t="str">
        <f>基本情報入力シート!AC65</f>
        <v/>
      </c>
      <c r="R13" s="458" t="str">
        <f>'様式第2-3号（個表） '!G22</f>
        <v/>
      </c>
      <c r="S13" s="460" t="str">
        <f>'様式第2-3号（個表） '!P22</f>
        <v>未入力あり</v>
      </c>
      <c r="T13" s="460" t="str">
        <f>'様式第2-3号（個表） '!Q22</f>
        <v/>
      </c>
      <c r="U13" s="460" t="str">
        <f>'様式第2-3号（個表） '!R22</f>
        <v/>
      </c>
      <c r="V13" s="460" t="str">
        <f>'様式第2-3号（個表） '!S22</f>
        <v/>
      </c>
      <c r="W13" s="460" t="str">
        <f>'様式第2-3号（個表） '!M22</f>
        <v/>
      </c>
      <c r="X13" s="460" t="b">
        <f t="shared" si="0"/>
        <v>0</v>
      </c>
      <c r="Y13" s="459" t="str">
        <f>'様式第2-3号（個表） '!O22</f>
        <v>令和７年12月</v>
      </c>
      <c r="Z13" s="458">
        <f>'様式第2-3号（個表） '!T22</f>
        <v>0</v>
      </c>
      <c r="AA13" s="458">
        <f>'様式第2-3号（個表） '!U22</f>
        <v>0</v>
      </c>
    </row>
    <row r="14" spans="2:31" ht="19.95" customHeight="1">
      <c r="B14" s="467" t="s">
        <v>2564</v>
      </c>
      <c r="C14" s="464">
        <v>5.5E-2</v>
      </c>
      <c r="E14" s="456">
        <v>66</v>
      </c>
      <c r="O14" s="458" t="str">
        <f>'様式第2-3号（個表） '!B23</f>
        <v/>
      </c>
      <c r="P14" s="458" t="str">
        <f>'様式第2-3号（個表） '!F23</f>
        <v/>
      </c>
      <c r="Q14" s="481" t="str">
        <f>基本情報入力シート!AC66</f>
        <v/>
      </c>
      <c r="R14" s="458" t="str">
        <f>'様式第2-3号（個表） '!G23</f>
        <v/>
      </c>
      <c r="S14" s="460" t="str">
        <f>'様式第2-3号（個表） '!P23</f>
        <v>未入力あり</v>
      </c>
      <c r="T14" s="460" t="str">
        <f>'様式第2-3号（個表） '!Q23</f>
        <v/>
      </c>
      <c r="U14" s="460" t="str">
        <f>'様式第2-3号（個表） '!R23</f>
        <v/>
      </c>
      <c r="V14" s="460" t="str">
        <f>'様式第2-3号（個表） '!S23</f>
        <v/>
      </c>
      <c r="W14" s="460" t="str">
        <f>'様式第2-3号（個表） '!M23</f>
        <v/>
      </c>
      <c r="X14" s="460" t="b">
        <f t="shared" si="0"/>
        <v>0</v>
      </c>
      <c r="Y14" s="459" t="str">
        <f>'様式第2-3号（個表） '!O23</f>
        <v>令和７年12月</v>
      </c>
      <c r="Z14" s="458">
        <f>'様式第2-3号（個表） '!T23</f>
        <v>0</v>
      </c>
      <c r="AA14" s="458">
        <f>'様式第2-3号（個表） '!U23</f>
        <v>0</v>
      </c>
    </row>
    <row r="15" spans="2:31" ht="19.95" customHeight="1">
      <c r="B15" s="467" t="s">
        <v>2563</v>
      </c>
      <c r="C15" s="464">
        <v>7.3999999999999996E-2</v>
      </c>
      <c r="E15" s="456">
        <v>33</v>
      </c>
      <c r="O15" s="458" t="str">
        <f>'様式第2-3号（個表） '!B24</f>
        <v/>
      </c>
      <c r="P15" s="458" t="str">
        <f>'様式第2-3号（個表） '!F24</f>
        <v/>
      </c>
      <c r="Q15" s="481" t="str">
        <f>基本情報入力シート!AC67</f>
        <v/>
      </c>
      <c r="R15" s="458" t="str">
        <f>'様式第2-3号（個表） '!G24</f>
        <v/>
      </c>
      <c r="S15" s="460" t="str">
        <f>'様式第2-3号（個表） '!P24</f>
        <v>未入力あり</v>
      </c>
      <c r="T15" s="460" t="str">
        <f>'様式第2-3号（個表） '!Q24</f>
        <v/>
      </c>
      <c r="U15" s="460" t="str">
        <f>'様式第2-3号（個表） '!R24</f>
        <v/>
      </c>
      <c r="V15" s="460" t="str">
        <f>'様式第2-3号（個表） '!S24</f>
        <v/>
      </c>
      <c r="W15" s="460" t="str">
        <f>'様式第2-3号（個表） '!M24</f>
        <v/>
      </c>
      <c r="X15" s="460" t="b">
        <f t="shared" si="0"/>
        <v>0</v>
      </c>
      <c r="Y15" s="459" t="str">
        <f>'様式第2-3号（個表） '!O24</f>
        <v>令和７年12月</v>
      </c>
      <c r="Z15" s="458">
        <f>'様式第2-3号（個表） '!T24</f>
        <v>0</v>
      </c>
      <c r="AA15" s="458">
        <f>'様式第2-3号（個表） '!U24</f>
        <v>0</v>
      </c>
    </row>
    <row r="16" spans="2:31" ht="19.95" customHeight="1">
      <c r="B16" s="467" t="s">
        <v>2562</v>
      </c>
      <c r="C16" s="464">
        <v>7.3999999999999996E-2</v>
      </c>
      <c r="E16" s="456">
        <v>27</v>
      </c>
      <c r="O16" s="458" t="str">
        <f>'様式第2-3号（個表） '!B25</f>
        <v/>
      </c>
      <c r="P16" s="458" t="str">
        <f>'様式第2-3号（個表） '!F25</f>
        <v/>
      </c>
      <c r="Q16" s="481" t="str">
        <f>基本情報入力シート!AC68</f>
        <v/>
      </c>
      <c r="R16" s="458" t="str">
        <f>'様式第2-3号（個表） '!G25</f>
        <v/>
      </c>
      <c r="S16" s="460" t="str">
        <f>'様式第2-3号（個表） '!P25</f>
        <v>未入力あり</v>
      </c>
      <c r="T16" s="460" t="str">
        <f>'様式第2-3号（個表） '!Q25</f>
        <v/>
      </c>
      <c r="U16" s="460" t="str">
        <f>'様式第2-3号（個表） '!R25</f>
        <v/>
      </c>
      <c r="V16" s="460" t="str">
        <f>'様式第2-3号（個表） '!S25</f>
        <v/>
      </c>
      <c r="W16" s="460" t="str">
        <f>'様式第2-3号（個表） '!M25</f>
        <v/>
      </c>
      <c r="X16" s="460" t="b">
        <f t="shared" si="0"/>
        <v>0</v>
      </c>
      <c r="Y16" s="459" t="str">
        <f>'様式第2-3号（個表） '!O25</f>
        <v>令和７年12月</v>
      </c>
      <c r="Z16" s="458">
        <f>'様式第2-3号（個表） '!T25</f>
        <v>0</v>
      </c>
      <c r="AA16" s="458">
        <f>'様式第2-3号（個表） '!U25</f>
        <v>0</v>
      </c>
    </row>
    <row r="17" spans="2:27" ht="19.95" customHeight="1">
      <c r="B17" s="467" t="s">
        <v>2561</v>
      </c>
      <c r="C17" s="464">
        <v>7.3999999999999996E-2</v>
      </c>
      <c r="E17" s="456">
        <v>35</v>
      </c>
      <c r="O17" s="458" t="str">
        <f>'様式第2-3号（個表） '!B26</f>
        <v/>
      </c>
      <c r="P17" s="458" t="str">
        <f>'様式第2-3号（個表） '!F26</f>
        <v/>
      </c>
      <c r="Q17" s="481" t="str">
        <f>基本情報入力シート!AC69</f>
        <v/>
      </c>
      <c r="R17" s="458" t="str">
        <f>'様式第2-3号（個表） '!G26</f>
        <v/>
      </c>
      <c r="S17" s="460" t="str">
        <f>'様式第2-3号（個表） '!P26</f>
        <v>未入力あり</v>
      </c>
      <c r="T17" s="460" t="str">
        <f>'様式第2-3号（個表） '!Q26</f>
        <v/>
      </c>
      <c r="U17" s="460" t="str">
        <f>'様式第2-3号（個表） '!R26</f>
        <v/>
      </c>
      <c r="V17" s="460" t="str">
        <f>'様式第2-3号（個表） '!S26</f>
        <v/>
      </c>
      <c r="W17" s="460" t="str">
        <f>'様式第2-3号（個表） '!M26</f>
        <v/>
      </c>
      <c r="X17" s="460" t="b">
        <f t="shared" si="0"/>
        <v>0</v>
      </c>
      <c r="Y17" s="459" t="str">
        <f>'様式第2-3号（個表） '!O26</f>
        <v>令和７年12月</v>
      </c>
      <c r="Z17" s="458">
        <f>'様式第2-3号（個表） '!T26</f>
        <v>0</v>
      </c>
      <c r="AA17" s="458">
        <f>'様式第2-3号（個表） '!U26</f>
        <v>0</v>
      </c>
    </row>
    <row r="18" spans="2:27" ht="19.95" customHeight="1">
      <c r="B18" s="467" t="s">
        <v>2560</v>
      </c>
      <c r="C18" s="464">
        <v>7.3999999999999996E-2</v>
      </c>
      <c r="E18" s="456">
        <v>36</v>
      </c>
      <c r="O18" s="458" t="str">
        <f>'様式第2-3号（個表） '!B27</f>
        <v/>
      </c>
      <c r="P18" s="458" t="str">
        <f>'様式第2-3号（個表） '!F27</f>
        <v/>
      </c>
      <c r="Q18" s="481" t="str">
        <f>基本情報入力シート!AC70</f>
        <v/>
      </c>
      <c r="R18" s="458" t="str">
        <f>'様式第2-3号（個表） '!G27</f>
        <v/>
      </c>
      <c r="S18" s="460" t="str">
        <f>'様式第2-3号（個表） '!P27</f>
        <v>未入力あり</v>
      </c>
      <c r="T18" s="460" t="str">
        <f>'様式第2-3号（個表） '!Q27</f>
        <v/>
      </c>
      <c r="U18" s="460" t="str">
        <f>'様式第2-3号（個表） '!R27</f>
        <v/>
      </c>
      <c r="V18" s="460" t="str">
        <f>'様式第2-3号（個表） '!S27</f>
        <v/>
      </c>
      <c r="W18" s="460" t="str">
        <f>'様式第2-3号（個表） '!M27</f>
        <v/>
      </c>
      <c r="X18" s="460" t="b">
        <f t="shared" si="0"/>
        <v>0</v>
      </c>
      <c r="Y18" s="459" t="str">
        <f>'様式第2-3号（個表） '!O27</f>
        <v>令和７年12月</v>
      </c>
      <c r="Z18" s="458">
        <f>'様式第2-3号（個表） '!T27</f>
        <v>0</v>
      </c>
      <c r="AA18" s="458">
        <f>'様式第2-3号（個表） '!U27</f>
        <v>0</v>
      </c>
    </row>
    <row r="19" spans="2:27" ht="19.95" customHeight="1">
      <c r="B19" s="467" t="s">
        <v>2559</v>
      </c>
      <c r="C19" s="464">
        <v>7.3999999999999996E-2</v>
      </c>
      <c r="E19" s="456">
        <v>28</v>
      </c>
      <c r="O19" s="458" t="str">
        <f>'様式第2-3号（個表） '!B28</f>
        <v/>
      </c>
      <c r="P19" s="458" t="str">
        <f>'様式第2-3号（個表） '!F28</f>
        <v/>
      </c>
      <c r="Q19" s="481" t="str">
        <f>基本情報入力シート!AC71</f>
        <v/>
      </c>
      <c r="R19" s="458" t="str">
        <f>'様式第2-3号（個表） '!G28</f>
        <v/>
      </c>
      <c r="S19" s="460" t="str">
        <f>'様式第2-3号（個表） '!P28</f>
        <v>未入力あり</v>
      </c>
      <c r="T19" s="460" t="str">
        <f>'様式第2-3号（個表） '!Q28</f>
        <v/>
      </c>
      <c r="U19" s="460" t="str">
        <f>'様式第2-3号（個表） '!R28</f>
        <v/>
      </c>
      <c r="V19" s="460" t="str">
        <f>'様式第2-3号（個表） '!S28</f>
        <v/>
      </c>
      <c r="W19" s="460" t="str">
        <f>'様式第2-3号（個表） '!M28</f>
        <v/>
      </c>
      <c r="X19" s="460" t="b">
        <f t="shared" si="0"/>
        <v>0</v>
      </c>
      <c r="Y19" s="459" t="str">
        <f>'様式第2-3号（個表） '!O28</f>
        <v>令和７年12月</v>
      </c>
      <c r="Z19" s="458">
        <f>'様式第2-3号（個表） '!T28</f>
        <v>0</v>
      </c>
      <c r="AA19" s="458">
        <f>'様式第2-3号（個表） '!U28</f>
        <v>0</v>
      </c>
    </row>
    <row r="20" spans="2:27" ht="19.95" customHeight="1">
      <c r="B20" s="467" t="s">
        <v>2558</v>
      </c>
      <c r="C20" s="464">
        <v>0.13200000000000001</v>
      </c>
      <c r="E20" s="456">
        <v>72</v>
      </c>
      <c r="O20" s="458" t="str">
        <f>'様式第2-3号（個表） '!B29</f>
        <v/>
      </c>
      <c r="P20" s="458" t="str">
        <f>'様式第2-3号（個表） '!F29</f>
        <v/>
      </c>
      <c r="Q20" s="481" t="str">
        <f>基本情報入力シート!AC72</f>
        <v/>
      </c>
      <c r="R20" s="458" t="str">
        <f>'様式第2-3号（個表） '!G29</f>
        <v/>
      </c>
      <c r="S20" s="460" t="str">
        <f>'様式第2-3号（個表） '!P29</f>
        <v>未入力あり</v>
      </c>
      <c r="T20" s="460" t="str">
        <f>'様式第2-3号（個表） '!Q29</f>
        <v/>
      </c>
      <c r="U20" s="460" t="str">
        <f>'様式第2-3号（個表） '!R29</f>
        <v/>
      </c>
      <c r="V20" s="460" t="str">
        <f>'様式第2-3号（個表） '!S29</f>
        <v/>
      </c>
      <c r="W20" s="460" t="str">
        <f>'様式第2-3号（個表） '!M29</f>
        <v/>
      </c>
      <c r="X20" s="460" t="b">
        <f t="shared" si="0"/>
        <v>0</v>
      </c>
      <c r="Y20" s="459" t="str">
        <f>'様式第2-3号（個表） '!O29</f>
        <v>令和７年12月</v>
      </c>
      <c r="Z20" s="458">
        <f>'様式第2-3号（個表） '!T29</f>
        <v>0</v>
      </c>
      <c r="AA20" s="458">
        <f>'様式第2-3号（個表） '!U29</f>
        <v>0</v>
      </c>
    </row>
    <row r="21" spans="2:27" ht="19.95" customHeight="1">
      <c r="B21" s="467" t="s">
        <v>2557</v>
      </c>
      <c r="C21" s="464">
        <v>0.13200000000000001</v>
      </c>
      <c r="E21" s="456">
        <v>74</v>
      </c>
      <c r="O21" s="458" t="str">
        <f>'様式第2-3号（個表） '!B30</f>
        <v/>
      </c>
      <c r="P21" s="458" t="str">
        <f>'様式第2-3号（個表） '!F30</f>
        <v/>
      </c>
      <c r="Q21" s="481" t="str">
        <f>基本情報入力シート!AC73</f>
        <v/>
      </c>
      <c r="R21" s="458" t="str">
        <f>'様式第2-3号（個表） '!G30</f>
        <v/>
      </c>
      <c r="S21" s="460" t="str">
        <f>'様式第2-3号（個表） '!P30</f>
        <v>未入力あり</v>
      </c>
      <c r="T21" s="460" t="str">
        <f>'様式第2-3号（個表） '!Q30</f>
        <v/>
      </c>
      <c r="U21" s="460" t="str">
        <f>'様式第2-3号（個表） '!R30</f>
        <v/>
      </c>
      <c r="V21" s="460" t="str">
        <f>'様式第2-3号（個表） '!S30</f>
        <v/>
      </c>
      <c r="W21" s="460" t="str">
        <f>'様式第2-3号（個表） '!M30</f>
        <v/>
      </c>
      <c r="X21" s="460" t="b">
        <f t="shared" si="0"/>
        <v>0</v>
      </c>
      <c r="Y21" s="459" t="str">
        <f>'様式第2-3号（個表） '!O30</f>
        <v>令和７年12月</v>
      </c>
      <c r="Z21" s="458">
        <f>'様式第2-3号（個表） '!T30</f>
        <v>0</v>
      </c>
      <c r="AA21" s="458">
        <f>'様式第2-3号（個表） '!U30</f>
        <v>0</v>
      </c>
    </row>
    <row r="22" spans="2:27" ht="19.95" customHeight="1">
      <c r="B22" s="467" t="s">
        <v>2556</v>
      </c>
      <c r="C22" s="464">
        <v>8.4000000000000005E-2</v>
      </c>
      <c r="E22" s="456">
        <v>73</v>
      </c>
      <c r="O22" s="458" t="str">
        <f>'様式第2-3号（個表） '!B31</f>
        <v/>
      </c>
      <c r="P22" s="458" t="str">
        <f>'様式第2-3号（個表） '!F31</f>
        <v/>
      </c>
      <c r="Q22" s="481" t="str">
        <f>基本情報入力シート!AC74</f>
        <v/>
      </c>
      <c r="R22" s="458" t="str">
        <f>'様式第2-3号（個表） '!G31</f>
        <v/>
      </c>
      <c r="S22" s="460" t="str">
        <f>'様式第2-3号（個表） '!P31</f>
        <v>未入力あり</v>
      </c>
      <c r="T22" s="460" t="str">
        <f>'様式第2-3号（個表） '!Q31</f>
        <v/>
      </c>
      <c r="U22" s="460" t="str">
        <f>'様式第2-3号（個表） '!R31</f>
        <v/>
      </c>
      <c r="V22" s="460" t="str">
        <f>'様式第2-3号（個表） '!S31</f>
        <v/>
      </c>
      <c r="W22" s="460" t="str">
        <f>'様式第2-3号（個表） '!M31</f>
        <v/>
      </c>
      <c r="X22" s="460" t="b">
        <f t="shared" si="0"/>
        <v>0</v>
      </c>
      <c r="Y22" s="459" t="str">
        <f>'様式第2-3号（個表） '!O31</f>
        <v>令和７年12月</v>
      </c>
      <c r="Z22" s="458">
        <f>'様式第2-3号（個表） '!T31</f>
        <v>0</v>
      </c>
      <c r="AA22" s="458">
        <f>'様式第2-3号（個表） '!U31</f>
        <v>0</v>
      </c>
    </row>
    <row r="23" spans="2:27" ht="19.95" customHeight="1">
      <c r="B23" s="467" t="s">
        <v>2555</v>
      </c>
      <c r="C23" s="464">
        <v>8.4000000000000005E-2</v>
      </c>
      <c r="E23" s="456">
        <v>68</v>
      </c>
      <c r="O23" s="458" t="str">
        <f>'様式第2-3号（個表） '!B32</f>
        <v/>
      </c>
      <c r="P23" s="458" t="str">
        <f>'様式第2-3号（個表） '!F32</f>
        <v/>
      </c>
      <c r="Q23" s="481" t="str">
        <f>基本情報入力シート!AC75</f>
        <v/>
      </c>
      <c r="R23" s="458" t="str">
        <f>'様式第2-3号（個表） '!G32</f>
        <v/>
      </c>
      <c r="S23" s="460" t="str">
        <f>'様式第2-3号（個表） '!P32</f>
        <v>未入力あり</v>
      </c>
      <c r="T23" s="460" t="str">
        <f>'様式第2-3号（個表） '!Q32</f>
        <v/>
      </c>
      <c r="U23" s="460" t="str">
        <f>'様式第2-3号（個表） '!R32</f>
        <v/>
      </c>
      <c r="V23" s="460" t="str">
        <f>'様式第2-3号（個表） '!S32</f>
        <v/>
      </c>
      <c r="W23" s="460" t="str">
        <f>'様式第2-3号（個表） '!M32</f>
        <v/>
      </c>
      <c r="X23" s="460" t="b">
        <f t="shared" si="0"/>
        <v>0</v>
      </c>
      <c r="Y23" s="459" t="str">
        <f>'様式第2-3号（個表） '!O32</f>
        <v>令和７年12月</v>
      </c>
      <c r="Z23" s="458">
        <f>'様式第2-3号（個表） '!T32</f>
        <v>0</v>
      </c>
      <c r="AA23" s="458">
        <f>'様式第2-3号（個表） '!U32</f>
        <v>0</v>
      </c>
    </row>
    <row r="24" spans="2:27" ht="19.95" customHeight="1">
      <c r="B24" s="467" t="s">
        <v>2554</v>
      </c>
      <c r="C24" s="464">
        <v>8.4000000000000005E-2</v>
      </c>
      <c r="E24" s="456">
        <v>75</v>
      </c>
      <c r="O24" s="458" t="str">
        <f>'様式第2-3号（個表） '!B33</f>
        <v/>
      </c>
      <c r="P24" s="458" t="str">
        <f>'様式第2-3号（個表） '!F33</f>
        <v/>
      </c>
      <c r="Q24" s="481" t="str">
        <f>基本情報入力シート!AC76</f>
        <v/>
      </c>
      <c r="R24" s="458" t="str">
        <f>'様式第2-3号（個表） '!G33</f>
        <v/>
      </c>
      <c r="S24" s="460" t="str">
        <f>'様式第2-3号（個表） '!P33</f>
        <v>未入力あり</v>
      </c>
      <c r="T24" s="460" t="str">
        <f>'様式第2-3号（個表） '!Q33</f>
        <v/>
      </c>
      <c r="U24" s="460" t="str">
        <f>'様式第2-3号（個表） '!R33</f>
        <v/>
      </c>
      <c r="V24" s="460" t="str">
        <f>'様式第2-3号（個表） '!S33</f>
        <v/>
      </c>
      <c r="W24" s="460" t="str">
        <f>'様式第2-3号（個表） '!M33</f>
        <v/>
      </c>
      <c r="X24" s="460" t="b">
        <f t="shared" si="0"/>
        <v>0</v>
      </c>
      <c r="Y24" s="459" t="str">
        <f>'様式第2-3号（個表） '!O33</f>
        <v>令和７年12月</v>
      </c>
      <c r="Z24" s="458">
        <f>'様式第2-3号（個表） '!T33</f>
        <v>0</v>
      </c>
      <c r="AA24" s="458">
        <f>'様式第2-3号（個表） '!U33</f>
        <v>0</v>
      </c>
    </row>
    <row r="25" spans="2:27" ht="19.95" customHeight="1">
      <c r="B25" s="467" t="s">
        <v>2553</v>
      </c>
      <c r="C25" s="464">
        <v>8.4000000000000005E-2</v>
      </c>
      <c r="E25" s="456">
        <v>69</v>
      </c>
      <c r="O25" s="458" t="str">
        <f>'様式第2-3号（個表） '!B34</f>
        <v/>
      </c>
      <c r="P25" s="458" t="str">
        <f>'様式第2-3号（個表） '!F34</f>
        <v/>
      </c>
      <c r="Q25" s="481" t="str">
        <f>基本情報入力シート!AC77</f>
        <v/>
      </c>
      <c r="R25" s="458" t="str">
        <f>'様式第2-3号（個表） '!G34</f>
        <v/>
      </c>
      <c r="S25" s="460" t="str">
        <f>'様式第2-3号（個表） '!P34</f>
        <v>未入力あり</v>
      </c>
      <c r="T25" s="460" t="str">
        <f>'様式第2-3号（個表） '!Q34</f>
        <v/>
      </c>
      <c r="U25" s="460" t="str">
        <f>'様式第2-3号（個表） '!R34</f>
        <v/>
      </c>
      <c r="V25" s="460" t="str">
        <f>'様式第2-3号（個表） '!S34</f>
        <v/>
      </c>
      <c r="W25" s="460" t="str">
        <f>'様式第2-3号（個表） '!M34</f>
        <v/>
      </c>
      <c r="X25" s="460" t="b">
        <f t="shared" si="0"/>
        <v>0</v>
      </c>
      <c r="Y25" s="459" t="str">
        <f>'様式第2-3号（個表） '!O34</f>
        <v>令和７年12月</v>
      </c>
      <c r="Z25" s="458">
        <f>'様式第2-3号（個表） '!T34</f>
        <v>0</v>
      </c>
      <c r="AA25" s="458">
        <f>'様式第2-3号（個表） '!U34</f>
        <v>0</v>
      </c>
    </row>
    <row r="26" spans="2:27" ht="19.95" customHeight="1">
      <c r="B26" s="467" t="s">
        <v>2552</v>
      </c>
      <c r="C26" s="464">
        <v>8.4000000000000005E-2</v>
      </c>
      <c r="E26" s="456">
        <v>77</v>
      </c>
      <c r="O26" s="458" t="str">
        <f>'様式第2-3号（個表） '!B35</f>
        <v/>
      </c>
      <c r="P26" s="458" t="str">
        <f>'様式第2-3号（個表） '!F35</f>
        <v/>
      </c>
      <c r="Q26" s="481" t="str">
        <f>基本情報入力シート!AC78</f>
        <v/>
      </c>
      <c r="R26" s="458" t="str">
        <f>'様式第2-3号（個表） '!G35</f>
        <v/>
      </c>
      <c r="S26" s="460" t="str">
        <f>'様式第2-3号（個表） '!P35</f>
        <v>未入力あり</v>
      </c>
      <c r="T26" s="460" t="str">
        <f>'様式第2-3号（個表） '!Q35</f>
        <v/>
      </c>
      <c r="U26" s="460" t="str">
        <f>'様式第2-3号（個表） '!R35</f>
        <v/>
      </c>
      <c r="V26" s="460" t="str">
        <f>'様式第2-3号（個表） '!S35</f>
        <v/>
      </c>
      <c r="W26" s="460" t="str">
        <f>'様式第2-3号（個表） '!M35</f>
        <v/>
      </c>
      <c r="X26" s="460" t="b">
        <f t="shared" si="0"/>
        <v>0</v>
      </c>
      <c r="Y26" s="459" t="str">
        <f>'様式第2-3号（個表） '!O35</f>
        <v>令和７年12月</v>
      </c>
      <c r="Z26" s="458">
        <f>'様式第2-3号（個表） '!T35</f>
        <v>0</v>
      </c>
      <c r="AA26" s="458">
        <f>'様式第2-3号（個表） '!U35</f>
        <v>0</v>
      </c>
    </row>
    <row r="27" spans="2:27" ht="19.95" customHeight="1">
      <c r="B27" s="467" t="s">
        <v>2551</v>
      </c>
      <c r="C27" s="464">
        <v>8.4000000000000005E-2</v>
      </c>
      <c r="E27" s="456">
        <v>79</v>
      </c>
      <c r="O27" s="458" t="str">
        <f>'様式第2-3号（個表） '!B36</f>
        <v/>
      </c>
      <c r="P27" s="458" t="str">
        <f>'様式第2-3号（個表） '!F36</f>
        <v/>
      </c>
      <c r="Q27" s="481" t="str">
        <f>基本情報入力シート!AC79</f>
        <v/>
      </c>
      <c r="R27" s="458" t="str">
        <f>'様式第2-3号（個表） '!G36</f>
        <v/>
      </c>
      <c r="S27" s="460" t="str">
        <f>'様式第2-3号（個表） '!P36</f>
        <v>未入力あり</v>
      </c>
      <c r="T27" s="460" t="str">
        <f>'様式第2-3号（個表） '!Q36</f>
        <v/>
      </c>
      <c r="U27" s="460" t="str">
        <f>'様式第2-3号（個表） '!R36</f>
        <v/>
      </c>
      <c r="V27" s="460" t="str">
        <f>'様式第2-3号（個表） '!S36</f>
        <v/>
      </c>
      <c r="W27" s="460" t="str">
        <f>'様式第2-3号（個表） '!M36</f>
        <v/>
      </c>
      <c r="X27" s="460" t="b">
        <f t="shared" si="0"/>
        <v>0</v>
      </c>
      <c r="Y27" s="459" t="str">
        <f>'様式第2-3号（個表） '!O36</f>
        <v>令和７年12月</v>
      </c>
      <c r="Z27" s="458">
        <f>'様式第2-3号（個表） '!T36</f>
        <v>0</v>
      </c>
      <c r="AA27" s="458">
        <f>'様式第2-3号（個表） '!U36</f>
        <v>0</v>
      </c>
    </row>
    <row r="28" spans="2:27" ht="19.95" customHeight="1">
      <c r="B28" s="467" t="s">
        <v>2550</v>
      </c>
      <c r="C28" s="464">
        <v>0.113</v>
      </c>
      <c r="E28" s="456">
        <v>32</v>
      </c>
      <c r="O28" s="458" t="str">
        <f>'様式第2-3号（個表） '!B37</f>
        <v/>
      </c>
      <c r="P28" s="458" t="str">
        <f>'様式第2-3号（個表） '!F37</f>
        <v/>
      </c>
      <c r="Q28" s="481" t="str">
        <f>基本情報入力シート!AC80</f>
        <v/>
      </c>
      <c r="R28" s="458" t="str">
        <f>'様式第2-3号（個表） '!G37</f>
        <v/>
      </c>
      <c r="S28" s="460" t="str">
        <f>'様式第2-3号（個表） '!P37</f>
        <v>未入力あり</v>
      </c>
      <c r="T28" s="460" t="str">
        <f>'様式第2-3号（個表） '!Q37</f>
        <v/>
      </c>
      <c r="U28" s="460" t="str">
        <f>'様式第2-3号（個表） '!R37</f>
        <v/>
      </c>
      <c r="V28" s="460" t="str">
        <f>'様式第2-3号（個表） '!S37</f>
        <v/>
      </c>
      <c r="W28" s="460" t="str">
        <f>'様式第2-3号（個表） '!M37</f>
        <v/>
      </c>
      <c r="X28" s="460" t="b">
        <f t="shared" si="0"/>
        <v>0</v>
      </c>
      <c r="Y28" s="459" t="str">
        <f>'様式第2-3号（個表） '!O37</f>
        <v>令和７年12月</v>
      </c>
      <c r="Z28" s="458">
        <f>'様式第2-3号（個表） '!T37</f>
        <v>0</v>
      </c>
      <c r="AA28" s="458">
        <f>'様式第2-3号（個表） '!U37</f>
        <v>0</v>
      </c>
    </row>
    <row r="29" spans="2:27" ht="19.95" customHeight="1">
      <c r="B29" s="467" t="s">
        <v>2549</v>
      </c>
      <c r="C29" s="464">
        <v>0.113</v>
      </c>
      <c r="E29" s="456">
        <v>38</v>
      </c>
      <c r="O29" s="458" t="str">
        <f>'様式第2-3号（個表） '!B38</f>
        <v/>
      </c>
      <c r="P29" s="458" t="str">
        <f>'様式第2-3号（個表） '!F38</f>
        <v/>
      </c>
      <c r="Q29" s="481" t="str">
        <f>基本情報入力シート!AC81</f>
        <v/>
      </c>
      <c r="R29" s="458" t="str">
        <f>'様式第2-3号（個表） '!G38</f>
        <v/>
      </c>
      <c r="S29" s="460" t="str">
        <f>'様式第2-3号（個表） '!P38</f>
        <v>未入力あり</v>
      </c>
      <c r="T29" s="460" t="str">
        <f>'様式第2-3号（個表） '!Q38</f>
        <v/>
      </c>
      <c r="U29" s="460" t="str">
        <f>'様式第2-3号（個表） '!R38</f>
        <v/>
      </c>
      <c r="V29" s="460" t="str">
        <f>'様式第2-3号（個表） '!S38</f>
        <v/>
      </c>
      <c r="W29" s="460" t="str">
        <f>'様式第2-3号（個表） '!M38</f>
        <v/>
      </c>
      <c r="X29" s="460" t="b">
        <f t="shared" si="0"/>
        <v>0</v>
      </c>
      <c r="Y29" s="459" t="str">
        <f>'様式第2-3号（個表） '!O38</f>
        <v>令和７年12月</v>
      </c>
      <c r="Z29" s="458">
        <f>'様式第2-3号（個表） '!T38</f>
        <v>0</v>
      </c>
      <c r="AA29" s="458">
        <f>'様式第2-3号（個表） '!U38</f>
        <v>0</v>
      </c>
    </row>
    <row r="30" spans="2:27" ht="19.95" customHeight="1">
      <c r="B30" s="467" t="s">
        <v>2548</v>
      </c>
      <c r="C30" s="464">
        <v>0.113</v>
      </c>
      <c r="E30" s="456">
        <v>37</v>
      </c>
      <c r="O30" s="458" t="str">
        <f>'様式第2-3号（個表） '!B39</f>
        <v/>
      </c>
      <c r="P30" s="458" t="str">
        <f>'様式第2-3号（個表） '!F39</f>
        <v/>
      </c>
      <c r="Q30" s="481" t="str">
        <f>基本情報入力シート!AC82</f>
        <v/>
      </c>
      <c r="R30" s="458" t="str">
        <f>'様式第2-3号（個表） '!G39</f>
        <v/>
      </c>
      <c r="S30" s="460" t="str">
        <f>'様式第2-3号（個表） '!P39</f>
        <v>未入力あり</v>
      </c>
      <c r="T30" s="460" t="str">
        <f>'様式第2-3号（個表） '!Q39</f>
        <v/>
      </c>
      <c r="U30" s="460" t="str">
        <f>'様式第2-3号（個表） '!R39</f>
        <v/>
      </c>
      <c r="V30" s="460" t="str">
        <f>'様式第2-3号（個表） '!S39</f>
        <v/>
      </c>
      <c r="W30" s="460" t="str">
        <f>'様式第2-3号（個表） '!M39</f>
        <v/>
      </c>
      <c r="X30" s="460" t="b">
        <f t="shared" si="0"/>
        <v>0</v>
      </c>
      <c r="Y30" s="459" t="str">
        <f>'様式第2-3号（個表） '!O39</f>
        <v>令和７年12月</v>
      </c>
      <c r="Z30" s="458">
        <f>'様式第2-3号（個表） '!T39</f>
        <v>0</v>
      </c>
      <c r="AA30" s="458">
        <f>'様式第2-3号（個表） '!U39</f>
        <v>0</v>
      </c>
    </row>
    <row r="31" spans="2:27" ht="19.95" customHeight="1">
      <c r="B31" s="467" t="s">
        <v>2547</v>
      </c>
      <c r="C31" s="464">
        <v>0.113</v>
      </c>
      <c r="E31" s="456">
        <v>39</v>
      </c>
      <c r="O31" s="458" t="str">
        <f>'様式第2-3号（個表） '!B40</f>
        <v/>
      </c>
      <c r="P31" s="458" t="str">
        <f>'様式第2-3号（個表） '!F40</f>
        <v/>
      </c>
      <c r="Q31" s="481" t="str">
        <f>基本情報入力シート!AC83</f>
        <v/>
      </c>
      <c r="R31" s="458" t="str">
        <f>'様式第2-3号（個表） '!G40</f>
        <v/>
      </c>
      <c r="S31" s="460" t="str">
        <f>'様式第2-3号（個表） '!P40</f>
        <v>未入力あり</v>
      </c>
      <c r="T31" s="460" t="str">
        <f>'様式第2-3号（個表） '!Q40</f>
        <v/>
      </c>
      <c r="U31" s="460" t="str">
        <f>'様式第2-3号（個表） '!R40</f>
        <v/>
      </c>
      <c r="V31" s="460" t="str">
        <f>'様式第2-3号（個表） '!S40</f>
        <v/>
      </c>
      <c r="W31" s="460" t="str">
        <f>'様式第2-3号（個表） '!M40</f>
        <v/>
      </c>
      <c r="X31" s="460" t="b">
        <f t="shared" si="0"/>
        <v>0</v>
      </c>
      <c r="Y31" s="459" t="str">
        <f>'様式第2-3号（個表） '!O40</f>
        <v>令和７年12月</v>
      </c>
      <c r="Z31" s="458">
        <f>'様式第2-3号（個表） '!T40</f>
        <v>0</v>
      </c>
      <c r="AA31" s="458">
        <f>'様式第2-3号（個表） '!U40</f>
        <v>0</v>
      </c>
    </row>
    <row r="32" spans="2:27" ht="19.95" customHeight="1">
      <c r="B32" s="467" t="s">
        <v>2546</v>
      </c>
      <c r="C32" s="464">
        <v>8.3000000000000004E-2</v>
      </c>
      <c r="E32" s="456">
        <v>51</v>
      </c>
      <c r="O32" s="458" t="str">
        <f>'様式第2-3号（個表） '!B41</f>
        <v/>
      </c>
      <c r="P32" s="458" t="str">
        <f>'様式第2-3号（個表） '!F41</f>
        <v/>
      </c>
      <c r="Q32" s="481" t="str">
        <f>基本情報入力シート!AC84</f>
        <v/>
      </c>
      <c r="R32" s="458" t="str">
        <f>'様式第2-3号（個表） '!G41</f>
        <v/>
      </c>
      <c r="S32" s="460" t="str">
        <f>'様式第2-3号（個表） '!P41</f>
        <v>未入力あり</v>
      </c>
      <c r="T32" s="460" t="str">
        <f>'様式第2-3号（個表） '!Q41</f>
        <v/>
      </c>
      <c r="U32" s="460" t="str">
        <f>'様式第2-3号（個表） '!R41</f>
        <v/>
      </c>
      <c r="V32" s="460" t="str">
        <f>'様式第2-3号（個表） '!S41</f>
        <v/>
      </c>
      <c r="W32" s="460" t="str">
        <f>'様式第2-3号（個表） '!M41</f>
        <v/>
      </c>
      <c r="X32" s="460" t="b">
        <f t="shared" si="0"/>
        <v>0</v>
      </c>
      <c r="Y32" s="459" t="str">
        <f>'様式第2-3号（個表） '!O41</f>
        <v>令和７年12月</v>
      </c>
      <c r="Z32" s="458">
        <f>'様式第2-3号（個表） '!T41</f>
        <v>0</v>
      </c>
      <c r="AA32" s="458">
        <f>'様式第2-3号（個表） '!U41</f>
        <v>0</v>
      </c>
    </row>
    <row r="33" spans="2:27" ht="19.95" customHeight="1">
      <c r="B33" s="467" t="s">
        <v>2545</v>
      </c>
      <c r="C33" s="464">
        <v>8.3000000000000004E-2</v>
      </c>
      <c r="E33" s="456">
        <v>54</v>
      </c>
      <c r="O33" s="458" t="str">
        <f>'様式第2-3号（個表） '!B42</f>
        <v/>
      </c>
      <c r="P33" s="458" t="str">
        <f>'様式第2-3号（個表） '!F42</f>
        <v/>
      </c>
      <c r="Q33" s="481" t="str">
        <f>基本情報入力シート!AC85</f>
        <v/>
      </c>
      <c r="R33" s="458" t="str">
        <f>'様式第2-3号（個表） '!G42</f>
        <v/>
      </c>
      <c r="S33" s="460" t="str">
        <f>'様式第2-3号（個表） '!P42</f>
        <v>未入力あり</v>
      </c>
      <c r="T33" s="460" t="str">
        <f>'様式第2-3号（個表） '!Q42</f>
        <v/>
      </c>
      <c r="U33" s="460" t="str">
        <f>'様式第2-3号（個表） '!R42</f>
        <v/>
      </c>
      <c r="V33" s="460" t="str">
        <f>'様式第2-3号（個表） '!S42</f>
        <v/>
      </c>
      <c r="W33" s="460" t="str">
        <f>'様式第2-3号（個表） '!M42</f>
        <v/>
      </c>
      <c r="X33" s="460" t="b">
        <f t="shared" si="0"/>
        <v>0</v>
      </c>
      <c r="Y33" s="459" t="str">
        <f>'様式第2-3号（個表） '!O42</f>
        <v>令和７年12月</v>
      </c>
      <c r="Z33" s="458">
        <f>'様式第2-3号（個表） '!T42</f>
        <v>0</v>
      </c>
      <c r="AA33" s="458">
        <f>'様式第2-3号（個表） '!U42</f>
        <v>0</v>
      </c>
    </row>
    <row r="34" spans="2:27" ht="19.95" customHeight="1">
      <c r="B34" s="467" t="s">
        <v>2544</v>
      </c>
      <c r="C34" s="464">
        <v>8.3000000000000004E-2</v>
      </c>
      <c r="E34" s="456">
        <v>21</v>
      </c>
      <c r="O34" s="458" t="str">
        <f>'様式第2-3号（個表） '!B43</f>
        <v/>
      </c>
      <c r="P34" s="458" t="str">
        <f>'様式第2-3号（個表） '!F43</f>
        <v/>
      </c>
      <c r="Q34" s="481" t="str">
        <f>基本情報入力シート!AC86</f>
        <v/>
      </c>
      <c r="R34" s="458" t="str">
        <f>'様式第2-3号（個表） '!G43</f>
        <v/>
      </c>
      <c r="S34" s="460" t="str">
        <f>'様式第2-3号（個表） '!P43</f>
        <v>未入力あり</v>
      </c>
      <c r="T34" s="460" t="str">
        <f>'様式第2-3号（個表） '!Q43</f>
        <v/>
      </c>
      <c r="U34" s="460" t="str">
        <f>'様式第2-3号（個表） '!R43</f>
        <v/>
      </c>
      <c r="V34" s="460" t="str">
        <f>'様式第2-3号（個表） '!S43</f>
        <v/>
      </c>
      <c r="W34" s="460" t="str">
        <f>'様式第2-3号（個表） '!M43</f>
        <v/>
      </c>
      <c r="X34" s="460" t="b">
        <f t="shared" si="0"/>
        <v>0</v>
      </c>
      <c r="Y34" s="459" t="str">
        <f>'様式第2-3号（個表） '!O43</f>
        <v>令和７年12月</v>
      </c>
      <c r="Z34" s="458">
        <f>'様式第2-3号（個表） '!T43</f>
        <v>0</v>
      </c>
      <c r="AA34" s="458">
        <f>'様式第2-3号（個表） '!U43</f>
        <v>0</v>
      </c>
    </row>
    <row r="35" spans="2:27" ht="19.95" customHeight="1">
      <c r="B35" s="467" t="s">
        <v>2543</v>
      </c>
      <c r="C35" s="464">
        <v>8.3000000000000004E-2</v>
      </c>
      <c r="E35" s="456">
        <v>24</v>
      </c>
      <c r="O35" s="458" t="str">
        <f>'様式第2-3号（個表） '!B44</f>
        <v/>
      </c>
      <c r="P35" s="458" t="str">
        <f>'様式第2-3号（個表） '!F44</f>
        <v/>
      </c>
      <c r="Q35" s="481" t="str">
        <f>基本情報入力シート!AC87</f>
        <v/>
      </c>
      <c r="R35" s="458" t="str">
        <f>'様式第2-3号（個表） '!G44</f>
        <v/>
      </c>
      <c r="S35" s="460" t="str">
        <f>'様式第2-3号（個表） '!P44</f>
        <v>未入力あり</v>
      </c>
      <c r="T35" s="460" t="str">
        <f>'様式第2-3号（個表） '!Q44</f>
        <v/>
      </c>
      <c r="U35" s="460" t="str">
        <f>'様式第2-3号（個表） '!R44</f>
        <v/>
      </c>
      <c r="V35" s="460" t="str">
        <f>'様式第2-3号（個表） '!S44</f>
        <v/>
      </c>
      <c r="W35" s="460" t="str">
        <f>'様式第2-3号（個表） '!M44</f>
        <v/>
      </c>
      <c r="X35" s="460" t="b">
        <f t="shared" si="0"/>
        <v>0</v>
      </c>
      <c r="Y35" s="459" t="str">
        <f>'様式第2-3号（個表） '!O44</f>
        <v>令和７年12月</v>
      </c>
      <c r="Z35" s="458">
        <f>'様式第2-3号（個表） '!T44</f>
        <v>0</v>
      </c>
      <c r="AA35" s="458">
        <f>'様式第2-3号（個表） '!U44</f>
        <v>0</v>
      </c>
    </row>
    <row r="36" spans="2:27" ht="19.95" customHeight="1">
      <c r="B36" s="467" t="s">
        <v>2542</v>
      </c>
      <c r="C36" s="464">
        <v>4.2999999999999997E-2</v>
      </c>
      <c r="E36" s="456">
        <v>52</v>
      </c>
      <c r="O36" s="458" t="str">
        <f>'様式第2-3号（個表） '!B45</f>
        <v/>
      </c>
      <c r="P36" s="458" t="str">
        <f>'様式第2-3号（個表） '!F45</f>
        <v/>
      </c>
      <c r="Q36" s="481" t="str">
        <f>基本情報入力シート!AC88</f>
        <v/>
      </c>
      <c r="R36" s="458" t="str">
        <f>'様式第2-3号（個表） '!G45</f>
        <v/>
      </c>
      <c r="S36" s="460" t="str">
        <f>'様式第2-3号（個表） '!P45</f>
        <v>未入力あり</v>
      </c>
      <c r="T36" s="460" t="str">
        <f>'様式第2-3号（個表） '!Q45</f>
        <v/>
      </c>
      <c r="U36" s="460" t="str">
        <f>'様式第2-3号（個表） '!R45</f>
        <v/>
      </c>
      <c r="V36" s="460" t="str">
        <f>'様式第2-3号（個表） '!S45</f>
        <v/>
      </c>
      <c r="W36" s="460" t="str">
        <f>'様式第2-3号（個表） '!M45</f>
        <v/>
      </c>
      <c r="X36" s="460" t="b">
        <f t="shared" si="0"/>
        <v>0</v>
      </c>
      <c r="Y36" s="459" t="str">
        <f>'様式第2-3号（個表） '!O45</f>
        <v>令和７年12月</v>
      </c>
      <c r="Z36" s="458">
        <f>'様式第2-3号（個表） '!T45</f>
        <v>0</v>
      </c>
      <c r="AA36" s="458">
        <f>'様式第2-3号（個表） '!U45</f>
        <v>0</v>
      </c>
    </row>
    <row r="37" spans="2:27" ht="19.95" customHeight="1">
      <c r="B37" s="467" t="s">
        <v>2541</v>
      </c>
      <c r="C37" s="464">
        <v>4.2999999999999997E-2</v>
      </c>
      <c r="E37" s="456">
        <v>22</v>
      </c>
      <c r="O37" s="458" t="str">
        <f>'様式第2-3号（個表） '!B46</f>
        <v/>
      </c>
      <c r="P37" s="458" t="str">
        <f>'様式第2-3号（個表） '!F46</f>
        <v/>
      </c>
      <c r="Q37" s="481" t="str">
        <f>基本情報入力シート!AC89</f>
        <v/>
      </c>
      <c r="R37" s="458" t="str">
        <f>'様式第2-3号（個表） '!G46</f>
        <v/>
      </c>
      <c r="S37" s="460" t="str">
        <f>'様式第2-3号（個表） '!P46</f>
        <v>未入力あり</v>
      </c>
      <c r="T37" s="460" t="str">
        <f>'様式第2-3号（個表） '!Q46</f>
        <v/>
      </c>
      <c r="U37" s="460" t="str">
        <f>'様式第2-3号（個表） '!R46</f>
        <v/>
      </c>
      <c r="V37" s="460" t="str">
        <f>'様式第2-3号（個表） '!S46</f>
        <v/>
      </c>
      <c r="W37" s="460" t="str">
        <f>'様式第2-3号（個表） '!M46</f>
        <v/>
      </c>
      <c r="X37" s="460" t="b">
        <f t="shared" si="0"/>
        <v>0</v>
      </c>
      <c r="Y37" s="459" t="str">
        <f>'様式第2-3号（個表） '!O46</f>
        <v>令和７年12月</v>
      </c>
      <c r="Z37" s="458">
        <f>'様式第2-3号（個表） '!T46</f>
        <v>0</v>
      </c>
      <c r="AA37" s="458">
        <f>'様式第2-3号（個表） '!U46</f>
        <v>0</v>
      </c>
    </row>
    <row r="38" spans="2:27" ht="19.95" customHeight="1">
      <c r="B38" s="469" t="s">
        <v>2540</v>
      </c>
      <c r="C38" s="468">
        <v>4.2999999999999997E-2</v>
      </c>
      <c r="E38" s="456">
        <v>25</v>
      </c>
      <c r="O38" s="458" t="str">
        <f>'様式第2-3号（個表） '!B47</f>
        <v/>
      </c>
      <c r="P38" s="458" t="str">
        <f>'様式第2-3号（個表） '!F47</f>
        <v/>
      </c>
      <c r="Q38" s="481" t="str">
        <f>基本情報入力シート!AC90</f>
        <v/>
      </c>
      <c r="R38" s="458" t="str">
        <f>'様式第2-3号（個表） '!G47</f>
        <v/>
      </c>
      <c r="S38" s="460" t="str">
        <f>'様式第2-3号（個表） '!P47</f>
        <v>未入力あり</v>
      </c>
      <c r="T38" s="460" t="str">
        <f>'様式第2-3号（個表） '!Q47</f>
        <v/>
      </c>
      <c r="U38" s="460" t="str">
        <f>'様式第2-3号（個表） '!R47</f>
        <v/>
      </c>
      <c r="V38" s="460" t="str">
        <f>'様式第2-3号（個表） '!S47</f>
        <v/>
      </c>
      <c r="W38" s="460" t="str">
        <f>'様式第2-3号（個表） '!M47</f>
        <v/>
      </c>
      <c r="X38" s="460" t="b">
        <f t="shared" si="0"/>
        <v>0</v>
      </c>
      <c r="Y38" s="459" t="str">
        <f>'様式第2-3号（個表） '!O47</f>
        <v>令和７年12月</v>
      </c>
      <c r="Z38" s="458">
        <f>'様式第2-3号（個表） '!T47</f>
        <v>0</v>
      </c>
      <c r="AA38" s="458">
        <f>'様式第2-3号（個表） '!U47</f>
        <v>0</v>
      </c>
    </row>
    <row r="39" spans="2:27" ht="19.95" customHeight="1">
      <c r="B39" s="469" t="s">
        <v>2539</v>
      </c>
      <c r="C39" s="468">
        <v>4.2999999999999997E-2</v>
      </c>
      <c r="E39" s="456">
        <v>23</v>
      </c>
      <c r="O39" s="458" t="str">
        <f>'様式第2-3号（個表） '!B48</f>
        <v/>
      </c>
      <c r="P39" s="458" t="str">
        <f>'様式第2-3号（個表） '!F48</f>
        <v/>
      </c>
      <c r="Q39" s="481" t="str">
        <f>基本情報入力シート!AC91</f>
        <v/>
      </c>
      <c r="R39" s="458" t="str">
        <f>'様式第2-3号（個表） '!G48</f>
        <v/>
      </c>
      <c r="S39" s="460" t="str">
        <f>'様式第2-3号（個表） '!P48</f>
        <v>未入力あり</v>
      </c>
      <c r="T39" s="460" t="str">
        <f>'様式第2-3号（個表） '!Q48</f>
        <v/>
      </c>
      <c r="U39" s="460" t="str">
        <f>'様式第2-3号（個表） '!R48</f>
        <v/>
      </c>
      <c r="V39" s="460" t="str">
        <f>'様式第2-3号（個表） '!S48</f>
        <v/>
      </c>
      <c r="W39" s="460" t="str">
        <f>'様式第2-3号（個表） '!M48</f>
        <v/>
      </c>
      <c r="X39" s="460" t="b">
        <f t="shared" si="0"/>
        <v>0</v>
      </c>
      <c r="Y39" s="459" t="str">
        <f>'様式第2-3号（個表） '!O48</f>
        <v>令和７年12月</v>
      </c>
      <c r="Z39" s="458">
        <f>'様式第2-3号（個表） '!T48</f>
        <v>0</v>
      </c>
      <c r="AA39" s="458">
        <f>'様式第2-3号（個表） '!U48</f>
        <v>0</v>
      </c>
    </row>
    <row r="40" spans="2:27" ht="19.95" customHeight="1">
      <c r="B40" s="469" t="s">
        <v>2538</v>
      </c>
      <c r="C40" s="468">
        <v>4.2999999999999997E-2</v>
      </c>
      <c r="E40" s="456">
        <v>26</v>
      </c>
      <c r="O40" s="458" t="str">
        <f>'様式第2-3号（個表） '!B49</f>
        <v/>
      </c>
      <c r="P40" s="458" t="str">
        <f>'様式第2-3号（個表） '!F49</f>
        <v/>
      </c>
      <c r="Q40" s="481" t="str">
        <f>基本情報入力シート!AC92</f>
        <v/>
      </c>
      <c r="R40" s="458" t="str">
        <f>'様式第2-3号（個表） '!G49</f>
        <v/>
      </c>
      <c r="S40" s="460" t="str">
        <f>'様式第2-3号（個表） '!P49</f>
        <v>未入力あり</v>
      </c>
      <c r="T40" s="460" t="str">
        <f>'様式第2-3号（個表） '!Q49</f>
        <v/>
      </c>
      <c r="U40" s="460" t="str">
        <f>'様式第2-3号（個表） '!R49</f>
        <v/>
      </c>
      <c r="V40" s="460" t="str">
        <f>'様式第2-3号（個表） '!S49</f>
        <v/>
      </c>
      <c r="W40" s="460" t="str">
        <f>'様式第2-3号（個表） '!M49</f>
        <v/>
      </c>
      <c r="X40" s="460" t="b">
        <f t="shared" si="0"/>
        <v>0</v>
      </c>
      <c r="Y40" s="459" t="str">
        <f>'様式第2-3号（個表） '!O49</f>
        <v>令和７年12月</v>
      </c>
      <c r="Z40" s="458">
        <f>'様式第2-3号（個表） '!T49</f>
        <v>0</v>
      </c>
      <c r="AA40" s="458">
        <f>'様式第2-3号（個表） '!U49</f>
        <v>0</v>
      </c>
    </row>
    <row r="41" spans="2:27" ht="19.95" customHeight="1">
      <c r="B41" s="469" t="s">
        <v>2537</v>
      </c>
      <c r="C41" s="468">
        <v>2.7E-2</v>
      </c>
      <c r="E41" s="456">
        <v>55</v>
      </c>
      <c r="O41" s="458" t="str">
        <f>'様式第2-3号（個表） '!B50</f>
        <v/>
      </c>
      <c r="P41" s="458" t="str">
        <f>'様式第2-3号（個表） '!F50</f>
        <v/>
      </c>
      <c r="Q41" s="481" t="str">
        <f>基本情報入力シート!AC93</f>
        <v/>
      </c>
      <c r="R41" s="458" t="str">
        <f>'様式第2-3号（個表） '!G50</f>
        <v/>
      </c>
      <c r="S41" s="460" t="str">
        <f>'様式第2-3号（個表） '!P50</f>
        <v>未入力あり</v>
      </c>
      <c r="T41" s="460" t="str">
        <f>'様式第2-3号（個表） '!Q50</f>
        <v/>
      </c>
      <c r="U41" s="460" t="str">
        <f>'様式第2-3号（個表） '!R50</f>
        <v/>
      </c>
      <c r="V41" s="460" t="str">
        <f>'様式第2-3号（個表） '!S50</f>
        <v/>
      </c>
      <c r="W41" s="460" t="str">
        <f>'様式第2-3号（個表） '!M50</f>
        <v/>
      </c>
      <c r="X41" s="460" t="b">
        <f t="shared" si="0"/>
        <v>0</v>
      </c>
      <c r="Y41" s="459" t="str">
        <f>'様式第2-3号（個表） '!O50</f>
        <v>令和７年12月</v>
      </c>
      <c r="Z41" s="458">
        <f>'様式第2-3号（個表） '!T50</f>
        <v>0</v>
      </c>
      <c r="AA41" s="458">
        <f>'様式第2-3号（個表） '!U50</f>
        <v>0</v>
      </c>
    </row>
    <row r="42" spans="2:27" ht="19.95" customHeight="1">
      <c r="B42" s="467" t="s">
        <v>2536</v>
      </c>
      <c r="C42" s="464">
        <v>2.7E-2</v>
      </c>
      <c r="E42" s="461" t="s">
        <v>2535</v>
      </c>
      <c r="O42" s="458" t="str">
        <f>'様式第2-3号（個表） '!B51</f>
        <v/>
      </c>
      <c r="P42" s="458" t="str">
        <f>'様式第2-3号（個表） '!F51</f>
        <v/>
      </c>
      <c r="Q42" s="481" t="str">
        <f>基本情報入力シート!AC94</f>
        <v/>
      </c>
      <c r="R42" s="458" t="str">
        <f>'様式第2-3号（個表） '!G51</f>
        <v/>
      </c>
      <c r="S42" s="460" t="str">
        <f>'様式第2-3号（個表） '!P51</f>
        <v>未入力あり</v>
      </c>
      <c r="T42" s="460" t="str">
        <f>'様式第2-3号（個表） '!Q51</f>
        <v/>
      </c>
      <c r="U42" s="460" t="str">
        <f>'様式第2-3号（個表） '!R51</f>
        <v/>
      </c>
      <c r="V42" s="460" t="str">
        <f>'様式第2-3号（個表） '!S51</f>
        <v/>
      </c>
      <c r="W42" s="460" t="str">
        <f>'様式第2-3号（個表） '!M51</f>
        <v/>
      </c>
      <c r="X42" s="460" t="b">
        <f t="shared" si="0"/>
        <v>0</v>
      </c>
      <c r="Y42" s="459" t="str">
        <f>'様式第2-3号（個表） '!O51</f>
        <v>令和７年12月</v>
      </c>
      <c r="Z42" s="458">
        <f>'様式第2-3号（個表） '!T51</f>
        <v>0</v>
      </c>
      <c r="AA42" s="458">
        <f>'様式第2-3号（個表） '!U51</f>
        <v>0</v>
      </c>
    </row>
    <row r="43" spans="2:27" ht="19.95" customHeight="1">
      <c r="B43" s="467" t="s">
        <v>2534</v>
      </c>
      <c r="C43" s="464">
        <v>2.7E-2</v>
      </c>
      <c r="E43" s="461" t="s">
        <v>2533</v>
      </c>
      <c r="O43" s="458" t="str">
        <f>'様式第2-3号（個表） '!B52</f>
        <v/>
      </c>
      <c r="P43" s="458" t="str">
        <f>'様式第2-3号（個表） '!F52</f>
        <v/>
      </c>
      <c r="Q43" s="481" t="str">
        <f>基本情報入力シート!AC95</f>
        <v/>
      </c>
      <c r="R43" s="458" t="str">
        <f>'様式第2-3号（個表） '!G52</f>
        <v/>
      </c>
      <c r="S43" s="460" t="str">
        <f>'様式第2-3号（個表） '!P52</f>
        <v>未入力あり</v>
      </c>
      <c r="T43" s="460" t="str">
        <f>'様式第2-3号（個表） '!Q52</f>
        <v/>
      </c>
      <c r="U43" s="460" t="str">
        <f>'様式第2-3号（個表） '!R52</f>
        <v/>
      </c>
      <c r="V43" s="460" t="str">
        <f>'様式第2-3号（個表） '!S52</f>
        <v/>
      </c>
      <c r="W43" s="460" t="str">
        <f>'様式第2-3号（個表） '!M52</f>
        <v/>
      </c>
      <c r="X43" s="460" t="b">
        <f t="shared" si="0"/>
        <v>0</v>
      </c>
      <c r="Y43" s="459" t="str">
        <f>'様式第2-3号（個表） '!O52</f>
        <v>令和７年12月</v>
      </c>
      <c r="Z43" s="458">
        <f>'様式第2-3号（個表） '!T52</f>
        <v>0</v>
      </c>
      <c r="AA43" s="458">
        <f>'様式第2-3号（個表） '!U52</f>
        <v>0</v>
      </c>
    </row>
    <row r="44" spans="2:27" ht="19.95" customHeight="1">
      <c r="B44" s="465" t="s">
        <v>2532</v>
      </c>
      <c r="C44" s="466">
        <v>0.105</v>
      </c>
      <c r="E44" s="461" t="s">
        <v>2531</v>
      </c>
      <c r="O44" s="458" t="str">
        <f>'様式第2-3号（個表） '!B53</f>
        <v/>
      </c>
      <c r="P44" s="458" t="str">
        <f>'様式第2-3号（個表） '!F53</f>
        <v/>
      </c>
      <c r="Q44" s="481" t="str">
        <f>基本情報入力シート!AC96</f>
        <v/>
      </c>
      <c r="R44" s="458" t="str">
        <f>'様式第2-3号（個表） '!G53</f>
        <v/>
      </c>
      <c r="S44" s="460" t="str">
        <f>'様式第2-3号（個表） '!P53</f>
        <v>未入力あり</v>
      </c>
      <c r="T44" s="460" t="str">
        <f>'様式第2-3号（個表） '!Q53</f>
        <v/>
      </c>
      <c r="U44" s="460" t="str">
        <f>'様式第2-3号（個表） '!R53</f>
        <v/>
      </c>
      <c r="V44" s="460" t="str">
        <f>'様式第2-3号（個表） '!S53</f>
        <v/>
      </c>
      <c r="W44" s="460" t="str">
        <f>'様式第2-3号（個表） '!M53</f>
        <v/>
      </c>
      <c r="X44" s="460" t="b">
        <f t="shared" si="0"/>
        <v>0</v>
      </c>
      <c r="Y44" s="459" t="str">
        <f>'様式第2-3号（個表） '!O53</f>
        <v>令和７年12月</v>
      </c>
      <c r="Z44" s="458">
        <f>'様式第2-3号（個表） '!T53</f>
        <v>0</v>
      </c>
      <c r="AA44" s="458">
        <f>'様式第2-3号（個表） '!U53</f>
        <v>0</v>
      </c>
    </row>
    <row r="45" spans="2:27" ht="19.95" customHeight="1">
      <c r="B45" s="465" t="s">
        <v>2530</v>
      </c>
      <c r="C45" s="466">
        <v>0.105</v>
      </c>
      <c r="E45" s="461" t="s">
        <v>2529</v>
      </c>
      <c r="O45" s="458" t="str">
        <f>'様式第2-3号（個表） '!B54</f>
        <v/>
      </c>
      <c r="P45" s="458" t="str">
        <f>'様式第2-3号（個表） '!F54</f>
        <v/>
      </c>
      <c r="Q45" s="481" t="str">
        <f>基本情報入力シート!AC97</f>
        <v/>
      </c>
      <c r="R45" s="458" t="str">
        <f>'様式第2-3号（個表） '!G54</f>
        <v/>
      </c>
      <c r="S45" s="460" t="str">
        <f>'様式第2-3号（個表） '!P54</f>
        <v>未入力あり</v>
      </c>
      <c r="T45" s="460" t="str">
        <f>'様式第2-3号（個表） '!Q54</f>
        <v/>
      </c>
      <c r="U45" s="460" t="str">
        <f>'様式第2-3号（個表） '!R54</f>
        <v/>
      </c>
      <c r="V45" s="460" t="str">
        <f>'様式第2-3号（個表） '!S54</f>
        <v/>
      </c>
      <c r="W45" s="460" t="str">
        <f>'様式第2-3号（個表） '!M54</f>
        <v/>
      </c>
      <c r="X45" s="460" t="b">
        <f t="shared" si="0"/>
        <v>0</v>
      </c>
      <c r="Y45" s="459" t="str">
        <f>'様式第2-3号（個表） '!O54</f>
        <v>令和７年12月</v>
      </c>
      <c r="Z45" s="458">
        <f>'様式第2-3号（個表） '!T54</f>
        <v>0</v>
      </c>
      <c r="AA45" s="458">
        <f>'様式第2-3号（個表） '!U54</f>
        <v>0</v>
      </c>
    </row>
    <row r="46" spans="2:27" ht="19.95" customHeight="1">
      <c r="B46" s="465" t="s">
        <v>2528</v>
      </c>
      <c r="C46" s="466">
        <v>0.105</v>
      </c>
      <c r="E46" s="461" t="s">
        <v>2527</v>
      </c>
      <c r="O46" s="458" t="str">
        <f>'様式第2-3号（個表） '!B55</f>
        <v/>
      </c>
      <c r="P46" s="458" t="str">
        <f>'様式第2-3号（個表） '!F55</f>
        <v/>
      </c>
      <c r="Q46" s="481" t="str">
        <f>基本情報入力シート!AC98</f>
        <v/>
      </c>
      <c r="R46" s="458" t="str">
        <f>'様式第2-3号（個表） '!G55</f>
        <v/>
      </c>
      <c r="S46" s="460" t="str">
        <f>'様式第2-3号（個表） '!P55</f>
        <v>未入力あり</v>
      </c>
      <c r="T46" s="460" t="str">
        <f>'様式第2-3号（個表） '!Q55</f>
        <v/>
      </c>
      <c r="U46" s="460" t="str">
        <f>'様式第2-3号（個表） '!R55</f>
        <v/>
      </c>
      <c r="V46" s="460" t="str">
        <f>'様式第2-3号（個表） '!S55</f>
        <v/>
      </c>
      <c r="W46" s="460" t="str">
        <f>'様式第2-3号（個表） '!M55</f>
        <v/>
      </c>
      <c r="X46" s="460" t="b">
        <f t="shared" si="0"/>
        <v>0</v>
      </c>
      <c r="Y46" s="459" t="str">
        <f>'様式第2-3号（個表） '!O55</f>
        <v>令和７年12月</v>
      </c>
      <c r="Z46" s="458">
        <f>'様式第2-3号（個表） '!T55</f>
        <v>0</v>
      </c>
      <c r="AA46" s="458">
        <f>'様式第2-3号（個表） '!U55</f>
        <v>0</v>
      </c>
    </row>
    <row r="47" spans="2:27" ht="19.95" customHeight="1">
      <c r="B47" s="465" t="s">
        <v>2526</v>
      </c>
      <c r="C47" s="464">
        <v>6.4000000000000001E-2</v>
      </c>
      <c r="E47" s="461" t="s">
        <v>2525</v>
      </c>
      <c r="O47" s="458" t="str">
        <f>'様式第2-3号（個表） '!B56</f>
        <v/>
      </c>
      <c r="P47" s="458" t="str">
        <f>'様式第2-3号（個表） '!F56</f>
        <v/>
      </c>
      <c r="Q47" s="481" t="str">
        <f>基本情報入力シート!AC99</f>
        <v/>
      </c>
      <c r="R47" s="458" t="str">
        <f>'様式第2-3号（個表） '!G56</f>
        <v/>
      </c>
      <c r="S47" s="460" t="str">
        <f>'様式第2-3号（個表） '!P56</f>
        <v>未入力あり</v>
      </c>
      <c r="T47" s="460" t="str">
        <f>'様式第2-3号（個表） '!Q56</f>
        <v/>
      </c>
      <c r="U47" s="460" t="str">
        <f>'様式第2-3号（個表） '!R56</f>
        <v/>
      </c>
      <c r="V47" s="460" t="str">
        <f>'様式第2-3号（個表） '!S56</f>
        <v/>
      </c>
      <c r="W47" s="460" t="str">
        <f>'様式第2-3号（個表） '!M56</f>
        <v/>
      </c>
      <c r="X47" s="460" t="b">
        <f t="shared" si="0"/>
        <v>0</v>
      </c>
      <c r="Y47" s="459" t="str">
        <f>'様式第2-3号（個表） '!O56</f>
        <v>令和７年12月</v>
      </c>
      <c r="Z47" s="458">
        <f>'様式第2-3号（個表） '!T56</f>
        <v>0</v>
      </c>
      <c r="AA47" s="458">
        <f>'様式第2-3号（個表） '!U56</f>
        <v>0</v>
      </c>
    </row>
    <row r="48" spans="2:27" ht="19.95" customHeight="1">
      <c r="B48" s="465" t="s">
        <v>2524</v>
      </c>
      <c r="C48" s="464">
        <v>6.4000000000000001E-2</v>
      </c>
      <c r="E48" s="461" t="s">
        <v>2523</v>
      </c>
      <c r="O48" s="458" t="str">
        <f>'様式第2-3号（個表） '!B57</f>
        <v/>
      </c>
      <c r="P48" s="458" t="str">
        <f>'様式第2-3号（個表） '!F57</f>
        <v/>
      </c>
      <c r="Q48" s="481" t="str">
        <f>基本情報入力シート!AC100</f>
        <v/>
      </c>
      <c r="R48" s="458" t="str">
        <f>'様式第2-3号（個表） '!G57</f>
        <v/>
      </c>
      <c r="S48" s="460" t="str">
        <f>'様式第2-3号（個表） '!P57</f>
        <v>未入力あり</v>
      </c>
      <c r="T48" s="460" t="str">
        <f>'様式第2-3号（個表） '!Q57</f>
        <v/>
      </c>
      <c r="U48" s="460" t="str">
        <f>'様式第2-3号（個表） '!R57</f>
        <v/>
      </c>
      <c r="V48" s="460" t="str">
        <f>'様式第2-3号（個表） '!S57</f>
        <v/>
      </c>
      <c r="W48" s="460" t="str">
        <f>'様式第2-3号（個表） '!M57</f>
        <v/>
      </c>
      <c r="X48" s="460" t="b">
        <f t="shared" si="0"/>
        <v>0</v>
      </c>
      <c r="Y48" s="459" t="str">
        <f>'様式第2-3号（個表） '!O57</f>
        <v>令和７年12月</v>
      </c>
      <c r="Z48" s="458">
        <f>'様式第2-3号（個表） '!T57</f>
        <v>0</v>
      </c>
      <c r="AA48" s="458">
        <f>'様式第2-3号（個表） '!U57</f>
        <v>0</v>
      </c>
    </row>
    <row r="49" spans="2:27" ht="19.95" customHeight="1" thickBot="1">
      <c r="B49" s="463" t="s">
        <v>2522</v>
      </c>
      <c r="C49" s="462">
        <v>6.4000000000000001E-2</v>
      </c>
      <c r="E49" s="461" t="s">
        <v>2521</v>
      </c>
      <c r="O49" s="458" t="str">
        <f>'様式第2-3号（個表） '!B58</f>
        <v/>
      </c>
      <c r="P49" s="458" t="str">
        <f>'様式第2-3号（個表） '!F58</f>
        <v/>
      </c>
      <c r="Q49" s="481" t="str">
        <f>基本情報入力シート!AC101</f>
        <v/>
      </c>
      <c r="R49" s="458" t="str">
        <f>'様式第2-3号（個表） '!G58</f>
        <v/>
      </c>
      <c r="S49" s="460" t="str">
        <f>'様式第2-3号（個表） '!P58</f>
        <v>未入力あり</v>
      </c>
      <c r="T49" s="460" t="str">
        <f>'様式第2-3号（個表） '!Q58</f>
        <v/>
      </c>
      <c r="U49" s="460" t="str">
        <f>'様式第2-3号（個表） '!R58</f>
        <v/>
      </c>
      <c r="V49" s="460" t="str">
        <f>'様式第2-3号（個表） '!S58</f>
        <v/>
      </c>
      <c r="W49" s="460" t="str">
        <f>'様式第2-3号（個表） '!M58</f>
        <v/>
      </c>
      <c r="X49" s="460" t="b">
        <f t="shared" si="0"/>
        <v>0</v>
      </c>
      <c r="Y49" s="459" t="str">
        <f>'様式第2-3号（個表） '!O58</f>
        <v>令和７年12月</v>
      </c>
      <c r="Z49" s="458">
        <f>'様式第2-3号（個表） '!T58</f>
        <v>0</v>
      </c>
      <c r="AA49" s="458">
        <f>'様式第2-3号（個表） '!U58</f>
        <v>0</v>
      </c>
    </row>
    <row r="50" spans="2:27" ht="19.95" customHeight="1">
      <c r="O50" s="458" t="str">
        <f>'様式第2-3号（個表） '!B59</f>
        <v/>
      </c>
      <c r="P50" s="458" t="str">
        <f>'様式第2-3号（個表） '!F59</f>
        <v/>
      </c>
      <c r="Q50" s="481" t="str">
        <f>基本情報入力シート!AC102</f>
        <v/>
      </c>
      <c r="R50" s="458" t="str">
        <f>'様式第2-3号（個表） '!G59</f>
        <v/>
      </c>
      <c r="S50" s="460" t="str">
        <f>'様式第2-3号（個表） '!P59</f>
        <v>未入力あり</v>
      </c>
      <c r="T50" s="460" t="str">
        <f>'様式第2-3号（個表） '!Q59</f>
        <v/>
      </c>
      <c r="U50" s="460" t="str">
        <f>'様式第2-3号（個表） '!R59</f>
        <v/>
      </c>
      <c r="V50" s="460" t="str">
        <f>'様式第2-3号（個表） '!S59</f>
        <v/>
      </c>
      <c r="W50" s="460" t="str">
        <f>'様式第2-3号（個表） '!M59</f>
        <v/>
      </c>
      <c r="X50" s="460" t="b">
        <f t="shared" si="0"/>
        <v>0</v>
      </c>
      <c r="Y50" s="459" t="str">
        <f>'様式第2-3号（個表） '!O59</f>
        <v>令和７年12月</v>
      </c>
      <c r="Z50" s="458">
        <f>'様式第2-3号（個表） '!T59</f>
        <v>0</v>
      </c>
      <c r="AA50" s="458">
        <f>'様式第2-3号（個表） '!U59</f>
        <v>0</v>
      </c>
    </row>
    <row r="51" spans="2:27" ht="19.95" customHeight="1">
      <c r="O51" s="458" t="str">
        <f>'様式第2-3号（個表） '!B60</f>
        <v/>
      </c>
      <c r="P51" s="458" t="str">
        <f>'様式第2-3号（個表） '!F60</f>
        <v/>
      </c>
      <c r="Q51" s="481" t="str">
        <f>基本情報入力シート!AC103</f>
        <v/>
      </c>
      <c r="R51" s="458" t="str">
        <f>'様式第2-3号（個表） '!G60</f>
        <v/>
      </c>
      <c r="S51" s="460" t="str">
        <f>'様式第2-3号（個表） '!P60</f>
        <v>未入力あり</v>
      </c>
      <c r="T51" s="460" t="str">
        <f>'様式第2-3号（個表） '!Q60</f>
        <v/>
      </c>
      <c r="U51" s="460" t="str">
        <f>'様式第2-3号（個表） '!R60</f>
        <v/>
      </c>
      <c r="V51" s="460" t="str">
        <f>'様式第2-3号（個表） '!S60</f>
        <v/>
      </c>
      <c r="W51" s="460" t="str">
        <f>'様式第2-3号（個表） '!M60</f>
        <v/>
      </c>
      <c r="X51" s="460" t="b">
        <f t="shared" si="0"/>
        <v>0</v>
      </c>
      <c r="Y51" s="459" t="str">
        <f>'様式第2-3号（個表） '!O60</f>
        <v>令和７年12月</v>
      </c>
      <c r="Z51" s="458">
        <f>'様式第2-3号（個表） '!T60</f>
        <v>0</v>
      </c>
      <c r="AA51" s="458">
        <f>'様式第2-3号（個表） '!U60</f>
        <v>0</v>
      </c>
    </row>
    <row r="52" spans="2:27" ht="19.95" customHeight="1">
      <c r="O52" s="458" t="str">
        <f>'様式第2-3号（個表） '!B61</f>
        <v/>
      </c>
      <c r="P52" s="458" t="str">
        <f>'様式第2-3号（個表） '!F61</f>
        <v/>
      </c>
      <c r="Q52" s="481" t="str">
        <f>基本情報入力シート!AC104</f>
        <v/>
      </c>
      <c r="R52" s="458" t="str">
        <f>'様式第2-3号（個表） '!G61</f>
        <v/>
      </c>
      <c r="S52" s="460" t="str">
        <f>'様式第2-3号（個表） '!P61</f>
        <v>未入力あり</v>
      </c>
      <c r="T52" s="460" t="str">
        <f>'様式第2-3号（個表） '!Q61</f>
        <v/>
      </c>
      <c r="U52" s="460" t="str">
        <f>'様式第2-3号（個表） '!R61</f>
        <v/>
      </c>
      <c r="V52" s="460" t="str">
        <f>'様式第2-3号（個表） '!S61</f>
        <v/>
      </c>
      <c r="W52" s="460" t="str">
        <f>'様式第2-3号（個表） '!M61</f>
        <v/>
      </c>
      <c r="X52" s="460" t="b">
        <f t="shared" si="0"/>
        <v>0</v>
      </c>
      <c r="Y52" s="459" t="str">
        <f>'様式第2-3号（個表） '!O61</f>
        <v>令和７年12月</v>
      </c>
      <c r="Z52" s="458">
        <f>'様式第2-3号（個表） '!T61</f>
        <v>0</v>
      </c>
      <c r="AA52" s="458">
        <f>'様式第2-3号（個表） '!U61</f>
        <v>0</v>
      </c>
    </row>
    <row r="53" spans="2:27" ht="19.95" customHeight="1">
      <c r="O53" s="458" t="str">
        <f>'様式第2-3号（個表） '!B62</f>
        <v/>
      </c>
      <c r="P53" s="458" t="str">
        <f>'様式第2-3号（個表） '!F62</f>
        <v/>
      </c>
      <c r="Q53" s="481" t="str">
        <f>基本情報入力シート!AC105</f>
        <v/>
      </c>
      <c r="R53" s="458" t="str">
        <f>'様式第2-3号（個表） '!G62</f>
        <v/>
      </c>
      <c r="S53" s="460" t="str">
        <f>'様式第2-3号（個表） '!P62</f>
        <v>未入力あり</v>
      </c>
      <c r="T53" s="460" t="str">
        <f>'様式第2-3号（個表） '!Q62</f>
        <v/>
      </c>
      <c r="U53" s="460" t="str">
        <f>'様式第2-3号（個表） '!R62</f>
        <v/>
      </c>
      <c r="V53" s="460" t="str">
        <f>'様式第2-3号（個表） '!S62</f>
        <v/>
      </c>
      <c r="W53" s="460" t="str">
        <f>'様式第2-3号（個表） '!M62</f>
        <v/>
      </c>
      <c r="X53" s="460" t="b">
        <f t="shared" si="0"/>
        <v>0</v>
      </c>
      <c r="Y53" s="459" t="str">
        <f>'様式第2-3号（個表） '!O62</f>
        <v>令和７年12月</v>
      </c>
      <c r="Z53" s="458">
        <f>'様式第2-3号（個表） '!T62</f>
        <v>0</v>
      </c>
      <c r="AA53" s="458">
        <f>'様式第2-3号（個表） '!U62</f>
        <v>0</v>
      </c>
    </row>
    <row r="54" spans="2:27" ht="19.95" customHeight="1">
      <c r="O54" s="458" t="str">
        <f>'様式第2-3号（個表） '!B63</f>
        <v/>
      </c>
      <c r="P54" s="458" t="str">
        <f>'様式第2-3号（個表） '!F63</f>
        <v/>
      </c>
      <c r="Q54" s="481" t="str">
        <f>基本情報入力シート!AC106</f>
        <v/>
      </c>
      <c r="R54" s="458" t="str">
        <f>'様式第2-3号（個表） '!G63</f>
        <v/>
      </c>
      <c r="S54" s="460" t="str">
        <f>'様式第2-3号（個表） '!P63</f>
        <v>未入力あり</v>
      </c>
      <c r="T54" s="460" t="str">
        <f>'様式第2-3号（個表） '!Q63</f>
        <v/>
      </c>
      <c r="U54" s="460" t="str">
        <f>'様式第2-3号（個表） '!R63</f>
        <v/>
      </c>
      <c r="V54" s="460" t="str">
        <f>'様式第2-3号（個表） '!S63</f>
        <v/>
      </c>
      <c r="W54" s="460" t="str">
        <f>'様式第2-3号（個表） '!M63</f>
        <v/>
      </c>
      <c r="X54" s="460" t="b">
        <f t="shared" si="0"/>
        <v>0</v>
      </c>
      <c r="Y54" s="459" t="str">
        <f>'様式第2-3号（個表） '!O63</f>
        <v>令和７年12月</v>
      </c>
      <c r="Z54" s="458">
        <f>'様式第2-3号（個表） '!T63</f>
        <v>0</v>
      </c>
      <c r="AA54" s="458">
        <f>'様式第2-3号（個表） '!U63</f>
        <v>0</v>
      </c>
    </row>
    <row r="55" spans="2:27" ht="19.95" customHeight="1">
      <c r="O55" s="458" t="str">
        <f>'様式第2-3号（個表） '!B64</f>
        <v/>
      </c>
      <c r="P55" s="458" t="str">
        <f>'様式第2-3号（個表） '!F64</f>
        <v/>
      </c>
      <c r="Q55" s="481" t="str">
        <f>基本情報入力シート!AC107</f>
        <v/>
      </c>
      <c r="R55" s="458" t="str">
        <f>'様式第2-3号（個表） '!G64</f>
        <v/>
      </c>
      <c r="S55" s="460" t="str">
        <f>'様式第2-3号（個表） '!P64</f>
        <v>未入力あり</v>
      </c>
      <c r="T55" s="460" t="str">
        <f>'様式第2-3号（個表） '!Q64</f>
        <v/>
      </c>
      <c r="U55" s="460" t="str">
        <f>'様式第2-3号（個表） '!R64</f>
        <v/>
      </c>
      <c r="V55" s="460" t="str">
        <f>'様式第2-3号（個表） '!S64</f>
        <v/>
      </c>
      <c r="W55" s="460" t="str">
        <f>'様式第2-3号（個表） '!M64</f>
        <v/>
      </c>
      <c r="X55" s="460" t="b">
        <f t="shared" si="0"/>
        <v>0</v>
      </c>
      <c r="Y55" s="459" t="str">
        <f>'様式第2-3号（個表） '!O64</f>
        <v>令和７年12月</v>
      </c>
      <c r="Z55" s="458">
        <f>'様式第2-3号（個表） '!T64</f>
        <v>0</v>
      </c>
      <c r="AA55" s="458">
        <f>'様式第2-3号（個表） '!U64</f>
        <v>0</v>
      </c>
    </row>
    <row r="56" spans="2:27" ht="19.95" customHeight="1">
      <c r="O56" s="458" t="str">
        <f>'様式第2-3号（個表） '!B65</f>
        <v/>
      </c>
      <c r="P56" s="458" t="str">
        <f>'様式第2-3号（個表） '!F65</f>
        <v/>
      </c>
      <c r="Q56" s="481" t="str">
        <f>基本情報入力シート!AC108</f>
        <v/>
      </c>
      <c r="R56" s="458" t="str">
        <f>'様式第2-3号（個表） '!G65</f>
        <v/>
      </c>
      <c r="S56" s="460" t="str">
        <f>'様式第2-3号（個表） '!P65</f>
        <v>未入力あり</v>
      </c>
      <c r="T56" s="460" t="str">
        <f>'様式第2-3号（個表） '!Q65</f>
        <v/>
      </c>
      <c r="U56" s="460" t="str">
        <f>'様式第2-3号（個表） '!R65</f>
        <v/>
      </c>
      <c r="V56" s="460" t="str">
        <f>'様式第2-3号（個表） '!S65</f>
        <v/>
      </c>
      <c r="W56" s="460" t="str">
        <f>'様式第2-3号（個表） '!M65</f>
        <v/>
      </c>
      <c r="X56" s="460" t="b">
        <f t="shared" si="0"/>
        <v>0</v>
      </c>
      <c r="Y56" s="459" t="str">
        <f>'様式第2-3号（個表） '!O65</f>
        <v>令和７年12月</v>
      </c>
      <c r="Z56" s="458">
        <f>'様式第2-3号（個表） '!T65</f>
        <v>0</v>
      </c>
      <c r="AA56" s="458">
        <f>'様式第2-3号（個表） '!U65</f>
        <v>0</v>
      </c>
    </row>
    <row r="57" spans="2:27" ht="19.95" customHeight="1">
      <c r="O57" s="458" t="str">
        <f>'様式第2-3号（個表） '!B66</f>
        <v/>
      </c>
      <c r="P57" s="458" t="str">
        <f>'様式第2-3号（個表） '!F66</f>
        <v/>
      </c>
      <c r="Q57" s="481" t="str">
        <f>基本情報入力シート!AC109</f>
        <v/>
      </c>
      <c r="R57" s="458" t="str">
        <f>'様式第2-3号（個表） '!G66</f>
        <v/>
      </c>
      <c r="S57" s="460" t="str">
        <f>'様式第2-3号（個表） '!P66</f>
        <v>未入力あり</v>
      </c>
      <c r="T57" s="460" t="str">
        <f>'様式第2-3号（個表） '!Q66</f>
        <v/>
      </c>
      <c r="U57" s="460" t="str">
        <f>'様式第2-3号（個表） '!R66</f>
        <v/>
      </c>
      <c r="V57" s="460" t="str">
        <f>'様式第2-3号（個表） '!S66</f>
        <v/>
      </c>
      <c r="W57" s="460" t="str">
        <f>'様式第2-3号（個表） '!M66</f>
        <v/>
      </c>
      <c r="X57" s="460" t="b">
        <f t="shared" si="0"/>
        <v>0</v>
      </c>
      <c r="Y57" s="459" t="str">
        <f>'様式第2-3号（個表） '!O66</f>
        <v>令和７年12月</v>
      </c>
      <c r="Z57" s="458">
        <f>'様式第2-3号（個表） '!T66</f>
        <v>0</v>
      </c>
      <c r="AA57" s="458">
        <f>'様式第2-3号（個表） '!U66</f>
        <v>0</v>
      </c>
    </row>
    <row r="58" spans="2:27" ht="19.95" customHeight="1">
      <c r="O58" s="458" t="str">
        <f>'様式第2-3号（個表） '!B67</f>
        <v/>
      </c>
      <c r="P58" s="458" t="str">
        <f>'様式第2-3号（個表） '!F67</f>
        <v/>
      </c>
      <c r="Q58" s="481" t="str">
        <f>基本情報入力シート!AC110</f>
        <v/>
      </c>
      <c r="R58" s="458" t="str">
        <f>'様式第2-3号（個表） '!G67</f>
        <v/>
      </c>
      <c r="S58" s="460" t="str">
        <f>'様式第2-3号（個表） '!P67</f>
        <v>未入力あり</v>
      </c>
      <c r="T58" s="460" t="str">
        <f>'様式第2-3号（個表） '!Q67</f>
        <v/>
      </c>
      <c r="U58" s="460" t="str">
        <f>'様式第2-3号（個表） '!R67</f>
        <v/>
      </c>
      <c r="V58" s="460" t="str">
        <f>'様式第2-3号（個表） '!S67</f>
        <v/>
      </c>
      <c r="W58" s="460" t="str">
        <f>'様式第2-3号（個表） '!M67</f>
        <v/>
      </c>
      <c r="X58" s="460" t="b">
        <f t="shared" si="0"/>
        <v>0</v>
      </c>
      <c r="Y58" s="459" t="str">
        <f>'様式第2-3号（個表） '!O67</f>
        <v>令和７年12月</v>
      </c>
      <c r="Z58" s="458">
        <f>'様式第2-3号（個表） '!T67</f>
        <v>0</v>
      </c>
      <c r="AA58" s="458">
        <f>'様式第2-3号（個表） '!U67</f>
        <v>0</v>
      </c>
    </row>
    <row r="59" spans="2:27" ht="19.95" customHeight="1">
      <c r="O59" s="458" t="str">
        <f>'様式第2-3号（個表） '!B68</f>
        <v/>
      </c>
      <c r="P59" s="458" t="str">
        <f>'様式第2-3号（個表） '!F68</f>
        <v/>
      </c>
      <c r="Q59" s="481" t="str">
        <f>基本情報入力シート!AC111</f>
        <v/>
      </c>
      <c r="R59" s="458" t="str">
        <f>'様式第2-3号（個表） '!G68</f>
        <v/>
      </c>
      <c r="S59" s="460" t="str">
        <f>'様式第2-3号（個表） '!P68</f>
        <v>未入力あり</v>
      </c>
      <c r="T59" s="460" t="str">
        <f>'様式第2-3号（個表） '!Q68</f>
        <v/>
      </c>
      <c r="U59" s="460" t="str">
        <f>'様式第2-3号（個表） '!R68</f>
        <v/>
      </c>
      <c r="V59" s="460" t="str">
        <f>'様式第2-3号（個表） '!S68</f>
        <v/>
      </c>
      <c r="W59" s="460" t="str">
        <f>'様式第2-3号（個表） '!M68</f>
        <v/>
      </c>
      <c r="X59" s="460" t="b">
        <f t="shared" si="0"/>
        <v>0</v>
      </c>
      <c r="Y59" s="459" t="str">
        <f>'様式第2-3号（個表） '!O68</f>
        <v>令和７年12月</v>
      </c>
      <c r="Z59" s="458">
        <f>'様式第2-3号（個表） '!T68</f>
        <v>0</v>
      </c>
      <c r="AA59" s="458">
        <f>'様式第2-3号（個表） '!U68</f>
        <v>0</v>
      </c>
    </row>
    <row r="60" spans="2:27" ht="19.95" customHeight="1">
      <c r="O60" s="458" t="str">
        <f>'様式第2-3号（個表） '!B69</f>
        <v/>
      </c>
      <c r="P60" s="458" t="str">
        <f>'様式第2-3号（個表） '!F69</f>
        <v/>
      </c>
      <c r="Q60" s="481" t="str">
        <f>基本情報入力シート!AC112</f>
        <v/>
      </c>
      <c r="R60" s="458" t="str">
        <f>'様式第2-3号（個表） '!G69</f>
        <v/>
      </c>
      <c r="S60" s="460" t="str">
        <f>'様式第2-3号（個表） '!P69</f>
        <v>未入力あり</v>
      </c>
      <c r="T60" s="460" t="str">
        <f>'様式第2-3号（個表） '!Q69</f>
        <v/>
      </c>
      <c r="U60" s="460" t="str">
        <f>'様式第2-3号（個表） '!R69</f>
        <v/>
      </c>
      <c r="V60" s="460" t="str">
        <f>'様式第2-3号（個表） '!S69</f>
        <v/>
      </c>
      <c r="W60" s="460" t="str">
        <f>'様式第2-3号（個表） '!M69</f>
        <v/>
      </c>
      <c r="X60" s="460" t="b">
        <f t="shared" si="0"/>
        <v>0</v>
      </c>
      <c r="Y60" s="459" t="str">
        <f>'様式第2-3号（個表） '!O69</f>
        <v>令和７年12月</v>
      </c>
      <c r="Z60" s="458">
        <f>'様式第2-3号（個表） '!T69</f>
        <v>0</v>
      </c>
      <c r="AA60" s="458">
        <f>'様式第2-3号（個表） '!U69</f>
        <v>0</v>
      </c>
    </row>
    <row r="61" spans="2:27" ht="19.95" customHeight="1">
      <c r="O61" s="458" t="str">
        <f>'様式第2-3号（個表） '!B70</f>
        <v/>
      </c>
      <c r="P61" s="458" t="str">
        <f>'様式第2-3号（個表） '!F70</f>
        <v/>
      </c>
      <c r="Q61" s="481" t="str">
        <f>基本情報入力シート!AC113</f>
        <v/>
      </c>
      <c r="R61" s="458" t="str">
        <f>'様式第2-3号（個表） '!G70</f>
        <v/>
      </c>
      <c r="S61" s="460" t="str">
        <f>'様式第2-3号（個表） '!P70</f>
        <v>未入力あり</v>
      </c>
      <c r="T61" s="460" t="str">
        <f>'様式第2-3号（個表） '!Q70</f>
        <v/>
      </c>
      <c r="U61" s="460" t="str">
        <f>'様式第2-3号（個表） '!R70</f>
        <v/>
      </c>
      <c r="V61" s="460" t="str">
        <f>'様式第2-3号（個表） '!S70</f>
        <v/>
      </c>
      <c r="W61" s="460" t="str">
        <f>'様式第2-3号（個表） '!M70</f>
        <v/>
      </c>
      <c r="X61" s="460" t="b">
        <f t="shared" si="0"/>
        <v>0</v>
      </c>
      <c r="Y61" s="459" t="str">
        <f>'様式第2-3号（個表） '!O70</f>
        <v>令和７年12月</v>
      </c>
      <c r="Z61" s="458">
        <f>'様式第2-3号（個表） '!T70</f>
        <v>0</v>
      </c>
      <c r="AA61" s="458">
        <f>'様式第2-3号（個表） '!U70</f>
        <v>0</v>
      </c>
    </row>
    <row r="62" spans="2:27" ht="19.95" customHeight="1">
      <c r="O62" s="458" t="str">
        <f>'様式第2-3号（個表） '!B71</f>
        <v/>
      </c>
      <c r="P62" s="458" t="str">
        <f>'様式第2-3号（個表） '!F71</f>
        <v/>
      </c>
      <c r="Q62" s="481" t="str">
        <f>基本情報入力シート!AC114</f>
        <v/>
      </c>
      <c r="R62" s="458" t="str">
        <f>'様式第2-3号（個表） '!G71</f>
        <v/>
      </c>
      <c r="S62" s="460" t="str">
        <f>'様式第2-3号（個表） '!P71</f>
        <v>未入力あり</v>
      </c>
      <c r="T62" s="460" t="str">
        <f>'様式第2-3号（個表） '!Q71</f>
        <v/>
      </c>
      <c r="U62" s="460" t="str">
        <f>'様式第2-3号（個表） '!R71</f>
        <v/>
      </c>
      <c r="V62" s="460" t="str">
        <f>'様式第2-3号（個表） '!S71</f>
        <v/>
      </c>
      <c r="W62" s="460" t="str">
        <f>'様式第2-3号（個表） '!M71</f>
        <v/>
      </c>
      <c r="X62" s="460" t="b">
        <f t="shared" si="0"/>
        <v>0</v>
      </c>
      <c r="Y62" s="459" t="str">
        <f>'様式第2-3号（個表） '!O71</f>
        <v>令和７年12月</v>
      </c>
      <c r="Z62" s="458">
        <f>'様式第2-3号（個表） '!T71</f>
        <v>0</v>
      </c>
      <c r="AA62" s="458">
        <f>'様式第2-3号（個表） '!U71</f>
        <v>0</v>
      </c>
    </row>
    <row r="63" spans="2:27" ht="19.95" customHeight="1">
      <c r="O63" s="458" t="str">
        <f>'様式第2-3号（個表） '!B72</f>
        <v/>
      </c>
      <c r="P63" s="458" t="str">
        <f>'様式第2-3号（個表） '!F72</f>
        <v/>
      </c>
      <c r="Q63" s="481" t="str">
        <f>基本情報入力シート!AC115</f>
        <v/>
      </c>
      <c r="R63" s="458" t="str">
        <f>'様式第2-3号（個表） '!G72</f>
        <v/>
      </c>
      <c r="S63" s="460" t="str">
        <f>'様式第2-3号（個表） '!P72</f>
        <v>未入力あり</v>
      </c>
      <c r="T63" s="460" t="str">
        <f>'様式第2-3号（個表） '!Q72</f>
        <v/>
      </c>
      <c r="U63" s="460" t="str">
        <f>'様式第2-3号（個表） '!R72</f>
        <v/>
      </c>
      <c r="V63" s="460" t="str">
        <f>'様式第2-3号（個表） '!S72</f>
        <v/>
      </c>
      <c r="W63" s="460" t="str">
        <f>'様式第2-3号（個表） '!M72</f>
        <v/>
      </c>
      <c r="X63" s="460" t="b">
        <f t="shared" si="0"/>
        <v>0</v>
      </c>
      <c r="Y63" s="459" t="str">
        <f>'様式第2-3号（個表） '!O72</f>
        <v>令和７年12月</v>
      </c>
      <c r="Z63" s="458">
        <f>'様式第2-3号（個表） '!T72</f>
        <v>0</v>
      </c>
      <c r="AA63" s="458">
        <f>'様式第2-3号（個表） '!U72</f>
        <v>0</v>
      </c>
    </row>
    <row r="64" spans="2:27" ht="19.95" customHeight="1">
      <c r="O64" s="458" t="str">
        <f>'様式第2-3号（個表） '!B73</f>
        <v/>
      </c>
      <c r="P64" s="458" t="str">
        <f>'様式第2-3号（個表） '!F73</f>
        <v/>
      </c>
      <c r="Q64" s="481" t="str">
        <f>基本情報入力シート!AC116</f>
        <v/>
      </c>
      <c r="R64" s="458" t="str">
        <f>'様式第2-3号（個表） '!G73</f>
        <v/>
      </c>
      <c r="S64" s="460" t="str">
        <f>'様式第2-3号（個表） '!P73</f>
        <v>未入力あり</v>
      </c>
      <c r="T64" s="460" t="str">
        <f>'様式第2-3号（個表） '!Q73</f>
        <v/>
      </c>
      <c r="U64" s="460" t="str">
        <f>'様式第2-3号（個表） '!R73</f>
        <v/>
      </c>
      <c r="V64" s="460" t="str">
        <f>'様式第2-3号（個表） '!S73</f>
        <v/>
      </c>
      <c r="W64" s="460" t="str">
        <f>'様式第2-3号（個表） '!M73</f>
        <v/>
      </c>
      <c r="X64" s="460" t="b">
        <f t="shared" si="0"/>
        <v>0</v>
      </c>
      <c r="Y64" s="459" t="str">
        <f>'様式第2-3号（個表） '!O73</f>
        <v>令和７年12月</v>
      </c>
      <c r="Z64" s="458">
        <f>'様式第2-3号（個表） '!T73</f>
        <v>0</v>
      </c>
      <c r="AA64" s="458">
        <f>'様式第2-3号（個表） '!U73</f>
        <v>0</v>
      </c>
    </row>
    <row r="65" spans="15:27" ht="19.95" customHeight="1">
      <c r="O65" s="458" t="str">
        <f>'様式第2-3号（個表） '!B74</f>
        <v/>
      </c>
      <c r="P65" s="458" t="str">
        <f>'様式第2-3号（個表） '!F74</f>
        <v/>
      </c>
      <c r="Q65" s="481" t="str">
        <f>基本情報入力シート!AC117</f>
        <v/>
      </c>
      <c r="R65" s="458" t="str">
        <f>'様式第2-3号（個表） '!G74</f>
        <v/>
      </c>
      <c r="S65" s="460" t="str">
        <f>'様式第2-3号（個表） '!P74</f>
        <v>未入力あり</v>
      </c>
      <c r="T65" s="460" t="str">
        <f>'様式第2-3号（個表） '!Q74</f>
        <v/>
      </c>
      <c r="U65" s="460" t="str">
        <f>'様式第2-3号（個表） '!R74</f>
        <v/>
      </c>
      <c r="V65" s="460" t="str">
        <f>'様式第2-3号（個表） '!S74</f>
        <v/>
      </c>
      <c r="W65" s="460" t="str">
        <f>'様式第2-3号（個表） '!M74</f>
        <v/>
      </c>
      <c r="X65" s="460" t="b">
        <f t="shared" si="0"/>
        <v>0</v>
      </c>
      <c r="Y65" s="459" t="str">
        <f>'様式第2-3号（個表） '!O74</f>
        <v>令和７年12月</v>
      </c>
      <c r="Z65" s="458">
        <f>'様式第2-3号（個表） '!T74</f>
        <v>0</v>
      </c>
      <c r="AA65" s="458">
        <f>'様式第2-3号（個表） '!U74</f>
        <v>0</v>
      </c>
    </row>
    <row r="66" spans="15:27" ht="19.95" customHeight="1">
      <c r="O66" s="458" t="str">
        <f>'様式第2-3号（個表） '!B75</f>
        <v/>
      </c>
      <c r="P66" s="458" t="str">
        <f>'様式第2-3号（個表） '!F75</f>
        <v/>
      </c>
      <c r="Q66" s="481" t="str">
        <f>基本情報入力シート!AC118</f>
        <v/>
      </c>
      <c r="R66" s="458" t="str">
        <f>'様式第2-3号（個表） '!G75</f>
        <v/>
      </c>
      <c r="S66" s="460" t="str">
        <f>'様式第2-3号（個表） '!P75</f>
        <v>未入力あり</v>
      </c>
      <c r="T66" s="460" t="str">
        <f>'様式第2-3号（個表） '!Q75</f>
        <v/>
      </c>
      <c r="U66" s="460" t="str">
        <f>'様式第2-3号（個表） '!R75</f>
        <v/>
      </c>
      <c r="V66" s="460" t="str">
        <f>'様式第2-3号（個表） '!S75</f>
        <v/>
      </c>
      <c r="W66" s="460" t="str">
        <f>'様式第2-3号（個表） '!M75</f>
        <v/>
      </c>
      <c r="X66" s="460" t="b">
        <f t="shared" si="0"/>
        <v>0</v>
      </c>
      <c r="Y66" s="459" t="str">
        <f>'様式第2-3号（個表） '!O75</f>
        <v>令和７年12月</v>
      </c>
      <c r="Z66" s="458">
        <f>'様式第2-3号（個表） '!T75</f>
        <v>0</v>
      </c>
      <c r="AA66" s="458">
        <f>'様式第2-3号（個表） '!U75</f>
        <v>0</v>
      </c>
    </row>
    <row r="67" spans="15:27" ht="19.95" customHeight="1">
      <c r="O67" s="458" t="str">
        <f>'様式第2-3号（個表） '!B76</f>
        <v/>
      </c>
      <c r="P67" s="458" t="str">
        <f>'様式第2-3号（個表） '!F76</f>
        <v/>
      </c>
      <c r="Q67" s="481" t="str">
        <f>基本情報入力シート!AC119</f>
        <v/>
      </c>
      <c r="R67" s="458" t="str">
        <f>'様式第2-3号（個表） '!G76</f>
        <v/>
      </c>
      <c r="S67" s="460" t="str">
        <f>'様式第2-3号（個表） '!P76</f>
        <v>未入力あり</v>
      </c>
      <c r="T67" s="460" t="str">
        <f>'様式第2-3号（個表） '!Q76</f>
        <v/>
      </c>
      <c r="U67" s="460" t="str">
        <f>'様式第2-3号（個表） '!R76</f>
        <v/>
      </c>
      <c r="V67" s="460" t="str">
        <f>'様式第2-3号（個表） '!S76</f>
        <v/>
      </c>
      <c r="W67" s="460" t="str">
        <f>'様式第2-3号（個表） '!M76</f>
        <v/>
      </c>
      <c r="X67" s="460" t="b">
        <f t="shared" si="0"/>
        <v>0</v>
      </c>
      <c r="Y67" s="459" t="str">
        <f>'様式第2-3号（個表） '!O76</f>
        <v>令和７年12月</v>
      </c>
      <c r="Z67" s="458">
        <f>'様式第2-3号（個表） '!T76</f>
        <v>0</v>
      </c>
      <c r="AA67" s="458">
        <f>'様式第2-3号（個表） '!U76</f>
        <v>0</v>
      </c>
    </row>
    <row r="68" spans="15:27" ht="19.95" customHeight="1">
      <c r="O68" s="458" t="str">
        <f>'様式第2-3号（個表） '!B77</f>
        <v/>
      </c>
      <c r="P68" s="458" t="str">
        <f>'様式第2-3号（個表） '!F77</f>
        <v/>
      </c>
      <c r="Q68" s="481" t="str">
        <f>基本情報入力シート!AC120</f>
        <v/>
      </c>
      <c r="R68" s="458" t="str">
        <f>'様式第2-3号（個表） '!G77</f>
        <v/>
      </c>
      <c r="S68" s="460" t="str">
        <f>'様式第2-3号（個表） '!P77</f>
        <v>未入力あり</v>
      </c>
      <c r="T68" s="460" t="str">
        <f>'様式第2-3号（個表） '!Q77</f>
        <v/>
      </c>
      <c r="U68" s="460" t="str">
        <f>'様式第2-3号（個表） '!R77</f>
        <v/>
      </c>
      <c r="V68" s="460" t="str">
        <f>'様式第2-3号（個表） '!S77</f>
        <v/>
      </c>
      <c r="W68" s="460" t="str">
        <f>'様式第2-3号（個表） '!M77</f>
        <v/>
      </c>
      <c r="X68" s="460" t="b">
        <f t="shared" si="0"/>
        <v>0</v>
      </c>
      <c r="Y68" s="459" t="str">
        <f>'様式第2-3号（個表） '!O77</f>
        <v>令和７年12月</v>
      </c>
      <c r="Z68" s="458">
        <f>'様式第2-3号（個表） '!T77</f>
        <v>0</v>
      </c>
      <c r="AA68" s="458">
        <f>'様式第2-3号（個表） '!U77</f>
        <v>0</v>
      </c>
    </row>
    <row r="69" spans="15:27" ht="19.95" customHeight="1">
      <c r="O69" s="458" t="str">
        <f>'様式第2-3号（個表） '!B78</f>
        <v/>
      </c>
      <c r="P69" s="458" t="str">
        <f>'様式第2-3号（個表） '!F78</f>
        <v/>
      </c>
      <c r="Q69" s="481" t="str">
        <f>基本情報入力シート!AC121</f>
        <v/>
      </c>
      <c r="R69" s="458" t="str">
        <f>'様式第2-3号（個表） '!G78</f>
        <v/>
      </c>
      <c r="S69" s="460" t="str">
        <f>'様式第2-3号（個表） '!P78</f>
        <v>未入力あり</v>
      </c>
      <c r="T69" s="460" t="str">
        <f>'様式第2-3号（個表） '!Q78</f>
        <v/>
      </c>
      <c r="U69" s="460" t="str">
        <f>'様式第2-3号（個表） '!R78</f>
        <v/>
      </c>
      <c r="V69" s="460" t="str">
        <f>'様式第2-3号（個表） '!S78</f>
        <v/>
      </c>
      <c r="W69" s="460" t="str">
        <f>'様式第2-3号（個表） '!M78</f>
        <v/>
      </c>
      <c r="X69" s="460" t="b">
        <f t="shared" si="0"/>
        <v>0</v>
      </c>
      <c r="Y69" s="459" t="str">
        <f>'様式第2-3号（個表） '!O78</f>
        <v>令和７年12月</v>
      </c>
      <c r="Z69" s="458">
        <f>'様式第2-3号（個表） '!T78</f>
        <v>0</v>
      </c>
      <c r="AA69" s="458">
        <f>'様式第2-3号（個表） '!U78</f>
        <v>0</v>
      </c>
    </row>
    <row r="70" spans="15:27" ht="19.95" customHeight="1">
      <c r="O70" s="458" t="str">
        <f>'様式第2-3号（個表） '!B79</f>
        <v/>
      </c>
      <c r="P70" s="458" t="str">
        <f>'様式第2-3号（個表） '!F79</f>
        <v/>
      </c>
      <c r="Q70" s="481" t="str">
        <f>基本情報入力シート!AC122</f>
        <v/>
      </c>
      <c r="R70" s="458" t="str">
        <f>'様式第2-3号（個表） '!G79</f>
        <v/>
      </c>
      <c r="S70" s="460" t="str">
        <f>'様式第2-3号（個表） '!P79</f>
        <v>未入力あり</v>
      </c>
      <c r="T70" s="460" t="str">
        <f>'様式第2-3号（個表） '!Q79</f>
        <v/>
      </c>
      <c r="U70" s="460" t="str">
        <f>'様式第2-3号（個表） '!R79</f>
        <v/>
      </c>
      <c r="V70" s="460" t="str">
        <f>'様式第2-3号（個表） '!S79</f>
        <v/>
      </c>
      <c r="W70" s="460" t="str">
        <f>'様式第2-3号（個表） '!M79</f>
        <v/>
      </c>
      <c r="X70" s="460" t="b">
        <f t="shared" si="0"/>
        <v>0</v>
      </c>
      <c r="Y70" s="459" t="str">
        <f>'様式第2-3号（個表） '!O79</f>
        <v>令和７年12月</v>
      </c>
      <c r="Z70" s="458">
        <f>'様式第2-3号（個表） '!T79</f>
        <v>0</v>
      </c>
      <c r="AA70" s="458">
        <f>'様式第2-3号（個表） '!U79</f>
        <v>0</v>
      </c>
    </row>
    <row r="71" spans="15:27" ht="19.95" customHeight="1">
      <c r="O71" s="458" t="str">
        <f>'様式第2-3号（個表） '!B80</f>
        <v/>
      </c>
      <c r="P71" s="458" t="str">
        <f>'様式第2-3号（個表） '!F80</f>
        <v/>
      </c>
      <c r="Q71" s="481" t="str">
        <f>基本情報入力シート!AC123</f>
        <v/>
      </c>
      <c r="R71" s="458" t="str">
        <f>'様式第2-3号（個表） '!G80</f>
        <v/>
      </c>
      <c r="S71" s="460" t="str">
        <f>'様式第2-3号（個表） '!P80</f>
        <v>未入力あり</v>
      </c>
      <c r="T71" s="460" t="str">
        <f>'様式第2-3号（個表） '!Q80</f>
        <v/>
      </c>
      <c r="U71" s="460" t="str">
        <f>'様式第2-3号（個表） '!R80</f>
        <v/>
      </c>
      <c r="V71" s="460" t="str">
        <f>'様式第2-3号（個表） '!S80</f>
        <v/>
      </c>
      <c r="W71" s="460" t="str">
        <f>'様式第2-3号（個表） '!M80</f>
        <v/>
      </c>
      <c r="X71" s="460" t="b">
        <f t="shared" si="0"/>
        <v>0</v>
      </c>
      <c r="Y71" s="459" t="str">
        <f>'様式第2-3号（個表） '!O80</f>
        <v>令和７年12月</v>
      </c>
      <c r="Z71" s="458">
        <f>'様式第2-3号（個表） '!T80</f>
        <v>0</v>
      </c>
      <c r="AA71" s="458">
        <f>'様式第2-3号（個表） '!U80</f>
        <v>0</v>
      </c>
    </row>
    <row r="72" spans="15:27" ht="19.95" customHeight="1">
      <c r="O72" s="458" t="str">
        <f>'様式第2-3号（個表） '!B81</f>
        <v/>
      </c>
      <c r="P72" s="458" t="str">
        <f>'様式第2-3号（個表） '!F81</f>
        <v/>
      </c>
      <c r="Q72" s="481" t="str">
        <f>基本情報入力シート!AC124</f>
        <v/>
      </c>
      <c r="R72" s="458" t="str">
        <f>'様式第2-3号（個表） '!G81</f>
        <v/>
      </c>
      <c r="S72" s="460" t="str">
        <f>'様式第2-3号（個表） '!P81</f>
        <v>未入力あり</v>
      </c>
      <c r="T72" s="460" t="str">
        <f>'様式第2-3号（個表） '!Q81</f>
        <v/>
      </c>
      <c r="U72" s="460" t="str">
        <f>'様式第2-3号（個表） '!R81</f>
        <v/>
      </c>
      <c r="V72" s="460" t="str">
        <f>'様式第2-3号（個表） '!S81</f>
        <v/>
      </c>
      <c r="W72" s="460" t="str">
        <f>'様式第2-3号（個表） '!M81</f>
        <v/>
      </c>
      <c r="X72" s="460" t="b">
        <f t="shared" ref="X72:X135" si="1">IF(W72="①","パターン１",IF(W72="①＋③","パターン２",IF(W72="①＋②＋③","パターン３")))</f>
        <v>0</v>
      </c>
      <c r="Y72" s="459" t="str">
        <f>'様式第2-3号（個表） '!O81</f>
        <v>令和７年12月</v>
      </c>
      <c r="Z72" s="458">
        <f>'様式第2-3号（個表） '!T81</f>
        <v>0</v>
      </c>
      <c r="AA72" s="458">
        <f>'様式第2-3号（個表） '!U81</f>
        <v>0</v>
      </c>
    </row>
    <row r="73" spans="15:27" ht="19.95" customHeight="1">
      <c r="O73" s="458" t="str">
        <f>'様式第2-3号（個表） '!B82</f>
        <v/>
      </c>
      <c r="P73" s="458" t="str">
        <f>'様式第2-3号（個表） '!F82</f>
        <v/>
      </c>
      <c r="Q73" s="481" t="str">
        <f>基本情報入力シート!AC125</f>
        <v/>
      </c>
      <c r="R73" s="458" t="str">
        <f>'様式第2-3号（個表） '!G82</f>
        <v/>
      </c>
      <c r="S73" s="460" t="str">
        <f>'様式第2-3号（個表） '!P82</f>
        <v>未入力あり</v>
      </c>
      <c r="T73" s="460" t="str">
        <f>'様式第2-3号（個表） '!Q82</f>
        <v/>
      </c>
      <c r="U73" s="460" t="str">
        <f>'様式第2-3号（個表） '!R82</f>
        <v/>
      </c>
      <c r="V73" s="460" t="str">
        <f>'様式第2-3号（個表） '!S82</f>
        <v/>
      </c>
      <c r="W73" s="460" t="str">
        <f>'様式第2-3号（個表） '!M82</f>
        <v/>
      </c>
      <c r="X73" s="460" t="b">
        <f t="shared" si="1"/>
        <v>0</v>
      </c>
      <c r="Y73" s="459" t="str">
        <f>'様式第2-3号（個表） '!O82</f>
        <v>令和７年12月</v>
      </c>
      <c r="Z73" s="458">
        <f>'様式第2-3号（個表） '!T82</f>
        <v>0</v>
      </c>
      <c r="AA73" s="458">
        <f>'様式第2-3号（個表） '!U82</f>
        <v>0</v>
      </c>
    </row>
    <row r="74" spans="15:27" ht="19.95" customHeight="1">
      <c r="O74" s="458" t="str">
        <f>'様式第2-3号（個表） '!B83</f>
        <v/>
      </c>
      <c r="P74" s="458" t="str">
        <f>'様式第2-3号（個表） '!F83</f>
        <v/>
      </c>
      <c r="Q74" s="481" t="str">
        <f>基本情報入力シート!AC126</f>
        <v/>
      </c>
      <c r="R74" s="458" t="str">
        <f>'様式第2-3号（個表） '!G83</f>
        <v/>
      </c>
      <c r="S74" s="460" t="str">
        <f>'様式第2-3号（個表） '!P83</f>
        <v>未入力あり</v>
      </c>
      <c r="T74" s="460" t="str">
        <f>'様式第2-3号（個表） '!Q83</f>
        <v/>
      </c>
      <c r="U74" s="460" t="str">
        <f>'様式第2-3号（個表） '!R83</f>
        <v/>
      </c>
      <c r="V74" s="460" t="str">
        <f>'様式第2-3号（個表） '!S83</f>
        <v/>
      </c>
      <c r="W74" s="460" t="str">
        <f>'様式第2-3号（個表） '!M83</f>
        <v/>
      </c>
      <c r="X74" s="460" t="b">
        <f t="shared" si="1"/>
        <v>0</v>
      </c>
      <c r="Y74" s="459" t="str">
        <f>'様式第2-3号（個表） '!O83</f>
        <v>令和７年12月</v>
      </c>
      <c r="Z74" s="458">
        <f>'様式第2-3号（個表） '!T83</f>
        <v>0</v>
      </c>
      <c r="AA74" s="458">
        <f>'様式第2-3号（個表） '!U83</f>
        <v>0</v>
      </c>
    </row>
    <row r="75" spans="15:27" ht="19.95" customHeight="1">
      <c r="O75" s="458" t="str">
        <f>'様式第2-3号（個表） '!B84</f>
        <v/>
      </c>
      <c r="P75" s="458" t="str">
        <f>'様式第2-3号（個表） '!F84</f>
        <v/>
      </c>
      <c r="Q75" s="481" t="str">
        <f>基本情報入力シート!AC127</f>
        <v/>
      </c>
      <c r="R75" s="458" t="str">
        <f>'様式第2-3号（個表） '!G84</f>
        <v/>
      </c>
      <c r="S75" s="460" t="str">
        <f>'様式第2-3号（個表） '!P84</f>
        <v>未入力あり</v>
      </c>
      <c r="T75" s="460" t="str">
        <f>'様式第2-3号（個表） '!Q84</f>
        <v/>
      </c>
      <c r="U75" s="460" t="str">
        <f>'様式第2-3号（個表） '!R84</f>
        <v/>
      </c>
      <c r="V75" s="460" t="str">
        <f>'様式第2-3号（個表） '!S84</f>
        <v/>
      </c>
      <c r="W75" s="460" t="str">
        <f>'様式第2-3号（個表） '!M84</f>
        <v/>
      </c>
      <c r="X75" s="460" t="b">
        <f t="shared" si="1"/>
        <v>0</v>
      </c>
      <c r="Y75" s="459" t="str">
        <f>'様式第2-3号（個表） '!O84</f>
        <v>令和７年12月</v>
      </c>
      <c r="Z75" s="458">
        <f>'様式第2-3号（個表） '!T84</f>
        <v>0</v>
      </c>
      <c r="AA75" s="458">
        <f>'様式第2-3号（個表） '!U84</f>
        <v>0</v>
      </c>
    </row>
    <row r="76" spans="15:27" ht="19.95" customHeight="1">
      <c r="O76" s="458" t="str">
        <f>'様式第2-3号（個表） '!B85</f>
        <v/>
      </c>
      <c r="P76" s="458" t="str">
        <f>'様式第2-3号（個表） '!F85</f>
        <v/>
      </c>
      <c r="Q76" s="481" t="str">
        <f>基本情報入力シート!AC128</f>
        <v/>
      </c>
      <c r="R76" s="458" t="str">
        <f>'様式第2-3号（個表） '!G85</f>
        <v/>
      </c>
      <c r="S76" s="460" t="str">
        <f>'様式第2-3号（個表） '!P85</f>
        <v>未入力あり</v>
      </c>
      <c r="T76" s="460" t="str">
        <f>'様式第2-3号（個表） '!Q85</f>
        <v/>
      </c>
      <c r="U76" s="460" t="str">
        <f>'様式第2-3号（個表） '!R85</f>
        <v/>
      </c>
      <c r="V76" s="460" t="str">
        <f>'様式第2-3号（個表） '!S85</f>
        <v/>
      </c>
      <c r="W76" s="460" t="str">
        <f>'様式第2-3号（個表） '!M85</f>
        <v/>
      </c>
      <c r="X76" s="460" t="b">
        <f t="shared" si="1"/>
        <v>0</v>
      </c>
      <c r="Y76" s="459" t="str">
        <f>'様式第2-3号（個表） '!O85</f>
        <v>令和７年12月</v>
      </c>
      <c r="Z76" s="458">
        <f>'様式第2-3号（個表） '!T85</f>
        <v>0</v>
      </c>
      <c r="AA76" s="458">
        <f>'様式第2-3号（個表） '!U85</f>
        <v>0</v>
      </c>
    </row>
    <row r="77" spans="15:27" ht="19.95" customHeight="1">
      <c r="O77" s="458" t="str">
        <f>'様式第2-3号（個表） '!B86</f>
        <v/>
      </c>
      <c r="P77" s="458" t="str">
        <f>'様式第2-3号（個表） '!F86</f>
        <v/>
      </c>
      <c r="Q77" s="481" t="str">
        <f>基本情報入力シート!AC129</f>
        <v/>
      </c>
      <c r="R77" s="458" t="str">
        <f>'様式第2-3号（個表） '!G86</f>
        <v/>
      </c>
      <c r="S77" s="460" t="str">
        <f>'様式第2-3号（個表） '!P86</f>
        <v>未入力あり</v>
      </c>
      <c r="T77" s="460" t="str">
        <f>'様式第2-3号（個表） '!Q86</f>
        <v/>
      </c>
      <c r="U77" s="460" t="str">
        <f>'様式第2-3号（個表） '!R86</f>
        <v/>
      </c>
      <c r="V77" s="460" t="str">
        <f>'様式第2-3号（個表） '!S86</f>
        <v/>
      </c>
      <c r="W77" s="460" t="str">
        <f>'様式第2-3号（個表） '!M86</f>
        <v/>
      </c>
      <c r="X77" s="460" t="b">
        <f t="shared" si="1"/>
        <v>0</v>
      </c>
      <c r="Y77" s="459" t="str">
        <f>'様式第2-3号（個表） '!O86</f>
        <v>令和７年12月</v>
      </c>
      <c r="Z77" s="458">
        <f>'様式第2-3号（個表） '!T86</f>
        <v>0</v>
      </c>
      <c r="AA77" s="458">
        <f>'様式第2-3号（個表） '!U86</f>
        <v>0</v>
      </c>
    </row>
    <row r="78" spans="15:27" ht="19.95" customHeight="1">
      <c r="O78" s="458" t="str">
        <f>'様式第2-3号（個表） '!B87</f>
        <v/>
      </c>
      <c r="P78" s="458" t="str">
        <f>'様式第2-3号（個表） '!F87</f>
        <v/>
      </c>
      <c r="Q78" s="481" t="str">
        <f>基本情報入力シート!AC130</f>
        <v/>
      </c>
      <c r="R78" s="458" t="str">
        <f>'様式第2-3号（個表） '!G87</f>
        <v/>
      </c>
      <c r="S78" s="460" t="str">
        <f>'様式第2-3号（個表） '!P87</f>
        <v>未入力あり</v>
      </c>
      <c r="T78" s="460" t="str">
        <f>'様式第2-3号（個表） '!Q87</f>
        <v/>
      </c>
      <c r="U78" s="460" t="str">
        <f>'様式第2-3号（個表） '!R87</f>
        <v/>
      </c>
      <c r="V78" s="460" t="str">
        <f>'様式第2-3号（個表） '!S87</f>
        <v/>
      </c>
      <c r="W78" s="460" t="str">
        <f>'様式第2-3号（個表） '!M87</f>
        <v/>
      </c>
      <c r="X78" s="460" t="b">
        <f t="shared" si="1"/>
        <v>0</v>
      </c>
      <c r="Y78" s="459" t="str">
        <f>'様式第2-3号（個表） '!O87</f>
        <v>令和７年12月</v>
      </c>
      <c r="Z78" s="458">
        <f>'様式第2-3号（個表） '!T87</f>
        <v>0</v>
      </c>
      <c r="AA78" s="458">
        <f>'様式第2-3号（個表） '!U87</f>
        <v>0</v>
      </c>
    </row>
    <row r="79" spans="15:27" ht="19.95" customHeight="1">
      <c r="O79" s="458" t="str">
        <f>'様式第2-3号（個表） '!B88</f>
        <v/>
      </c>
      <c r="P79" s="458" t="str">
        <f>'様式第2-3号（個表） '!F88</f>
        <v/>
      </c>
      <c r="Q79" s="481" t="str">
        <f>基本情報入力シート!AC131</f>
        <v/>
      </c>
      <c r="R79" s="458" t="str">
        <f>'様式第2-3号（個表） '!G88</f>
        <v/>
      </c>
      <c r="S79" s="460" t="str">
        <f>'様式第2-3号（個表） '!P88</f>
        <v>未入力あり</v>
      </c>
      <c r="T79" s="460" t="str">
        <f>'様式第2-3号（個表） '!Q88</f>
        <v/>
      </c>
      <c r="U79" s="460" t="str">
        <f>'様式第2-3号（個表） '!R88</f>
        <v/>
      </c>
      <c r="V79" s="460" t="str">
        <f>'様式第2-3号（個表） '!S88</f>
        <v/>
      </c>
      <c r="W79" s="460" t="str">
        <f>'様式第2-3号（個表） '!M88</f>
        <v/>
      </c>
      <c r="X79" s="460" t="b">
        <f t="shared" si="1"/>
        <v>0</v>
      </c>
      <c r="Y79" s="459" t="str">
        <f>'様式第2-3号（個表） '!O88</f>
        <v>令和７年12月</v>
      </c>
      <c r="Z79" s="458">
        <f>'様式第2-3号（個表） '!T88</f>
        <v>0</v>
      </c>
      <c r="AA79" s="458">
        <f>'様式第2-3号（個表） '!U88</f>
        <v>0</v>
      </c>
    </row>
    <row r="80" spans="15:27" ht="19.95" customHeight="1">
      <c r="O80" s="458" t="str">
        <f>'様式第2-3号（個表） '!B89</f>
        <v/>
      </c>
      <c r="P80" s="458" t="str">
        <f>'様式第2-3号（個表） '!F89</f>
        <v/>
      </c>
      <c r="Q80" s="481" t="str">
        <f>基本情報入力シート!AC132</f>
        <v/>
      </c>
      <c r="R80" s="458" t="str">
        <f>'様式第2-3号（個表） '!G89</f>
        <v/>
      </c>
      <c r="S80" s="460" t="str">
        <f>'様式第2-3号（個表） '!P89</f>
        <v>未入力あり</v>
      </c>
      <c r="T80" s="460" t="str">
        <f>'様式第2-3号（個表） '!Q89</f>
        <v/>
      </c>
      <c r="U80" s="460" t="str">
        <f>'様式第2-3号（個表） '!R89</f>
        <v/>
      </c>
      <c r="V80" s="460" t="str">
        <f>'様式第2-3号（個表） '!S89</f>
        <v/>
      </c>
      <c r="W80" s="460" t="str">
        <f>'様式第2-3号（個表） '!M89</f>
        <v/>
      </c>
      <c r="X80" s="460" t="b">
        <f t="shared" si="1"/>
        <v>0</v>
      </c>
      <c r="Y80" s="459" t="str">
        <f>'様式第2-3号（個表） '!O89</f>
        <v>令和７年12月</v>
      </c>
      <c r="Z80" s="458">
        <f>'様式第2-3号（個表） '!T89</f>
        <v>0</v>
      </c>
      <c r="AA80" s="458">
        <f>'様式第2-3号（個表） '!U89</f>
        <v>0</v>
      </c>
    </row>
    <row r="81" spans="15:27" ht="19.95" customHeight="1">
      <c r="O81" s="458" t="str">
        <f>'様式第2-3号（個表） '!B90</f>
        <v/>
      </c>
      <c r="P81" s="458" t="str">
        <f>'様式第2-3号（個表） '!F90</f>
        <v/>
      </c>
      <c r="Q81" s="481" t="str">
        <f>基本情報入力シート!AC133</f>
        <v/>
      </c>
      <c r="R81" s="458" t="str">
        <f>'様式第2-3号（個表） '!G90</f>
        <v/>
      </c>
      <c r="S81" s="460" t="str">
        <f>'様式第2-3号（個表） '!P90</f>
        <v>未入力あり</v>
      </c>
      <c r="T81" s="460" t="str">
        <f>'様式第2-3号（個表） '!Q90</f>
        <v/>
      </c>
      <c r="U81" s="460" t="str">
        <f>'様式第2-3号（個表） '!R90</f>
        <v/>
      </c>
      <c r="V81" s="460" t="str">
        <f>'様式第2-3号（個表） '!S90</f>
        <v/>
      </c>
      <c r="W81" s="460" t="str">
        <f>'様式第2-3号（個表） '!M90</f>
        <v/>
      </c>
      <c r="X81" s="460" t="b">
        <f t="shared" si="1"/>
        <v>0</v>
      </c>
      <c r="Y81" s="459" t="str">
        <f>'様式第2-3号（個表） '!O90</f>
        <v>令和７年12月</v>
      </c>
      <c r="Z81" s="458">
        <f>'様式第2-3号（個表） '!T90</f>
        <v>0</v>
      </c>
      <c r="AA81" s="458">
        <f>'様式第2-3号（個表） '!U90</f>
        <v>0</v>
      </c>
    </row>
    <row r="82" spans="15:27" ht="19.95" customHeight="1">
      <c r="O82" s="458" t="str">
        <f>'様式第2-3号（個表） '!B91</f>
        <v/>
      </c>
      <c r="P82" s="458" t="str">
        <f>'様式第2-3号（個表） '!F91</f>
        <v/>
      </c>
      <c r="Q82" s="481" t="str">
        <f>基本情報入力シート!AC134</f>
        <v/>
      </c>
      <c r="R82" s="458" t="str">
        <f>'様式第2-3号（個表） '!G91</f>
        <v/>
      </c>
      <c r="S82" s="460" t="str">
        <f>'様式第2-3号（個表） '!P91</f>
        <v>未入力あり</v>
      </c>
      <c r="T82" s="460" t="str">
        <f>'様式第2-3号（個表） '!Q91</f>
        <v/>
      </c>
      <c r="U82" s="460" t="str">
        <f>'様式第2-3号（個表） '!R91</f>
        <v/>
      </c>
      <c r="V82" s="460" t="str">
        <f>'様式第2-3号（個表） '!S91</f>
        <v/>
      </c>
      <c r="W82" s="460" t="str">
        <f>'様式第2-3号（個表） '!M91</f>
        <v/>
      </c>
      <c r="X82" s="460" t="b">
        <f t="shared" si="1"/>
        <v>0</v>
      </c>
      <c r="Y82" s="459" t="str">
        <f>'様式第2-3号（個表） '!O91</f>
        <v>令和７年12月</v>
      </c>
      <c r="Z82" s="458">
        <f>'様式第2-3号（個表） '!T91</f>
        <v>0</v>
      </c>
      <c r="AA82" s="458">
        <f>'様式第2-3号（個表） '!U91</f>
        <v>0</v>
      </c>
    </row>
    <row r="83" spans="15:27" ht="19.95" customHeight="1">
      <c r="O83" s="458" t="str">
        <f>'様式第2-3号（個表） '!B92</f>
        <v/>
      </c>
      <c r="P83" s="458" t="str">
        <f>'様式第2-3号（個表） '!F92</f>
        <v/>
      </c>
      <c r="Q83" s="481" t="str">
        <f>基本情報入力シート!AC135</f>
        <v/>
      </c>
      <c r="R83" s="458" t="str">
        <f>'様式第2-3号（個表） '!G92</f>
        <v/>
      </c>
      <c r="S83" s="460" t="str">
        <f>'様式第2-3号（個表） '!P92</f>
        <v>未入力あり</v>
      </c>
      <c r="T83" s="460" t="str">
        <f>'様式第2-3号（個表） '!Q92</f>
        <v/>
      </c>
      <c r="U83" s="460" t="str">
        <f>'様式第2-3号（個表） '!R92</f>
        <v/>
      </c>
      <c r="V83" s="460" t="str">
        <f>'様式第2-3号（個表） '!S92</f>
        <v/>
      </c>
      <c r="W83" s="460" t="str">
        <f>'様式第2-3号（個表） '!M92</f>
        <v/>
      </c>
      <c r="X83" s="460" t="b">
        <f t="shared" si="1"/>
        <v>0</v>
      </c>
      <c r="Y83" s="459" t="str">
        <f>'様式第2-3号（個表） '!O92</f>
        <v>令和７年12月</v>
      </c>
      <c r="Z83" s="458">
        <f>'様式第2-3号（個表） '!T92</f>
        <v>0</v>
      </c>
      <c r="AA83" s="458">
        <f>'様式第2-3号（個表） '!U92</f>
        <v>0</v>
      </c>
    </row>
    <row r="84" spans="15:27" ht="19.95" customHeight="1">
      <c r="O84" s="458" t="str">
        <f>'様式第2-3号（個表） '!B93</f>
        <v/>
      </c>
      <c r="P84" s="458" t="str">
        <f>'様式第2-3号（個表） '!F93</f>
        <v/>
      </c>
      <c r="Q84" s="481" t="str">
        <f>基本情報入力シート!AC136</f>
        <v/>
      </c>
      <c r="R84" s="458" t="str">
        <f>'様式第2-3号（個表） '!G93</f>
        <v/>
      </c>
      <c r="S84" s="460" t="str">
        <f>'様式第2-3号（個表） '!P93</f>
        <v>未入力あり</v>
      </c>
      <c r="T84" s="460" t="str">
        <f>'様式第2-3号（個表） '!Q93</f>
        <v/>
      </c>
      <c r="U84" s="460" t="str">
        <f>'様式第2-3号（個表） '!R93</f>
        <v/>
      </c>
      <c r="V84" s="460" t="str">
        <f>'様式第2-3号（個表） '!S93</f>
        <v/>
      </c>
      <c r="W84" s="460" t="str">
        <f>'様式第2-3号（個表） '!M93</f>
        <v/>
      </c>
      <c r="X84" s="460" t="b">
        <f t="shared" si="1"/>
        <v>0</v>
      </c>
      <c r="Y84" s="459" t="str">
        <f>'様式第2-3号（個表） '!O93</f>
        <v>令和７年12月</v>
      </c>
      <c r="Z84" s="458">
        <f>'様式第2-3号（個表） '!T93</f>
        <v>0</v>
      </c>
      <c r="AA84" s="458">
        <f>'様式第2-3号（個表） '!U93</f>
        <v>0</v>
      </c>
    </row>
    <row r="85" spans="15:27" ht="19.95" customHeight="1">
      <c r="O85" s="458" t="str">
        <f>'様式第2-3号（個表） '!B94</f>
        <v/>
      </c>
      <c r="P85" s="458" t="str">
        <f>'様式第2-3号（個表） '!F94</f>
        <v/>
      </c>
      <c r="Q85" s="481" t="str">
        <f>基本情報入力シート!AC137</f>
        <v/>
      </c>
      <c r="R85" s="458" t="str">
        <f>'様式第2-3号（個表） '!G94</f>
        <v/>
      </c>
      <c r="S85" s="460" t="str">
        <f>'様式第2-3号（個表） '!P94</f>
        <v>未入力あり</v>
      </c>
      <c r="T85" s="460" t="str">
        <f>'様式第2-3号（個表） '!Q94</f>
        <v/>
      </c>
      <c r="U85" s="460" t="str">
        <f>'様式第2-3号（個表） '!R94</f>
        <v/>
      </c>
      <c r="V85" s="460" t="str">
        <f>'様式第2-3号（個表） '!S94</f>
        <v/>
      </c>
      <c r="W85" s="460" t="str">
        <f>'様式第2-3号（個表） '!M94</f>
        <v/>
      </c>
      <c r="X85" s="460" t="b">
        <f t="shared" si="1"/>
        <v>0</v>
      </c>
      <c r="Y85" s="459" t="str">
        <f>'様式第2-3号（個表） '!O94</f>
        <v>令和７年12月</v>
      </c>
      <c r="Z85" s="458">
        <f>'様式第2-3号（個表） '!T94</f>
        <v>0</v>
      </c>
      <c r="AA85" s="458">
        <f>'様式第2-3号（個表） '!U94</f>
        <v>0</v>
      </c>
    </row>
    <row r="86" spans="15:27" ht="19.95" customHeight="1">
      <c r="O86" s="458" t="str">
        <f>'様式第2-3号（個表） '!B95</f>
        <v/>
      </c>
      <c r="P86" s="458" t="str">
        <f>'様式第2-3号（個表） '!F95</f>
        <v/>
      </c>
      <c r="Q86" s="481" t="str">
        <f>基本情報入力シート!AC138</f>
        <v/>
      </c>
      <c r="R86" s="458" t="str">
        <f>'様式第2-3号（個表） '!G95</f>
        <v/>
      </c>
      <c r="S86" s="460" t="str">
        <f>'様式第2-3号（個表） '!P95</f>
        <v>未入力あり</v>
      </c>
      <c r="T86" s="460" t="str">
        <f>'様式第2-3号（個表） '!Q95</f>
        <v/>
      </c>
      <c r="U86" s="460" t="str">
        <f>'様式第2-3号（個表） '!R95</f>
        <v/>
      </c>
      <c r="V86" s="460" t="str">
        <f>'様式第2-3号（個表） '!S95</f>
        <v/>
      </c>
      <c r="W86" s="460" t="str">
        <f>'様式第2-3号（個表） '!M95</f>
        <v/>
      </c>
      <c r="X86" s="460" t="b">
        <f t="shared" si="1"/>
        <v>0</v>
      </c>
      <c r="Y86" s="459" t="str">
        <f>'様式第2-3号（個表） '!O95</f>
        <v>令和７年12月</v>
      </c>
      <c r="Z86" s="458">
        <f>'様式第2-3号（個表） '!T95</f>
        <v>0</v>
      </c>
      <c r="AA86" s="458">
        <f>'様式第2-3号（個表） '!U95</f>
        <v>0</v>
      </c>
    </row>
    <row r="87" spans="15:27" ht="19.95" customHeight="1">
      <c r="O87" s="458" t="str">
        <f>'様式第2-3号（個表） '!B96</f>
        <v/>
      </c>
      <c r="P87" s="458" t="str">
        <f>'様式第2-3号（個表） '!F96</f>
        <v/>
      </c>
      <c r="Q87" s="481" t="str">
        <f>基本情報入力シート!AC139</f>
        <v/>
      </c>
      <c r="R87" s="458" t="str">
        <f>'様式第2-3号（個表） '!G96</f>
        <v/>
      </c>
      <c r="S87" s="460" t="str">
        <f>'様式第2-3号（個表） '!P96</f>
        <v>未入力あり</v>
      </c>
      <c r="T87" s="460" t="str">
        <f>'様式第2-3号（個表） '!Q96</f>
        <v/>
      </c>
      <c r="U87" s="460" t="str">
        <f>'様式第2-3号（個表） '!R96</f>
        <v/>
      </c>
      <c r="V87" s="460" t="str">
        <f>'様式第2-3号（個表） '!S96</f>
        <v/>
      </c>
      <c r="W87" s="460" t="str">
        <f>'様式第2-3号（個表） '!M96</f>
        <v/>
      </c>
      <c r="X87" s="460" t="b">
        <f t="shared" si="1"/>
        <v>0</v>
      </c>
      <c r="Y87" s="459" t="str">
        <f>'様式第2-3号（個表） '!O96</f>
        <v>令和７年12月</v>
      </c>
      <c r="Z87" s="458">
        <f>'様式第2-3号（個表） '!T96</f>
        <v>0</v>
      </c>
      <c r="AA87" s="458">
        <f>'様式第2-3号（個表） '!U96</f>
        <v>0</v>
      </c>
    </row>
    <row r="88" spans="15:27" ht="19.95" customHeight="1">
      <c r="O88" s="458" t="str">
        <f>'様式第2-3号（個表） '!B97</f>
        <v/>
      </c>
      <c r="P88" s="458" t="str">
        <f>'様式第2-3号（個表） '!F97</f>
        <v/>
      </c>
      <c r="Q88" s="481" t="str">
        <f>基本情報入力シート!AC140</f>
        <v/>
      </c>
      <c r="R88" s="458" t="str">
        <f>'様式第2-3号（個表） '!G97</f>
        <v/>
      </c>
      <c r="S88" s="460" t="str">
        <f>'様式第2-3号（個表） '!P97</f>
        <v>未入力あり</v>
      </c>
      <c r="T88" s="460" t="str">
        <f>'様式第2-3号（個表） '!Q97</f>
        <v/>
      </c>
      <c r="U88" s="460" t="str">
        <f>'様式第2-3号（個表） '!R97</f>
        <v/>
      </c>
      <c r="V88" s="460" t="str">
        <f>'様式第2-3号（個表） '!S97</f>
        <v/>
      </c>
      <c r="W88" s="460" t="str">
        <f>'様式第2-3号（個表） '!M97</f>
        <v/>
      </c>
      <c r="X88" s="460" t="b">
        <f t="shared" si="1"/>
        <v>0</v>
      </c>
      <c r="Y88" s="459" t="str">
        <f>'様式第2-3号（個表） '!O97</f>
        <v>令和７年12月</v>
      </c>
      <c r="Z88" s="458">
        <f>'様式第2-3号（個表） '!T97</f>
        <v>0</v>
      </c>
      <c r="AA88" s="458">
        <f>'様式第2-3号（個表） '!U97</f>
        <v>0</v>
      </c>
    </row>
    <row r="89" spans="15:27" ht="19.95" customHeight="1">
      <c r="O89" s="458" t="str">
        <f>'様式第2-3号（個表） '!B98</f>
        <v/>
      </c>
      <c r="P89" s="458" t="str">
        <f>'様式第2-3号（個表） '!F98</f>
        <v/>
      </c>
      <c r="Q89" s="481" t="str">
        <f>基本情報入力シート!AC141</f>
        <v/>
      </c>
      <c r="R89" s="458" t="str">
        <f>'様式第2-3号（個表） '!G98</f>
        <v/>
      </c>
      <c r="S89" s="460" t="str">
        <f>'様式第2-3号（個表） '!P98</f>
        <v>未入力あり</v>
      </c>
      <c r="T89" s="460" t="str">
        <f>'様式第2-3号（個表） '!Q98</f>
        <v/>
      </c>
      <c r="U89" s="460" t="str">
        <f>'様式第2-3号（個表） '!R98</f>
        <v/>
      </c>
      <c r="V89" s="460" t="str">
        <f>'様式第2-3号（個表） '!S98</f>
        <v/>
      </c>
      <c r="W89" s="460" t="str">
        <f>'様式第2-3号（個表） '!M98</f>
        <v/>
      </c>
      <c r="X89" s="460" t="b">
        <f t="shared" si="1"/>
        <v>0</v>
      </c>
      <c r="Y89" s="459" t="str">
        <f>'様式第2-3号（個表） '!O98</f>
        <v>令和７年12月</v>
      </c>
      <c r="Z89" s="458">
        <f>'様式第2-3号（個表） '!T98</f>
        <v>0</v>
      </c>
      <c r="AA89" s="458">
        <f>'様式第2-3号（個表） '!U98</f>
        <v>0</v>
      </c>
    </row>
    <row r="90" spans="15:27" ht="19.95" customHeight="1">
      <c r="O90" s="458" t="str">
        <f>'様式第2-3号（個表） '!B99</f>
        <v/>
      </c>
      <c r="P90" s="458" t="str">
        <f>'様式第2-3号（個表） '!F99</f>
        <v/>
      </c>
      <c r="Q90" s="481" t="str">
        <f>基本情報入力シート!AC142</f>
        <v/>
      </c>
      <c r="R90" s="458" t="str">
        <f>'様式第2-3号（個表） '!G99</f>
        <v/>
      </c>
      <c r="S90" s="460" t="str">
        <f>'様式第2-3号（個表） '!P99</f>
        <v>未入力あり</v>
      </c>
      <c r="T90" s="460" t="str">
        <f>'様式第2-3号（個表） '!Q99</f>
        <v/>
      </c>
      <c r="U90" s="460" t="str">
        <f>'様式第2-3号（個表） '!R99</f>
        <v/>
      </c>
      <c r="V90" s="460" t="str">
        <f>'様式第2-3号（個表） '!S99</f>
        <v/>
      </c>
      <c r="W90" s="460" t="str">
        <f>'様式第2-3号（個表） '!M99</f>
        <v/>
      </c>
      <c r="X90" s="460" t="b">
        <f t="shared" si="1"/>
        <v>0</v>
      </c>
      <c r="Y90" s="459" t="str">
        <f>'様式第2-3号（個表） '!O99</f>
        <v>令和７年12月</v>
      </c>
      <c r="Z90" s="458">
        <f>'様式第2-3号（個表） '!T99</f>
        <v>0</v>
      </c>
      <c r="AA90" s="458">
        <f>'様式第2-3号（個表） '!U99</f>
        <v>0</v>
      </c>
    </row>
    <row r="91" spans="15:27" ht="19.95" customHeight="1">
      <c r="O91" s="458" t="str">
        <f>'様式第2-3号（個表） '!B100</f>
        <v/>
      </c>
      <c r="P91" s="458" t="str">
        <f>'様式第2-3号（個表） '!F100</f>
        <v/>
      </c>
      <c r="Q91" s="481" t="str">
        <f>基本情報入力シート!AC143</f>
        <v/>
      </c>
      <c r="R91" s="458" t="str">
        <f>'様式第2-3号（個表） '!G100</f>
        <v/>
      </c>
      <c r="S91" s="460" t="str">
        <f>'様式第2-3号（個表） '!P100</f>
        <v>未入力あり</v>
      </c>
      <c r="T91" s="460" t="str">
        <f>'様式第2-3号（個表） '!Q100</f>
        <v/>
      </c>
      <c r="U91" s="460" t="str">
        <f>'様式第2-3号（個表） '!R100</f>
        <v/>
      </c>
      <c r="V91" s="460" t="str">
        <f>'様式第2-3号（個表） '!S100</f>
        <v/>
      </c>
      <c r="W91" s="460" t="str">
        <f>'様式第2-3号（個表） '!M100</f>
        <v/>
      </c>
      <c r="X91" s="460" t="b">
        <f t="shared" si="1"/>
        <v>0</v>
      </c>
      <c r="Y91" s="459" t="str">
        <f>'様式第2-3号（個表） '!O100</f>
        <v>令和７年12月</v>
      </c>
      <c r="Z91" s="458">
        <f>'様式第2-3号（個表） '!T100</f>
        <v>0</v>
      </c>
      <c r="AA91" s="458">
        <f>'様式第2-3号（個表） '!U100</f>
        <v>0</v>
      </c>
    </row>
    <row r="92" spans="15:27" ht="19.95" customHeight="1">
      <c r="O92" s="458" t="str">
        <f>'様式第2-3号（個表） '!B101</f>
        <v/>
      </c>
      <c r="P92" s="458" t="str">
        <f>'様式第2-3号（個表） '!F101</f>
        <v/>
      </c>
      <c r="Q92" s="481" t="str">
        <f>基本情報入力シート!AC144</f>
        <v/>
      </c>
      <c r="R92" s="458" t="str">
        <f>'様式第2-3号（個表） '!G101</f>
        <v/>
      </c>
      <c r="S92" s="460" t="str">
        <f>'様式第2-3号（個表） '!P101</f>
        <v>未入力あり</v>
      </c>
      <c r="T92" s="460" t="str">
        <f>'様式第2-3号（個表） '!Q101</f>
        <v/>
      </c>
      <c r="U92" s="460" t="str">
        <f>'様式第2-3号（個表） '!R101</f>
        <v/>
      </c>
      <c r="V92" s="460" t="str">
        <f>'様式第2-3号（個表） '!S101</f>
        <v/>
      </c>
      <c r="W92" s="460" t="str">
        <f>'様式第2-3号（個表） '!M101</f>
        <v/>
      </c>
      <c r="X92" s="460" t="b">
        <f t="shared" si="1"/>
        <v>0</v>
      </c>
      <c r="Y92" s="459" t="str">
        <f>'様式第2-3号（個表） '!O101</f>
        <v>令和７年12月</v>
      </c>
      <c r="Z92" s="458">
        <f>'様式第2-3号（個表） '!T101</f>
        <v>0</v>
      </c>
      <c r="AA92" s="458">
        <f>'様式第2-3号（個表） '!U101</f>
        <v>0</v>
      </c>
    </row>
    <row r="93" spans="15:27" ht="19.95" customHeight="1">
      <c r="O93" s="458" t="str">
        <f>'様式第2-3号（個表） '!B102</f>
        <v/>
      </c>
      <c r="P93" s="458" t="str">
        <f>'様式第2-3号（個表） '!F102</f>
        <v/>
      </c>
      <c r="Q93" s="481" t="str">
        <f>基本情報入力シート!AC145</f>
        <v/>
      </c>
      <c r="R93" s="458" t="str">
        <f>'様式第2-3号（個表） '!G102</f>
        <v/>
      </c>
      <c r="S93" s="460" t="str">
        <f>'様式第2-3号（個表） '!P102</f>
        <v>未入力あり</v>
      </c>
      <c r="T93" s="460" t="str">
        <f>'様式第2-3号（個表） '!Q102</f>
        <v/>
      </c>
      <c r="U93" s="460" t="str">
        <f>'様式第2-3号（個表） '!R102</f>
        <v/>
      </c>
      <c r="V93" s="460" t="str">
        <f>'様式第2-3号（個表） '!S102</f>
        <v/>
      </c>
      <c r="W93" s="460" t="str">
        <f>'様式第2-3号（個表） '!M102</f>
        <v/>
      </c>
      <c r="X93" s="460" t="b">
        <f t="shared" si="1"/>
        <v>0</v>
      </c>
      <c r="Y93" s="459" t="str">
        <f>'様式第2-3号（個表） '!O102</f>
        <v>令和７年12月</v>
      </c>
      <c r="Z93" s="458">
        <f>'様式第2-3号（個表） '!T102</f>
        <v>0</v>
      </c>
      <c r="AA93" s="458">
        <f>'様式第2-3号（個表） '!U102</f>
        <v>0</v>
      </c>
    </row>
    <row r="94" spans="15:27" ht="19.95" customHeight="1">
      <c r="O94" s="458" t="str">
        <f>'様式第2-3号（個表） '!B103</f>
        <v/>
      </c>
      <c r="P94" s="458" t="str">
        <f>'様式第2-3号（個表） '!F103</f>
        <v/>
      </c>
      <c r="Q94" s="481" t="str">
        <f>基本情報入力シート!AC146</f>
        <v/>
      </c>
      <c r="R94" s="458" t="str">
        <f>'様式第2-3号（個表） '!G103</f>
        <v/>
      </c>
      <c r="S94" s="460" t="str">
        <f>'様式第2-3号（個表） '!P103</f>
        <v>未入力あり</v>
      </c>
      <c r="T94" s="460" t="str">
        <f>'様式第2-3号（個表） '!Q103</f>
        <v/>
      </c>
      <c r="U94" s="460" t="str">
        <f>'様式第2-3号（個表） '!R103</f>
        <v/>
      </c>
      <c r="V94" s="460" t="str">
        <f>'様式第2-3号（個表） '!S103</f>
        <v/>
      </c>
      <c r="W94" s="460" t="str">
        <f>'様式第2-3号（個表） '!M103</f>
        <v/>
      </c>
      <c r="X94" s="460" t="b">
        <f t="shared" si="1"/>
        <v>0</v>
      </c>
      <c r="Y94" s="459" t="str">
        <f>'様式第2-3号（個表） '!O103</f>
        <v>令和７年12月</v>
      </c>
      <c r="Z94" s="458">
        <f>'様式第2-3号（個表） '!T103</f>
        <v>0</v>
      </c>
      <c r="AA94" s="458">
        <f>'様式第2-3号（個表） '!U103</f>
        <v>0</v>
      </c>
    </row>
    <row r="95" spans="15:27" ht="19.95" customHeight="1">
      <c r="O95" s="458" t="str">
        <f>'様式第2-3号（個表） '!B104</f>
        <v/>
      </c>
      <c r="P95" s="458" t="str">
        <f>'様式第2-3号（個表） '!F104</f>
        <v/>
      </c>
      <c r="Q95" s="481" t="str">
        <f>基本情報入力シート!AC147</f>
        <v/>
      </c>
      <c r="R95" s="458" t="str">
        <f>'様式第2-3号（個表） '!G104</f>
        <v/>
      </c>
      <c r="S95" s="460" t="str">
        <f>'様式第2-3号（個表） '!P104</f>
        <v>未入力あり</v>
      </c>
      <c r="T95" s="460" t="str">
        <f>'様式第2-3号（個表） '!Q104</f>
        <v/>
      </c>
      <c r="U95" s="460" t="str">
        <f>'様式第2-3号（個表） '!R104</f>
        <v/>
      </c>
      <c r="V95" s="460" t="str">
        <f>'様式第2-3号（個表） '!S104</f>
        <v/>
      </c>
      <c r="W95" s="460" t="str">
        <f>'様式第2-3号（個表） '!M104</f>
        <v/>
      </c>
      <c r="X95" s="460" t="b">
        <f t="shared" si="1"/>
        <v>0</v>
      </c>
      <c r="Y95" s="459" t="str">
        <f>'様式第2-3号（個表） '!O104</f>
        <v>令和７年12月</v>
      </c>
      <c r="Z95" s="458">
        <f>'様式第2-3号（個表） '!T104</f>
        <v>0</v>
      </c>
      <c r="AA95" s="458">
        <f>'様式第2-3号（個表） '!U104</f>
        <v>0</v>
      </c>
    </row>
    <row r="96" spans="15:27" ht="19.95" customHeight="1">
      <c r="O96" s="458" t="str">
        <f>'様式第2-3号（個表） '!B105</f>
        <v/>
      </c>
      <c r="P96" s="458" t="str">
        <f>'様式第2-3号（個表） '!F105</f>
        <v/>
      </c>
      <c r="Q96" s="481" t="str">
        <f>基本情報入力シート!AC148</f>
        <v/>
      </c>
      <c r="R96" s="458" t="str">
        <f>'様式第2-3号（個表） '!G105</f>
        <v/>
      </c>
      <c r="S96" s="460" t="str">
        <f>'様式第2-3号（個表） '!P105</f>
        <v>未入力あり</v>
      </c>
      <c r="T96" s="460" t="str">
        <f>'様式第2-3号（個表） '!Q105</f>
        <v/>
      </c>
      <c r="U96" s="460" t="str">
        <f>'様式第2-3号（個表） '!R105</f>
        <v/>
      </c>
      <c r="V96" s="460" t="str">
        <f>'様式第2-3号（個表） '!S105</f>
        <v/>
      </c>
      <c r="W96" s="460" t="str">
        <f>'様式第2-3号（個表） '!M105</f>
        <v/>
      </c>
      <c r="X96" s="460" t="b">
        <f t="shared" si="1"/>
        <v>0</v>
      </c>
      <c r="Y96" s="459" t="str">
        <f>'様式第2-3号（個表） '!O105</f>
        <v>令和７年12月</v>
      </c>
      <c r="Z96" s="458">
        <f>'様式第2-3号（個表） '!T105</f>
        <v>0</v>
      </c>
      <c r="AA96" s="458">
        <f>'様式第2-3号（個表） '!U105</f>
        <v>0</v>
      </c>
    </row>
    <row r="97" spans="15:27" ht="19.95" customHeight="1">
      <c r="O97" s="458" t="str">
        <f>'様式第2-3号（個表） '!B106</f>
        <v/>
      </c>
      <c r="P97" s="458" t="str">
        <f>'様式第2-3号（個表） '!F106</f>
        <v/>
      </c>
      <c r="Q97" s="481" t="str">
        <f>基本情報入力シート!AC149</f>
        <v/>
      </c>
      <c r="R97" s="458" t="str">
        <f>'様式第2-3号（個表） '!G106</f>
        <v/>
      </c>
      <c r="S97" s="460" t="str">
        <f>'様式第2-3号（個表） '!P106</f>
        <v>未入力あり</v>
      </c>
      <c r="T97" s="460" t="str">
        <f>'様式第2-3号（個表） '!Q106</f>
        <v/>
      </c>
      <c r="U97" s="460" t="str">
        <f>'様式第2-3号（個表） '!R106</f>
        <v/>
      </c>
      <c r="V97" s="460" t="str">
        <f>'様式第2-3号（個表） '!S106</f>
        <v/>
      </c>
      <c r="W97" s="460" t="str">
        <f>'様式第2-3号（個表） '!M106</f>
        <v/>
      </c>
      <c r="X97" s="460" t="b">
        <f t="shared" si="1"/>
        <v>0</v>
      </c>
      <c r="Y97" s="459" t="str">
        <f>'様式第2-3号（個表） '!O106</f>
        <v>令和７年12月</v>
      </c>
      <c r="Z97" s="458">
        <f>'様式第2-3号（個表） '!T106</f>
        <v>0</v>
      </c>
      <c r="AA97" s="458">
        <f>'様式第2-3号（個表） '!U106</f>
        <v>0</v>
      </c>
    </row>
    <row r="98" spans="15:27" ht="19.95" customHeight="1">
      <c r="O98" s="458" t="str">
        <f>'様式第2-3号（個表） '!B107</f>
        <v/>
      </c>
      <c r="P98" s="458" t="str">
        <f>'様式第2-3号（個表） '!F107</f>
        <v/>
      </c>
      <c r="Q98" s="481" t="str">
        <f>基本情報入力シート!AC150</f>
        <v/>
      </c>
      <c r="R98" s="458" t="str">
        <f>'様式第2-3号（個表） '!G107</f>
        <v/>
      </c>
      <c r="S98" s="460" t="str">
        <f>'様式第2-3号（個表） '!P107</f>
        <v>未入力あり</v>
      </c>
      <c r="T98" s="460" t="str">
        <f>'様式第2-3号（個表） '!Q107</f>
        <v/>
      </c>
      <c r="U98" s="460" t="str">
        <f>'様式第2-3号（個表） '!R107</f>
        <v/>
      </c>
      <c r="V98" s="460" t="str">
        <f>'様式第2-3号（個表） '!S107</f>
        <v/>
      </c>
      <c r="W98" s="460" t="str">
        <f>'様式第2-3号（個表） '!M107</f>
        <v/>
      </c>
      <c r="X98" s="460" t="b">
        <f t="shared" si="1"/>
        <v>0</v>
      </c>
      <c r="Y98" s="459" t="str">
        <f>'様式第2-3号（個表） '!O107</f>
        <v>令和７年12月</v>
      </c>
      <c r="Z98" s="458">
        <f>'様式第2-3号（個表） '!T107</f>
        <v>0</v>
      </c>
      <c r="AA98" s="458">
        <f>'様式第2-3号（個表） '!U107</f>
        <v>0</v>
      </c>
    </row>
    <row r="99" spans="15:27" ht="19.95" customHeight="1">
      <c r="O99" s="458" t="str">
        <f>'様式第2-3号（個表） '!B108</f>
        <v/>
      </c>
      <c r="P99" s="458" t="str">
        <f>'様式第2-3号（個表） '!F108</f>
        <v/>
      </c>
      <c r="Q99" s="481" t="str">
        <f>基本情報入力シート!AC151</f>
        <v/>
      </c>
      <c r="R99" s="458" t="str">
        <f>'様式第2-3号（個表） '!G108</f>
        <v/>
      </c>
      <c r="S99" s="460" t="str">
        <f>'様式第2-3号（個表） '!P108</f>
        <v>未入力あり</v>
      </c>
      <c r="T99" s="460" t="str">
        <f>'様式第2-3号（個表） '!Q108</f>
        <v/>
      </c>
      <c r="U99" s="460" t="str">
        <f>'様式第2-3号（個表） '!R108</f>
        <v/>
      </c>
      <c r="V99" s="460" t="str">
        <f>'様式第2-3号（個表） '!S108</f>
        <v/>
      </c>
      <c r="W99" s="460" t="str">
        <f>'様式第2-3号（個表） '!M108</f>
        <v/>
      </c>
      <c r="X99" s="460" t="b">
        <f t="shared" si="1"/>
        <v>0</v>
      </c>
      <c r="Y99" s="459" t="str">
        <f>'様式第2-3号（個表） '!O108</f>
        <v>令和７年12月</v>
      </c>
      <c r="Z99" s="458">
        <f>'様式第2-3号（個表） '!T108</f>
        <v>0</v>
      </c>
      <c r="AA99" s="458">
        <f>'様式第2-3号（個表） '!U108</f>
        <v>0</v>
      </c>
    </row>
    <row r="100" spans="15:27" ht="19.95" customHeight="1">
      <c r="O100" s="458" t="str">
        <f>'様式第2-3号（個表） '!B109</f>
        <v/>
      </c>
      <c r="P100" s="458" t="str">
        <f>'様式第2-3号（個表） '!F109</f>
        <v/>
      </c>
      <c r="Q100" s="481" t="str">
        <f>基本情報入力シート!AC152</f>
        <v/>
      </c>
      <c r="R100" s="458" t="str">
        <f>'様式第2-3号（個表） '!G109</f>
        <v/>
      </c>
      <c r="S100" s="460" t="str">
        <f>'様式第2-3号（個表） '!P109</f>
        <v>未入力あり</v>
      </c>
      <c r="T100" s="460" t="str">
        <f>'様式第2-3号（個表） '!Q109</f>
        <v/>
      </c>
      <c r="U100" s="460" t="str">
        <f>'様式第2-3号（個表） '!R109</f>
        <v/>
      </c>
      <c r="V100" s="460" t="str">
        <f>'様式第2-3号（個表） '!S109</f>
        <v/>
      </c>
      <c r="W100" s="460" t="str">
        <f>'様式第2-3号（個表） '!M109</f>
        <v/>
      </c>
      <c r="X100" s="460" t="b">
        <f t="shared" si="1"/>
        <v>0</v>
      </c>
      <c r="Y100" s="459" t="str">
        <f>'様式第2-3号（個表） '!O109</f>
        <v>令和７年12月</v>
      </c>
      <c r="Z100" s="458">
        <f>'様式第2-3号（個表） '!T109</f>
        <v>0</v>
      </c>
      <c r="AA100" s="458">
        <f>'様式第2-3号（個表） '!U109</f>
        <v>0</v>
      </c>
    </row>
    <row r="101" spans="15:27" ht="19.95" customHeight="1">
      <c r="O101" s="458" t="str">
        <f>'様式第2-3号（個表） '!B110</f>
        <v/>
      </c>
      <c r="P101" s="458" t="str">
        <f>'様式第2-3号（個表） '!F110</f>
        <v/>
      </c>
      <c r="Q101" s="481" t="str">
        <f>基本情報入力シート!AC153</f>
        <v/>
      </c>
      <c r="R101" s="458" t="str">
        <f>'様式第2-3号（個表） '!G110</f>
        <v/>
      </c>
      <c r="S101" s="460" t="str">
        <f>'様式第2-3号（個表） '!P110</f>
        <v>未入力あり</v>
      </c>
      <c r="T101" s="460" t="str">
        <f>'様式第2-3号（個表） '!Q110</f>
        <v/>
      </c>
      <c r="U101" s="460" t="str">
        <f>'様式第2-3号（個表） '!R110</f>
        <v/>
      </c>
      <c r="V101" s="460" t="str">
        <f>'様式第2-3号（個表） '!S110</f>
        <v/>
      </c>
      <c r="W101" s="460" t="str">
        <f>'様式第2-3号（個表） '!M110</f>
        <v/>
      </c>
      <c r="X101" s="460" t="b">
        <f t="shared" si="1"/>
        <v>0</v>
      </c>
      <c r="Y101" s="459" t="str">
        <f>'様式第2-3号（個表） '!O110</f>
        <v>令和７年12月</v>
      </c>
      <c r="Z101" s="458">
        <f>'様式第2-3号（個表） '!T110</f>
        <v>0</v>
      </c>
      <c r="AA101" s="458">
        <f>'様式第2-3号（個表） '!U110</f>
        <v>0</v>
      </c>
    </row>
    <row r="102" spans="15:27" ht="19.95" customHeight="1">
      <c r="O102" s="458" t="str">
        <f>'様式第2-3号（個表） '!B111</f>
        <v/>
      </c>
      <c r="P102" s="458" t="str">
        <f>'様式第2-3号（個表） '!F111</f>
        <v/>
      </c>
      <c r="Q102" s="481" t="str">
        <f>基本情報入力シート!AC154</f>
        <v/>
      </c>
      <c r="R102" s="458" t="str">
        <f>'様式第2-3号（個表） '!G111</f>
        <v/>
      </c>
      <c r="S102" s="460" t="str">
        <f>'様式第2-3号（個表） '!P111</f>
        <v>未入力あり</v>
      </c>
      <c r="T102" s="460" t="str">
        <f>'様式第2-3号（個表） '!Q111</f>
        <v/>
      </c>
      <c r="U102" s="460" t="str">
        <f>'様式第2-3号（個表） '!R111</f>
        <v/>
      </c>
      <c r="V102" s="460" t="str">
        <f>'様式第2-3号（個表） '!S111</f>
        <v/>
      </c>
      <c r="W102" s="460" t="str">
        <f>'様式第2-3号（個表） '!M111</f>
        <v/>
      </c>
      <c r="X102" s="460" t="b">
        <f t="shared" si="1"/>
        <v>0</v>
      </c>
      <c r="Y102" s="459" t="str">
        <f>'様式第2-3号（個表） '!O111</f>
        <v>令和７年12月</v>
      </c>
      <c r="Z102" s="458">
        <f>'様式第2-3号（個表） '!T111</f>
        <v>0</v>
      </c>
      <c r="AA102" s="458">
        <f>'様式第2-3号（個表） '!U111</f>
        <v>0</v>
      </c>
    </row>
    <row r="103" spans="15:27" ht="19.95" customHeight="1">
      <c r="O103" s="458" t="str">
        <f>'様式第2-3号（個表） '!B112</f>
        <v/>
      </c>
      <c r="P103" s="458" t="str">
        <f>'様式第2-3号（個表） '!F112</f>
        <v/>
      </c>
      <c r="Q103" s="481" t="str">
        <f>基本情報入力シート!AC155</f>
        <v/>
      </c>
      <c r="R103" s="458" t="str">
        <f>'様式第2-3号（個表） '!G112</f>
        <v/>
      </c>
      <c r="S103" s="460" t="str">
        <f>'様式第2-3号（個表） '!P112</f>
        <v>未入力あり</v>
      </c>
      <c r="T103" s="460" t="str">
        <f>'様式第2-3号（個表） '!Q112</f>
        <v/>
      </c>
      <c r="U103" s="460" t="str">
        <f>'様式第2-3号（個表） '!R112</f>
        <v/>
      </c>
      <c r="V103" s="460" t="str">
        <f>'様式第2-3号（個表） '!S112</f>
        <v/>
      </c>
      <c r="W103" s="460" t="str">
        <f>'様式第2-3号（個表） '!M112</f>
        <v/>
      </c>
      <c r="X103" s="460" t="b">
        <f t="shared" si="1"/>
        <v>0</v>
      </c>
      <c r="Y103" s="459" t="str">
        <f>'様式第2-3号（個表） '!O112</f>
        <v>令和７年12月</v>
      </c>
      <c r="Z103" s="458">
        <f>'様式第2-3号（個表） '!T112</f>
        <v>0</v>
      </c>
      <c r="AA103" s="458">
        <f>'様式第2-3号（個表） '!U112</f>
        <v>0</v>
      </c>
    </row>
    <row r="104" spans="15:27" ht="19.95" customHeight="1">
      <c r="O104" s="458" t="str">
        <f>'様式第2-3号（個表） '!B113</f>
        <v/>
      </c>
      <c r="P104" s="458" t="str">
        <f>'様式第2-3号（個表） '!F113</f>
        <v/>
      </c>
      <c r="Q104" s="481" t="str">
        <f>基本情報入力シート!AC156</f>
        <v/>
      </c>
      <c r="R104" s="458" t="str">
        <f>'様式第2-3号（個表） '!G113</f>
        <v/>
      </c>
      <c r="S104" s="460" t="str">
        <f>'様式第2-3号（個表） '!P113</f>
        <v>未入力あり</v>
      </c>
      <c r="T104" s="460" t="str">
        <f>'様式第2-3号（個表） '!Q113</f>
        <v/>
      </c>
      <c r="U104" s="460" t="str">
        <f>'様式第2-3号（個表） '!R113</f>
        <v/>
      </c>
      <c r="V104" s="460" t="str">
        <f>'様式第2-3号（個表） '!S113</f>
        <v/>
      </c>
      <c r="W104" s="460" t="str">
        <f>'様式第2-3号（個表） '!M113</f>
        <v/>
      </c>
      <c r="X104" s="460" t="b">
        <f t="shared" si="1"/>
        <v>0</v>
      </c>
      <c r="Y104" s="459" t="str">
        <f>'様式第2-3号（個表） '!O113</f>
        <v>令和７年12月</v>
      </c>
      <c r="Z104" s="458">
        <f>'様式第2-3号（個表） '!T113</f>
        <v>0</v>
      </c>
      <c r="AA104" s="458">
        <f>'様式第2-3号（個表） '!U113</f>
        <v>0</v>
      </c>
    </row>
    <row r="105" spans="15:27" ht="19.95" customHeight="1">
      <c r="O105" s="458" t="str">
        <f>'様式第2-3号（個表） '!B114</f>
        <v/>
      </c>
      <c r="P105" s="458" t="str">
        <f>'様式第2-3号（個表） '!F114</f>
        <v/>
      </c>
      <c r="Q105" s="481" t="str">
        <f>基本情報入力シート!AC157</f>
        <v/>
      </c>
      <c r="R105" s="458" t="str">
        <f>'様式第2-3号（個表） '!G114</f>
        <v/>
      </c>
      <c r="S105" s="460" t="str">
        <f>'様式第2-3号（個表） '!P114</f>
        <v>未入力あり</v>
      </c>
      <c r="T105" s="460" t="str">
        <f>'様式第2-3号（個表） '!Q114</f>
        <v/>
      </c>
      <c r="U105" s="460" t="str">
        <f>'様式第2-3号（個表） '!R114</f>
        <v/>
      </c>
      <c r="V105" s="460" t="str">
        <f>'様式第2-3号（個表） '!S114</f>
        <v/>
      </c>
      <c r="W105" s="460" t="str">
        <f>'様式第2-3号（個表） '!M114</f>
        <v/>
      </c>
      <c r="X105" s="460" t="b">
        <f t="shared" si="1"/>
        <v>0</v>
      </c>
      <c r="Y105" s="459" t="str">
        <f>'様式第2-3号（個表） '!O114</f>
        <v>令和７年12月</v>
      </c>
      <c r="Z105" s="458">
        <f>'様式第2-3号（個表） '!T114</f>
        <v>0</v>
      </c>
      <c r="AA105" s="458">
        <f>'様式第2-3号（個表） '!U114</f>
        <v>0</v>
      </c>
    </row>
    <row r="106" spans="15:27" ht="19.95" customHeight="1">
      <c r="O106" s="458" t="str">
        <f>'様式第2-3号（個表） '!B115</f>
        <v/>
      </c>
      <c r="P106" s="458" t="str">
        <f>'様式第2-3号（個表） '!F115</f>
        <v/>
      </c>
      <c r="Q106" s="481" t="str">
        <f>基本情報入力シート!AC158</f>
        <v/>
      </c>
      <c r="R106" s="458" t="str">
        <f>'様式第2-3号（個表） '!G115</f>
        <v/>
      </c>
      <c r="S106" s="460" t="str">
        <f>'様式第2-3号（個表） '!P115</f>
        <v>未入力あり</v>
      </c>
      <c r="T106" s="460" t="str">
        <f>'様式第2-3号（個表） '!Q115</f>
        <v/>
      </c>
      <c r="U106" s="460" t="str">
        <f>'様式第2-3号（個表） '!R115</f>
        <v/>
      </c>
      <c r="V106" s="460" t="str">
        <f>'様式第2-3号（個表） '!S115</f>
        <v/>
      </c>
      <c r="W106" s="460" t="str">
        <f>'様式第2-3号（個表） '!M115</f>
        <v/>
      </c>
      <c r="X106" s="460" t="b">
        <f t="shared" si="1"/>
        <v>0</v>
      </c>
      <c r="Y106" s="459" t="str">
        <f>'様式第2-3号（個表） '!O115</f>
        <v>令和７年12月</v>
      </c>
      <c r="Z106" s="458">
        <f>'様式第2-3号（個表） '!T115</f>
        <v>0</v>
      </c>
      <c r="AA106" s="458">
        <f>'様式第2-3号（個表） '!U115</f>
        <v>0</v>
      </c>
    </row>
    <row r="107" spans="15:27" ht="19.95" customHeight="1">
      <c r="O107" s="458" t="str">
        <f>'様式第2-3号（個表） '!B116</f>
        <v/>
      </c>
      <c r="P107" s="458" t="str">
        <f>'様式第2-3号（個表） '!F116</f>
        <v/>
      </c>
      <c r="Q107" s="481" t="str">
        <f>基本情報入力シート!AC159</f>
        <v/>
      </c>
      <c r="R107" s="458" t="str">
        <f>'様式第2-3号（個表） '!G116</f>
        <v/>
      </c>
      <c r="S107" s="460" t="str">
        <f>'様式第2-3号（個表） '!P116</f>
        <v>未入力あり</v>
      </c>
      <c r="T107" s="460" t="str">
        <f>'様式第2-3号（個表） '!Q116</f>
        <v/>
      </c>
      <c r="U107" s="460" t="str">
        <f>'様式第2-3号（個表） '!R116</f>
        <v/>
      </c>
      <c r="V107" s="460" t="str">
        <f>'様式第2-3号（個表） '!S116</f>
        <v/>
      </c>
      <c r="W107" s="460" t="str">
        <f>'様式第2-3号（個表） '!M116</f>
        <v/>
      </c>
      <c r="X107" s="460" t="b">
        <f t="shared" si="1"/>
        <v>0</v>
      </c>
      <c r="Y107" s="459" t="str">
        <f>'様式第2-3号（個表） '!O116</f>
        <v>令和７年12月</v>
      </c>
      <c r="Z107" s="458">
        <f>'様式第2-3号（個表） '!T116</f>
        <v>0</v>
      </c>
      <c r="AA107" s="458">
        <f>'様式第2-3号（個表） '!U116</f>
        <v>0</v>
      </c>
    </row>
    <row r="108" spans="15:27" ht="19.95" customHeight="1">
      <c r="O108" s="458" t="str">
        <f>'様式第2-3号（個表） '!B117</f>
        <v/>
      </c>
      <c r="P108" s="458" t="str">
        <f>'様式第2-3号（個表） '!F117</f>
        <v/>
      </c>
      <c r="Q108" s="481" t="str">
        <f>基本情報入力シート!AC160</f>
        <v/>
      </c>
      <c r="R108" s="458" t="str">
        <f>'様式第2-3号（個表） '!G117</f>
        <v/>
      </c>
      <c r="S108" s="460" t="str">
        <f>'様式第2-3号（個表） '!P117</f>
        <v>未入力あり</v>
      </c>
      <c r="T108" s="460" t="str">
        <f>'様式第2-3号（個表） '!Q117</f>
        <v/>
      </c>
      <c r="U108" s="460" t="str">
        <f>'様式第2-3号（個表） '!R117</f>
        <v/>
      </c>
      <c r="V108" s="460" t="str">
        <f>'様式第2-3号（個表） '!S117</f>
        <v/>
      </c>
      <c r="W108" s="460" t="str">
        <f>'様式第2-3号（個表） '!M117</f>
        <v/>
      </c>
      <c r="X108" s="460" t="b">
        <f t="shared" si="1"/>
        <v>0</v>
      </c>
      <c r="Y108" s="459" t="str">
        <f>'様式第2-3号（個表） '!O117</f>
        <v>令和７年12月</v>
      </c>
      <c r="Z108" s="458">
        <f>'様式第2-3号（個表） '!T117</f>
        <v>0</v>
      </c>
      <c r="AA108" s="458">
        <f>'様式第2-3号（個表） '!U117</f>
        <v>0</v>
      </c>
    </row>
    <row r="109" spans="15:27" ht="19.95" customHeight="1">
      <c r="O109" s="458" t="str">
        <f>'様式第2-3号（個表） '!B118</f>
        <v/>
      </c>
      <c r="P109" s="458" t="str">
        <f>'様式第2-3号（個表） '!F118</f>
        <v/>
      </c>
      <c r="Q109" s="481" t="str">
        <f>基本情報入力シート!AC161</f>
        <v/>
      </c>
      <c r="R109" s="458" t="str">
        <f>'様式第2-3号（個表） '!G118</f>
        <v/>
      </c>
      <c r="S109" s="460" t="str">
        <f>'様式第2-3号（個表） '!P118</f>
        <v>未入力あり</v>
      </c>
      <c r="T109" s="460" t="str">
        <f>'様式第2-3号（個表） '!Q118</f>
        <v/>
      </c>
      <c r="U109" s="460" t="str">
        <f>'様式第2-3号（個表） '!R118</f>
        <v/>
      </c>
      <c r="V109" s="460" t="str">
        <f>'様式第2-3号（個表） '!S118</f>
        <v/>
      </c>
      <c r="W109" s="460" t="str">
        <f>'様式第2-3号（個表） '!M118</f>
        <v/>
      </c>
      <c r="X109" s="460" t="b">
        <f t="shared" si="1"/>
        <v>0</v>
      </c>
      <c r="Y109" s="459" t="str">
        <f>'様式第2-3号（個表） '!O118</f>
        <v>令和７年12月</v>
      </c>
      <c r="Z109" s="458">
        <f>'様式第2-3号（個表） '!T118</f>
        <v>0</v>
      </c>
      <c r="AA109" s="458">
        <f>'様式第2-3号（個表） '!U118</f>
        <v>0</v>
      </c>
    </row>
    <row r="110" spans="15:27" ht="19.95" customHeight="1">
      <c r="O110" s="458" t="str">
        <f>'様式第2-3号（個表） '!B119</f>
        <v/>
      </c>
      <c r="P110" s="458" t="str">
        <f>'様式第2-3号（個表） '!F119</f>
        <v/>
      </c>
      <c r="Q110" s="481" t="str">
        <f>基本情報入力シート!AC162</f>
        <v/>
      </c>
      <c r="R110" s="458" t="str">
        <f>'様式第2-3号（個表） '!G119</f>
        <v/>
      </c>
      <c r="S110" s="460" t="str">
        <f>'様式第2-3号（個表） '!P119</f>
        <v>未入力あり</v>
      </c>
      <c r="T110" s="460" t="str">
        <f>'様式第2-3号（個表） '!Q119</f>
        <v/>
      </c>
      <c r="U110" s="460" t="str">
        <f>'様式第2-3号（個表） '!R119</f>
        <v/>
      </c>
      <c r="V110" s="460" t="str">
        <f>'様式第2-3号（個表） '!S119</f>
        <v/>
      </c>
      <c r="W110" s="460" t="str">
        <f>'様式第2-3号（個表） '!M119</f>
        <v/>
      </c>
      <c r="X110" s="460" t="b">
        <f t="shared" si="1"/>
        <v>0</v>
      </c>
      <c r="Y110" s="459" t="str">
        <f>'様式第2-3号（個表） '!O119</f>
        <v>令和７年12月</v>
      </c>
      <c r="Z110" s="458">
        <f>'様式第2-3号（個表） '!T119</f>
        <v>0</v>
      </c>
      <c r="AA110" s="458">
        <f>'様式第2-3号（個表） '!U119</f>
        <v>0</v>
      </c>
    </row>
    <row r="111" spans="15:27" ht="19.95" customHeight="1">
      <c r="O111" s="458" t="str">
        <f>'様式第2-3号（個表） '!B120</f>
        <v/>
      </c>
      <c r="P111" s="458" t="str">
        <f>'様式第2-3号（個表） '!F120</f>
        <v/>
      </c>
      <c r="Q111" s="481" t="str">
        <f>基本情報入力シート!AC163</f>
        <v/>
      </c>
      <c r="R111" s="458" t="str">
        <f>'様式第2-3号（個表） '!G120</f>
        <v/>
      </c>
      <c r="S111" s="460" t="str">
        <f>'様式第2-3号（個表） '!P120</f>
        <v>未入力あり</v>
      </c>
      <c r="T111" s="460" t="str">
        <f>'様式第2-3号（個表） '!Q120</f>
        <v/>
      </c>
      <c r="U111" s="460" t="str">
        <f>'様式第2-3号（個表） '!R120</f>
        <v/>
      </c>
      <c r="V111" s="460" t="str">
        <f>'様式第2-3号（個表） '!S120</f>
        <v/>
      </c>
      <c r="W111" s="460" t="str">
        <f>'様式第2-3号（個表） '!M120</f>
        <v/>
      </c>
      <c r="X111" s="460" t="b">
        <f t="shared" si="1"/>
        <v>0</v>
      </c>
      <c r="Y111" s="459" t="str">
        <f>'様式第2-3号（個表） '!O120</f>
        <v>令和７年12月</v>
      </c>
      <c r="Z111" s="458">
        <f>'様式第2-3号（個表） '!T120</f>
        <v>0</v>
      </c>
      <c r="AA111" s="458">
        <f>'様式第2-3号（個表） '!U120</f>
        <v>0</v>
      </c>
    </row>
    <row r="112" spans="15:27" ht="19.95" customHeight="1">
      <c r="O112" s="458" t="str">
        <f>'様式第2-3号（個表） '!B121</f>
        <v/>
      </c>
      <c r="P112" s="458" t="str">
        <f>'様式第2-3号（個表） '!F121</f>
        <v/>
      </c>
      <c r="Q112" s="481" t="str">
        <f>基本情報入力シート!AC164</f>
        <v/>
      </c>
      <c r="R112" s="458" t="str">
        <f>'様式第2-3号（個表） '!G121</f>
        <v/>
      </c>
      <c r="S112" s="460" t="str">
        <f>'様式第2-3号（個表） '!P121</f>
        <v>未入力あり</v>
      </c>
      <c r="T112" s="460" t="str">
        <f>'様式第2-3号（個表） '!Q121</f>
        <v/>
      </c>
      <c r="U112" s="460" t="str">
        <f>'様式第2-3号（個表） '!R121</f>
        <v/>
      </c>
      <c r="V112" s="460" t="str">
        <f>'様式第2-3号（個表） '!S121</f>
        <v/>
      </c>
      <c r="W112" s="460" t="str">
        <f>'様式第2-3号（個表） '!M121</f>
        <v/>
      </c>
      <c r="X112" s="460" t="b">
        <f t="shared" si="1"/>
        <v>0</v>
      </c>
      <c r="Y112" s="459" t="str">
        <f>'様式第2-3号（個表） '!O121</f>
        <v>令和７年12月</v>
      </c>
      <c r="Z112" s="458">
        <f>'様式第2-3号（個表） '!T121</f>
        <v>0</v>
      </c>
      <c r="AA112" s="458">
        <f>'様式第2-3号（個表） '!U121</f>
        <v>0</v>
      </c>
    </row>
    <row r="113" spans="15:27" ht="19.95" customHeight="1">
      <c r="O113" s="458" t="str">
        <f>'様式第2-3号（個表） '!B122</f>
        <v/>
      </c>
      <c r="P113" s="458" t="str">
        <f>'様式第2-3号（個表） '!F122</f>
        <v/>
      </c>
      <c r="Q113" s="481" t="str">
        <f>基本情報入力シート!AC165</f>
        <v/>
      </c>
      <c r="R113" s="458" t="str">
        <f>'様式第2-3号（個表） '!G122</f>
        <v/>
      </c>
      <c r="S113" s="460" t="str">
        <f>'様式第2-3号（個表） '!P122</f>
        <v>未入力あり</v>
      </c>
      <c r="T113" s="460" t="str">
        <f>'様式第2-3号（個表） '!Q122</f>
        <v/>
      </c>
      <c r="U113" s="460" t="str">
        <f>'様式第2-3号（個表） '!R122</f>
        <v/>
      </c>
      <c r="V113" s="460" t="str">
        <f>'様式第2-3号（個表） '!S122</f>
        <v/>
      </c>
      <c r="W113" s="460" t="str">
        <f>'様式第2-3号（個表） '!M122</f>
        <v/>
      </c>
      <c r="X113" s="460" t="b">
        <f t="shared" si="1"/>
        <v>0</v>
      </c>
      <c r="Y113" s="459" t="str">
        <f>'様式第2-3号（個表） '!O122</f>
        <v>令和７年12月</v>
      </c>
      <c r="Z113" s="458">
        <f>'様式第2-3号（個表） '!T122</f>
        <v>0</v>
      </c>
      <c r="AA113" s="458">
        <f>'様式第2-3号（個表） '!U122</f>
        <v>0</v>
      </c>
    </row>
    <row r="114" spans="15:27" ht="19.95" customHeight="1">
      <c r="O114" s="458" t="str">
        <f>'様式第2-3号（個表） '!B123</f>
        <v/>
      </c>
      <c r="P114" s="458" t="str">
        <f>'様式第2-3号（個表） '!F123</f>
        <v/>
      </c>
      <c r="Q114" s="481" t="str">
        <f>基本情報入力シート!AC166</f>
        <v/>
      </c>
      <c r="R114" s="458" t="str">
        <f>'様式第2-3号（個表） '!G123</f>
        <v/>
      </c>
      <c r="S114" s="460" t="str">
        <f>'様式第2-3号（個表） '!P123</f>
        <v>未入力あり</v>
      </c>
      <c r="T114" s="460" t="str">
        <f>'様式第2-3号（個表） '!Q123</f>
        <v/>
      </c>
      <c r="U114" s="460" t="str">
        <f>'様式第2-3号（個表） '!R123</f>
        <v/>
      </c>
      <c r="V114" s="460" t="str">
        <f>'様式第2-3号（個表） '!S123</f>
        <v/>
      </c>
      <c r="W114" s="460" t="str">
        <f>'様式第2-3号（個表） '!M123</f>
        <v/>
      </c>
      <c r="X114" s="460" t="b">
        <f t="shared" si="1"/>
        <v>0</v>
      </c>
      <c r="Y114" s="459" t="str">
        <f>'様式第2-3号（個表） '!O123</f>
        <v>令和７年12月</v>
      </c>
      <c r="Z114" s="458">
        <f>'様式第2-3号（個表） '!T123</f>
        <v>0</v>
      </c>
      <c r="AA114" s="458">
        <f>'様式第2-3号（個表） '!U123</f>
        <v>0</v>
      </c>
    </row>
    <row r="115" spans="15:27" ht="19.95" customHeight="1">
      <c r="O115" s="458" t="str">
        <f>'様式第2-3号（個表） '!B124</f>
        <v/>
      </c>
      <c r="P115" s="458" t="str">
        <f>'様式第2-3号（個表） '!F124</f>
        <v/>
      </c>
      <c r="Q115" s="481" t="str">
        <f>基本情報入力シート!AC167</f>
        <v/>
      </c>
      <c r="R115" s="458" t="str">
        <f>'様式第2-3号（個表） '!G124</f>
        <v/>
      </c>
      <c r="S115" s="460" t="str">
        <f>'様式第2-3号（個表） '!P124</f>
        <v>未入力あり</v>
      </c>
      <c r="T115" s="460" t="str">
        <f>'様式第2-3号（個表） '!Q124</f>
        <v/>
      </c>
      <c r="U115" s="460" t="str">
        <f>'様式第2-3号（個表） '!R124</f>
        <v/>
      </c>
      <c r="V115" s="460" t="str">
        <f>'様式第2-3号（個表） '!S124</f>
        <v/>
      </c>
      <c r="W115" s="460" t="str">
        <f>'様式第2-3号（個表） '!M124</f>
        <v/>
      </c>
      <c r="X115" s="460" t="b">
        <f t="shared" si="1"/>
        <v>0</v>
      </c>
      <c r="Y115" s="459" t="str">
        <f>'様式第2-3号（個表） '!O124</f>
        <v>令和７年12月</v>
      </c>
      <c r="Z115" s="458">
        <f>'様式第2-3号（個表） '!T124</f>
        <v>0</v>
      </c>
      <c r="AA115" s="458">
        <f>'様式第2-3号（個表） '!U124</f>
        <v>0</v>
      </c>
    </row>
    <row r="116" spans="15:27" ht="19.95" customHeight="1">
      <c r="O116" s="458" t="str">
        <f>'様式第2-3号（個表） '!B125</f>
        <v/>
      </c>
      <c r="P116" s="458" t="str">
        <f>'様式第2-3号（個表） '!F125</f>
        <v/>
      </c>
      <c r="Q116" s="481" t="str">
        <f>基本情報入力シート!AC168</f>
        <v/>
      </c>
      <c r="R116" s="458" t="str">
        <f>'様式第2-3号（個表） '!G125</f>
        <v/>
      </c>
      <c r="S116" s="460" t="str">
        <f>'様式第2-3号（個表） '!P125</f>
        <v>未入力あり</v>
      </c>
      <c r="T116" s="460" t="str">
        <f>'様式第2-3号（個表） '!Q125</f>
        <v/>
      </c>
      <c r="U116" s="460" t="str">
        <f>'様式第2-3号（個表） '!R125</f>
        <v/>
      </c>
      <c r="V116" s="460" t="str">
        <f>'様式第2-3号（個表） '!S125</f>
        <v/>
      </c>
      <c r="W116" s="460" t="str">
        <f>'様式第2-3号（個表） '!M125</f>
        <v/>
      </c>
      <c r="X116" s="460" t="b">
        <f t="shared" si="1"/>
        <v>0</v>
      </c>
      <c r="Y116" s="459" t="str">
        <f>'様式第2-3号（個表） '!O125</f>
        <v>令和７年12月</v>
      </c>
      <c r="Z116" s="458">
        <f>'様式第2-3号（個表） '!T125</f>
        <v>0</v>
      </c>
      <c r="AA116" s="458">
        <f>'様式第2-3号（個表） '!U125</f>
        <v>0</v>
      </c>
    </row>
    <row r="117" spans="15:27" ht="19.95" customHeight="1">
      <c r="O117" s="458" t="str">
        <f>'様式第2-3号（個表） '!B126</f>
        <v/>
      </c>
      <c r="P117" s="458" t="str">
        <f>'様式第2-3号（個表） '!F126</f>
        <v/>
      </c>
      <c r="Q117" s="481" t="str">
        <f>基本情報入力シート!AC169</f>
        <v/>
      </c>
      <c r="R117" s="458" t="str">
        <f>'様式第2-3号（個表） '!G126</f>
        <v/>
      </c>
      <c r="S117" s="460" t="str">
        <f>'様式第2-3号（個表） '!P126</f>
        <v>未入力あり</v>
      </c>
      <c r="T117" s="460" t="str">
        <f>'様式第2-3号（個表） '!Q126</f>
        <v/>
      </c>
      <c r="U117" s="460" t="str">
        <f>'様式第2-3号（個表） '!R126</f>
        <v/>
      </c>
      <c r="V117" s="460" t="str">
        <f>'様式第2-3号（個表） '!S126</f>
        <v/>
      </c>
      <c r="W117" s="460" t="str">
        <f>'様式第2-3号（個表） '!M126</f>
        <v/>
      </c>
      <c r="X117" s="460" t="b">
        <f t="shared" si="1"/>
        <v>0</v>
      </c>
      <c r="Y117" s="459" t="str">
        <f>'様式第2-3号（個表） '!O126</f>
        <v>令和７年12月</v>
      </c>
      <c r="Z117" s="458">
        <f>'様式第2-3号（個表） '!T126</f>
        <v>0</v>
      </c>
      <c r="AA117" s="458">
        <f>'様式第2-3号（個表） '!U126</f>
        <v>0</v>
      </c>
    </row>
    <row r="118" spans="15:27" ht="19.95" customHeight="1">
      <c r="O118" s="458" t="str">
        <f>'様式第2-3号（個表） '!B127</f>
        <v/>
      </c>
      <c r="P118" s="458" t="str">
        <f>'様式第2-3号（個表） '!F127</f>
        <v/>
      </c>
      <c r="Q118" s="481" t="str">
        <f>基本情報入力シート!AC170</f>
        <v/>
      </c>
      <c r="R118" s="458" t="str">
        <f>'様式第2-3号（個表） '!G127</f>
        <v/>
      </c>
      <c r="S118" s="460" t="str">
        <f>'様式第2-3号（個表） '!P127</f>
        <v>未入力あり</v>
      </c>
      <c r="T118" s="460" t="str">
        <f>'様式第2-3号（個表） '!Q127</f>
        <v/>
      </c>
      <c r="U118" s="460" t="str">
        <f>'様式第2-3号（個表） '!R127</f>
        <v/>
      </c>
      <c r="V118" s="460" t="str">
        <f>'様式第2-3号（個表） '!S127</f>
        <v/>
      </c>
      <c r="W118" s="460" t="str">
        <f>'様式第2-3号（個表） '!M127</f>
        <v/>
      </c>
      <c r="X118" s="460" t="b">
        <f t="shared" si="1"/>
        <v>0</v>
      </c>
      <c r="Y118" s="459" t="str">
        <f>'様式第2-3号（個表） '!O127</f>
        <v>令和７年12月</v>
      </c>
      <c r="Z118" s="458">
        <f>'様式第2-3号（個表） '!T127</f>
        <v>0</v>
      </c>
      <c r="AA118" s="458">
        <f>'様式第2-3号（個表） '!U127</f>
        <v>0</v>
      </c>
    </row>
    <row r="119" spans="15:27" ht="19.95" customHeight="1">
      <c r="O119" s="458" t="str">
        <f>'様式第2-3号（個表） '!B128</f>
        <v/>
      </c>
      <c r="P119" s="458" t="str">
        <f>'様式第2-3号（個表） '!F128</f>
        <v/>
      </c>
      <c r="Q119" s="481" t="str">
        <f>基本情報入力シート!AC171</f>
        <v/>
      </c>
      <c r="R119" s="458" t="str">
        <f>'様式第2-3号（個表） '!G128</f>
        <v/>
      </c>
      <c r="S119" s="460" t="str">
        <f>'様式第2-3号（個表） '!P128</f>
        <v>未入力あり</v>
      </c>
      <c r="T119" s="460" t="str">
        <f>'様式第2-3号（個表） '!Q128</f>
        <v/>
      </c>
      <c r="U119" s="460" t="str">
        <f>'様式第2-3号（個表） '!R128</f>
        <v/>
      </c>
      <c r="V119" s="460" t="str">
        <f>'様式第2-3号（個表） '!S128</f>
        <v/>
      </c>
      <c r="W119" s="460" t="str">
        <f>'様式第2-3号（個表） '!M128</f>
        <v/>
      </c>
      <c r="X119" s="460" t="b">
        <f t="shared" si="1"/>
        <v>0</v>
      </c>
      <c r="Y119" s="459" t="str">
        <f>'様式第2-3号（個表） '!O128</f>
        <v>令和７年12月</v>
      </c>
      <c r="Z119" s="458">
        <f>'様式第2-3号（個表） '!T128</f>
        <v>0</v>
      </c>
      <c r="AA119" s="458">
        <f>'様式第2-3号（個表） '!U128</f>
        <v>0</v>
      </c>
    </row>
    <row r="120" spans="15:27" ht="19.95" customHeight="1">
      <c r="O120" s="458" t="str">
        <f>'様式第2-3号（個表） '!B129</f>
        <v/>
      </c>
      <c r="P120" s="458" t="str">
        <f>'様式第2-3号（個表） '!F129</f>
        <v/>
      </c>
      <c r="Q120" s="481" t="str">
        <f>基本情報入力シート!AC172</f>
        <v/>
      </c>
      <c r="R120" s="458" t="str">
        <f>'様式第2-3号（個表） '!G129</f>
        <v/>
      </c>
      <c r="S120" s="460" t="str">
        <f>'様式第2-3号（個表） '!P129</f>
        <v>未入力あり</v>
      </c>
      <c r="T120" s="460" t="str">
        <f>'様式第2-3号（個表） '!Q129</f>
        <v/>
      </c>
      <c r="U120" s="460" t="str">
        <f>'様式第2-3号（個表） '!R129</f>
        <v/>
      </c>
      <c r="V120" s="460" t="str">
        <f>'様式第2-3号（個表） '!S129</f>
        <v/>
      </c>
      <c r="W120" s="460" t="str">
        <f>'様式第2-3号（個表） '!M129</f>
        <v/>
      </c>
      <c r="X120" s="460" t="b">
        <f t="shared" si="1"/>
        <v>0</v>
      </c>
      <c r="Y120" s="459" t="str">
        <f>'様式第2-3号（個表） '!O129</f>
        <v>令和７年12月</v>
      </c>
      <c r="Z120" s="458">
        <f>'様式第2-3号（個表） '!T129</f>
        <v>0</v>
      </c>
      <c r="AA120" s="458">
        <f>'様式第2-3号（個表） '!U129</f>
        <v>0</v>
      </c>
    </row>
    <row r="121" spans="15:27" ht="19.95" customHeight="1">
      <c r="O121" s="458" t="str">
        <f>'様式第2-3号（個表） '!B130</f>
        <v/>
      </c>
      <c r="P121" s="458" t="str">
        <f>'様式第2-3号（個表） '!F130</f>
        <v/>
      </c>
      <c r="Q121" s="481" t="str">
        <f>基本情報入力シート!AC173</f>
        <v/>
      </c>
      <c r="R121" s="458" t="str">
        <f>'様式第2-3号（個表） '!G130</f>
        <v/>
      </c>
      <c r="S121" s="460" t="str">
        <f>'様式第2-3号（個表） '!P130</f>
        <v>未入力あり</v>
      </c>
      <c r="T121" s="460" t="str">
        <f>'様式第2-3号（個表） '!Q130</f>
        <v/>
      </c>
      <c r="U121" s="460" t="str">
        <f>'様式第2-3号（個表） '!R130</f>
        <v/>
      </c>
      <c r="V121" s="460" t="str">
        <f>'様式第2-3号（個表） '!S130</f>
        <v/>
      </c>
      <c r="W121" s="460" t="str">
        <f>'様式第2-3号（個表） '!M130</f>
        <v/>
      </c>
      <c r="X121" s="460" t="b">
        <f t="shared" si="1"/>
        <v>0</v>
      </c>
      <c r="Y121" s="459" t="str">
        <f>'様式第2-3号（個表） '!O130</f>
        <v>令和７年12月</v>
      </c>
      <c r="Z121" s="458">
        <f>'様式第2-3号（個表） '!T130</f>
        <v>0</v>
      </c>
      <c r="AA121" s="458">
        <f>'様式第2-3号（個表） '!U130</f>
        <v>0</v>
      </c>
    </row>
    <row r="122" spans="15:27" ht="19.95" customHeight="1">
      <c r="O122" s="458" t="str">
        <f>'様式第2-3号（個表） '!B131</f>
        <v/>
      </c>
      <c r="P122" s="458" t="str">
        <f>'様式第2-3号（個表） '!F131</f>
        <v/>
      </c>
      <c r="Q122" s="481" t="str">
        <f>基本情報入力シート!AC174</f>
        <v/>
      </c>
      <c r="R122" s="458" t="str">
        <f>'様式第2-3号（個表） '!G131</f>
        <v/>
      </c>
      <c r="S122" s="460" t="str">
        <f>'様式第2-3号（個表） '!P131</f>
        <v>未入力あり</v>
      </c>
      <c r="T122" s="460" t="str">
        <f>'様式第2-3号（個表） '!Q131</f>
        <v/>
      </c>
      <c r="U122" s="460" t="str">
        <f>'様式第2-3号（個表） '!R131</f>
        <v/>
      </c>
      <c r="V122" s="460" t="str">
        <f>'様式第2-3号（個表） '!S131</f>
        <v/>
      </c>
      <c r="W122" s="460" t="str">
        <f>'様式第2-3号（個表） '!M131</f>
        <v/>
      </c>
      <c r="X122" s="460" t="b">
        <f t="shared" si="1"/>
        <v>0</v>
      </c>
      <c r="Y122" s="459" t="str">
        <f>'様式第2-3号（個表） '!O131</f>
        <v>令和７年12月</v>
      </c>
      <c r="Z122" s="458">
        <f>'様式第2-3号（個表） '!T131</f>
        <v>0</v>
      </c>
      <c r="AA122" s="458">
        <f>'様式第2-3号（個表） '!U131</f>
        <v>0</v>
      </c>
    </row>
    <row r="123" spans="15:27" ht="19.95" customHeight="1">
      <c r="O123" s="458" t="str">
        <f>'様式第2-3号（個表） '!B132</f>
        <v/>
      </c>
      <c r="P123" s="458" t="str">
        <f>'様式第2-3号（個表） '!F132</f>
        <v/>
      </c>
      <c r="Q123" s="481" t="str">
        <f>基本情報入力シート!AC175</f>
        <v/>
      </c>
      <c r="R123" s="458" t="str">
        <f>'様式第2-3号（個表） '!G132</f>
        <v/>
      </c>
      <c r="S123" s="460" t="str">
        <f>'様式第2-3号（個表） '!P132</f>
        <v>未入力あり</v>
      </c>
      <c r="T123" s="460" t="str">
        <f>'様式第2-3号（個表） '!Q132</f>
        <v/>
      </c>
      <c r="U123" s="460" t="str">
        <f>'様式第2-3号（個表） '!R132</f>
        <v/>
      </c>
      <c r="V123" s="460" t="str">
        <f>'様式第2-3号（個表） '!S132</f>
        <v/>
      </c>
      <c r="W123" s="460" t="str">
        <f>'様式第2-3号（個表） '!M132</f>
        <v/>
      </c>
      <c r="X123" s="460" t="b">
        <f t="shared" si="1"/>
        <v>0</v>
      </c>
      <c r="Y123" s="459" t="str">
        <f>'様式第2-3号（個表） '!O132</f>
        <v>令和７年12月</v>
      </c>
      <c r="Z123" s="458">
        <f>'様式第2-3号（個表） '!T132</f>
        <v>0</v>
      </c>
      <c r="AA123" s="458">
        <f>'様式第2-3号（個表） '!U132</f>
        <v>0</v>
      </c>
    </row>
    <row r="124" spans="15:27" ht="19.95" customHeight="1">
      <c r="O124" s="458" t="str">
        <f>'様式第2-3号（個表） '!B133</f>
        <v/>
      </c>
      <c r="P124" s="458" t="str">
        <f>'様式第2-3号（個表） '!F133</f>
        <v/>
      </c>
      <c r="Q124" s="481" t="str">
        <f>基本情報入力シート!AC176</f>
        <v/>
      </c>
      <c r="R124" s="458" t="str">
        <f>'様式第2-3号（個表） '!G133</f>
        <v/>
      </c>
      <c r="S124" s="460" t="str">
        <f>'様式第2-3号（個表） '!P133</f>
        <v>未入力あり</v>
      </c>
      <c r="T124" s="460" t="str">
        <f>'様式第2-3号（個表） '!Q133</f>
        <v/>
      </c>
      <c r="U124" s="460" t="str">
        <f>'様式第2-3号（個表） '!R133</f>
        <v/>
      </c>
      <c r="V124" s="460" t="str">
        <f>'様式第2-3号（個表） '!S133</f>
        <v/>
      </c>
      <c r="W124" s="460" t="str">
        <f>'様式第2-3号（個表） '!M133</f>
        <v/>
      </c>
      <c r="X124" s="460" t="b">
        <f t="shared" si="1"/>
        <v>0</v>
      </c>
      <c r="Y124" s="459" t="str">
        <f>'様式第2-3号（個表） '!O133</f>
        <v>令和７年12月</v>
      </c>
      <c r="Z124" s="458">
        <f>'様式第2-3号（個表） '!T133</f>
        <v>0</v>
      </c>
      <c r="AA124" s="458">
        <f>'様式第2-3号（個表） '!U133</f>
        <v>0</v>
      </c>
    </row>
    <row r="125" spans="15:27" ht="19.95" customHeight="1">
      <c r="O125" s="458" t="str">
        <f>'様式第2-3号（個表） '!B134</f>
        <v/>
      </c>
      <c r="P125" s="458" t="str">
        <f>'様式第2-3号（個表） '!F134</f>
        <v/>
      </c>
      <c r="Q125" s="481" t="str">
        <f>基本情報入力シート!AC177</f>
        <v/>
      </c>
      <c r="R125" s="458" t="str">
        <f>'様式第2-3号（個表） '!G134</f>
        <v/>
      </c>
      <c r="S125" s="460" t="str">
        <f>'様式第2-3号（個表） '!P134</f>
        <v>未入力あり</v>
      </c>
      <c r="T125" s="460" t="str">
        <f>'様式第2-3号（個表） '!Q134</f>
        <v/>
      </c>
      <c r="U125" s="460" t="str">
        <f>'様式第2-3号（個表） '!R134</f>
        <v/>
      </c>
      <c r="V125" s="460" t="str">
        <f>'様式第2-3号（個表） '!S134</f>
        <v/>
      </c>
      <c r="W125" s="460" t="str">
        <f>'様式第2-3号（個表） '!M134</f>
        <v/>
      </c>
      <c r="X125" s="460" t="b">
        <f t="shared" si="1"/>
        <v>0</v>
      </c>
      <c r="Y125" s="459" t="str">
        <f>'様式第2-3号（個表） '!O134</f>
        <v>令和７年12月</v>
      </c>
      <c r="Z125" s="458">
        <f>'様式第2-3号（個表） '!T134</f>
        <v>0</v>
      </c>
      <c r="AA125" s="458">
        <f>'様式第2-3号（個表） '!U134</f>
        <v>0</v>
      </c>
    </row>
    <row r="126" spans="15:27" ht="19.95" customHeight="1">
      <c r="O126" s="458" t="str">
        <f>'様式第2-3号（個表） '!B135</f>
        <v/>
      </c>
      <c r="P126" s="458" t="str">
        <f>'様式第2-3号（個表） '!F135</f>
        <v/>
      </c>
      <c r="Q126" s="481" t="str">
        <f>基本情報入力シート!AC178</f>
        <v/>
      </c>
      <c r="R126" s="458" t="str">
        <f>'様式第2-3号（個表） '!G135</f>
        <v/>
      </c>
      <c r="S126" s="460" t="str">
        <f>'様式第2-3号（個表） '!P135</f>
        <v>未入力あり</v>
      </c>
      <c r="T126" s="460" t="str">
        <f>'様式第2-3号（個表） '!Q135</f>
        <v/>
      </c>
      <c r="U126" s="460" t="str">
        <f>'様式第2-3号（個表） '!R135</f>
        <v/>
      </c>
      <c r="V126" s="460" t="str">
        <f>'様式第2-3号（個表） '!S135</f>
        <v/>
      </c>
      <c r="W126" s="460" t="str">
        <f>'様式第2-3号（個表） '!M135</f>
        <v/>
      </c>
      <c r="X126" s="460" t="b">
        <f t="shared" si="1"/>
        <v>0</v>
      </c>
      <c r="Y126" s="459" t="str">
        <f>'様式第2-3号（個表） '!O135</f>
        <v>令和７年12月</v>
      </c>
      <c r="Z126" s="458">
        <f>'様式第2-3号（個表） '!T135</f>
        <v>0</v>
      </c>
      <c r="AA126" s="458">
        <f>'様式第2-3号（個表） '!U135</f>
        <v>0</v>
      </c>
    </row>
    <row r="127" spans="15:27" ht="19.95" customHeight="1">
      <c r="O127" s="458" t="str">
        <f>'様式第2-3号（個表） '!B136</f>
        <v/>
      </c>
      <c r="P127" s="458" t="str">
        <f>'様式第2-3号（個表） '!F136</f>
        <v/>
      </c>
      <c r="Q127" s="481" t="str">
        <f>基本情報入力シート!AC179</f>
        <v/>
      </c>
      <c r="R127" s="458" t="str">
        <f>'様式第2-3号（個表） '!G136</f>
        <v/>
      </c>
      <c r="S127" s="460" t="str">
        <f>'様式第2-3号（個表） '!P136</f>
        <v>未入力あり</v>
      </c>
      <c r="T127" s="460" t="str">
        <f>'様式第2-3号（個表） '!Q136</f>
        <v/>
      </c>
      <c r="U127" s="460" t="str">
        <f>'様式第2-3号（個表） '!R136</f>
        <v/>
      </c>
      <c r="V127" s="460" t="str">
        <f>'様式第2-3号（個表） '!S136</f>
        <v/>
      </c>
      <c r="W127" s="460" t="str">
        <f>'様式第2-3号（個表） '!M136</f>
        <v/>
      </c>
      <c r="X127" s="460" t="b">
        <f t="shared" si="1"/>
        <v>0</v>
      </c>
      <c r="Y127" s="459" t="str">
        <f>'様式第2-3号（個表） '!O136</f>
        <v>令和７年12月</v>
      </c>
      <c r="Z127" s="458">
        <f>'様式第2-3号（個表） '!T136</f>
        <v>0</v>
      </c>
      <c r="AA127" s="458">
        <f>'様式第2-3号（個表） '!U136</f>
        <v>0</v>
      </c>
    </row>
    <row r="128" spans="15:27" ht="19.95" customHeight="1">
      <c r="O128" s="458" t="str">
        <f>'様式第2-3号（個表） '!B137</f>
        <v/>
      </c>
      <c r="P128" s="458" t="str">
        <f>'様式第2-3号（個表） '!F137</f>
        <v/>
      </c>
      <c r="Q128" s="481" t="str">
        <f>基本情報入力シート!AC180</f>
        <v/>
      </c>
      <c r="R128" s="458" t="str">
        <f>'様式第2-3号（個表） '!G137</f>
        <v/>
      </c>
      <c r="S128" s="460" t="str">
        <f>'様式第2-3号（個表） '!P137</f>
        <v>未入力あり</v>
      </c>
      <c r="T128" s="460" t="str">
        <f>'様式第2-3号（個表） '!Q137</f>
        <v/>
      </c>
      <c r="U128" s="460" t="str">
        <f>'様式第2-3号（個表） '!R137</f>
        <v/>
      </c>
      <c r="V128" s="460" t="str">
        <f>'様式第2-3号（個表） '!S137</f>
        <v/>
      </c>
      <c r="W128" s="460" t="str">
        <f>'様式第2-3号（個表） '!M137</f>
        <v/>
      </c>
      <c r="X128" s="460" t="b">
        <f t="shared" si="1"/>
        <v>0</v>
      </c>
      <c r="Y128" s="459" t="str">
        <f>'様式第2-3号（個表） '!O137</f>
        <v>令和７年12月</v>
      </c>
      <c r="Z128" s="458">
        <f>'様式第2-3号（個表） '!T137</f>
        <v>0</v>
      </c>
      <c r="AA128" s="458">
        <f>'様式第2-3号（個表） '!U137</f>
        <v>0</v>
      </c>
    </row>
    <row r="129" spans="15:27" ht="19.95" customHeight="1">
      <c r="O129" s="458" t="str">
        <f>'様式第2-3号（個表） '!B138</f>
        <v/>
      </c>
      <c r="P129" s="458" t="str">
        <f>'様式第2-3号（個表） '!F138</f>
        <v/>
      </c>
      <c r="Q129" s="481" t="str">
        <f>基本情報入力シート!AC181</f>
        <v/>
      </c>
      <c r="R129" s="458" t="str">
        <f>'様式第2-3号（個表） '!G138</f>
        <v/>
      </c>
      <c r="S129" s="460" t="str">
        <f>'様式第2-3号（個表） '!P138</f>
        <v>未入力あり</v>
      </c>
      <c r="T129" s="460" t="str">
        <f>'様式第2-3号（個表） '!Q138</f>
        <v/>
      </c>
      <c r="U129" s="460" t="str">
        <f>'様式第2-3号（個表） '!R138</f>
        <v/>
      </c>
      <c r="V129" s="460" t="str">
        <f>'様式第2-3号（個表） '!S138</f>
        <v/>
      </c>
      <c r="W129" s="460" t="str">
        <f>'様式第2-3号（個表） '!M138</f>
        <v/>
      </c>
      <c r="X129" s="460" t="b">
        <f t="shared" si="1"/>
        <v>0</v>
      </c>
      <c r="Y129" s="459" t="str">
        <f>'様式第2-3号（個表） '!O138</f>
        <v>令和７年12月</v>
      </c>
      <c r="Z129" s="458">
        <f>'様式第2-3号（個表） '!T138</f>
        <v>0</v>
      </c>
      <c r="AA129" s="458">
        <f>'様式第2-3号（個表） '!U138</f>
        <v>0</v>
      </c>
    </row>
    <row r="130" spans="15:27" ht="19.95" customHeight="1">
      <c r="O130" s="458" t="str">
        <f>'様式第2-3号（個表） '!B139</f>
        <v/>
      </c>
      <c r="P130" s="458" t="str">
        <f>'様式第2-3号（個表） '!F139</f>
        <v/>
      </c>
      <c r="Q130" s="481" t="str">
        <f>基本情報入力シート!AC182</f>
        <v/>
      </c>
      <c r="R130" s="458" t="str">
        <f>'様式第2-3号（個表） '!G139</f>
        <v/>
      </c>
      <c r="S130" s="460" t="str">
        <f>'様式第2-3号（個表） '!P139</f>
        <v>未入力あり</v>
      </c>
      <c r="T130" s="460" t="str">
        <f>'様式第2-3号（個表） '!Q139</f>
        <v/>
      </c>
      <c r="U130" s="460" t="str">
        <f>'様式第2-3号（個表） '!R139</f>
        <v/>
      </c>
      <c r="V130" s="460" t="str">
        <f>'様式第2-3号（個表） '!S139</f>
        <v/>
      </c>
      <c r="W130" s="460" t="str">
        <f>'様式第2-3号（個表） '!M139</f>
        <v/>
      </c>
      <c r="X130" s="460" t="b">
        <f t="shared" si="1"/>
        <v>0</v>
      </c>
      <c r="Y130" s="459" t="str">
        <f>'様式第2-3号（個表） '!O139</f>
        <v>令和７年12月</v>
      </c>
      <c r="Z130" s="458">
        <f>'様式第2-3号（個表） '!T139</f>
        <v>0</v>
      </c>
      <c r="AA130" s="458">
        <f>'様式第2-3号（個表） '!U139</f>
        <v>0</v>
      </c>
    </row>
    <row r="131" spans="15:27" ht="19.95" customHeight="1">
      <c r="O131" s="458" t="str">
        <f>'様式第2-3号（個表） '!B140</f>
        <v/>
      </c>
      <c r="P131" s="458" t="str">
        <f>'様式第2-3号（個表） '!F140</f>
        <v/>
      </c>
      <c r="Q131" s="481" t="str">
        <f>基本情報入力シート!AC183</f>
        <v/>
      </c>
      <c r="R131" s="458" t="str">
        <f>'様式第2-3号（個表） '!G140</f>
        <v/>
      </c>
      <c r="S131" s="460" t="str">
        <f>'様式第2-3号（個表） '!P140</f>
        <v>未入力あり</v>
      </c>
      <c r="T131" s="460" t="str">
        <f>'様式第2-3号（個表） '!Q140</f>
        <v/>
      </c>
      <c r="U131" s="460" t="str">
        <f>'様式第2-3号（個表） '!R140</f>
        <v/>
      </c>
      <c r="V131" s="460" t="str">
        <f>'様式第2-3号（個表） '!S140</f>
        <v/>
      </c>
      <c r="W131" s="460" t="str">
        <f>'様式第2-3号（個表） '!M140</f>
        <v/>
      </c>
      <c r="X131" s="460" t="b">
        <f t="shared" si="1"/>
        <v>0</v>
      </c>
      <c r="Y131" s="459" t="str">
        <f>'様式第2-3号（個表） '!O140</f>
        <v>令和７年12月</v>
      </c>
      <c r="Z131" s="458">
        <f>'様式第2-3号（個表） '!T140</f>
        <v>0</v>
      </c>
      <c r="AA131" s="458">
        <f>'様式第2-3号（個表） '!U140</f>
        <v>0</v>
      </c>
    </row>
    <row r="132" spans="15:27" ht="19.95" customHeight="1">
      <c r="O132" s="458" t="str">
        <f>'様式第2-3号（個表） '!B141</f>
        <v/>
      </c>
      <c r="P132" s="458" t="str">
        <f>'様式第2-3号（個表） '!F141</f>
        <v/>
      </c>
      <c r="Q132" s="481" t="str">
        <f>基本情報入力シート!AC184</f>
        <v/>
      </c>
      <c r="R132" s="458" t="str">
        <f>'様式第2-3号（個表） '!G141</f>
        <v/>
      </c>
      <c r="S132" s="460" t="str">
        <f>'様式第2-3号（個表） '!P141</f>
        <v>未入力あり</v>
      </c>
      <c r="T132" s="460" t="str">
        <f>'様式第2-3号（個表） '!Q141</f>
        <v/>
      </c>
      <c r="U132" s="460" t="str">
        <f>'様式第2-3号（個表） '!R141</f>
        <v/>
      </c>
      <c r="V132" s="460" t="str">
        <f>'様式第2-3号（個表） '!S141</f>
        <v/>
      </c>
      <c r="W132" s="460" t="str">
        <f>'様式第2-3号（個表） '!M141</f>
        <v/>
      </c>
      <c r="X132" s="460" t="b">
        <f t="shared" si="1"/>
        <v>0</v>
      </c>
      <c r="Y132" s="459" t="str">
        <f>'様式第2-3号（個表） '!O141</f>
        <v>令和７年12月</v>
      </c>
      <c r="Z132" s="458">
        <f>'様式第2-3号（個表） '!T141</f>
        <v>0</v>
      </c>
      <c r="AA132" s="458">
        <f>'様式第2-3号（個表） '!U141</f>
        <v>0</v>
      </c>
    </row>
    <row r="133" spans="15:27" ht="19.95" customHeight="1">
      <c r="O133" s="458" t="str">
        <f>'様式第2-3号（個表） '!B142</f>
        <v/>
      </c>
      <c r="P133" s="458" t="str">
        <f>'様式第2-3号（個表） '!F142</f>
        <v/>
      </c>
      <c r="Q133" s="481" t="str">
        <f>基本情報入力シート!AC185</f>
        <v/>
      </c>
      <c r="R133" s="458" t="str">
        <f>'様式第2-3号（個表） '!G142</f>
        <v/>
      </c>
      <c r="S133" s="460" t="str">
        <f>'様式第2-3号（個表） '!P142</f>
        <v>未入力あり</v>
      </c>
      <c r="T133" s="460" t="str">
        <f>'様式第2-3号（個表） '!Q142</f>
        <v/>
      </c>
      <c r="U133" s="460" t="str">
        <f>'様式第2-3号（個表） '!R142</f>
        <v/>
      </c>
      <c r="V133" s="460" t="str">
        <f>'様式第2-3号（個表） '!S142</f>
        <v/>
      </c>
      <c r="W133" s="460" t="str">
        <f>'様式第2-3号（個表） '!M142</f>
        <v/>
      </c>
      <c r="X133" s="460" t="b">
        <f t="shared" si="1"/>
        <v>0</v>
      </c>
      <c r="Y133" s="459" t="str">
        <f>'様式第2-3号（個表） '!O142</f>
        <v>令和７年12月</v>
      </c>
      <c r="Z133" s="458">
        <f>'様式第2-3号（個表） '!T142</f>
        <v>0</v>
      </c>
      <c r="AA133" s="458">
        <f>'様式第2-3号（個表） '!U142</f>
        <v>0</v>
      </c>
    </row>
    <row r="134" spans="15:27" ht="19.95" customHeight="1">
      <c r="O134" s="458" t="str">
        <f>'様式第2-3号（個表） '!B143</f>
        <v/>
      </c>
      <c r="P134" s="458" t="str">
        <f>'様式第2-3号（個表） '!F143</f>
        <v/>
      </c>
      <c r="Q134" s="481" t="str">
        <f>基本情報入力シート!AC186</f>
        <v/>
      </c>
      <c r="R134" s="458" t="str">
        <f>'様式第2-3号（個表） '!G143</f>
        <v/>
      </c>
      <c r="S134" s="460" t="str">
        <f>'様式第2-3号（個表） '!P143</f>
        <v>未入力あり</v>
      </c>
      <c r="T134" s="460" t="str">
        <f>'様式第2-3号（個表） '!Q143</f>
        <v/>
      </c>
      <c r="U134" s="460" t="str">
        <f>'様式第2-3号（個表） '!R143</f>
        <v/>
      </c>
      <c r="V134" s="460" t="str">
        <f>'様式第2-3号（個表） '!S143</f>
        <v/>
      </c>
      <c r="W134" s="460" t="str">
        <f>'様式第2-3号（個表） '!M143</f>
        <v/>
      </c>
      <c r="X134" s="460" t="b">
        <f t="shared" si="1"/>
        <v>0</v>
      </c>
      <c r="Y134" s="459" t="str">
        <f>'様式第2-3号（個表） '!O143</f>
        <v>令和７年12月</v>
      </c>
      <c r="Z134" s="458">
        <f>'様式第2-3号（個表） '!T143</f>
        <v>0</v>
      </c>
      <c r="AA134" s="458">
        <f>'様式第2-3号（個表） '!U143</f>
        <v>0</v>
      </c>
    </row>
    <row r="135" spans="15:27" ht="19.95" customHeight="1">
      <c r="O135" s="458" t="str">
        <f>'様式第2-3号（個表） '!B144</f>
        <v/>
      </c>
      <c r="P135" s="458" t="str">
        <f>'様式第2-3号（個表） '!F144</f>
        <v/>
      </c>
      <c r="Q135" s="481" t="str">
        <f>基本情報入力シート!AC187</f>
        <v/>
      </c>
      <c r="R135" s="458" t="str">
        <f>'様式第2-3号（個表） '!G144</f>
        <v/>
      </c>
      <c r="S135" s="460" t="str">
        <f>'様式第2-3号（個表） '!P144</f>
        <v>未入力あり</v>
      </c>
      <c r="T135" s="460" t="str">
        <f>'様式第2-3号（個表） '!Q144</f>
        <v/>
      </c>
      <c r="U135" s="460" t="str">
        <f>'様式第2-3号（個表） '!R144</f>
        <v/>
      </c>
      <c r="V135" s="460" t="str">
        <f>'様式第2-3号（個表） '!S144</f>
        <v/>
      </c>
      <c r="W135" s="460" t="str">
        <f>'様式第2-3号（個表） '!M144</f>
        <v/>
      </c>
      <c r="X135" s="460" t="b">
        <f t="shared" si="1"/>
        <v>0</v>
      </c>
      <c r="Y135" s="459" t="str">
        <f>'様式第2-3号（個表） '!O144</f>
        <v>令和７年12月</v>
      </c>
      <c r="Z135" s="458">
        <f>'様式第2-3号（個表） '!T144</f>
        <v>0</v>
      </c>
      <c r="AA135" s="458">
        <f>'様式第2-3号（個表） '!U144</f>
        <v>0</v>
      </c>
    </row>
    <row r="136" spans="15:27" ht="19.95" customHeight="1">
      <c r="O136" s="458" t="str">
        <f>'様式第2-3号（個表） '!B145</f>
        <v/>
      </c>
      <c r="P136" s="458" t="str">
        <f>'様式第2-3号（個表） '!F145</f>
        <v/>
      </c>
      <c r="Q136" s="481" t="str">
        <f>基本情報入力シート!AC188</f>
        <v/>
      </c>
      <c r="R136" s="458" t="str">
        <f>'様式第2-3号（個表） '!G145</f>
        <v/>
      </c>
      <c r="S136" s="460" t="str">
        <f>'様式第2-3号（個表） '!P145</f>
        <v>未入力あり</v>
      </c>
      <c r="T136" s="460" t="str">
        <f>'様式第2-3号（個表） '!Q145</f>
        <v/>
      </c>
      <c r="U136" s="460" t="str">
        <f>'様式第2-3号（個表） '!R145</f>
        <v/>
      </c>
      <c r="V136" s="460" t="str">
        <f>'様式第2-3号（個表） '!S145</f>
        <v/>
      </c>
      <c r="W136" s="460" t="str">
        <f>'様式第2-3号（個表） '!M145</f>
        <v/>
      </c>
      <c r="X136" s="460" t="b">
        <f t="shared" ref="X136:X199" si="2">IF(W136="①","パターン１",IF(W136="①＋③","パターン２",IF(W136="①＋②＋③","パターン３")))</f>
        <v>0</v>
      </c>
      <c r="Y136" s="459" t="str">
        <f>'様式第2-3号（個表） '!O145</f>
        <v>令和７年12月</v>
      </c>
      <c r="Z136" s="458">
        <f>'様式第2-3号（個表） '!T145</f>
        <v>0</v>
      </c>
      <c r="AA136" s="458">
        <f>'様式第2-3号（個表） '!U145</f>
        <v>0</v>
      </c>
    </row>
    <row r="137" spans="15:27" ht="19.95" customHeight="1">
      <c r="O137" s="458" t="str">
        <f>'様式第2-3号（個表） '!B146</f>
        <v/>
      </c>
      <c r="P137" s="458" t="str">
        <f>'様式第2-3号（個表） '!F146</f>
        <v/>
      </c>
      <c r="Q137" s="481" t="str">
        <f>基本情報入力シート!AC189</f>
        <v/>
      </c>
      <c r="R137" s="458" t="str">
        <f>'様式第2-3号（個表） '!G146</f>
        <v/>
      </c>
      <c r="S137" s="460" t="str">
        <f>'様式第2-3号（個表） '!P146</f>
        <v>未入力あり</v>
      </c>
      <c r="T137" s="460" t="str">
        <f>'様式第2-3号（個表） '!Q146</f>
        <v/>
      </c>
      <c r="U137" s="460" t="str">
        <f>'様式第2-3号（個表） '!R146</f>
        <v/>
      </c>
      <c r="V137" s="460" t="str">
        <f>'様式第2-3号（個表） '!S146</f>
        <v/>
      </c>
      <c r="W137" s="460" t="str">
        <f>'様式第2-3号（個表） '!M146</f>
        <v/>
      </c>
      <c r="X137" s="460" t="b">
        <f t="shared" si="2"/>
        <v>0</v>
      </c>
      <c r="Y137" s="459" t="str">
        <f>'様式第2-3号（個表） '!O146</f>
        <v>令和７年12月</v>
      </c>
      <c r="Z137" s="458">
        <f>'様式第2-3号（個表） '!T146</f>
        <v>0</v>
      </c>
      <c r="AA137" s="458">
        <f>'様式第2-3号（個表） '!U146</f>
        <v>0</v>
      </c>
    </row>
    <row r="138" spans="15:27" ht="19.95" customHeight="1">
      <c r="O138" s="458" t="str">
        <f>'様式第2-3号（個表） '!B147</f>
        <v/>
      </c>
      <c r="P138" s="458" t="str">
        <f>'様式第2-3号（個表） '!F147</f>
        <v/>
      </c>
      <c r="Q138" s="481" t="str">
        <f>基本情報入力シート!AC190</f>
        <v/>
      </c>
      <c r="R138" s="458" t="str">
        <f>'様式第2-3号（個表） '!G147</f>
        <v/>
      </c>
      <c r="S138" s="460" t="str">
        <f>'様式第2-3号（個表） '!P147</f>
        <v>未入力あり</v>
      </c>
      <c r="T138" s="460" t="str">
        <f>'様式第2-3号（個表） '!Q147</f>
        <v/>
      </c>
      <c r="U138" s="460" t="str">
        <f>'様式第2-3号（個表） '!R147</f>
        <v/>
      </c>
      <c r="V138" s="460" t="str">
        <f>'様式第2-3号（個表） '!S147</f>
        <v/>
      </c>
      <c r="W138" s="460" t="str">
        <f>'様式第2-3号（個表） '!M147</f>
        <v/>
      </c>
      <c r="X138" s="460" t="b">
        <f t="shared" si="2"/>
        <v>0</v>
      </c>
      <c r="Y138" s="459" t="str">
        <f>'様式第2-3号（個表） '!O147</f>
        <v>令和７年12月</v>
      </c>
      <c r="Z138" s="458">
        <f>'様式第2-3号（個表） '!T147</f>
        <v>0</v>
      </c>
      <c r="AA138" s="458">
        <f>'様式第2-3号（個表） '!U147</f>
        <v>0</v>
      </c>
    </row>
    <row r="139" spans="15:27" ht="19.95" customHeight="1">
      <c r="O139" s="458" t="str">
        <f>'様式第2-3号（個表） '!B148</f>
        <v/>
      </c>
      <c r="P139" s="458" t="str">
        <f>'様式第2-3号（個表） '!F148</f>
        <v/>
      </c>
      <c r="Q139" s="481" t="str">
        <f>基本情報入力シート!AC191</f>
        <v/>
      </c>
      <c r="R139" s="458" t="str">
        <f>'様式第2-3号（個表） '!G148</f>
        <v/>
      </c>
      <c r="S139" s="460" t="str">
        <f>'様式第2-3号（個表） '!P148</f>
        <v>未入力あり</v>
      </c>
      <c r="T139" s="460" t="str">
        <f>'様式第2-3号（個表） '!Q148</f>
        <v/>
      </c>
      <c r="U139" s="460" t="str">
        <f>'様式第2-3号（個表） '!R148</f>
        <v/>
      </c>
      <c r="V139" s="460" t="str">
        <f>'様式第2-3号（個表） '!S148</f>
        <v/>
      </c>
      <c r="W139" s="460" t="str">
        <f>'様式第2-3号（個表） '!M148</f>
        <v/>
      </c>
      <c r="X139" s="460" t="b">
        <f t="shared" si="2"/>
        <v>0</v>
      </c>
      <c r="Y139" s="459" t="str">
        <f>'様式第2-3号（個表） '!O148</f>
        <v>令和７年12月</v>
      </c>
      <c r="Z139" s="458">
        <f>'様式第2-3号（個表） '!T148</f>
        <v>0</v>
      </c>
      <c r="AA139" s="458">
        <f>'様式第2-3号（個表） '!U148</f>
        <v>0</v>
      </c>
    </row>
    <row r="140" spans="15:27" ht="19.95" customHeight="1">
      <c r="O140" s="458" t="str">
        <f>'様式第2-3号（個表） '!B149</f>
        <v/>
      </c>
      <c r="P140" s="458" t="str">
        <f>'様式第2-3号（個表） '!F149</f>
        <v/>
      </c>
      <c r="Q140" s="481" t="str">
        <f>基本情報入力シート!AC192</f>
        <v/>
      </c>
      <c r="R140" s="458" t="str">
        <f>'様式第2-3号（個表） '!G149</f>
        <v/>
      </c>
      <c r="S140" s="460" t="str">
        <f>'様式第2-3号（個表） '!P149</f>
        <v>未入力あり</v>
      </c>
      <c r="T140" s="460" t="str">
        <f>'様式第2-3号（個表） '!Q149</f>
        <v/>
      </c>
      <c r="U140" s="460" t="str">
        <f>'様式第2-3号（個表） '!R149</f>
        <v/>
      </c>
      <c r="V140" s="460" t="str">
        <f>'様式第2-3号（個表） '!S149</f>
        <v/>
      </c>
      <c r="W140" s="460" t="str">
        <f>'様式第2-3号（個表） '!M149</f>
        <v/>
      </c>
      <c r="X140" s="460" t="b">
        <f t="shared" si="2"/>
        <v>0</v>
      </c>
      <c r="Y140" s="459" t="str">
        <f>'様式第2-3号（個表） '!O149</f>
        <v>令和７年12月</v>
      </c>
      <c r="Z140" s="458">
        <f>'様式第2-3号（個表） '!T149</f>
        <v>0</v>
      </c>
      <c r="AA140" s="458">
        <f>'様式第2-3号（個表） '!U149</f>
        <v>0</v>
      </c>
    </row>
    <row r="141" spans="15:27" ht="19.95" customHeight="1">
      <c r="O141" s="458" t="str">
        <f>'様式第2-3号（個表） '!B150</f>
        <v/>
      </c>
      <c r="P141" s="458" t="str">
        <f>'様式第2-3号（個表） '!F150</f>
        <v/>
      </c>
      <c r="Q141" s="481" t="str">
        <f>基本情報入力シート!AC193</f>
        <v/>
      </c>
      <c r="R141" s="458" t="str">
        <f>'様式第2-3号（個表） '!G150</f>
        <v/>
      </c>
      <c r="S141" s="460" t="str">
        <f>'様式第2-3号（個表） '!P150</f>
        <v>未入力あり</v>
      </c>
      <c r="T141" s="460" t="str">
        <f>'様式第2-3号（個表） '!Q150</f>
        <v/>
      </c>
      <c r="U141" s="460" t="str">
        <f>'様式第2-3号（個表） '!R150</f>
        <v/>
      </c>
      <c r="V141" s="460" t="str">
        <f>'様式第2-3号（個表） '!S150</f>
        <v/>
      </c>
      <c r="W141" s="460" t="str">
        <f>'様式第2-3号（個表） '!M150</f>
        <v/>
      </c>
      <c r="X141" s="460" t="b">
        <f t="shared" si="2"/>
        <v>0</v>
      </c>
      <c r="Y141" s="459" t="str">
        <f>'様式第2-3号（個表） '!O150</f>
        <v>令和７年12月</v>
      </c>
      <c r="Z141" s="458">
        <f>'様式第2-3号（個表） '!T150</f>
        <v>0</v>
      </c>
      <c r="AA141" s="458">
        <f>'様式第2-3号（個表） '!U150</f>
        <v>0</v>
      </c>
    </row>
    <row r="142" spans="15:27" ht="19.95" customHeight="1">
      <c r="O142" s="458" t="str">
        <f>'様式第2-3号（個表） '!B151</f>
        <v/>
      </c>
      <c r="P142" s="458" t="str">
        <f>'様式第2-3号（個表） '!F151</f>
        <v/>
      </c>
      <c r="Q142" s="481" t="str">
        <f>基本情報入力シート!AC194</f>
        <v/>
      </c>
      <c r="R142" s="458" t="str">
        <f>'様式第2-3号（個表） '!G151</f>
        <v/>
      </c>
      <c r="S142" s="460" t="str">
        <f>'様式第2-3号（個表） '!P151</f>
        <v>未入力あり</v>
      </c>
      <c r="T142" s="460" t="str">
        <f>'様式第2-3号（個表） '!Q151</f>
        <v/>
      </c>
      <c r="U142" s="460" t="str">
        <f>'様式第2-3号（個表） '!R151</f>
        <v/>
      </c>
      <c r="V142" s="460" t="str">
        <f>'様式第2-3号（個表） '!S151</f>
        <v/>
      </c>
      <c r="W142" s="460" t="str">
        <f>'様式第2-3号（個表） '!M151</f>
        <v/>
      </c>
      <c r="X142" s="460" t="b">
        <f t="shared" si="2"/>
        <v>0</v>
      </c>
      <c r="Y142" s="459" t="str">
        <f>'様式第2-3号（個表） '!O151</f>
        <v>令和７年12月</v>
      </c>
      <c r="Z142" s="458">
        <f>'様式第2-3号（個表） '!T151</f>
        <v>0</v>
      </c>
      <c r="AA142" s="458">
        <f>'様式第2-3号（個表） '!U151</f>
        <v>0</v>
      </c>
    </row>
    <row r="143" spans="15:27" ht="19.95" customHeight="1">
      <c r="O143" s="458" t="str">
        <f>'様式第2-3号（個表） '!B152</f>
        <v/>
      </c>
      <c r="P143" s="458" t="str">
        <f>'様式第2-3号（個表） '!F152</f>
        <v/>
      </c>
      <c r="Q143" s="481" t="str">
        <f>基本情報入力シート!AC195</f>
        <v/>
      </c>
      <c r="R143" s="458" t="str">
        <f>'様式第2-3号（個表） '!G152</f>
        <v/>
      </c>
      <c r="S143" s="460" t="str">
        <f>'様式第2-3号（個表） '!P152</f>
        <v>未入力あり</v>
      </c>
      <c r="T143" s="460" t="str">
        <f>'様式第2-3号（個表） '!Q152</f>
        <v/>
      </c>
      <c r="U143" s="460" t="str">
        <f>'様式第2-3号（個表） '!R152</f>
        <v/>
      </c>
      <c r="V143" s="460" t="str">
        <f>'様式第2-3号（個表） '!S152</f>
        <v/>
      </c>
      <c r="W143" s="460" t="str">
        <f>'様式第2-3号（個表） '!M152</f>
        <v/>
      </c>
      <c r="X143" s="460" t="b">
        <f t="shared" si="2"/>
        <v>0</v>
      </c>
      <c r="Y143" s="459" t="str">
        <f>'様式第2-3号（個表） '!O152</f>
        <v>令和７年12月</v>
      </c>
      <c r="Z143" s="458">
        <f>'様式第2-3号（個表） '!T152</f>
        <v>0</v>
      </c>
      <c r="AA143" s="458">
        <f>'様式第2-3号（個表） '!U152</f>
        <v>0</v>
      </c>
    </row>
    <row r="144" spans="15:27" ht="19.95" customHeight="1">
      <c r="O144" s="458" t="str">
        <f>'様式第2-3号（個表） '!B153</f>
        <v/>
      </c>
      <c r="P144" s="458" t="str">
        <f>'様式第2-3号（個表） '!F153</f>
        <v/>
      </c>
      <c r="Q144" s="481" t="str">
        <f>基本情報入力シート!AC196</f>
        <v/>
      </c>
      <c r="R144" s="458" t="str">
        <f>'様式第2-3号（個表） '!G153</f>
        <v/>
      </c>
      <c r="S144" s="460" t="str">
        <f>'様式第2-3号（個表） '!P153</f>
        <v>未入力あり</v>
      </c>
      <c r="T144" s="460" t="str">
        <f>'様式第2-3号（個表） '!Q153</f>
        <v/>
      </c>
      <c r="U144" s="460" t="str">
        <f>'様式第2-3号（個表） '!R153</f>
        <v/>
      </c>
      <c r="V144" s="460" t="str">
        <f>'様式第2-3号（個表） '!S153</f>
        <v/>
      </c>
      <c r="W144" s="460" t="str">
        <f>'様式第2-3号（個表） '!M153</f>
        <v/>
      </c>
      <c r="X144" s="460" t="b">
        <f t="shared" si="2"/>
        <v>0</v>
      </c>
      <c r="Y144" s="459" t="str">
        <f>'様式第2-3号（個表） '!O153</f>
        <v>令和７年12月</v>
      </c>
      <c r="Z144" s="458">
        <f>'様式第2-3号（個表） '!T153</f>
        <v>0</v>
      </c>
      <c r="AA144" s="458">
        <f>'様式第2-3号（個表） '!U153</f>
        <v>0</v>
      </c>
    </row>
    <row r="145" spans="15:27" ht="19.95" customHeight="1">
      <c r="O145" s="458" t="str">
        <f>'様式第2-3号（個表） '!B154</f>
        <v/>
      </c>
      <c r="P145" s="458" t="str">
        <f>'様式第2-3号（個表） '!F154</f>
        <v/>
      </c>
      <c r="Q145" s="481" t="str">
        <f>基本情報入力シート!AC197</f>
        <v/>
      </c>
      <c r="R145" s="458" t="str">
        <f>'様式第2-3号（個表） '!G154</f>
        <v/>
      </c>
      <c r="S145" s="460" t="str">
        <f>'様式第2-3号（個表） '!P154</f>
        <v>未入力あり</v>
      </c>
      <c r="T145" s="460" t="str">
        <f>'様式第2-3号（個表） '!Q154</f>
        <v/>
      </c>
      <c r="U145" s="460" t="str">
        <f>'様式第2-3号（個表） '!R154</f>
        <v/>
      </c>
      <c r="V145" s="460" t="str">
        <f>'様式第2-3号（個表） '!S154</f>
        <v/>
      </c>
      <c r="W145" s="460" t="str">
        <f>'様式第2-3号（個表） '!M154</f>
        <v/>
      </c>
      <c r="X145" s="460" t="b">
        <f t="shared" si="2"/>
        <v>0</v>
      </c>
      <c r="Y145" s="459" t="str">
        <f>'様式第2-3号（個表） '!O154</f>
        <v>令和７年12月</v>
      </c>
      <c r="Z145" s="458">
        <f>'様式第2-3号（個表） '!T154</f>
        <v>0</v>
      </c>
      <c r="AA145" s="458">
        <f>'様式第2-3号（個表） '!U154</f>
        <v>0</v>
      </c>
    </row>
    <row r="146" spans="15:27" ht="19.95" customHeight="1">
      <c r="O146" s="458" t="str">
        <f>'様式第2-3号（個表） '!B155</f>
        <v/>
      </c>
      <c r="P146" s="458" t="str">
        <f>'様式第2-3号（個表） '!F155</f>
        <v/>
      </c>
      <c r="Q146" s="481" t="str">
        <f>基本情報入力シート!AC198</f>
        <v/>
      </c>
      <c r="R146" s="458" t="str">
        <f>'様式第2-3号（個表） '!G155</f>
        <v/>
      </c>
      <c r="S146" s="460" t="str">
        <f>'様式第2-3号（個表） '!P155</f>
        <v>未入力あり</v>
      </c>
      <c r="T146" s="460" t="str">
        <f>'様式第2-3号（個表） '!Q155</f>
        <v/>
      </c>
      <c r="U146" s="460" t="str">
        <f>'様式第2-3号（個表） '!R155</f>
        <v/>
      </c>
      <c r="V146" s="460" t="str">
        <f>'様式第2-3号（個表） '!S155</f>
        <v/>
      </c>
      <c r="W146" s="460" t="str">
        <f>'様式第2-3号（個表） '!M155</f>
        <v/>
      </c>
      <c r="X146" s="460" t="b">
        <f t="shared" si="2"/>
        <v>0</v>
      </c>
      <c r="Y146" s="459" t="str">
        <f>'様式第2-3号（個表） '!O155</f>
        <v>令和７年12月</v>
      </c>
      <c r="Z146" s="458">
        <f>'様式第2-3号（個表） '!T155</f>
        <v>0</v>
      </c>
      <c r="AA146" s="458">
        <f>'様式第2-3号（個表） '!U155</f>
        <v>0</v>
      </c>
    </row>
    <row r="147" spans="15:27" ht="19.95" customHeight="1">
      <c r="O147" s="458" t="str">
        <f>'様式第2-3号（個表） '!B156</f>
        <v/>
      </c>
      <c r="P147" s="458" t="str">
        <f>'様式第2-3号（個表） '!F156</f>
        <v/>
      </c>
      <c r="Q147" s="481" t="str">
        <f>基本情報入力シート!AC199</f>
        <v/>
      </c>
      <c r="R147" s="458" t="str">
        <f>'様式第2-3号（個表） '!G156</f>
        <v/>
      </c>
      <c r="S147" s="460" t="str">
        <f>'様式第2-3号（個表） '!P156</f>
        <v>未入力あり</v>
      </c>
      <c r="T147" s="460" t="str">
        <f>'様式第2-3号（個表） '!Q156</f>
        <v/>
      </c>
      <c r="U147" s="460" t="str">
        <f>'様式第2-3号（個表） '!R156</f>
        <v/>
      </c>
      <c r="V147" s="460" t="str">
        <f>'様式第2-3号（個表） '!S156</f>
        <v/>
      </c>
      <c r="W147" s="460" t="str">
        <f>'様式第2-3号（個表） '!M156</f>
        <v/>
      </c>
      <c r="X147" s="460" t="b">
        <f t="shared" si="2"/>
        <v>0</v>
      </c>
      <c r="Y147" s="459" t="str">
        <f>'様式第2-3号（個表） '!O156</f>
        <v>令和７年12月</v>
      </c>
      <c r="Z147" s="458">
        <f>'様式第2-3号（個表） '!T156</f>
        <v>0</v>
      </c>
      <c r="AA147" s="458">
        <f>'様式第2-3号（個表） '!U156</f>
        <v>0</v>
      </c>
    </row>
    <row r="148" spans="15:27" ht="19.95" customHeight="1">
      <c r="O148" s="458" t="str">
        <f>'様式第2-3号（個表） '!B157</f>
        <v/>
      </c>
      <c r="P148" s="458" t="str">
        <f>'様式第2-3号（個表） '!F157</f>
        <v/>
      </c>
      <c r="Q148" s="481" t="str">
        <f>基本情報入力シート!AC200</f>
        <v/>
      </c>
      <c r="R148" s="458" t="str">
        <f>'様式第2-3号（個表） '!G157</f>
        <v/>
      </c>
      <c r="S148" s="460" t="str">
        <f>'様式第2-3号（個表） '!P157</f>
        <v>未入力あり</v>
      </c>
      <c r="T148" s="460" t="str">
        <f>'様式第2-3号（個表） '!Q157</f>
        <v/>
      </c>
      <c r="U148" s="460" t="str">
        <f>'様式第2-3号（個表） '!R157</f>
        <v/>
      </c>
      <c r="V148" s="460" t="str">
        <f>'様式第2-3号（個表） '!S157</f>
        <v/>
      </c>
      <c r="W148" s="460" t="str">
        <f>'様式第2-3号（個表） '!M157</f>
        <v/>
      </c>
      <c r="X148" s="460" t="b">
        <f t="shared" si="2"/>
        <v>0</v>
      </c>
      <c r="Y148" s="459" t="str">
        <f>'様式第2-3号（個表） '!O157</f>
        <v>令和７年12月</v>
      </c>
      <c r="Z148" s="458">
        <f>'様式第2-3号（個表） '!T157</f>
        <v>0</v>
      </c>
      <c r="AA148" s="458">
        <f>'様式第2-3号（個表） '!U157</f>
        <v>0</v>
      </c>
    </row>
    <row r="149" spans="15:27" ht="19.95" customHeight="1">
      <c r="O149" s="458" t="str">
        <f>'様式第2-3号（個表） '!B158</f>
        <v/>
      </c>
      <c r="P149" s="458" t="str">
        <f>'様式第2-3号（個表） '!F158</f>
        <v/>
      </c>
      <c r="Q149" s="481" t="str">
        <f>基本情報入力シート!AC201</f>
        <v/>
      </c>
      <c r="R149" s="458" t="str">
        <f>'様式第2-3号（個表） '!G158</f>
        <v/>
      </c>
      <c r="S149" s="460" t="str">
        <f>'様式第2-3号（個表） '!P158</f>
        <v>未入力あり</v>
      </c>
      <c r="T149" s="460" t="str">
        <f>'様式第2-3号（個表） '!Q158</f>
        <v/>
      </c>
      <c r="U149" s="460" t="str">
        <f>'様式第2-3号（個表） '!R158</f>
        <v/>
      </c>
      <c r="V149" s="460" t="str">
        <f>'様式第2-3号（個表） '!S158</f>
        <v/>
      </c>
      <c r="W149" s="460" t="str">
        <f>'様式第2-3号（個表） '!M158</f>
        <v/>
      </c>
      <c r="X149" s="460" t="b">
        <f t="shared" si="2"/>
        <v>0</v>
      </c>
      <c r="Y149" s="459" t="str">
        <f>'様式第2-3号（個表） '!O158</f>
        <v>令和７年12月</v>
      </c>
      <c r="Z149" s="458">
        <f>'様式第2-3号（個表） '!T158</f>
        <v>0</v>
      </c>
      <c r="AA149" s="458">
        <f>'様式第2-3号（個表） '!U158</f>
        <v>0</v>
      </c>
    </row>
    <row r="150" spans="15:27" ht="19.95" customHeight="1">
      <c r="O150" s="458" t="str">
        <f>'様式第2-3号（個表） '!B159</f>
        <v/>
      </c>
      <c r="P150" s="458" t="str">
        <f>'様式第2-3号（個表） '!F159</f>
        <v/>
      </c>
      <c r="Q150" s="481" t="str">
        <f>基本情報入力シート!AC202</f>
        <v/>
      </c>
      <c r="R150" s="458" t="str">
        <f>'様式第2-3号（個表） '!G159</f>
        <v/>
      </c>
      <c r="S150" s="460" t="str">
        <f>'様式第2-3号（個表） '!P159</f>
        <v>未入力あり</v>
      </c>
      <c r="T150" s="460" t="str">
        <f>'様式第2-3号（個表） '!Q159</f>
        <v/>
      </c>
      <c r="U150" s="460" t="str">
        <f>'様式第2-3号（個表） '!R159</f>
        <v/>
      </c>
      <c r="V150" s="460" t="str">
        <f>'様式第2-3号（個表） '!S159</f>
        <v/>
      </c>
      <c r="W150" s="460" t="str">
        <f>'様式第2-3号（個表） '!M159</f>
        <v/>
      </c>
      <c r="X150" s="460" t="b">
        <f t="shared" si="2"/>
        <v>0</v>
      </c>
      <c r="Y150" s="459" t="str">
        <f>'様式第2-3号（個表） '!O159</f>
        <v>令和７年12月</v>
      </c>
      <c r="Z150" s="458">
        <f>'様式第2-3号（個表） '!T159</f>
        <v>0</v>
      </c>
      <c r="AA150" s="458">
        <f>'様式第2-3号（個表） '!U159</f>
        <v>0</v>
      </c>
    </row>
    <row r="151" spans="15:27" ht="19.95" customHeight="1">
      <c r="O151" s="458" t="str">
        <f>'様式第2-3号（個表） '!B160</f>
        <v/>
      </c>
      <c r="P151" s="458" t="str">
        <f>'様式第2-3号（個表） '!F160</f>
        <v/>
      </c>
      <c r="Q151" s="481" t="str">
        <f>基本情報入力シート!AC203</f>
        <v/>
      </c>
      <c r="R151" s="458" t="str">
        <f>'様式第2-3号（個表） '!G160</f>
        <v/>
      </c>
      <c r="S151" s="460" t="str">
        <f>'様式第2-3号（個表） '!P160</f>
        <v>未入力あり</v>
      </c>
      <c r="T151" s="460" t="str">
        <f>'様式第2-3号（個表） '!Q160</f>
        <v/>
      </c>
      <c r="U151" s="460" t="str">
        <f>'様式第2-3号（個表） '!R160</f>
        <v/>
      </c>
      <c r="V151" s="460" t="str">
        <f>'様式第2-3号（個表） '!S160</f>
        <v/>
      </c>
      <c r="W151" s="460" t="str">
        <f>'様式第2-3号（個表） '!M160</f>
        <v/>
      </c>
      <c r="X151" s="460" t="b">
        <f t="shared" si="2"/>
        <v>0</v>
      </c>
      <c r="Y151" s="459" t="str">
        <f>'様式第2-3号（個表） '!O160</f>
        <v>令和７年12月</v>
      </c>
      <c r="Z151" s="458">
        <f>'様式第2-3号（個表） '!T160</f>
        <v>0</v>
      </c>
      <c r="AA151" s="458">
        <f>'様式第2-3号（個表） '!U160</f>
        <v>0</v>
      </c>
    </row>
    <row r="152" spans="15:27" ht="19.95" customHeight="1">
      <c r="O152" s="458" t="str">
        <f>'様式第2-3号（個表） '!B161</f>
        <v/>
      </c>
      <c r="P152" s="458" t="str">
        <f>'様式第2-3号（個表） '!F161</f>
        <v/>
      </c>
      <c r="Q152" s="481" t="str">
        <f>基本情報入力シート!AC204</f>
        <v/>
      </c>
      <c r="R152" s="458" t="str">
        <f>'様式第2-3号（個表） '!G161</f>
        <v/>
      </c>
      <c r="S152" s="460" t="str">
        <f>'様式第2-3号（個表） '!P161</f>
        <v>未入力あり</v>
      </c>
      <c r="T152" s="460" t="str">
        <f>'様式第2-3号（個表） '!Q161</f>
        <v/>
      </c>
      <c r="U152" s="460" t="str">
        <f>'様式第2-3号（個表） '!R161</f>
        <v/>
      </c>
      <c r="V152" s="460" t="str">
        <f>'様式第2-3号（個表） '!S161</f>
        <v/>
      </c>
      <c r="W152" s="460" t="str">
        <f>'様式第2-3号（個表） '!M161</f>
        <v/>
      </c>
      <c r="X152" s="460" t="b">
        <f t="shared" si="2"/>
        <v>0</v>
      </c>
      <c r="Y152" s="459" t="str">
        <f>'様式第2-3号（個表） '!O161</f>
        <v>令和７年12月</v>
      </c>
      <c r="Z152" s="458">
        <f>'様式第2-3号（個表） '!T161</f>
        <v>0</v>
      </c>
      <c r="AA152" s="458">
        <f>'様式第2-3号（個表） '!U161</f>
        <v>0</v>
      </c>
    </row>
    <row r="153" spans="15:27" ht="19.95" customHeight="1">
      <c r="O153" s="458" t="str">
        <f>'様式第2-3号（個表） '!B162</f>
        <v/>
      </c>
      <c r="P153" s="458" t="str">
        <f>'様式第2-3号（個表） '!F162</f>
        <v/>
      </c>
      <c r="Q153" s="481" t="str">
        <f>基本情報入力シート!AC205</f>
        <v/>
      </c>
      <c r="R153" s="458" t="str">
        <f>'様式第2-3号（個表） '!G162</f>
        <v/>
      </c>
      <c r="S153" s="460" t="str">
        <f>'様式第2-3号（個表） '!P162</f>
        <v>未入力あり</v>
      </c>
      <c r="T153" s="460" t="str">
        <f>'様式第2-3号（個表） '!Q162</f>
        <v/>
      </c>
      <c r="U153" s="460" t="str">
        <f>'様式第2-3号（個表） '!R162</f>
        <v/>
      </c>
      <c r="V153" s="460" t="str">
        <f>'様式第2-3号（個表） '!S162</f>
        <v/>
      </c>
      <c r="W153" s="460" t="str">
        <f>'様式第2-3号（個表） '!M162</f>
        <v/>
      </c>
      <c r="X153" s="460" t="b">
        <f t="shared" si="2"/>
        <v>0</v>
      </c>
      <c r="Y153" s="459" t="str">
        <f>'様式第2-3号（個表） '!O162</f>
        <v>令和７年12月</v>
      </c>
      <c r="Z153" s="458">
        <f>'様式第2-3号（個表） '!T162</f>
        <v>0</v>
      </c>
      <c r="AA153" s="458">
        <f>'様式第2-3号（個表） '!U162</f>
        <v>0</v>
      </c>
    </row>
    <row r="154" spans="15:27" ht="19.95" customHeight="1">
      <c r="O154" s="458" t="str">
        <f>'様式第2-3号（個表） '!B163</f>
        <v/>
      </c>
      <c r="P154" s="458" t="str">
        <f>'様式第2-3号（個表） '!F163</f>
        <v/>
      </c>
      <c r="Q154" s="481" t="str">
        <f>基本情報入力シート!AC206</f>
        <v/>
      </c>
      <c r="R154" s="458" t="str">
        <f>'様式第2-3号（個表） '!G163</f>
        <v/>
      </c>
      <c r="S154" s="460" t="str">
        <f>'様式第2-3号（個表） '!P163</f>
        <v>未入力あり</v>
      </c>
      <c r="T154" s="460" t="str">
        <f>'様式第2-3号（個表） '!Q163</f>
        <v/>
      </c>
      <c r="U154" s="460" t="str">
        <f>'様式第2-3号（個表） '!R163</f>
        <v/>
      </c>
      <c r="V154" s="460" t="str">
        <f>'様式第2-3号（個表） '!S163</f>
        <v/>
      </c>
      <c r="W154" s="460" t="str">
        <f>'様式第2-3号（個表） '!M163</f>
        <v/>
      </c>
      <c r="X154" s="460" t="b">
        <f t="shared" si="2"/>
        <v>0</v>
      </c>
      <c r="Y154" s="459" t="str">
        <f>'様式第2-3号（個表） '!O163</f>
        <v>令和７年12月</v>
      </c>
      <c r="Z154" s="458">
        <f>'様式第2-3号（個表） '!T163</f>
        <v>0</v>
      </c>
      <c r="AA154" s="458">
        <f>'様式第2-3号（個表） '!U163</f>
        <v>0</v>
      </c>
    </row>
    <row r="155" spans="15:27" ht="19.95" customHeight="1">
      <c r="O155" s="458" t="str">
        <f>'様式第2-3号（個表） '!B164</f>
        <v/>
      </c>
      <c r="P155" s="458" t="str">
        <f>'様式第2-3号（個表） '!F164</f>
        <v/>
      </c>
      <c r="Q155" s="481" t="str">
        <f>基本情報入力シート!AC207</f>
        <v/>
      </c>
      <c r="R155" s="458" t="str">
        <f>'様式第2-3号（個表） '!G164</f>
        <v/>
      </c>
      <c r="S155" s="460" t="str">
        <f>'様式第2-3号（個表） '!P164</f>
        <v>未入力あり</v>
      </c>
      <c r="T155" s="460" t="str">
        <f>'様式第2-3号（個表） '!Q164</f>
        <v/>
      </c>
      <c r="U155" s="460" t="str">
        <f>'様式第2-3号（個表） '!R164</f>
        <v/>
      </c>
      <c r="V155" s="460" t="str">
        <f>'様式第2-3号（個表） '!S164</f>
        <v/>
      </c>
      <c r="W155" s="460" t="str">
        <f>'様式第2-3号（個表） '!M164</f>
        <v/>
      </c>
      <c r="X155" s="460" t="b">
        <f t="shared" si="2"/>
        <v>0</v>
      </c>
      <c r="Y155" s="459" t="str">
        <f>'様式第2-3号（個表） '!O164</f>
        <v>令和７年12月</v>
      </c>
      <c r="Z155" s="458">
        <f>'様式第2-3号（個表） '!T164</f>
        <v>0</v>
      </c>
      <c r="AA155" s="458">
        <f>'様式第2-3号（個表） '!U164</f>
        <v>0</v>
      </c>
    </row>
    <row r="156" spans="15:27" ht="19.95" customHeight="1">
      <c r="O156" s="458" t="str">
        <f>'様式第2-3号（個表） '!B165</f>
        <v/>
      </c>
      <c r="P156" s="458" t="str">
        <f>'様式第2-3号（個表） '!F165</f>
        <v/>
      </c>
      <c r="Q156" s="481" t="str">
        <f>基本情報入力シート!AC208</f>
        <v/>
      </c>
      <c r="R156" s="458" t="str">
        <f>'様式第2-3号（個表） '!G165</f>
        <v/>
      </c>
      <c r="S156" s="460" t="str">
        <f>'様式第2-3号（個表） '!P165</f>
        <v>未入力あり</v>
      </c>
      <c r="T156" s="460" t="str">
        <f>'様式第2-3号（個表） '!Q165</f>
        <v/>
      </c>
      <c r="U156" s="460" t="str">
        <f>'様式第2-3号（個表） '!R165</f>
        <v/>
      </c>
      <c r="V156" s="460" t="str">
        <f>'様式第2-3号（個表） '!S165</f>
        <v/>
      </c>
      <c r="W156" s="460" t="str">
        <f>'様式第2-3号（個表） '!M165</f>
        <v/>
      </c>
      <c r="X156" s="460" t="b">
        <f t="shared" si="2"/>
        <v>0</v>
      </c>
      <c r="Y156" s="459" t="str">
        <f>'様式第2-3号（個表） '!O165</f>
        <v>令和７年12月</v>
      </c>
      <c r="Z156" s="458">
        <f>'様式第2-3号（個表） '!T165</f>
        <v>0</v>
      </c>
      <c r="AA156" s="458">
        <f>'様式第2-3号（個表） '!U165</f>
        <v>0</v>
      </c>
    </row>
    <row r="157" spans="15:27" ht="19.95" customHeight="1">
      <c r="O157" s="458" t="str">
        <f>'様式第2-3号（個表） '!B166</f>
        <v/>
      </c>
      <c r="P157" s="458" t="str">
        <f>'様式第2-3号（個表） '!F166</f>
        <v/>
      </c>
      <c r="Q157" s="481" t="str">
        <f>基本情報入力シート!AC209</f>
        <v/>
      </c>
      <c r="R157" s="458" t="str">
        <f>'様式第2-3号（個表） '!G166</f>
        <v/>
      </c>
      <c r="S157" s="460" t="str">
        <f>'様式第2-3号（個表） '!P166</f>
        <v>未入力あり</v>
      </c>
      <c r="T157" s="460" t="str">
        <f>'様式第2-3号（個表） '!Q166</f>
        <v/>
      </c>
      <c r="U157" s="460" t="str">
        <f>'様式第2-3号（個表） '!R166</f>
        <v/>
      </c>
      <c r="V157" s="460" t="str">
        <f>'様式第2-3号（個表） '!S166</f>
        <v/>
      </c>
      <c r="W157" s="460" t="str">
        <f>'様式第2-3号（個表） '!M166</f>
        <v/>
      </c>
      <c r="X157" s="460" t="b">
        <f t="shared" si="2"/>
        <v>0</v>
      </c>
      <c r="Y157" s="459" t="str">
        <f>'様式第2-3号（個表） '!O166</f>
        <v>令和７年12月</v>
      </c>
      <c r="Z157" s="458">
        <f>'様式第2-3号（個表） '!T166</f>
        <v>0</v>
      </c>
      <c r="AA157" s="458">
        <f>'様式第2-3号（個表） '!U166</f>
        <v>0</v>
      </c>
    </row>
    <row r="158" spans="15:27" ht="19.95" customHeight="1">
      <c r="O158" s="458" t="str">
        <f>'様式第2-3号（個表） '!B167</f>
        <v/>
      </c>
      <c r="P158" s="458" t="str">
        <f>'様式第2-3号（個表） '!F167</f>
        <v/>
      </c>
      <c r="Q158" s="481" t="str">
        <f>基本情報入力シート!AC210</f>
        <v/>
      </c>
      <c r="R158" s="458" t="str">
        <f>'様式第2-3号（個表） '!G167</f>
        <v/>
      </c>
      <c r="S158" s="460" t="str">
        <f>'様式第2-3号（個表） '!P167</f>
        <v>未入力あり</v>
      </c>
      <c r="T158" s="460" t="str">
        <f>'様式第2-3号（個表） '!Q167</f>
        <v/>
      </c>
      <c r="U158" s="460" t="str">
        <f>'様式第2-3号（個表） '!R167</f>
        <v/>
      </c>
      <c r="V158" s="460" t="str">
        <f>'様式第2-3号（個表） '!S167</f>
        <v/>
      </c>
      <c r="W158" s="460" t="str">
        <f>'様式第2-3号（個表） '!M167</f>
        <v/>
      </c>
      <c r="X158" s="460" t="b">
        <f t="shared" si="2"/>
        <v>0</v>
      </c>
      <c r="Y158" s="459" t="str">
        <f>'様式第2-3号（個表） '!O167</f>
        <v>令和７年12月</v>
      </c>
      <c r="Z158" s="458">
        <f>'様式第2-3号（個表） '!T167</f>
        <v>0</v>
      </c>
      <c r="AA158" s="458">
        <f>'様式第2-3号（個表） '!U167</f>
        <v>0</v>
      </c>
    </row>
    <row r="159" spans="15:27" ht="19.95" customHeight="1">
      <c r="O159" s="458" t="str">
        <f>'様式第2-3号（個表） '!B168</f>
        <v/>
      </c>
      <c r="P159" s="458" t="str">
        <f>'様式第2-3号（個表） '!F168</f>
        <v/>
      </c>
      <c r="Q159" s="481" t="str">
        <f>基本情報入力シート!AC211</f>
        <v/>
      </c>
      <c r="R159" s="458" t="str">
        <f>'様式第2-3号（個表） '!G168</f>
        <v/>
      </c>
      <c r="S159" s="460" t="str">
        <f>'様式第2-3号（個表） '!P168</f>
        <v>未入力あり</v>
      </c>
      <c r="T159" s="460" t="str">
        <f>'様式第2-3号（個表） '!Q168</f>
        <v/>
      </c>
      <c r="U159" s="460" t="str">
        <f>'様式第2-3号（個表） '!R168</f>
        <v/>
      </c>
      <c r="V159" s="460" t="str">
        <f>'様式第2-3号（個表） '!S168</f>
        <v/>
      </c>
      <c r="W159" s="460" t="str">
        <f>'様式第2-3号（個表） '!M168</f>
        <v/>
      </c>
      <c r="X159" s="460" t="b">
        <f t="shared" si="2"/>
        <v>0</v>
      </c>
      <c r="Y159" s="459" t="str">
        <f>'様式第2-3号（個表） '!O168</f>
        <v>令和７年12月</v>
      </c>
      <c r="Z159" s="458">
        <f>'様式第2-3号（個表） '!T168</f>
        <v>0</v>
      </c>
      <c r="AA159" s="458">
        <f>'様式第2-3号（個表） '!U168</f>
        <v>0</v>
      </c>
    </row>
    <row r="160" spans="15:27" ht="19.95" customHeight="1">
      <c r="O160" s="458" t="str">
        <f>'様式第2-3号（個表） '!B169</f>
        <v/>
      </c>
      <c r="P160" s="458" t="str">
        <f>'様式第2-3号（個表） '!F169</f>
        <v/>
      </c>
      <c r="Q160" s="481" t="str">
        <f>基本情報入力シート!AC212</f>
        <v/>
      </c>
      <c r="R160" s="458" t="str">
        <f>'様式第2-3号（個表） '!G169</f>
        <v/>
      </c>
      <c r="S160" s="460" t="str">
        <f>'様式第2-3号（個表） '!P169</f>
        <v>未入力あり</v>
      </c>
      <c r="T160" s="460" t="str">
        <f>'様式第2-3号（個表） '!Q169</f>
        <v/>
      </c>
      <c r="U160" s="460" t="str">
        <f>'様式第2-3号（個表） '!R169</f>
        <v/>
      </c>
      <c r="V160" s="460" t="str">
        <f>'様式第2-3号（個表） '!S169</f>
        <v/>
      </c>
      <c r="W160" s="460" t="str">
        <f>'様式第2-3号（個表） '!M169</f>
        <v/>
      </c>
      <c r="X160" s="460" t="b">
        <f t="shared" si="2"/>
        <v>0</v>
      </c>
      <c r="Y160" s="459" t="str">
        <f>'様式第2-3号（個表） '!O169</f>
        <v>令和７年12月</v>
      </c>
      <c r="Z160" s="458">
        <f>'様式第2-3号（個表） '!T169</f>
        <v>0</v>
      </c>
      <c r="AA160" s="458">
        <f>'様式第2-3号（個表） '!U169</f>
        <v>0</v>
      </c>
    </row>
    <row r="161" spans="15:27" ht="19.95" customHeight="1">
      <c r="O161" s="458" t="str">
        <f>'様式第2-3号（個表） '!B170</f>
        <v/>
      </c>
      <c r="P161" s="458" t="str">
        <f>'様式第2-3号（個表） '!F170</f>
        <v/>
      </c>
      <c r="Q161" s="481" t="str">
        <f>基本情報入力シート!AC213</f>
        <v/>
      </c>
      <c r="R161" s="458" t="str">
        <f>'様式第2-3号（個表） '!G170</f>
        <v/>
      </c>
      <c r="S161" s="460" t="str">
        <f>'様式第2-3号（個表） '!P170</f>
        <v>未入力あり</v>
      </c>
      <c r="T161" s="460" t="str">
        <f>'様式第2-3号（個表） '!Q170</f>
        <v/>
      </c>
      <c r="U161" s="460" t="str">
        <f>'様式第2-3号（個表） '!R170</f>
        <v/>
      </c>
      <c r="V161" s="460" t="str">
        <f>'様式第2-3号（個表） '!S170</f>
        <v/>
      </c>
      <c r="W161" s="460" t="str">
        <f>'様式第2-3号（個表） '!M170</f>
        <v/>
      </c>
      <c r="X161" s="460" t="b">
        <f t="shared" si="2"/>
        <v>0</v>
      </c>
      <c r="Y161" s="459" t="str">
        <f>'様式第2-3号（個表） '!O170</f>
        <v>令和７年12月</v>
      </c>
      <c r="Z161" s="458">
        <f>'様式第2-3号（個表） '!T170</f>
        <v>0</v>
      </c>
      <c r="AA161" s="458">
        <f>'様式第2-3号（個表） '!U170</f>
        <v>0</v>
      </c>
    </row>
    <row r="162" spans="15:27" ht="19.95" customHeight="1">
      <c r="O162" s="458" t="str">
        <f>'様式第2-3号（個表） '!B171</f>
        <v/>
      </c>
      <c r="P162" s="458" t="str">
        <f>'様式第2-3号（個表） '!F171</f>
        <v/>
      </c>
      <c r="Q162" s="481" t="str">
        <f>基本情報入力シート!AC214</f>
        <v/>
      </c>
      <c r="R162" s="458" t="str">
        <f>'様式第2-3号（個表） '!G171</f>
        <v/>
      </c>
      <c r="S162" s="460" t="str">
        <f>'様式第2-3号（個表） '!P171</f>
        <v>未入力あり</v>
      </c>
      <c r="T162" s="460" t="str">
        <f>'様式第2-3号（個表） '!Q171</f>
        <v/>
      </c>
      <c r="U162" s="460" t="str">
        <f>'様式第2-3号（個表） '!R171</f>
        <v/>
      </c>
      <c r="V162" s="460" t="str">
        <f>'様式第2-3号（個表） '!S171</f>
        <v/>
      </c>
      <c r="W162" s="460" t="str">
        <f>'様式第2-3号（個表） '!M171</f>
        <v/>
      </c>
      <c r="X162" s="460" t="b">
        <f t="shared" si="2"/>
        <v>0</v>
      </c>
      <c r="Y162" s="459" t="str">
        <f>'様式第2-3号（個表） '!O171</f>
        <v>令和７年12月</v>
      </c>
      <c r="Z162" s="458">
        <f>'様式第2-3号（個表） '!T171</f>
        <v>0</v>
      </c>
      <c r="AA162" s="458">
        <f>'様式第2-3号（個表） '!U171</f>
        <v>0</v>
      </c>
    </row>
    <row r="163" spans="15:27" ht="19.95" customHeight="1">
      <c r="O163" s="458" t="str">
        <f>'様式第2-3号（個表） '!B172</f>
        <v/>
      </c>
      <c r="P163" s="458" t="str">
        <f>'様式第2-3号（個表） '!F172</f>
        <v/>
      </c>
      <c r="Q163" s="481" t="str">
        <f>基本情報入力シート!AC215</f>
        <v/>
      </c>
      <c r="R163" s="458" t="str">
        <f>'様式第2-3号（個表） '!G172</f>
        <v/>
      </c>
      <c r="S163" s="460" t="str">
        <f>'様式第2-3号（個表） '!P172</f>
        <v>未入力あり</v>
      </c>
      <c r="T163" s="460" t="str">
        <f>'様式第2-3号（個表） '!Q172</f>
        <v/>
      </c>
      <c r="U163" s="460" t="str">
        <f>'様式第2-3号（個表） '!R172</f>
        <v/>
      </c>
      <c r="V163" s="460" t="str">
        <f>'様式第2-3号（個表） '!S172</f>
        <v/>
      </c>
      <c r="W163" s="460" t="str">
        <f>'様式第2-3号（個表） '!M172</f>
        <v/>
      </c>
      <c r="X163" s="460" t="b">
        <f t="shared" si="2"/>
        <v>0</v>
      </c>
      <c r="Y163" s="459" t="str">
        <f>'様式第2-3号（個表） '!O172</f>
        <v>令和７年12月</v>
      </c>
      <c r="Z163" s="458">
        <f>'様式第2-3号（個表） '!T172</f>
        <v>0</v>
      </c>
      <c r="AA163" s="458">
        <f>'様式第2-3号（個表） '!U172</f>
        <v>0</v>
      </c>
    </row>
    <row r="164" spans="15:27" ht="19.95" customHeight="1">
      <c r="O164" s="458" t="str">
        <f>'様式第2-3号（個表） '!B173</f>
        <v/>
      </c>
      <c r="P164" s="458" t="str">
        <f>'様式第2-3号（個表） '!F173</f>
        <v/>
      </c>
      <c r="Q164" s="481" t="str">
        <f>基本情報入力シート!AC216</f>
        <v/>
      </c>
      <c r="R164" s="458" t="str">
        <f>'様式第2-3号（個表） '!G173</f>
        <v/>
      </c>
      <c r="S164" s="460" t="str">
        <f>'様式第2-3号（個表） '!P173</f>
        <v>未入力あり</v>
      </c>
      <c r="T164" s="460" t="str">
        <f>'様式第2-3号（個表） '!Q173</f>
        <v/>
      </c>
      <c r="U164" s="460" t="str">
        <f>'様式第2-3号（個表） '!R173</f>
        <v/>
      </c>
      <c r="V164" s="460" t="str">
        <f>'様式第2-3号（個表） '!S173</f>
        <v/>
      </c>
      <c r="W164" s="460" t="str">
        <f>'様式第2-3号（個表） '!M173</f>
        <v/>
      </c>
      <c r="X164" s="460" t="b">
        <f t="shared" si="2"/>
        <v>0</v>
      </c>
      <c r="Y164" s="459" t="str">
        <f>'様式第2-3号（個表） '!O173</f>
        <v>令和７年12月</v>
      </c>
      <c r="Z164" s="458">
        <f>'様式第2-3号（個表） '!T173</f>
        <v>0</v>
      </c>
      <c r="AA164" s="458">
        <f>'様式第2-3号（個表） '!U173</f>
        <v>0</v>
      </c>
    </row>
    <row r="165" spans="15:27" ht="19.95" customHeight="1">
      <c r="O165" s="458" t="str">
        <f>'様式第2-3号（個表） '!B174</f>
        <v/>
      </c>
      <c r="P165" s="458" t="str">
        <f>'様式第2-3号（個表） '!F174</f>
        <v/>
      </c>
      <c r="Q165" s="481" t="str">
        <f>基本情報入力シート!AC217</f>
        <v/>
      </c>
      <c r="R165" s="458" t="str">
        <f>'様式第2-3号（個表） '!G174</f>
        <v/>
      </c>
      <c r="S165" s="460" t="str">
        <f>'様式第2-3号（個表） '!P174</f>
        <v>未入力あり</v>
      </c>
      <c r="T165" s="460" t="str">
        <f>'様式第2-3号（個表） '!Q174</f>
        <v/>
      </c>
      <c r="U165" s="460" t="str">
        <f>'様式第2-3号（個表） '!R174</f>
        <v/>
      </c>
      <c r="V165" s="460" t="str">
        <f>'様式第2-3号（個表） '!S174</f>
        <v/>
      </c>
      <c r="W165" s="460" t="str">
        <f>'様式第2-3号（個表） '!M174</f>
        <v/>
      </c>
      <c r="X165" s="460" t="b">
        <f t="shared" si="2"/>
        <v>0</v>
      </c>
      <c r="Y165" s="459" t="str">
        <f>'様式第2-3号（個表） '!O174</f>
        <v>令和７年12月</v>
      </c>
      <c r="Z165" s="458">
        <f>'様式第2-3号（個表） '!T174</f>
        <v>0</v>
      </c>
      <c r="AA165" s="458">
        <f>'様式第2-3号（個表） '!U174</f>
        <v>0</v>
      </c>
    </row>
    <row r="166" spans="15:27" ht="19.95" customHeight="1">
      <c r="O166" s="458" t="str">
        <f>'様式第2-3号（個表） '!B175</f>
        <v/>
      </c>
      <c r="P166" s="458" t="str">
        <f>'様式第2-3号（個表） '!F175</f>
        <v/>
      </c>
      <c r="Q166" s="481" t="str">
        <f>基本情報入力シート!AC218</f>
        <v/>
      </c>
      <c r="R166" s="458" t="str">
        <f>'様式第2-3号（個表） '!G175</f>
        <v/>
      </c>
      <c r="S166" s="460" t="str">
        <f>'様式第2-3号（個表） '!P175</f>
        <v>未入力あり</v>
      </c>
      <c r="T166" s="460" t="str">
        <f>'様式第2-3号（個表） '!Q175</f>
        <v/>
      </c>
      <c r="U166" s="460" t="str">
        <f>'様式第2-3号（個表） '!R175</f>
        <v/>
      </c>
      <c r="V166" s="460" t="str">
        <f>'様式第2-3号（個表） '!S175</f>
        <v/>
      </c>
      <c r="W166" s="460" t="str">
        <f>'様式第2-3号（個表） '!M175</f>
        <v/>
      </c>
      <c r="X166" s="460" t="b">
        <f t="shared" si="2"/>
        <v>0</v>
      </c>
      <c r="Y166" s="459" t="str">
        <f>'様式第2-3号（個表） '!O175</f>
        <v>令和７年12月</v>
      </c>
      <c r="Z166" s="458">
        <f>'様式第2-3号（個表） '!T175</f>
        <v>0</v>
      </c>
      <c r="AA166" s="458">
        <f>'様式第2-3号（個表） '!U175</f>
        <v>0</v>
      </c>
    </row>
    <row r="167" spans="15:27" ht="19.95" customHeight="1">
      <c r="O167" s="458" t="str">
        <f>'様式第2-3号（個表） '!B176</f>
        <v/>
      </c>
      <c r="P167" s="458" t="str">
        <f>'様式第2-3号（個表） '!F176</f>
        <v/>
      </c>
      <c r="Q167" s="481" t="str">
        <f>基本情報入力シート!AC219</f>
        <v/>
      </c>
      <c r="R167" s="458" t="str">
        <f>'様式第2-3号（個表） '!G176</f>
        <v/>
      </c>
      <c r="S167" s="460" t="str">
        <f>'様式第2-3号（個表） '!P176</f>
        <v>未入力あり</v>
      </c>
      <c r="T167" s="460" t="str">
        <f>'様式第2-3号（個表） '!Q176</f>
        <v/>
      </c>
      <c r="U167" s="460" t="str">
        <f>'様式第2-3号（個表） '!R176</f>
        <v/>
      </c>
      <c r="V167" s="460" t="str">
        <f>'様式第2-3号（個表） '!S176</f>
        <v/>
      </c>
      <c r="W167" s="460" t="str">
        <f>'様式第2-3号（個表） '!M176</f>
        <v/>
      </c>
      <c r="X167" s="460" t="b">
        <f t="shared" si="2"/>
        <v>0</v>
      </c>
      <c r="Y167" s="459" t="str">
        <f>'様式第2-3号（個表） '!O176</f>
        <v>令和７年12月</v>
      </c>
      <c r="Z167" s="458">
        <f>'様式第2-3号（個表） '!T176</f>
        <v>0</v>
      </c>
      <c r="AA167" s="458">
        <f>'様式第2-3号（個表） '!U176</f>
        <v>0</v>
      </c>
    </row>
    <row r="168" spans="15:27" ht="19.95" customHeight="1">
      <c r="O168" s="458" t="str">
        <f>'様式第2-3号（個表） '!B177</f>
        <v/>
      </c>
      <c r="P168" s="458" t="str">
        <f>'様式第2-3号（個表） '!F177</f>
        <v/>
      </c>
      <c r="Q168" s="481" t="str">
        <f>基本情報入力シート!AC220</f>
        <v/>
      </c>
      <c r="R168" s="458" t="str">
        <f>'様式第2-3号（個表） '!G177</f>
        <v/>
      </c>
      <c r="S168" s="460" t="str">
        <f>'様式第2-3号（個表） '!P177</f>
        <v>未入力あり</v>
      </c>
      <c r="T168" s="460" t="str">
        <f>'様式第2-3号（個表） '!Q177</f>
        <v/>
      </c>
      <c r="U168" s="460" t="str">
        <f>'様式第2-3号（個表） '!R177</f>
        <v/>
      </c>
      <c r="V168" s="460" t="str">
        <f>'様式第2-3号（個表） '!S177</f>
        <v/>
      </c>
      <c r="W168" s="460" t="str">
        <f>'様式第2-3号（個表） '!M177</f>
        <v/>
      </c>
      <c r="X168" s="460" t="b">
        <f t="shared" si="2"/>
        <v>0</v>
      </c>
      <c r="Y168" s="459" t="str">
        <f>'様式第2-3号（個表） '!O177</f>
        <v>令和７年12月</v>
      </c>
      <c r="Z168" s="458">
        <f>'様式第2-3号（個表） '!T177</f>
        <v>0</v>
      </c>
      <c r="AA168" s="458">
        <f>'様式第2-3号（個表） '!U177</f>
        <v>0</v>
      </c>
    </row>
    <row r="169" spans="15:27" ht="19.95" customHeight="1">
      <c r="O169" s="458" t="str">
        <f>'様式第2-3号（個表） '!B178</f>
        <v/>
      </c>
      <c r="P169" s="458" t="str">
        <f>'様式第2-3号（個表） '!F178</f>
        <v/>
      </c>
      <c r="Q169" s="481" t="str">
        <f>基本情報入力シート!AC221</f>
        <v/>
      </c>
      <c r="R169" s="458" t="str">
        <f>'様式第2-3号（個表） '!G178</f>
        <v/>
      </c>
      <c r="S169" s="460" t="str">
        <f>'様式第2-3号（個表） '!P178</f>
        <v>未入力あり</v>
      </c>
      <c r="T169" s="460" t="str">
        <f>'様式第2-3号（個表） '!Q178</f>
        <v/>
      </c>
      <c r="U169" s="460" t="str">
        <f>'様式第2-3号（個表） '!R178</f>
        <v/>
      </c>
      <c r="V169" s="460" t="str">
        <f>'様式第2-3号（個表） '!S178</f>
        <v/>
      </c>
      <c r="W169" s="460" t="str">
        <f>'様式第2-3号（個表） '!M178</f>
        <v/>
      </c>
      <c r="X169" s="460" t="b">
        <f t="shared" si="2"/>
        <v>0</v>
      </c>
      <c r="Y169" s="459" t="str">
        <f>'様式第2-3号（個表） '!O178</f>
        <v>令和７年12月</v>
      </c>
      <c r="Z169" s="458">
        <f>'様式第2-3号（個表） '!T178</f>
        <v>0</v>
      </c>
      <c r="AA169" s="458">
        <f>'様式第2-3号（個表） '!U178</f>
        <v>0</v>
      </c>
    </row>
    <row r="170" spans="15:27" ht="19.95" customHeight="1">
      <c r="O170" s="458" t="str">
        <f>'様式第2-3号（個表） '!B179</f>
        <v/>
      </c>
      <c r="P170" s="458" t="str">
        <f>'様式第2-3号（個表） '!F179</f>
        <v/>
      </c>
      <c r="Q170" s="481" t="str">
        <f>基本情報入力シート!AC222</f>
        <v/>
      </c>
      <c r="R170" s="458" t="str">
        <f>'様式第2-3号（個表） '!G179</f>
        <v/>
      </c>
      <c r="S170" s="460" t="str">
        <f>'様式第2-3号（個表） '!P179</f>
        <v>未入力あり</v>
      </c>
      <c r="T170" s="460" t="str">
        <f>'様式第2-3号（個表） '!Q179</f>
        <v/>
      </c>
      <c r="U170" s="460" t="str">
        <f>'様式第2-3号（個表） '!R179</f>
        <v/>
      </c>
      <c r="V170" s="460" t="str">
        <f>'様式第2-3号（個表） '!S179</f>
        <v/>
      </c>
      <c r="W170" s="460" t="str">
        <f>'様式第2-3号（個表） '!M179</f>
        <v/>
      </c>
      <c r="X170" s="460" t="b">
        <f t="shared" si="2"/>
        <v>0</v>
      </c>
      <c r="Y170" s="459" t="str">
        <f>'様式第2-3号（個表） '!O179</f>
        <v>令和７年12月</v>
      </c>
      <c r="Z170" s="458">
        <f>'様式第2-3号（個表） '!T179</f>
        <v>0</v>
      </c>
      <c r="AA170" s="458">
        <f>'様式第2-3号（個表） '!U179</f>
        <v>0</v>
      </c>
    </row>
    <row r="171" spans="15:27" ht="19.95" customHeight="1">
      <c r="O171" s="458" t="str">
        <f>'様式第2-3号（個表） '!B180</f>
        <v/>
      </c>
      <c r="P171" s="458" t="str">
        <f>'様式第2-3号（個表） '!F180</f>
        <v/>
      </c>
      <c r="Q171" s="481" t="str">
        <f>基本情報入力シート!AC223</f>
        <v/>
      </c>
      <c r="R171" s="458" t="str">
        <f>'様式第2-3号（個表） '!G180</f>
        <v/>
      </c>
      <c r="S171" s="460" t="str">
        <f>'様式第2-3号（個表） '!P180</f>
        <v>未入力あり</v>
      </c>
      <c r="T171" s="460" t="str">
        <f>'様式第2-3号（個表） '!Q180</f>
        <v/>
      </c>
      <c r="U171" s="460" t="str">
        <f>'様式第2-3号（個表） '!R180</f>
        <v/>
      </c>
      <c r="V171" s="460" t="str">
        <f>'様式第2-3号（個表） '!S180</f>
        <v/>
      </c>
      <c r="W171" s="460" t="str">
        <f>'様式第2-3号（個表） '!M180</f>
        <v/>
      </c>
      <c r="X171" s="460" t="b">
        <f t="shared" si="2"/>
        <v>0</v>
      </c>
      <c r="Y171" s="459" t="str">
        <f>'様式第2-3号（個表） '!O180</f>
        <v>令和７年12月</v>
      </c>
      <c r="Z171" s="458">
        <f>'様式第2-3号（個表） '!T180</f>
        <v>0</v>
      </c>
      <c r="AA171" s="458">
        <f>'様式第2-3号（個表） '!U180</f>
        <v>0</v>
      </c>
    </row>
    <row r="172" spans="15:27" ht="19.95" customHeight="1">
      <c r="O172" s="458" t="str">
        <f>'様式第2-3号（個表） '!B181</f>
        <v/>
      </c>
      <c r="P172" s="458" t="str">
        <f>'様式第2-3号（個表） '!F181</f>
        <v/>
      </c>
      <c r="Q172" s="481" t="str">
        <f>基本情報入力シート!AC224</f>
        <v/>
      </c>
      <c r="R172" s="458" t="str">
        <f>'様式第2-3号（個表） '!G181</f>
        <v/>
      </c>
      <c r="S172" s="460" t="str">
        <f>'様式第2-3号（個表） '!P181</f>
        <v>未入力あり</v>
      </c>
      <c r="T172" s="460" t="str">
        <f>'様式第2-3号（個表） '!Q181</f>
        <v/>
      </c>
      <c r="U172" s="460" t="str">
        <f>'様式第2-3号（個表） '!R181</f>
        <v/>
      </c>
      <c r="V172" s="460" t="str">
        <f>'様式第2-3号（個表） '!S181</f>
        <v/>
      </c>
      <c r="W172" s="460" t="str">
        <f>'様式第2-3号（個表） '!M181</f>
        <v/>
      </c>
      <c r="X172" s="460" t="b">
        <f t="shared" si="2"/>
        <v>0</v>
      </c>
      <c r="Y172" s="459" t="str">
        <f>'様式第2-3号（個表） '!O181</f>
        <v>令和７年12月</v>
      </c>
      <c r="Z172" s="458">
        <f>'様式第2-3号（個表） '!T181</f>
        <v>0</v>
      </c>
      <c r="AA172" s="458">
        <f>'様式第2-3号（個表） '!U181</f>
        <v>0</v>
      </c>
    </row>
    <row r="173" spans="15:27" ht="19.95" customHeight="1">
      <c r="O173" s="458" t="str">
        <f>'様式第2-3号（個表） '!B182</f>
        <v/>
      </c>
      <c r="P173" s="458" t="str">
        <f>'様式第2-3号（個表） '!F182</f>
        <v/>
      </c>
      <c r="Q173" s="481" t="str">
        <f>基本情報入力シート!AC225</f>
        <v/>
      </c>
      <c r="R173" s="458" t="str">
        <f>'様式第2-3号（個表） '!G182</f>
        <v/>
      </c>
      <c r="S173" s="460" t="str">
        <f>'様式第2-3号（個表） '!P182</f>
        <v>未入力あり</v>
      </c>
      <c r="T173" s="460" t="str">
        <f>'様式第2-3号（個表） '!Q182</f>
        <v/>
      </c>
      <c r="U173" s="460" t="str">
        <f>'様式第2-3号（個表） '!R182</f>
        <v/>
      </c>
      <c r="V173" s="460" t="str">
        <f>'様式第2-3号（個表） '!S182</f>
        <v/>
      </c>
      <c r="W173" s="460" t="str">
        <f>'様式第2-3号（個表） '!M182</f>
        <v/>
      </c>
      <c r="X173" s="460" t="b">
        <f t="shared" si="2"/>
        <v>0</v>
      </c>
      <c r="Y173" s="459" t="str">
        <f>'様式第2-3号（個表） '!O182</f>
        <v>令和７年12月</v>
      </c>
      <c r="Z173" s="458">
        <f>'様式第2-3号（個表） '!T182</f>
        <v>0</v>
      </c>
      <c r="AA173" s="458">
        <f>'様式第2-3号（個表） '!U182</f>
        <v>0</v>
      </c>
    </row>
    <row r="174" spans="15:27" ht="19.95" customHeight="1">
      <c r="O174" s="458" t="str">
        <f>'様式第2-3号（個表） '!B183</f>
        <v/>
      </c>
      <c r="P174" s="458" t="str">
        <f>'様式第2-3号（個表） '!F183</f>
        <v/>
      </c>
      <c r="Q174" s="481" t="str">
        <f>基本情報入力シート!AC226</f>
        <v/>
      </c>
      <c r="R174" s="458" t="str">
        <f>'様式第2-3号（個表） '!G183</f>
        <v/>
      </c>
      <c r="S174" s="460" t="str">
        <f>'様式第2-3号（個表） '!P183</f>
        <v>未入力あり</v>
      </c>
      <c r="T174" s="460" t="str">
        <f>'様式第2-3号（個表） '!Q183</f>
        <v/>
      </c>
      <c r="U174" s="460" t="str">
        <f>'様式第2-3号（個表） '!R183</f>
        <v/>
      </c>
      <c r="V174" s="460" t="str">
        <f>'様式第2-3号（個表） '!S183</f>
        <v/>
      </c>
      <c r="W174" s="460" t="str">
        <f>'様式第2-3号（個表） '!M183</f>
        <v/>
      </c>
      <c r="X174" s="460" t="b">
        <f t="shared" si="2"/>
        <v>0</v>
      </c>
      <c r="Y174" s="459" t="str">
        <f>'様式第2-3号（個表） '!O183</f>
        <v>令和７年12月</v>
      </c>
      <c r="Z174" s="458">
        <f>'様式第2-3号（個表） '!T183</f>
        <v>0</v>
      </c>
      <c r="AA174" s="458">
        <f>'様式第2-3号（個表） '!U183</f>
        <v>0</v>
      </c>
    </row>
    <row r="175" spans="15:27" ht="19.95" customHeight="1">
      <c r="O175" s="458" t="str">
        <f>'様式第2-3号（個表） '!B184</f>
        <v/>
      </c>
      <c r="P175" s="458" t="str">
        <f>'様式第2-3号（個表） '!F184</f>
        <v/>
      </c>
      <c r="Q175" s="481" t="str">
        <f>基本情報入力シート!AC227</f>
        <v/>
      </c>
      <c r="R175" s="458" t="str">
        <f>'様式第2-3号（個表） '!G184</f>
        <v/>
      </c>
      <c r="S175" s="460" t="str">
        <f>'様式第2-3号（個表） '!P184</f>
        <v>未入力あり</v>
      </c>
      <c r="T175" s="460" t="str">
        <f>'様式第2-3号（個表） '!Q184</f>
        <v/>
      </c>
      <c r="U175" s="460" t="str">
        <f>'様式第2-3号（個表） '!R184</f>
        <v/>
      </c>
      <c r="V175" s="460" t="str">
        <f>'様式第2-3号（個表） '!S184</f>
        <v/>
      </c>
      <c r="W175" s="460" t="str">
        <f>'様式第2-3号（個表） '!M184</f>
        <v/>
      </c>
      <c r="X175" s="460" t="b">
        <f t="shared" si="2"/>
        <v>0</v>
      </c>
      <c r="Y175" s="459" t="str">
        <f>'様式第2-3号（個表） '!O184</f>
        <v>令和７年12月</v>
      </c>
      <c r="Z175" s="458">
        <f>'様式第2-3号（個表） '!T184</f>
        <v>0</v>
      </c>
      <c r="AA175" s="458">
        <f>'様式第2-3号（個表） '!U184</f>
        <v>0</v>
      </c>
    </row>
    <row r="176" spans="15:27" ht="19.95" customHeight="1">
      <c r="O176" s="458" t="str">
        <f>'様式第2-3号（個表） '!B185</f>
        <v/>
      </c>
      <c r="P176" s="458" t="str">
        <f>'様式第2-3号（個表） '!F185</f>
        <v/>
      </c>
      <c r="Q176" s="481" t="str">
        <f>基本情報入力シート!AC228</f>
        <v/>
      </c>
      <c r="R176" s="458" t="str">
        <f>'様式第2-3号（個表） '!G185</f>
        <v/>
      </c>
      <c r="S176" s="460" t="str">
        <f>'様式第2-3号（個表） '!P185</f>
        <v>未入力あり</v>
      </c>
      <c r="T176" s="460" t="str">
        <f>'様式第2-3号（個表） '!Q185</f>
        <v/>
      </c>
      <c r="U176" s="460" t="str">
        <f>'様式第2-3号（個表） '!R185</f>
        <v/>
      </c>
      <c r="V176" s="460" t="str">
        <f>'様式第2-3号（個表） '!S185</f>
        <v/>
      </c>
      <c r="W176" s="460" t="str">
        <f>'様式第2-3号（個表） '!M185</f>
        <v/>
      </c>
      <c r="X176" s="460" t="b">
        <f t="shared" si="2"/>
        <v>0</v>
      </c>
      <c r="Y176" s="459" t="str">
        <f>'様式第2-3号（個表） '!O185</f>
        <v>令和７年12月</v>
      </c>
      <c r="Z176" s="458">
        <f>'様式第2-3号（個表） '!T185</f>
        <v>0</v>
      </c>
      <c r="AA176" s="458">
        <f>'様式第2-3号（個表） '!U185</f>
        <v>0</v>
      </c>
    </row>
    <row r="177" spans="15:27" ht="19.95" customHeight="1">
      <c r="O177" s="458" t="str">
        <f>'様式第2-3号（個表） '!B186</f>
        <v/>
      </c>
      <c r="P177" s="458" t="str">
        <f>'様式第2-3号（個表） '!F186</f>
        <v/>
      </c>
      <c r="Q177" s="481" t="str">
        <f>基本情報入力シート!AC229</f>
        <v/>
      </c>
      <c r="R177" s="458" t="str">
        <f>'様式第2-3号（個表） '!G186</f>
        <v/>
      </c>
      <c r="S177" s="460" t="str">
        <f>'様式第2-3号（個表） '!P186</f>
        <v>未入力あり</v>
      </c>
      <c r="T177" s="460" t="str">
        <f>'様式第2-3号（個表） '!Q186</f>
        <v/>
      </c>
      <c r="U177" s="460" t="str">
        <f>'様式第2-3号（個表） '!R186</f>
        <v/>
      </c>
      <c r="V177" s="460" t="str">
        <f>'様式第2-3号（個表） '!S186</f>
        <v/>
      </c>
      <c r="W177" s="460" t="str">
        <f>'様式第2-3号（個表） '!M186</f>
        <v/>
      </c>
      <c r="X177" s="460" t="b">
        <f t="shared" si="2"/>
        <v>0</v>
      </c>
      <c r="Y177" s="459" t="str">
        <f>'様式第2-3号（個表） '!O186</f>
        <v>令和７年12月</v>
      </c>
      <c r="Z177" s="458">
        <f>'様式第2-3号（個表） '!T186</f>
        <v>0</v>
      </c>
      <c r="AA177" s="458">
        <f>'様式第2-3号（個表） '!U186</f>
        <v>0</v>
      </c>
    </row>
    <row r="178" spans="15:27" ht="19.95" customHeight="1">
      <c r="O178" s="458" t="str">
        <f>'様式第2-3号（個表） '!B187</f>
        <v/>
      </c>
      <c r="P178" s="458" t="str">
        <f>'様式第2-3号（個表） '!F187</f>
        <v/>
      </c>
      <c r="Q178" s="481" t="str">
        <f>基本情報入力シート!AC230</f>
        <v/>
      </c>
      <c r="R178" s="458" t="str">
        <f>'様式第2-3号（個表） '!G187</f>
        <v/>
      </c>
      <c r="S178" s="460" t="str">
        <f>'様式第2-3号（個表） '!P187</f>
        <v>未入力あり</v>
      </c>
      <c r="T178" s="460" t="str">
        <f>'様式第2-3号（個表） '!Q187</f>
        <v/>
      </c>
      <c r="U178" s="460" t="str">
        <f>'様式第2-3号（個表） '!R187</f>
        <v/>
      </c>
      <c r="V178" s="460" t="str">
        <f>'様式第2-3号（個表） '!S187</f>
        <v/>
      </c>
      <c r="W178" s="460" t="str">
        <f>'様式第2-3号（個表） '!M187</f>
        <v/>
      </c>
      <c r="X178" s="460" t="b">
        <f t="shared" si="2"/>
        <v>0</v>
      </c>
      <c r="Y178" s="459" t="str">
        <f>'様式第2-3号（個表） '!O187</f>
        <v>令和７年12月</v>
      </c>
      <c r="Z178" s="458">
        <f>'様式第2-3号（個表） '!T187</f>
        <v>0</v>
      </c>
      <c r="AA178" s="458">
        <f>'様式第2-3号（個表） '!U187</f>
        <v>0</v>
      </c>
    </row>
    <row r="179" spans="15:27" ht="19.95" customHeight="1">
      <c r="O179" s="458" t="str">
        <f>'様式第2-3号（個表） '!B188</f>
        <v/>
      </c>
      <c r="P179" s="458" t="str">
        <f>'様式第2-3号（個表） '!F188</f>
        <v/>
      </c>
      <c r="Q179" s="481" t="str">
        <f>基本情報入力シート!AC231</f>
        <v/>
      </c>
      <c r="R179" s="458" t="str">
        <f>'様式第2-3号（個表） '!G188</f>
        <v/>
      </c>
      <c r="S179" s="460" t="str">
        <f>'様式第2-3号（個表） '!P188</f>
        <v>未入力あり</v>
      </c>
      <c r="T179" s="460" t="str">
        <f>'様式第2-3号（個表） '!Q188</f>
        <v/>
      </c>
      <c r="U179" s="460" t="str">
        <f>'様式第2-3号（個表） '!R188</f>
        <v/>
      </c>
      <c r="V179" s="460" t="str">
        <f>'様式第2-3号（個表） '!S188</f>
        <v/>
      </c>
      <c r="W179" s="460" t="str">
        <f>'様式第2-3号（個表） '!M188</f>
        <v/>
      </c>
      <c r="X179" s="460" t="b">
        <f t="shared" si="2"/>
        <v>0</v>
      </c>
      <c r="Y179" s="459" t="str">
        <f>'様式第2-3号（個表） '!O188</f>
        <v>令和７年12月</v>
      </c>
      <c r="Z179" s="458">
        <f>'様式第2-3号（個表） '!T188</f>
        <v>0</v>
      </c>
      <c r="AA179" s="458">
        <f>'様式第2-3号（個表） '!U188</f>
        <v>0</v>
      </c>
    </row>
    <row r="180" spans="15:27" ht="19.95" customHeight="1">
      <c r="O180" s="458" t="str">
        <f>'様式第2-3号（個表） '!B189</f>
        <v/>
      </c>
      <c r="P180" s="458" t="str">
        <f>'様式第2-3号（個表） '!F189</f>
        <v/>
      </c>
      <c r="Q180" s="481" t="str">
        <f>基本情報入力シート!AC232</f>
        <v/>
      </c>
      <c r="R180" s="458" t="str">
        <f>'様式第2-3号（個表） '!G189</f>
        <v/>
      </c>
      <c r="S180" s="460" t="str">
        <f>'様式第2-3号（個表） '!P189</f>
        <v>未入力あり</v>
      </c>
      <c r="T180" s="460" t="str">
        <f>'様式第2-3号（個表） '!Q189</f>
        <v/>
      </c>
      <c r="U180" s="460" t="str">
        <f>'様式第2-3号（個表） '!R189</f>
        <v/>
      </c>
      <c r="V180" s="460" t="str">
        <f>'様式第2-3号（個表） '!S189</f>
        <v/>
      </c>
      <c r="W180" s="460" t="str">
        <f>'様式第2-3号（個表） '!M189</f>
        <v/>
      </c>
      <c r="X180" s="460" t="b">
        <f t="shared" si="2"/>
        <v>0</v>
      </c>
      <c r="Y180" s="459" t="str">
        <f>'様式第2-3号（個表） '!O189</f>
        <v>令和７年12月</v>
      </c>
      <c r="Z180" s="458">
        <f>'様式第2-3号（個表） '!T189</f>
        <v>0</v>
      </c>
      <c r="AA180" s="458">
        <f>'様式第2-3号（個表） '!U189</f>
        <v>0</v>
      </c>
    </row>
    <row r="181" spans="15:27" ht="19.95" customHeight="1">
      <c r="O181" s="458" t="str">
        <f>'様式第2-3号（個表） '!B190</f>
        <v/>
      </c>
      <c r="P181" s="458" t="str">
        <f>'様式第2-3号（個表） '!F190</f>
        <v/>
      </c>
      <c r="Q181" s="481" t="str">
        <f>基本情報入力シート!AC233</f>
        <v/>
      </c>
      <c r="R181" s="458" t="str">
        <f>'様式第2-3号（個表） '!G190</f>
        <v/>
      </c>
      <c r="S181" s="460" t="str">
        <f>'様式第2-3号（個表） '!P190</f>
        <v>未入力あり</v>
      </c>
      <c r="T181" s="460" t="str">
        <f>'様式第2-3号（個表） '!Q190</f>
        <v/>
      </c>
      <c r="U181" s="460" t="str">
        <f>'様式第2-3号（個表） '!R190</f>
        <v/>
      </c>
      <c r="V181" s="460" t="str">
        <f>'様式第2-3号（個表） '!S190</f>
        <v/>
      </c>
      <c r="W181" s="460" t="str">
        <f>'様式第2-3号（個表） '!M190</f>
        <v/>
      </c>
      <c r="X181" s="460" t="b">
        <f t="shared" si="2"/>
        <v>0</v>
      </c>
      <c r="Y181" s="459" t="str">
        <f>'様式第2-3号（個表） '!O190</f>
        <v>令和７年12月</v>
      </c>
      <c r="Z181" s="458">
        <f>'様式第2-3号（個表） '!T190</f>
        <v>0</v>
      </c>
      <c r="AA181" s="458">
        <f>'様式第2-3号（個表） '!U190</f>
        <v>0</v>
      </c>
    </row>
    <row r="182" spans="15:27" ht="19.95" customHeight="1">
      <c r="O182" s="458" t="str">
        <f>'様式第2-3号（個表） '!B191</f>
        <v/>
      </c>
      <c r="P182" s="458" t="str">
        <f>'様式第2-3号（個表） '!F191</f>
        <v/>
      </c>
      <c r="Q182" s="481" t="str">
        <f>基本情報入力シート!AC234</f>
        <v/>
      </c>
      <c r="R182" s="458" t="str">
        <f>'様式第2-3号（個表） '!G191</f>
        <v/>
      </c>
      <c r="S182" s="460" t="str">
        <f>'様式第2-3号（個表） '!P191</f>
        <v>未入力あり</v>
      </c>
      <c r="T182" s="460" t="str">
        <f>'様式第2-3号（個表） '!Q191</f>
        <v/>
      </c>
      <c r="U182" s="460" t="str">
        <f>'様式第2-3号（個表） '!R191</f>
        <v/>
      </c>
      <c r="V182" s="460" t="str">
        <f>'様式第2-3号（個表） '!S191</f>
        <v/>
      </c>
      <c r="W182" s="460" t="str">
        <f>'様式第2-3号（個表） '!M191</f>
        <v/>
      </c>
      <c r="X182" s="460" t="b">
        <f t="shared" si="2"/>
        <v>0</v>
      </c>
      <c r="Y182" s="459" t="str">
        <f>'様式第2-3号（個表） '!O191</f>
        <v>令和７年12月</v>
      </c>
      <c r="Z182" s="458">
        <f>'様式第2-3号（個表） '!T191</f>
        <v>0</v>
      </c>
      <c r="AA182" s="458">
        <f>'様式第2-3号（個表） '!U191</f>
        <v>0</v>
      </c>
    </row>
    <row r="183" spans="15:27" ht="19.95" customHeight="1">
      <c r="O183" s="458" t="str">
        <f>'様式第2-3号（個表） '!B192</f>
        <v/>
      </c>
      <c r="P183" s="458" t="str">
        <f>'様式第2-3号（個表） '!F192</f>
        <v/>
      </c>
      <c r="Q183" s="481" t="str">
        <f>基本情報入力シート!AC235</f>
        <v/>
      </c>
      <c r="R183" s="458" t="str">
        <f>'様式第2-3号（個表） '!G192</f>
        <v/>
      </c>
      <c r="S183" s="460" t="str">
        <f>'様式第2-3号（個表） '!P192</f>
        <v>未入力あり</v>
      </c>
      <c r="T183" s="460" t="str">
        <f>'様式第2-3号（個表） '!Q192</f>
        <v/>
      </c>
      <c r="U183" s="460" t="str">
        <f>'様式第2-3号（個表） '!R192</f>
        <v/>
      </c>
      <c r="V183" s="460" t="str">
        <f>'様式第2-3号（個表） '!S192</f>
        <v/>
      </c>
      <c r="W183" s="460" t="str">
        <f>'様式第2-3号（個表） '!M192</f>
        <v/>
      </c>
      <c r="X183" s="460" t="b">
        <f t="shared" si="2"/>
        <v>0</v>
      </c>
      <c r="Y183" s="459" t="str">
        <f>'様式第2-3号（個表） '!O192</f>
        <v>令和７年12月</v>
      </c>
      <c r="Z183" s="458">
        <f>'様式第2-3号（個表） '!T192</f>
        <v>0</v>
      </c>
      <c r="AA183" s="458">
        <f>'様式第2-3号（個表） '!U192</f>
        <v>0</v>
      </c>
    </row>
    <row r="184" spans="15:27" ht="19.95" customHeight="1">
      <c r="O184" s="458" t="str">
        <f>'様式第2-3号（個表） '!B193</f>
        <v/>
      </c>
      <c r="P184" s="458" t="str">
        <f>'様式第2-3号（個表） '!F193</f>
        <v/>
      </c>
      <c r="Q184" s="481" t="str">
        <f>基本情報入力シート!AC236</f>
        <v/>
      </c>
      <c r="R184" s="458" t="str">
        <f>'様式第2-3号（個表） '!G193</f>
        <v/>
      </c>
      <c r="S184" s="460" t="str">
        <f>'様式第2-3号（個表） '!P193</f>
        <v>未入力あり</v>
      </c>
      <c r="T184" s="460" t="str">
        <f>'様式第2-3号（個表） '!Q193</f>
        <v/>
      </c>
      <c r="U184" s="460" t="str">
        <f>'様式第2-3号（個表） '!R193</f>
        <v/>
      </c>
      <c r="V184" s="460" t="str">
        <f>'様式第2-3号（個表） '!S193</f>
        <v/>
      </c>
      <c r="W184" s="460" t="str">
        <f>'様式第2-3号（個表） '!M193</f>
        <v/>
      </c>
      <c r="X184" s="460" t="b">
        <f t="shared" si="2"/>
        <v>0</v>
      </c>
      <c r="Y184" s="459" t="str">
        <f>'様式第2-3号（個表） '!O193</f>
        <v>令和７年12月</v>
      </c>
      <c r="Z184" s="458">
        <f>'様式第2-3号（個表） '!T193</f>
        <v>0</v>
      </c>
      <c r="AA184" s="458">
        <f>'様式第2-3号（個表） '!U193</f>
        <v>0</v>
      </c>
    </row>
    <row r="185" spans="15:27" ht="19.95" customHeight="1">
      <c r="O185" s="458" t="str">
        <f>'様式第2-3号（個表） '!B194</f>
        <v/>
      </c>
      <c r="P185" s="458" t="str">
        <f>'様式第2-3号（個表） '!F194</f>
        <v/>
      </c>
      <c r="Q185" s="481" t="str">
        <f>基本情報入力シート!AC237</f>
        <v/>
      </c>
      <c r="R185" s="458" t="str">
        <f>'様式第2-3号（個表） '!G194</f>
        <v/>
      </c>
      <c r="S185" s="460" t="str">
        <f>'様式第2-3号（個表） '!P194</f>
        <v>未入力あり</v>
      </c>
      <c r="T185" s="460" t="str">
        <f>'様式第2-3号（個表） '!Q194</f>
        <v/>
      </c>
      <c r="U185" s="460" t="str">
        <f>'様式第2-3号（個表） '!R194</f>
        <v/>
      </c>
      <c r="V185" s="460" t="str">
        <f>'様式第2-3号（個表） '!S194</f>
        <v/>
      </c>
      <c r="W185" s="460" t="str">
        <f>'様式第2-3号（個表） '!M194</f>
        <v/>
      </c>
      <c r="X185" s="460" t="b">
        <f t="shared" si="2"/>
        <v>0</v>
      </c>
      <c r="Y185" s="459" t="str">
        <f>'様式第2-3号（個表） '!O194</f>
        <v>令和７年12月</v>
      </c>
      <c r="Z185" s="458">
        <f>'様式第2-3号（個表） '!T194</f>
        <v>0</v>
      </c>
      <c r="AA185" s="458">
        <f>'様式第2-3号（個表） '!U194</f>
        <v>0</v>
      </c>
    </row>
    <row r="186" spans="15:27" ht="19.95" customHeight="1">
      <c r="O186" s="458" t="str">
        <f>'様式第2-3号（個表） '!B195</f>
        <v/>
      </c>
      <c r="P186" s="458" t="str">
        <f>'様式第2-3号（個表） '!F195</f>
        <v/>
      </c>
      <c r="Q186" s="481" t="str">
        <f>基本情報入力シート!AC238</f>
        <v/>
      </c>
      <c r="R186" s="458" t="str">
        <f>'様式第2-3号（個表） '!G195</f>
        <v/>
      </c>
      <c r="S186" s="460" t="str">
        <f>'様式第2-3号（個表） '!P195</f>
        <v>未入力あり</v>
      </c>
      <c r="T186" s="460" t="str">
        <f>'様式第2-3号（個表） '!Q195</f>
        <v/>
      </c>
      <c r="U186" s="460" t="str">
        <f>'様式第2-3号（個表） '!R195</f>
        <v/>
      </c>
      <c r="V186" s="460" t="str">
        <f>'様式第2-3号（個表） '!S195</f>
        <v/>
      </c>
      <c r="W186" s="460" t="str">
        <f>'様式第2-3号（個表） '!M195</f>
        <v/>
      </c>
      <c r="X186" s="460" t="b">
        <f t="shared" si="2"/>
        <v>0</v>
      </c>
      <c r="Y186" s="459" t="str">
        <f>'様式第2-3号（個表） '!O195</f>
        <v>令和７年12月</v>
      </c>
      <c r="Z186" s="458">
        <f>'様式第2-3号（個表） '!T195</f>
        <v>0</v>
      </c>
      <c r="AA186" s="458">
        <f>'様式第2-3号（個表） '!U195</f>
        <v>0</v>
      </c>
    </row>
    <row r="187" spans="15:27" ht="19.95" customHeight="1">
      <c r="O187" s="458" t="str">
        <f>'様式第2-3号（個表） '!B196</f>
        <v/>
      </c>
      <c r="P187" s="458" t="str">
        <f>'様式第2-3号（個表） '!F196</f>
        <v/>
      </c>
      <c r="Q187" s="481" t="str">
        <f>基本情報入力シート!AC239</f>
        <v/>
      </c>
      <c r="R187" s="458" t="str">
        <f>'様式第2-3号（個表） '!G196</f>
        <v/>
      </c>
      <c r="S187" s="460" t="str">
        <f>'様式第2-3号（個表） '!P196</f>
        <v>未入力あり</v>
      </c>
      <c r="T187" s="460" t="str">
        <f>'様式第2-3号（個表） '!Q196</f>
        <v/>
      </c>
      <c r="U187" s="460" t="str">
        <f>'様式第2-3号（個表） '!R196</f>
        <v/>
      </c>
      <c r="V187" s="460" t="str">
        <f>'様式第2-3号（個表） '!S196</f>
        <v/>
      </c>
      <c r="W187" s="460" t="str">
        <f>'様式第2-3号（個表） '!M196</f>
        <v/>
      </c>
      <c r="X187" s="460" t="b">
        <f t="shared" si="2"/>
        <v>0</v>
      </c>
      <c r="Y187" s="459" t="str">
        <f>'様式第2-3号（個表） '!O196</f>
        <v>令和７年12月</v>
      </c>
      <c r="Z187" s="458">
        <f>'様式第2-3号（個表） '!T196</f>
        <v>0</v>
      </c>
      <c r="AA187" s="458">
        <f>'様式第2-3号（個表） '!U196</f>
        <v>0</v>
      </c>
    </row>
    <row r="188" spans="15:27" ht="19.95" customHeight="1">
      <c r="O188" s="458" t="str">
        <f>'様式第2-3号（個表） '!B197</f>
        <v/>
      </c>
      <c r="P188" s="458" t="str">
        <f>'様式第2-3号（個表） '!F197</f>
        <v/>
      </c>
      <c r="Q188" s="481" t="str">
        <f>基本情報入力シート!AC240</f>
        <v/>
      </c>
      <c r="R188" s="458" t="str">
        <f>'様式第2-3号（個表） '!G197</f>
        <v/>
      </c>
      <c r="S188" s="460" t="str">
        <f>'様式第2-3号（個表） '!P197</f>
        <v>未入力あり</v>
      </c>
      <c r="T188" s="460" t="str">
        <f>'様式第2-3号（個表） '!Q197</f>
        <v/>
      </c>
      <c r="U188" s="460" t="str">
        <f>'様式第2-3号（個表） '!R197</f>
        <v/>
      </c>
      <c r="V188" s="460" t="str">
        <f>'様式第2-3号（個表） '!S197</f>
        <v/>
      </c>
      <c r="W188" s="460" t="str">
        <f>'様式第2-3号（個表） '!M197</f>
        <v/>
      </c>
      <c r="X188" s="460" t="b">
        <f t="shared" si="2"/>
        <v>0</v>
      </c>
      <c r="Y188" s="459" t="str">
        <f>'様式第2-3号（個表） '!O197</f>
        <v>令和７年12月</v>
      </c>
      <c r="Z188" s="458">
        <f>'様式第2-3号（個表） '!T197</f>
        <v>0</v>
      </c>
      <c r="AA188" s="458">
        <f>'様式第2-3号（個表） '!U197</f>
        <v>0</v>
      </c>
    </row>
    <row r="189" spans="15:27" ht="19.95" customHeight="1">
      <c r="O189" s="458" t="str">
        <f>'様式第2-3号（個表） '!B198</f>
        <v/>
      </c>
      <c r="P189" s="458" t="str">
        <f>'様式第2-3号（個表） '!F198</f>
        <v/>
      </c>
      <c r="Q189" s="481" t="str">
        <f>基本情報入力シート!AC241</f>
        <v/>
      </c>
      <c r="R189" s="458" t="str">
        <f>'様式第2-3号（個表） '!G198</f>
        <v/>
      </c>
      <c r="S189" s="460" t="str">
        <f>'様式第2-3号（個表） '!P198</f>
        <v>未入力あり</v>
      </c>
      <c r="T189" s="460" t="str">
        <f>'様式第2-3号（個表） '!Q198</f>
        <v/>
      </c>
      <c r="U189" s="460" t="str">
        <f>'様式第2-3号（個表） '!R198</f>
        <v/>
      </c>
      <c r="V189" s="460" t="str">
        <f>'様式第2-3号（個表） '!S198</f>
        <v/>
      </c>
      <c r="W189" s="460" t="str">
        <f>'様式第2-3号（個表） '!M198</f>
        <v/>
      </c>
      <c r="X189" s="460" t="b">
        <f t="shared" si="2"/>
        <v>0</v>
      </c>
      <c r="Y189" s="459" t="str">
        <f>'様式第2-3号（個表） '!O198</f>
        <v>令和７年12月</v>
      </c>
      <c r="Z189" s="458">
        <f>'様式第2-3号（個表） '!T198</f>
        <v>0</v>
      </c>
      <c r="AA189" s="458">
        <f>'様式第2-3号（個表） '!U198</f>
        <v>0</v>
      </c>
    </row>
    <row r="190" spans="15:27" ht="19.95" customHeight="1">
      <c r="O190" s="458" t="str">
        <f>'様式第2-3号（個表） '!B199</f>
        <v/>
      </c>
      <c r="P190" s="458" t="str">
        <f>'様式第2-3号（個表） '!F199</f>
        <v/>
      </c>
      <c r="Q190" s="481" t="str">
        <f>基本情報入力シート!AC242</f>
        <v/>
      </c>
      <c r="R190" s="458" t="str">
        <f>'様式第2-3号（個表） '!G199</f>
        <v/>
      </c>
      <c r="S190" s="460" t="str">
        <f>'様式第2-3号（個表） '!P199</f>
        <v>未入力あり</v>
      </c>
      <c r="T190" s="460" t="str">
        <f>'様式第2-3号（個表） '!Q199</f>
        <v/>
      </c>
      <c r="U190" s="460" t="str">
        <f>'様式第2-3号（個表） '!R199</f>
        <v/>
      </c>
      <c r="V190" s="460" t="str">
        <f>'様式第2-3号（個表） '!S199</f>
        <v/>
      </c>
      <c r="W190" s="460" t="str">
        <f>'様式第2-3号（個表） '!M199</f>
        <v/>
      </c>
      <c r="X190" s="460" t="b">
        <f t="shared" si="2"/>
        <v>0</v>
      </c>
      <c r="Y190" s="459" t="str">
        <f>'様式第2-3号（個表） '!O199</f>
        <v>令和７年12月</v>
      </c>
      <c r="Z190" s="458">
        <f>'様式第2-3号（個表） '!T199</f>
        <v>0</v>
      </c>
      <c r="AA190" s="458">
        <f>'様式第2-3号（個表） '!U199</f>
        <v>0</v>
      </c>
    </row>
    <row r="191" spans="15:27" ht="19.95" customHeight="1">
      <c r="O191" s="458" t="str">
        <f>'様式第2-3号（個表） '!B200</f>
        <v/>
      </c>
      <c r="P191" s="458" t="str">
        <f>'様式第2-3号（個表） '!F200</f>
        <v/>
      </c>
      <c r="Q191" s="481" t="str">
        <f>基本情報入力シート!AC243</f>
        <v/>
      </c>
      <c r="R191" s="458" t="str">
        <f>'様式第2-3号（個表） '!G200</f>
        <v/>
      </c>
      <c r="S191" s="460" t="str">
        <f>'様式第2-3号（個表） '!P200</f>
        <v>未入力あり</v>
      </c>
      <c r="T191" s="460" t="str">
        <f>'様式第2-3号（個表） '!Q200</f>
        <v/>
      </c>
      <c r="U191" s="460" t="str">
        <f>'様式第2-3号（個表） '!R200</f>
        <v/>
      </c>
      <c r="V191" s="460" t="str">
        <f>'様式第2-3号（個表） '!S200</f>
        <v/>
      </c>
      <c r="W191" s="460" t="str">
        <f>'様式第2-3号（個表） '!M200</f>
        <v/>
      </c>
      <c r="X191" s="460" t="b">
        <f t="shared" si="2"/>
        <v>0</v>
      </c>
      <c r="Y191" s="459" t="str">
        <f>'様式第2-3号（個表） '!O200</f>
        <v>令和７年12月</v>
      </c>
      <c r="Z191" s="458">
        <f>'様式第2-3号（個表） '!T200</f>
        <v>0</v>
      </c>
      <c r="AA191" s="458">
        <f>'様式第2-3号（個表） '!U200</f>
        <v>0</v>
      </c>
    </row>
    <row r="192" spans="15:27" ht="19.95" customHeight="1">
      <c r="O192" s="458" t="str">
        <f>'様式第2-3号（個表） '!B201</f>
        <v/>
      </c>
      <c r="P192" s="458" t="str">
        <f>'様式第2-3号（個表） '!F201</f>
        <v/>
      </c>
      <c r="Q192" s="481" t="str">
        <f>基本情報入力シート!AC244</f>
        <v/>
      </c>
      <c r="R192" s="458" t="str">
        <f>'様式第2-3号（個表） '!G201</f>
        <v/>
      </c>
      <c r="S192" s="460" t="str">
        <f>'様式第2-3号（個表） '!P201</f>
        <v>未入力あり</v>
      </c>
      <c r="T192" s="460" t="str">
        <f>'様式第2-3号（個表） '!Q201</f>
        <v/>
      </c>
      <c r="U192" s="460" t="str">
        <f>'様式第2-3号（個表） '!R201</f>
        <v/>
      </c>
      <c r="V192" s="460" t="str">
        <f>'様式第2-3号（個表） '!S201</f>
        <v/>
      </c>
      <c r="W192" s="460" t="str">
        <f>'様式第2-3号（個表） '!M201</f>
        <v/>
      </c>
      <c r="X192" s="460" t="b">
        <f t="shared" si="2"/>
        <v>0</v>
      </c>
      <c r="Y192" s="459" t="str">
        <f>'様式第2-3号（個表） '!O201</f>
        <v>令和７年12月</v>
      </c>
      <c r="Z192" s="458">
        <f>'様式第2-3号（個表） '!T201</f>
        <v>0</v>
      </c>
      <c r="AA192" s="458">
        <f>'様式第2-3号（個表） '!U201</f>
        <v>0</v>
      </c>
    </row>
    <row r="193" spans="15:27" ht="19.95" customHeight="1">
      <c r="O193" s="458" t="str">
        <f>'様式第2-3号（個表） '!B202</f>
        <v/>
      </c>
      <c r="P193" s="458" t="str">
        <f>'様式第2-3号（個表） '!F202</f>
        <v/>
      </c>
      <c r="Q193" s="481" t="str">
        <f>基本情報入力シート!AC245</f>
        <v/>
      </c>
      <c r="R193" s="458" t="str">
        <f>'様式第2-3号（個表） '!G202</f>
        <v/>
      </c>
      <c r="S193" s="460" t="str">
        <f>'様式第2-3号（個表） '!P202</f>
        <v>未入力あり</v>
      </c>
      <c r="T193" s="460" t="str">
        <f>'様式第2-3号（個表） '!Q202</f>
        <v/>
      </c>
      <c r="U193" s="460" t="str">
        <f>'様式第2-3号（個表） '!R202</f>
        <v/>
      </c>
      <c r="V193" s="460" t="str">
        <f>'様式第2-3号（個表） '!S202</f>
        <v/>
      </c>
      <c r="W193" s="460" t="str">
        <f>'様式第2-3号（個表） '!M202</f>
        <v/>
      </c>
      <c r="X193" s="460" t="b">
        <f t="shared" si="2"/>
        <v>0</v>
      </c>
      <c r="Y193" s="459" t="str">
        <f>'様式第2-3号（個表） '!O202</f>
        <v>令和７年12月</v>
      </c>
      <c r="Z193" s="458">
        <f>'様式第2-3号（個表） '!T202</f>
        <v>0</v>
      </c>
      <c r="AA193" s="458">
        <f>'様式第2-3号（個表） '!U202</f>
        <v>0</v>
      </c>
    </row>
    <row r="194" spans="15:27" ht="19.95" customHeight="1">
      <c r="O194" s="458" t="str">
        <f>'様式第2-3号（個表） '!B203</f>
        <v/>
      </c>
      <c r="P194" s="458" t="str">
        <f>'様式第2-3号（個表） '!F203</f>
        <v/>
      </c>
      <c r="Q194" s="481" t="str">
        <f>基本情報入力シート!AC246</f>
        <v/>
      </c>
      <c r="R194" s="458" t="str">
        <f>'様式第2-3号（個表） '!G203</f>
        <v/>
      </c>
      <c r="S194" s="460" t="str">
        <f>'様式第2-3号（個表） '!P203</f>
        <v>未入力あり</v>
      </c>
      <c r="T194" s="460" t="str">
        <f>'様式第2-3号（個表） '!Q203</f>
        <v/>
      </c>
      <c r="U194" s="460" t="str">
        <f>'様式第2-3号（個表） '!R203</f>
        <v/>
      </c>
      <c r="V194" s="460" t="str">
        <f>'様式第2-3号（個表） '!S203</f>
        <v/>
      </c>
      <c r="W194" s="460" t="str">
        <f>'様式第2-3号（個表） '!M203</f>
        <v/>
      </c>
      <c r="X194" s="460" t="b">
        <f t="shared" si="2"/>
        <v>0</v>
      </c>
      <c r="Y194" s="459" t="str">
        <f>'様式第2-3号（個表） '!O203</f>
        <v>令和７年12月</v>
      </c>
      <c r="Z194" s="458">
        <f>'様式第2-3号（個表） '!T203</f>
        <v>0</v>
      </c>
      <c r="AA194" s="458">
        <f>'様式第2-3号（個表） '!U203</f>
        <v>0</v>
      </c>
    </row>
    <row r="195" spans="15:27" ht="19.95" customHeight="1">
      <c r="O195" s="458" t="str">
        <f>'様式第2-3号（個表） '!B204</f>
        <v/>
      </c>
      <c r="P195" s="458" t="str">
        <f>'様式第2-3号（個表） '!F204</f>
        <v/>
      </c>
      <c r="Q195" s="481" t="str">
        <f>基本情報入力シート!AC247</f>
        <v/>
      </c>
      <c r="R195" s="458" t="str">
        <f>'様式第2-3号（個表） '!G204</f>
        <v/>
      </c>
      <c r="S195" s="460" t="str">
        <f>'様式第2-3号（個表） '!P204</f>
        <v>未入力あり</v>
      </c>
      <c r="T195" s="460" t="str">
        <f>'様式第2-3号（個表） '!Q204</f>
        <v/>
      </c>
      <c r="U195" s="460" t="str">
        <f>'様式第2-3号（個表） '!R204</f>
        <v/>
      </c>
      <c r="V195" s="460" t="str">
        <f>'様式第2-3号（個表） '!S204</f>
        <v/>
      </c>
      <c r="W195" s="460" t="str">
        <f>'様式第2-3号（個表） '!M204</f>
        <v/>
      </c>
      <c r="X195" s="460" t="b">
        <f t="shared" si="2"/>
        <v>0</v>
      </c>
      <c r="Y195" s="459" t="str">
        <f>'様式第2-3号（個表） '!O204</f>
        <v>令和７年12月</v>
      </c>
      <c r="Z195" s="458">
        <f>'様式第2-3号（個表） '!T204</f>
        <v>0</v>
      </c>
      <c r="AA195" s="458">
        <f>'様式第2-3号（個表） '!U204</f>
        <v>0</v>
      </c>
    </row>
    <row r="196" spans="15:27" ht="19.95" customHeight="1">
      <c r="O196" s="458" t="str">
        <f>'様式第2-3号（個表） '!B205</f>
        <v/>
      </c>
      <c r="P196" s="458" t="str">
        <f>'様式第2-3号（個表） '!F205</f>
        <v/>
      </c>
      <c r="Q196" s="481" t="str">
        <f>基本情報入力シート!AC248</f>
        <v/>
      </c>
      <c r="R196" s="458" t="str">
        <f>'様式第2-3号（個表） '!G205</f>
        <v/>
      </c>
      <c r="S196" s="460" t="str">
        <f>'様式第2-3号（個表） '!P205</f>
        <v>未入力あり</v>
      </c>
      <c r="T196" s="460" t="str">
        <f>'様式第2-3号（個表） '!Q205</f>
        <v/>
      </c>
      <c r="U196" s="460" t="str">
        <f>'様式第2-3号（個表） '!R205</f>
        <v/>
      </c>
      <c r="V196" s="460" t="str">
        <f>'様式第2-3号（個表） '!S205</f>
        <v/>
      </c>
      <c r="W196" s="460" t="str">
        <f>'様式第2-3号（個表） '!M205</f>
        <v/>
      </c>
      <c r="X196" s="460" t="b">
        <f t="shared" si="2"/>
        <v>0</v>
      </c>
      <c r="Y196" s="459" t="str">
        <f>'様式第2-3号（個表） '!O205</f>
        <v>令和７年12月</v>
      </c>
      <c r="Z196" s="458">
        <f>'様式第2-3号（個表） '!T205</f>
        <v>0</v>
      </c>
      <c r="AA196" s="458">
        <f>'様式第2-3号（個表） '!U205</f>
        <v>0</v>
      </c>
    </row>
    <row r="197" spans="15:27" ht="19.95" customHeight="1">
      <c r="O197" s="458" t="str">
        <f>'様式第2-3号（個表） '!B206</f>
        <v/>
      </c>
      <c r="P197" s="458" t="str">
        <f>'様式第2-3号（個表） '!F206</f>
        <v/>
      </c>
      <c r="Q197" s="481" t="str">
        <f>基本情報入力シート!AC249</f>
        <v/>
      </c>
      <c r="R197" s="458" t="str">
        <f>'様式第2-3号（個表） '!G206</f>
        <v/>
      </c>
      <c r="S197" s="460" t="str">
        <f>'様式第2-3号（個表） '!P206</f>
        <v>未入力あり</v>
      </c>
      <c r="T197" s="460" t="str">
        <f>'様式第2-3号（個表） '!Q206</f>
        <v/>
      </c>
      <c r="U197" s="460" t="str">
        <f>'様式第2-3号（個表） '!R206</f>
        <v/>
      </c>
      <c r="V197" s="460" t="str">
        <f>'様式第2-3号（個表） '!S206</f>
        <v/>
      </c>
      <c r="W197" s="460" t="str">
        <f>'様式第2-3号（個表） '!M206</f>
        <v/>
      </c>
      <c r="X197" s="460" t="b">
        <f t="shared" si="2"/>
        <v>0</v>
      </c>
      <c r="Y197" s="459" t="str">
        <f>'様式第2-3号（個表） '!O206</f>
        <v>令和７年12月</v>
      </c>
      <c r="Z197" s="458">
        <f>'様式第2-3号（個表） '!T206</f>
        <v>0</v>
      </c>
      <c r="AA197" s="458">
        <f>'様式第2-3号（個表） '!U206</f>
        <v>0</v>
      </c>
    </row>
    <row r="198" spans="15:27" ht="19.95" customHeight="1">
      <c r="O198" s="458" t="str">
        <f>'様式第2-3号（個表） '!B207</f>
        <v/>
      </c>
      <c r="P198" s="458" t="str">
        <f>'様式第2-3号（個表） '!F207</f>
        <v/>
      </c>
      <c r="Q198" s="481" t="str">
        <f>基本情報入力シート!AC250</f>
        <v/>
      </c>
      <c r="R198" s="458" t="str">
        <f>'様式第2-3号（個表） '!G207</f>
        <v/>
      </c>
      <c r="S198" s="460" t="str">
        <f>'様式第2-3号（個表） '!P207</f>
        <v>未入力あり</v>
      </c>
      <c r="T198" s="460" t="str">
        <f>'様式第2-3号（個表） '!Q207</f>
        <v/>
      </c>
      <c r="U198" s="460" t="str">
        <f>'様式第2-3号（個表） '!R207</f>
        <v/>
      </c>
      <c r="V198" s="460" t="str">
        <f>'様式第2-3号（個表） '!S207</f>
        <v/>
      </c>
      <c r="W198" s="460" t="str">
        <f>'様式第2-3号（個表） '!M207</f>
        <v/>
      </c>
      <c r="X198" s="460" t="b">
        <f t="shared" si="2"/>
        <v>0</v>
      </c>
      <c r="Y198" s="459" t="str">
        <f>'様式第2-3号（個表） '!O207</f>
        <v>令和７年12月</v>
      </c>
      <c r="Z198" s="458">
        <f>'様式第2-3号（個表） '!T207</f>
        <v>0</v>
      </c>
      <c r="AA198" s="458">
        <f>'様式第2-3号（個表） '!U207</f>
        <v>0</v>
      </c>
    </row>
    <row r="199" spans="15:27" ht="19.95" customHeight="1">
      <c r="O199" s="458" t="str">
        <f>'様式第2-3号（個表） '!B208</f>
        <v/>
      </c>
      <c r="P199" s="458" t="str">
        <f>'様式第2-3号（個表） '!F208</f>
        <v/>
      </c>
      <c r="Q199" s="481" t="str">
        <f>基本情報入力シート!AC251</f>
        <v/>
      </c>
      <c r="R199" s="458" t="str">
        <f>'様式第2-3号（個表） '!G208</f>
        <v/>
      </c>
      <c r="S199" s="460" t="str">
        <f>'様式第2-3号（個表） '!P208</f>
        <v>未入力あり</v>
      </c>
      <c r="T199" s="460" t="str">
        <f>'様式第2-3号（個表） '!Q208</f>
        <v/>
      </c>
      <c r="U199" s="460" t="str">
        <f>'様式第2-3号（個表） '!R208</f>
        <v/>
      </c>
      <c r="V199" s="460" t="str">
        <f>'様式第2-3号（個表） '!S208</f>
        <v/>
      </c>
      <c r="W199" s="460" t="str">
        <f>'様式第2-3号（個表） '!M208</f>
        <v/>
      </c>
      <c r="X199" s="460" t="b">
        <f t="shared" si="2"/>
        <v>0</v>
      </c>
      <c r="Y199" s="459" t="str">
        <f>'様式第2-3号（個表） '!O208</f>
        <v>令和７年12月</v>
      </c>
      <c r="Z199" s="458">
        <f>'様式第2-3号（個表） '!T208</f>
        <v>0</v>
      </c>
      <c r="AA199" s="458">
        <f>'様式第2-3号（個表） '!U208</f>
        <v>0</v>
      </c>
    </row>
    <row r="200" spans="15:27" ht="19.95" customHeight="1">
      <c r="O200" s="458" t="str">
        <f>'様式第2-3号（個表） '!B209</f>
        <v/>
      </c>
      <c r="P200" s="458" t="str">
        <f>'様式第2-3号（個表） '!F209</f>
        <v/>
      </c>
      <c r="Q200" s="481" t="str">
        <f>基本情報入力シート!AC252</f>
        <v/>
      </c>
      <c r="R200" s="458" t="str">
        <f>'様式第2-3号（個表） '!G209</f>
        <v/>
      </c>
      <c r="S200" s="460" t="str">
        <f>'様式第2-3号（個表） '!P209</f>
        <v>未入力あり</v>
      </c>
      <c r="T200" s="460" t="str">
        <f>'様式第2-3号（個表） '!Q209</f>
        <v/>
      </c>
      <c r="U200" s="460" t="str">
        <f>'様式第2-3号（個表） '!R209</f>
        <v/>
      </c>
      <c r="V200" s="460" t="str">
        <f>'様式第2-3号（個表） '!S209</f>
        <v/>
      </c>
      <c r="W200" s="460" t="str">
        <f>'様式第2-3号（個表） '!M209</f>
        <v/>
      </c>
      <c r="X200" s="460" t="b">
        <f t="shared" ref="X200:X205" si="3">IF(W200="①","パターン１",IF(W200="①＋③","パターン２",IF(W200="①＋②＋③","パターン３")))</f>
        <v>0</v>
      </c>
      <c r="Y200" s="459" t="str">
        <f>'様式第2-3号（個表） '!O209</f>
        <v>令和７年12月</v>
      </c>
      <c r="Z200" s="458">
        <f>'様式第2-3号（個表） '!T209</f>
        <v>0</v>
      </c>
      <c r="AA200" s="458">
        <f>'様式第2-3号（個表） '!U209</f>
        <v>0</v>
      </c>
    </row>
    <row r="201" spans="15:27" ht="19.95" customHeight="1">
      <c r="O201" s="458" t="str">
        <f>'様式第2-3号（個表） '!B210</f>
        <v/>
      </c>
      <c r="P201" s="458" t="str">
        <f>'様式第2-3号（個表） '!F210</f>
        <v/>
      </c>
      <c r="Q201" s="481" t="str">
        <f>基本情報入力シート!AC253</f>
        <v/>
      </c>
      <c r="R201" s="458" t="str">
        <f>'様式第2-3号（個表） '!G210</f>
        <v/>
      </c>
      <c r="S201" s="460" t="str">
        <f>'様式第2-3号（個表） '!P210</f>
        <v>未入力あり</v>
      </c>
      <c r="T201" s="460" t="str">
        <f>'様式第2-3号（個表） '!Q210</f>
        <v/>
      </c>
      <c r="U201" s="460" t="str">
        <f>'様式第2-3号（個表） '!R210</f>
        <v/>
      </c>
      <c r="V201" s="460" t="str">
        <f>'様式第2-3号（個表） '!S210</f>
        <v/>
      </c>
      <c r="W201" s="460" t="str">
        <f>'様式第2-3号（個表） '!M210</f>
        <v/>
      </c>
      <c r="X201" s="460" t="b">
        <f t="shared" si="3"/>
        <v>0</v>
      </c>
      <c r="Y201" s="459" t="str">
        <f>'様式第2-3号（個表） '!O210</f>
        <v>令和７年12月</v>
      </c>
      <c r="Z201" s="458">
        <f>'様式第2-3号（個表） '!T210</f>
        <v>0</v>
      </c>
      <c r="AA201" s="458">
        <f>'様式第2-3号（個表） '!U210</f>
        <v>0</v>
      </c>
    </row>
    <row r="202" spans="15:27" ht="19.95" customHeight="1">
      <c r="O202" s="458" t="str">
        <f>'様式第2-3号（個表） '!B211</f>
        <v/>
      </c>
      <c r="P202" s="458" t="str">
        <f>'様式第2-3号（個表） '!F211</f>
        <v/>
      </c>
      <c r="Q202" s="481" t="str">
        <f>基本情報入力シート!AC254</f>
        <v/>
      </c>
      <c r="R202" s="458" t="str">
        <f>'様式第2-3号（個表） '!G211</f>
        <v/>
      </c>
      <c r="S202" s="460" t="str">
        <f>'様式第2-3号（個表） '!P211</f>
        <v>未入力あり</v>
      </c>
      <c r="T202" s="460" t="str">
        <f>'様式第2-3号（個表） '!Q211</f>
        <v/>
      </c>
      <c r="U202" s="460" t="str">
        <f>'様式第2-3号（個表） '!R211</f>
        <v/>
      </c>
      <c r="V202" s="460" t="str">
        <f>'様式第2-3号（個表） '!S211</f>
        <v/>
      </c>
      <c r="W202" s="460" t="str">
        <f>'様式第2-3号（個表） '!M211</f>
        <v/>
      </c>
      <c r="X202" s="460" t="b">
        <f t="shared" si="3"/>
        <v>0</v>
      </c>
      <c r="Y202" s="459" t="str">
        <f>'様式第2-3号（個表） '!O211</f>
        <v>令和７年12月</v>
      </c>
      <c r="Z202" s="458">
        <f>'様式第2-3号（個表） '!T211</f>
        <v>0</v>
      </c>
      <c r="AA202" s="458">
        <f>'様式第2-3号（個表） '!U211</f>
        <v>0</v>
      </c>
    </row>
    <row r="203" spans="15:27" ht="19.95" customHeight="1">
      <c r="O203" s="458" t="str">
        <f>'様式第2-3号（個表） '!B212</f>
        <v/>
      </c>
      <c r="P203" s="458" t="str">
        <f>'様式第2-3号（個表） '!F212</f>
        <v/>
      </c>
      <c r="Q203" s="481" t="str">
        <f>基本情報入力シート!AC255</f>
        <v/>
      </c>
      <c r="R203" s="458" t="str">
        <f>'様式第2-3号（個表） '!G212</f>
        <v/>
      </c>
      <c r="S203" s="460" t="str">
        <f>'様式第2-3号（個表） '!P212</f>
        <v>未入力あり</v>
      </c>
      <c r="T203" s="460" t="str">
        <f>'様式第2-3号（個表） '!Q212</f>
        <v/>
      </c>
      <c r="U203" s="460" t="str">
        <f>'様式第2-3号（個表） '!R212</f>
        <v/>
      </c>
      <c r="V203" s="460" t="str">
        <f>'様式第2-3号（個表） '!S212</f>
        <v/>
      </c>
      <c r="W203" s="460" t="str">
        <f>'様式第2-3号（個表） '!M212</f>
        <v/>
      </c>
      <c r="X203" s="460" t="b">
        <f t="shared" si="3"/>
        <v>0</v>
      </c>
      <c r="Y203" s="459" t="str">
        <f>'様式第2-3号（個表） '!O212</f>
        <v>令和７年12月</v>
      </c>
      <c r="Z203" s="458">
        <f>'様式第2-3号（個表） '!T212</f>
        <v>0</v>
      </c>
      <c r="AA203" s="458">
        <f>'様式第2-3号（個表） '!U212</f>
        <v>0</v>
      </c>
    </row>
    <row r="204" spans="15:27" ht="19.95" customHeight="1">
      <c r="O204" s="458" t="str">
        <f>'様式第2-3号（個表） '!B213</f>
        <v/>
      </c>
      <c r="P204" s="458" t="str">
        <f>'様式第2-3号（個表） '!F213</f>
        <v/>
      </c>
      <c r="Q204" s="481" t="str">
        <f>基本情報入力シート!AC256</f>
        <v/>
      </c>
      <c r="R204" s="458" t="str">
        <f>'様式第2-3号（個表） '!G213</f>
        <v/>
      </c>
      <c r="S204" s="460" t="str">
        <f>'様式第2-3号（個表） '!P213</f>
        <v>未入力あり</v>
      </c>
      <c r="T204" s="460" t="str">
        <f>'様式第2-3号（個表） '!Q213</f>
        <v/>
      </c>
      <c r="U204" s="460" t="str">
        <f>'様式第2-3号（個表） '!R213</f>
        <v/>
      </c>
      <c r="V204" s="460" t="str">
        <f>'様式第2-3号（個表） '!S213</f>
        <v/>
      </c>
      <c r="W204" s="460" t="str">
        <f>'様式第2-3号（個表） '!M213</f>
        <v/>
      </c>
      <c r="X204" s="460" t="b">
        <f t="shared" si="3"/>
        <v>0</v>
      </c>
      <c r="Y204" s="459" t="str">
        <f>'様式第2-3号（個表） '!O213</f>
        <v>令和７年12月</v>
      </c>
      <c r="Z204" s="458">
        <f>'様式第2-3号（個表） '!T213</f>
        <v>0</v>
      </c>
      <c r="AA204" s="458">
        <f>'様式第2-3号（個表） '!U213</f>
        <v>0</v>
      </c>
    </row>
    <row r="205" spans="15:27" ht="19.95" customHeight="1">
      <c r="O205" s="458" t="str">
        <f>'様式第2-3号（個表） '!B214</f>
        <v/>
      </c>
      <c r="P205" s="458" t="str">
        <f>'様式第2-3号（個表） '!F214</f>
        <v/>
      </c>
      <c r="Q205" s="481" t="str">
        <f>基本情報入力シート!AC257</f>
        <v/>
      </c>
      <c r="R205" s="458" t="str">
        <f>'様式第2-3号（個表） '!G214</f>
        <v/>
      </c>
      <c r="S205" s="460" t="str">
        <f>'様式第2-3号（個表） '!P214</f>
        <v>未入力あり</v>
      </c>
      <c r="T205" s="460" t="str">
        <f>'様式第2-3号（個表） '!Q214</f>
        <v/>
      </c>
      <c r="U205" s="460" t="str">
        <f>'様式第2-3号（個表） '!R214</f>
        <v/>
      </c>
      <c r="V205" s="460" t="str">
        <f>'様式第2-3号（個表） '!S214</f>
        <v/>
      </c>
      <c r="W205" s="460" t="str">
        <f>'様式第2-3号（個表） '!M214</f>
        <v/>
      </c>
      <c r="X205" s="460" t="b">
        <f t="shared" si="3"/>
        <v>0</v>
      </c>
      <c r="Y205" s="459" t="str">
        <f>'様式第2-3号（個表） '!O214</f>
        <v>令和７年12月</v>
      </c>
      <c r="Z205" s="458">
        <f>'様式第2-3号（個表） '!T214</f>
        <v>0</v>
      </c>
      <c r="AA205" s="458">
        <f>'様式第2-3号（個表） '!U214</f>
        <v>0</v>
      </c>
    </row>
  </sheetData>
  <sheetProtection algorithmName="SHA-512" hashValue="TFmG7+0C2SYCxVXOLZk64eGtBGeZ2zVVGICvUiJdGonI4TZtUAvyNQUPUYz4wUlAN046sYn5WNBKQ9HGG0frYA==" saltValue="g9XgJZ8o3L+B4K7QIkH7sw==" spinCount="100000" sheet="1" objects="1" scenarios="1"/>
  <mergeCells count="19">
    <mergeCell ref="O4:O5"/>
    <mergeCell ref="H4:H5"/>
    <mergeCell ref="I4:I5"/>
    <mergeCell ref="J4:J5"/>
    <mergeCell ref="K4:K5"/>
    <mergeCell ref="L4:L5"/>
    <mergeCell ref="M4:N4"/>
    <mergeCell ref="AE4:AE5"/>
    <mergeCell ref="Y4:Y5"/>
    <mergeCell ref="P4:P5"/>
    <mergeCell ref="Q4:Q5"/>
    <mergeCell ref="R4:R5"/>
    <mergeCell ref="Z4:Z5"/>
    <mergeCell ref="AA4:AA5"/>
    <mergeCell ref="AB4:AB5"/>
    <mergeCell ref="AC4:AC5"/>
    <mergeCell ref="AD4:AD5"/>
    <mergeCell ref="W4:W5"/>
    <mergeCell ref="X4:X5"/>
  </mergeCells>
  <phoneticPr fontId="10"/>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O17" sqref="O17"/>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1924</v>
      </c>
      <c r="B1" s="2"/>
      <c r="C1" s="2"/>
      <c r="D1" s="2"/>
      <c r="E1" s="2"/>
      <c r="F1" s="2"/>
      <c r="G1" s="2"/>
      <c r="H1" s="2"/>
      <c r="I1" s="2"/>
      <c r="J1" s="2"/>
      <c r="K1" s="2"/>
      <c r="L1" s="2"/>
      <c r="M1" s="2"/>
      <c r="N1" s="2"/>
      <c r="P1" s="2" t="s">
        <v>2478</v>
      </c>
      <c r="Q1" s="2"/>
      <c r="S1" s="2"/>
      <c r="T1" s="2"/>
      <c r="U1" s="2"/>
      <c r="V1" s="2"/>
      <c r="W1" s="2"/>
      <c r="X1" s="2"/>
      <c r="Y1" s="2"/>
      <c r="Z1" s="2"/>
      <c r="AA1" s="2"/>
      <c r="AB1" s="2"/>
      <c r="AC1" s="2"/>
      <c r="AD1" s="2"/>
      <c r="AE1" s="2"/>
      <c r="AF1" s="2"/>
      <c r="AG1" s="2"/>
      <c r="AH1" s="2"/>
      <c r="AI1" s="2"/>
      <c r="AJ1" s="2" t="s">
        <v>2479</v>
      </c>
      <c r="AL1" s="2" t="s">
        <v>2480</v>
      </c>
      <c r="AM1" s="1"/>
      <c r="AO1" s="7" t="s">
        <v>2481</v>
      </c>
      <c r="AP1" s="7"/>
      <c r="AZ1" s="1" t="s">
        <v>2482</v>
      </c>
      <c r="BC1" s="2" t="s">
        <v>2484</v>
      </c>
      <c r="BE1" s="2" t="s">
        <v>2485</v>
      </c>
      <c r="BG1" s="1" t="s">
        <v>2486</v>
      </c>
      <c r="BI1" s="1" t="s">
        <v>2487</v>
      </c>
    </row>
    <row r="2" spans="1:61" ht="24.6" thickBot="1">
      <c r="A2" s="876" t="s">
        <v>1913</v>
      </c>
      <c r="B2" s="874" t="s">
        <v>2165</v>
      </c>
      <c r="C2" s="878" t="s">
        <v>125</v>
      </c>
      <c r="D2" s="879"/>
      <c r="E2" s="879"/>
      <c r="F2" s="889"/>
      <c r="G2" s="878" t="s">
        <v>2119</v>
      </c>
      <c r="H2" s="879"/>
      <c r="I2" s="879"/>
      <c r="J2" s="879"/>
      <c r="K2" s="879"/>
      <c r="L2" s="879"/>
      <c r="M2" s="886" t="s">
        <v>2120</v>
      </c>
      <c r="N2" s="895" t="s">
        <v>2468</v>
      </c>
      <c r="P2" s="893" t="s">
        <v>1913</v>
      </c>
      <c r="Q2" s="886" t="s">
        <v>1965</v>
      </c>
      <c r="R2" s="887"/>
      <c r="S2" s="887"/>
      <c r="T2" s="887"/>
      <c r="U2" s="887"/>
      <c r="V2" s="887"/>
      <c r="W2" s="887"/>
      <c r="X2" s="887"/>
      <c r="Y2" s="887"/>
      <c r="Z2" s="887"/>
      <c r="AA2" s="887"/>
      <c r="AB2" s="887"/>
      <c r="AC2" s="887"/>
      <c r="AD2" s="887"/>
      <c r="AE2" s="887"/>
      <c r="AF2" s="887"/>
      <c r="AG2" s="887"/>
      <c r="AH2" s="888"/>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80" t="s">
        <v>2483</v>
      </c>
      <c r="BA2" s="881"/>
      <c r="BC2" s="21" t="s">
        <v>133</v>
      </c>
      <c r="BE2" s="78" t="s">
        <v>134</v>
      </c>
      <c r="BG2" s="139" t="s">
        <v>135</v>
      </c>
      <c r="BI2" s="79" t="s">
        <v>2388</v>
      </c>
    </row>
    <row r="3" spans="1:61" ht="15" thickBot="1">
      <c r="A3" s="877"/>
      <c r="B3" s="875"/>
      <c r="C3" s="264" t="s">
        <v>32</v>
      </c>
      <c r="D3" s="265" t="s">
        <v>33</v>
      </c>
      <c r="E3" s="267" t="s">
        <v>34</v>
      </c>
      <c r="F3" s="890"/>
      <c r="G3" s="882" t="s">
        <v>2118</v>
      </c>
      <c r="H3" s="885"/>
      <c r="I3" s="891"/>
      <c r="J3" s="240" t="s">
        <v>1966</v>
      </c>
      <c r="K3" s="233" t="s">
        <v>1959</v>
      </c>
      <c r="L3" s="234" t="s">
        <v>1958</v>
      </c>
      <c r="M3" s="892"/>
      <c r="N3" s="896"/>
      <c r="O3" s="65"/>
      <c r="P3" s="894"/>
      <c r="Q3" s="882" t="s">
        <v>32</v>
      </c>
      <c r="R3" s="885"/>
      <c r="S3" s="885"/>
      <c r="T3" s="885"/>
      <c r="U3" s="885"/>
      <c r="V3" s="266"/>
      <c r="W3" s="882" t="s">
        <v>33</v>
      </c>
      <c r="X3" s="883"/>
      <c r="Y3" s="883"/>
      <c r="Z3" s="883"/>
      <c r="AA3" s="883"/>
      <c r="AB3" s="883"/>
      <c r="AC3" s="884"/>
      <c r="AD3" s="882" t="s">
        <v>34</v>
      </c>
      <c r="AE3" s="883"/>
      <c r="AF3" s="883"/>
      <c r="AG3" s="883"/>
      <c r="AH3" s="884"/>
      <c r="AI3" s="1"/>
      <c r="AJ3" s="6" t="s">
        <v>136</v>
      </c>
      <c r="AL3" s="6" t="s">
        <v>136</v>
      </c>
      <c r="AM3" s="6" t="s">
        <v>137</v>
      </c>
      <c r="AO3" s="10" t="s">
        <v>138</v>
      </c>
      <c r="AP3" s="70">
        <v>0.2</v>
      </c>
      <c r="AQ3" s="156" t="s">
        <v>139</v>
      </c>
      <c r="AR3" s="171" t="s">
        <v>2305</v>
      </c>
      <c r="AS3" s="175" t="str">
        <f>AQ3&amp;AR3</f>
        <v>東京都千代田区</v>
      </c>
      <c r="AT3" s="176">
        <v>11.4</v>
      </c>
      <c r="AU3" s="177">
        <v>11.1</v>
      </c>
      <c r="AV3" s="323">
        <v>10.9</v>
      </c>
      <c r="AW3" s="10" t="s">
        <v>140</v>
      </c>
      <c r="AX3" s="70">
        <v>0.7</v>
      </c>
      <c r="AY3" s="65"/>
      <c r="AZ3" s="254" t="s">
        <v>2036</v>
      </c>
      <c r="BA3" s="255" t="s">
        <v>32</v>
      </c>
      <c r="BB3" s="65"/>
      <c r="BC3" s="18" t="s">
        <v>141</v>
      </c>
      <c r="BE3" s="79" t="s">
        <v>141</v>
      </c>
      <c r="BG3" s="79" t="s">
        <v>142</v>
      </c>
      <c r="BI3" s="80" t="s">
        <v>2389</v>
      </c>
    </row>
    <row r="4" spans="1:61" ht="15" thickBot="1">
      <c r="A4" s="197" t="s">
        <v>140</v>
      </c>
      <c r="B4" s="308" t="s">
        <v>2166</v>
      </c>
      <c r="C4" s="198">
        <v>0.156</v>
      </c>
      <c r="D4" s="199">
        <v>0.06</v>
      </c>
      <c r="E4" s="237">
        <v>4.8000000000000001E-2</v>
      </c>
      <c r="F4" s="270" t="s">
        <v>2216</v>
      </c>
      <c r="G4" s="247" t="s">
        <v>1966</v>
      </c>
      <c r="H4" s="249" t="s">
        <v>1959</v>
      </c>
      <c r="I4" s="250" t="s">
        <v>1958</v>
      </c>
      <c r="J4" s="200">
        <f>C4</f>
        <v>0.156</v>
      </c>
      <c r="K4" s="199">
        <f>SUM(C4,E4)</f>
        <v>0.20400000000000001</v>
      </c>
      <c r="L4" s="237">
        <f>SUM(C4:E4)</f>
        <v>0.26400000000000001</v>
      </c>
      <c r="M4" s="429" t="s">
        <v>2048</v>
      </c>
      <c r="N4" s="295" t="s">
        <v>2462</v>
      </c>
      <c r="O4" s="69"/>
      <c r="P4" s="197" t="s">
        <v>140</v>
      </c>
      <c r="Q4" s="270" t="s">
        <v>1973</v>
      </c>
      <c r="R4" s="198" t="s">
        <v>1926</v>
      </c>
      <c r="S4" s="199" t="s">
        <v>1927</v>
      </c>
      <c r="T4" s="199"/>
      <c r="U4" s="237"/>
      <c r="V4" s="41"/>
      <c r="W4" s="270" t="s">
        <v>1993</v>
      </c>
      <c r="X4" s="198" t="s">
        <v>1931</v>
      </c>
      <c r="Y4" s="237" t="s">
        <v>1934</v>
      </c>
      <c r="Z4" s="281" t="s">
        <v>2113</v>
      </c>
      <c r="AA4" s="237" t="s">
        <v>2034</v>
      </c>
      <c r="AB4" s="351"/>
      <c r="AC4" s="352"/>
      <c r="AD4" s="263" t="s">
        <v>2014</v>
      </c>
      <c r="AE4" s="198" t="s">
        <v>1961</v>
      </c>
      <c r="AF4" s="199" t="s">
        <v>1963</v>
      </c>
      <c r="AG4" s="199" t="s">
        <v>2116</v>
      </c>
      <c r="AH4" s="201" t="s">
        <v>2034</v>
      </c>
      <c r="AI4" s="1"/>
      <c r="AJ4" s="4" t="s">
        <v>143</v>
      </c>
      <c r="AL4" s="4" t="s">
        <v>136</v>
      </c>
      <c r="AM4" s="4" t="s">
        <v>144</v>
      </c>
      <c r="AO4" s="8" t="s">
        <v>138</v>
      </c>
      <c r="AP4" s="12">
        <v>0.2</v>
      </c>
      <c r="AQ4" s="157" t="s">
        <v>139</v>
      </c>
      <c r="AR4" s="149" t="s">
        <v>2306</v>
      </c>
      <c r="AS4" s="161" t="str">
        <f t="shared" ref="AS4:AS67" si="0">AQ4&amp;AR4</f>
        <v>東京都中央区</v>
      </c>
      <c r="AT4" s="163">
        <v>11.4</v>
      </c>
      <c r="AU4" s="148">
        <v>11.1</v>
      </c>
      <c r="AV4" s="324">
        <v>10.9</v>
      </c>
      <c r="AW4" s="8" t="s">
        <v>145</v>
      </c>
      <c r="AX4" s="12">
        <v>0.7</v>
      </c>
      <c r="AY4" s="69"/>
      <c r="AZ4" s="252" t="s">
        <v>2037</v>
      </c>
      <c r="BA4" s="253" t="s">
        <v>1959</v>
      </c>
      <c r="BB4" s="69"/>
      <c r="BC4" s="17"/>
      <c r="BE4" s="80" t="s">
        <v>134</v>
      </c>
      <c r="BG4" s="80" t="s">
        <v>146</v>
      </c>
      <c r="BI4" s="80" t="s">
        <v>2390</v>
      </c>
    </row>
    <row r="5" spans="1:61" ht="15" thickBot="1">
      <c r="A5" s="19" t="s">
        <v>145</v>
      </c>
      <c r="B5" s="309" t="s">
        <v>2167</v>
      </c>
      <c r="C5" s="42">
        <v>0.13200000000000001</v>
      </c>
      <c r="D5" s="43">
        <v>4.2000000000000003E-2</v>
      </c>
      <c r="E5" s="238">
        <v>0.03</v>
      </c>
      <c r="F5" s="268" t="s">
        <v>2217</v>
      </c>
      <c r="G5" s="241" t="s">
        <v>1966</v>
      </c>
      <c r="H5" s="230" t="s">
        <v>1959</v>
      </c>
      <c r="I5" s="242" t="s">
        <v>1958</v>
      </c>
      <c r="J5" s="195">
        <f t="shared" ref="J5:J53" si="1">C5</f>
        <v>0.13200000000000001</v>
      </c>
      <c r="K5" s="43">
        <f t="shared" ref="K5:K53" si="2">SUM(C5,E5)</f>
        <v>0.16200000000000001</v>
      </c>
      <c r="L5" s="238">
        <f t="shared" ref="L5:L53" si="3">SUM(C5:E5)</f>
        <v>0.20400000000000001</v>
      </c>
      <c r="M5" s="430" t="s">
        <v>2048</v>
      </c>
      <c r="N5" s="293" t="s">
        <v>2462</v>
      </c>
      <c r="O5" s="69"/>
      <c r="P5" s="19" t="s">
        <v>145</v>
      </c>
      <c r="Q5" s="268" t="s">
        <v>1974</v>
      </c>
      <c r="R5" s="42" t="s">
        <v>1926</v>
      </c>
      <c r="S5" s="43" t="s">
        <v>1929</v>
      </c>
      <c r="T5" s="43"/>
      <c r="U5" s="238"/>
      <c r="V5" s="41"/>
      <c r="W5" s="268" t="s">
        <v>1994</v>
      </c>
      <c r="X5" s="42" t="s">
        <v>1931</v>
      </c>
      <c r="Y5" s="238" t="s">
        <v>1935</v>
      </c>
      <c r="Z5" s="280" t="s">
        <v>2113</v>
      </c>
      <c r="AA5" s="238" t="s">
        <v>2034</v>
      </c>
      <c r="AB5" s="348"/>
      <c r="AC5" s="353"/>
      <c r="AD5" s="263" t="s">
        <v>2015</v>
      </c>
      <c r="AE5" s="42" t="s">
        <v>1962</v>
      </c>
      <c r="AF5" s="43" t="s">
        <v>1964</v>
      </c>
      <c r="AG5" s="43" t="s">
        <v>2115</v>
      </c>
      <c r="AH5" s="231" t="s">
        <v>2034</v>
      </c>
      <c r="AI5" s="1"/>
      <c r="AJ5" s="4" t="s">
        <v>147</v>
      </c>
      <c r="AL5" s="4" t="s">
        <v>136</v>
      </c>
      <c r="AM5" s="4" t="s">
        <v>148</v>
      </c>
      <c r="AO5" s="8" t="s">
        <v>138</v>
      </c>
      <c r="AP5" s="12">
        <v>0.2</v>
      </c>
      <c r="AQ5" s="157" t="s">
        <v>139</v>
      </c>
      <c r="AR5" s="149" t="s">
        <v>2307</v>
      </c>
      <c r="AS5" s="161" t="str">
        <f t="shared" si="0"/>
        <v>東京都港区</v>
      </c>
      <c r="AT5" s="163">
        <v>11.4</v>
      </c>
      <c r="AU5" s="148">
        <v>11.1</v>
      </c>
      <c r="AV5" s="324">
        <v>10.9</v>
      </c>
      <c r="AW5" s="19" t="s">
        <v>1919</v>
      </c>
      <c r="AX5" s="12">
        <v>0.7</v>
      </c>
      <c r="AY5" s="69"/>
      <c r="AZ5" s="252" t="s">
        <v>2038</v>
      </c>
      <c r="BA5" s="253" t="s">
        <v>1958</v>
      </c>
      <c r="BB5" s="69"/>
      <c r="BE5" s="17"/>
      <c r="BG5" s="140" t="s">
        <v>149</v>
      </c>
      <c r="BI5" s="17" t="s">
        <v>2391</v>
      </c>
    </row>
    <row r="6" spans="1:61" ht="15" thickBot="1">
      <c r="A6" s="19" t="s">
        <v>1919</v>
      </c>
      <c r="B6" s="309" t="s">
        <v>2168</v>
      </c>
      <c r="C6" s="42">
        <v>0.13200000000000001</v>
      </c>
      <c r="D6" s="43">
        <v>4.2000000000000003E-2</v>
      </c>
      <c r="E6" s="238">
        <v>0.03</v>
      </c>
      <c r="F6" s="268" t="s">
        <v>2218</v>
      </c>
      <c r="G6" s="241" t="s">
        <v>1966</v>
      </c>
      <c r="H6" s="230" t="s">
        <v>1959</v>
      </c>
      <c r="I6" s="242" t="s">
        <v>1958</v>
      </c>
      <c r="J6" s="195">
        <f t="shared" si="1"/>
        <v>0.13200000000000001</v>
      </c>
      <c r="K6" s="43">
        <f t="shared" si="2"/>
        <v>0.16200000000000001</v>
      </c>
      <c r="L6" s="238">
        <f t="shared" si="3"/>
        <v>0.20400000000000001</v>
      </c>
      <c r="M6" s="430" t="s">
        <v>2048</v>
      </c>
      <c r="N6" s="293" t="s">
        <v>2462</v>
      </c>
      <c r="O6" s="65"/>
      <c r="P6" s="19" t="s">
        <v>1919</v>
      </c>
      <c r="Q6" s="268" t="s">
        <v>1975</v>
      </c>
      <c r="R6" s="42" t="s">
        <v>1926</v>
      </c>
      <c r="S6" s="43" t="s">
        <v>1929</v>
      </c>
      <c r="T6" s="43"/>
      <c r="U6" s="238"/>
      <c r="V6" s="41"/>
      <c r="W6" s="268" t="s">
        <v>1995</v>
      </c>
      <c r="X6" s="42" t="s">
        <v>1931</v>
      </c>
      <c r="Y6" s="238" t="s">
        <v>1935</v>
      </c>
      <c r="Z6" s="280" t="s">
        <v>2113</v>
      </c>
      <c r="AA6" s="238" t="s">
        <v>2034</v>
      </c>
      <c r="AB6" s="348"/>
      <c r="AC6" s="353"/>
      <c r="AD6" s="263" t="s">
        <v>2016</v>
      </c>
      <c r="AE6" s="42" t="s">
        <v>1962</v>
      </c>
      <c r="AF6" s="43" t="s">
        <v>1964</v>
      </c>
      <c r="AG6" s="43" t="s">
        <v>2115</v>
      </c>
      <c r="AH6" s="231" t="s">
        <v>2034</v>
      </c>
      <c r="AI6" s="1"/>
      <c r="AJ6" s="4" t="s">
        <v>150</v>
      </c>
      <c r="AL6" s="4" t="s">
        <v>136</v>
      </c>
      <c r="AM6" s="4" t="s">
        <v>151</v>
      </c>
      <c r="AO6" s="8" t="s">
        <v>138</v>
      </c>
      <c r="AP6" s="12">
        <v>0.2</v>
      </c>
      <c r="AQ6" s="157" t="s">
        <v>139</v>
      </c>
      <c r="AR6" s="149" t="s">
        <v>2308</v>
      </c>
      <c r="AS6" s="161" t="str">
        <f t="shared" si="0"/>
        <v>東京都新宿区</v>
      </c>
      <c r="AT6" s="163">
        <v>11.4</v>
      </c>
      <c r="AU6" s="148">
        <v>11.1</v>
      </c>
      <c r="AV6" s="324">
        <v>10.9</v>
      </c>
      <c r="AW6" s="8" t="s">
        <v>2055</v>
      </c>
      <c r="AX6" s="12">
        <v>0.7</v>
      </c>
      <c r="AY6" s="65"/>
      <c r="AZ6" s="256"/>
      <c r="BA6" s="257"/>
      <c r="BB6" s="65"/>
      <c r="BC6" s="68"/>
      <c r="BG6" s="140" t="s">
        <v>152</v>
      </c>
    </row>
    <row r="7" spans="1:61" ht="15" thickBot="1">
      <c r="A7" s="19" t="s">
        <v>2055</v>
      </c>
      <c r="B7" s="309" t="s">
        <v>2169</v>
      </c>
      <c r="C7" s="42">
        <v>0.13200000000000001</v>
      </c>
      <c r="D7" s="43">
        <v>4.2000000000000003E-2</v>
      </c>
      <c r="E7" s="238">
        <v>0.03</v>
      </c>
      <c r="F7" s="268" t="s">
        <v>2219</v>
      </c>
      <c r="G7" s="241" t="s">
        <v>1966</v>
      </c>
      <c r="H7" s="230" t="s">
        <v>1959</v>
      </c>
      <c r="I7" s="242" t="s">
        <v>1958</v>
      </c>
      <c r="J7" s="195">
        <f t="shared" ref="J7" si="4">C7</f>
        <v>0.13200000000000001</v>
      </c>
      <c r="K7" s="43">
        <f t="shared" ref="K7" si="5">SUM(C7,E7)</f>
        <v>0.16200000000000001</v>
      </c>
      <c r="L7" s="238">
        <f t="shared" ref="L7" si="6">SUM(C7:E7)</f>
        <v>0.20400000000000001</v>
      </c>
      <c r="M7" s="430" t="s">
        <v>2048</v>
      </c>
      <c r="N7" s="293" t="s">
        <v>2462</v>
      </c>
      <c r="O7" s="69"/>
      <c r="P7" s="19" t="s">
        <v>2055</v>
      </c>
      <c r="Q7" s="268" t="s">
        <v>2056</v>
      </c>
      <c r="R7" s="42" t="s">
        <v>1926</v>
      </c>
      <c r="S7" s="43" t="s">
        <v>1929</v>
      </c>
      <c r="T7" s="43"/>
      <c r="U7" s="238"/>
      <c r="V7" s="41"/>
      <c r="W7" s="268" t="s">
        <v>2057</v>
      </c>
      <c r="X7" s="42" t="s">
        <v>1931</v>
      </c>
      <c r="Y7" s="238" t="s">
        <v>1935</v>
      </c>
      <c r="Z7" s="280" t="s">
        <v>2113</v>
      </c>
      <c r="AA7" s="238" t="s">
        <v>2034</v>
      </c>
      <c r="AB7" s="348"/>
      <c r="AC7" s="353"/>
      <c r="AD7" s="263" t="s">
        <v>2058</v>
      </c>
      <c r="AE7" s="42" t="s">
        <v>1962</v>
      </c>
      <c r="AF7" s="43" t="s">
        <v>1964</v>
      </c>
      <c r="AG7" s="43" t="s">
        <v>2115</v>
      </c>
      <c r="AH7" s="231" t="s">
        <v>2034</v>
      </c>
      <c r="AI7" s="1"/>
      <c r="AJ7" s="4" t="s">
        <v>153</v>
      </c>
      <c r="AL7" s="4" t="s">
        <v>136</v>
      </c>
      <c r="AM7" s="4" t="s">
        <v>154</v>
      </c>
      <c r="AO7" s="8" t="s">
        <v>138</v>
      </c>
      <c r="AP7" s="12">
        <v>0.2</v>
      </c>
      <c r="AQ7" s="157" t="s">
        <v>139</v>
      </c>
      <c r="AR7" s="149" t="s">
        <v>2309</v>
      </c>
      <c r="AS7" s="161" t="str">
        <f t="shared" si="0"/>
        <v>東京都文京区</v>
      </c>
      <c r="AT7" s="163">
        <v>11.4</v>
      </c>
      <c r="AU7" s="148">
        <v>11.1</v>
      </c>
      <c r="AV7" s="324">
        <v>10.9</v>
      </c>
      <c r="AW7" s="8" t="s">
        <v>2059</v>
      </c>
      <c r="AX7" s="12">
        <v>0.7</v>
      </c>
      <c r="AY7" s="69"/>
      <c r="AZ7" s="69"/>
      <c r="BA7" s="69"/>
      <c r="BB7" s="69"/>
      <c r="BG7" s="141" t="s">
        <v>155</v>
      </c>
    </row>
    <row r="8" spans="1:61" ht="14.4">
      <c r="A8" s="19" t="s">
        <v>2059</v>
      </c>
      <c r="B8" s="309" t="s">
        <v>2170</v>
      </c>
      <c r="C8" s="42">
        <v>0.13200000000000001</v>
      </c>
      <c r="D8" s="43">
        <v>4.2000000000000003E-2</v>
      </c>
      <c r="E8" s="238">
        <v>0.03</v>
      </c>
      <c r="F8" s="268" t="s">
        <v>2220</v>
      </c>
      <c r="G8" s="241" t="s">
        <v>1966</v>
      </c>
      <c r="H8" s="230" t="s">
        <v>1959</v>
      </c>
      <c r="I8" s="242" t="s">
        <v>1958</v>
      </c>
      <c r="J8" s="195">
        <f t="shared" si="1"/>
        <v>0.13200000000000001</v>
      </c>
      <c r="K8" s="43">
        <f t="shared" si="2"/>
        <v>0.16200000000000001</v>
      </c>
      <c r="L8" s="238">
        <f t="shared" si="3"/>
        <v>0.20400000000000001</v>
      </c>
      <c r="M8" s="430" t="s">
        <v>2048</v>
      </c>
      <c r="N8" s="293" t="s">
        <v>2463</v>
      </c>
      <c r="O8" s="69"/>
      <c r="P8" s="19" t="s">
        <v>2059</v>
      </c>
      <c r="Q8" s="268" t="s">
        <v>1984</v>
      </c>
      <c r="R8" s="42" t="s">
        <v>1926</v>
      </c>
      <c r="S8" s="43" t="s">
        <v>1929</v>
      </c>
      <c r="T8" s="43"/>
      <c r="U8" s="238"/>
      <c r="V8" s="41"/>
      <c r="W8" s="268" t="s">
        <v>1996</v>
      </c>
      <c r="X8" s="42" t="s">
        <v>1931</v>
      </c>
      <c r="Y8" s="238" t="s">
        <v>1935</v>
      </c>
      <c r="Z8" s="280" t="s">
        <v>2113</v>
      </c>
      <c r="AA8" s="238" t="s">
        <v>2034</v>
      </c>
      <c r="AB8" s="348"/>
      <c r="AC8" s="353"/>
      <c r="AD8" s="263" t="s">
        <v>2017</v>
      </c>
      <c r="AE8" s="42" t="s">
        <v>1962</v>
      </c>
      <c r="AF8" s="43" t="s">
        <v>1964</v>
      </c>
      <c r="AG8" s="43" t="s">
        <v>2115</v>
      </c>
      <c r="AH8" s="231" t="s">
        <v>2034</v>
      </c>
      <c r="AI8" s="1"/>
      <c r="AJ8" s="4" t="s">
        <v>156</v>
      </c>
      <c r="AL8" s="4" t="s">
        <v>136</v>
      </c>
      <c r="AM8" s="4" t="s">
        <v>157</v>
      </c>
      <c r="AO8" s="8" t="s">
        <v>138</v>
      </c>
      <c r="AP8" s="12">
        <v>0.2</v>
      </c>
      <c r="AQ8" s="157" t="s">
        <v>139</v>
      </c>
      <c r="AR8" s="149" t="s">
        <v>2310</v>
      </c>
      <c r="AS8" s="161" t="str">
        <f t="shared" si="0"/>
        <v>東京都台東区</v>
      </c>
      <c r="AT8" s="163">
        <v>11.4</v>
      </c>
      <c r="AU8" s="148">
        <v>11.1</v>
      </c>
      <c r="AV8" s="324">
        <v>10.9</v>
      </c>
      <c r="AW8" s="8" t="s">
        <v>158</v>
      </c>
      <c r="AX8" s="12">
        <v>0.45</v>
      </c>
      <c r="AY8" s="69"/>
      <c r="AZ8" s="69"/>
      <c r="BA8" s="69"/>
      <c r="BB8" s="69"/>
    </row>
    <row r="9" spans="1:61" ht="14.4">
      <c r="A9" s="19" t="s">
        <v>158</v>
      </c>
      <c r="B9" s="309" t="s">
        <v>2171</v>
      </c>
      <c r="C9" s="42">
        <v>0.126</v>
      </c>
      <c r="D9" s="43">
        <v>3.5999999999999997E-2</v>
      </c>
      <c r="E9" s="238">
        <v>0.03</v>
      </c>
      <c r="F9" s="268" t="s">
        <v>2221</v>
      </c>
      <c r="G9" s="241" t="s">
        <v>1966</v>
      </c>
      <c r="H9" s="230" t="s">
        <v>1959</v>
      </c>
      <c r="I9" s="242" t="s">
        <v>1958</v>
      </c>
      <c r="J9" s="195">
        <f t="shared" si="1"/>
        <v>0.126</v>
      </c>
      <c r="K9" s="43">
        <f t="shared" si="2"/>
        <v>0.156</v>
      </c>
      <c r="L9" s="238">
        <f t="shared" si="3"/>
        <v>0.192</v>
      </c>
      <c r="M9" s="430" t="s">
        <v>2048</v>
      </c>
      <c r="N9" s="293" t="s">
        <v>2462</v>
      </c>
      <c r="O9" s="69"/>
      <c r="P9" s="19" t="s">
        <v>158</v>
      </c>
      <c r="Q9" s="268" t="s">
        <v>1976</v>
      </c>
      <c r="R9" s="42" t="s">
        <v>1926</v>
      </c>
      <c r="S9" s="43" t="s">
        <v>1929</v>
      </c>
      <c r="T9" s="43"/>
      <c r="U9" s="238"/>
      <c r="V9" s="41"/>
      <c r="W9" s="268" t="s">
        <v>1997</v>
      </c>
      <c r="X9" s="42" t="s">
        <v>1931</v>
      </c>
      <c r="Y9" s="238" t="s">
        <v>1935</v>
      </c>
      <c r="Z9" s="280" t="s">
        <v>2113</v>
      </c>
      <c r="AA9" s="238" t="s">
        <v>2034</v>
      </c>
      <c r="AB9" s="348"/>
      <c r="AC9" s="353"/>
      <c r="AD9" s="263" t="s">
        <v>2018</v>
      </c>
      <c r="AE9" s="42" t="s">
        <v>1962</v>
      </c>
      <c r="AF9" s="43" t="s">
        <v>1964</v>
      </c>
      <c r="AG9" s="43" t="s">
        <v>2115</v>
      </c>
      <c r="AH9" s="231" t="s">
        <v>2034</v>
      </c>
      <c r="AI9" s="1"/>
      <c r="AJ9" s="4" t="s">
        <v>159</v>
      </c>
      <c r="AL9" s="4" t="s">
        <v>136</v>
      </c>
      <c r="AM9" s="4" t="s">
        <v>160</v>
      </c>
      <c r="AO9" s="8" t="s">
        <v>138</v>
      </c>
      <c r="AP9" s="12">
        <v>0.2</v>
      </c>
      <c r="AQ9" s="157" t="s">
        <v>139</v>
      </c>
      <c r="AR9" s="149" t="s">
        <v>2311</v>
      </c>
      <c r="AS9" s="161" t="str">
        <f t="shared" si="0"/>
        <v>東京都墨田区</v>
      </c>
      <c r="AT9" s="163">
        <v>11.4</v>
      </c>
      <c r="AU9" s="148">
        <v>11.1</v>
      </c>
      <c r="AV9" s="324">
        <v>10.9</v>
      </c>
      <c r="AW9" s="8" t="s">
        <v>161</v>
      </c>
      <c r="AX9" s="12">
        <v>0.45</v>
      </c>
      <c r="AY9" s="69"/>
      <c r="AZ9" s="69"/>
      <c r="BA9" s="69"/>
      <c r="BB9" s="69"/>
    </row>
    <row r="10" spans="1:61" ht="14.4">
      <c r="A10" s="19" t="s">
        <v>161</v>
      </c>
      <c r="B10" s="309" t="s">
        <v>2172</v>
      </c>
      <c r="C10" s="42">
        <v>0.16800000000000001</v>
      </c>
      <c r="D10" s="43">
        <v>4.2000000000000003E-2</v>
      </c>
      <c r="E10" s="238">
        <v>3.5999999999999997E-2</v>
      </c>
      <c r="F10" s="268" t="s">
        <v>2222</v>
      </c>
      <c r="G10" s="241" t="s">
        <v>1966</v>
      </c>
      <c r="H10" s="230" t="s">
        <v>1959</v>
      </c>
      <c r="I10" s="242" t="s">
        <v>1958</v>
      </c>
      <c r="J10" s="195">
        <f t="shared" si="1"/>
        <v>0.16800000000000001</v>
      </c>
      <c r="K10" s="43">
        <f t="shared" si="2"/>
        <v>0.20400000000000001</v>
      </c>
      <c r="L10" s="238">
        <f t="shared" si="3"/>
        <v>0.24600000000000002</v>
      </c>
      <c r="M10" s="430" t="s">
        <v>2048</v>
      </c>
      <c r="N10" s="293" t="s">
        <v>2462</v>
      </c>
      <c r="O10" s="69"/>
      <c r="P10" s="19" t="s">
        <v>161</v>
      </c>
      <c r="Q10" s="268" t="s">
        <v>1977</v>
      </c>
      <c r="R10" s="42" t="s">
        <v>1926</v>
      </c>
      <c r="S10" s="43" t="s">
        <v>1929</v>
      </c>
      <c r="T10" s="43"/>
      <c r="U10" s="238"/>
      <c r="V10" s="41"/>
      <c r="W10" s="268" t="s">
        <v>1998</v>
      </c>
      <c r="X10" s="42" t="s">
        <v>1931</v>
      </c>
      <c r="Y10" s="238" t="s">
        <v>1935</v>
      </c>
      <c r="Z10" s="280" t="s">
        <v>2113</v>
      </c>
      <c r="AA10" s="238" t="s">
        <v>2034</v>
      </c>
      <c r="AB10" s="348"/>
      <c r="AC10" s="353"/>
      <c r="AD10" s="263" t="s">
        <v>2019</v>
      </c>
      <c r="AE10" s="42" t="s">
        <v>1962</v>
      </c>
      <c r="AF10" s="43" t="s">
        <v>1964</v>
      </c>
      <c r="AG10" s="43" t="s">
        <v>2115</v>
      </c>
      <c r="AH10" s="231" t="s">
        <v>2034</v>
      </c>
      <c r="AI10" s="1"/>
      <c r="AJ10" s="4" t="s">
        <v>162</v>
      </c>
      <c r="AL10" s="4" t="s">
        <v>136</v>
      </c>
      <c r="AM10" s="4" t="s">
        <v>163</v>
      </c>
      <c r="AO10" s="8" t="s">
        <v>138</v>
      </c>
      <c r="AP10" s="12">
        <v>0.2</v>
      </c>
      <c r="AQ10" s="157" t="s">
        <v>139</v>
      </c>
      <c r="AR10" s="149" t="s">
        <v>2312</v>
      </c>
      <c r="AS10" s="161" t="str">
        <f t="shared" si="0"/>
        <v>東京都江東区</v>
      </c>
      <c r="AT10" s="163">
        <v>11.4</v>
      </c>
      <c r="AU10" s="148">
        <v>11.1</v>
      </c>
      <c r="AV10" s="324">
        <v>10.9</v>
      </c>
      <c r="AW10" s="8" t="s">
        <v>2063</v>
      </c>
      <c r="AX10" s="12">
        <v>0.55000000000000004</v>
      </c>
      <c r="AY10" s="69"/>
      <c r="AZ10" s="69"/>
      <c r="BA10" s="69"/>
      <c r="BB10" s="69"/>
    </row>
    <row r="11" spans="1:61" ht="14.4">
      <c r="A11" s="19" t="s">
        <v>2063</v>
      </c>
      <c r="B11" s="309" t="s">
        <v>2173</v>
      </c>
      <c r="C11" s="42">
        <v>0.114</v>
      </c>
      <c r="D11" s="43">
        <v>0.03</v>
      </c>
      <c r="E11" s="238">
        <v>2.4E-2</v>
      </c>
      <c r="F11" s="268" t="s">
        <v>2223</v>
      </c>
      <c r="G11" s="241" t="s">
        <v>1966</v>
      </c>
      <c r="H11" s="230" t="s">
        <v>1959</v>
      </c>
      <c r="I11" s="242" t="s">
        <v>1958</v>
      </c>
      <c r="J11" s="195">
        <f t="shared" ref="J11" si="7">C11</f>
        <v>0.114</v>
      </c>
      <c r="K11" s="43">
        <f t="shared" ref="K11" si="8">SUM(C11,E11)</f>
        <v>0.13800000000000001</v>
      </c>
      <c r="L11" s="238">
        <f t="shared" ref="L11" si="9">SUM(C11:E11)</f>
        <v>0.16800000000000001</v>
      </c>
      <c r="M11" s="430" t="s">
        <v>2048</v>
      </c>
      <c r="N11" s="293" t="s">
        <v>2462</v>
      </c>
      <c r="O11" s="69"/>
      <c r="P11" s="19" t="s">
        <v>2063</v>
      </c>
      <c r="Q11" s="268" t="s">
        <v>2062</v>
      </c>
      <c r="R11" s="42" t="s">
        <v>1926</v>
      </c>
      <c r="S11" s="43" t="s">
        <v>1929</v>
      </c>
      <c r="T11" s="43"/>
      <c r="U11" s="238"/>
      <c r="V11" s="41"/>
      <c r="W11" s="268" t="s">
        <v>2061</v>
      </c>
      <c r="X11" s="42" t="s">
        <v>1931</v>
      </c>
      <c r="Y11" s="238" t="s">
        <v>1935</v>
      </c>
      <c r="Z11" s="280" t="s">
        <v>2113</v>
      </c>
      <c r="AA11" s="238" t="s">
        <v>2034</v>
      </c>
      <c r="AB11" s="348"/>
      <c r="AC11" s="353"/>
      <c r="AD11" s="263" t="s">
        <v>2060</v>
      </c>
      <c r="AE11" s="42" t="s">
        <v>1962</v>
      </c>
      <c r="AF11" s="43" t="s">
        <v>1964</v>
      </c>
      <c r="AG11" s="43" t="s">
        <v>2115</v>
      </c>
      <c r="AH11" s="231" t="s">
        <v>2034</v>
      </c>
      <c r="AI11" s="1"/>
      <c r="AJ11" s="4" t="s">
        <v>164</v>
      </c>
      <c r="AL11" s="4" t="s">
        <v>136</v>
      </c>
      <c r="AM11" s="4" t="s">
        <v>165</v>
      </c>
      <c r="AO11" s="8" t="s">
        <v>138</v>
      </c>
      <c r="AP11" s="12">
        <v>0.2</v>
      </c>
      <c r="AQ11" s="157" t="s">
        <v>139</v>
      </c>
      <c r="AR11" s="149" t="s">
        <v>2313</v>
      </c>
      <c r="AS11" s="161" t="str">
        <f t="shared" si="0"/>
        <v>東京都品川区</v>
      </c>
      <c r="AT11" s="163">
        <v>11.4</v>
      </c>
      <c r="AU11" s="148">
        <v>11.1</v>
      </c>
      <c r="AV11" s="324">
        <v>10.9</v>
      </c>
      <c r="AW11" s="8" t="s">
        <v>2064</v>
      </c>
      <c r="AX11" s="12">
        <v>0.55000000000000004</v>
      </c>
      <c r="AY11" s="69"/>
      <c r="AZ11" s="69"/>
      <c r="BA11" s="69"/>
      <c r="BB11" s="69"/>
    </row>
    <row r="12" spans="1:61" ht="14.4">
      <c r="A12" s="19" t="s">
        <v>2064</v>
      </c>
      <c r="B12" s="309" t="s">
        <v>2174</v>
      </c>
      <c r="C12" s="42">
        <v>0.114</v>
      </c>
      <c r="D12" s="43">
        <v>0.03</v>
      </c>
      <c r="E12" s="238">
        <v>2.4E-2</v>
      </c>
      <c r="F12" s="268" t="s">
        <v>2224</v>
      </c>
      <c r="G12" s="241" t="s">
        <v>1966</v>
      </c>
      <c r="H12" s="230" t="s">
        <v>1959</v>
      </c>
      <c r="I12" s="242" t="s">
        <v>1958</v>
      </c>
      <c r="J12" s="195">
        <f t="shared" si="1"/>
        <v>0.114</v>
      </c>
      <c r="K12" s="43">
        <f t="shared" si="2"/>
        <v>0.13800000000000001</v>
      </c>
      <c r="L12" s="238">
        <f t="shared" si="3"/>
        <v>0.16800000000000001</v>
      </c>
      <c r="M12" s="430" t="s">
        <v>2048</v>
      </c>
      <c r="N12" s="293" t="s">
        <v>2463</v>
      </c>
      <c r="O12" s="69"/>
      <c r="P12" s="19" t="s">
        <v>2064</v>
      </c>
      <c r="Q12" s="268" t="s">
        <v>1985</v>
      </c>
      <c r="R12" s="42" t="s">
        <v>1926</v>
      </c>
      <c r="S12" s="43" t="s">
        <v>1929</v>
      </c>
      <c r="T12" s="43"/>
      <c r="U12" s="238"/>
      <c r="V12" s="41"/>
      <c r="W12" s="268" t="s">
        <v>1999</v>
      </c>
      <c r="X12" s="42" t="s">
        <v>1931</v>
      </c>
      <c r="Y12" s="238" t="s">
        <v>1935</v>
      </c>
      <c r="Z12" s="280" t="s">
        <v>2113</v>
      </c>
      <c r="AA12" s="238" t="s">
        <v>2034</v>
      </c>
      <c r="AB12" s="348"/>
      <c r="AC12" s="353"/>
      <c r="AD12" s="263" t="s">
        <v>2020</v>
      </c>
      <c r="AE12" s="42" t="s">
        <v>1962</v>
      </c>
      <c r="AF12" s="43" t="s">
        <v>1964</v>
      </c>
      <c r="AG12" s="43" t="s">
        <v>2115</v>
      </c>
      <c r="AH12" s="231" t="s">
        <v>2034</v>
      </c>
      <c r="AI12" s="1"/>
      <c r="AJ12" s="4" t="s">
        <v>166</v>
      </c>
      <c r="AL12" s="4" t="s">
        <v>136</v>
      </c>
      <c r="AM12" s="4" t="s">
        <v>167</v>
      </c>
      <c r="AO12" s="8" t="s">
        <v>138</v>
      </c>
      <c r="AP12" s="12">
        <v>0.2</v>
      </c>
      <c r="AQ12" s="157" t="s">
        <v>139</v>
      </c>
      <c r="AR12" s="149" t="s">
        <v>2314</v>
      </c>
      <c r="AS12" s="161" t="str">
        <f t="shared" si="0"/>
        <v>東京都目黒区</v>
      </c>
      <c r="AT12" s="163">
        <v>11.4</v>
      </c>
      <c r="AU12" s="148">
        <v>11.1</v>
      </c>
      <c r="AV12" s="324">
        <v>10.9</v>
      </c>
      <c r="AW12" s="8" t="s">
        <v>2121</v>
      </c>
      <c r="AX12" s="12">
        <v>0.45</v>
      </c>
      <c r="AY12" s="69"/>
      <c r="AZ12" s="69"/>
      <c r="BA12" s="69"/>
      <c r="BB12" s="69"/>
    </row>
    <row r="13" spans="1:61" ht="14.4">
      <c r="A13" s="19" t="s">
        <v>2068</v>
      </c>
      <c r="B13" s="309" t="s">
        <v>2175</v>
      </c>
      <c r="C13" s="42">
        <v>0.13200000000000001</v>
      </c>
      <c r="D13" s="43">
        <v>4.2000000000000003E-2</v>
      </c>
      <c r="E13" s="238">
        <v>3.5999999999999997E-2</v>
      </c>
      <c r="F13" s="268" t="s">
        <v>2225</v>
      </c>
      <c r="G13" s="241" t="s">
        <v>1966</v>
      </c>
      <c r="H13" s="230" t="s">
        <v>1959</v>
      </c>
      <c r="I13" s="242" t="s">
        <v>1958</v>
      </c>
      <c r="J13" s="195">
        <f t="shared" ref="J13:J14" si="10">C13</f>
        <v>0.13200000000000001</v>
      </c>
      <c r="K13" s="43">
        <f t="shared" ref="K13:K14" si="11">SUM(C13,E13)</f>
        <v>0.16800000000000001</v>
      </c>
      <c r="L13" s="238">
        <f t="shared" ref="L13:L14" si="12">SUM(C13:E13)</f>
        <v>0.21000000000000002</v>
      </c>
      <c r="M13" s="430" t="s">
        <v>2048</v>
      </c>
      <c r="N13" s="293" t="s">
        <v>2462</v>
      </c>
      <c r="O13" s="69"/>
      <c r="P13" s="19" t="s">
        <v>2068</v>
      </c>
      <c r="Q13" s="268" t="s">
        <v>2065</v>
      </c>
      <c r="R13" s="42" t="s">
        <v>1926</v>
      </c>
      <c r="S13" s="43" t="s">
        <v>1929</v>
      </c>
      <c r="T13" s="43"/>
      <c r="U13" s="238"/>
      <c r="V13" s="41"/>
      <c r="W13" s="268" t="s">
        <v>2066</v>
      </c>
      <c r="X13" s="42" t="s">
        <v>2477</v>
      </c>
      <c r="Y13" s="238" t="s">
        <v>1968</v>
      </c>
      <c r="Z13" s="280" t="s">
        <v>2113</v>
      </c>
      <c r="AA13" s="238" t="s">
        <v>2034</v>
      </c>
      <c r="AB13" s="348"/>
      <c r="AC13" s="353"/>
      <c r="AD13" s="263" t="s">
        <v>2067</v>
      </c>
      <c r="AE13" s="42" t="s">
        <v>1962</v>
      </c>
      <c r="AF13" s="43" t="s">
        <v>1964</v>
      </c>
      <c r="AG13" s="43" t="s">
        <v>2115</v>
      </c>
      <c r="AH13" s="231" t="s">
        <v>2034</v>
      </c>
      <c r="AI13" s="1"/>
      <c r="AJ13" s="4" t="s">
        <v>168</v>
      </c>
      <c r="AL13" s="4" t="s">
        <v>136</v>
      </c>
      <c r="AM13" s="4" t="s">
        <v>169</v>
      </c>
      <c r="AO13" s="8" t="s">
        <v>138</v>
      </c>
      <c r="AP13" s="12">
        <v>0.2</v>
      </c>
      <c r="AQ13" s="157" t="s">
        <v>139</v>
      </c>
      <c r="AR13" s="149" t="s">
        <v>2315</v>
      </c>
      <c r="AS13" s="161" t="str">
        <f t="shared" si="0"/>
        <v>東京都大田区</v>
      </c>
      <c r="AT13" s="163">
        <v>11.4</v>
      </c>
      <c r="AU13" s="148">
        <v>11.1</v>
      </c>
      <c r="AV13" s="324">
        <v>10.9</v>
      </c>
      <c r="AW13" s="8" t="s">
        <v>2068</v>
      </c>
      <c r="AX13" s="12">
        <v>0.45</v>
      </c>
      <c r="AY13" s="69"/>
      <c r="AZ13" s="69"/>
      <c r="BA13" s="69"/>
      <c r="BB13" s="69"/>
    </row>
    <row r="14" spans="1:61" ht="14.4">
      <c r="A14" s="19" t="s">
        <v>2139</v>
      </c>
      <c r="B14" s="309" t="s">
        <v>2176</v>
      </c>
      <c r="C14" s="42">
        <v>0.13200000000000001</v>
      </c>
      <c r="D14" s="43">
        <v>4.2000000000000003E-2</v>
      </c>
      <c r="E14" s="238">
        <v>3.5999999999999997E-2</v>
      </c>
      <c r="F14" s="268" t="s">
        <v>2247</v>
      </c>
      <c r="G14" s="241" t="s">
        <v>1966</v>
      </c>
      <c r="H14" s="230" t="s">
        <v>1959</v>
      </c>
      <c r="I14" s="242" t="s">
        <v>1958</v>
      </c>
      <c r="J14" s="195">
        <f t="shared" si="10"/>
        <v>0.13200000000000001</v>
      </c>
      <c r="K14" s="43">
        <f t="shared" si="11"/>
        <v>0.16800000000000001</v>
      </c>
      <c r="L14" s="238">
        <f t="shared" si="12"/>
        <v>0.21000000000000002</v>
      </c>
      <c r="M14" s="430" t="s">
        <v>2048</v>
      </c>
      <c r="N14" s="293" t="s">
        <v>2464</v>
      </c>
      <c r="O14" s="69"/>
      <c r="P14" s="19" t="s">
        <v>2139</v>
      </c>
      <c r="Q14" s="268" t="s">
        <v>2140</v>
      </c>
      <c r="R14" s="42" t="s">
        <v>1926</v>
      </c>
      <c r="S14" s="43" t="s">
        <v>1929</v>
      </c>
      <c r="T14" s="43"/>
      <c r="U14" s="238"/>
      <c r="V14" s="41"/>
      <c r="W14" s="268" t="s">
        <v>2141</v>
      </c>
      <c r="X14" s="42" t="s">
        <v>2477</v>
      </c>
      <c r="Y14" s="238" t="s">
        <v>1968</v>
      </c>
      <c r="Z14" s="280" t="s">
        <v>2113</v>
      </c>
      <c r="AA14" s="238" t="s">
        <v>2034</v>
      </c>
      <c r="AB14" s="348"/>
      <c r="AC14" s="353"/>
      <c r="AD14" s="263" t="s">
        <v>2142</v>
      </c>
      <c r="AE14" s="42" t="s">
        <v>1962</v>
      </c>
      <c r="AF14" s="43" t="s">
        <v>1964</v>
      </c>
      <c r="AG14" s="43" t="s">
        <v>2115</v>
      </c>
      <c r="AH14" s="231" t="s">
        <v>2034</v>
      </c>
      <c r="AI14" s="1"/>
      <c r="AJ14" s="4" t="s">
        <v>170</v>
      </c>
      <c r="AL14" s="4" t="s">
        <v>136</v>
      </c>
      <c r="AM14" s="4" t="s">
        <v>171</v>
      </c>
      <c r="AO14" s="8" t="s">
        <v>138</v>
      </c>
      <c r="AP14" s="12">
        <v>0.2</v>
      </c>
      <c r="AQ14" s="157" t="s">
        <v>139</v>
      </c>
      <c r="AR14" s="149" t="s">
        <v>2316</v>
      </c>
      <c r="AS14" s="161" t="str">
        <f t="shared" si="0"/>
        <v>東京都世田谷区</v>
      </c>
      <c r="AT14" s="163">
        <v>11.4</v>
      </c>
      <c r="AU14" s="148">
        <v>11.1</v>
      </c>
      <c r="AV14" s="324">
        <v>10.9</v>
      </c>
      <c r="AW14" s="8" t="s">
        <v>2069</v>
      </c>
      <c r="AX14" s="12">
        <v>0.45</v>
      </c>
      <c r="AY14" s="69"/>
      <c r="AZ14" s="69"/>
      <c r="BA14" s="69"/>
      <c r="BB14" s="69"/>
    </row>
    <row r="15" spans="1:61" ht="14.4">
      <c r="A15" s="19" t="s">
        <v>2069</v>
      </c>
      <c r="B15" s="309" t="s">
        <v>2177</v>
      </c>
      <c r="C15" s="42">
        <v>0.13200000000000001</v>
      </c>
      <c r="D15" s="43">
        <v>4.2000000000000003E-2</v>
      </c>
      <c r="E15" s="238">
        <v>3.5999999999999997E-2</v>
      </c>
      <c r="F15" s="268" t="s">
        <v>2226</v>
      </c>
      <c r="G15" s="241" t="s">
        <v>1966</v>
      </c>
      <c r="H15" s="230" t="s">
        <v>1959</v>
      </c>
      <c r="I15" s="242" t="s">
        <v>1958</v>
      </c>
      <c r="J15" s="195">
        <f t="shared" si="1"/>
        <v>0.13200000000000001</v>
      </c>
      <c r="K15" s="43">
        <f t="shared" si="2"/>
        <v>0.16800000000000001</v>
      </c>
      <c r="L15" s="238">
        <f t="shared" si="3"/>
        <v>0.21000000000000002</v>
      </c>
      <c r="M15" s="430" t="s">
        <v>2048</v>
      </c>
      <c r="N15" s="293" t="s">
        <v>2463</v>
      </c>
      <c r="O15" s="69"/>
      <c r="P15" s="19" t="s">
        <v>2069</v>
      </c>
      <c r="Q15" s="268" t="s">
        <v>1986</v>
      </c>
      <c r="R15" s="42" t="s">
        <v>1926</v>
      </c>
      <c r="S15" s="43" t="s">
        <v>1929</v>
      </c>
      <c r="T15" s="43"/>
      <c r="U15" s="238"/>
      <c r="V15" s="41"/>
      <c r="W15" s="268" t="s">
        <v>2000</v>
      </c>
      <c r="X15" s="42" t="s">
        <v>2477</v>
      </c>
      <c r="Y15" s="238" t="s">
        <v>1968</v>
      </c>
      <c r="Z15" s="280" t="s">
        <v>2113</v>
      </c>
      <c r="AA15" s="238" t="s">
        <v>2034</v>
      </c>
      <c r="AB15" s="348"/>
      <c r="AC15" s="353"/>
      <c r="AD15" s="263" t="s">
        <v>2021</v>
      </c>
      <c r="AE15" s="42" t="s">
        <v>1962</v>
      </c>
      <c r="AF15" s="43" t="s">
        <v>1964</v>
      </c>
      <c r="AG15" s="43" t="s">
        <v>2115</v>
      </c>
      <c r="AH15" s="231" t="s">
        <v>2034</v>
      </c>
      <c r="AI15" s="1"/>
      <c r="AJ15" s="4" t="s">
        <v>172</v>
      </c>
      <c r="AL15" s="4" t="s">
        <v>136</v>
      </c>
      <c r="AM15" s="4" t="s">
        <v>173</v>
      </c>
      <c r="AO15" s="8" t="s">
        <v>138</v>
      </c>
      <c r="AP15" s="12">
        <v>0.2</v>
      </c>
      <c r="AQ15" s="157" t="s">
        <v>139</v>
      </c>
      <c r="AR15" s="149" t="s">
        <v>2317</v>
      </c>
      <c r="AS15" s="161" t="str">
        <f t="shared" si="0"/>
        <v>東京都渋谷区</v>
      </c>
      <c r="AT15" s="163">
        <v>11.4</v>
      </c>
      <c r="AU15" s="148">
        <v>11.1</v>
      </c>
      <c r="AV15" s="324">
        <v>10.9</v>
      </c>
      <c r="AW15" s="8" t="s">
        <v>2122</v>
      </c>
      <c r="AX15" s="12">
        <v>0.45</v>
      </c>
      <c r="AY15" s="69"/>
      <c r="AZ15" s="69"/>
      <c r="BA15" s="69"/>
      <c r="BB15" s="69"/>
    </row>
    <row r="16" spans="1:61" ht="14.4">
      <c r="A16" s="19" t="s">
        <v>2122</v>
      </c>
      <c r="B16" s="309" t="s">
        <v>2178</v>
      </c>
      <c r="C16" s="42">
        <v>0.13200000000000001</v>
      </c>
      <c r="D16" s="43">
        <v>4.2000000000000003E-2</v>
      </c>
      <c r="E16" s="238">
        <v>3.5999999999999997E-2</v>
      </c>
      <c r="F16" s="268" t="s">
        <v>2227</v>
      </c>
      <c r="G16" s="241" t="s">
        <v>1966</v>
      </c>
      <c r="H16" s="230" t="s">
        <v>1959</v>
      </c>
      <c r="I16" s="242" t="s">
        <v>1958</v>
      </c>
      <c r="J16" s="195">
        <f t="shared" ref="J16" si="13">C16</f>
        <v>0.13200000000000001</v>
      </c>
      <c r="K16" s="43">
        <f t="shared" ref="K16" si="14">SUM(C16,E16)</f>
        <v>0.16800000000000001</v>
      </c>
      <c r="L16" s="238">
        <f t="shared" ref="L16" si="15">SUM(C16:E16)</f>
        <v>0.21000000000000002</v>
      </c>
      <c r="M16" s="430" t="s">
        <v>2048</v>
      </c>
      <c r="N16" s="293" t="s">
        <v>2462</v>
      </c>
      <c r="O16" s="69"/>
      <c r="P16" s="19" t="s">
        <v>2122</v>
      </c>
      <c r="Q16" s="268" t="s">
        <v>1978</v>
      </c>
      <c r="R16" s="42" t="s">
        <v>1926</v>
      </c>
      <c r="S16" s="43" t="s">
        <v>1929</v>
      </c>
      <c r="T16" s="43"/>
      <c r="U16" s="238"/>
      <c r="V16" s="41"/>
      <c r="W16" s="268" t="s">
        <v>2001</v>
      </c>
      <c r="X16" s="42" t="s">
        <v>1932</v>
      </c>
      <c r="Y16" s="238" t="s">
        <v>1969</v>
      </c>
      <c r="Z16" s="280" t="s">
        <v>2113</v>
      </c>
      <c r="AA16" s="238" t="s">
        <v>2034</v>
      </c>
      <c r="AB16" s="348"/>
      <c r="AC16" s="353"/>
      <c r="AD16" s="263" t="s">
        <v>2022</v>
      </c>
      <c r="AE16" s="42" t="s">
        <v>1962</v>
      </c>
      <c r="AF16" s="43" t="s">
        <v>1964</v>
      </c>
      <c r="AG16" s="43" t="s">
        <v>2115</v>
      </c>
      <c r="AH16" s="231" t="s">
        <v>2034</v>
      </c>
      <c r="AI16" s="1"/>
      <c r="AJ16" s="4" t="s">
        <v>174</v>
      </c>
      <c r="AL16" s="4" t="s">
        <v>136</v>
      </c>
      <c r="AM16" s="4" t="s">
        <v>175</v>
      </c>
      <c r="AO16" s="8" t="s">
        <v>138</v>
      </c>
      <c r="AP16" s="12">
        <v>0.2</v>
      </c>
      <c r="AQ16" s="157" t="s">
        <v>139</v>
      </c>
      <c r="AR16" s="149" t="s">
        <v>2318</v>
      </c>
      <c r="AS16" s="161" t="str">
        <f t="shared" si="0"/>
        <v>東京都中野区</v>
      </c>
      <c r="AT16" s="163">
        <v>11.4</v>
      </c>
      <c r="AU16" s="148">
        <v>11.1</v>
      </c>
      <c r="AV16" s="324">
        <v>10.9</v>
      </c>
      <c r="AW16" s="8" t="s">
        <v>2123</v>
      </c>
      <c r="AX16" s="12">
        <v>0.45</v>
      </c>
      <c r="AY16" s="69"/>
      <c r="AZ16" s="69"/>
      <c r="BA16" s="69"/>
      <c r="BB16" s="69"/>
    </row>
    <row r="17" spans="1:54" ht="14.4">
      <c r="A17" s="19" t="s">
        <v>2143</v>
      </c>
      <c r="B17" s="309" t="s">
        <v>2179</v>
      </c>
      <c r="C17" s="42">
        <v>0.13200000000000001</v>
      </c>
      <c r="D17" s="43">
        <v>4.2000000000000003E-2</v>
      </c>
      <c r="E17" s="238">
        <v>3.5999999999999997E-2</v>
      </c>
      <c r="F17" s="268" t="s">
        <v>2248</v>
      </c>
      <c r="G17" s="241" t="s">
        <v>1966</v>
      </c>
      <c r="H17" s="230" t="s">
        <v>1959</v>
      </c>
      <c r="I17" s="242" t="s">
        <v>1958</v>
      </c>
      <c r="J17" s="195">
        <f t="shared" si="1"/>
        <v>0.13200000000000001</v>
      </c>
      <c r="K17" s="43">
        <f t="shared" si="2"/>
        <v>0.16800000000000001</v>
      </c>
      <c r="L17" s="238">
        <f t="shared" si="3"/>
        <v>0.21000000000000002</v>
      </c>
      <c r="M17" s="430" t="s">
        <v>2048</v>
      </c>
      <c r="N17" s="293" t="s">
        <v>2464</v>
      </c>
      <c r="O17" s="69"/>
      <c r="P17" s="19" t="s">
        <v>2143</v>
      </c>
      <c r="Q17" s="268" t="s">
        <v>2144</v>
      </c>
      <c r="R17" s="42" t="s">
        <v>1926</v>
      </c>
      <c r="S17" s="43" t="s">
        <v>1929</v>
      </c>
      <c r="T17" s="43"/>
      <c r="U17" s="238"/>
      <c r="V17" s="41"/>
      <c r="W17" s="268" t="s">
        <v>2145</v>
      </c>
      <c r="X17" s="42" t="s">
        <v>1932</v>
      </c>
      <c r="Y17" s="238" t="s">
        <v>1969</v>
      </c>
      <c r="Z17" s="280" t="s">
        <v>2113</v>
      </c>
      <c r="AA17" s="238" t="s">
        <v>2034</v>
      </c>
      <c r="AB17" s="348"/>
      <c r="AC17" s="353"/>
      <c r="AD17" s="263" t="s">
        <v>2146</v>
      </c>
      <c r="AE17" s="42" t="s">
        <v>1962</v>
      </c>
      <c r="AF17" s="43" t="s">
        <v>1964</v>
      </c>
      <c r="AG17" s="43" t="s">
        <v>2115</v>
      </c>
      <c r="AH17" s="231" t="s">
        <v>2034</v>
      </c>
      <c r="AI17" s="1"/>
      <c r="AJ17" s="4" t="s">
        <v>176</v>
      </c>
      <c r="AL17" s="4" t="s">
        <v>136</v>
      </c>
      <c r="AM17" s="4" t="s">
        <v>177</v>
      </c>
      <c r="AO17" s="8" t="s">
        <v>138</v>
      </c>
      <c r="AP17" s="12">
        <v>0.2</v>
      </c>
      <c r="AQ17" s="157" t="s">
        <v>139</v>
      </c>
      <c r="AR17" s="149" t="s">
        <v>2319</v>
      </c>
      <c r="AS17" s="161" t="str">
        <f t="shared" si="0"/>
        <v>東京都杉並区</v>
      </c>
      <c r="AT17" s="163">
        <v>11.4</v>
      </c>
      <c r="AU17" s="148">
        <v>11.1</v>
      </c>
      <c r="AV17" s="324">
        <v>10.9</v>
      </c>
      <c r="AW17" s="8" t="s">
        <v>2073</v>
      </c>
      <c r="AX17" s="12">
        <v>0.55000000000000004</v>
      </c>
      <c r="AY17" s="69"/>
      <c r="AZ17" s="69"/>
      <c r="BA17" s="69"/>
      <c r="BB17" s="69"/>
    </row>
    <row r="18" spans="1:54" ht="14.4">
      <c r="A18" s="19" t="s">
        <v>2073</v>
      </c>
      <c r="B18" s="309" t="s">
        <v>2180</v>
      </c>
      <c r="C18" s="42">
        <v>0.216</v>
      </c>
      <c r="D18" s="43">
        <v>7.1999999999999995E-2</v>
      </c>
      <c r="E18" s="238">
        <v>0.06</v>
      </c>
      <c r="F18" s="268" t="s">
        <v>2228</v>
      </c>
      <c r="G18" s="241" t="s">
        <v>1966</v>
      </c>
      <c r="H18" s="230" t="s">
        <v>1959</v>
      </c>
      <c r="I18" s="242" t="s">
        <v>1958</v>
      </c>
      <c r="J18" s="195">
        <f t="shared" ref="J18" si="16">C18</f>
        <v>0.216</v>
      </c>
      <c r="K18" s="43">
        <f t="shared" ref="K18" si="17">SUM(C18,E18)</f>
        <v>0.27600000000000002</v>
      </c>
      <c r="L18" s="238">
        <f t="shared" ref="L18" si="18">SUM(C18:E18)</f>
        <v>0.34799999999999998</v>
      </c>
      <c r="M18" s="430" t="s">
        <v>2048</v>
      </c>
      <c r="N18" s="293" t="s">
        <v>2462</v>
      </c>
      <c r="O18" s="69"/>
      <c r="P18" s="19" t="s">
        <v>2073</v>
      </c>
      <c r="Q18" s="268" t="s">
        <v>2070</v>
      </c>
      <c r="R18" s="42" t="s">
        <v>1926</v>
      </c>
      <c r="S18" s="43" t="s">
        <v>1929</v>
      </c>
      <c r="T18" s="43"/>
      <c r="U18" s="238"/>
      <c r="V18" s="41"/>
      <c r="W18" s="268" t="s">
        <v>2071</v>
      </c>
      <c r="X18" s="42" t="s">
        <v>1931</v>
      </c>
      <c r="Y18" s="238" t="s">
        <v>1935</v>
      </c>
      <c r="Z18" s="280" t="s">
        <v>2113</v>
      </c>
      <c r="AA18" s="238" t="s">
        <v>2034</v>
      </c>
      <c r="AB18" s="348"/>
      <c r="AC18" s="353"/>
      <c r="AD18" s="263" t="s">
        <v>2072</v>
      </c>
      <c r="AE18" s="42" t="s">
        <v>1962</v>
      </c>
      <c r="AF18" s="43" t="s">
        <v>1964</v>
      </c>
      <c r="AG18" s="43" t="s">
        <v>2115</v>
      </c>
      <c r="AH18" s="231" t="s">
        <v>2034</v>
      </c>
      <c r="AI18" s="1"/>
      <c r="AJ18" s="4" t="s">
        <v>178</v>
      </c>
      <c r="AL18" s="4" t="s">
        <v>136</v>
      </c>
      <c r="AM18" s="4" t="s">
        <v>179</v>
      </c>
      <c r="AO18" s="8" t="s">
        <v>138</v>
      </c>
      <c r="AP18" s="12">
        <v>0.2</v>
      </c>
      <c r="AQ18" s="157" t="s">
        <v>139</v>
      </c>
      <c r="AR18" s="149" t="s">
        <v>2320</v>
      </c>
      <c r="AS18" s="161" t="str">
        <f t="shared" si="0"/>
        <v>東京都豊島区</v>
      </c>
      <c r="AT18" s="163">
        <v>11.4</v>
      </c>
      <c r="AU18" s="148">
        <v>11.1</v>
      </c>
      <c r="AV18" s="324">
        <v>10.9</v>
      </c>
      <c r="AW18" s="8" t="s">
        <v>2074</v>
      </c>
      <c r="AX18" s="12">
        <v>0.55000000000000004</v>
      </c>
      <c r="AY18" s="69"/>
      <c r="AZ18" s="69"/>
      <c r="BA18" s="69"/>
      <c r="BB18" s="69"/>
    </row>
    <row r="19" spans="1:54" ht="14.4">
      <c r="A19" s="19" t="s">
        <v>2074</v>
      </c>
      <c r="B19" s="309" t="s">
        <v>2181</v>
      </c>
      <c r="C19" s="42">
        <v>0.216</v>
      </c>
      <c r="D19" s="43">
        <v>7.1999999999999995E-2</v>
      </c>
      <c r="E19" s="238">
        <v>0.06</v>
      </c>
      <c r="F19" s="268" t="s">
        <v>2229</v>
      </c>
      <c r="G19" s="241" t="s">
        <v>1966</v>
      </c>
      <c r="H19" s="230" t="s">
        <v>1959</v>
      </c>
      <c r="I19" s="242" t="s">
        <v>1958</v>
      </c>
      <c r="J19" s="195">
        <f t="shared" si="1"/>
        <v>0.216</v>
      </c>
      <c r="K19" s="43">
        <f t="shared" si="2"/>
        <v>0.27600000000000002</v>
      </c>
      <c r="L19" s="238">
        <f t="shared" si="3"/>
        <v>0.34799999999999998</v>
      </c>
      <c r="M19" s="430" t="s">
        <v>2048</v>
      </c>
      <c r="N19" s="293" t="s">
        <v>2463</v>
      </c>
      <c r="O19" s="69"/>
      <c r="P19" s="19" t="s">
        <v>2074</v>
      </c>
      <c r="Q19" s="268" t="s">
        <v>1987</v>
      </c>
      <c r="R19" s="42" t="s">
        <v>1926</v>
      </c>
      <c r="S19" s="43" t="s">
        <v>1929</v>
      </c>
      <c r="T19" s="43"/>
      <c r="U19" s="238"/>
      <c r="V19" s="41"/>
      <c r="W19" s="268" t="s">
        <v>2002</v>
      </c>
      <c r="X19" s="42" t="s">
        <v>1931</v>
      </c>
      <c r="Y19" s="238" t="s">
        <v>1935</v>
      </c>
      <c r="Z19" s="280" t="s">
        <v>2113</v>
      </c>
      <c r="AA19" s="238" t="s">
        <v>2034</v>
      </c>
      <c r="AB19" s="348"/>
      <c r="AC19" s="353"/>
      <c r="AD19" s="263" t="s">
        <v>2023</v>
      </c>
      <c r="AE19" s="42" t="s">
        <v>1962</v>
      </c>
      <c r="AF19" s="43" t="s">
        <v>1964</v>
      </c>
      <c r="AG19" s="43" t="s">
        <v>2115</v>
      </c>
      <c r="AH19" s="231" t="s">
        <v>2034</v>
      </c>
      <c r="AI19" s="1"/>
      <c r="AJ19" s="4" t="s">
        <v>180</v>
      </c>
      <c r="AL19" s="4" t="s">
        <v>136</v>
      </c>
      <c r="AM19" s="4" t="s">
        <v>181</v>
      </c>
      <c r="AO19" s="8" t="s">
        <v>138</v>
      </c>
      <c r="AP19" s="12">
        <v>0.2</v>
      </c>
      <c r="AQ19" s="157" t="s">
        <v>139</v>
      </c>
      <c r="AR19" s="149" t="s">
        <v>2321</v>
      </c>
      <c r="AS19" s="161" t="str">
        <f t="shared" si="0"/>
        <v>東京都北区</v>
      </c>
      <c r="AT19" s="163">
        <v>11.4</v>
      </c>
      <c r="AU19" s="148">
        <v>11.1</v>
      </c>
      <c r="AV19" s="324">
        <v>10.9</v>
      </c>
      <c r="AW19" s="8" t="s">
        <v>2124</v>
      </c>
      <c r="AX19" s="12">
        <v>0.55000000000000004</v>
      </c>
      <c r="AY19" s="69"/>
      <c r="AZ19" s="69"/>
      <c r="BA19" s="69"/>
      <c r="BB19" s="69"/>
    </row>
    <row r="20" spans="1:54" ht="14.4">
      <c r="A20" s="19" t="s">
        <v>2078</v>
      </c>
      <c r="B20" s="309" t="s">
        <v>2182</v>
      </c>
      <c r="C20" s="42">
        <v>0.13800000000000001</v>
      </c>
      <c r="D20" s="43">
        <v>5.3999999999999999E-2</v>
      </c>
      <c r="E20" s="238">
        <v>4.8000000000000001E-2</v>
      </c>
      <c r="F20" s="268" t="s">
        <v>2230</v>
      </c>
      <c r="G20" s="241" t="s">
        <v>1966</v>
      </c>
      <c r="H20" s="230" t="s">
        <v>1959</v>
      </c>
      <c r="I20" s="242" t="s">
        <v>1958</v>
      </c>
      <c r="J20" s="195">
        <f>C20</f>
        <v>0.13800000000000001</v>
      </c>
      <c r="K20" s="43">
        <f>SUM(C20,E20)</f>
        <v>0.186</v>
      </c>
      <c r="L20" s="238">
        <f>SUM(C20:E20)</f>
        <v>0.24</v>
      </c>
      <c r="M20" s="430" t="s">
        <v>2048</v>
      </c>
      <c r="N20" s="293" t="s">
        <v>2462</v>
      </c>
      <c r="O20" s="69"/>
      <c r="P20" s="19" t="s">
        <v>2078</v>
      </c>
      <c r="Q20" s="268" t="s">
        <v>2075</v>
      </c>
      <c r="R20" s="42" t="s">
        <v>1926</v>
      </c>
      <c r="S20" s="43" t="s">
        <v>1929</v>
      </c>
      <c r="T20" s="43"/>
      <c r="U20" s="238"/>
      <c r="V20" s="41"/>
      <c r="W20" s="268" t="s">
        <v>2076</v>
      </c>
      <c r="X20" s="42" t="s">
        <v>1932</v>
      </c>
      <c r="Y20" s="238" t="s">
        <v>1967</v>
      </c>
      <c r="Z20" s="43" t="s">
        <v>1931</v>
      </c>
      <c r="AA20" s="43" t="s">
        <v>1935</v>
      </c>
      <c r="AB20" s="347" t="s">
        <v>2113</v>
      </c>
      <c r="AC20" s="41" t="s">
        <v>2034</v>
      </c>
      <c r="AD20" s="263" t="s">
        <v>2077</v>
      </c>
      <c r="AE20" s="42" t="s">
        <v>1962</v>
      </c>
      <c r="AF20" s="43" t="s">
        <v>1964</v>
      </c>
      <c r="AG20" s="43" t="s">
        <v>2117</v>
      </c>
      <c r="AH20" s="231" t="s">
        <v>2034</v>
      </c>
      <c r="AI20" s="1"/>
      <c r="AJ20" s="4" t="s">
        <v>182</v>
      </c>
      <c r="AL20" s="4" t="s">
        <v>136</v>
      </c>
      <c r="AM20" s="4" t="s">
        <v>183</v>
      </c>
      <c r="AO20" s="8" t="s">
        <v>138</v>
      </c>
      <c r="AP20" s="12">
        <v>0.2</v>
      </c>
      <c r="AQ20" s="157" t="s">
        <v>139</v>
      </c>
      <c r="AR20" s="149" t="s">
        <v>2322</v>
      </c>
      <c r="AS20" s="161" t="str">
        <f t="shared" si="0"/>
        <v>東京都荒川区</v>
      </c>
      <c r="AT20" s="163">
        <v>11.4</v>
      </c>
      <c r="AU20" s="148">
        <v>11.1</v>
      </c>
      <c r="AV20" s="324">
        <v>10.9</v>
      </c>
      <c r="AW20" s="8" t="s">
        <v>2125</v>
      </c>
      <c r="AX20" s="12">
        <v>0.55000000000000004</v>
      </c>
      <c r="AY20" s="69"/>
      <c r="AZ20" s="69"/>
      <c r="BA20" s="69"/>
      <c r="BB20" s="69"/>
    </row>
    <row r="21" spans="1:54" ht="14.4">
      <c r="A21" s="19" t="s">
        <v>2147</v>
      </c>
      <c r="B21" s="309" t="s">
        <v>2183</v>
      </c>
      <c r="C21" s="42">
        <v>0.13800000000000001</v>
      </c>
      <c r="D21" s="43">
        <v>5.3999999999999999E-2</v>
      </c>
      <c r="E21" s="238">
        <v>4.8000000000000001E-2</v>
      </c>
      <c r="F21" s="268" t="s">
        <v>2249</v>
      </c>
      <c r="G21" s="241" t="s">
        <v>1966</v>
      </c>
      <c r="H21" s="230" t="s">
        <v>1959</v>
      </c>
      <c r="I21" s="242" t="s">
        <v>1958</v>
      </c>
      <c r="J21" s="195">
        <f t="shared" si="1"/>
        <v>0.13800000000000001</v>
      </c>
      <c r="K21" s="43">
        <f t="shared" si="2"/>
        <v>0.186</v>
      </c>
      <c r="L21" s="238">
        <f t="shared" si="3"/>
        <v>0.24</v>
      </c>
      <c r="M21" s="430" t="s">
        <v>2048</v>
      </c>
      <c r="N21" s="293" t="s">
        <v>2465</v>
      </c>
      <c r="O21" s="69"/>
      <c r="P21" s="19" t="s">
        <v>2147</v>
      </c>
      <c r="Q21" s="268" t="s">
        <v>2148</v>
      </c>
      <c r="R21" s="42" t="s">
        <v>1926</v>
      </c>
      <c r="S21" s="43" t="s">
        <v>1929</v>
      </c>
      <c r="T21" s="43"/>
      <c r="U21" s="238"/>
      <c r="V21" s="41"/>
      <c r="W21" s="268" t="s">
        <v>2149</v>
      </c>
      <c r="X21" s="42" t="s">
        <v>1932</v>
      </c>
      <c r="Y21" s="238" t="s">
        <v>1967</v>
      </c>
      <c r="Z21" s="43" t="s">
        <v>1931</v>
      </c>
      <c r="AA21" s="43" t="s">
        <v>1935</v>
      </c>
      <c r="AB21" s="280" t="s">
        <v>2113</v>
      </c>
      <c r="AC21" s="231" t="s">
        <v>2034</v>
      </c>
      <c r="AD21" s="263" t="s">
        <v>2150</v>
      </c>
      <c r="AE21" s="42" t="s">
        <v>1962</v>
      </c>
      <c r="AF21" s="43" t="s">
        <v>1964</v>
      </c>
      <c r="AG21" s="43" t="s">
        <v>2117</v>
      </c>
      <c r="AH21" s="231" t="s">
        <v>2034</v>
      </c>
      <c r="AI21" s="1"/>
      <c r="AJ21" s="4" t="s">
        <v>184</v>
      </c>
      <c r="AL21" s="4" t="s">
        <v>136</v>
      </c>
      <c r="AM21" s="4" t="s">
        <v>185</v>
      </c>
      <c r="AO21" s="8" t="s">
        <v>138</v>
      </c>
      <c r="AP21" s="12">
        <v>0.2</v>
      </c>
      <c r="AQ21" s="157" t="s">
        <v>139</v>
      </c>
      <c r="AR21" s="149" t="s">
        <v>2323</v>
      </c>
      <c r="AS21" s="161" t="str">
        <f t="shared" si="0"/>
        <v>東京都板橋区</v>
      </c>
      <c r="AT21" s="163">
        <v>11.4</v>
      </c>
      <c r="AU21" s="148">
        <v>11.1</v>
      </c>
      <c r="AV21" s="324">
        <v>10.9</v>
      </c>
      <c r="AW21" s="8" t="s">
        <v>2079</v>
      </c>
      <c r="AX21" s="12">
        <v>0.55000000000000004</v>
      </c>
      <c r="AY21" s="69"/>
      <c r="AZ21" s="69"/>
      <c r="BA21" s="69"/>
      <c r="BB21" s="69"/>
    </row>
    <row r="22" spans="1:54" ht="14.4">
      <c r="A22" s="19" t="s">
        <v>2079</v>
      </c>
      <c r="B22" s="309" t="s">
        <v>2184</v>
      </c>
      <c r="C22" s="42">
        <v>0.13800000000000001</v>
      </c>
      <c r="D22" s="43">
        <v>5.3999999999999999E-2</v>
      </c>
      <c r="E22" s="238">
        <v>4.8000000000000001E-2</v>
      </c>
      <c r="F22" s="268" t="s">
        <v>2231</v>
      </c>
      <c r="G22" s="241" t="s">
        <v>1966</v>
      </c>
      <c r="H22" s="230" t="s">
        <v>1959</v>
      </c>
      <c r="I22" s="242" t="s">
        <v>1958</v>
      </c>
      <c r="J22" s="195">
        <f t="shared" ref="J22" si="19">C22</f>
        <v>0.13800000000000001</v>
      </c>
      <c r="K22" s="43">
        <f t="shared" ref="K22" si="20">SUM(C22,E22)</f>
        <v>0.186</v>
      </c>
      <c r="L22" s="238">
        <f t="shared" ref="L22" si="21">SUM(C22:E22)</f>
        <v>0.24</v>
      </c>
      <c r="M22" s="430" t="s">
        <v>2048</v>
      </c>
      <c r="N22" s="293" t="s">
        <v>2463</v>
      </c>
      <c r="O22" s="69"/>
      <c r="P22" s="19" t="s">
        <v>2079</v>
      </c>
      <c r="Q22" s="268" t="s">
        <v>1988</v>
      </c>
      <c r="R22" s="42" t="s">
        <v>1926</v>
      </c>
      <c r="S22" s="43" t="s">
        <v>1929</v>
      </c>
      <c r="T22" s="43"/>
      <c r="U22" s="238"/>
      <c r="V22" s="41"/>
      <c r="W22" s="268" t="s">
        <v>2003</v>
      </c>
      <c r="X22" s="42" t="s">
        <v>1932</v>
      </c>
      <c r="Y22" s="238" t="s">
        <v>1967</v>
      </c>
      <c r="Z22" s="43" t="s">
        <v>1931</v>
      </c>
      <c r="AA22" s="43" t="s">
        <v>1935</v>
      </c>
      <c r="AB22" s="280" t="s">
        <v>2113</v>
      </c>
      <c r="AC22" s="231" t="s">
        <v>2034</v>
      </c>
      <c r="AD22" s="263" t="s">
        <v>2024</v>
      </c>
      <c r="AE22" s="42" t="s">
        <v>1962</v>
      </c>
      <c r="AF22" s="43" t="s">
        <v>1964</v>
      </c>
      <c r="AG22" s="43" t="s">
        <v>2117</v>
      </c>
      <c r="AH22" s="231" t="s">
        <v>2034</v>
      </c>
      <c r="AI22" s="1"/>
      <c r="AJ22" s="4" t="s">
        <v>187</v>
      </c>
      <c r="AL22" s="4" t="s">
        <v>136</v>
      </c>
      <c r="AM22" s="4" t="s">
        <v>188</v>
      </c>
      <c r="AO22" s="8" t="s">
        <v>138</v>
      </c>
      <c r="AP22" s="12">
        <v>0.2</v>
      </c>
      <c r="AQ22" s="157" t="s">
        <v>139</v>
      </c>
      <c r="AR22" s="149" t="s">
        <v>2324</v>
      </c>
      <c r="AS22" s="161" t="str">
        <f t="shared" si="0"/>
        <v>東京都練馬区</v>
      </c>
      <c r="AT22" s="163">
        <v>11.4</v>
      </c>
      <c r="AU22" s="148">
        <v>11.1</v>
      </c>
      <c r="AV22" s="324">
        <v>10.9</v>
      </c>
      <c r="AW22" s="8" t="s">
        <v>2469</v>
      </c>
      <c r="AX22" s="12">
        <v>0.55000000000000004</v>
      </c>
      <c r="AY22" s="69"/>
      <c r="AZ22" s="69"/>
      <c r="BA22" s="69"/>
      <c r="BB22" s="69"/>
    </row>
    <row r="23" spans="1:54" ht="24">
      <c r="A23" s="19" t="s">
        <v>2126</v>
      </c>
      <c r="B23" s="309" t="s">
        <v>2185</v>
      </c>
      <c r="C23" s="42">
        <v>0.13800000000000001</v>
      </c>
      <c r="D23" s="43">
        <v>5.3999999999999999E-2</v>
      </c>
      <c r="E23" s="238">
        <v>4.8000000000000001E-2</v>
      </c>
      <c r="F23" s="268" t="s">
        <v>2250</v>
      </c>
      <c r="G23" s="241" t="s">
        <v>1966</v>
      </c>
      <c r="H23" s="230" t="s">
        <v>1959</v>
      </c>
      <c r="I23" s="242" t="s">
        <v>1958</v>
      </c>
      <c r="J23" s="195">
        <f t="shared" si="1"/>
        <v>0.13800000000000001</v>
      </c>
      <c r="K23" s="43">
        <f t="shared" si="2"/>
        <v>0.186</v>
      </c>
      <c r="L23" s="238">
        <f t="shared" si="3"/>
        <v>0.24</v>
      </c>
      <c r="M23" s="430" t="s">
        <v>2048</v>
      </c>
      <c r="N23" s="293" t="s">
        <v>2466</v>
      </c>
      <c r="O23" s="69"/>
      <c r="P23" s="19" t="s">
        <v>2126</v>
      </c>
      <c r="Q23" s="268" t="s">
        <v>2155</v>
      </c>
      <c r="R23" s="42" t="s">
        <v>1926</v>
      </c>
      <c r="S23" s="43" t="s">
        <v>1929</v>
      </c>
      <c r="T23" s="43"/>
      <c r="U23" s="238"/>
      <c r="V23" s="41"/>
      <c r="W23" s="268" t="s">
        <v>2156</v>
      </c>
      <c r="X23" s="42" t="s">
        <v>1932</v>
      </c>
      <c r="Y23" s="238" t="s">
        <v>1967</v>
      </c>
      <c r="Z23" s="43" t="s">
        <v>1931</v>
      </c>
      <c r="AA23" s="43" t="s">
        <v>1935</v>
      </c>
      <c r="AB23" s="280" t="s">
        <v>2113</v>
      </c>
      <c r="AC23" s="231" t="s">
        <v>2034</v>
      </c>
      <c r="AD23" s="263" t="s">
        <v>2157</v>
      </c>
      <c r="AE23" s="42" t="s">
        <v>1962</v>
      </c>
      <c r="AF23" s="43" t="s">
        <v>1964</v>
      </c>
      <c r="AG23" s="43" t="s">
        <v>2117</v>
      </c>
      <c r="AH23" s="231" t="s">
        <v>2034</v>
      </c>
      <c r="AI23" s="1"/>
      <c r="AJ23" s="4" t="s">
        <v>189</v>
      </c>
      <c r="AL23" s="4" t="s">
        <v>136</v>
      </c>
      <c r="AM23" s="4" t="s">
        <v>190</v>
      </c>
      <c r="AO23" s="8" t="s">
        <v>138</v>
      </c>
      <c r="AP23" s="12">
        <v>0.2</v>
      </c>
      <c r="AQ23" s="157" t="s">
        <v>139</v>
      </c>
      <c r="AR23" s="149" t="s">
        <v>2325</v>
      </c>
      <c r="AS23" s="161" t="str">
        <f t="shared" si="0"/>
        <v>東京都足立区</v>
      </c>
      <c r="AT23" s="163">
        <v>11.4</v>
      </c>
      <c r="AU23" s="148">
        <v>11.1</v>
      </c>
      <c r="AV23" s="324">
        <v>10.9</v>
      </c>
      <c r="AW23" s="19" t="s">
        <v>1920</v>
      </c>
      <c r="AX23" s="12">
        <v>0.55000000000000004</v>
      </c>
      <c r="AY23" s="69"/>
      <c r="AZ23" s="69"/>
      <c r="BA23" s="69"/>
      <c r="BB23" s="69"/>
    </row>
    <row r="24" spans="1:54" ht="14.4">
      <c r="A24" s="19" t="s">
        <v>1920</v>
      </c>
      <c r="B24" s="309" t="s">
        <v>2186</v>
      </c>
      <c r="C24" s="42">
        <v>0.114</v>
      </c>
      <c r="D24" s="43">
        <v>3.5999999999999997E-2</v>
      </c>
      <c r="E24" s="238">
        <v>0.03</v>
      </c>
      <c r="F24" s="268" t="s">
        <v>2232</v>
      </c>
      <c r="G24" s="241" t="s">
        <v>1966</v>
      </c>
      <c r="H24" s="230" t="s">
        <v>1959</v>
      </c>
      <c r="I24" s="242" t="s">
        <v>1958</v>
      </c>
      <c r="J24" s="195">
        <f t="shared" ref="J24" si="22">C24</f>
        <v>0.114</v>
      </c>
      <c r="K24" s="43">
        <f t="shared" ref="K24" si="23">SUM(C24,E24)</f>
        <v>0.14400000000000002</v>
      </c>
      <c r="L24" s="238">
        <f t="shared" ref="L24" si="24">SUM(C24:E24)</f>
        <v>0.18</v>
      </c>
      <c r="M24" s="430" t="s">
        <v>2048</v>
      </c>
      <c r="N24" s="293" t="s">
        <v>2462</v>
      </c>
      <c r="O24" s="69"/>
      <c r="P24" s="19" t="s">
        <v>1920</v>
      </c>
      <c r="Q24" s="268" t="s">
        <v>1979</v>
      </c>
      <c r="R24" s="42" t="s">
        <v>1926</v>
      </c>
      <c r="S24" s="43" t="s">
        <v>1929</v>
      </c>
      <c r="T24" s="43"/>
      <c r="U24" s="238"/>
      <c r="V24" s="41"/>
      <c r="W24" s="268" t="s">
        <v>2004</v>
      </c>
      <c r="X24" s="42" t="s">
        <v>1932</v>
      </c>
      <c r="Y24" s="238" t="s">
        <v>1967</v>
      </c>
      <c r="Z24" s="43" t="s">
        <v>1931</v>
      </c>
      <c r="AA24" s="43" t="s">
        <v>1935</v>
      </c>
      <c r="AB24" s="280" t="s">
        <v>2113</v>
      </c>
      <c r="AC24" s="231" t="s">
        <v>2034</v>
      </c>
      <c r="AD24" s="263" t="s">
        <v>2025</v>
      </c>
      <c r="AE24" s="42" t="s">
        <v>1962</v>
      </c>
      <c r="AF24" s="43" t="s">
        <v>1964</v>
      </c>
      <c r="AG24" s="43" t="s">
        <v>2115</v>
      </c>
      <c r="AH24" s="231" t="s">
        <v>2034</v>
      </c>
      <c r="AI24" s="1"/>
      <c r="AJ24" s="4" t="s">
        <v>191</v>
      </c>
      <c r="AL24" s="4" t="s">
        <v>136</v>
      </c>
      <c r="AM24" s="4" t="s">
        <v>192</v>
      </c>
      <c r="AO24" s="8" t="s">
        <v>138</v>
      </c>
      <c r="AP24" s="12">
        <v>0.2</v>
      </c>
      <c r="AQ24" s="157" t="s">
        <v>139</v>
      </c>
      <c r="AR24" s="149" t="s">
        <v>2326</v>
      </c>
      <c r="AS24" s="161" t="str">
        <f t="shared" si="0"/>
        <v>東京都葛飾区</v>
      </c>
      <c r="AT24" s="163">
        <v>11.4</v>
      </c>
      <c r="AU24" s="148">
        <v>11.1</v>
      </c>
      <c r="AV24" s="324">
        <v>10.9</v>
      </c>
      <c r="AW24" s="19" t="s">
        <v>2151</v>
      </c>
      <c r="AX24" s="12">
        <v>0.55000000000000004</v>
      </c>
      <c r="AY24" s="69"/>
      <c r="AZ24" s="69"/>
      <c r="BA24" s="69"/>
      <c r="BB24" s="69"/>
    </row>
    <row r="25" spans="1:54" ht="15" thickBot="1">
      <c r="A25" s="19" t="s">
        <v>2151</v>
      </c>
      <c r="B25" s="309" t="s">
        <v>2187</v>
      </c>
      <c r="C25" s="42">
        <v>0.114</v>
      </c>
      <c r="D25" s="43">
        <v>3.5999999999999997E-2</v>
      </c>
      <c r="E25" s="238">
        <v>0.03</v>
      </c>
      <c r="F25" s="268" t="s">
        <v>2251</v>
      </c>
      <c r="G25" s="241" t="s">
        <v>1966</v>
      </c>
      <c r="H25" s="230" t="s">
        <v>1959</v>
      </c>
      <c r="I25" s="242" t="s">
        <v>1958</v>
      </c>
      <c r="J25" s="195">
        <f t="shared" si="1"/>
        <v>0.114</v>
      </c>
      <c r="K25" s="43">
        <f t="shared" si="2"/>
        <v>0.14400000000000002</v>
      </c>
      <c r="L25" s="238">
        <f t="shared" si="3"/>
        <v>0.18</v>
      </c>
      <c r="M25" s="430" t="s">
        <v>2048</v>
      </c>
      <c r="N25" s="293" t="s">
        <v>2464</v>
      </c>
      <c r="O25" s="69"/>
      <c r="P25" s="19" t="s">
        <v>2151</v>
      </c>
      <c r="Q25" s="268" t="s">
        <v>2152</v>
      </c>
      <c r="R25" s="42" t="s">
        <v>1926</v>
      </c>
      <c r="S25" s="43" t="s">
        <v>1929</v>
      </c>
      <c r="T25" s="43"/>
      <c r="U25" s="238"/>
      <c r="V25" s="41"/>
      <c r="W25" s="268" t="s">
        <v>2153</v>
      </c>
      <c r="X25" s="42" t="s">
        <v>1932</v>
      </c>
      <c r="Y25" s="238" t="s">
        <v>1967</v>
      </c>
      <c r="Z25" s="43" t="s">
        <v>1931</v>
      </c>
      <c r="AA25" s="43" t="s">
        <v>1935</v>
      </c>
      <c r="AB25" s="280" t="s">
        <v>2113</v>
      </c>
      <c r="AC25" s="231" t="s">
        <v>2034</v>
      </c>
      <c r="AD25" s="263" t="s">
        <v>2154</v>
      </c>
      <c r="AE25" s="42" t="s">
        <v>1962</v>
      </c>
      <c r="AF25" s="43" t="s">
        <v>1964</v>
      </c>
      <c r="AG25" s="43" t="s">
        <v>2115</v>
      </c>
      <c r="AH25" s="231" t="s">
        <v>2034</v>
      </c>
      <c r="AI25" s="1"/>
      <c r="AJ25" s="4" t="s">
        <v>193</v>
      </c>
      <c r="AL25" s="4" t="s">
        <v>136</v>
      </c>
      <c r="AM25" s="4" t="s">
        <v>194</v>
      </c>
      <c r="AO25" s="9" t="s">
        <v>138</v>
      </c>
      <c r="AP25" s="153">
        <v>0.2</v>
      </c>
      <c r="AQ25" s="158" t="s">
        <v>139</v>
      </c>
      <c r="AR25" s="152" t="s">
        <v>2327</v>
      </c>
      <c r="AS25" s="178" t="str">
        <f t="shared" si="0"/>
        <v>東京都江戸川区</v>
      </c>
      <c r="AT25" s="179">
        <v>11.4</v>
      </c>
      <c r="AU25" s="180">
        <v>11.1</v>
      </c>
      <c r="AV25" s="325">
        <v>10.9</v>
      </c>
      <c r="AW25" s="8" t="s">
        <v>2127</v>
      </c>
      <c r="AX25" s="12">
        <v>0.45</v>
      </c>
      <c r="AY25" s="69"/>
      <c r="AZ25" s="69"/>
      <c r="BA25" s="69"/>
      <c r="BB25" s="69"/>
    </row>
    <row r="26" spans="1:54" ht="14.4">
      <c r="A26" s="19" t="s">
        <v>2083</v>
      </c>
      <c r="B26" s="309" t="s">
        <v>2188</v>
      </c>
      <c r="C26" s="42">
        <v>0.15</v>
      </c>
      <c r="D26" s="43">
        <v>6.6000000000000003E-2</v>
      </c>
      <c r="E26" s="238">
        <v>5.3999999999999999E-2</v>
      </c>
      <c r="F26" s="268" t="s">
        <v>2233</v>
      </c>
      <c r="G26" s="241" t="s">
        <v>1966</v>
      </c>
      <c r="H26" s="230" t="s">
        <v>1959</v>
      </c>
      <c r="I26" s="242" t="s">
        <v>1958</v>
      </c>
      <c r="J26" s="195">
        <f t="shared" si="1"/>
        <v>0.15</v>
      </c>
      <c r="K26" s="43">
        <f t="shared" si="2"/>
        <v>0.20399999999999999</v>
      </c>
      <c r="L26" s="238">
        <f t="shared" si="3"/>
        <v>0.27</v>
      </c>
      <c r="M26" s="430" t="s">
        <v>2048</v>
      </c>
      <c r="N26" s="293" t="s">
        <v>2462</v>
      </c>
      <c r="O26" s="69"/>
      <c r="P26" s="19" t="s">
        <v>2083</v>
      </c>
      <c r="Q26" s="268" t="s">
        <v>2080</v>
      </c>
      <c r="R26" s="42" t="s">
        <v>1926</v>
      </c>
      <c r="S26" s="43" t="s">
        <v>1929</v>
      </c>
      <c r="T26" s="43"/>
      <c r="U26" s="238"/>
      <c r="V26" s="41"/>
      <c r="W26" s="268" t="s">
        <v>2081</v>
      </c>
      <c r="X26" s="42" t="s">
        <v>1932</v>
      </c>
      <c r="Y26" s="238" t="s">
        <v>1967</v>
      </c>
      <c r="Z26" s="43" t="s">
        <v>2113</v>
      </c>
      <c r="AA26" s="43" t="s">
        <v>2034</v>
      </c>
      <c r="AB26" s="280"/>
      <c r="AC26" s="231"/>
      <c r="AD26" s="263" t="s">
        <v>2082</v>
      </c>
      <c r="AE26" s="42" t="s">
        <v>1962</v>
      </c>
      <c r="AF26" s="43" t="s">
        <v>1964</v>
      </c>
      <c r="AG26" s="43" t="s">
        <v>2115</v>
      </c>
      <c r="AH26" s="231" t="s">
        <v>2034</v>
      </c>
      <c r="AI26" s="1"/>
      <c r="AJ26" s="4" t="s">
        <v>197</v>
      </c>
      <c r="AL26" s="4" t="s">
        <v>136</v>
      </c>
      <c r="AM26" s="4" t="s">
        <v>198</v>
      </c>
      <c r="AO26" s="144" t="s">
        <v>195</v>
      </c>
      <c r="AP26" s="167">
        <v>0.16</v>
      </c>
      <c r="AQ26" s="165" t="s">
        <v>139</v>
      </c>
      <c r="AR26" s="150" t="s">
        <v>196</v>
      </c>
      <c r="AS26" s="174" t="str">
        <f t="shared" si="0"/>
        <v>東京都調布市</v>
      </c>
      <c r="AT26" s="182">
        <v>11.12</v>
      </c>
      <c r="AU26" s="171">
        <v>10.88</v>
      </c>
      <c r="AV26" s="218">
        <v>10.72</v>
      </c>
      <c r="AW26" s="8" t="s">
        <v>2128</v>
      </c>
      <c r="AX26" s="12">
        <v>0.45</v>
      </c>
      <c r="AY26" s="69"/>
      <c r="AZ26" s="69"/>
      <c r="BA26" s="69"/>
      <c r="BB26" s="69"/>
    </row>
    <row r="27" spans="1:54" ht="14.4">
      <c r="A27" s="19" t="s">
        <v>2128</v>
      </c>
      <c r="B27" s="309" t="s">
        <v>2189</v>
      </c>
      <c r="C27" s="42">
        <v>0.15</v>
      </c>
      <c r="D27" s="43">
        <v>6.6000000000000003E-2</v>
      </c>
      <c r="E27" s="238">
        <v>5.3999999999999999E-2</v>
      </c>
      <c r="F27" s="268" t="s">
        <v>2252</v>
      </c>
      <c r="G27" s="241" t="s">
        <v>1966</v>
      </c>
      <c r="H27" s="230" t="s">
        <v>1959</v>
      </c>
      <c r="I27" s="242" t="s">
        <v>1958</v>
      </c>
      <c r="J27" s="195">
        <f t="shared" ref="J27:J28" si="25">C27</f>
        <v>0.15</v>
      </c>
      <c r="K27" s="43">
        <f t="shared" ref="K27:K28" si="26">SUM(C27,E27)</f>
        <v>0.20399999999999999</v>
      </c>
      <c r="L27" s="238">
        <f t="shared" ref="L27:L28" si="27">SUM(C27:E27)</f>
        <v>0.27</v>
      </c>
      <c r="M27" s="430" t="s">
        <v>2048</v>
      </c>
      <c r="N27" s="293" t="s">
        <v>2464</v>
      </c>
      <c r="O27" s="69"/>
      <c r="P27" s="19" t="s">
        <v>2128</v>
      </c>
      <c r="Q27" s="268" t="s">
        <v>2158</v>
      </c>
      <c r="R27" s="42" t="s">
        <v>1926</v>
      </c>
      <c r="S27" s="43" t="s">
        <v>1929</v>
      </c>
      <c r="T27" s="43"/>
      <c r="U27" s="238"/>
      <c r="V27" s="41"/>
      <c r="W27" s="268" t="s">
        <v>2159</v>
      </c>
      <c r="X27" s="42" t="s">
        <v>1932</v>
      </c>
      <c r="Y27" s="238" t="s">
        <v>1967</v>
      </c>
      <c r="Z27" s="43" t="s">
        <v>2113</v>
      </c>
      <c r="AA27" s="43" t="s">
        <v>2034</v>
      </c>
      <c r="AB27" s="280"/>
      <c r="AC27" s="231"/>
      <c r="AD27" s="263" t="s">
        <v>2160</v>
      </c>
      <c r="AE27" s="42" t="s">
        <v>1962</v>
      </c>
      <c r="AF27" s="43" t="s">
        <v>1964</v>
      </c>
      <c r="AG27" s="43" t="s">
        <v>2115</v>
      </c>
      <c r="AH27" s="231" t="s">
        <v>2034</v>
      </c>
      <c r="AI27" s="1"/>
      <c r="AJ27" s="4" t="s">
        <v>199</v>
      </c>
      <c r="AL27" s="4" t="s">
        <v>136</v>
      </c>
      <c r="AM27" s="4" t="s">
        <v>200</v>
      </c>
      <c r="AO27" s="8" t="s">
        <v>195</v>
      </c>
      <c r="AP27" s="12">
        <v>0.16</v>
      </c>
      <c r="AQ27" s="157" t="s">
        <v>139</v>
      </c>
      <c r="AR27" s="149" t="s">
        <v>2328</v>
      </c>
      <c r="AS27" s="172" t="str">
        <f t="shared" si="0"/>
        <v>東京都町田市</v>
      </c>
      <c r="AT27" s="147">
        <v>11.12</v>
      </c>
      <c r="AU27" s="149">
        <v>10.88</v>
      </c>
      <c r="AV27" s="174">
        <v>10.72</v>
      </c>
      <c r="AW27" s="8" t="s">
        <v>2129</v>
      </c>
      <c r="AX27" s="12">
        <v>0.45</v>
      </c>
      <c r="AY27" s="69"/>
      <c r="AZ27" s="69"/>
      <c r="BA27" s="69"/>
      <c r="BB27" s="69"/>
    </row>
    <row r="28" spans="1:54" ht="14.4">
      <c r="A28" s="19" t="s">
        <v>2084</v>
      </c>
      <c r="B28" s="309" t="s">
        <v>2190</v>
      </c>
      <c r="C28" s="42">
        <v>0.15</v>
      </c>
      <c r="D28" s="43">
        <v>6.6000000000000003E-2</v>
      </c>
      <c r="E28" s="238">
        <v>5.3999999999999999E-2</v>
      </c>
      <c r="F28" s="268" t="s">
        <v>2234</v>
      </c>
      <c r="G28" s="241" t="s">
        <v>1966</v>
      </c>
      <c r="H28" s="230" t="s">
        <v>1959</v>
      </c>
      <c r="I28" s="242" t="s">
        <v>1958</v>
      </c>
      <c r="J28" s="195">
        <f t="shared" si="25"/>
        <v>0.15</v>
      </c>
      <c r="K28" s="43">
        <f t="shared" si="26"/>
        <v>0.20399999999999999</v>
      </c>
      <c r="L28" s="238">
        <f t="shared" si="27"/>
        <v>0.27</v>
      </c>
      <c r="M28" s="430" t="s">
        <v>2048</v>
      </c>
      <c r="N28" s="293" t="s">
        <v>2463</v>
      </c>
      <c r="O28" s="69"/>
      <c r="P28" s="19" t="s">
        <v>2084</v>
      </c>
      <c r="Q28" s="268" t="s">
        <v>1989</v>
      </c>
      <c r="R28" s="42" t="s">
        <v>1926</v>
      </c>
      <c r="S28" s="43" t="s">
        <v>1929</v>
      </c>
      <c r="T28" s="43"/>
      <c r="U28" s="238"/>
      <c r="V28" s="41"/>
      <c r="W28" s="268" t="s">
        <v>2005</v>
      </c>
      <c r="X28" s="42" t="s">
        <v>1932</v>
      </c>
      <c r="Y28" s="238" t="s">
        <v>1967</v>
      </c>
      <c r="Z28" s="43" t="s">
        <v>2113</v>
      </c>
      <c r="AA28" s="43" t="s">
        <v>2034</v>
      </c>
      <c r="AB28" s="280"/>
      <c r="AC28" s="231"/>
      <c r="AD28" s="263" t="s">
        <v>2026</v>
      </c>
      <c r="AE28" s="42" t="s">
        <v>1962</v>
      </c>
      <c r="AF28" s="43" t="s">
        <v>1964</v>
      </c>
      <c r="AG28" s="43" t="s">
        <v>2115</v>
      </c>
      <c r="AH28" s="231" t="s">
        <v>2034</v>
      </c>
      <c r="AI28" s="66"/>
      <c r="AJ28" s="4" t="s">
        <v>201</v>
      </c>
      <c r="AL28" s="4" t="s">
        <v>136</v>
      </c>
      <c r="AM28" s="4" t="s">
        <v>202</v>
      </c>
      <c r="AO28" s="8" t="s">
        <v>195</v>
      </c>
      <c r="AP28" s="12">
        <v>0.16</v>
      </c>
      <c r="AQ28" s="157" t="s">
        <v>139</v>
      </c>
      <c r="AR28" s="149" t="s">
        <v>2329</v>
      </c>
      <c r="AS28" s="172" t="str">
        <f t="shared" si="0"/>
        <v>東京都狛江市</v>
      </c>
      <c r="AT28" s="147">
        <v>11.12</v>
      </c>
      <c r="AU28" s="149">
        <v>10.88</v>
      </c>
      <c r="AV28" s="172">
        <v>10.72</v>
      </c>
      <c r="AW28" s="8" t="s">
        <v>2130</v>
      </c>
      <c r="AX28" s="12">
        <v>0.45</v>
      </c>
      <c r="AY28" s="69"/>
      <c r="AZ28" s="69"/>
      <c r="BA28" s="69"/>
      <c r="BB28" s="69"/>
    </row>
    <row r="29" spans="1:54" ht="24">
      <c r="A29" s="19" t="s">
        <v>2161</v>
      </c>
      <c r="B29" s="309" t="s">
        <v>2191</v>
      </c>
      <c r="C29" s="42">
        <v>0.15</v>
      </c>
      <c r="D29" s="43">
        <v>6.6000000000000003E-2</v>
      </c>
      <c r="E29" s="238">
        <v>5.3999999999999999E-2</v>
      </c>
      <c r="F29" s="268" t="s">
        <v>2253</v>
      </c>
      <c r="G29" s="241" t="s">
        <v>1966</v>
      </c>
      <c r="H29" s="230" t="s">
        <v>1959</v>
      </c>
      <c r="I29" s="242" t="s">
        <v>1958</v>
      </c>
      <c r="J29" s="195">
        <f t="shared" si="1"/>
        <v>0.15</v>
      </c>
      <c r="K29" s="43">
        <f t="shared" si="2"/>
        <v>0.20399999999999999</v>
      </c>
      <c r="L29" s="238">
        <f t="shared" si="3"/>
        <v>0.27</v>
      </c>
      <c r="M29" s="430" t="s">
        <v>2048</v>
      </c>
      <c r="N29" s="293" t="s">
        <v>2466</v>
      </c>
      <c r="O29" s="69"/>
      <c r="P29" s="19" t="s">
        <v>2161</v>
      </c>
      <c r="Q29" s="268" t="s">
        <v>2162</v>
      </c>
      <c r="R29" s="42" t="s">
        <v>1926</v>
      </c>
      <c r="S29" s="43" t="s">
        <v>1929</v>
      </c>
      <c r="T29" s="43"/>
      <c r="U29" s="238"/>
      <c r="V29" s="41"/>
      <c r="W29" s="268" t="s">
        <v>2163</v>
      </c>
      <c r="X29" s="42" t="s">
        <v>1932</v>
      </c>
      <c r="Y29" s="238" t="s">
        <v>1967</v>
      </c>
      <c r="Z29" s="43" t="s">
        <v>2113</v>
      </c>
      <c r="AA29" s="43" t="s">
        <v>2034</v>
      </c>
      <c r="AB29" s="280"/>
      <c r="AC29" s="231"/>
      <c r="AD29" s="263" t="s">
        <v>2164</v>
      </c>
      <c r="AE29" s="42" t="s">
        <v>1962</v>
      </c>
      <c r="AF29" s="43" t="s">
        <v>1964</v>
      </c>
      <c r="AG29" s="43" t="s">
        <v>2115</v>
      </c>
      <c r="AH29" s="231" t="s">
        <v>2034</v>
      </c>
      <c r="AI29" s="65"/>
      <c r="AJ29" s="4" t="s">
        <v>203</v>
      </c>
      <c r="AL29" s="4" t="s">
        <v>136</v>
      </c>
      <c r="AM29" s="4" t="s">
        <v>204</v>
      </c>
      <c r="AO29" s="8" t="s">
        <v>195</v>
      </c>
      <c r="AP29" s="12">
        <v>0.16</v>
      </c>
      <c r="AQ29" s="157" t="s">
        <v>139</v>
      </c>
      <c r="AR29" s="149" t="s">
        <v>2330</v>
      </c>
      <c r="AS29" s="172" t="str">
        <f t="shared" si="0"/>
        <v>東京都多摩市</v>
      </c>
      <c r="AT29" s="147">
        <v>11.12</v>
      </c>
      <c r="AU29" s="149">
        <v>10.88</v>
      </c>
      <c r="AV29" s="172">
        <v>10.72</v>
      </c>
      <c r="AW29" s="8" t="s">
        <v>2470</v>
      </c>
      <c r="AX29" s="12">
        <v>0.45</v>
      </c>
      <c r="AY29" s="69"/>
      <c r="AZ29" s="69"/>
      <c r="BA29" s="69"/>
      <c r="BB29" s="69"/>
    </row>
    <row r="30" spans="1:54" ht="14.4">
      <c r="A30" s="19" t="s">
        <v>1921</v>
      </c>
      <c r="B30" s="309" t="s">
        <v>2192</v>
      </c>
      <c r="C30" s="42">
        <v>0.14399999999999999</v>
      </c>
      <c r="D30" s="43">
        <v>4.8000000000000001E-2</v>
      </c>
      <c r="E30" s="238">
        <v>4.2000000000000003E-2</v>
      </c>
      <c r="F30" s="268" t="s">
        <v>2235</v>
      </c>
      <c r="G30" s="241" t="s">
        <v>1966</v>
      </c>
      <c r="H30" s="230" t="s">
        <v>1959</v>
      </c>
      <c r="I30" s="242" t="s">
        <v>1958</v>
      </c>
      <c r="J30" s="195">
        <f t="shared" si="1"/>
        <v>0.14399999999999999</v>
      </c>
      <c r="K30" s="43">
        <f t="shared" si="2"/>
        <v>0.186</v>
      </c>
      <c r="L30" s="238">
        <f t="shared" si="3"/>
        <v>0.23400000000000001</v>
      </c>
      <c r="M30" s="430" t="s">
        <v>2048</v>
      </c>
      <c r="N30" s="293" t="s">
        <v>2462</v>
      </c>
      <c r="O30" s="69"/>
      <c r="P30" s="19" t="s">
        <v>1921</v>
      </c>
      <c r="Q30" s="268" t="s">
        <v>1980</v>
      </c>
      <c r="R30" s="42" t="s">
        <v>1926</v>
      </c>
      <c r="S30" s="43" t="s">
        <v>1929</v>
      </c>
      <c r="T30" s="43"/>
      <c r="U30" s="238"/>
      <c r="V30" s="41"/>
      <c r="W30" s="268" t="s">
        <v>2006</v>
      </c>
      <c r="X30" s="42" t="s">
        <v>1932</v>
      </c>
      <c r="Y30" s="238" t="s">
        <v>1967</v>
      </c>
      <c r="Z30" s="43" t="s">
        <v>2113</v>
      </c>
      <c r="AA30" s="43" t="s">
        <v>2034</v>
      </c>
      <c r="AB30" s="280"/>
      <c r="AC30" s="231"/>
      <c r="AD30" s="263" t="s">
        <v>2027</v>
      </c>
      <c r="AE30" s="42" t="s">
        <v>1962</v>
      </c>
      <c r="AF30" s="43" t="s">
        <v>1964</v>
      </c>
      <c r="AG30" s="43" t="s">
        <v>2115</v>
      </c>
      <c r="AH30" s="231" t="s">
        <v>2034</v>
      </c>
      <c r="AI30" s="65"/>
      <c r="AJ30" s="4" t="s">
        <v>207</v>
      </c>
      <c r="AL30" s="4" t="s">
        <v>136</v>
      </c>
      <c r="AM30" s="4" t="s">
        <v>208</v>
      </c>
      <c r="AO30" s="8" t="s">
        <v>195</v>
      </c>
      <c r="AP30" s="12">
        <v>0.16</v>
      </c>
      <c r="AQ30" s="157" t="s">
        <v>205</v>
      </c>
      <c r="AR30" s="149" t="s">
        <v>2331</v>
      </c>
      <c r="AS30" s="172" t="str">
        <f t="shared" si="0"/>
        <v>神奈川県横浜市</v>
      </c>
      <c r="AT30" s="147">
        <v>11.12</v>
      </c>
      <c r="AU30" s="149">
        <v>10.88</v>
      </c>
      <c r="AV30" s="172">
        <v>10.72</v>
      </c>
      <c r="AW30" s="8" t="s">
        <v>206</v>
      </c>
      <c r="AX30" s="12">
        <v>0.45</v>
      </c>
      <c r="AY30" s="69"/>
      <c r="AZ30" s="69"/>
      <c r="BA30" s="69"/>
      <c r="BB30" s="69"/>
    </row>
    <row r="31" spans="1:54" ht="14.4">
      <c r="A31" s="19" t="s">
        <v>206</v>
      </c>
      <c r="B31" s="309" t="s">
        <v>2193</v>
      </c>
      <c r="C31" s="42">
        <v>0.14399999999999999</v>
      </c>
      <c r="D31" s="43">
        <v>4.8000000000000001E-2</v>
      </c>
      <c r="E31" s="238">
        <v>4.2000000000000003E-2</v>
      </c>
      <c r="F31" s="268" t="s">
        <v>2236</v>
      </c>
      <c r="G31" s="241" t="s">
        <v>1966</v>
      </c>
      <c r="H31" s="230" t="s">
        <v>1959</v>
      </c>
      <c r="I31" s="242" t="s">
        <v>1958</v>
      </c>
      <c r="J31" s="195">
        <f t="shared" si="1"/>
        <v>0.14399999999999999</v>
      </c>
      <c r="K31" s="43">
        <f t="shared" si="2"/>
        <v>0.186</v>
      </c>
      <c r="L31" s="238">
        <f t="shared" si="3"/>
        <v>0.23400000000000001</v>
      </c>
      <c r="M31" s="430" t="s">
        <v>2048</v>
      </c>
      <c r="N31" s="293" t="s">
        <v>2462</v>
      </c>
      <c r="O31" s="69"/>
      <c r="P31" s="19" t="s">
        <v>206</v>
      </c>
      <c r="Q31" s="268" t="s">
        <v>1981</v>
      </c>
      <c r="R31" s="42" t="s">
        <v>1926</v>
      </c>
      <c r="S31" s="43" t="s">
        <v>1929</v>
      </c>
      <c r="T31" s="43"/>
      <c r="U31" s="238"/>
      <c r="V31" s="41"/>
      <c r="W31" s="268" t="s">
        <v>2007</v>
      </c>
      <c r="X31" s="42" t="s">
        <v>1932</v>
      </c>
      <c r="Y31" s="238" t="s">
        <v>1967</v>
      </c>
      <c r="Z31" s="43" t="s">
        <v>2113</v>
      </c>
      <c r="AA31" s="43" t="s">
        <v>2034</v>
      </c>
      <c r="AB31" s="280"/>
      <c r="AC31" s="231"/>
      <c r="AD31" s="263" t="s">
        <v>2028</v>
      </c>
      <c r="AE31" s="42" t="s">
        <v>1962</v>
      </c>
      <c r="AF31" s="43" t="s">
        <v>1964</v>
      </c>
      <c r="AG31" s="43" t="s">
        <v>2115</v>
      </c>
      <c r="AH31" s="231" t="s">
        <v>2034</v>
      </c>
      <c r="AI31" s="65"/>
      <c r="AJ31" s="4" t="s">
        <v>209</v>
      </c>
      <c r="AL31" s="4" t="s">
        <v>136</v>
      </c>
      <c r="AM31" s="4" t="s">
        <v>210</v>
      </c>
      <c r="AO31" s="8" t="s">
        <v>195</v>
      </c>
      <c r="AP31" s="12">
        <v>0.16</v>
      </c>
      <c r="AQ31" s="157" t="s">
        <v>205</v>
      </c>
      <c r="AR31" s="149" t="s">
        <v>2332</v>
      </c>
      <c r="AS31" s="172" t="str">
        <f t="shared" si="0"/>
        <v>神奈川県川崎市</v>
      </c>
      <c r="AT31" s="147">
        <v>11.12</v>
      </c>
      <c r="AU31" s="149">
        <v>10.88</v>
      </c>
      <c r="AV31" s="172">
        <v>10.72</v>
      </c>
      <c r="AW31" s="8" t="s">
        <v>2131</v>
      </c>
      <c r="AX31" s="12">
        <v>0.55000000000000004</v>
      </c>
      <c r="AY31" s="69"/>
      <c r="AZ31" s="69"/>
      <c r="BA31" s="69"/>
      <c r="BB31" s="69"/>
    </row>
    <row r="32" spans="1:54" ht="15" thickBot="1">
      <c r="A32" s="19" t="s">
        <v>2088</v>
      </c>
      <c r="B32" s="309" t="s">
        <v>2194</v>
      </c>
      <c r="C32" s="42">
        <v>0.14399999999999999</v>
      </c>
      <c r="D32" s="43">
        <v>4.8000000000000001E-2</v>
      </c>
      <c r="E32" s="238">
        <v>4.2000000000000003E-2</v>
      </c>
      <c r="F32" s="268" t="s">
        <v>2237</v>
      </c>
      <c r="G32" s="241" t="s">
        <v>1966</v>
      </c>
      <c r="H32" s="230" t="s">
        <v>1959</v>
      </c>
      <c r="I32" s="242" t="s">
        <v>1958</v>
      </c>
      <c r="J32" s="195">
        <f t="shared" ref="J32" si="28">C32</f>
        <v>0.14399999999999999</v>
      </c>
      <c r="K32" s="43">
        <f t="shared" ref="K32" si="29">SUM(C32,E32)</f>
        <v>0.186</v>
      </c>
      <c r="L32" s="238">
        <f t="shared" ref="L32" si="30">SUM(C32:E32)</f>
        <v>0.23400000000000001</v>
      </c>
      <c r="M32" s="430" t="s">
        <v>2048</v>
      </c>
      <c r="N32" s="293" t="s">
        <v>2462</v>
      </c>
      <c r="O32" s="69"/>
      <c r="P32" s="19" t="s">
        <v>2088</v>
      </c>
      <c r="Q32" s="268" t="s">
        <v>2085</v>
      </c>
      <c r="R32" s="42" t="s">
        <v>1926</v>
      </c>
      <c r="S32" s="43" t="s">
        <v>1929</v>
      </c>
      <c r="T32" s="43"/>
      <c r="U32" s="238"/>
      <c r="V32" s="41"/>
      <c r="W32" s="268" t="s">
        <v>2086</v>
      </c>
      <c r="X32" s="42" t="s">
        <v>1932</v>
      </c>
      <c r="Y32" s="238" t="s">
        <v>1967</v>
      </c>
      <c r="Z32" s="43" t="s">
        <v>1931</v>
      </c>
      <c r="AA32" s="43" t="s">
        <v>1935</v>
      </c>
      <c r="AB32" s="280" t="s">
        <v>2113</v>
      </c>
      <c r="AC32" s="231" t="s">
        <v>2034</v>
      </c>
      <c r="AD32" s="263" t="s">
        <v>2087</v>
      </c>
      <c r="AE32" s="42" t="s">
        <v>1962</v>
      </c>
      <c r="AF32" s="43" t="s">
        <v>1964</v>
      </c>
      <c r="AG32" s="43" t="s">
        <v>2115</v>
      </c>
      <c r="AH32" s="231" t="s">
        <v>2034</v>
      </c>
      <c r="AI32" s="65"/>
      <c r="AJ32" s="4" t="s">
        <v>212</v>
      </c>
      <c r="AL32" s="4" t="s">
        <v>136</v>
      </c>
      <c r="AM32" s="4" t="s">
        <v>213</v>
      </c>
      <c r="AO32" s="13" t="s">
        <v>195</v>
      </c>
      <c r="AP32" s="14">
        <v>0.16</v>
      </c>
      <c r="AQ32" s="173" t="s">
        <v>211</v>
      </c>
      <c r="AR32" s="168" t="s">
        <v>2333</v>
      </c>
      <c r="AS32" s="181" t="str">
        <f t="shared" si="0"/>
        <v>大阪府大阪市</v>
      </c>
      <c r="AT32" s="151">
        <v>11.12</v>
      </c>
      <c r="AU32" s="152">
        <v>10.88</v>
      </c>
      <c r="AV32" s="219">
        <v>10.72</v>
      </c>
      <c r="AW32" s="8" t="s">
        <v>2132</v>
      </c>
      <c r="AX32" s="12">
        <v>0.55000000000000004</v>
      </c>
      <c r="AY32" s="69"/>
      <c r="AZ32" s="69"/>
      <c r="BA32" s="69"/>
      <c r="BB32" s="69"/>
    </row>
    <row r="33" spans="1:50" ht="14.4">
      <c r="A33" s="19" t="s">
        <v>2089</v>
      </c>
      <c r="B33" s="309" t="s">
        <v>2195</v>
      </c>
      <c r="C33" s="42">
        <v>0.14399999999999999</v>
      </c>
      <c r="D33" s="43">
        <v>4.8000000000000001E-2</v>
      </c>
      <c r="E33" s="238">
        <v>4.2000000000000003E-2</v>
      </c>
      <c r="F33" s="268" t="s">
        <v>2238</v>
      </c>
      <c r="G33" s="241" t="s">
        <v>1966</v>
      </c>
      <c r="H33" s="230" t="s">
        <v>1959</v>
      </c>
      <c r="I33" s="242" t="s">
        <v>1958</v>
      </c>
      <c r="J33" s="195">
        <f t="shared" si="1"/>
        <v>0.14399999999999999</v>
      </c>
      <c r="K33" s="43">
        <f t="shared" si="2"/>
        <v>0.186</v>
      </c>
      <c r="L33" s="238">
        <f t="shared" si="3"/>
        <v>0.23400000000000001</v>
      </c>
      <c r="M33" s="430" t="s">
        <v>2048</v>
      </c>
      <c r="N33" s="293" t="s">
        <v>2463</v>
      </c>
      <c r="O33" s="69"/>
      <c r="P33" s="19" t="s">
        <v>2089</v>
      </c>
      <c r="Q33" s="268" t="s">
        <v>1990</v>
      </c>
      <c r="R33" s="42" t="s">
        <v>1926</v>
      </c>
      <c r="S33" s="43" t="s">
        <v>1929</v>
      </c>
      <c r="T33" s="43"/>
      <c r="U33" s="238"/>
      <c r="V33" s="41"/>
      <c r="W33" s="268" t="s">
        <v>2008</v>
      </c>
      <c r="X33" s="42" t="s">
        <v>1932</v>
      </c>
      <c r="Y33" s="238" t="s">
        <v>1967</v>
      </c>
      <c r="Z33" s="43" t="s">
        <v>1931</v>
      </c>
      <c r="AA33" s="43" t="s">
        <v>1935</v>
      </c>
      <c r="AB33" s="280" t="s">
        <v>2113</v>
      </c>
      <c r="AC33" s="231" t="s">
        <v>2034</v>
      </c>
      <c r="AD33" s="263" t="s">
        <v>2029</v>
      </c>
      <c r="AE33" s="42" t="s">
        <v>1962</v>
      </c>
      <c r="AF33" s="43" t="s">
        <v>1964</v>
      </c>
      <c r="AG33" s="43" t="s">
        <v>2115</v>
      </c>
      <c r="AH33" s="231" t="s">
        <v>2034</v>
      </c>
      <c r="AJ33" s="4" t="s">
        <v>217</v>
      </c>
      <c r="AL33" s="4" t="s">
        <v>136</v>
      </c>
      <c r="AM33" s="4" t="s">
        <v>218</v>
      </c>
      <c r="AO33" s="10" t="s">
        <v>214</v>
      </c>
      <c r="AP33" s="70">
        <v>0.15</v>
      </c>
      <c r="AQ33" s="156" t="s">
        <v>215</v>
      </c>
      <c r="AR33" s="171" t="s">
        <v>216</v>
      </c>
      <c r="AS33" s="175" t="str">
        <f t="shared" si="0"/>
        <v>埼玉県さいたま市</v>
      </c>
      <c r="AT33" s="182">
        <v>11.05</v>
      </c>
      <c r="AU33" s="171">
        <v>10.83</v>
      </c>
      <c r="AV33" s="218">
        <v>10.68</v>
      </c>
      <c r="AW33" s="8" t="s">
        <v>2471</v>
      </c>
      <c r="AX33" s="12">
        <v>0.45</v>
      </c>
    </row>
    <row r="34" spans="1:50" ht="14.4">
      <c r="A34" s="19" t="s">
        <v>1922</v>
      </c>
      <c r="B34" s="309" t="s">
        <v>2196</v>
      </c>
      <c r="C34" s="42">
        <v>0.10199999999999999</v>
      </c>
      <c r="D34" s="43">
        <v>0.03</v>
      </c>
      <c r="E34" s="238">
        <v>2.4E-2</v>
      </c>
      <c r="F34" s="268" t="s">
        <v>2239</v>
      </c>
      <c r="G34" s="241" t="s">
        <v>1966</v>
      </c>
      <c r="H34" s="230" t="s">
        <v>1959</v>
      </c>
      <c r="I34" s="242" t="s">
        <v>1958</v>
      </c>
      <c r="J34" s="195">
        <f t="shared" si="1"/>
        <v>0.10199999999999999</v>
      </c>
      <c r="K34" s="43">
        <f t="shared" si="2"/>
        <v>0.126</v>
      </c>
      <c r="L34" s="238">
        <f t="shared" si="3"/>
        <v>0.156</v>
      </c>
      <c r="M34" s="430" t="s">
        <v>2048</v>
      </c>
      <c r="N34" s="293" t="s">
        <v>2462</v>
      </c>
      <c r="O34" s="69"/>
      <c r="P34" s="19" t="s">
        <v>1922</v>
      </c>
      <c r="Q34" s="268" t="s">
        <v>1982</v>
      </c>
      <c r="R34" s="42" t="s">
        <v>1926</v>
      </c>
      <c r="S34" s="43" t="s">
        <v>1929</v>
      </c>
      <c r="T34" s="43"/>
      <c r="U34" s="238"/>
      <c r="V34" s="41"/>
      <c r="W34" s="268" t="s">
        <v>2009</v>
      </c>
      <c r="X34" s="42" t="s">
        <v>1932</v>
      </c>
      <c r="Y34" s="238" t="s">
        <v>1967</v>
      </c>
      <c r="Z34" s="43" t="s">
        <v>2113</v>
      </c>
      <c r="AA34" s="43" t="s">
        <v>2034</v>
      </c>
      <c r="AB34" s="280"/>
      <c r="AC34" s="231"/>
      <c r="AD34" s="263" t="s">
        <v>2030</v>
      </c>
      <c r="AE34" s="42" t="s">
        <v>1962</v>
      </c>
      <c r="AF34" s="43" t="s">
        <v>1964</v>
      </c>
      <c r="AG34" s="43" t="s">
        <v>2115</v>
      </c>
      <c r="AH34" s="231" t="s">
        <v>2034</v>
      </c>
      <c r="AJ34" s="4" t="s">
        <v>220</v>
      </c>
      <c r="AL34" s="4" t="s">
        <v>136</v>
      </c>
      <c r="AM34" s="4" t="s">
        <v>221</v>
      </c>
      <c r="AO34" s="8" t="s">
        <v>214</v>
      </c>
      <c r="AP34" s="12">
        <v>0.15</v>
      </c>
      <c r="AQ34" s="157" t="s">
        <v>1936</v>
      </c>
      <c r="AR34" s="149" t="s">
        <v>219</v>
      </c>
      <c r="AS34" s="161" t="str">
        <f t="shared" si="0"/>
        <v>千葉県千葉市</v>
      </c>
      <c r="AT34" s="147">
        <v>11.05</v>
      </c>
      <c r="AU34" s="149">
        <v>10.83</v>
      </c>
      <c r="AV34" s="172">
        <v>10.68</v>
      </c>
      <c r="AW34" s="8" t="s">
        <v>2473</v>
      </c>
      <c r="AX34" s="12">
        <v>0.45</v>
      </c>
    </row>
    <row r="35" spans="1:50" ht="14.4">
      <c r="A35" s="19" t="s">
        <v>2090</v>
      </c>
      <c r="B35" s="309" t="s">
        <v>2197</v>
      </c>
      <c r="C35" s="42">
        <v>0.10199999999999999</v>
      </c>
      <c r="D35" s="43">
        <v>0.03</v>
      </c>
      <c r="E35" s="238">
        <v>2.4E-2</v>
      </c>
      <c r="F35" s="268" t="s">
        <v>2254</v>
      </c>
      <c r="G35" s="241" t="s">
        <v>1966</v>
      </c>
      <c r="H35" s="230" t="s">
        <v>1959</v>
      </c>
      <c r="I35" s="242" t="s">
        <v>1958</v>
      </c>
      <c r="J35" s="195">
        <f t="shared" ref="J35" si="31">C35</f>
        <v>0.10199999999999999</v>
      </c>
      <c r="K35" s="43">
        <f t="shared" ref="K35" si="32">SUM(C35,E35)</f>
        <v>0.126</v>
      </c>
      <c r="L35" s="238">
        <f t="shared" ref="L35" si="33">SUM(C35:E35)</f>
        <v>0.156</v>
      </c>
      <c r="M35" s="430" t="s">
        <v>2048</v>
      </c>
      <c r="N35" s="293" t="s">
        <v>2462</v>
      </c>
      <c r="O35" s="69"/>
      <c r="P35" s="19" t="s">
        <v>2090</v>
      </c>
      <c r="Q35" s="268" t="s">
        <v>2091</v>
      </c>
      <c r="R35" s="42" t="s">
        <v>1926</v>
      </c>
      <c r="S35" s="43" t="s">
        <v>1929</v>
      </c>
      <c r="T35" s="43"/>
      <c r="U35" s="238"/>
      <c r="V35" s="41"/>
      <c r="W35" s="268" t="s">
        <v>2092</v>
      </c>
      <c r="X35" s="42" t="s">
        <v>1932</v>
      </c>
      <c r="Y35" s="238" t="s">
        <v>1967</v>
      </c>
      <c r="Z35" s="43" t="s">
        <v>1931</v>
      </c>
      <c r="AA35" s="43" t="s">
        <v>1935</v>
      </c>
      <c r="AB35" s="280" t="s">
        <v>2113</v>
      </c>
      <c r="AC35" s="231" t="s">
        <v>2034</v>
      </c>
      <c r="AD35" s="263" t="s">
        <v>2093</v>
      </c>
      <c r="AE35" s="42" t="s">
        <v>1962</v>
      </c>
      <c r="AF35" s="43" t="s">
        <v>1964</v>
      </c>
      <c r="AG35" s="43" t="s">
        <v>2115</v>
      </c>
      <c r="AH35" s="231" t="s">
        <v>2034</v>
      </c>
      <c r="AJ35" s="4" t="s">
        <v>223</v>
      </c>
      <c r="AL35" s="4" t="s">
        <v>136</v>
      </c>
      <c r="AM35" s="4" t="s">
        <v>224</v>
      </c>
      <c r="AO35" s="8" t="s">
        <v>214</v>
      </c>
      <c r="AP35" s="12">
        <v>0.15</v>
      </c>
      <c r="AQ35" s="157" t="s">
        <v>1936</v>
      </c>
      <c r="AR35" s="149" t="s">
        <v>222</v>
      </c>
      <c r="AS35" s="161" t="str">
        <f t="shared" si="0"/>
        <v>千葉県浦安市</v>
      </c>
      <c r="AT35" s="147">
        <v>11.05</v>
      </c>
      <c r="AU35" s="149">
        <v>10.83</v>
      </c>
      <c r="AV35" s="172">
        <v>10.68</v>
      </c>
      <c r="AW35" s="8" t="s">
        <v>2474</v>
      </c>
      <c r="AX35" s="12">
        <v>0.45</v>
      </c>
    </row>
    <row r="36" spans="1:50" ht="14.4">
      <c r="A36" s="19" t="s">
        <v>2094</v>
      </c>
      <c r="B36" s="309" t="s">
        <v>2198</v>
      </c>
      <c r="C36" s="42">
        <v>0.10199999999999999</v>
      </c>
      <c r="D36" s="43">
        <v>0.03</v>
      </c>
      <c r="E36" s="238">
        <v>2.4E-2</v>
      </c>
      <c r="F36" s="268" t="s">
        <v>2255</v>
      </c>
      <c r="G36" s="241" t="s">
        <v>1966</v>
      </c>
      <c r="H36" s="230" t="s">
        <v>1959</v>
      </c>
      <c r="I36" s="242" t="s">
        <v>1958</v>
      </c>
      <c r="J36" s="195">
        <f t="shared" si="1"/>
        <v>0.10199999999999999</v>
      </c>
      <c r="K36" s="43">
        <f t="shared" si="2"/>
        <v>0.126</v>
      </c>
      <c r="L36" s="238">
        <f t="shared" si="3"/>
        <v>0.156</v>
      </c>
      <c r="M36" s="430" t="s">
        <v>2048</v>
      </c>
      <c r="N36" s="293" t="s">
        <v>2463</v>
      </c>
      <c r="O36" s="69"/>
      <c r="P36" s="19" t="s">
        <v>2094</v>
      </c>
      <c r="Q36" s="268" t="s">
        <v>2267</v>
      </c>
      <c r="R36" s="42" t="s">
        <v>1926</v>
      </c>
      <c r="S36" s="43" t="s">
        <v>1929</v>
      </c>
      <c r="T36" s="43"/>
      <c r="U36" s="238"/>
      <c r="V36" s="41"/>
      <c r="W36" s="268" t="s">
        <v>2010</v>
      </c>
      <c r="X36" s="42" t="s">
        <v>1932</v>
      </c>
      <c r="Y36" s="238" t="s">
        <v>1967</v>
      </c>
      <c r="Z36" s="43" t="s">
        <v>1931</v>
      </c>
      <c r="AA36" s="43" t="s">
        <v>1935</v>
      </c>
      <c r="AB36" s="280" t="s">
        <v>2113</v>
      </c>
      <c r="AC36" s="231" t="s">
        <v>2034</v>
      </c>
      <c r="AD36" s="263" t="s">
        <v>2297</v>
      </c>
      <c r="AE36" s="42" t="s">
        <v>1962</v>
      </c>
      <c r="AF36" s="43" t="s">
        <v>1964</v>
      </c>
      <c r="AG36" s="43" t="s">
        <v>2115</v>
      </c>
      <c r="AH36" s="231" t="s">
        <v>2034</v>
      </c>
      <c r="AJ36" s="4" t="s">
        <v>226</v>
      </c>
      <c r="AL36" s="4" t="s">
        <v>136</v>
      </c>
      <c r="AM36" s="4" t="s">
        <v>227</v>
      </c>
      <c r="AO36" s="8" t="s">
        <v>214</v>
      </c>
      <c r="AP36" s="12">
        <v>0.15</v>
      </c>
      <c r="AQ36" s="157" t="s">
        <v>139</v>
      </c>
      <c r="AR36" s="149" t="s">
        <v>225</v>
      </c>
      <c r="AS36" s="161" t="str">
        <f t="shared" si="0"/>
        <v>東京都八王子市</v>
      </c>
      <c r="AT36" s="147">
        <v>11.05</v>
      </c>
      <c r="AU36" s="149">
        <v>10.83</v>
      </c>
      <c r="AV36" s="172">
        <v>10.68</v>
      </c>
      <c r="AW36" s="19" t="s">
        <v>2210</v>
      </c>
      <c r="AX36" s="12">
        <v>0.45</v>
      </c>
    </row>
    <row r="37" spans="1:50" ht="14.4">
      <c r="A37" s="19" t="s">
        <v>2210</v>
      </c>
      <c r="B37" s="309" t="s">
        <v>2199</v>
      </c>
      <c r="C37" s="42">
        <v>7.8E-2</v>
      </c>
      <c r="D37" s="43">
        <v>1.7999999999999999E-2</v>
      </c>
      <c r="E37" s="238">
        <v>1.2E-2</v>
      </c>
      <c r="F37" s="268" t="s">
        <v>2256</v>
      </c>
      <c r="G37" s="241" t="s">
        <v>1966</v>
      </c>
      <c r="H37" s="230" t="s">
        <v>1959</v>
      </c>
      <c r="I37" s="242" t="s">
        <v>1958</v>
      </c>
      <c r="J37" s="195">
        <f t="shared" ref="J37" si="34">C37</f>
        <v>7.8E-2</v>
      </c>
      <c r="K37" s="43">
        <f t="shared" ref="K37" si="35">SUM(C37,E37)</f>
        <v>0.09</v>
      </c>
      <c r="L37" s="238">
        <f t="shared" ref="L37" si="36">SUM(C37:E37)</f>
        <v>0.108</v>
      </c>
      <c r="M37" s="430" t="s">
        <v>2048</v>
      </c>
      <c r="N37" s="293" t="s">
        <v>2462</v>
      </c>
      <c r="O37" s="69"/>
      <c r="P37" s="19" t="s">
        <v>2210</v>
      </c>
      <c r="Q37" s="268" t="s">
        <v>2268</v>
      </c>
      <c r="R37" s="42" t="s">
        <v>1926</v>
      </c>
      <c r="S37" s="43" t="s">
        <v>1929</v>
      </c>
      <c r="T37" s="43"/>
      <c r="U37" s="238"/>
      <c r="V37" s="41"/>
      <c r="W37" s="268" t="s">
        <v>2279</v>
      </c>
      <c r="X37" s="42" t="s">
        <v>1932</v>
      </c>
      <c r="Y37" s="238" t="s">
        <v>1967</v>
      </c>
      <c r="Z37" s="43" t="s">
        <v>1931</v>
      </c>
      <c r="AA37" s="43" t="s">
        <v>1935</v>
      </c>
      <c r="AB37" s="280" t="s">
        <v>2113</v>
      </c>
      <c r="AC37" s="231" t="s">
        <v>2034</v>
      </c>
      <c r="AD37" s="263" t="s">
        <v>2298</v>
      </c>
      <c r="AE37" s="42" t="s">
        <v>1962</v>
      </c>
      <c r="AF37" s="43" t="s">
        <v>1964</v>
      </c>
      <c r="AG37" s="43" t="s">
        <v>2115</v>
      </c>
      <c r="AH37" s="231" t="s">
        <v>2034</v>
      </c>
      <c r="AJ37" s="4" t="s">
        <v>229</v>
      </c>
      <c r="AL37" s="4" t="s">
        <v>136</v>
      </c>
      <c r="AM37" s="4" t="s">
        <v>230</v>
      </c>
      <c r="AO37" s="8" t="s">
        <v>214</v>
      </c>
      <c r="AP37" s="12">
        <v>0.15</v>
      </c>
      <c r="AQ37" s="157" t="s">
        <v>139</v>
      </c>
      <c r="AR37" s="149" t="s">
        <v>228</v>
      </c>
      <c r="AS37" s="161" t="str">
        <f t="shared" si="0"/>
        <v>東京都武蔵野市</v>
      </c>
      <c r="AT37" s="147">
        <v>11.05</v>
      </c>
      <c r="AU37" s="149">
        <v>10.83</v>
      </c>
      <c r="AV37" s="172">
        <v>10.68</v>
      </c>
      <c r="AW37" s="19" t="s">
        <v>2211</v>
      </c>
      <c r="AX37" s="12">
        <v>0.45</v>
      </c>
    </row>
    <row r="38" spans="1:50" ht="14.4">
      <c r="A38" s="19" t="s">
        <v>2211</v>
      </c>
      <c r="B38" s="309" t="s">
        <v>2200</v>
      </c>
      <c r="C38" s="42">
        <v>7.8E-2</v>
      </c>
      <c r="D38" s="43">
        <v>1.7999999999999999E-2</v>
      </c>
      <c r="E38" s="238">
        <v>1.2E-2</v>
      </c>
      <c r="F38" s="268" t="s">
        <v>2257</v>
      </c>
      <c r="G38" s="241" t="s">
        <v>1966</v>
      </c>
      <c r="H38" s="230" t="s">
        <v>1959</v>
      </c>
      <c r="I38" s="242" t="s">
        <v>1958</v>
      </c>
      <c r="J38" s="195">
        <f t="shared" si="1"/>
        <v>7.8E-2</v>
      </c>
      <c r="K38" s="43">
        <f t="shared" si="2"/>
        <v>0.09</v>
      </c>
      <c r="L38" s="238">
        <f t="shared" si="3"/>
        <v>0.108</v>
      </c>
      <c r="M38" s="430" t="s">
        <v>2048</v>
      </c>
      <c r="N38" s="293" t="s">
        <v>2463</v>
      </c>
      <c r="O38" s="69"/>
      <c r="P38" s="19" t="s">
        <v>2211</v>
      </c>
      <c r="Q38" s="268" t="s">
        <v>2269</v>
      </c>
      <c r="R38" s="42" t="s">
        <v>1926</v>
      </c>
      <c r="S38" s="43" t="s">
        <v>1929</v>
      </c>
      <c r="T38" s="43"/>
      <c r="U38" s="238"/>
      <c r="V38" s="41"/>
      <c r="W38" s="268" t="s">
        <v>2280</v>
      </c>
      <c r="X38" s="42" t="s">
        <v>1932</v>
      </c>
      <c r="Y38" s="238" t="s">
        <v>1967</v>
      </c>
      <c r="Z38" s="43" t="s">
        <v>1931</v>
      </c>
      <c r="AA38" s="43" t="s">
        <v>1935</v>
      </c>
      <c r="AB38" s="280" t="s">
        <v>2113</v>
      </c>
      <c r="AC38" s="231" t="s">
        <v>2034</v>
      </c>
      <c r="AD38" s="263" t="s">
        <v>2299</v>
      </c>
      <c r="AE38" s="42" t="s">
        <v>1962</v>
      </c>
      <c r="AF38" s="43" t="s">
        <v>1964</v>
      </c>
      <c r="AG38" s="43" t="s">
        <v>2115</v>
      </c>
      <c r="AH38" s="231" t="s">
        <v>2034</v>
      </c>
      <c r="AJ38" s="4" t="s">
        <v>232</v>
      </c>
      <c r="AL38" s="4" t="s">
        <v>136</v>
      </c>
      <c r="AM38" s="4" t="s">
        <v>233</v>
      </c>
      <c r="AO38" s="8" t="s">
        <v>214</v>
      </c>
      <c r="AP38" s="12">
        <v>0.15</v>
      </c>
      <c r="AQ38" s="157" t="s">
        <v>139</v>
      </c>
      <c r="AR38" s="149" t="s">
        <v>231</v>
      </c>
      <c r="AS38" s="161" t="str">
        <f t="shared" si="0"/>
        <v>東京都三鷹市</v>
      </c>
      <c r="AT38" s="147">
        <v>11.05</v>
      </c>
      <c r="AU38" s="149">
        <v>10.83</v>
      </c>
      <c r="AV38" s="172">
        <v>10.68</v>
      </c>
      <c r="AW38" s="8" t="s">
        <v>2472</v>
      </c>
      <c r="AX38" s="12">
        <v>0.45</v>
      </c>
    </row>
    <row r="39" spans="1:50" ht="14.4">
      <c r="A39" s="300" t="s">
        <v>1923</v>
      </c>
      <c r="B39" s="309" t="s">
        <v>2201</v>
      </c>
      <c r="C39" s="202">
        <v>7.8E-2</v>
      </c>
      <c r="D39" s="282">
        <v>1.7999999999999999E-2</v>
      </c>
      <c r="E39" s="236">
        <v>1.2E-2</v>
      </c>
      <c r="F39" s="300" t="s">
        <v>2240</v>
      </c>
      <c r="G39" s="244" t="s">
        <v>1966</v>
      </c>
      <c r="H39" s="245" t="s">
        <v>1959</v>
      </c>
      <c r="I39" s="246" t="s">
        <v>1958</v>
      </c>
      <c r="J39" s="288">
        <f t="shared" ref="J39:J40" si="37">C39</f>
        <v>7.8E-2</v>
      </c>
      <c r="K39" s="282">
        <f t="shared" ref="K39:K40" si="38">SUM(C39,E39)</f>
        <v>0.09</v>
      </c>
      <c r="L39" s="236">
        <f t="shared" ref="L39:L40" si="39">SUM(C39:E39)</f>
        <v>0.108</v>
      </c>
      <c r="M39" s="430" t="s">
        <v>2048</v>
      </c>
      <c r="N39" s="293" t="s">
        <v>2462</v>
      </c>
      <c r="O39" s="69"/>
      <c r="P39" s="300" t="s">
        <v>1923</v>
      </c>
      <c r="Q39" s="300" t="s">
        <v>1983</v>
      </c>
      <c r="R39" s="202" t="s">
        <v>1926</v>
      </c>
      <c r="S39" s="282" t="s">
        <v>1929</v>
      </c>
      <c r="T39" s="282"/>
      <c r="U39" s="236"/>
      <c r="V39" s="231"/>
      <c r="W39" s="300" t="s">
        <v>2011</v>
      </c>
      <c r="X39" s="202" t="s">
        <v>1932</v>
      </c>
      <c r="Y39" s="236" t="s">
        <v>1967</v>
      </c>
      <c r="Z39" s="282" t="s">
        <v>2113</v>
      </c>
      <c r="AA39" s="282" t="s">
        <v>2034</v>
      </c>
      <c r="AB39" s="283"/>
      <c r="AC39" s="284"/>
      <c r="AD39" s="349" t="s">
        <v>2031</v>
      </c>
      <c r="AE39" s="202" t="s">
        <v>1962</v>
      </c>
      <c r="AF39" s="282" t="s">
        <v>1964</v>
      </c>
      <c r="AG39" s="282" t="s">
        <v>2115</v>
      </c>
      <c r="AH39" s="284" t="s">
        <v>2034</v>
      </c>
      <c r="AJ39" s="4" t="s">
        <v>235</v>
      </c>
      <c r="AL39" s="4" t="s">
        <v>136</v>
      </c>
      <c r="AM39" s="4" t="s">
        <v>236</v>
      </c>
      <c r="AO39" s="8" t="s">
        <v>214</v>
      </c>
      <c r="AP39" s="12">
        <v>0.15</v>
      </c>
      <c r="AQ39" s="157" t="s">
        <v>139</v>
      </c>
      <c r="AR39" s="149" t="s">
        <v>234</v>
      </c>
      <c r="AS39" s="161" t="str">
        <f t="shared" si="0"/>
        <v>東京都青梅市</v>
      </c>
      <c r="AT39" s="147">
        <v>11.05</v>
      </c>
      <c r="AU39" s="149">
        <v>10.83</v>
      </c>
      <c r="AV39" s="172">
        <v>10.68</v>
      </c>
      <c r="AW39" s="13" t="s">
        <v>2212</v>
      </c>
      <c r="AX39" s="14">
        <v>0.45</v>
      </c>
    </row>
    <row r="40" spans="1:50" ht="15" thickBot="1">
      <c r="A40" s="194" t="s">
        <v>2212</v>
      </c>
      <c r="B40" s="308" t="s">
        <v>2202</v>
      </c>
      <c r="C40" s="202">
        <v>7.8E-2</v>
      </c>
      <c r="D40" s="282">
        <v>1.7999999999999999E-2</v>
      </c>
      <c r="E40" s="236">
        <v>1.2E-2</v>
      </c>
      <c r="F40" s="268" t="s">
        <v>2258</v>
      </c>
      <c r="G40" s="244" t="s">
        <v>1966</v>
      </c>
      <c r="H40" s="245" t="s">
        <v>1959</v>
      </c>
      <c r="I40" s="246" t="s">
        <v>1958</v>
      </c>
      <c r="J40" s="288">
        <f t="shared" si="37"/>
        <v>7.8E-2</v>
      </c>
      <c r="K40" s="282">
        <f t="shared" si="38"/>
        <v>0.09</v>
      </c>
      <c r="L40" s="236">
        <f t="shared" si="39"/>
        <v>0.108</v>
      </c>
      <c r="M40" s="430" t="s">
        <v>2048</v>
      </c>
      <c r="N40" s="293" t="s">
        <v>2462</v>
      </c>
      <c r="O40" s="69"/>
      <c r="P40" s="194" t="s">
        <v>2212</v>
      </c>
      <c r="Q40" s="268" t="s">
        <v>2270</v>
      </c>
      <c r="R40" s="202" t="s">
        <v>1926</v>
      </c>
      <c r="S40" s="282" t="s">
        <v>1929</v>
      </c>
      <c r="T40" s="282"/>
      <c r="U40" s="236"/>
      <c r="V40" s="231"/>
      <c r="W40" s="268" t="s">
        <v>2281</v>
      </c>
      <c r="X40" s="202" t="s">
        <v>1932</v>
      </c>
      <c r="Y40" s="236" t="s">
        <v>1967</v>
      </c>
      <c r="Z40" s="43" t="s">
        <v>1931</v>
      </c>
      <c r="AA40" s="43" t="s">
        <v>1935</v>
      </c>
      <c r="AB40" s="283" t="s">
        <v>2113</v>
      </c>
      <c r="AC40" s="284" t="s">
        <v>2034</v>
      </c>
      <c r="AD40" s="350" t="s">
        <v>2300</v>
      </c>
      <c r="AE40" s="202" t="s">
        <v>1962</v>
      </c>
      <c r="AF40" s="282" t="s">
        <v>1964</v>
      </c>
      <c r="AG40" s="282" t="s">
        <v>2115</v>
      </c>
      <c r="AH40" s="284" t="s">
        <v>2034</v>
      </c>
      <c r="AJ40" s="4" t="s">
        <v>237</v>
      </c>
      <c r="AL40" s="4" t="s">
        <v>136</v>
      </c>
      <c r="AM40" s="4" t="s">
        <v>238</v>
      </c>
      <c r="AO40" s="8" t="s">
        <v>214</v>
      </c>
      <c r="AP40" s="12">
        <v>0.15</v>
      </c>
      <c r="AQ40" s="157" t="s">
        <v>139</v>
      </c>
      <c r="AR40" s="149" t="s">
        <v>1937</v>
      </c>
      <c r="AS40" s="161" t="str">
        <f t="shared" si="0"/>
        <v>東京都府中市</v>
      </c>
      <c r="AT40" s="147">
        <v>11.05</v>
      </c>
      <c r="AU40" s="149">
        <v>10.83</v>
      </c>
      <c r="AV40" s="161">
        <v>10.68</v>
      </c>
      <c r="AW40" s="13" t="s">
        <v>2213</v>
      </c>
      <c r="AX40" s="14">
        <v>0.45</v>
      </c>
    </row>
    <row r="41" spans="1:50" ht="15" thickBot="1">
      <c r="A41" s="19" t="s">
        <v>2213</v>
      </c>
      <c r="B41" s="310" t="s">
        <v>2203</v>
      </c>
      <c r="C41" s="202">
        <v>7.8E-2</v>
      </c>
      <c r="D41" s="282">
        <v>1.7999999999999999E-2</v>
      </c>
      <c r="E41" s="236">
        <v>1.2E-2</v>
      </c>
      <c r="F41" s="285" t="s">
        <v>2259</v>
      </c>
      <c r="G41" s="244" t="s">
        <v>1966</v>
      </c>
      <c r="H41" s="245" t="s">
        <v>1959</v>
      </c>
      <c r="I41" s="246" t="s">
        <v>1958</v>
      </c>
      <c r="J41" s="288">
        <f t="shared" si="1"/>
        <v>7.8E-2</v>
      </c>
      <c r="K41" s="282">
        <f t="shared" si="2"/>
        <v>0.09</v>
      </c>
      <c r="L41" s="236">
        <f t="shared" si="3"/>
        <v>0.108</v>
      </c>
      <c r="M41" s="431" t="s">
        <v>2048</v>
      </c>
      <c r="N41" s="294" t="s">
        <v>2463</v>
      </c>
      <c r="O41" s="69"/>
      <c r="P41" s="19" t="s">
        <v>2213</v>
      </c>
      <c r="Q41" s="268" t="s">
        <v>2271</v>
      </c>
      <c r="R41" s="202" t="s">
        <v>1926</v>
      </c>
      <c r="S41" s="282" t="s">
        <v>1929</v>
      </c>
      <c r="T41" s="282"/>
      <c r="U41" s="236"/>
      <c r="V41" s="273"/>
      <c r="W41" s="268" t="s">
        <v>2282</v>
      </c>
      <c r="X41" s="44" t="s">
        <v>1932</v>
      </c>
      <c r="Y41" s="239" t="s">
        <v>1967</v>
      </c>
      <c r="Z41" s="45" t="s">
        <v>1931</v>
      </c>
      <c r="AA41" s="45" t="s">
        <v>1935</v>
      </c>
      <c r="AB41" s="354" t="s">
        <v>2113</v>
      </c>
      <c r="AC41" s="232" t="s">
        <v>2034</v>
      </c>
      <c r="AD41" s="350" t="s">
        <v>2301</v>
      </c>
      <c r="AE41" s="202" t="s">
        <v>1962</v>
      </c>
      <c r="AF41" s="282" t="s">
        <v>1964</v>
      </c>
      <c r="AG41" s="282" t="s">
        <v>2115</v>
      </c>
      <c r="AH41" s="284" t="s">
        <v>2034</v>
      </c>
      <c r="AJ41" s="4" t="s">
        <v>240</v>
      </c>
      <c r="AL41" s="4" t="s">
        <v>136</v>
      </c>
      <c r="AM41" s="4" t="s">
        <v>241</v>
      </c>
      <c r="AO41" s="8" t="s">
        <v>214</v>
      </c>
      <c r="AP41" s="12">
        <v>0.15</v>
      </c>
      <c r="AQ41" s="157" t="s">
        <v>139</v>
      </c>
      <c r="AR41" s="149" t="s">
        <v>239</v>
      </c>
      <c r="AS41" s="161" t="str">
        <f t="shared" si="0"/>
        <v>東京都小金井市</v>
      </c>
      <c r="AT41" s="147">
        <v>11.05</v>
      </c>
      <c r="AU41" s="149">
        <v>10.83</v>
      </c>
      <c r="AV41" s="161">
        <v>10.68</v>
      </c>
      <c r="AW41" s="326" t="s">
        <v>2133</v>
      </c>
      <c r="AX41" s="303">
        <v>0.7</v>
      </c>
    </row>
    <row r="42" spans="1:50" ht="14.4">
      <c r="A42" s="305" t="s">
        <v>2133</v>
      </c>
      <c r="B42" s="308" t="s">
        <v>2204</v>
      </c>
      <c r="C42" s="198">
        <v>0.156</v>
      </c>
      <c r="D42" s="199">
        <v>0.06</v>
      </c>
      <c r="E42" s="201">
        <v>4.8000000000000001E-2</v>
      </c>
      <c r="F42" s="290" t="s">
        <v>2260</v>
      </c>
      <c r="G42" s="247" t="s">
        <v>1966</v>
      </c>
      <c r="H42" s="249" t="s">
        <v>1959</v>
      </c>
      <c r="I42" s="250" t="s">
        <v>1958</v>
      </c>
      <c r="J42" s="198">
        <f>C42</f>
        <v>0.156</v>
      </c>
      <c r="K42" s="199">
        <f t="shared" ref="K42" si="40">SUM(C42,E42)</f>
        <v>0.20400000000000001</v>
      </c>
      <c r="L42" s="237">
        <f t="shared" ref="L42" si="41">SUM(C42:E42)</f>
        <v>0.26400000000000001</v>
      </c>
      <c r="M42" s="429" t="s">
        <v>2048</v>
      </c>
      <c r="N42" s="332" t="s">
        <v>2467</v>
      </c>
      <c r="O42" s="69"/>
      <c r="P42" s="6" t="s">
        <v>2133</v>
      </c>
      <c r="Q42" s="270" t="s">
        <v>2272</v>
      </c>
      <c r="R42" s="200" t="s">
        <v>1928</v>
      </c>
      <c r="S42" s="199" t="s">
        <v>1929</v>
      </c>
      <c r="T42" s="199"/>
      <c r="U42" s="199"/>
      <c r="V42" s="201"/>
      <c r="W42" s="270" t="s">
        <v>2283</v>
      </c>
      <c r="X42" s="198" t="s">
        <v>1931</v>
      </c>
      <c r="Y42" s="199" t="s">
        <v>1934</v>
      </c>
      <c r="Z42" s="199" t="s">
        <v>2113</v>
      </c>
      <c r="AA42" s="199" t="s">
        <v>2034</v>
      </c>
      <c r="AB42" s="281"/>
      <c r="AC42" s="237"/>
      <c r="AD42" s="270" t="s">
        <v>2290</v>
      </c>
      <c r="AE42" s="200" t="s">
        <v>1961</v>
      </c>
      <c r="AF42" s="199" t="s">
        <v>1963</v>
      </c>
      <c r="AG42" s="199" t="s">
        <v>2115</v>
      </c>
      <c r="AH42" s="201" t="s">
        <v>2034</v>
      </c>
      <c r="AJ42" s="4" t="s">
        <v>243</v>
      </c>
      <c r="AL42" s="4" t="s">
        <v>136</v>
      </c>
      <c r="AM42" s="4" t="s">
        <v>244</v>
      </c>
      <c r="AO42" s="8" t="s">
        <v>214</v>
      </c>
      <c r="AP42" s="12">
        <v>0.15</v>
      </c>
      <c r="AQ42" s="157" t="s">
        <v>139</v>
      </c>
      <c r="AR42" s="149" t="s">
        <v>242</v>
      </c>
      <c r="AS42" s="161" t="str">
        <f t="shared" si="0"/>
        <v>東京都小平市</v>
      </c>
      <c r="AT42" s="147">
        <v>11.05</v>
      </c>
      <c r="AU42" s="149">
        <v>10.83</v>
      </c>
      <c r="AV42" s="161">
        <v>10.68</v>
      </c>
      <c r="AW42" s="252" t="s">
        <v>2134</v>
      </c>
      <c r="AX42" s="304">
        <v>0.7</v>
      </c>
    </row>
    <row r="43" spans="1:50" ht="14.4">
      <c r="A43" s="306" t="s">
        <v>2134</v>
      </c>
      <c r="B43" s="309" t="s">
        <v>2205</v>
      </c>
      <c r="C43" s="42">
        <v>0.156</v>
      </c>
      <c r="D43" s="43">
        <v>0.06</v>
      </c>
      <c r="E43" s="231">
        <v>4.8000000000000001E-2</v>
      </c>
      <c r="F43" s="291" t="s">
        <v>2261</v>
      </c>
      <c r="G43" s="241" t="s">
        <v>1966</v>
      </c>
      <c r="H43" s="230" t="s">
        <v>1959</v>
      </c>
      <c r="I43" s="242" t="s">
        <v>1958</v>
      </c>
      <c r="J43" s="42">
        <f>C43</f>
        <v>0.156</v>
      </c>
      <c r="K43" s="43">
        <f t="shared" ref="K43" si="42">SUM(C43,E43)</f>
        <v>0.20400000000000001</v>
      </c>
      <c r="L43" s="238">
        <f t="shared" ref="L43" si="43">SUM(C43:E43)</f>
        <v>0.26400000000000001</v>
      </c>
      <c r="M43" s="432" t="s">
        <v>2048</v>
      </c>
      <c r="N43" s="293" t="s">
        <v>2467</v>
      </c>
      <c r="O43" s="69"/>
      <c r="P43" s="4" t="s">
        <v>2134</v>
      </c>
      <c r="Q43" s="300" t="s">
        <v>2273</v>
      </c>
      <c r="R43" s="195" t="s">
        <v>1928</v>
      </c>
      <c r="S43" s="43" t="s">
        <v>1929</v>
      </c>
      <c r="T43" s="43"/>
      <c r="U43" s="43"/>
      <c r="V43" s="231"/>
      <c r="W43" s="300" t="s">
        <v>2284</v>
      </c>
      <c r="X43" s="42" t="s">
        <v>1931</v>
      </c>
      <c r="Y43" s="43" t="s">
        <v>1934</v>
      </c>
      <c r="Z43" s="43" t="s">
        <v>2113</v>
      </c>
      <c r="AA43" s="43" t="s">
        <v>2034</v>
      </c>
      <c r="AB43" s="280"/>
      <c r="AC43" s="238"/>
      <c r="AD43" s="300" t="s">
        <v>2291</v>
      </c>
      <c r="AE43" s="195" t="s">
        <v>1961</v>
      </c>
      <c r="AF43" s="43" t="s">
        <v>1963</v>
      </c>
      <c r="AG43" s="43" t="s">
        <v>2115</v>
      </c>
      <c r="AH43" s="231" t="s">
        <v>2034</v>
      </c>
      <c r="AJ43" s="4" t="s">
        <v>246</v>
      </c>
      <c r="AL43" s="4" t="s">
        <v>136</v>
      </c>
      <c r="AM43" s="4" t="s">
        <v>247</v>
      </c>
      <c r="AO43" s="8" t="s">
        <v>214</v>
      </c>
      <c r="AP43" s="12">
        <v>0.15</v>
      </c>
      <c r="AQ43" s="157" t="s">
        <v>139</v>
      </c>
      <c r="AR43" s="149" t="s">
        <v>245</v>
      </c>
      <c r="AS43" s="161" t="str">
        <f t="shared" si="0"/>
        <v>東京都日野市</v>
      </c>
      <c r="AT43" s="147">
        <v>11.05</v>
      </c>
      <c r="AU43" s="149">
        <v>10.83</v>
      </c>
      <c r="AV43" s="161">
        <v>10.68</v>
      </c>
      <c r="AW43" s="252" t="s">
        <v>2135</v>
      </c>
      <c r="AX43" s="304">
        <v>0.7</v>
      </c>
    </row>
    <row r="44" spans="1:50" ht="14.4">
      <c r="A44" s="306" t="s">
        <v>2135</v>
      </c>
      <c r="B44" s="309" t="s">
        <v>2206</v>
      </c>
      <c r="C44" s="42">
        <v>0.156</v>
      </c>
      <c r="D44" s="43">
        <v>0.06</v>
      </c>
      <c r="E44" s="231">
        <v>4.8000000000000001E-2</v>
      </c>
      <c r="F44" s="291" t="s">
        <v>2262</v>
      </c>
      <c r="G44" s="241" t="s">
        <v>1966</v>
      </c>
      <c r="H44" s="230" t="s">
        <v>1959</v>
      </c>
      <c r="I44" s="242" t="s">
        <v>1958</v>
      </c>
      <c r="J44" s="42">
        <f>C44</f>
        <v>0.156</v>
      </c>
      <c r="K44" s="43">
        <f t="shared" si="2"/>
        <v>0.20400000000000001</v>
      </c>
      <c r="L44" s="238">
        <f t="shared" si="3"/>
        <v>0.26400000000000001</v>
      </c>
      <c r="M44" s="432" t="s">
        <v>2048</v>
      </c>
      <c r="N44" s="293" t="s">
        <v>2467</v>
      </c>
      <c r="O44" s="69"/>
      <c r="P44" s="4" t="s">
        <v>2135</v>
      </c>
      <c r="Q44" s="300" t="s">
        <v>2274</v>
      </c>
      <c r="R44" s="195" t="s">
        <v>1928</v>
      </c>
      <c r="S44" s="43" t="s">
        <v>1929</v>
      </c>
      <c r="T44" s="43"/>
      <c r="U44" s="43"/>
      <c r="V44" s="231"/>
      <c r="W44" s="300" t="s">
        <v>2285</v>
      </c>
      <c r="X44" s="42" t="s">
        <v>1931</v>
      </c>
      <c r="Y44" s="43" t="s">
        <v>1934</v>
      </c>
      <c r="Z44" s="43" t="s">
        <v>2113</v>
      </c>
      <c r="AA44" s="43" t="s">
        <v>2034</v>
      </c>
      <c r="AB44" s="280"/>
      <c r="AC44" s="238"/>
      <c r="AD44" s="300" t="s">
        <v>2292</v>
      </c>
      <c r="AE44" s="195" t="s">
        <v>1961</v>
      </c>
      <c r="AF44" s="43" t="s">
        <v>1963</v>
      </c>
      <c r="AG44" s="43" t="s">
        <v>2115</v>
      </c>
      <c r="AH44" s="231" t="s">
        <v>2034</v>
      </c>
      <c r="AJ44" s="4" t="s">
        <v>248</v>
      </c>
      <c r="AL44" s="4" t="s">
        <v>136</v>
      </c>
      <c r="AM44" s="4" t="s">
        <v>249</v>
      </c>
      <c r="AO44" s="8" t="s">
        <v>214</v>
      </c>
      <c r="AP44" s="12">
        <v>0.15</v>
      </c>
      <c r="AQ44" s="157" t="s">
        <v>139</v>
      </c>
      <c r="AR44" s="149" t="s">
        <v>2334</v>
      </c>
      <c r="AS44" s="161" t="str">
        <f t="shared" si="0"/>
        <v>東京都東村山市</v>
      </c>
      <c r="AT44" s="147">
        <v>11.05</v>
      </c>
      <c r="AU44" s="149">
        <v>10.83</v>
      </c>
      <c r="AV44" s="161">
        <v>10.68</v>
      </c>
      <c r="AW44" s="252" t="s">
        <v>2136</v>
      </c>
      <c r="AX44" s="12">
        <v>0.45</v>
      </c>
    </row>
    <row r="45" spans="1:50" ht="14.4">
      <c r="A45" s="306" t="s">
        <v>2136</v>
      </c>
      <c r="B45" s="309" t="s">
        <v>2207</v>
      </c>
      <c r="C45" s="42">
        <v>0.126</v>
      </c>
      <c r="D45" s="43">
        <v>3.5999999999999997E-2</v>
      </c>
      <c r="E45" s="231">
        <v>0.03</v>
      </c>
      <c r="F45" s="291" t="s">
        <v>2263</v>
      </c>
      <c r="G45" s="241" t="s">
        <v>1966</v>
      </c>
      <c r="H45" s="230" t="s">
        <v>1959</v>
      </c>
      <c r="I45" s="242" t="s">
        <v>1958</v>
      </c>
      <c r="J45" s="42">
        <f t="shared" ref="J45" si="44">C45</f>
        <v>0.126</v>
      </c>
      <c r="K45" s="43">
        <f t="shared" si="2"/>
        <v>0.156</v>
      </c>
      <c r="L45" s="238">
        <f t="shared" si="3"/>
        <v>0.192</v>
      </c>
      <c r="M45" s="433" t="s">
        <v>2048</v>
      </c>
      <c r="N45" s="293" t="s">
        <v>2467</v>
      </c>
      <c r="O45" s="69"/>
      <c r="P45" s="4" t="s">
        <v>2136</v>
      </c>
      <c r="Q45" s="300" t="s">
        <v>2275</v>
      </c>
      <c r="R45" s="195" t="s">
        <v>1928</v>
      </c>
      <c r="S45" s="43" t="s">
        <v>1929</v>
      </c>
      <c r="T45" s="43"/>
      <c r="U45" s="43"/>
      <c r="V45" s="231"/>
      <c r="W45" s="300" t="s">
        <v>2286</v>
      </c>
      <c r="X45" s="42" t="s">
        <v>1931</v>
      </c>
      <c r="Y45" s="43" t="s">
        <v>1933</v>
      </c>
      <c r="Z45" s="43" t="s">
        <v>2113</v>
      </c>
      <c r="AA45" s="43" t="s">
        <v>2034</v>
      </c>
      <c r="AB45" s="280"/>
      <c r="AC45" s="238"/>
      <c r="AD45" s="300" t="s">
        <v>2293</v>
      </c>
      <c r="AE45" s="195" t="s">
        <v>1961</v>
      </c>
      <c r="AF45" s="43" t="s">
        <v>1963</v>
      </c>
      <c r="AG45" s="43" t="s">
        <v>2117</v>
      </c>
      <c r="AH45" s="231" t="s">
        <v>2034</v>
      </c>
      <c r="AJ45" s="4" t="s">
        <v>251</v>
      </c>
      <c r="AL45" s="4" t="s">
        <v>136</v>
      </c>
      <c r="AM45" s="4" t="s">
        <v>252</v>
      </c>
      <c r="AO45" s="8" t="s">
        <v>214</v>
      </c>
      <c r="AP45" s="12">
        <v>0.15</v>
      </c>
      <c r="AQ45" s="157" t="s">
        <v>139</v>
      </c>
      <c r="AR45" s="149" t="s">
        <v>250</v>
      </c>
      <c r="AS45" s="161" t="str">
        <f t="shared" si="0"/>
        <v>東京都国分寺市</v>
      </c>
      <c r="AT45" s="147">
        <v>11.05</v>
      </c>
      <c r="AU45" s="149">
        <v>10.83</v>
      </c>
      <c r="AV45" s="161">
        <v>10.68</v>
      </c>
      <c r="AW45" s="252" t="s">
        <v>2137</v>
      </c>
      <c r="AX45" s="12">
        <v>0.45</v>
      </c>
    </row>
    <row r="46" spans="1:50" ht="14.4">
      <c r="A46" s="306" t="s">
        <v>2137</v>
      </c>
      <c r="B46" s="309" t="s">
        <v>2208</v>
      </c>
      <c r="C46" s="42">
        <v>0.126</v>
      </c>
      <c r="D46" s="43">
        <v>3.5999999999999997E-2</v>
      </c>
      <c r="E46" s="231">
        <v>0.03</v>
      </c>
      <c r="F46" s="291" t="s">
        <v>2264</v>
      </c>
      <c r="G46" s="241" t="s">
        <v>1966</v>
      </c>
      <c r="H46" s="230" t="s">
        <v>1959</v>
      </c>
      <c r="I46" s="242" t="s">
        <v>1958</v>
      </c>
      <c r="J46" s="42">
        <f t="shared" ref="J46" si="45">C46</f>
        <v>0.126</v>
      </c>
      <c r="K46" s="43">
        <f t="shared" ref="K46" si="46">SUM(C46,E46)</f>
        <v>0.156</v>
      </c>
      <c r="L46" s="238">
        <f t="shared" ref="L46" si="47">SUM(C46:E46)</f>
        <v>0.192</v>
      </c>
      <c r="M46" s="433" t="s">
        <v>2048</v>
      </c>
      <c r="N46" s="293" t="s">
        <v>2467</v>
      </c>
      <c r="O46" s="69"/>
      <c r="P46" s="4" t="s">
        <v>2137</v>
      </c>
      <c r="Q46" s="300" t="s">
        <v>2276</v>
      </c>
      <c r="R46" s="195" t="s">
        <v>1928</v>
      </c>
      <c r="S46" s="43" t="s">
        <v>1929</v>
      </c>
      <c r="T46" s="43"/>
      <c r="U46" s="43"/>
      <c r="V46" s="231"/>
      <c r="W46" s="300" t="s">
        <v>2287</v>
      </c>
      <c r="X46" s="42" t="s">
        <v>1931</v>
      </c>
      <c r="Y46" s="43" t="s">
        <v>1933</v>
      </c>
      <c r="Z46" s="43" t="s">
        <v>2113</v>
      </c>
      <c r="AA46" s="43" t="s">
        <v>2034</v>
      </c>
      <c r="AB46" s="280"/>
      <c r="AC46" s="238"/>
      <c r="AD46" s="300" t="s">
        <v>2294</v>
      </c>
      <c r="AE46" s="195" t="s">
        <v>1961</v>
      </c>
      <c r="AF46" s="43" t="s">
        <v>1963</v>
      </c>
      <c r="AG46" s="43" t="s">
        <v>2117</v>
      </c>
      <c r="AH46" s="231" t="s">
        <v>2034</v>
      </c>
      <c r="AJ46" s="4" t="s">
        <v>254</v>
      </c>
      <c r="AL46" s="4" t="s">
        <v>136</v>
      </c>
      <c r="AM46" s="4" t="s">
        <v>255</v>
      </c>
      <c r="AO46" s="8" t="s">
        <v>214</v>
      </c>
      <c r="AP46" s="12">
        <v>0.15</v>
      </c>
      <c r="AQ46" s="157" t="s">
        <v>139</v>
      </c>
      <c r="AR46" s="149" t="s">
        <v>253</v>
      </c>
      <c r="AS46" s="161" t="str">
        <f t="shared" si="0"/>
        <v>東京都国立市</v>
      </c>
      <c r="AT46" s="147">
        <v>11.05</v>
      </c>
      <c r="AU46" s="149">
        <v>10.83</v>
      </c>
      <c r="AV46" s="161">
        <v>10.68</v>
      </c>
      <c r="AW46" s="252" t="s">
        <v>2138</v>
      </c>
      <c r="AX46" s="12">
        <v>0.45</v>
      </c>
    </row>
    <row r="47" spans="1:50" ht="15" thickBot="1">
      <c r="A47" s="306" t="s">
        <v>2138</v>
      </c>
      <c r="B47" s="309" t="s">
        <v>2209</v>
      </c>
      <c r="C47" s="42">
        <v>0.126</v>
      </c>
      <c r="D47" s="43">
        <v>3.5999999999999997E-2</v>
      </c>
      <c r="E47" s="231">
        <v>0.03</v>
      </c>
      <c r="F47" s="291" t="s">
        <v>2265</v>
      </c>
      <c r="G47" s="241" t="s">
        <v>1966</v>
      </c>
      <c r="H47" s="230" t="s">
        <v>1959</v>
      </c>
      <c r="I47" s="242" t="s">
        <v>1958</v>
      </c>
      <c r="J47" s="42">
        <f t="shared" si="1"/>
        <v>0.126</v>
      </c>
      <c r="K47" s="43">
        <f t="shared" si="2"/>
        <v>0.156</v>
      </c>
      <c r="L47" s="238">
        <f t="shared" si="3"/>
        <v>0.192</v>
      </c>
      <c r="M47" s="430" t="s">
        <v>2048</v>
      </c>
      <c r="N47" s="293" t="s">
        <v>2467</v>
      </c>
      <c r="O47" s="69"/>
      <c r="P47" s="4" t="s">
        <v>2138</v>
      </c>
      <c r="Q47" s="300" t="s">
        <v>2277</v>
      </c>
      <c r="R47" s="195" t="s">
        <v>1928</v>
      </c>
      <c r="S47" s="43" t="s">
        <v>1929</v>
      </c>
      <c r="T47" s="43"/>
      <c r="U47" s="43"/>
      <c r="V47" s="231"/>
      <c r="W47" s="300" t="s">
        <v>2288</v>
      </c>
      <c r="X47" s="42" t="s">
        <v>1931</v>
      </c>
      <c r="Y47" s="43" t="s">
        <v>1933</v>
      </c>
      <c r="Z47" s="43" t="s">
        <v>2113</v>
      </c>
      <c r="AA47" s="43" t="s">
        <v>2034</v>
      </c>
      <c r="AB47" s="280"/>
      <c r="AC47" s="238"/>
      <c r="AD47" s="300" t="s">
        <v>2295</v>
      </c>
      <c r="AE47" s="195" t="s">
        <v>1961</v>
      </c>
      <c r="AF47" s="43" t="s">
        <v>1963</v>
      </c>
      <c r="AG47" s="43" t="s">
        <v>2117</v>
      </c>
      <c r="AH47" s="231" t="s">
        <v>2034</v>
      </c>
      <c r="AJ47" s="4" t="s">
        <v>256</v>
      </c>
      <c r="AL47" s="4" t="s">
        <v>136</v>
      </c>
      <c r="AM47" s="4" t="s">
        <v>257</v>
      </c>
      <c r="AO47" s="8" t="s">
        <v>214</v>
      </c>
      <c r="AP47" s="12">
        <v>0.15</v>
      </c>
      <c r="AQ47" s="157" t="s">
        <v>139</v>
      </c>
      <c r="AR47" s="149" t="s">
        <v>2335</v>
      </c>
      <c r="AS47" s="161" t="str">
        <f t="shared" si="0"/>
        <v>東京都清瀬市</v>
      </c>
      <c r="AT47" s="147">
        <v>11.05</v>
      </c>
      <c r="AU47" s="149">
        <v>10.83</v>
      </c>
      <c r="AV47" s="161">
        <v>10.68</v>
      </c>
      <c r="AW47" s="13" t="s">
        <v>2214</v>
      </c>
      <c r="AX47" s="14">
        <v>0.7</v>
      </c>
    </row>
    <row r="48" spans="1:50" ht="15" thickBot="1">
      <c r="A48" s="2" t="s">
        <v>2214</v>
      </c>
      <c r="B48" s="311" t="s">
        <v>2215</v>
      </c>
      <c r="C48" s="274">
        <v>0.15</v>
      </c>
      <c r="D48" s="272">
        <v>0</v>
      </c>
      <c r="E48" s="273">
        <v>0</v>
      </c>
      <c r="F48" s="297" t="s">
        <v>2266</v>
      </c>
      <c r="G48" s="312" t="s">
        <v>1966</v>
      </c>
      <c r="H48" s="313"/>
      <c r="I48" s="302"/>
      <c r="J48" s="333">
        <f t="shared" si="1"/>
        <v>0.15</v>
      </c>
      <c r="K48" s="313">
        <f t="shared" si="2"/>
        <v>0.15</v>
      </c>
      <c r="L48" s="314">
        <f t="shared" si="3"/>
        <v>0.15</v>
      </c>
      <c r="M48" s="431" t="s">
        <v>2050</v>
      </c>
      <c r="N48" s="331" t="s">
        <v>2467</v>
      </c>
      <c r="O48" s="69"/>
      <c r="P48" s="321" t="s">
        <v>2214</v>
      </c>
      <c r="Q48" s="269" t="s">
        <v>2278</v>
      </c>
      <c r="R48" s="315" t="s">
        <v>1930</v>
      </c>
      <c r="S48" s="316" t="s">
        <v>1960</v>
      </c>
      <c r="T48" s="313" t="s">
        <v>1931</v>
      </c>
      <c r="U48" s="314" t="s">
        <v>1934</v>
      </c>
      <c r="V48" s="302" t="s">
        <v>2114</v>
      </c>
      <c r="W48" s="269" t="s">
        <v>2289</v>
      </c>
      <c r="X48" s="317" t="s">
        <v>69</v>
      </c>
      <c r="Y48" s="318" t="s">
        <v>69</v>
      </c>
      <c r="Z48" s="318" t="s">
        <v>69</v>
      </c>
      <c r="AA48" s="318" t="s">
        <v>69</v>
      </c>
      <c r="AB48" s="318" t="s">
        <v>69</v>
      </c>
      <c r="AC48" s="319" t="s">
        <v>69</v>
      </c>
      <c r="AD48" s="269" t="s">
        <v>2296</v>
      </c>
      <c r="AE48" s="317" t="s">
        <v>69</v>
      </c>
      <c r="AF48" s="318" t="s">
        <v>69</v>
      </c>
      <c r="AG48" s="318" t="s">
        <v>69</v>
      </c>
      <c r="AH48" s="320" t="s">
        <v>69</v>
      </c>
      <c r="AJ48" s="5" t="s">
        <v>259</v>
      </c>
      <c r="AL48" s="4" t="s">
        <v>136</v>
      </c>
      <c r="AM48" s="4" t="s">
        <v>260</v>
      </c>
      <c r="AO48" s="8" t="s">
        <v>214</v>
      </c>
      <c r="AP48" s="12">
        <v>0.15</v>
      </c>
      <c r="AQ48" s="157" t="s">
        <v>139</v>
      </c>
      <c r="AR48" s="149" t="s">
        <v>258</v>
      </c>
      <c r="AS48" s="161" t="str">
        <f t="shared" si="0"/>
        <v>東京都東久留米市</v>
      </c>
      <c r="AT48" s="147">
        <v>11.05</v>
      </c>
      <c r="AU48" s="149">
        <v>10.83</v>
      </c>
      <c r="AV48" s="161">
        <v>10.68</v>
      </c>
      <c r="AW48" s="327" t="s">
        <v>2098</v>
      </c>
      <c r="AX48" s="70">
        <v>0.7</v>
      </c>
    </row>
    <row r="49" spans="1:50" ht="14.4">
      <c r="A49" s="207" t="s">
        <v>2098</v>
      </c>
      <c r="B49" s="270">
        <v>13</v>
      </c>
      <c r="C49" s="198">
        <v>0.13200000000000001</v>
      </c>
      <c r="D49" s="199">
        <v>0</v>
      </c>
      <c r="E49" s="201">
        <v>0</v>
      </c>
      <c r="F49" s="263" t="s">
        <v>2241</v>
      </c>
      <c r="G49" s="248" t="s">
        <v>1966</v>
      </c>
      <c r="H49" s="275"/>
      <c r="I49" s="41"/>
      <c r="J49" s="276">
        <f t="shared" ref="J49" si="48">C49</f>
        <v>0.13200000000000001</v>
      </c>
      <c r="K49" s="275">
        <f t="shared" ref="K49" si="49">SUM(C49,E49)</f>
        <v>0.13200000000000001</v>
      </c>
      <c r="L49" s="235">
        <f t="shared" ref="L49" si="50">SUM(C49:E49)</f>
        <v>0.13200000000000001</v>
      </c>
      <c r="M49" s="429" t="s">
        <v>2049</v>
      </c>
      <c r="N49" s="295" t="s">
        <v>2462</v>
      </c>
      <c r="O49" s="69"/>
      <c r="P49" s="207" t="s">
        <v>2098</v>
      </c>
      <c r="Q49" s="268" t="s">
        <v>2095</v>
      </c>
      <c r="R49" s="307" t="s">
        <v>1930</v>
      </c>
      <c r="S49" s="150" t="s">
        <v>1960</v>
      </c>
      <c r="T49" s="275" t="s">
        <v>1931</v>
      </c>
      <c r="U49" s="235" t="s">
        <v>1934</v>
      </c>
      <c r="V49" s="41" t="s">
        <v>2114</v>
      </c>
      <c r="W49" s="268" t="s">
        <v>2096</v>
      </c>
      <c r="X49" s="277" t="s">
        <v>69</v>
      </c>
      <c r="Y49" s="279" t="s">
        <v>69</v>
      </c>
      <c r="Z49" s="279" t="s">
        <v>69</v>
      </c>
      <c r="AA49" s="279" t="s">
        <v>69</v>
      </c>
      <c r="AB49" s="279" t="s">
        <v>69</v>
      </c>
      <c r="AC49" s="296" t="s">
        <v>69</v>
      </c>
      <c r="AD49" s="194" t="s">
        <v>2097</v>
      </c>
      <c r="AE49" s="277" t="s">
        <v>69</v>
      </c>
      <c r="AF49" s="279" t="s">
        <v>69</v>
      </c>
      <c r="AG49" s="279" t="s">
        <v>69</v>
      </c>
      <c r="AH49" s="278" t="s">
        <v>69</v>
      </c>
      <c r="AJ49" s="2"/>
      <c r="AL49" s="4" t="s">
        <v>136</v>
      </c>
      <c r="AM49" s="4" t="s">
        <v>262</v>
      </c>
      <c r="AO49" s="8" t="s">
        <v>214</v>
      </c>
      <c r="AP49" s="12">
        <v>0.15</v>
      </c>
      <c r="AQ49" s="157" t="s">
        <v>139</v>
      </c>
      <c r="AR49" s="149" t="s">
        <v>261</v>
      </c>
      <c r="AS49" s="161" t="str">
        <f t="shared" si="0"/>
        <v>東京都稲城市</v>
      </c>
      <c r="AT49" s="147">
        <v>11.05</v>
      </c>
      <c r="AU49" s="149">
        <v>10.83</v>
      </c>
      <c r="AV49" s="161">
        <v>10.68</v>
      </c>
      <c r="AW49" s="328" t="s">
        <v>2099</v>
      </c>
      <c r="AX49" s="12">
        <v>0.7</v>
      </c>
    </row>
    <row r="50" spans="1:50" ht="14.4">
      <c r="A50" s="289" t="s">
        <v>2099</v>
      </c>
      <c r="B50" s="300">
        <v>63</v>
      </c>
      <c r="C50" s="42">
        <v>0.13200000000000001</v>
      </c>
      <c r="D50" s="43">
        <v>0</v>
      </c>
      <c r="E50" s="231">
        <v>0</v>
      </c>
      <c r="F50" s="291" t="s">
        <v>2242</v>
      </c>
      <c r="G50" s="241" t="s">
        <v>1966</v>
      </c>
      <c r="H50" s="43"/>
      <c r="I50" s="231"/>
      <c r="J50" s="195">
        <f t="shared" si="1"/>
        <v>0.13200000000000001</v>
      </c>
      <c r="K50" s="43">
        <f t="shared" si="2"/>
        <v>0.13200000000000001</v>
      </c>
      <c r="L50" s="238">
        <f t="shared" si="3"/>
        <v>0.13200000000000001</v>
      </c>
      <c r="M50" s="430" t="s">
        <v>2049</v>
      </c>
      <c r="N50" s="293" t="s">
        <v>2463</v>
      </c>
      <c r="O50" s="69"/>
      <c r="P50" s="289" t="s">
        <v>2099</v>
      </c>
      <c r="Q50" s="300" t="s">
        <v>1991</v>
      </c>
      <c r="R50" s="298" t="s">
        <v>1930</v>
      </c>
      <c r="S50" s="149" t="s">
        <v>1960</v>
      </c>
      <c r="T50" s="43" t="s">
        <v>1931</v>
      </c>
      <c r="U50" s="238" t="s">
        <v>1934</v>
      </c>
      <c r="V50" s="41" t="s">
        <v>2114</v>
      </c>
      <c r="W50" s="268" t="s">
        <v>2012</v>
      </c>
      <c r="X50" s="208" t="s">
        <v>69</v>
      </c>
      <c r="Y50" s="203" t="s">
        <v>69</v>
      </c>
      <c r="Z50" s="279" t="s">
        <v>69</v>
      </c>
      <c r="AA50" s="279" t="s">
        <v>69</v>
      </c>
      <c r="AB50" s="203" t="s">
        <v>69</v>
      </c>
      <c r="AC50" s="286" t="s">
        <v>69</v>
      </c>
      <c r="AD50" s="19" t="s">
        <v>2032</v>
      </c>
      <c r="AE50" s="208" t="s">
        <v>69</v>
      </c>
      <c r="AF50" s="203" t="s">
        <v>69</v>
      </c>
      <c r="AG50" s="203" t="s">
        <v>69</v>
      </c>
      <c r="AH50" s="204" t="s">
        <v>69</v>
      </c>
      <c r="AJ50" s="2"/>
      <c r="AL50" s="4" t="s">
        <v>136</v>
      </c>
      <c r="AM50" s="4" t="s">
        <v>264</v>
      </c>
      <c r="AO50" s="8" t="s">
        <v>214</v>
      </c>
      <c r="AP50" s="12">
        <v>0.15</v>
      </c>
      <c r="AQ50" s="157" t="s">
        <v>139</v>
      </c>
      <c r="AR50" s="149" t="s">
        <v>263</v>
      </c>
      <c r="AS50" s="161" t="str">
        <f t="shared" si="0"/>
        <v>東京都西東京市</v>
      </c>
      <c r="AT50" s="147">
        <v>11.05</v>
      </c>
      <c r="AU50" s="149">
        <v>10.83</v>
      </c>
      <c r="AV50" s="161">
        <v>10.68</v>
      </c>
      <c r="AW50" s="329" t="s">
        <v>2100</v>
      </c>
      <c r="AX50" s="12">
        <v>0.55000000000000004</v>
      </c>
    </row>
    <row r="51" spans="1:50" ht="14.4">
      <c r="A51" s="19" t="s">
        <v>2100</v>
      </c>
      <c r="B51" s="300">
        <v>14</v>
      </c>
      <c r="C51" s="42">
        <v>0.108</v>
      </c>
      <c r="D51" s="43">
        <v>0</v>
      </c>
      <c r="E51" s="231">
        <v>0</v>
      </c>
      <c r="F51" s="291" t="s">
        <v>2243</v>
      </c>
      <c r="G51" s="241" t="s">
        <v>1966</v>
      </c>
      <c r="H51" s="43"/>
      <c r="I51" s="231"/>
      <c r="J51" s="195">
        <f t="shared" ref="J51" si="51">C51</f>
        <v>0.108</v>
      </c>
      <c r="K51" s="43">
        <f t="shared" ref="K51" si="52">SUM(C51,E51)</f>
        <v>0.108</v>
      </c>
      <c r="L51" s="238">
        <f t="shared" ref="L51" si="53">SUM(C51:E51)</f>
        <v>0.108</v>
      </c>
      <c r="M51" s="430" t="s">
        <v>2050</v>
      </c>
      <c r="N51" s="293" t="s">
        <v>2462</v>
      </c>
      <c r="O51" s="69"/>
      <c r="P51" s="19" t="s">
        <v>2100</v>
      </c>
      <c r="Q51" s="300" t="s">
        <v>2101</v>
      </c>
      <c r="R51" s="298" t="s">
        <v>1930</v>
      </c>
      <c r="S51" s="149" t="s">
        <v>1960</v>
      </c>
      <c r="T51" s="43" t="s">
        <v>1931</v>
      </c>
      <c r="U51" s="238" t="s">
        <v>1934</v>
      </c>
      <c r="V51" s="41" t="s">
        <v>2114</v>
      </c>
      <c r="W51" s="268" t="s">
        <v>2102</v>
      </c>
      <c r="X51" s="208" t="s">
        <v>69</v>
      </c>
      <c r="Y51" s="203" t="s">
        <v>69</v>
      </c>
      <c r="Z51" s="279" t="s">
        <v>69</v>
      </c>
      <c r="AA51" s="279" t="s">
        <v>69</v>
      </c>
      <c r="AB51" s="203" t="s">
        <v>69</v>
      </c>
      <c r="AC51" s="286" t="s">
        <v>69</v>
      </c>
      <c r="AD51" s="19" t="s">
        <v>2103</v>
      </c>
      <c r="AE51" s="208" t="s">
        <v>69</v>
      </c>
      <c r="AF51" s="203" t="s">
        <v>69</v>
      </c>
      <c r="AG51" s="203" t="s">
        <v>69</v>
      </c>
      <c r="AH51" s="204" t="s">
        <v>69</v>
      </c>
      <c r="AJ51" s="2"/>
      <c r="AL51" s="4" t="s">
        <v>136</v>
      </c>
      <c r="AM51" s="4" t="s">
        <v>266</v>
      </c>
      <c r="AO51" s="8" t="s">
        <v>214</v>
      </c>
      <c r="AP51" s="12">
        <v>0.15</v>
      </c>
      <c r="AQ51" s="157" t="s">
        <v>205</v>
      </c>
      <c r="AR51" s="149" t="s">
        <v>265</v>
      </c>
      <c r="AS51" s="161" t="str">
        <f t="shared" si="0"/>
        <v>神奈川県鎌倉市</v>
      </c>
      <c r="AT51" s="147">
        <v>11.05</v>
      </c>
      <c r="AU51" s="149">
        <v>10.83</v>
      </c>
      <c r="AV51" s="161">
        <v>10.68</v>
      </c>
      <c r="AW51" s="329" t="s">
        <v>2104</v>
      </c>
      <c r="AX51" s="12">
        <v>0.55000000000000004</v>
      </c>
    </row>
    <row r="52" spans="1:50" ht="14.4">
      <c r="A52" s="19" t="s">
        <v>2104</v>
      </c>
      <c r="B52" s="300">
        <v>64</v>
      </c>
      <c r="C52" s="42">
        <v>0.108</v>
      </c>
      <c r="D52" s="43">
        <v>0</v>
      </c>
      <c r="E52" s="231">
        <v>0</v>
      </c>
      <c r="F52" s="291" t="s">
        <v>2244</v>
      </c>
      <c r="G52" s="241" t="s">
        <v>1966</v>
      </c>
      <c r="H52" s="43"/>
      <c r="I52" s="231"/>
      <c r="J52" s="195">
        <f t="shared" si="1"/>
        <v>0.108</v>
      </c>
      <c r="K52" s="43">
        <f t="shared" si="2"/>
        <v>0.108</v>
      </c>
      <c r="L52" s="238">
        <f t="shared" si="3"/>
        <v>0.108</v>
      </c>
      <c r="M52" s="430" t="s">
        <v>2050</v>
      </c>
      <c r="N52" s="293" t="s">
        <v>2463</v>
      </c>
      <c r="O52" s="69"/>
      <c r="P52" s="19" t="s">
        <v>2104</v>
      </c>
      <c r="Q52" s="300" t="s">
        <v>1992</v>
      </c>
      <c r="R52" s="298" t="s">
        <v>1930</v>
      </c>
      <c r="S52" s="149" t="s">
        <v>1960</v>
      </c>
      <c r="T52" s="43" t="s">
        <v>1931</v>
      </c>
      <c r="U52" s="238" t="s">
        <v>1934</v>
      </c>
      <c r="V52" s="41" t="s">
        <v>2114</v>
      </c>
      <c r="W52" s="268" t="s">
        <v>2013</v>
      </c>
      <c r="X52" s="208" t="s">
        <v>69</v>
      </c>
      <c r="Y52" s="203" t="s">
        <v>69</v>
      </c>
      <c r="Z52" s="279" t="s">
        <v>69</v>
      </c>
      <c r="AA52" s="279" t="s">
        <v>69</v>
      </c>
      <c r="AB52" s="203" t="s">
        <v>69</v>
      </c>
      <c r="AC52" s="286" t="s">
        <v>69</v>
      </c>
      <c r="AD52" s="19" t="s">
        <v>2033</v>
      </c>
      <c r="AE52" s="208" t="s">
        <v>69</v>
      </c>
      <c r="AF52" s="203" t="s">
        <v>69</v>
      </c>
      <c r="AG52" s="203" t="s">
        <v>69</v>
      </c>
      <c r="AH52" s="204" t="s">
        <v>69</v>
      </c>
      <c r="AJ52" s="2"/>
      <c r="AL52" s="4" t="s">
        <v>136</v>
      </c>
      <c r="AM52" s="4" t="s">
        <v>268</v>
      </c>
      <c r="AO52" s="8" t="s">
        <v>214</v>
      </c>
      <c r="AP52" s="12">
        <v>0.15</v>
      </c>
      <c r="AQ52" s="157" t="s">
        <v>205</v>
      </c>
      <c r="AR52" s="149" t="s">
        <v>267</v>
      </c>
      <c r="AS52" s="161" t="str">
        <f t="shared" si="0"/>
        <v>神奈川県厚木市</v>
      </c>
      <c r="AT52" s="147">
        <v>11.05</v>
      </c>
      <c r="AU52" s="149">
        <v>10.83</v>
      </c>
      <c r="AV52" s="161">
        <v>10.68</v>
      </c>
      <c r="AW52" s="329" t="s">
        <v>2105</v>
      </c>
      <c r="AX52" s="12">
        <v>0.7</v>
      </c>
    </row>
    <row r="53" spans="1:50" ht="15" thickBot="1">
      <c r="A53" s="19" t="s">
        <v>2105</v>
      </c>
      <c r="B53" s="300">
        <v>43</v>
      </c>
      <c r="C53" s="42">
        <v>0.15</v>
      </c>
      <c r="D53" s="43">
        <v>0</v>
      </c>
      <c r="E53" s="231">
        <v>0</v>
      </c>
      <c r="F53" s="291" t="s">
        <v>2245</v>
      </c>
      <c r="G53" s="241" t="s">
        <v>1966</v>
      </c>
      <c r="H53" s="43"/>
      <c r="I53" s="231"/>
      <c r="J53" s="195">
        <f t="shared" si="1"/>
        <v>0.15</v>
      </c>
      <c r="K53" s="43">
        <f t="shared" si="2"/>
        <v>0.15</v>
      </c>
      <c r="L53" s="238">
        <f t="shared" si="3"/>
        <v>0.15</v>
      </c>
      <c r="M53" s="430" t="s">
        <v>2050</v>
      </c>
      <c r="N53" s="293" t="s">
        <v>2462</v>
      </c>
      <c r="O53" s="69"/>
      <c r="P53" s="19" t="s">
        <v>2105</v>
      </c>
      <c r="Q53" s="300" t="s">
        <v>2106</v>
      </c>
      <c r="R53" s="298" t="s">
        <v>1930</v>
      </c>
      <c r="S53" s="149" t="s">
        <v>1960</v>
      </c>
      <c r="T53" s="43" t="s">
        <v>1931</v>
      </c>
      <c r="U53" s="238" t="s">
        <v>1934</v>
      </c>
      <c r="V53" s="41" t="s">
        <v>2114</v>
      </c>
      <c r="W53" s="268" t="s">
        <v>2110</v>
      </c>
      <c r="X53" s="208" t="s">
        <v>69</v>
      </c>
      <c r="Y53" s="203" t="s">
        <v>69</v>
      </c>
      <c r="Z53" s="203" t="s">
        <v>69</v>
      </c>
      <c r="AA53" s="203" t="s">
        <v>69</v>
      </c>
      <c r="AB53" s="203" t="s">
        <v>69</v>
      </c>
      <c r="AC53" s="286" t="s">
        <v>69</v>
      </c>
      <c r="AD53" s="19" t="s">
        <v>2111</v>
      </c>
      <c r="AE53" s="208" t="s">
        <v>69</v>
      </c>
      <c r="AF53" s="203" t="s">
        <v>69</v>
      </c>
      <c r="AG53" s="203" t="s">
        <v>69</v>
      </c>
      <c r="AH53" s="204" t="s">
        <v>69</v>
      </c>
      <c r="AJ53" s="2"/>
      <c r="AL53" s="4" t="s">
        <v>136</v>
      </c>
      <c r="AM53" s="4" t="s">
        <v>270</v>
      </c>
      <c r="AO53" s="8" t="s">
        <v>214</v>
      </c>
      <c r="AP53" s="12">
        <v>0.15</v>
      </c>
      <c r="AQ53" s="157" t="s">
        <v>1938</v>
      </c>
      <c r="AR53" s="149" t="s">
        <v>269</v>
      </c>
      <c r="AS53" s="161" t="str">
        <f t="shared" si="0"/>
        <v>愛知県名古屋市</v>
      </c>
      <c r="AT53" s="147">
        <v>11.05</v>
      </c>
      <c r="AU53" s="149">
        <v>10.83</v>
      </c>
      <c r="AV53" s="172">
        <v>10.68</v>
      </c>
      <c r="AW53" s="330" t="s">
        <v>2107</v>
      </c>
      <c r="AX53" s="153">
        <v>0.7</v>
      </c>
    </row>
    <row r="54" spans="1:50" ht="15" thickBot="1">
      <c r="A54" s="67" t="s">
        <v>2107</v>
      </c>
      <c r="B54" s="269">
        <v>46</v>
      </c>
      <c r="C54" s="44">
        <v>0.15</v>
      </c>
      <c r="D54" s="45">
        <v>0</v>
      </c>
      <c r="E54" s="232">
        <v>0</v>
      </c>
      <c r="F54" s="292" t="s">
        <v>2246</v>
      </c>
      <c r="G54" s="243" t="s">
        <v>1966</v>
      </c>
      <c r="H54" s="45"/>
      <c r="I54" s="232"/>
      <c r="J54" s="196">
        <f t="shared" ref="J54" si="54">C54</f>
        <v>0.15</v>
      </c>
      <c r="K54" s="45">
        <f t="shared" ref="K54" si="55">SUM(C54,E54)</f>
        <v>0.15</v>
      </c>
      <c r="L54" s="239">
        <f t="shared" ref="L54" si="56">SUM(C54:E54)</f>
        <v>0.15</v>
      </c>
      <c r="M54" s="434" t="s">
        <v>2050</v>
      </c>
      <c r="N54" s="294" t="s">
        <v>2463</v>
      </c>
      <c r="O54" s="69"/>
      <c r="P54" s="67" t="s">
        <v>2107</v>
      </c>
      <c r="Q54" s="301" t="s">
        <v>2108</v>
      </c>
      <c r="R54" s="299" t="s">
        <v>1930</v>
      </c>
      <c r="S54" s="152" t="s">
        <v>1960</v>
      </c>
      <c r="T54" s="45" t="s">
        <v>1931</v>
      </c>
      <c r="U54" s="239" t="s">
        <v>1934</v>
      </c>
      <c r="V54" s="302" t="s">
        <v>2114</v>
      </c>
      <c r="W54" s="269" t="s">
        <v>2109</v>
      </c>
      <c r="X54" s="209" t="s">
        <v>69</v>
      </c>
      <c r="Y54" s="205" t="s">
        <v>69</v>
      </c>
      <c r="Z54" s="318" t="s">
        <v>69</v>
      </c>
      <c r="AA54" s="318" t="s">
        <v>69</v>
      </c>
      <c r="AB54" s="205" t="s">
        <v>69</v>
      </c>
      <c r="AC54" s="287" t="s">
        <v>69</v>
      </c>
      <c r="AD54" s="67" t="s">
        <v>2112</v>
      </c>
      <c r="AE54" s="209" t="s">
        <v>69</v>
      </c>
      <c r="AF54" s="205" t="s">
        <v>69</v>
      </c>
      <c r="AG54" s="205" t="s">
        <v>69</v>
      </c>
      <c r="AH54" s="206" t="s">
        <v>69</v>
      </c>
      <c r="AJ54" s="2"/>
      <c r="AL54" s="4" t="s">
        <v>136</v>
      </c>
      <c r="AM54" s="4" t="s">
        <v>272</v>
      </c>
      <c r="AO54" s="8" t="s">
        <v>214</v>
      </c>
      <c r="AP54" s="12">
        <v>0.15</v>
      </c>
      <c r="AQ54" s="157" t="s">
        <v>1938</v>
      </c>
      <c r="AR54" s="149" t="s">
        <v>271</v>
      </c>
      <c r="AS54" s="161" t="str">
        <f t="shared" si="0"/>
        <v>愛知県刈谷市</v>
      </c>
      <c r="AT54" s="147">
        <v>11.05</v>
      </c>
      <c r="AU54" s="149">
        <v>10.83</v>
      </c>
      <c r="AV54" s="172">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7" t="s">
        <v>1938</v>
      </c>
      <c r="AR55" s="149" t="s">
        <v>273</v>
      </c>
      <c r="AS55" s="161" t="str">
        <f t="shared" si="0"/>
        <v>愛知県豊田市</v>
      </c>
      <c r="AT55" s="147">
        <v>11.05</v>
      </c>
      <c r="AU55" s="149">
        <v>10.83</v>
      </c>
      <c r="AV55" s="172">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7" t="s">
        <v>211</v>
      </c>
      <c r="AR56" s="149" t="s">
        <v>275</v>
      </c>
      <c r="AS56" s="161" t="str">
        <f t="shared" si="0"/>
        <v>大阪府守口市</v>
      </c>
      <c r="AT56" s="147">
        <v>11.05</v>
      </c>
      <c r="AU56" s="149">
        <v>10.83</v>
      </c>
      <c r="AV56" s="172">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7" t="s">
        <v>211</v>
      </c>
      <c r="AR57" s="149" t="s">
        <v>277</v>
      </c>
      <c r="AS57" s="161" t="str">
        <f t="shared" si="0"/>
        <v>大阪府大東市</v>
      </c>
      <c r="AT57" s="147">
        <v>11.05</v>
      </c>
      <c r="AU57" s="149">
        <v>10.83</v>
      </c>
      <c r="AV57" s="172">
        <v>10.68</v>
      </c>
    </row>
    <row r="58" spans="1:50" ht="14.4">
      <c r="E58" s="65"/>
      <c r="F58" s="65"/>
      <c r="G58" s="65"/>
      <c r="H58" s="65"/>
      <c r="I58" s="65"/>
      <c r="AJ58" s="2"/>
      <c r="AL58" s="4" t="s">
        <v>136</v>
      </c>
      <c r="AM58" s="4" t="s">
        <v>280</v>
      </c>
      <c r="AO58" s="8" t="s">
        <v>214</v>
      </c>
      <c r="AP58" s="12">
        <v>0.15</v>
      </c>
      <c r="AQ58" s="157" t="s">
        <v>211</v>
      </c>
      <c r="AR58" s="149" t="s">
        <v>279</v>
      </c>
      <c r="AS58" s="161" t="str">
        <f t="shared" si="0"/>
        <v>大阪府門真市</v>
      </c>
      <c r="AT58" s="147">
        <v>11.05</v>
      </c>
      <c r="AU58" s="149">
        <v>10.83</v>
      </c>
      <c r="AV58" s="172">
        <v>10.68</v>
      </c>
    </row>
    <row r="59" spans="1:50" ht="14.4">
      <c r="E59" s="65"/>
      <c r="F59" s="65"/>
      <c r="G59" s="65"/>
      <c r="H59" s="65"/>
      <c r="I59" s="65"/>
      <c r="AJ59" s="2"/>
      <c r="AL59" s="4" t="s">
        <v>136</v>
      </c>
      <c r="AM59" s="4" t="s">
        <v>282</v>
      </c>
      <c r="AO59" s="8" t="s">
        <v>214</v>
      </c>
      <c r="AP59" s="12">
        <v>0.15</v>
      </c>
      <c r="AQ59" s="157" t="s">
        <v>1939</v>
      </c>
      <c r="AR59" s="149" t="s">
        <v>281</v>
      </c>
      <c r="AS59" s="161" t="str">
        <f t="shared" si="0"/>
        <v>兵庫県西宮市</v>
      </c>
      <c r="AT59" s="147">
        <v>11.05</v>
      </c>
      <c r="AU59" s="149">
        <v>10.83</v>
      </c>
      <c r="AV59" s="172">
        <v>10.68</v>
      </c>
    </row>
    <row r="60" spans="1:50" ht="14.4">
      <c r="E60" s="65"/>
      <c r="F60" s="65"/>
      <c r="G60" s="65"/>
      <c r="H60" s="65"/>
      <c r="I60" s="65"/>
      <c r="AJ60" s="2"/>
      <c r="AL60" s="4" t="s">
        <v>136</v>
      </c>
      <c r="AM60" s="4" t="s">
        <v>284</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286</v>
      </c>
      <c r="AO61" s="9" t="s">
        <v>214</v>
      </c>
      <c r="AP61" s="153">
        <v>0.15</v>
      </c>
      <c r="AQ61" s="158" t="s">
        <v>1939</v>
      </c>
      <c r="AR61" s="152" t="s">
        <v>285</v>
      </c>
      <c r="AS61" s="178" t="str">
        <f t="shared" si="0"/>
        <v>兵庫県宝塚市</v>
      </c>
      <c r="AT61" s="151">
        <v>11.05</v>
      </c>
      <c r="AU61" s="152">
        <v>10.83</v>
      </c>
      <c r="AV61" s="219">
        <v>10.68</v>
      </c>
    </row>
    <row r="62" spans="1:50" ht="14.4">
      <c r="E62" s="65"/>
      <c r="F62" s="65"/>
      <c r="G62" s="65"/>
      <c r="H62" s="65"/>
      <c r="I62" s="65"/>
      <c r="AJ62" s="2"/>
      <c r="AL62" s="4" t="s">
        <v>136</v>
      </c>
      <c r="AM62" s="4" t="s">
        <v>289</v>
      </c>
      <c r="AO62" s="10" t="s">
        <v>287</v>
      </c>
      <c r="AP62" s="70">
        <v>0.12</v>
      </c>
      <c r="AQ62" s="220" t="s">
        <v>162</v>
      </c>
      <c r="AR62" s="171" t="s">
        <v>288</v>
      </c>
      <c r="AS62" s="218" t="str">
        <f t="shared" si="0"/>
        <v>茨城県牛久市</v>
      </c>
      <c r="AT62" s="182">
        <v>10.84</v>
      </c>
      <c r="AU62" s="171">
        <v>10.66</v>
      </c>
      <c r="AV62" s="218">
        <v>10.54</v>
      </c>
    </row>
    <row r="63" spans="1:50" ht="14.4">
      <c r="E63" s="65"/>
      <c r="F63" s="65"/>
      <c r="G63" s="65"/>
      <c r="H63" s="65"/>
      <c r="I63" s="65"/>
      <c r="AJ63" s="2"/>
      <c r="AL63" s="4" t="s">
        <v>136</v>
      </c>
      <c r="AM63" s="4" t="s">
        <v>291</v>
      </c>
      <c r="AO63" s="8" t="s">
        <v>287</v>
      </c>
      <c r="AP63" s="12">
        <v>0.12</v>
      </c>
      <c r="AQ63" s="221" t="s">
        <v>168</v>
      </c>
      <c r="AR63" s="149" t="s">
        <v>290</v>
      </c>
      <c r="AS63" s="172" t="str">
        <f t="shared" si="0"/>
        <v>埼玉県朝霞市</v>
      </c>
      <c r="AT63" s="147">
        <v>10.84</v>
      </c>
      <c r="AU63" s="149">
        <v>10.66</v>
      </c>
      <c r="AV63" s="172">
        <v>10.54</v>
      </c>
    </row>
    <row r="64" spans="1:50" ht="14.4">
      <c r="E64" s="65"/>
      <c r="F64" s="65"/>
      <c r="G64" s="65"/>
      <c r="H64" s="65"/>
      <c r="I64" s="65"/>
      <c r="AJ64" s="2"/>
      <c r="AL64" s="4" t="s">
        <v>136</v>
      </c>
      <c r="AM64" s="4" t="s">
        <v>292</v>
      </c>
      <c r="AO64" s="8" t="s">
        <v>287</v>
      </c>
      <c r="AP64" s="12">
        <v>0.12</v>
      </c>
      <c r="AQ64" s="221" t="s">
        <v>168</v>
      </c>
      <c r="AR64" s="149" t="s">
        <v>2336</v>
      </c>
      <c r="AS64" s="172" t="str">
        <f t="shared" si="0"/>
        <v>埼玉県志木市</v>
      </c>
      <c r="AT64" s="147">
        <v>10.84</v>
      </c>
      <c r="AU64" s="149">
        <v>10.66</v>
      </c>
      <c r="AV64" s="172">
        <v>10.54</v>
      </c>
    </row>
    <row r="65" spans="5:48" ht="14.4">
      <c r="E65" s="65"/>
      <c r="F65" s="65"/>
      <c r="G65" s="65"/>
      <c r="H65" s="65"/>
      <c r="I65" s="65"/>
      <c r="AJ65" s="2"/>
      <c r="AL65" s="4" t="s">
        <v>136</v>
      </c>
      <c r="AM65" s="4" t="s">
        <v>293</v>
      </c>
      <c r="AO65" s="8" t="s">
        <v>287</v>
      </c>
      <c r="AP65" s="12">
        <v>0.12</v>
      </c>
      <c r="AQ65" s="221" t="s">
        <v>168</v>
      </c>
      <c r="AR65" s="149" t="s">
        <v>2337</v>
      </c>
      <c r="AS65" s="172" t="str">
        <f t="shared" si="0"/>
        <v>埼玉県和光市</v>
      </c>
      <c r="AT65" s="147">
        <v>10.84</v>
      </c>
      <c r="AU65" s="149">
        <v>10.66</v>
      </c>
      <c r="AV65" s="172">
        <v>10.54</v>
      </c>
    </row>
    <row r="66" spans="5:48" ht="14.4">
      <c r="E66" s="65"/>
      <c r="F66" s="65"/>
      <c r="G66" s="65"/>
      <c r="H66" s="65"/>
      <c r="I66" s="65"/>
      <c r="AJ66" s="2"/>
      <c r="AL66" s="4" t="s">
        <v>136</v>
      </c>
      <c r="AM66" s="4" t="s">
        <v>295</v>
      </c>
      <c r="AO66" s="8" t="s">
        <v>287</v>
      </c>
      <c r="AP66" s="12">
        <v>0.12</v>
      </c>
      <c r="AQ66" s="221" t="s">
        <v>170</v>
      </c>
      <c r="AR66" s="149" t="s">
        <v>294</v>
      </c>
      <c r="AS66" s="172" t="str">
        <f t="shared" si="0"/>
        <v>千葉県船橋市</v>
      </c>
      <c r="AT66" s="147">
        <v>10.84</v>
      </c>
      <c r="AU66" s="149">
        <v>10.66</v>
      </c>
      <c r="AV66" s="172">
        <v>10.54</v>
      </c>
    </row>
    <row r="67" spans="5:48" ht="14.4">
      <c r="E67" s="65"/>
      <c r="F67" s="65"/>
      <c r="G67" s="65"/>
      <c r="H67" s="65"/>
      <c r="I67" s="65"/>
      <c r="AJ67" s="2"/>
      <c r="AL67" s="4" t="s">
        <v>136</v>
      </c>
      <c r="AM67" s="4" t="s">
        <v>297</v>
      </c>
      <c r="AO67" s="8" t="s">
        <v>287</v>
      </c>
      <c r="AP67" s="12">
        <v>0.12</v>
      </c>
      <c r="AQ67" s="221" t="s">
        <v>170</v>
      </c>
      <c r="AR67" s="149" t="s">
        <v>296</v>
      </c>
      <c r="AS67" s="172" t="str">
        <f t="shared" si="0"/>
        <v>千葉県成田市</v>
      </c>
      <c r="AT67" s="147">
        <v>10.84</v>
      </c>
      <c r="AU67" s="149">
        <v>10.66</v>
      </c>
      <c r="AV67" s="172">
        <v>10.54</v>
      </c>
    </row>
    <row r="68" spans="5:48" ht="14.4">
      <c r="E68" s="65"/>
      <c r="F68" s="65"/>
      <c r="G68" s="65"/>
      <c r="H68" s="65"/>
      <c r="I68" s="65"/>
      <c r="AJ68" s="2"/>
      <c r="AL68" s="4" t="s">
        <v>136</v>
      </c>
      <c r="AM68" s="4" t="s">
        <v>299</v>
      </c>
      <c r="AO68" s="8" t="s">
        <v>287</v>
      </c>
      <c r="AP68" s="12">
        <v>0.12</v>
      </c>
      <c r="AQ68" s="221" t="s">
        <v>170</v>
      </c>
      <c r="AR68" s="149" t="s">
        <v>298</v>
      </c>
      <c r="AS68" s="172" t="str">
        <f t="shared" ref="AS68:AS131" si="57">AQ68&amp;AR68</f>
        <v>千葉県習志野市</v>
      </c>
      <c r="AT68" s="147">
        <v>10.84</v>
      </c>
      <c r="AU68" s="149">
        <v>10.66</v>
      </c>
      <c r="AV68" s="172">
        <v>10.54</v>
      </c>
    </row>
    <row r="69" spans="5:48" ht="14.4">
      <c r="E69" s="65"/>
      <c r="F69" s="65"/>
      <c r="G69" s="65"/>
      <c r="H69" s="65"/>
      <c r="I69" s="65"/>
      <c r="AJ69" s="2"/>
      <c r="AL69" s="4" t="s">
        <v>136</v>
      </c>
      <c r="AM69" s="4" t="s">
        <v>301</v>
      </c>
      <c r="AO69" s="8" t="s">
        <v>287</v>
      </c>
      <c r="AP69" s="12">
        <v>0.12</v>
      </c>
      <c r="AQ69" s="221" t="s">
        <v>172</v>
      </c>
      <c r="AR69" s="149" t="s">
        <v>300</v>
      </c>
      <c r="AS69" s="172" t="str">
        <f t="shared" si="57"/>
        <v>東京都立川市</v>
      </c>
      <c r="AT69" s="147">
        <v>10.84</v>
      </c>
      <c r="AU69" s="149">
        <v>10.66</v>
      </c>
      <c r="AV69" s="172">
        <v>10.54</v>
      </c>
    </row>
    <row r="70" spans="5:48" ht="14.4">
      <c r="E70" s="65"/>
      <c r="F70" s="65"/>
      <c r="G70" s="65"/>
      <c r="H70" s="65"/>
      <c r="I70" s="65"/>
      <c r="AJ70" s="2"/>
      <c r="AL70" s="4" t="s">
        <v>136</v>
      </c>
      <c r="AM70" s="4" t="s">
        <v>303</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305</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307</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309</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311</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313</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315</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316</v>
      </c>
      <c r="AO77" s="8" t="s">
        <v>287</v>
      </c>
      <c r="AP77" s="12">
        <v>0.12</v>
      </c>
      <c r="AQ77" s="221" t="s">
        <v>174</v>
      </c>
      <c r="AR77" s="149" t="s">
        <v>2338</v>
      </c>
      <c r="AS77" s="172" t="str">
        <f t="shared" si="57"/>
        <v>神奈川県海老名市</v>
      </c>
      <c r="AT77" s="147">
        <v>10.84</v>
      </c>
      <c r="AU77" s="149">
        <v>10.66</v>
      </c>
      <c r="AV77" s="172">
        <v>10.54</v>
      </c>
    </row>
    <row r="78" spans="5:48">
      <c r="J78" s="2"/>
      <c r="K78" s="2"/>
      <c r="L78" s="2"/>
      <c r="M78" s="2"/>
      <c r="N78" s="2"/>
      <c r="AJ78" s="2"/>
      <c r="AL78" s="4" t="s">
        <v>136</v>
      </c>
      <c r="AM78" s="4" t="s">
        <v>318</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320</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322</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324</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326</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328</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330</v>
      </c>
      <c r="AO84" s="8" t="s">
        <v>287</v>
      </c>
      <c r="AP84" s="12">
        <v>0.12</v>
      </c>
      <c r="AQ84" s="221" t="s">
        <v>201</v>
      </c>
      <c r="AR84" s="149" t="s">
        <v>329</v>
      </c>
      <c r="AS84" s="172" t="str">
        <f t="shared" si="57"/>
        <v>大阪府四條畷市</v>
      </c>
      <c r="AT84" s="147">
        <v>10.84</v>
      </c>
      <c r="AU84" s="149">
        <v>10.66</v>
      </c>
      <c r="AV84" s="172">
        <v>10.54</v>
      </c>
    </row>
    <row r="85" spans="10:48" ht="13.8" thickBot="1">
      <c r="J85" s="2"/>
      <c r="K85" s="2"/>
      <c r="L85" s="2"/>
      <c r="M85" s="2"/>
      <c r="N85" s="2"/>
      <c r="AJ85" s="2"/>
      <c r="AL85" s="4" t="s">
        <v>136</v>
      </c>
      <c r="AM85" s="4" t="s">
        <v>332</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335</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337</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339</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341</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343</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345</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347</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349</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351</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353</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355</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357</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359</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361</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363</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365</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367</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369</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371</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373</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375</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376</v>
      </c>
      <c r="AO107" s="8" t="s">
        <v>333</v>
      </c>
      <c r="AP107" s="12">
        <v>0.1</v>
      </c>
      <c r="AQ107" s="221" t="s">
        <v>172</v>
      </c>
      <c r="AR107" s="149" t="s">
        <v>2339</v>
      </c>
      <c r="AS107" s="161" t="str">
        <f t="shared" si="57"/>
        <v>東京都福生市</v>
      </c>
      <c r="AT107" s="147">
        <v>10.7</v>
      </c>
      <c r="AU107" s="149">
        <v>10.55</v>
      </c>
      <c r="AV107" s="172">
        <v>10.45</v>
      </c>
    </row>
    <row r="108" spans="10:48">
      <c r="J108" s="2"/>
      <c r="K108" s="2"/>
      <c r="L108" s="2"/>
      <c r="M108" s="2"/>
      <c r="N108" s="2"/>
      <c r="AJ108" s="2"/>
      <c r="AL108" s="4" t="s">
        <v>136</v>
      </c>
      <c r="AM108" s="4" t="s">
        <v>378</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380</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382</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384</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386</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388</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390</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392</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394</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396</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398</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400</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402</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404</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405</v>
      </c>
      <c r="AO122" s="8" t="s">
        <v>333</v>
      </c>
      <c r="AP122" s="12">
        <v>0.1</v>
      </c>
      <c r="AQ122" s="221" t="s">
        <v>1941</v>
      </c>
      <c r="AR122" s="149" t="s">
        <v>2340</v>
      </c>
      <c r="AS122" s="161" t="str">
        <f t="shared" si="57"/>
        <v>愛知県みよし市</v>
      </c>
      <c r="AT122" s="147">
        <v>10.7</v>
      </c>
      <c r="AU122" s="149">
        <v>10.55</v>
      </c>
      <c r="AV122" s="172">
        <v>10.45</v>
      </c>
    </row>
    <row r="123" spans="10:48">
      <c r="J123" s="2"/>
      <c r="K123" s="2"/>
      <c r="L123" s="2"/>
      <c r="M123" s="2"/>
      <c r="N123" s="2"/>
      <c r="AJ123" s="2"/>
      <c r="AL123" s="4" t="s">
        <v>136</v>
      </c>
      <c r="AM123" s="4" t="s">
        <v>407</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409</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410</v>
      </c>
      <c r="AO125" s="8" t="s">
        <v>333</v>
      </c>
      <c r="AP125" s="12">
        <v>0.1</v>
      </c>
      <c r="AQ125" s="221" t="s">
        <v>197</v>
      </c>
      <c r="AR125" s="149" t="s">
        <v>2341</v>
      </c>
      <c r="AS125" s="161" t="str">
        <f t="shared" si="57"/>
        <v>滋賀県栗東市</v>
      </c>
      <c r="AT125" s="147">
        <v>10.7</v>
      </c>
      <c r="AU125" s="149">
        <v>10.55</v>
      </c>
      <c r="AV125" s="172">
        <v>10.45</v>
      </c>
    </row>
    <row r="126" spans="10:48">
      <c r="J126" s="2"/>
      <c r="K126" s="2"/>
      <c r="L126" s="2"/>
      <c r="M126" s="2"/>
      <c r="N126" s="2"/>
      <c r="AJ126" s="2"/>
      <c r="AL126" s="4" t="s">
        <v>136</v>
      </c>
      <c r="AM126" s="4" t="s">
        <v>412</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414</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416</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418</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420</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422</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424</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426</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428</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430</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432</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434</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436</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438</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440</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442</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444</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445</v>
      </c>
      <c r="AO143" s="8" t="s">
        <v>333</v>
      </c>
      <c r="AP143" s="12">
        <v>0.1</v>
      </c>
      <c r="AQ143" s="221" t="s">
        <v>240</v>
      </c>
      <c r="AR143" s="149" t="s">
        <v>2342</v>
      </c>
      <c r="AS143" s="161" t="str">
        <f t="shared" si="58"/>
        <v>福岡県福岡市</v>
      </c>
      <c r="AT143" s="147">
        <v>10.7</v>
      </c>
      <c r="AU143" s="149">
        <v>10.55</v>
      </c>
      <c r="AV143" s="172">
        <v>10.45</v>
      </c>
    </row>
    <row r="144" spans="10:48" ht="13.8" thickBot="1">
      <c r="J144" s="2"/>
      <c r="K144" s="2"/>
      <c r="L144" s="2"/>
      <c r="M144" s="2"/>
      <c r="N144" s="2"/>
      <c r="AJ144" s="2"/>
      <c r="AL144" s="4" t="s">
        <v>136</v>
      </c>
      <c r="AM144" s="4" t="s">
        <v>446</v>
      </c>
      <c r="AO144" s="9" t="s">
        <v>333</v>
      </c>
      <c r="AP144" s="153">
        <v>0.1</v>
      </c>
      <c r="AQ144" s="222" t="s">
        <v>240</v>
      </c>
      <c r="AR144" s="152" t="s">
        <v>2343</v>
      </c>
      <c r="AS144" s="178" t="str">
        <f t="shared" si="58"/>
        <v>福岡県春日市</v>
      </c>
      <c r="AT144" s="151">
        <v>10.7</v>
      </c>
      <c r="AU144" s="152">
        <v>10.55</v>
      </c>
      <c r="AV144" s="219">
        <v>10.45</v>
      </c>
    </row>
    <row r="145" spans="10:48">
      <c r="J145" s="2"/>
      <c r="K145" s="2"/>
      <c r="L145" s="2"/>
      <c r="M145" s="2"/>
      <c r="N145" s="2"/>
      <c r="AJ145" s="2"/>
      <c r="AL145" s="4" t="s">
        <v>136</v>
      </c>
      <c r="AM145" s="4" t="s">
        <v>449</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450</v>
      </c>
      <c r="AO146" s="8" t="s">
        <v>447</v>
      </c>
      <c r="AP146" s="12">
        <v>0.06</v>
      </c>
      <c r="AQ146" s="221" t="s">
        <v>150</v>
      </c>
      <c r="AR146" s="149" t="s">
        <v>2344</v>
      </c>
      <c r="AS146" s="172" t="str">
        <f t="shared" si="58"/>
        <v>宮城県多賀城市</v>
      </c>
      <c r="AT146" s="147">
        <v>10.42</v>
      </c>
      <c r="AU146" s="149">
        <v>10.33</v>
      </c>
      <c r="AV146" s="172">
        <v>10.27</v>
      </c>
    </row>
    <row r="147" spans="10:48">
      <c r="J147" s="2"/>
      <c r="K147" s="2"/>
      <c r="L147" s="2"/>
      <c r="M147" s="2"/>
      <c r="N147" s="2"/>
      <c r="AJ147" s="2"/>
      <c r="AL147" s="4" t="s">
        <v>136</v>
      </c>
      <c r="AM147" s="4" t="s">
        <v>452</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454</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456</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458</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460</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462</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464</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466</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468</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469</v>
      </c>
      <c r="AO156" s="8" t="s">
        <v>447</v>
      </c>
      <c r="AP156" s="12">
        <v>0.06</v>
      </c>
      <c r="AQ156" s="221" t="s">
        <v>168</v>
      </c>
      <c r="AR156" s="149" t="s">
        <v>2345</v>
      </c>
      <c r="AS156" s="172" t="str">
        <f t="shared" si="58"/>
        <v>埼玉県飯能市</v>
      </c>
      <c r="AT156" s="147">
        <v>10.42</v>
      </c>
      <c r="AU156" s="149">
        <v>10.33</v>
      </c>
      <c r="AV156" s="172">
        <v>10.27</v>
      </c>
    </row>
    <row r="157" spans="10:48">
      <c r="J157" s="2"/>
      <c r="K157" s="2"/>
      <c r="L157" s="2"/>
      <c r="M157" s="2"/>
      <c r="N157" s="2"/>
      <c r="AJ157" s="2"/>
      <c r="AL157" s="4" t="s">
        <v>136</v>
      </c>
      <c r="AM157" s="4" t="s">
        <v>471</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473</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475</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477</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479</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481</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483</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485</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487</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489</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491</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493</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495</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497</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499</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501</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503</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505</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507</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509</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510</v>
      </c>
      <c r="AO177" s="8" t="s">
        <v>447</v>
      </c>
      <c r="AP177" s="12">
        <v>0.06</v>
      </c>
      <c r="AQ177" s="221" t="s">
        <v>168</v>
      </c>
      <c r="AR177" s="149" t="s">
        <v>2346</v>
      </c>
      <c r="AS177" s="172" t="str">
        <f t="shared" si="58"/>
        <v>埼玉県白岡市</v>
      </c>
      <c r="AT177" s="147">
        <v>10.42</v>
      </c>
      <c r="AU177" s="149">
        <v>10.33</v>
      </c>
      <c r="AV177" s="172">
        <v>10.27</v>
      </c>
    </row>
    <row r="178" spans="10:48">
      <c r="J178" s="2"/>
      <c r="K178" s="2"/>
      <c r="L178" s="2"/>
      <c r="M178" s="2"/>
      <c r="N178" s="2"/>
      <c r="AJ178" s="2"/>
      <c r="AL178" s="4" t="s">
        <v>136</v>
      </c>
      <c r="AM178" s="4" t="s">
        <v>512</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514</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516</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1943</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1944</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520</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522</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524</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526</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143</v>
      </c>
      <c r="AM187" s="4" t="s">
        <v>528</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530</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532</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534</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536</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538</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540</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541</v>
      </c>
      <c r="AO194" s="8" t="s">
        <v>447</v>
      </c>
      <c r="AP194" s="12">
        <v>0.06</v>
      </c>
      <c r="AQ194" s="221" t="s">
        <v>172</v>
      </c>
      <c r="AR194" s="149" t="s">
        <v>2347</v>
      </c>
      <c r="AS194" s="172" t="str">
        <f t="shared" si="58"/>
        <v>東京都瑞穂町</v>
      </c>
      <c r="AT194" s="147">
        <v>10.42</v>
      </c>
      <c r="AU194" s="149">
        <v>10.33</v>
      </c>
      <c r="AV194" s="172">
        <v>10.27</v>
      </c>
    </row>
    <row r="195" spans="10:48">
      <c r="J195" s="2"/>
      <c r="K195" s="2"/>
      <c r="L195" s="2"/>
      <c r="M195" s="2"/>
      <c r="N195" s="2"/>
      <c r="AJ195" s="2"/>
      <c r="AL195" s="4" t="s">
        <v>143</v>
      </c>
      <c r="AM195" s="4" t="s">
        <v>543</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545</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547</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549</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551</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552</v>
      </c>
      <c r="AO200" s="8" t="s">
        <v>447</v>
      </c>
      <c r="AP200" s="12">
        <v>0.06</v>
      </c>
      <c r="AQ200" s="221" t="s">
        <v>174</v>
      </c>
      <c r="AR200" s="149" t="s">
        <v>2348</v>
      </c>
      <c r="AS200" s="172" t="str">
        <f t="shared" si="59"/>
        <v>神奈川県中井町</v>
      </c>
      <c r="AT200" s="147">
        <v>10.42</v>
      </c>
      <c r="AU200" s="149">
        <v>10.33</v>
      </c>
      <c r="AV200" s="172">
        <v>10.27</v>
      </c>
    </row>
    <row r="201" spans="10:48">
      <c r="J201" s="2"/>
      <c r="K201" s="2"/>
      <c r="L201" s="2"/>
      <c r="M201" s="2"/>
      <c r="N201" s="2"/>
      <c r="AJ201" s="2"/>
      <c r="AL201" s="4" t="s">
        <v>143</v>
      </c>
      <c r="AM201" s="4" t="s">
        <v>554</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556</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558</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560</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562</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563</v>
      </c>
      <c r="AO206" s="8" t="s">
        <v>447</v>
      </c>
      <c r="AP206" s="12">
        <v>0.06</v>
      </c>
      <c r="AQ206" s="221" t="s">
        <v>191</v>
      </c>
      <c r="AR206" s="149" t="s">
        <v>2349</v>
      </c>
      <c r="AS206" s="172" t="str">
        <f t="shared" si="59"/>
        <v>愛知県瀬戸市</v>
      </c>
      <c r="AT206" s="147">
        <v>10.42</v>
      </c>
      <c r="AU206" s="149">
        <v>10.33</v>
      </c>
      <c r="AV206" s="172">
        <v>10.27</v>
      </c>
    </row>
    <row r="207" spans="10:48">
      <c r="J207" s="2"/>
      <c r="K207" s="2"/>
      <c r="L207" s="2"/>
      <c r="M207" s="2"/>
      <c r="N207" s="2"/>
      <c r="AJ207" s="2"/>
      <c r="AL207" s="4" t="s">
        <v>143</v>
      </c>
      <c r="AM207" s="4" t="s">
        <v>565</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567</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569</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571</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573</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575</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577</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579</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581</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583</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585</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587</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588</v>
      </c>
      <c r="AO219" s="8" t="s">
        <v>447</v>
      </c>
      <c r="AP219" s="12">
        <v>0.06</v>
      </c>
      <c r="AQ219" s="221" t="s">
        <v>191</v>
      </c>
      <c r="AR219" s="149" t="s">
        <v>2350</v>
      </c>
      <c r="AS219" s="172" t="str">
        <f t="shared" si="59"/>
        <v>愛知県清須市</v>
      </c>
      <c r="AT219" s="147">
        <v>10.42</v>
      </c>
      <c r="AU219" s="149">
        <v>10.33</v>
      </c>
      <c r="AV219" s="172">
        <v>10.27</v>
      </c>
    </row>
    <row r="220" spans="10:48">
      <c r="J220" s="2"/>
      <c r="K220" s="2"/>
      <c r="L220" s="2"/>
      <c r="M220" s="2"/>
      <c r="N220" s="2"/>
      <c r="AJ220" s="2"/>
      <c r="AL220" s="4" t="s">
        <v>143</v>
      </c>
      <c r="AM220" s="4" t="s">
        <v>590</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592</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594</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596</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598</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600</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602</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147</v>
      </c>
      <c r="AM227" s="4" t="s">
        <v>603</v>
      </c>
      <c r="AO227" s="8" t="s">
        <v>447</v>
      </c>
      <c r="AP227" s="12">
        <v>0.06</v>
      </c>
      <c r="AQ227" s="221" t="s">
        <v>191</v>
      </c>
      <c r="AR227" s="149" t="s">
        <v>2351</v>
      </c>
      <c r="AS227" s="172" t="str">
        <f t="shared" si="59"/>
        <v>愛知県豊山町</v>
      </c>
      <c r="AT227" s="147">
        <v>10.42</v>
      </c>
      <c r="AU227" s="149">
        <v>10.33</v>
      </c>
      <c r="AV227" s="172">
        <v>10.27</v>
      </c>
    </row>
    <row r="228" spans="10:48">
      <c r="J228" s="2"/>
      <c r="K228" s="2"/>
      <c r="L228" s="2"/>
      <c r="M228" s="2"/>
      <c r="N228" s="2"/>
      <c r="AJ228" s="2"/>
      <c r="AL228" s="4" t="s">
        <v>147</v>
      </c>
      <c r="AM228" s="4" t="s">
        <v>604</v>
      </c>
      <c r="AO228" s="8" t="s">
        <v>447</v>
      </c>
      <c r="AP228" s="12">
        <v>0.06</v>
      </c>
      <c r="AQ228" s="221" t="s">
        <v>191</v>
      </c>
      <c r="AR228" s="149" t="s">
        <v>2352</v>
      </c>
      <c r="AS228" s="172" t="str">
        <f t="shared" si="59"/>
        <v>愛知県飛島村</v>
      </c>
      <c r="AT228" s="147">
        <v>10.42</v>
      </c>
      <c r="AU228" s="149">
        <v>10.33</v>
      </c>
      <c r="AV228" s="172">
        <v>10.27</v>
      </c>
    </row>
    <row r="229" spans="10:48">
      <c r="J229" s="2"/>
      <c r="K229" s="2"/>
      <c r="L229" s="2"/>
      <c r="M229" s="2"/>
      <c r="N229" s="2"/>
      <c r="AJ229" s="2"/>
      <c r="AL229" s="4" t="s">
        <v>147</v>
      </c>
      <c r="AM229" s="4" t="s">
        <v>606</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608</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610</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612</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614</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616</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618</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620</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622</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624</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626</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1945</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629</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631</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633</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635</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637</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639</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641</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643</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645</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647</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649</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651</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653</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655</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657</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659</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661</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663</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665</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150</v>
      </c>
      <c r="AM260" s="4" t="s">
        <v>448</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668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670</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672</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674</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676</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677</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679</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681</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683</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685</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687</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689</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1947</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692</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694</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696</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698</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700</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702</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703</v>
      </c>
      <c r="AO280" s="8" t="s">
        <v>447</v>
      </c>
      <c r="AP280" s="12">
        <v>0.06</v>
      </c>
      <c r="AQ280" s="221" t="s">
        <v>240</v>
      </c>
      <c r="AR280" s="149" t="s">
        <v>2353</v>
      </c>
      <c r="AS280" s="172" t="str">
        <f t="shared" si="60"/>
        <v>福岡県那珂川市</v>
      </c>
      <c r="AT280" s="147">
        <v>10.42</v>
      </c>
      <c r="AU280" s="149">
        <v>10.33</v>
      </c>
      <c r="AV280" s="172">
        <v>10.27</v>
      </c>
    </row>
    <row r="281" spans="10:48" ht="13.8" thickBot="1">
      <c r="J281" s="2"/>
      <c r="K281" s="2"/>
      <c r="L281" s="2"/>
      <c r="M281" s="2"/>
      <c r="N281" s="2"/>
      <c r="AJ281" s="2"/>
      <c r="AL281" s="4" t="s">
        <v>150</v>
      </c>
      <c r="AM281" s="4" t="s">
        <v>705</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707</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709</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711</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713</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715</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717</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719</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721</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723</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725</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727</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729</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731</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153</v>
      </c>
      <c r="AM295" s="4" t="s">
        <v>733</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735</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737</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739</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741</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743</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745</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747</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749</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751</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753</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755</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757</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759</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761</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763</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765</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766</v>
      </c>
      <c r="AO312" s="8" t="s">
        <v>706</v>
      </c>
      <c r="AP312" s="12">
        <v>0.03</v>
      </c>
      <c r="AQ312" s="155" t="s">
        <v>166</v>
      </c>
      <c r="AR312" s="149" t="s">
        <v>2354</v>
      </c>
      <c r="AS312" s="161" t="str">
        <f t="shared" si="60"/>
        <v>群馬県榛東村</v>
      </c>
      <c r="AT312" s="147">
        <v>10.210000000000001</v>
      </c>
      <c r="AU312" s="149">
        <v>10.17</v>
      </c>
      <c r="AV312" s="172">
        <v>10.14</v>
      </c>
    </row>
    <row r="313" spans="10:48">
      <c r="J313" s="2"/>
      <c r="K313" s="2"/>
      <c r="L313" s="2"/>
      <c r="M313" s="2"/>
      <c r="N313" s="2"/>
      <c r="AJ313" s="2"/>
      <c r="AL313" s="4" t="s">
        <v>153</v>
      </c>
      <c r="AM313" s="4" t="s">
        <v>767</v>
      </c>
      <c r="AO313" s="8" t="s">
        <v>706</v>
      </c>
      <c r="AP313" s="12">
        <v>0.03</v>
      </c>
      <c r="AQ313" s="155" t="s">
        <v>166</v>
      </c>
      <c r="AR313" s="149" t="s">
        <v>2355</v>
      </c>
      <c r="AS313" s="161" t="str">
        <f t="shared" si="60"/>
        <v>群馬県吉岡町</v>
      </c>
      <c r="AT313" s="147">
        <v>10.210000000000001</v>
      </c>
      <c r="AU313" s="149">
        <v>10.17</v>
      </c>
      <c r="AV313" s="172">
        <v>10.14</v>
      </c>
    </row>
    <row r="314" spans="10:48">
      <c r="J314" s="2"/>
      <c r="K314" s="2"/>
      <c r="L314" s="2"/>
      <c r="M314" s="2"/>
      <c r="N314" s="2"/>
      <c r="AJ314" s="2"/>
      <c r="AL314" s="4" t="s">
        <v>153</v>
      </c>
      <c r="AM314" s="4" t="s">
        <v>769</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771</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773</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775</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777</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779</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156</v>
      </c>
      <c r="AM320" s="4" t="s">
        <v>781</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783</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785</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787</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789</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791</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793</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795</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797</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798</v>
      </c>
      <c r="AO329" s="8" t="s">
        <v>706</v>
      </c>
      <c r="AP329" s="12">
        <v>0.03</v>
      </c>
      <c r="AQ329" s="155" t="s">
        <v>170</v>
      </c>
      <c r="AR329" s="149" t="s">
        <v>2356</v>
      </c>
      <c r="AS329" s="161" t="str">
        <f t="shared" si="61"/>
        <v>千葉県富里市</v>
      </c>
      <c r="AT329" s="147">
        <v>10.210000000000001</v>
      </c>
      <c r="AU329" s="149">
        <v>10.17</v>
      </c>
      <c r="AV329" s="172">
        <v>10.14</v>
      </c>
    </row>
    <row r="330" spans="10:48">
      <c r="J330" s="2"/>
      <c r="K330" s="2"/>
      <c r="L330" s="2"/>
      <c r="M330" s="2"/>
      <c r="N330" s="2"/>
      <c r="AJ330" s="2"/>
      <c r="AL330" s="4" t="s">
        <v>156</v>
      </c>
      <c r="AM330" s="4" t="s">
        <v>800</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801</v>
      </c>
      <c r="AO331" s="8" t="s">
        <v>706</v>
      </c>
      <c r="AP331" s="12">
        <v>0.03</v>
      </c>
      <c r="AQ331" s="155" t="s">
        <v>170</v>
      </c>
      <c r="AR331" s="149" t="s">
        <v>2357</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803</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805</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806</v>
      </c>
      <c r="AO334" s="8" t="s">
        <v>706</v>
      </c>
      <c r="AP334" s="12">
        <v>0.03</v>
      </c>
      <c r="AQ334" s="155" t="s">
        <v>174</v>
      </c>
      <c r="AR334" s="149" t="s">
        <v>2358</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807</v>
      </c>
      <c r="AO335" s="8" t="s">
        <v>706</v>
      </c>
      <c r="AP335" s="12">
        <v>0.03</v>
      </c>
      <c r="AQ335" s="155" t="s">
        <v>174</v>
      </c>
      <c r="AR335" s="149" t="s">
        <v>2359</v>
      </c>
      <c r="AS335" s="161" t="str">
        <f t="shared" si="61"/>
        <v>神奈川県山北町</v>
      </c>
      <c r="AT335" s="147">
        <v>10.210000000000001</v>
      </c>
      <c r="AU335" s="149">
        <v>10.17</v>
      </c>
      <c r="AV335" s="172">
        <v>10.14</v>
      </c>
    </row>
    <row r="336" spans="10:48">
      <c r="J336" s="2"/>
      <c r="K336" s="2"/>
      <c r="L336" s="2"/>
      <c r="M336" s="2"/>
      <c r="N336" s="2"/>
      <c r="AJ336" s="2"/>
      <c r="AL336" s="4" t="s">
        <v>156</v>
      </c>
      <c r="AM336" s="4" t="s">
        <v>809</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811</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813</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815</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817</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819</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821</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822</v>
      </c>
      <c r="AO343" s="8" t="s">
        <v>706</v>
      </c>
      <c r="AP343" s="12">
        <v>0.03</v>
      </c>
      <c r="AQ343" s="155" t="s">
        <v>184</v>
      </c>
      <c r="AR343" s="149" t="s">
        <v>2360</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823</v>
      </c>
      <c r="AO344" s="8" t="s">
        <v>706</v>
      </c>
      <c r="AP344" s="12">
        <v>0.03</v>
      </c>
      <c r="AQ344" s="155" t="s">
        <v>184</v>
      </c>
      <c r="AR344" s="149" t="s">
        <v>2361</v>
      </c>
      <c r="AS344" s="161" t="str">
        <f t="shared" si="61"/>
        <v>山梨県南部町</v>
      </c>
      <c r="AT344" s="147">
        <v>10.210000000000001</v>
      </c>
      <c r="AU344" s="149">
        <v>10.17</v>
      </c>
      <c r="AV344" s="172">
        <v>10.14</v>
      </c>
    </row>
    <row r="345" spans="10:48">
      <c r="J345" s="2"/>
      <c r="K345" s="2"/>
      <c r="L345" s="2"/>
      <c r="M345" s="2"/>
      <c r="N345" s="2"/>
      <c r="AJ345" s="2"/>
      <c r="AL345" s="4" t="s">
        <v>156</v>
      </c>
      <c r="AM345" s="4" t="s">
        <v>825</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827</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829</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831</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833</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834</v>
      </c>
      <c r="AO350" s="8" t="s">
        <v>706</v>
      </c>
      <c r="AP350" s="12">
        <v>0.03</v>
      </c>
      <c r="AQ350" s="155" t="s">
        <v>187</v>
      </c>
      <c r="AR350" s="149" t="s">
        <v>2362</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836</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838</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840</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842</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159</v>
      </c>
      <c r="AM355" s="4" t="s">
        <v>844</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846</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848</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850</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852</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854</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856</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858</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860</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862</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864</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218</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866</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868</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870</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872</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873</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875</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877</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879</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881</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883</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885</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887</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889</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891</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893</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895</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897</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899</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901</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817</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904</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905</v>
      </c>
      <c r="AO388" s="8" t="s">
        <v>706</v>
      </c>
      <c r="AP388" s="12">
        <v>0.03</v>
      </c>
      <c r="AQ388" s="155" t="s">
        <v>191</v>
      </c>
      <c r="AR388" s="149" t="s">
        <v>2363</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907</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909</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911</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913</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915</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917</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919</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921</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923</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925</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926</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928</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930</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931</v>
      </c>
      <c r="AO402" s="8" t="s">
        <v>706</v>
      </c>
      <c r="AP402" s="12">
        <v>0.03</v>
      </c>
      <c r="AQ402" s="155" t="s">
        <v>197</v>
      </c>
      <c r="AR402" s="149" t="s">
        <v>2364</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933</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935</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936</v>
      </c>
      <c r="AO405" s="8" t="s">
        <v>706</v>
      </c>
      <c r="AP405" s="12">
        <v>0.03</v>
      </c>
      <c r="AQ405" s="155" t="s">
        <v>197</v>
      </c>
      <c r="AR405" s="149" t="s">
        <v>2365</v>
      </c>
      <c r="AS405" s="161" t="str">
        <f t="shared" si="62"/>
        <v>滋賀県高島市</v>
      </c>
      <c r="AT405" s="147">
        <v>10.210000000000001</v>
      </c>
      <c r="AU405" s="149">
        <v>10.17</v>
      </c>
      <c r="AV405" s="172">
        <v>10.14</v>
      </c>
    </row>
    <row r="406" spans="10:48">
      <c r="J406" s="2"/>
      <c r="K406" s="2"/>
      <c r="L406" s="2"/>
      <c r="M406" s="2"/>
      <c r="N406" s="2"/>
      <c r="AJ406" s="2"/>
      <c r="AL406" s="4" t="s">
        <v>159</v>
      </c>
      <c r="AM406" s="4" t="s">
        <v>938</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939</v>
      </c>
      <c r="AO407" s="8" t="s">
        <v>706</v>
      </c>
      <c r="AP407" s="12">
        <v>0.03</v>
      </c>
      <c r="AQ407" s="155" t="s">
        <v>197</v>
      </c>
      <c r="AR407" s="149" t="s">
        <v>2366</v>
      </c>
      <c r="AS407" s="161" t="str">
        <f t="shared" si="62"/>
        <v>滋賀県日野町</v>
      </c>
      <c r="AT407" s="147">
        <v>10.210000000000001</v>
      </c>
      <c r="AU407" s="149">
        <v>10.17</v>
      </c>
      <c r="AV407" s="172">
        <v>10.14</v>
      </c>
    </row>
    <row r="408" spans="10:48">
      <c r="J408" s="2"/>
      <c r="K408" s="2"/>
      <c r="L408" s="2"/>
      <c r="M408" s="2"/>
      <c r="N408" s="2"/>
      <c r="AJ408" s="2"/>
      <c r="AL408" s="4" t="s">
        <v>159</v>
      </c>
      <c r="AM408" s="4" t="s">
        <v>940</v>
      </c>
      <c r="AO408" s="8" t="s">
        <v>706</v>
      </c>
      <c r="AP408" s="12">
        <v>0.03</v>
      </c>
      <c r="AQ408" s="155" t="s">
        <v>197</v>
      </c>
      <c r="AR408" s="149" t="s">
        <v>2367</v>
      </c>
      <c r="AS408" s="161" t="str">
        <f t="shared" si="62"/>
        <v>滋賀県竜王町</v>
      </c>
      <c r="AT408" s="147">
        <v>10.210000000000001</v>
      </c>
      <c r="AU408" s="149">
        <v>10.17</v>
      </c>
      <c r="AV408" s="172">
        <v>10.14</v>
      </c>
    </row>
    <row r="409" spans="10:48">
      <c r="J409" s="2"/>
      <c r="K409" s="2"/>
      <c r="L409" s="2"/>
      <c r="M409" s="2"/>
      <c r="N409" s="2"/>
      <c r="AJ409" s="2"/>
      <c r="AL409" s="4" t="s">
        <v>159</v>
      </c>
      <c r="AM409" s="4" t="s">
        <v>942</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944</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946</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948</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950</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162</v>
      </c>
      <c r="AM414" s="4" t="s">
        <v>334</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336</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451</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453</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956</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708</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338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710</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712</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962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964</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966</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714</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340</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288</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342</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716</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972</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974</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344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977</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718</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720</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722</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724</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983</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985</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987</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988</v>
      </c>
      <c r="AO442" s="8" t="s">
        <v>706</v>
      </c>
      <c r="AP442" s="12">
        <v>0.03</v>
      </c>
      <c r="AQ442" s="155" t="s">
        <v>223</v>
      </c>
      <c r="AR442" s="149" t="s">
        <v>2368</v>
      </c>
      <c r="AS442" s="161" t="str">
        <f t="shared" si="62"/>
        <v>広島県熊野町</v>
      </c>
      <c r="AT442" s="147">
        <v>10.210000000000001</v>
      </c>
      <c r="AU442" s="149">
        <v>10.17</v>
      </c>
      <c r="AV442" s="172">
        <v>10.14</v>
      </c>
    </row>
    <row r="443" spans="10:48">
      <c r="J443" s="2"/>
      <c r="K443" s="2"/>
      <c r="L443" s="2"/>
      <c r="M443" s="2"/>
      <c r="N443" s="2"/>
      <c r="AJ443" s="2"/>
      <c r="AL443" s="4" t="s">
        <v>162</v>
      </c>
      <c r="AM443" s="4" t="s">
        <v>990</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726</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993</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995</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728</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998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1000</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1002</v>
      </c>
      <c r="AO450" s="8" t="s">
        <v>706</v>
      </c>
      <c r="AP450" s="12">
        <v>0.03</v>
      </c>
      <c r="AQ450" s="155" t="s">
        <v>240</v>
      </c>
      <c r="AR450" s="149" t="s">
        <v>1001</v>
      </c>
      <c r="AS450" s="161" t="str">
        <f t="shared" si="62"/>
        <v>福岡県古賀市</v>
      </c>
      <c r="AT450" s="147">
        <v>10.210000000000001</v>
      </c>
      <c r="AU450" s="149">
        <v>10.17</v>
      </c>
      <c r="AV450" s="172">
        <v>10.14</v>
      </c>
    </row>
    <row r="451" spans="10:48" ht="13.8" thickBot="1">
      <c r="J451" s="2"/>
      <c r="K451" s="2"/>
      <c r="L451" s="2"/>
      <c r="M451" s="2"/>
      <c r="N451" s="2"/>
      <c r="AJ451" s="2"/>
      <c r="AL451" s="4" t="s">
        <v>162</v>
      </c>
      <c r="AM451" s="4" t="s">
        <v>1004</v>
      </c>
      <c r="AO451" s="9" t="s">
        <v>706</v>
      </c>
      <c r="AP451" s="153">
        <v>0.03</v>
      </c>
      <c r="AQ451" s="225" t="s">
        <v>246</v>
      </c>
      <c r="AR451" s="152" t="s">
        <v>1003</v>
      </c>
      <c r="AS451" s="178" t="str">
        <f t="shared" si="62"/>
        <v>長崎県長崎市</v>
      </c>
      <c r="AT451" s="151">
        <v>10.210000000000001</v>
      </c>
      <c r="AU451" s="152">
        <v>10.17</v>
      </c>
      <c r="AV451" s="219">
        <v>10.14</v>
      </c>
    </row>
    <row r="452" spans="10:48" ht="13.8" thickBot="1">
      <c r="J452" s="2"/>
      <c r="K452" s="2"/>
      <c r="L452" s="2"/>
      <c r="M452" s="2"/>
      <c r="N452" s="2"/>
      <c r="AJ452" s="2"/>
      <c r="AL452" s="4" t="s">
        <v>162</v>
      </c>
      <c r="AM452" s="4" t="s">
        <v>730</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207</vt:i4>
      </vt:variant>
    </vt:vector>
  </HeadingPairs>
  <TitlesOfParts>
    <vt:vector size="215" baseType="lpstr">
      <vt:lpstr>基本情報入力シート</vt:lpstr>
      <vt:lpstr>様式第1号（交付申請書）</vt:lpstr>
      <vt:lpstr>様式第2-1号（処遇改善加算対象サービス　総括表）</vt:lpstr>
      <vt:lpstr>様式第2-2号（処遇改善加算対象外サービス　総括表）</vt:lpstr>
      <vt:lpstr>様式第2-3号（個表） </vt:lpstr>
      <vt:lpstr>参考（キャリアパス要件概要及びキャリアパス・賃金既定例）</vt:lpstr>
      <vt:lpstr>【集計用】編集不可</vt:lpstr>
      <vt:lpstr>【参考】数式用</vt:lpstr>
      <vt:lpstr>基本情報入力シート!Print_Area</vt:lpstr>
      <vt:lpstr>'参考（キャリアパス要件概要及びキャリアパス・賃金既定例）'!Print_Area</vt:lpstr>
      <vt:lpstr>'様式第1号（交付申請書）'!Print_Area</vt:lpstr>
      <vt:lpstr>'様式第2-1号（処遇改善加算対象サービス　総括表）'!Print_Area</vt:lpstr>
      <vt:lpstr>'様式第2-2号（処遇改善加算対象外サービス　総括表）'!Print_Area</vt:lpstr>
      <vt:lpstr>'様式第2-3号（個表）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2026-01-30T00:55:48Z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