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290" activeTab="0"/>
  </bookViews>
  <sheets>
    <sheet name="総覧" sheetId="1" r:id="rId1"/>
  </sheets>
  <definedNames>
    <definedName name="_xlnm.Print_Area" localSheetId="0">'総覧'!$C$1:$AN$38</definedName>
    <definedName name="_xlnm.Print_Titles" localSheetId="0">'総覧'!$C:$D</definedName>
  </definedNames>
  <calcPr fullCalcOnLoad="1"/>
</workbook>
</file>

<file path=xl/sharedStrings.xml><?xml version="1.0" encoding="utf-8"?>
<sst xmlns="http://schemas.openxmlformats.org/spreadsheetml/2006/main" count="97" uniqueCount="71">
  <si>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</si>
  <si>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</si>
  <si>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</si>
  <si>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</si>
  <si>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</si>
  <si>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</si>
  <si>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</si>
  <si>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</si>
  <si>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</si>
  <si>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</si>
  <si>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</si>
  <si>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</si>
  <si>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</si>
  <si>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</si>
  <si>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</si>
  <si>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</si>
  <si>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</si>
  <si>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</si>
  <si>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</si>
  <si>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</si>
  <si>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</si>
  <si>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</si>
  <si>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</si>
  <si>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</si>
  <si>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</si>
  <si>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</si>
  <si>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</si>
  <si>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</si>
  <si>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</si>
  <si>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</si>
  <si>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</si>
  <si>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</si>
  <si>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</si>
  <si>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</si>
  <si>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</si>
  <si>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</si>
  <si>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</si>
  <si>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</si>
  <si>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</si>
  <si>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</si>
  <si>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</si>
  <si>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</si>
  <si>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</si>
  <si>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</si>
  <si>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</si>
  <si>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</si>
  <si>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</si>
  <si>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</si>
  <si>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</si>
  <si>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</si>
  <si>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</si>
  <si>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</si>
  <si>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</si>
  <si>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</si>
  <si>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</si>
  <si>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</si>
  <si>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</si>
  <si>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</si>
  <si>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</si>
  <si>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</si>
  <si>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</si>
  <si>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</si>
  <si>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</si>
  <si>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</si>
  <si>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</si>
  <si>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</si>
  <si>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</si>
  <si>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>　　平成１9年　人口動態総覧、実数・率  （市町村・保健所別）</t>
  </si>
  <si>
    <t>注：１）本表の各項目の実数は、「平成１９年人口動態統計」（厚生労働省）中巻所収「総覧　第２表　人口動態総覧，都道府県；保健所・市区町村別」掲載の鳥取県内各市町村の数値を、平成１９年１０月１日現在の市町村、保健所管内単位で集計したものである。</t>
  </si>
  <si>
    <t>注：２）各項目の率の算出方法については凡例を参照のこと。なお人口千対の値を求めるに当たっては、資料１の人口を用いた。このため、第２表の平成１９年の各項目のうち、人口千対の率と本表の値が一致しないことがある。</t>
  </si>
  <si>
    <t>注：３）各市町村の合計特殊出生率については、厚生労働省から交付された平成１９年人口動態調査結果を基に、鳥取県福祉保健部福祉保健課が算出したものである。ただし、県計の値については、『平成1９年人口動態統計』（厚生労働省）によった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</si>
</sst>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0" fontId="2" fillId="2" borderId="4" xfId="0" applyNumberFormat="1" applyFont="1" applyFill="1" applyBorder="1" applyAlignment="1">
      <alignment vertical="center"/>
    </xf>
    <xf numFmtId="180" fontId="2" fillId="2" borderId="5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1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1" fontId="2" fillId="2" borderId="11" xfId="0" applyNumberFormat="1" applyFont="1" applyFill="1" applyBorder="1" applyAlignment="1">
      <alignment vertical="center"/>
    </xf>
    <xf numFmtId="180" fontId="2" fillId="2" borderId="9" xfId="0" applyNumberFormat="1" applyFont="1" applyFill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  <xf numFmtId="180" fontId="2" fillId="2" borderId="10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80" fontId="2" fillId="2" borderId="14" xfId="0" applyNumberFormat="1" applyFont="1" applyFill="1" applyBorder="1" applyAlignment="1">
      <alignment vertical="center"/>
    </xf>
    <xf numFmtId="41" fontId="2" fillId="2" borderId="14" xfId="0" applyNumberFormat="1" applyFont="1" applyFill="1" applyBorder="1" applyAlignment="1">
      <alignment vertical="center"/>
    </xf>
    <xf numFmtId="180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41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1" fontId="2" fillId="2" borderId="18" xfId="0" applyNumberFormat="1" applyFont="1" applyFill="1" applyBorder="1" applyAlignment="1">
      <alignment vertical="center"/>
    </xf>
    <xf numFmtId="41" fontId="2" fillId="2" borderId="19" xfId="0" applyNumberFormat="1" applyFont="1" applyFill="1" applyBorder="1" applyAlignment="1">
      <alignment vertical="center"/>
    </xf>
    <xf numFmtId="41" fontId="2" fillId="2" borderId="20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distributed" vertical="center" shrinkToFit="1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180" fontId="2" fillId="2" borderId="26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1" fontId="2" fillId="2" borderId="28" xfId="0" applyNumberFormat="1" applyFont="1" applyFill="1" applyBorder="1" applyAlignment="1">
      <alignment vertical="center"/>
    </xf>
    <xf numFmtId="41" fontId="2" fillId="2" borderId="29" xfId="0" applyNumberFormat="1" applyFont="1" applyFill="1" applyBorder="1" applyAlignment="1">
      <alignment vertical="center"/>
    </xf>
    <xf numFmtId="176" fontId="2" fillId="2" borderId="30" xfId="0" applyNumberFormat="1" applyFont="1" applyFill="1" applyBorder="1" applyAlignment="1">
      <alignment vertical="center"/>
    </xf>
    <xf numFmtId="176" fontId="2" fillId="2" borderId="12" xfId="0" applyNumberFormat="1" applyFont="1" applyFill="1" applyBorder="1" applyAlignment="1">
      <alignment vertical="center"/>
    </xf>
    <xf numFmtId="176" fontId="2" fillId="2" borderId="29" xfId="0" applyNumberFormat="1" applyFont="1" applyFill="1" applyBorder="1" applyAlignment="1">
      <alignment vertical="center"/>
    </xf>
    <xf numFmtId="180" fontId="2" fillId="2" borderId="31" xfId="0" applyNumberFormat="1" applyFont="1" applyFill="1" applyBorder="1" applyAlignment="1">
      <alignment vertical="center"/>
    </xf>
    <xf numFmtId="180" fontId="2" fillId="2" borderId="32" xfId="0" applyNumberFormat="1" applyFont="1" applyFill="1" applyBorder="1" applyAlignment="1">
      <alignment vertical="center"/>
    </xf>
    <xf numFmtId="180" fontId="2" fillId="2" borderId="33" xfId="0" applyNumberFormat="1" applyFont="1" applyFill="1" applyBorder="1" applyAlignment="1">
      <alignment vertical="center"/>
    </xf>
    <xf numFmtId="180" fontId="2" fillId="2" borderId="34" xfId="0" applyNumberFormat="1" applyFont="1" applyFill="1" applyBorder="1" applyAlignment="1">
      <alignment vertical="center"/>
    </xf>
    <xf numFmtId="180" fontId="2" fillId="2" borderId="23" xfId="0" applyNumberFormat="1" applyFont="1" applyFill="1" applyBorder="1" applyAlignment="1">
      <alignment vertical="center"/>
    </xf>
    <xf numFmtId="180" fontId="2" fillId="2" borderId="35" xfId="0" applyNumberFormat="1" applyFont="1" applyFill="1" applyBorder="1" applyAlignment="1">
      <alignment vertical="center"/>
    </xf>
    <xf numFmtId="183" fontId="2" fillId="3" borderId="36" xfId="0" applyNumberFormat="1" applyFont="1" applyFill="1" applyBorder="1" applyAlignment="1">
      <alignment vertical="center"/>
    </xf>
    <xf numFmtId="183" fontId="2" fillId="3" borderId="25" xfId="0" applyNumberFormat="1" applyFont="1" applyFill="1" applyBorder="1" applyAlignment="1">
      <alignment vertical="center"/>
    </xf>
    <xf numFmtId="183" fontId="2" fillId="3" borderId="37" xfId="0" applyNumberFormat="1" applyFont="1" applyFill="1" applyBorder="1" applyAlignment="1">
      <alignment vertical="center"/>
    </xf>
    <xf numFmtId="180" fontId="2" fillId="2" borderId="38" xfId="0" applyNumberFormat="1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2" fillId="2" borderId="39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1" fontId="2" fillId="2" borderId="41" xfId="0" applyNumberFormat="1" applyFont="1" applyFill="1" applyBorder="1" applyAlignment="1">
      <alignment vertical="center"/>
    </xf>
    <xf numFmtId="41" fontId="2" fillId="2" borderId="42" xfId="0" applyNumberFormat="1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vertical="center"/>
    </xf>
    <xf numFmtId="41" fontId="2" fillId="2" borderId="43" xfId="0" applyNumberFormat="1" applyFont="1" applyFill="1" applyBorder="1" applyAlignment="1">
      <alignment vertical="center"/>
    </xf>
    <xf numFmtId="180" fontId="2" fillId="2" borderId="8" xfId="0" applyNumberFormat="1" applyFont="1" applyFill="1" applyBorder="1" applyAlignment="1">
      <alignment vertical="center"/>
    </xf>
    <xf numFmtId="176" fontId="2" fillId="2" borderId="41" xfId="0" applyNumberFormat="1" applyFont="1" applyFill="1" applyBorder="1" applyAlignment="1">
      <alignment vertical="center"/>
    </xf>
    <xf numFmtId="180" fontId="2" fillId="2" borderId="44" xfId="0" applyNumberFormat="1" applyFont="1" applyFill="1" applyBorder="1" applyAlignment="1">
      <alignment vertical="center"/>
    </xf>
    <xf numFmtId="180" fontId="2" fillId="2" borderId="13" xfId="0" applyNumberFormat="1" applyFont="1" applyFill="1" applyBorder="1" applyAlignment="1">
      <alignment vertical="center"/>
    </xf>
    <xf numFmtId="41" fontId="2" fillId="2" borderId="45" xfId="0" applyNumberFormat="1" applyFont="1" applyFill="1" applyBorder="1" applyAlignment="1">
      <alignment vertical="center"/>
    </xf>
    <xf numFmtId="180" fontId="2" fillId="2" borderId="46" xfId="0" applyNumberFormat="1" applyFont="1" applyFill="1" applyBorder="1" applyAlignment="1">
      <alignment vertical="center"/>
    </xf>
    <xf numFmtId="183" fontId="2" fillId="3" borderId="40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84" fontId="2" fillId="2" borderId="14" xfId="0" applyNumberFormat="1" applyFont="1" applyFill="1" applyBorder="1" applyAlignment="1">
      <alignment vertical="center"/>
    </xf>
    <xf numFmtId="184" fontId="2" fillId="2" borderId="15" xfId="0" applyNumberFormat="1" applyFont="1" applyFill="1" applyBorder="1" applyAlignment="1">
      <alignment vertical="center"/>
    </xf>
    <xf numFmtId="184" fontId="2" fillId="2" borderId="13" xfId="0" applyNumberFormat="1" applyFont="1" applyFill="1" applyBorder="1" applyAlignment="1">
      <alignment vertical="center"/>
    </xf>
    <xf numFmtId="184" fontId="2" fillId="2" borderId="9" xfId="0" applyNumberFormat="1" applyFont="1" applyFill="1" applyBorder="1" applyAlignment="1">
      <alignment vertical="center"/>
    </xf>
    <xf numFmtId="186" fontId="3" fillId="2" borderId="0" xfId="0" applyNumberFormat="1" applyFont="1" applyFill="1" applyAlignment="1">
      <alignment vertical="center"/>
    </xf>
    <xf numFmtId="186" fontId="2" fillId="2" borderId="0" xfId="0" applyNumberFormat="1" applyFont="1" applyFill="1" applyAlignment="1">
      <alignment vertical="center"/>
    </xf>
    <xf numFmtId="186" fontId="2" fillId="2" borderId="13" xfId="0" applyNumberFormat="1" applyFont="1" applyFill="1" applyBorder="1" applyAlignment="1">
      <alignment horizontal="center" vertical="center"/>
    </xf>
    <xf numFmtId="186" fontId="2" fillId="2" borderId="2" xfId="0" applyNumberFormat="1" applyFont="1" applyFill="1" applyBorder="1" applyAlignment="1">
      <alignment horizontal="center" vertical="center"/>
    </xf>
    <xf numFmtId="186" fontId="2" fillId="2" borderId="14" xfId="0" applyNumberFormat="1" applyFont="1" applyFill="1" applyBorder="1" applyAlignment="1">
      <alignment vertical="center"/>
    </xf>
    <xf numFmtId="186" fontId="2" fillId="2" borderId="15" xfId="0" applyNumberFormat="1" applyFont="1" applyFill="1" applyBorder="1" applyAlignment="1">
      <alignment vertical="center"/>
    </xf>
    <xf numFmtId="186" fontId="2" fillId="2" borderId="13" xfId="0" applyNumberFormat="1" applyFont="1" applyFill="1" applyBorder="1" applyAlignment="1">
      <alignment vertical="center"/>
    </xf>
    <xf numFmtId="186" fontId="2" fillId="2" borderId="9" xfId="0" applyNumberFormat="1" applyFont="1" applyFill="1" applyBorder="1" applyAlignment="1">
      <alignment vertical="center"/>
    </xf>
    <xf numFmtId="186" fontId="4" fillId="2" borderId="0" xfId="0" applyNumberFormat="1" applyFont="1" applyFill="1" applyAlignment="1">
      <alignment vertical="center"/>
    </xf>
    <xf numFmtId="186" fontId="0" fillId="2" borderId="0" xfId="0" applyNumberFormat="1" applyFill="1" applyAlignment="1">
      <alignment vertical="center"/>
    </xf>
    <xf numFmtId="187" fontId="3" fillId="2" borderId="0" xfId="0" applyNumberFormat="1" applyFont="1" applyFill="1" applyAlignment="1">
      <alignment vertical="center"/>
    </xf>
    <xf numFmtId="187" fontId="2" fillId="2" borderId="0" xfId="0" applyNumberFormat="1" applyFont="1" applyFill="1" applyAlignment="1">
      <alignment vertical="center"/>
    </xf>
    <xf numFmtId="187" fontId="2" fillId="2" borderId="8" xfId="0" applyNumberFormat="1" applyFont="1" applyFill="1" applyBorder="1" applyAlignment="1">
      <alignment horizontal="center" vertical="center"/>
    </xf>
    <xf numFmtId="187" fontId="2" fillId="2" borderId="47" xfId="0" applyNumberFormat="1" applyFont="1" applyFill="1" applyBorder="1" applyAlignment="1">
      <alignment horizontal="center" vertical="center"/>
    </xf>
    <xf numFmtId="187" fontId="2" fillId="2" borderId="28" xfId="0" applyNumberFormat="1" applyFont="1" applyFill="1" applyBorder="1" applyAlignment="1">
      <alignment vertical="center"/>
    </xf>
    <xf numFmtId="187" fontId="2" fillId="2" borderId="10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7" fontId="2" fillId="2" borderId="9" xfId="0" applyNumberFormat="1" applyFont="1" applyFill="1" applyBorder="1" applyAlignment="1">
      <alignment vertical="center"/>
    </xf>
    <xf numFmtId="187" fontId="4" fillId="2" borderId="0" xfId="0" applyNumberFormat="1" applyFont="1" applyFill="1" applyAlignment="1">
      <alignment vertical="center"/>
    </xf>
    <xf numFmtId="187" fontId="0" fillId="2" borderId="0" xfId="0" applyNumberFormat="1" applyFill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188" fontId="3" fillId="2" borderId="0" xfId="0" applyNumberFormat="1" applyFont="1" applyFill="1" applyAlignment="1">
      <alignment vertical="center"/>
    </xf>
    <xf numFmtId="188" fontId="2" fillId="2" borderId="0" xfId="0" applyNumberFormat="1" applyFont="1" applyFill="1" applyAlignment="1">
      <alignment vertical="center"/>
    </xf>
    <xf numFmtId="188" fontId="2" fillId="2" borderId="8" xfId="0" applyNumberFormat="1" applyFont="1" applyFill="1" applyBorder="1" applyAlignment="1">
      <alignment horizontal="center" vertical="center"/>
    </xf>
    <xf numFmtId="188" fontId="2" fillId="2" borderId="49" xfId="0" applyNumberFormat="1" applyFont="1" applyFill="1" applyBorder="1" applyAlignment="1">
      <alignment horizontal="center" vertical="center"/>
    </xf>
    <xf numFmtId="188" fontId="2" fillId="2" borderId="9" xfId="0" applyNumberFormat="1" applyFont="1" applyFill="1" applyBorder="1" applyAlignment="1">
      <alignment horizontal="right" vertical="center"/>
    </xf>
    <xf numFmtId="188" fontId="2" fillId="2" borderId="10" xfId="0" applyNumberFormat="1" applyFont="1" applyFill="1" applyBorder="1" applyAlignment="1">
      <alignment horizontal="right" vertical="center"/>
    </xf>
    <xf numFmtId="188" fontId="2" fillId="2" borderId="8" xfId="0" applyNumberFormat="1" applyFont="1" applyFill="1" applyBorder="1" applyAlignment="1">
      <alignment horizontal="right" vertical="center"/>
    </xf>
    <xf numFmtId="188" fontId="4" fillId="2" borderId="0" xfId="0" applyNumberFormat="1" applyFont="1" applyFill="1" applyAlignment="1">
      <alignment vertical="center"/>
    </xf>
    <xf numFmtId="188" fontId="0" fillId="2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1" fontId="2" fillId="0" borderId="52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53" xfId="0" applyNumberFormat="1" applyFont="1" applyFill="1" applyBorder="1" applyAlignment="1">
      <alignment vertical="center"/>
    </xf>
    <xf numFmtId="41" fontId="2" fillId="0" borderId="7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56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vertical="center"/>
    </xf>
    <xf numFmtId="181" fontId="2" fillId="0" borderId="26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181" fontId="2" fillId="0" borderId="44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81" fontId="2" fillId="0" borderId="4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1" fontId="2" fillId="0" borderId="57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vertical="center" wrapText="1"/>
    </xf>
    <xf numFmtId="0" fontId="2" fillId="2" borderId="72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69" xfId="0" applyFont="1" applyFill="1" applyBorder="1" applyAlignment="1">
      <alignment horizontal="distributed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AB1" sqref="AB1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625" style="118" customWidth="1"/>
    <col min="6" max="6" width="8.00390625" style="118" customWidth="1"/>
    <col min="7" max="7" width="8.50390625" style="118" customWidth="1"/>
    <col min="8" max="8" width="12.00390625" style="118" customWidth="1"/>
    <col min="9" max="9" width="10.875" style="118" customWidth="1"/>
    <col min="10" max="10" width="8.625" style="1" customWidth="1"/>
    <col min="11" max="11" width="8.625" style="118" customWidth="1"/>
    <col min="12" max="12" width="8.875" style="118" customWidth="1"/>
    <col min="13" max="13" width="12.00390625" style="118" customWidth="1"/>
    <col min="14" max="14" width="9.625" style="1" customWidth="1"/>
    <col min="15" max="15" width="11.875" style="86" customWidth="1"/>
    <col min="16" max="16" width="8.50390625" style="118" customWidth="1"/>
    <col min="17" max="18" width="4.25390625" style="118" customWidth="1"/>
    <col min="19" max="19" width="12.00390625" style="106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1" customWidth="1"/>
    <col min="26" max="26" width="6.625" style="1" customWidth="1"/>
    <col min="27" max="27" width="7.625" style="1" customWidth="1"/>
    <col min="28" max="29" width="9.00390625" style="1" customWidth="1"/>
    <col min="30" max="30" width="9.125" style="1" customWidth="1"/>
    <col min="31" max="31" width="9.75390625" style="1" customWidth="1"/>
    <col min="32" max="32" width="10.375" style="1" customWidth="1"/>
    <col min="33" max="34" width="9.00390625" style="1" customWidth="1"/>
    <col min="35" max="35" width="12.125" style="1" customWidth="1"/>
    <col min="36" max="36" width="9.00390625" style="1" customWidth="1"/>
    <col min="37" max="37" width="11.625" style="96" customWidth="1"/>
    <col min="38" max="38" width="9.00390625" style="1" customWidth="1"/>
    <col min="39" max="39" width="11.50390625" style="1" customWidth="1"/>
    <col min="40" max="16384" width="9.00390625" style="1" customWidth="1"/>
  </cols>
  <sheetData>
    <row r="1" spans="3:37" s="2" customFormat="1" ht="21.75" customHeight="1">
      <c r="C1" s="2" t="s">
        <v>65</v>
      </c>
      <c r="E1" s="107" t="s">
        <v>67</v>
      </c>
      <c r="F1" s="107"/>
      <c r="G1" s="107"/>
      <c r="H1" s="107"/>
      <c r="I1" s="107"/>
      <c r="K1" s="107"/>
      <c r="L1" s="107"/>
      <c r="M1" s="107"/>
      <c r="O1" s="77"/>
      <c r="P1" s="107"/>
      <c r="Q1" s="107"/>
      <c r="R1" s="107"/>
      <c r="S1" s="98"/>
      <c r="AK1" s="87"/>
    </row>
    <row r="2" spans="5:37" s="3" customFormat="1" ht="14.25" thickBot="1">
      <c r="E2" s="108"/>
      <c r="F2" s="108"/>
      <c r="G2" s="108"/>
      <c r="H2" s="108"/>
      <c r="I2" s="108"/>
      <c r="K2" s="108"/>
      <c r="L2" s="108"/>
      <c r="M2" s="108"/>
      <c r="O2" s="78"/>
      <c r="P2" s="108"/>
      <c r="Q2" s="108"/>
      <c r="R2" s="108"/>
      <c r="S2" s="99"/>
      <c r="AK2" s="88"/>
    </row>
    <row r="3" spans="2:40" s="3" customFormat="1" ht="13.5">
      <c r="B3" s="37"/>
      <c r="C3" s="184" t="s">
        <v>42</v>
      </c>
      <c r="D3" s="185"/>
      <c r="E3" s="193" t="s">
        <v>43</v>
      </c>
      <c r="F3" s="193"/>
      <c r="G3" s="193"/>
      <c r="H3" s="194"/>
      <c r="I3" s="190" t="s">
        <v>13</v>
      </c>
      <c r="J3" s="184" t="s">
        <v>44</v>
      </c>
      <c r="K3" s="160"/>
      <c r="L3" s="160"/>
      <c r="M3" s="185"/>
      <c r="N3" s="160" t="s">
        <v>17</v>
      </c>
      <c r="O3" s="160"/>
      <c r="P3" s="158" t="s">
        <v>24</v>
      </c>
      <c r="Q3" s="171"/>
      <c r="R3" s="171"/>
      <c r="S3" s="159"/>
      <c r="T3" s="163" t="s">
        <v>23</v>
      </c>
      <c r="U3" s="163"/>
      <c r="V3" s="163"/>
      <c r="W3" s="163"/>
      <c r="X3" s="166" t="s">
        <v>45</v>
      </c>
      <c r="Y3" s="163"/>
      <c r="Z3" s="163"/>
      <c r="AA3" s="163"/>
      <c r="AB3" s="163"/>
      <c r="AC3" s="167"/>
      <c r="AD3" s="160" t="s">
        <v>0</v>
      </c>
      <c r="AE3" s="160"/>
      <c r="AF3" s="160"/>
      <c r="AG3" s="160"/>
      <c r="AH3" s="160"/>
      <c r="AI3" s="160"/>
      <c r="AJ3" s="158" t="s">
        <v>46</v>
      </c>
      <c r="AK3" s="159"/>
      <c r="AL3" s="160" t="s">
        <v>47</v>
      </c>
      <c r="AM3" s="160"/>
      <c r="AN3" s="155" t="s">
        <v>63</v>
      </c>
    </row>
    <row r="4" spans="2:40" s="3" customFormat="1" ht="13.5">
      <c r="B4" s="38"/>
      <c r="C4" s="186"/>
      <c r="D4" s="187"/>
      <c r="E4" s="169" t="s">
        <v>20</v>
      </c>
      <c r="F4" s="169"/>
      <c r="G4" s="170"/>
      <c r="H4" s="119" t="s">
        <v>14</v>
      </c>
      <c r="I4" s="191"/>
      <c r="J4" s="168" t="s">
        <v>20</v>
      </c>
      <c r="K4" s="169"/>
      <c r="L4" s="169"/>
      <c r="M4" s="140" t="s">
        <v>16</v>
      </c>
      <c r="N4" s="180" t="s">
        <v>18</v>
      </c>
      <c r="O4" s="79" t="s">
        <v>19</v>
      </c>
      <c r="P4" s="168" t="s">
        <v>20</v>
      </c>
      <c r="Q4" s="169"/>
      <c r="R4" s="170"/>
      <c r="S4" s="100" t="s">
        <v>22</v>
      </c>
      <c r="T4" s="161" t="s">
        <v>20</v>
      </c>
      <c r="U4" s="161"/>
      <c r="V4" s="162"/>
      <c r="W4" s="18" t="s">
        <v>25</v>
      </c>
      <c r="X4" s="164" t="s">
        <v>18</v>
      </c>
      <c r="Y4" s="161"/>
      <c r="Z4" s="162"/>
      <c r="AA4" s="154" t="s">
        <v>27</v>
      </c>
      <c r="AB4" s="161"/>
      <c r="AC4" s="165"/>
      <c r="AD4" s="161" t="s">
        <v>18</v>
      </c>
      <c r="AE4" s="161"/>
      <c r="AF4" s="162"/>
      <c r="AG4" s="154" t="s">
        <v>62</v>
      </c>
      <c r="AH4" s="161"/>
      <c r="AI4" s="161"/>
      <c r="AJ4" s="182" t="s">
        <v>40</v>
      </c>
      <c r="AK4" s="89" t="s">
        <v>28</v>
      </c>
      <c r="AL4" s="180" t="s">
        <v>48</v>
      </c>
      <c r="AM4" s="18" t="s">
        <v>29</v>
      </c>
      <c r="AN4" s="156"/>
    </row>
    <row r="5" spans="2:40" s="3" customFormat="1" ht="15" customHeight="1" thickBot="1">
      <c r="B5" s="40" t="s">
        <v>66</v>
      </c>
      <c r="C5" s="188"/>
      <c r="D5" s="189"/>
      <c r="E5" s="120" t="s">
        <v>26</v>
      </c>
      <c r="F5" s="121" t="s">
        <v>11</v>
      </c>
      <c r="G5" s="122" t="s">
        <v>12</v>
      </c>
      <c r="H5" s="123" t="s">
        <v>15</v>
      </c>
      <c r="I5" s="192"/>
      <c r="J5" s="150" t="s">
        <v>26</v>
      </c>
      <c r="K5" s="121" t="s">
        <v>11</v>
      </c>
      <c r="L5" s="122" t="s">
        <v>12</v>
      </c>
      <c r="M5" s="141" t="s">
        <v>15</v>
      </c>
      <c r="N5" s="181"/>
      <c r="O5" s="80" t="s">
        <v>15</v>
      </c>
      <c r="P5" s="150" t="s">
        <v>26</v>
      </c>
      <c r="Q5" s="109" t="s">
        <v>11</v>
      </c>
      <c r="R5" s="110" t="s">
        <v>12</v>
      </c>
      <c r="S5" s="101" t="s">
        <v>21</v>
      </c>
      <c r="T5" s="6" t="s">
        <v>26</v>
      </c>
      <c r="U5" s="5" t="s">
        <v>11</v>
      </c>
      <c r="V5" s="24" t="s">
        <v>12</v>
      </c>
      <c r="W5" s="5" t="s">
        <v>21</v>
      </c>
      <c r="X5" s="4" t="s">
        <v>26</v>
      </c>
      <c r="Y5" s="28" t="s">
        <v>1</v>
      </c>
      <c r="Z5" s="29" t="s">
        <v>2</v>
      </c>
      <c r="AA5" s="5" t="s">
        <v>26</v>
      </c>
      <c r="AB5" s="22" t="s">
        <v>1</v>
      </c>
      <c r="AC5" s="30" t="s">
        <v>2</v>
      </c>
      <c r="AD5" s="6" t="s">
        <v>3</v>
      </c>
      <c r="AE5" s="5" t="s">
        <v>4</v>
      </c>
      <c r="AF5" s="24" t="s">
        <v>5</v>
      </c>
      <c r="AG5" s="5" t="s">
        <v>3</v>
      </c>
      <c r="AH5" s="22" t="s">
        <v>4</v>
      </c>
      <c r="AI5" s="97" t="s">
        <v>5</v>
      </c>
      <c r="AJ5" s="183"/>
      <c r="AK5" s="90" t="s">
        <v>15</v>
      </c>
      <c r="AL5" s="181"/>
      <c r="AM5" s="32" t="s">
        <v>15</v>
      </c>
      <c r="AN5" s="157"/>
    </row>
    <row r="6" spans="2:40" s="3" customFormat="1" ht="27.75" customHeight="1" thickBot="1" thickTop="1">
      <c r="B6" s="71">
        <f>SUM(B31:B34)</f>
        <v>599830</v>
      </c>
      <c r="C6" s="174" t="s">
        <v>64</v>
      </c>
      <c r="D6" s="175"/>
      <c r="E6" s="112">
        <f>SUM(E31:E34)</f>
        <v>5015</v>
      </c>
      <c r="F6" s="124">
        <f>SUM(F31:F34)</f>
        <v>2553</v>
      </c>
      <c r="G6" s="125">
        <f>SUM(G31:G34)</f>
        <v>2462</v>
      </c>
      <c r="H6" s="126">
        <f>E6/B6*1000</f>
        <v>8.360702198956371</v>
      </c>
      <c r="I6" s="127">
        <f>F6/G6*100</f>
        <v>103.6961819658814</v>
      </c>
      <c r="J6" s="14">
        <f>SUM(J31:J34)</f>
        <v>6601</v>
      </c>
      <c r="K6" s="142">
        <f>SUM(K31:K34)</f>
        <v>3420</v>
      </c>
      <c r="L6" s="143">
        <f>SUM(L31:L34)</f>
        <v>3181</v>
      </c>
      <c r="M6" s="144">
        <f aca="true" t="shared" si="0" ref="M6:M34">J6/B6*1000</f>
        <v>11.004784688995215</v>
      </c>
      <c r="N6" s="45">
        <f>E6-J6</f>
        <v>-1586</v>
      </c>
      <c r="O6" s="81">
        <f>N6/B6*1000</f>
        <v>-2.644082490038844</v>
      </c>
      <c r="P6" s="151">
        <v>15</v>
      </c>
      <c r="Q6" s="111">
        <f>SUM(Q7,Q8,Q9,Q11,Q17,Q22,Q27)</f>
        <v>10</v>
      </c>
      <c r="R6" s="112">
        <f>SUM(R7,R8,R10,)</f>
        <v>5</v>
      </c>
      <c r="S6" s="102">
        <f>P6/E6*1000</f>
        <v>2.991026919242273</v>
      </c>
      <c r="T6" s="9">
        <f>SUM(T7,T9,T11,T17,T27)</f>
        <v>10</v>
      </c>
      <c r="U6" s="20">
        <f>SUM(U7,U9,U11,U17,U27)</f>
        <v>7</v>
      </c>
      <c r="V6" s="25">
        <f>SUM(V7)</f>
        <v>3</v>
      </c>
      <c r="W6" s="19">
        <f>T6/E6*1000</f>
        <v>1.9940179461615153</v>
      </c>
      <c r="X6" s="14">
        <f>SUM(X31:X34)</f>
        <v>146</v>
      </c>
      <c r="Y6" s="20">
        <f>SUM(Y31:Y34)</f>
        <v>60</v>
      </c>
      <c r="Z6" s="25">
        <f>SUM(Z31:Z34)</f>
        <v>86</v>
      </c>
      <c r="AA6" s="7">
        <f>X6/(E6+X6)*1000</f>
        <v>28.28909126138345</v>
      </c>
      <c r="AB6" s="19">
        <f>Y6/(X6+E6)*1000</f>
        <v>11.625653943034296</v>
      </c>
      <c r="AC6" s="39">
        <f>Z6/(X6+E6)*1000</f>
        <v>16.663437318349157</v>
      </c>
      <c r="AD6" s="9">
        <f>SUM(AD31:AD34)</f>
        <v>20</v>
      </c>
      <c r="AE6" s="57">
        <f>SUM(AE31:AE34)</f>
        <v>14</v>
      </c>
      <c r="AF6" s="25">
        <f>SUM(AF31:AF34)</f>
        <v>6</v>
      </c>
      <c r="AG6" s="7">
        <f>AD6/(AD6+E6)*1000</f>
        <v>3.972194637537239</v>
      </c>
      <c r="AH6" s="55">
        <f>AE6/(E6+AE6)*1000</f>
        <v>2.7838536488367467</v>
      </c>
      <c r="AI6" s="7">
        <f>AF6/E6*1000</f>
        <v>1.1964107676969093</v>
      </c>
      <c r="AJ6" s="14">
        <f>SUM(AJ31:AJ34)</f>
        <v>2879</v>
      </c>
      <c r="AK6" s="91">
        <f>AJ6/B6*1000</f>
        <v>4.799693246419819</v>
      </c>
      <c r="AL6" s="42">
        <f>SUM(AL31:AL34)</f>
        <v>1172</v>
      </c>
      <c r="AM6" s="73">
        <f>AL6/B6*1000</f>
        <v>1.9538869346314787</v>
      </c>
      <c r="AN6" s="52">
        <v>1.47</v>
      </c>
    </row>
    <row r="7" spans="1:40" s="3" customFormat="1" ht="27.75" customHeight="1">
      <c r="A7" s="3">
        <v>201</v>
      </c>
      <c r="B7" s="38">
        <v>200385</v>
      </c>
      <c r="C7" s="176" t="s">
        <v>37</v>
      </c>
      <c r="D7" s="177"/>
      <c r="E7" s="114">
        <v>1805</v>
      </c>
      <c r="F7" s="128">
        <v>916</v>
      </c>
      <c r="G7" s="129">
        <v>889</v>
      </c>
      <c r="H7" s="130">
        <f>E7/B7*1000</f>
        <v>9.007660254011029</v>
      </c>
      <c r="I7" s="131">
        <f>F7/G7*100</f>
        <v>103.037120359955</v>
      </c>
      <c r="J7" s="16">
        <v>1903</v>
      </c>
      <c r="K7" s="128">
        <v>1003</v>
      </c>
      <c r="L7" s="129">
        <v>900</v>
      </c>
      <c r="M7" s="145">
        <f>J7/B7*1000</f>
        <v>9.496718816278664</v>
      </c>
      <c r="N7" s="43">
        <f aca="true" t="shared" si="1" ref="N7:N34">E7-J7</f>
        <v>-98</v>
      </c>
      <c r="O7" s="82">
        <f>N7/B7*1000</f>
        <v>-0.4890585622676348</v>
      </c>
      <c r="P7" s="152">
        <v>7</v>
      </c>
      <c r="Q7" s="113">
        <v>4</v>
      </c>
      <c r="R7" s="114">
        <v>3</v>
      </c>
      <c r="S7" s="103">
        <f>P7/E7*1000</f>
        <v>3.878116343490305</v>
      </c>
      <c r="T7" s="10">
        <v>6</v>
      </c>
      <c r="U7" s="23">
        <v>3</v>
      </c>
      <c r="V7" s="26">
        <v>3</v>
      </c>
      <c r="W7" s="46">
        <f>T7/E7*1000</f>
        <v>3.3240997229916895</v>
      </c>
      <c r="X7" s="16">
        <f>SUM(Y7:Z7)</f>
        <v>43</v>
      </c>
      <c r="Y7" s="23">
        <v>19</v>
      </c>
      <c r="Z7" s="26">
        <v>24</v>
      </c>
      <c r="AA7" s="47">
        <f aca="true" t="shared" si="2" ref="AA7:AA34">X7/(E7+X7)*1000</f>
        <v>23.26839826839827</v>
      </c>
      <c r="AB7" s="48">
        <f aca="true" t="shared" si="3" ref="AB7:AB34">Y7/(Y7+E7)*1000</f>
        <v>10.416666666666666</v>
      </c>
      <c r="AC7" s="46">
        <f>Z7/(Z7+E7)*1000</f>
        <v>13.121924548933842</v>
      </c>
      <c r="AD7" s="10">
        <v>6</v>
      </c>
      <c r="AE7" s="23">
        <v>4</v>
      </c>
      <c r="AF7" s="26">
        <v>2</v>
      </c>
      <c r="AG7" s="48">
        <f aca="true" t="shared" si="4" ref="AG7:AI9">AD7/(AD7+E7)*1000</f>
        <v>3.3130866924351188</v>
      </c>
      <c r="AH7" s="8">
        <f t="shared" si="4"/>
        <v>4.3478260869565215</v>
      </c>
      <c r="AI7" s="49">
        <f t="shared" si="4"/>
        <v>2.244668911335578</v>
      </c>
      <c r="AJ7" s="16">
        <v>1024</v>
      </c>
      <c r="AK7" s="92">
        <f>AJ7/B7*1000</f>
        <v>5.110162936347531</v>
      </c>
      <c r="AL7" s="10">
        <v>399</v>
      </c>
      <c r="AM7" s="74">
        <f>AL7/B7*1000</f>
        <v>1.9911670035182272</v>
      </c>
      <c r="AN7" s="53">
        <v>1.51</v>
      </c>
    </row>
    <row r="8" spans="1:40" s="34" customFormat="1" ht="27.75" customHeight="1">
      <c r="A8" s="34">
        <v>202</v>
      </c>
      <c r="B8" s="38">
        <v>149132</v>
      </c>
      <c r="C8" s="178" t="s">
        <v>38</v>
      </c>
      <c r="D8" s="179"/>
      <c r="E8" s="114">
        <v>1407</v>
      </c>
      <c r="F8" s="128">
        <v>723</v>
      </c>
      <c r="G8" s="129">
        <v>684</v>
      </c>
      <c r="H8" s="130">
        <f>E8/B8*1000</f>
        <v>9.434594855564198</v>
      </c>
      <c r="I8" s="131">
        <f aca="true" t="shared" si="5" ref="I8:I34">F8/G8*100</f>
        <v>105.70175438596492</v>
      </c>
      <c r="J8" s="16">
        <v>1411</v>
      </c>
      <c r="K8" s="128">
        <v>708</v>
      </c>
      <c r="L8" s="129">
        <v>703</v>
      </c>
      <c r="M8" s="145">
        <f t="shared" si="0"/>
        <v>9.4614167314862</v>
      </c>
      <c r="N8" s="44">
        <f t="shared" si="1"/>
        <v>-4</v>
      </c>
      <c r="O8" s="82">
        <f aca="true" t="shared" si="6" ref="O8:O34">N8/B8*1000</f>
        <v>-0.026821875922001984</v>
      </c>
      <c r="P8" s="152">
        <v>2</v>
      </c>
      <c r="Q8" s="113">
        <v>1</v>
      </c>
      <c r="R8" s="114">
        <v>1</v>
      </c>
      <c r="S8" s="103">
        <f>P8/E8*1000</f>
        <v>1.4214641080312722</v>
      </c>
      <c r="T8" s="10"/>
      <c r="U8" s="23"/>
      <c r="V8" s="26"/>
      <c r="W8" s="17"/>
      <c r="X8" s="16">
        <f aca="true" t="shared" si="7" ref="X8:X30">SUM(Y8:Z8)</f>
        <v>42</v>
      </c>
      <c r="Y8" s="23">
        <v>17</v>
      </c>
      <c r="Z8" s="26">
        <v>25</v>
      </c>
      <c r="AA8" s="8">
        <f t="shared" si="2"/>
        <v>28.985507246376812</v>
      </c>
      <c r="AB8" s="21">
        <f t="shared" si="3"/>
        <v>11.938202247191011</v>
      </c>
      <c r="AC8" s="17">
        <f>Z8/(Z8+E8)*1000</f>
        <v>17.45810055865922</v>
      </c>
      <c r="AD8" s="10">
        <v>4</v>
      </c>
      <c r="AE8" s="23">
        <v>4</v>
      </c>
      <c r="AF8" s="26"/>
      <c r="AG8" s="21">
        <f t="shared" si="4"/>
        <v>2.834868887313962</v>
      </c>
      <c r="AH8" s="8">
        <f t="shared" si="4"/>
        <v>5.502063273727648</v>
      </c>
      <c r="AI8" s="50">
        <f t="shared" si="4"/>
        <v>0</v>
      </c>
      <c r="AJ8" s="16">
        <v>864</v>
      </c>
      <c r="AK8" s="92">
        <f aca="true" t="shared" si="8" ref="AK8:AK33">AJ8/B8*1000</f>
        <v>5.793525199152429</v>
      </c>
      <c r="AL8" s="10">
        <v>339</v>
      </c>
      <c r="AM8" s="74">
        <f aca="true" t="shared" si="9" ref="AM8:AM34">AL8/B8*1000</f>
        <v>2.273153984389668</v>
      </c>
      <c r="AN8" s="53">
        <v>1.5</v>
      </c>
    </row>
    <row r="9" spans="1:40" s="34" customFormat="1" ht="27.75" customHeight="1">
      <c r="A9" s="34">
        <v>203</v>
      </c>
      <c r="B9" s="38">
        <v>51507</v>
      </c>
      <c r="C9" s="178" t="s">
        <v>39</v>
      </c>
      <c r="D9" s="179"/>
      <c r="E9" s="114">
        <v>447</v>
      </c>
      <c r="F9" s="128">
        <v>234</v>
      </c>
      <c r="G9" s="129">
        <v>213</v>
      </c>
      <c r="H9" s="130">
        <f>E9/B9*1000</f>
        <v>8.678432057778554</v>
      </c>
      <c r="I9" s="131">
        <f t="shared" si="5"/>
        <v>109.85915492957747</v>
      </c>
      <c r="J9" s="16">
        <v>675</v>
      </c>
      <c r="K9" s="128">
        <v>351</v>
      </c>
      <c r="L9" s="129">
        <v>324</v>
      </c>
      <c r="M9" s="145">
        <f t="shared" si="0"/>
        <v>13.105014852350166</v>
      </c>
      <c r="N9" s="44">
        <f t="shared" si="1"/>
        <v>-228</v>
      </c>
      <c r="O9" s="82">
        <f t="shared" si="6"/>
        <v>-4.426582794571612</v>
      </c>
      <c r="P9" s="152">
        <v>1</v>
      </c>
      <c r="Q9" s="113">
        <v>1</v>
      </c>
      <c r="R9" s="114">
        <v>0</v>
      </c>
      <c r="S9" s="103">
        <f>P9/E9*1000</f>
        <v>2.237136465324385</v>
      </c>
      <c r="T9" s="10">
        <v>1</v>
      </c>
      <c r="U9" s="23">
        <v>1</v>
      </c>
      <c r="V9" s="26"/>
      <c r="W9" s="17">
        <f>T9/E9*1000</f>
        <v>2.237136465324385</v>
      </c>
      <c r="X9" s="16">
        <f t="shared" si="7"/>
        <v>15</v>
      </c>
      <c r="Y9" s="23">
        <v>7</v>
      </c>
      <c r="Z9" s="26">
        <v>8</v>
      </c>
      <c r="AA9" s="8">
        <f t="shared" si="2"/>
        <v>32.467532467532465</v>
      </c>
      <c r="AB9" s="21">
        <f t="shared" si="3"/>
        <v>15.418502202643172</v>
      </c>
      <c r="AC9" s="17">
        <f aca="true" t="shared" si="10" ref="AC9:AC30">Z9/(Z9+E9)*1000</f>
        <v>17.582417582417584</v>
      </c>
      <c r="AD9" s="10">
        <v>2</v>
      </c>
      <c r="AE9" s="23">
        <v>1</v>
      </c>
      <c r="AF9" s="26">
        <v>1</v>
      </c>
      <c r="AG9" s="21">
        <f t="shared" si="4"/>
        <v>4.4543429844097995</v>
      </c>
      <c r="AH9" s="8">
        <f t="shared" si="4"/>
        <v>4.25531914893617</v>
      </c>
      <c r="AI9" s="50">
        <f t="shared" si="4"/>
        <v>4.672897196261682</v>
      </c>
      <c r="AJ9" s="16">
        <v>227</v>
      </c>
      <c r="AK9" s="92">
        <f t="shared" si="8"/>
        <v>4.407167957753315</v>
      </c>
      <c r="AL9" s="10">
        <v>102</v>
      </c>
      <c r="AM9" s="74">
        <f t="shared" si="9"/>
        <v>1.980313355466247</v>
      </c>
      <c r="AN9" s="53">
        <v>1.66</v>
      </c>
    </row>
    <row r="10" spans="1:40" s="34" customFormat="1" ht="27.75" customHeight="1">
      <c r="A10" s="34">
        <v>204</v>
      </c>
      <c r="B10" s="38">
        <v>35887</v>
      </c>
      <c r="C10" s="178" t="s">
        <v>49</v>
      </c>
      <c r="D10" s="179"/>
      <c r="E10" s="114">
        <v>289</v>
      </c>
      <c r="F10" s="128">
        <v>136</v>
      </c>
      <c r="G10" s="129">
        <v>153</v>
      </c>
      <c r="H10" s="130">
        <f aca="true" t="shared" si="11" ref="H10:H34">E10/B10*1000</f>
        <v>8.053055423969683</v>
      </c>
      <c r="I10" s="131">
        <f t="shared" si="5"/>
        <v>88.88888888888889</v>
      </c>
      <c r="J10" s="16">
        <v>390</v>
      </c>
      <c r="K10" s="128">
        <v>195</v>
      </c>
      <c r="L10" s="129">
        <v>195</v>
      </c>
      <c r="M10" s="145">
        <f t="shared" si="0"/>
        <v>10.867445035806838</v>
      </c>
      <c r="N10" s="44">
        <f t="shared" si="1"/>
        <v>-101</v>
      </c>
      <c r="O10" s="82">
        <f t="shared" si="6"/>
        <v>-2.8143896118371554</v>
      </c>
      <c r="P10" s="152">
        <v>1</v>
      </c>
      <c r="Q10" s="113"/>
      <c r="R10" s="114">
        <v>1</v>
      </c>
      <c r="S10" s="103">
        <f>P10/E10*1000</f>
        <v>3.4602076124567476</v>
      </c>
      <c r="T10" s="10"/>
      <c r="U10" s="23"/>
      <c r="V10" s="26"/>
      <c r="W10" s="23"/>
      <c r="X10" s="16">
        <f t="shared" si="7"/>
        <v>10</v>
      </c>
      <c r="Y10" s="23">
        <v>4</v>
      </c>
      <c r="Z10" s="26">
        <v>6</v>
      </c>
      <c r="AA10" s="8">
        <f t="shared" si="2"/>
        <v>33.4448160535117</v>
      </c>
      <c r="AB10" s="21">
        <f t="shared" si="3"/>
        <v>13.651877133105803</v>
      </c>
      <c r="AC10" s="17">
        <f t="shared" si="10"/>
        <v>20.338983050847457</v>
      </c>
      <c r="AD10" s="10"/>
      <c r="AE10" s="23"/>
      <c r="AF10" s="26"/>
      <c r="AG10" s="21"/>
      <c r="AH10" s="8"/>
      <c r="AI10" s="50"/>
      <c r="AJ10" s="16">
        <v>167</v>
      </c>
      <c r="AK10" s="92">
        <f t="shared" si="8"/>
        <v>4.653495694819852</v>
      </c>
      <c r="AL10" s="10">
        <v>83</v>
      </c>
      <c r="AM10" s="74">
        <f t="shared" si="9"/>
        <v>2.312815225569148</v>
      </c>
      <c r="AN10" s="53">
        <v>1.53</v>
      </c>
    </row>
    <row r="11" spans="2:40" s="34" customFormat="1" ht="27.75" customHeight="1">
      <c r="B11" s="38">
        <v>12889</v>
      </c>
      <c r="C11" s="178" t="s">
        <v>6</v>
      </c>
      <c r="D11" s="179"/>
      <c r="E11" s="114">
        <v>90</v>
      </c>
      <c r="F11" s="128">
        <v>47</v>
      </c>
      <c r="G11" s="129">
        <v>43</v>
      </c>
      <c r="H11" s="130">
        <f t="shared" si="11"/>
        <v>6.982698425013577</v>
      </c>
      <c r="I11" s="131">
        <f t="shared" si="5"/>
        <v>109.30232558139534</v>
      </c>
      <c r="J11" s="27">
        <v>184</v>
      </c>
      <c r="K11" s="113">
        <v>100</v>
      </c>
      <c r="L11" s="114">
        <v>84</v>
      </c>
      <c r="M11" s="145">
        <f t="shared" si="0"/>
        <v>14.275739002249981</v>
      </c>
      <c r="N11" s="44">
        <f t="shared" si="1"/>
        <v>-94</v>
      </c>
      <c r="O11" s="82">
        <f t="shared" si="6"/>
        <v>-7.293040577236403</v>
      </c>
      <c r="P11" s="152">
        <v>1</v>
      </c>
      <c r="Q11" s="113">
        <v>1</v>
      </c>
      <c r="R11" s="114"/>
      <c r="S11" s="103">
        <f>SUM(S12:S15)</f>
        <v>11.11111111111111</v>
      </c>
      <c r="T11" s="10">
        <v>1</v>
      </c>
      <c r="U11" s="23">
        <v>1</v>
      </c>
      <c r="V11" s="26"/>
      <c r="W11" s="21">
        <v>11.1</v>
      </c>
      <c r="X11" s="16">
        <f t="shared" si="7"/>
        <v>2</v>
      </c>
      <c r="Y11" s="23">
        <v>1</v>
      </c>
      <c r="Z11" s="26">
        <v>1</v>
      </c>
      <c r="AA11" s="8">
        <f t="shared" si="2"/>
        <v>21.73913043478261</v>
      </c>
      <c r="AB11" s="21">
        <f t="shared" si="3"/>
        <v>10.989010989010989</v>
      </c>
      <c r="AC11" s="17">
        <f t="shared" si="10"/>
        <v>10.989010989010989</v>
      </c>
      <c r="AD11" s="10">
        <f>SUM(AD12)</f>
        <v>1</v>
      </c>
      <c r="AE11" s="23"/>
      <c r="AF11" s="26">
        <f>SUM(AF12)</f>
        <v>1</v>
      </c>
      <c r="AG11" s="21"/>
      <c r="AH11" s="8"/>
      <c r="AI11" s="50"/>
      <c r="AJ11" s="16">
        <f>SUM(AJ12)</f>
        <v>52</v>
      </c>
      <c r="AK11" s="92">
        <f t="shared" si="8"/>
        <v>4.034447978896734</v>
      </c>
      <c r="AL11" s="10">
        <v>21</v>
      </c>
      <c r="AM11" s="74">
        <f t="shared" si="9"/>
        <v>1.6292962991698348</v>
      </c>
      <c r="AN11" s="53">
        <v>1.49</v>
      </c>
    </row>
    <row r="12" spans="1:40" s="34" customFormat="1" ht="27.75" customHeight="1">
      <c r="A12" s="34">
        <v>302</v>
      </c>
      <c r="B12" s="38">
        <v>12889</v>
      </c>
      <c r="C12" s="35"/>
      <c r="D12" s="33" t="s">
        <v>50</v>
      </c>
      <c r="E12" s="114">
        <v>90</v>
      </c>
      <c r="F12" s="128">
        <v>47</v>
      </c>
      <c r="G12" s="129">
        <v>43</v>
      </c>
      <c r="H12" s="130">
        <f t="shared" si="11"/>
        <v>6.982698425013577</v>
      </c>
      <c r="I12" s="131">
        <f t="shared" si="5"/>
        <v>109.30232558139534</v>
      </c>
      <c r="J12" s="27">
        <v>184</v>
      </c>
      <c r="K12" s="113">
        <v>100</v>
      </c>
      <c r="L12" s="114">
        <v>84</v>
      </c>
      <c r="M12" s="145">
        <f t="shared" si="0"/>
        <v>14.275739002249981</v>
      </c>
      <c r="N12" s="44">
        <f t="shared" si="1"/>
        <v>-94</v>
      </c>
      <c r="O12" s="82">
        <f t="shared" si="6"/>
        <v>-7.293040577236403</v>
      </c>
      <c r="P12" s="152">
        <v>1</v>
      </c>
      <c r="Q12" s="113">
        <v>1</v>
      </c>
      <c r="R12" s="114"/>
      <c r="S12" s="103">
        <f>P12/E12*1000</f>
        <v>11.11111111111111</v>
      </c>
      <c r="T12" s="10">
        <v>1</v>
      </c>
      <c r="U12" s="23">
        <v>1</v>
      </c>
      <c r="V12" s="26"/>
      <c r="W12" s="17">
        <f>T12/E12*1000</f>
        <v>11.11111111111111</v>
      </c>
      <c r="X12" s="16">
        <f t="shared" si="7"/>
        <v>2</v>
      </c>
      <c r="Y12" s="23">
        <v>1</v>
      </c>
      <c r="Z12" s="26">
        <v>1</v>
      </c>
      <c r="AA12" s="8">
        <f t="shared" si="2"/>
        <v>21.73913043478261</v>
      </c>
      <c r="AB12" s="21">
        <f t="shared" si="3"/>
        <v>10.989010989010989</v>
      </c>
      <c r="AC12" s="17">
        <f t="shared" si="10"/>
        <v>10.989010989010989</v>
      </c>
      <c r="AD12" s="10">
        <v>1</v>
      </c>
      <c r="AE12" s="23"/>
      <c r="AF12" s="26">
        <v>1</v>
      </c>
      <c r="AG12" s="21"/>
      <c r="AH12" s="8"/>
      <c r="AI12" s="50"/>
      <c r="AJ12" s="16">
        <v>52</v>
      </c>
      <c r="AK12" s="92">
        <f t="shared" si="8"/>
        <v>4.034447978896734</v>
      </c>
      <c r="AL12" s="10">
        <v>21</v>
      </c>
      <c r="AM12" s="74">
        <f t="shared" si="9"/>
        <v>1.6292962991698348</v>
      </c>
      <c r="AN12" s="53">
        <v>1.49</v>
      </c>
    </row>
    <row r="13" spans="2:40" s="34" customFormat="1" ht="27.75" customHeight="1">
      <c r="B13" s="38">
        <v>31553</v>
      </c>
      <c r="C13" s="178" t="s">
        <v>7</v>
      </c>
      <c r="D13" s="179"/>
      <c r="E13" s="114">
        <f>SUM(F13:G13)</f>
        <v>179</v>
      </c>
      <c r="F13" s="128">
        <f>SUM(F14:F16)</f>
        <v>94</v>
      </c>
      <c r="G13" s="129">
        <f>SUM(G14:G16)</f>
        <v>85</v>
      </c>
      <c r="H13" s="130">
        <f t="shared" si="11"/>
        <v>5.672994643932431</v>
      </c>
      <c r="I13" s="131">
        <f t="shared" si="5"/>
        <v>110.58823529411765</v>
      </c>
      <c r="J13" s="27">
        <f>SUM(J14:J16)</f>
        <v>421</v>
      </c>
      <c r="K13" s="113">
        <f>SUM(K14:K16)</f>
        <v>221</v>
      </c>
      <c r="L13" s="114">
        <f>SUM(L14:L16)</f>
        <v>200</v>
      </c>
      <c r="M13" s="145">
        <f t="shared" si="0"/>
        <v>13.342629860869014</v>
      </c>
      <c r="N13" s="44">
        <f t="shared" si="1"/>
        <v>-242</v>
      </c>
      <c r="O13" s="82">
        <f t="shared" si="6"/>
        <v>-7.669635216936583</v>
      </c>
      <c r="P13" s="152"/>
      <c r="Q13" s="113"/>
      <c r="R13" s="114"/>
      <c r="S13" s="103"/>
      <c r="T13" s="10"/>
      <c r="U13" s="23"/>
      <c r="V13" s="26"/>
      <c r="W13" s="23"/>
      <c r="X13" s="16">
        <f t="shared" si="7"/>
        <v>7</v>
      </c>
      <c r="Y13" s="23">
        <v>4</v>
      </c>
      <c r="Z13" s="26">
        <v>3</v>
      </c>
      <c r="AA13" s="8">
        <f t="shared" si="2"/>
        <v>37.634408602150536</v>
      </c>
      <c r="AB13" s="21">
        <f t="shared" si="3"/>
        <v>21.85792349726776</v>
      </c>
      <c r="AC13" s="17">
        <f t="shared" si="10"/>
        <v>16.483516483516485</v>
      </c>
      <c r="AD13" s="10">
        <f>SUM(AD14:AD16)</f>
        <v>1</v>
      </c>
      <c r="AE13" s="23">
        <f>SUM(AE14:AE16)</f>
        <v>1</v>
      </c>
      <c r="AF13" s="26"/>
      <c r="AG13" s="21"/>
      <c r="AH13" s="8"/>
      <c r="AI13" s="50"/>
      <c r="AJ13" s="16">
        <f>SUM(AJ14:AJ16)</f>
        <v>88</v>
      </c>
      <c r="AK13" s="92">
        <f t="shared" si="8"/>
        <v>2.788958260704212</v>
      </c>
      <c r="AL13" s="10">
        <f>SUM(AL14:AL16)</f>
        <v>45</v>
      </c>
      <c r="AM13" s="74">
        <f t="shared" si="9"/>
        <v>1.4261718378601083</v>
      </c>
      <c r="AN13" s="53">
        <v>1.26</v>
      </c>
    </row>
    <row r="14" spans="1:40" s="34" customFormat="1" ht="27.75" customHeight="1">
      <c r="A14" s="34">
        <v>325</v>
      </c>
      <c r="B14" s="38">
        <v>4150</v>
      </c>
      <c r="C14" s="35"/>
      <c r="D14" s="33" t="s">
        <v>51</v>
      </c>
      <c r="E14" s="114">
        <v>15</v>
      </c>
      <c r="F14" s="128">
        <v>5</v>
      </c>
      <c r="G14" s="129">
        <v>10</v>
      </c>
      <c r="H14" s="130">
        <f t="shared" si="11"/>
        <v>3.6144578313253013</v>
      </c>
      <c r="I14" s="131">
        <f t="shared" si="5"/>
        <v>50</v>
      </c>
      <c r="J14" s="16">
        <v>73</v>
      </c>
      <c r="K14" s="128">
        <v>39</v>
      </c>
      <c r="L14" s="129">
        <v>34</v>
      </c>
      <c r="M14" s="145">
        <f t="shared" si="0"/>
        <v>17.59036144578313</v>
      </c>
      <c r="N14" s="44">
        <f t="shared" si="1"/>
        <v>-58</v>
      </c>
      <c r="O14" s="82">
        <f t="shared" si="6"/>
        <v>-13.975903614457831</v>
      </c>
      <c r="P14" s="152"/>
      <c r="Q14" s="113"/>
      <c r="R14" s="114"/>
      <c r="S14" s="103"/>
      <c r="T14" s="10"/>
      <c r="U14" s="23"/>
      <c r="V14" s="26"/>
      <c r="W14" s="23"/>
      <c r="X14" s="16">
        <f t="shared" si="7"/>
        <v>0</v>
      </c>
      <c r="Y14" s="23"/>
      <c r="Z14" s="26"/>
      <c r="AA14" s="8"/>
      <c r="AB14" s="21"/>
      <c r="AC14" s="17"/>
      <c r="AD14" s="10"/>
      <c r="AE14" s="23"/>
      <c r="AF14" s="26"/>
      <c r="AG14" s="21"/>
      <c r="AH14" s="8"/>
      <c r="AI14" s="50"/>
      <c r="AJ14" s="16">
        <v>8</v>
      </c>
      <c r="AK14" s="92">
        <f t="shared" si="8"/>
        <v>1.927710843373494</v>
      </c>
      <c r="AL14" s="10">
        <v>4</v>
      </c>
      <c r="AM14" s="74">
        <f t="shared" si="9"/>
        <v>0.963855421686747</v>
      </c>
      <c r="AN14" s="53">
        <v>0.92</v>
      </c>
    </row>
    <row r="15" spans="1:40" s="34" customFormat="1" ht="27.75" customHeight="1">
      <c r="A15" s="34">
        <v>328</v>
      </c>
      <c r="B15" s="38">
        <v>8280</v>
      </c>
      <c r="C15" s="35"/>
      <c r="D15" s="36" t="s">
        <v>52</v>
      </c>
      <c r="E15" s="114">
        <v>34</v>
      </c>
      <c r="F15" s="128">
        <v>14</v>
      </c>
      <c r="G15" s="129">
        <v>20</v>
      </c>
      <c r="H15" s="130">
        <f t="shared" si="11"/>
        <v>4.1062801932367154</v>
      </c>
      <c r="I15" s="131">
        <f t="shared" si="5"/>
        <v>70</v>
      </c>
      <c r="J15" s="16">
        <v>119</v>
      </c>
      <c r="K15" s="128">
        <v>55</v>
      </c>
      <c r="L15" s="129">
        <v>64</v>
      </c>
      <c r="M15" s="145">
        <f t="shared" si="0"/>
        <v>14.371980676328503</v>
      </c>
      <c r="N15" s="44">
        <f t="shared" si="1"/>
        <v>-85</v>
      </c>
      <c r="O15" s="82">
        <f t="shared" si="6"/>
        <v>-10.265700483091788</v>
      </c>
      <c r="P15" s="152"/>
      <c r="Q15" s="113"/>
      <c r="R15" s="114"/>
      <c r="S15" s="103"/>
      <c r="T15" s="10"/>
      <c r="U15" s="23"/>
      <c r="V15" s="26"/>
      <c r="W15" s="23"/>
      <c r="X15" s="16">
        <f t="shared" si="7"/>
        <v>1</v>
      </c>
      <c r="Y15" s="23">
        <v>1</v>
      </c>
      <c r="Z15" s="26"/>
      <c r="AA15" s="8">
        <f t="shared" si="2"/>
        <v>28.57142857142857</v>
      </c>
      <c r="AB15" s="21">
        <f t="shared" si="3"/>
        <v>28.57142857142857</v>
      </c>
      <c r="AC15" s="17"/>
      <c r="AD15" s="10"/>
      <c r="AE15" s="23"/>
      <c r="AF15" s="26"/>
      <c r="AG15" s="21">
        <f>AD15/(AD15+E15)*1000</f>
        <v>0</v>
      </c>
      <c r="AH15" s="8">
        <f>AE15/(AE15+F15)*1000</f>
        <v>0</v>
      </c>
      <c r="AI15" s="50"/>
      <c r="AJ15" s="16">
        <v>20</v>
      </c>
      <c r="AK15" s="92">
        <f t="shared" si="8"/>
        <v>2.4154589371980677</v>
      </c>
      <c r="AL15" s="10">
        <v>12</v>
      </c>
      <c r="AM15" s="74">
        <f t="shared" si="9"/>
        <v>1.4492753623188406</v>
      </c>
      <c r="AN15" s="53">
        <v>1.05</v>
      </c>
    </row>
    <row r="16" spans="1:40" s="34" customFormat="1" ht="27.75" customHeight="1">
      <c r="A16" s="34">
        <v>329</v>
      </c>
      <c r="B16" s="38">
        <v>19123</v>
      </c>
      <c r="C16" s="35"/>
      <c r="D16" s="33" t="s">
        <v>30</v>
      </c>
      <c r="E16" s="114">
        <v>130</v>
      </c>
      <c r="F16" s="128">
        <v>75</v>
      </c>
      <c r="G16" s="129">
        <v>55</v>
      </c>
      <c r="H16" s="130">
        <f t="shared" si="11"/>
        <v>6.798096532970768</v>
      </c>
      <c r="I16" s="131">
        <f t="shared" si="5"/>
        <v>136.36363636363635</v>
      </c>
      <c r="J16" s="16">
        <v>229</v>
      </c>
      <c r="K16" s="128">
        <v>127</v>
      </c>
      <c r="L16" s="129">
        <v>102</v>
      </c>
      <c r="M16" s="145">
        <f t="shared" si="0"/>
        <v>11.975108508079277</v>
      </c>
      <c r="N16" s="44">
        <f t="shared" si="1"/>
        <v>-99</v>
      </c>
      <c r="O16" s="82">
        <f t="shared" si="6"/>
        <v>-5.177011975108508</v>
      </c>
      <c r="P16" s="152"/>
      <c r="Q16" s="113"/>
      <c r="R16" s="114"/>
      <c r="S16" s="103"/>
      <c r="T16" s="10"/>
      <c r="U16" s="23"/>
      <c r="V16" s="26"/>
      <c r="W16" s="23"/>
      <c r="X16" s="16">
        <f t="shared" si="7"/>
        <v>6</v>
      </c>
      <c r="Y16" s="23">
        <v>3</v>
      </c>
      <c r="Z16" s="26">
        <v>3</v>
      </c>
      <c r="AA16" s="8">
        <f t="shared" si="2"/>
        <v>44.11764705882353</v>
      </c>
      <c r="AB16" s="21">
        <f t="shared" si="3"/>
        <v>22.55639097744361</v>
      </c>
      <c r="AC16" s="17">
        <f t="shared" si="10"/>
        <v>22.55639097744361</v>
      </c>
      <c r="AD16" s="10">
        <v>1</v>
      </c>
      <c r="AE16" s="23">
        <v>1</v>
      </c>
      <c r="AF16" s="26"/>
      <c r="AG16" s="21"/>
      <c r="AH16" s="8"/>
      <c r="AI16" s="50"/>
      <c r="AJ16" s="16">
        <v>60</v>
      </c>
      <c r="AK16" s="92">
        <f t="shared" si="8"/>
        <v>3.137583015217278</v>
      </c>
      <c r="AL16" s="10">
        <v>29</v>
      </c>
      <c r="AM16" s="74">
        <f t="shared" si="9"/>
        <v>1.5164984573550175</v>
      </c>
      <c r="AN16" s="53">
        <v>1.38</v>
      </c>
    </row>
    <row r="17" spans="2:40" s="34" customFormat="1" ht="27.75" customHeight="1">
      <c r="B17" s="38">
        <v>59527</v>
      </c>
      <c r="C17" s="178" t="s">
        <v>8</v>
      </c>
      <c r="D17" s="179"/>
      <c r="E17" s="114">
        <f>SUM(F17:G17)</f>
        <v>455</v>
      </c>
      <c r="F17" s="128">
        <f>SUM(F18:F21)</f>
        <v>237</v>
      </c>
      <c r="G17" s="129">
        <f>SUM(G18:G21)</f>
        <v>218</v>
      </c>
      <c r="H17" s="130">
        <f t="shared" si="11"/>
        <v>7.643590303559729</v>
      </c>
      <c r="I17" s="131">
        <f t="shared" si="5"/>
        <v>108.71559633027523</v>
      </c>
      <c r="J17" s="16">
        <f>SUM(J18:J21)</f>
        <v>756</v>
      </c>
      <c r="K17" s="128">
        <f>SUM(K18:K21)</f>
        <v>397</v>
      </c>
      <c r="L17" s="129">
        <f>SUM(L18:L21)</f>
        <v>359</v>
      </c>
      <c r="M17" s="145">
        <f t="shared" si="0"/>
        <v>12.700119273606935</v>
      </c>
      <c r="N17" s="44">
        <f t="shared" si="1"/>
        <v>-301</v>
      </c>
      <c r="O17" s="82">
        <f t="shared" si="6"/>
        <v>-5.056528970047205</v>
      </c>
      <c r="P17" s="152">
        <v>1</v>
      </c>
      <c r="Q17" s="113">
        <v>1</v>
      </c>
      <c r="R17" s="114"/>
      <c r="S17" s="103">
        <f>SUM(S18:S21)</f>
        <v>9.433962264150942</v>
      </c>
      <c r="T17" s="10">
        <v>1</v>
      </c>
      <c r="U17" s="23">
        <v>1</v>
      </c>
      <c r="V17" s="26"/>
      <c r="W17" s="21">
        <v>9.4</v>
      </c>
      <c r="X17" s="16">
        <f t="shared" si="7"/>
        <v>16</v>
      </c>
      <c r="Y17" s="23">
        <v>5</v>
      </c>
      <c r="Z17" s="26">
        <v>11</v>
      </c>
      <c r="AA17" s="8">
        <f t="shared" si="2"/>
        <v>33.97027600849257</v>
      </c>
      <c r="AB17" s="21">
        <f t="shared" si="3"/>
        <v>10.869565217391305</v>
      </c>
      <c r="AC17" s="17">
        <f t="shared" si="10"/>
        <v>23.605150214592275</v>
      </c>
      <c r="AD17" s="10">
        <f>SUM(AD18:AD21)</f>
        <v>4</v>
      </c>
      <c r="AE17" s="23">
        <f>SUM(AE18:AE21)</f>
        <v>3</v>
      </c>
      <c r="AF17" s="26">
        <f>SUM(AF18:AF21)</f>
        <v>1</v>
      </c>
      <c r="AG17" s="21"/>
      <c r="AH17" s="8"/>
      <c r="AI17" s="50"/>
      <c r="AJ17" s="16">
        <f>SUM(AJ18:AJ21)</f>
        <v>253</v>
      </c>
      <c r="AK17" s="92">
        <f t="shared" si="8"/>
        <v>4.2501721907705745</v>
      </c>
      <c r="AL17" s="10">
        <f>SUM(AL18:AL21)</f>
        <v>96</v>
      </c>
      <c r="AM17" s="74">
        <f t="shared" si="9"/>
        <v>1.6127135585532615</v>
      </c>
      <c r="AN17" s="53">
        <v>1.56</v>
      </c>
    </row>
    <row r="18" spans="1:40" s="34" customFormat="1" ht="27.75" customHeight="1">
      <c r="A18" s="34">
        <v>364</v>
      </c>
      <c r="B18" s="38">
        <v>7322</v>
      </c>
      <c r="C18" s="35"/>
      <c r="D18" s="33" t="s">
        <v>53</v>
      </c>
      <c r="E18" s="114">
        <v>54</v>
      </c>
      <c r="F18" s="128">
        <v>25</v>
      </c>
      <c r="G18" s="129">
        <v>29</v>
      </c>
      <c r="H18" s="130">
        <f t="shared" si="11"/>
        <v>7.375034143676592</v>
      </c>
      <c r="I18" s="131">
        <f t="shared" si="5"/>
        <v>86.20689655172413</v>
      </c>
      <c r="J18" s="16">
        <v>80</v>
      </c>
      <c r="K18" s="128">
        <v>45</v>
      </c>
      <c r="L18" s="129">
        <v>35</v>
      </c>
      <c r="M18" s="145">
        <f t="shared" si="0"/>
        <v>10.925976509150505</v>
      </c>
      <c r="N18" s="44">
        <f t="shared" si="1"/>
        <v>-26</v>
      </c>
      <c r="O18" s="82">
        <f t="shared" si="6"/>
        <v>-3.5509423654739143</v>
      </c>
      <c r="P18" s="152"/>
      <c r="Q18" s="113"/>
      <c r="R18" s="114"/>
      <c r="S18" s="103"/>
      <c r="T18" s="10"/>
      <c r="U18" s="23"/>
      <c r="V18" s="26"/>
      <c r="W18" s="23"/>
      <c r="X18" s="16">
        <f t="shared" si="7"/>
        <v>2</v>
      </c>
      <c r="Y18" s="23">
        <v>1</v>
      </c>
      <c r="Z18" s="26">
        <v>1</v>
      </c>
      <c r="AA18" s="8">
        <f t="shared" si="2"/>
        <v>35.714285714285715</v>
      </c>
      <c r="AB18" s="21">
        <f t="shared" si="3"/>
        <v>18.18181818181818</v>
      </c>
      <c r="AC18" s="17">
        <f t="shared" si="10"/>
        <v>18.18181818181818</v>
      </c>
      <c r="AD18" s="10"/>
      <c r="AE18" s="23"/>
      <c r="AF18" s="26"/>
      <c r="AG18" s="21"/>
      <c r="AH18" s="8"/>
      <c r="AI18" s="50"/>
      <c r="AJ18" s="16">
        <v>34</v>
      </c>
      <c r="AK18" s="92">
        <f t="shared" si="8"/>
        <v>4.643540016388965</v>
      </c>
      <c r="AL18" s="10">
        <v>6</v>
      </c>
      <c r="AM18" s="74">
        <f t="shared" si="9"/>
        <v>0.819448238186288</v>
      </c>
      <c r="AN18" s="53">
        <v>1.66</v>
      </c>
    </row>
    <row r="19" spans="1:40" s="34" customFormat="1" ht="27.75" customHeight="1">
      <c r="A19" s="34">
        <v>370</v>
      </c>
      <c r="B19" s="38">
        <v>17385</v>
      </c>
      <c r="C19" s="35"/>
      <c r="D19" s="33" t="s">
        <v>54</v>
      </c>
      <c r="E19" s="114">
        <v>161</v>
      </c>
      <c r="F19" s="128">
        <v>92</v>
      </c>
      <c r="G19" s="129">
        <v>69</v>
      </c>
      <c r="H19" s="130">
        <f t="shared" si="11"/>
        <v>9.260857060684499</v>
      </c>
      <c r="I19" s="131">
        <f t="shared" si="5"/>
        <v>133.33333333333331</v>
      </c>
      <c r="J19" s="16">
        <v>221</v>
      </c>
      <c r="K19" s="128">
        <v>116</v>
      </c>
      <c r="L19" s="129">
        <v>105</v>
      </c>
      <c r="M19" s="145">
        <f t="shared" si="0"/>
        <v>12.71210813920046</v>
      </c>
      <c r="N19" s="44">
        <f t="shared" si="1"/>
        <v>-60</v>
      </c>
      <c r="O19" s="82">
        <f t="shared" si="6"/>
        <v>-3.4512510785159622</v>
      </c>
      <c r="P19" s="152"/>
      <c r="Q19" s="113"/>
      <c r="R19" s="114"/>
      <c r="S19" s="103"/>
      <c r="T19" s="10"/>
      <c r="U19" s="23"/>
      <c r="V19" s="26"/>
      <c r="W19" s="23"/>
      <c r="X19" s="16">
        <f t="shared" si="7"/>
        <v>7</v>
      </c>
      <c r="Y19" s="23">
        <v>3</v>
      </c>
      <c r="Z19" s="26">
        <v>4</v>
      </c>
      <c r="AA19" s="8">
        <f t="shared" si="2"/>
        <v>41.666666666666664</v>
      </c>
      <c r="AB19" s="21">
        <f t="shared" si="3"/>
        <v>18.29268292682927</v>
      </c>
      <c r="AC19" s="17">
        <f t="shared" si="10"/>
        <v>24.242424242424242</v>
      </c>
      <c r="AD19" s="10">
        <v>2</v>
      </c>
      <c r="AE19" s="23">
        <v>2</v>
      </c>
      <c r="AF19" s="26"/>
      <c r="AG19" s="21">
        <f>AD19/(AD19+E19)*1000</f>
        <v>12.269938650306749</v>
      </c>
      <c r="AH19" s="8">
        <f>AE19/(AE19+F19)*1000</f>
        <v>21.27659574468085</v>
      </c>
      <c r="AI19" s="50">
        <f>AF19/(AF19+G19)*1000</f>
        <v>0</v>
      </c>
      <c r="AJ19" s="16">
        <v>86</v>
      </c>
      <c r="AK19" s="92">
        <f t="shared" si="8"/>
        <v>4.9467932125395455</v>
      </c>
      <c r="AL19" s="10">
        <v>27</v>
      </c>
      <c r="AM19" s="74">
        <f t="shared" si="9"/>
        <v>1.553062985332183</v>
      </c>
      <c r="AN19" s="53">
        <v>1.73</v>
      </c>
    </row>
    <row r="20" spans="1:40" s="34" customFormat="1" ht="27.75" customHeight="1">
      <c r="A20" s="34">
        <v>371</v>
      </c>
      <c r="B20" s="38">
        <v>19010</v>
      </c>
      <c r="C20" s="35"/>
      <c r="D20" s="33" t="s">
        <v>55</v>
      </c>
      <c r="E20" s="114">
        <v>134</v>
      </c>
      <c r="F20" s="128">
        <v>64</v>
      </c>
      <c r="G20" s="129">
        <v>70</v>
      </c>
      <c r="H20" s="130">
        <f t="shared" si="11"/>
        <v>7.048921620199895</v>
      </c>
      <c r="I20" s="131">
        <f t="shared" si="5"/>
        <v>91.42857142857143</v>
      </c>
      <c r="J20" s="16">
        <v>285</v>
      </c>
      <c r="K20" s="128">
        <v>139</v>
      </c>
      <c r="L20" s="129">
        <v>146</v>
      </c>
      <c r="M20" s="145">
        <f t="shared" si="0"/>
        <v>14.99210941609679</v>
      </c>
      <c r="N20" s="44">
        <f t="shared" si="1"/>
        <v>-151</v>
      </c>
      <c r="O20" s="82">
        <f t="shared" si="6"/>
        <v>-7.943187795896896</v>
      </c>
      <c r="P20" s="152"/>
      <c r="Q20" s="113"/>
      <c r="R20" s="114"/>
      <c r="S20" s="103"/>
      <c r="T20" s="10"/>
      <c r="U20" s="23"/>
      <c r="V20" s="26"/>
      <c r="W20" s="23"/>
      <c r="X20" s="16">
        <f t="shared" si="7"/>
        <v>6</v>
      </c>
      <c r="Y20" s="23">
        <v>1</v>
      </c>
      <c r="Z20" s="26">
        <v>5</v>
      </c>
      <c r="AA20" s="8">
        <f t="shared" si="2"/>
        <v>42.857142857142854</v>
      </c>
      <c r="AB20" s="21">
        <f t="shared" si="3"/>
        <v>7.407407407407407</v>
      </c>
      <c r="AC20" s="17">
        <f t="shared" si="10"/>
        <v>35.97122302158273</v>
      </c>
      <c r="AD20" s="10">
        <v>1</v>
      </c>
      <c r="AE20" s="23">
        <v>1</v>
      </c>
      <c r="AF20" s="26"/>
      <c r="AG20" s="21"/>
      <c r="AH20" s="8"/>
      <c r="AI20" s="50"/>
      <c r="AJ20" s="16">
        <v>74</v>
      </c>
      <c r="AK20" s="92">
        <f t="shared" si="8"/>
        <v>3.8926880589163595</v>
      </c>
      <c r="AL20" s="10">
        <v>32</v>
      </c>
      <c r="AM20" s="74">
        <f t="shared" si="9"/>
        <v>1.6833245660178853</v>
      </c>
      <c r="AN20" s="53">
        <v>1.54</v>
      </c>
    </row>
    <row r="21" spans="1:40" s="34" customFormat="1" ht="27.75" customHeight="1">
      <c r="A21" s="34">
        <v>372</v>
      </c>
      <c r="B21" s="38">
        <v>15810</v>
      </c>
      <c r="C21" s="35"/>
      <c r="D21" s="33" t="s">
        <v>31</v>
      </c>
      <c r="E21" s="114">
        <v>106</v>
      </c>
      <c r="F21" s="128">
        <v>56</v>
      </c>
      <c r="G21" s="129">
        <v>50</v>
      </c>
      <c r="H21" s="130">
        <f t="shared" si="11"/>
        <v>6.704617330803289</v>
      </c>
      <c r="I21" s="131">
        <f t="shared" si="5"/>
        <v>112.00000000000001</v>
      </c>
      <c r="J21" s="16">
        <v>170</v>
      </c>
      <c r="K21" s="128">
        <v>97</v>
      </c>
      <c r="L21" s="129">
        <v>73</v>
      </c>
      <c r="M21" s="145">
        <f t="shared" si="0"/>
        <v>10.752688172043012</v>
      </c>
      <c r="N21" s="44">
        <f t="shared" si="1"/>
        <v>-64</v>
      </c>
      <c r="O21" s="82">
        <f t="shared" si="6"/>
        <v>-4.048070841239722</v>
      </c>
      <c r="P21" s="152">
        <v>1</v>
      </c>
      <c r="Q21" s="113">
        <v>1</v>
      </c>
      <c r="R21" s="114"/>
      <c r="S21" s="103">
        <f>P21/E21*1000</f>
        <v>9.433962264150942</v>
      </c>
      <c r="T21" s="10">
        <v>1</v>
      </c>
      <c r="U21" s="23">
        <v>1</v>
      </c>
      <c r="V21" s="26"/>
      <c r="W21" s="17">
        <f>T21/E21*1000</f>
        <v>9.433962264150942</v>
      </c>
      <c r="X21" s="16">
        <f t="shared" si="7"/>
        <v>1</v>
      </c>
      <c r="Y21" s="23"/>
      <c r="Z21" s="26">
        <v>1</v>
      </c>
      <c r="AA21" s="8">
        <f t="shared" si="2"/>
        <v>9.345794392523365</v>
      </c>
      <c r="AB21" s="21"/>
      <c r="AC21" s="17">
        <f t="shared" si="10"/>
        <v>9.345794392523365</v>
      </c>
      <c r="AD21" s="10">
        <v>1</v>
      </c>
      <c r="AE21" s="23"/>
      <c r="AF21" s="26">
        <v>1</v>
      </c>
      <c r="AG21" s="21"/>
      <c r="AH21" s="8"/>
      <c r="AI21" s="50"/>
      <c r="AJ21" s="16">
        <v>59</v>
      </c>
      <c r="AK21" s="92">
        <f t="shared" si="8"/>
        <v>3.7318153067678685</v>
      </c>
      <c r="AL21" s="10">
        <v>31</v>
      </c>
      <c r="AM21" s="74">
        <f t="shared" si="9"/>
        <v>1.9607843137254901</v>
      </c>
      <c r="AN21" s="53">
        <v>1.34</v>
      </c>
    </row>
    <row r="22" spans="2:40" s="34" customFormat="1" ht="27.75" customHeight="1">
      <c r="B22" s="38">
        <v>45630</v>
      </c>
      <c r="C22" s="178" t="s">
        <v>9</v>
      </c>
      <c r="D22" s="179"/>
      <c r="E22" s="114">
        <f>SUM(F22:G22)</f>
        <v>276</v>
      </c>
      <c r="F22" s="128">
        <f>SUM(F23:F26)</f>
        <v>136</v>
      </c>
      <c r="G22" s="129">
        <f>SUM(G23:G26)</f>
        <v>140</v>
      </c>
      <c r="H22" s="130">
        <f t="shared" si="11"/>
        <v>6.0486522024983564</v>
      </c>
      <c r="I22" s="131">
        <f t="shared" si="5"/>
        <v>97.14285714285714</v>
      </c>
      <c r="J22" s="27">
        <f>SUM(J23:J26)</f>
        <v>621</v>
      </c>
      <c r="K22" s="113">
        <f>SUM(K23:K26)</f>
        <v>315</v>
      </c>
      <c r="L22" s="114">
        <f>SUM(L23:L26)</f>
        <v>306</v>
      </c>
      <c r="M22" s="145">
        <f t="shared" si="0"/>
        <v>13.609467455621301</v>
      </c>
      <c r="N22" s="44">
        <f t="shared" si="1"/>
        <v>-345</v>
      </c>
      <c r="O22" s="82">
        <f t="shared" si="6"/>
        <v>-7.560815253122946</v>
      </c>
      <c r="P22" s="152">
        <v>1</v>
      </c>
      <c r="Q22" s="113">
        <v>1</v>
      </c>
      <c r="R22" s="114"/>
      <c r="S22" s="103">
        <f>SUM(S23:S26)</f>
        <v>14.285714285714285</v>
      </c>
      <c r="T22" s="10"/>
      <c r="U22" s="23"/>
      <c r="V22" s="26"/>
      <c r="W22" s="23"/>
      <c r="X22" s="16">
        <f t="shared" si="7"/>
        <v>8</v>
      </c>
      <c r="Y22" s="23">
        <v>1</v>
      </c>
      <c r="Z22" s="26">
        <f>SUM(Z23:Z26)</f>
        <v>7</v>
      </c>
      <c r="AA22" s="8">
        <f t="shared" si="2"/>
        <v>28.169014084507044</v>
      </c>
      <c r="AB22" s="21">
        <f t="shared" si="3"/>
        <v>3.6101083032490977</v>
      </c>
      <c r="AC22" s="17">
        <f t="shared" si="10"/>
        <v>24.734982332155475</v>
      </c>
      <c r="AD22" s="10">
        <f>SUM(AD23:AD26)</f>
        <v>0</v>
      </c>
      <c r="AE22" s="23"/>
      <c r="AF22" s="26">
        <f>SUM(AF23:AF26)</f>
        <v>0</v>
      </c>
      <c r="AG22" s="21"/>
      <c r="AH22" s="8"/>
      <c r="AI22" s="50"/>
      <c r="AJ22" s="16">
        <f>SUM(AJ23:AJ26)</f>
        <v>166</v>
      </c>
      <c r="AK22" s="92">
        <f t="shared" si="8"/>
        <v>3.6379574841113302</v>
      </c>
      <c r="AL22" s="10">
        <f>SUM(AL23:AL26)</f>
        <v>71</v>
      </c>
      <c r="AM22" s="74">
        <f t="shared" si="9"/>
        <v>1.5559938636861712</v>
      </c>
      <c r="AN22" s="53">
        <v>1.27</v>
      </c>
    </row>
    <row r="23" spans="1:40" s="34" customFormat="1" ht="27.75" customHeight="1">
      <c r="A23" s="34">
        <v>384</v>
      </c>
      <c r="B23" s="38">
        <v>3182</v>
      </c>
      <c r="C23" s="35"/>
      <c r="D23" s="33" t="s">
        <v>56</v>
      </c>
      <c r="E23" s="114">
        <v>26</v>
      </c>
      <c r="F23" s="128">
        <v>13</v>
      </c>
      <c r="G23" s="129">
        <v>13</v>
      </c>
      <c r="H23" s="130">
        <f t="shared" si="11"/>
        <v>8.170961659333752</v>
      </c>
      <c r="I23" s="131">
        <f t="shared" si="5"/>
        <v>100</v>
      </c>
      <c r="J23" s="27">
        <v>31</v>
      </c>
      <c r="K23" s="113">
        <v>13</v>
      </c>
      <c r="L23" s="114">
        <v>18</v>
      </c>
      <c r="M23" s="145">
        <f t="shared" si="0"/>
        <v>9.742300439974859</v>
      </c>
      <c r="N23" s="44">
        <f t="shared" si="1"/>
        <v>-5</v>
      </c>
      <c r="O23" s="82">
        <f t="shared" si="6"/>
        <v>-1.5713387806411063</v>
      </c>
      <c r="P23" s="152"/>
      <c r="Q23" s="113"/>
      <c r="R23" s="114"/>
      <c r="S23" s="103"/>
      <c r="T23" s="10"/>
      <c r="U23" s="23"/>
      <c r="V23" s="26"/>
      <c r="W23" s="23"/>
      <c r="X23" s="16">
        <f t="shared" si="7"/>
        <v>1</v>
      </c>
      <c r="Y23" s="23"/>
      <c r="Z23" s="26">
        <v>1</v>
      </c>
      <c r="AA23" s="8">
        <f t="shared" si="2"/>
        <v>37.03703703703704</v>
      </c>
      <c r="AB23" s="21"/>
      <c r="AC23" s="17">
        <f t="shared" si="10"/>
        <v>37.03703703703704</v>
      </c>
      <c r="AD23" s="10"/>
      <c r="AE23" s="23"/>
      <c r="AF23" s="26"/>
      <c r="AG23" s="21"/>
      <c r="AH23" s="8"/>
      <c r="AI23" s="50"/>
      <c r="AJ23" s="16">
        <v>14</v>
      </c>
      <c r="AK23" s="92">
        <f t="shared" si="8"/>
        <v>4.3997485857950975</v>
      </c>
      <c r="AL23" s="10">
        <v>7</v>
      </c>
      <c r="AM23" s="74">
        <f t="shared" si="9"/>
        <v>2.1998742928975488</v>
      </c>
      <c r="AN23" s="53">
        <v>1.29</v>
      </c>
    </row>
    <row r="24" spans="1:40" s="34" customFormat="1" ht="27.75" customHeight="1">
      <c r="A24" s="34">
        <v>386</v>
      </c>
      <c r="B24" s="38">
        <v>18422</v>
      </c>
      <c r="C24" s="35"/>
      <c r="D24" s="33" t="s">
        <v>33</v>
      </c>
      <c r="E24" s="114">
        <v>108</v>
      </c>
      <c r="F24" s="128">
        <v>50</v>
      </c>
      <c r="G24" s="129">
        <v>58</v>
      </c>
      <c r="H24" s="130">
        <f t="shared" si="11"/>
        <v>5.862555639995658</v>
      </c>
      <c r="I24" s="131">
        <f t="shared" si="5"/>
        <v>86.20689655172413</v>
      </c>
      <c r="J24" s="27">
        <v>283</v>
      </c>
      <c r="K24" s="113">
        <v>144</v>
      </c>
      <c r="L24" s="114">
        <v>139</v>
      </c>
      <c r="M24" s="145">
        <f t="shared" si="0"/>
        <v>15.362067093692325</v>
      </c>
      <c r="N24" s="44">
        <f t="shared" si="1"/>
        <v>-175</v>
      </c>
      <c r="O24" s="82">
        <f t="shared" si="6"/>
        <v>-9.499511453696668</v>
      </c>
      <c r="P24" s="152"/>
      <c r="Q24" s="113"/>
      <c r="R24" s="114"/>
      <c r="S24" s="103"/>
      <c r="T24" s="10"/>
      <c r="U24" s="23"/>
      <c r="V24" s="26"/>
      <c r="W24" s="21"/>
      <c r="X24" s="16">
        <f t="shared" si="7"/>
        <v>5</v>
      </c>
      <c r="Y24" s="23">
        <v>1</v>
      </c>
      <c r="Z24" s="26">
        <v>4</v>
      </c>
      <c r="AA24" s="8">
        <f t="shared" si="2"/>
        <v>44.24778761061947</v>
      </c>
      <c r="AB24" s="21">
        <f t="shared" si="3"/>
        <v>9.174311926605505</v>
      </c>
      <c r="AC24" s="17">
        <f t="shared" si="10"/>
        <v>35.714285714285715</v>
      </c>
      <c r="AD24" s="10"/>
      <c r="AE24" s="23"/>
      <c r="AF24" s="26"/>
      <c r="AG24" s="21"/>
      <c r="AH24" s="8"/>
      <c r="AI24" s="50"/>
      <c r="AJ24" s="16">
        <v>68</v>
      </c>
      <c r="AK24" s="92">
        <f t="shared" si="8"/>
        <v>3.691238736293562</v>
      </c>
      <c r="AL24" s="10">
        <v>31</v>
      </c>
      <c r="AM24" s="74">
        <f t="shared" si="9"/>
        <v>1.6827706003691238</v>
      </c>
      <c r="AN24" s="53">
        <v>1.28</v>
      </c>
    </row>
    <row r="25" spans="1:40" s="34" customFormat="1" ht="27.75" customHeight="1">
      <c r="A25" s="34">
        <v>389</v>
      </c>
      <c r="B25" s="38">
        <v>11974</v>
      </c>
      <c r="C25" s="35"/>
      <c r="D25" s="33" t="s">
        <v>57</v>
      </c>
      <c r="E25" s="114">
        <v>72</v>
      </c>
      <c r="F25" s="128">
        <v>36</v>
      </c>
      <c r="G25" s="129">
        <v>36</v>
      </c>
      <c r="H25" s="130">
        <f t="shared" si="11"/>
        <v>6.0130282278269584</v>
      </c>
      <c r="I25" s="131">
        <f t="shared" si="5"/>
        <v>100</v>
      </c>
      <c r="J25" s="27">
        <v>147</v>
      </c>
      <c r="K25" s="113">
        <v>74</v>
      </c>
      <c r="L25" s="114">
        <v>73</v>
      </c>
      <c r="M25" s="145">
        <f t="shared" si="0"/>
        <v>12.27659929848004</v>
      </c>
      <c r="N25" s="44">
        <f t="shared" si="1"/>
        <v>-75</v>
      </c>
      <c r="O25" s="82">
        <f t="shared" si="6"/>
        <v>-6.263571070653081</v>
      </c>
      <c r="P25" s="152"/>
      <c r="Q25" s="113"/>
      <c r="R25" s="114"/>
      <c r="S25" s="103"/>
      <c r="T25" s="10"/>
      <c r="U25" s="23"/>
      <c r="V25" s="26"/>
      <c r="W25" s="17"/>
      <c r="X25" s="16">
        <f t="shared" si="7"/>
        <v>1</v>
      </c>
      <c r="Y25" s="23"/>
      <c r="Z25" s="26">
        <v>1</v>
      </c>
      <c r="AA25" s="8">
        <f t="shared" si="2"/>
        <v>13.698630136986301</v>
      </c>
      <c r="AB25" s="21"/>
      <c r="AC25" s="17">
        <f t="shared" si="10"/>
        <v>13.698630136986301</v>
      </c>
      <c r="AD25" s="10"/>
      <c r="AE25" s="23"/>
      <c r="AF25" s="26"/>
      <c r="AG25" s="21">
        <f>AD25/(AD25+E25)*1000</f>
        <v>0</v>
      </c>
      <c r="AH25" s="21">
        <f>AE25/(AE25+F25)*1000</f>
        <v>0</v>
      </c>
      <c r="AI25" s="17">
        <f>AF25/(AF25+G25)*1000</f>
        <v>0</v>
      </c>
      <c r="AJ25" s="16">
        <v>36</v>
      </c>
      <c r="AK25" s="92">
        <f t="shared" si="8"/>
        <v>3.0065141139134792</v>
      </c>
      <c r="AL25" s="10">
        <v>12</v>
      </c>
      <c r="AM25" s="74">
        <f t="shared" si="9"/>
        <v>1.002171371304493</v>
      </c>
      <c r="AN25" s="53">
        <v>1.2</v>
      </c>
    </row>
    <row r="26" spans="1:40" s="34" customFormat="1" ht="27.75" customHeight="1">
      <c r="A26" s="34">
        <v>390</v>
      </c>
      <c r="B26" s="38">
        <v>12052</v>
      </c>
      <c r="C26" s="35"/>
      <c r="D26" s="33" t="s">
        <v>32</v>
      </c>
      <c r="E26" s="114">
        <v>70</v>
      </c>
      <c r="F26" s="128">
        <v>37</v>
      </c>
      <c r="G26" s="129">
        <v>33</v>
      </c>
      <c r="H26" s="130">
        <f t="shared" si="11"/>
        <v>5.8081646199800865</v>
      </c>
      <c r="I26" s="131">
        <f t="shared" si="5"/>
        <v>112.12121212121211</v>
      </c>
      <c r="J26" s="27">
        <v>160</v>
      </c>
      <c r="K26" s="113">
        <v>84</v>
      </c>
      <c r="L26" s="114">
        <v>76</v>
      </c>
      <c r="M26" s="145">
        <f t="shared" si="0"/>
        <v>13.275804845668768</v>
      </c>
      <c r="N26" s="44">
        <f t="shared" si="1"/>
        <v>-90</v>
      </c>
      <c r="O26" s="82">
        <f t="shared" si="6"/>
        <v>-7.467640225688682</v>
      </c>
      <c r="P26" s="152">
        <v>1</v>
      </c>
      <c r="Q26" s="113">
        <v>1</v>
      </c>
      <c r="R26" s="114"/>
      <c r="S26" s="103">
        <f>P26/E26*1000</f>
        <v>14.285714285714285</v>
      </c>
      <c r="T26" s="10"/>
      <c r="U26" s="23"/>
      <c r="V26" s="26"/>
      <c r="W26" s="23"/>
      <c r="X26" s="16">
        <f t="shared" si="7"/>
        <v>1</v>
      </c>
      <c r="Y26" s="23"/>
      <c r="Z26" s="26">
        <v>1</v>
      </c>
      <c r="AA26" s="8">
        <f t="shared" si="2"/>
        <v>14.084507042253522</v>
      </c>
      <c r="AB26" s="21"/>
      <c r="AC26" s="17">
        <f t="shared" si="10"/>
        <v>14.084507042253522</v>
      </c>
      <c r="AD26" s="10"/>
      <c r="AE26" s="23"/>
      <c r="AF26" s="26"/>
      <c r="AG26" s="21"/>
      <c r="AH26" s="8"/>
      <c r="AI26" s="50"/>
      <c r="AJ26" s="16">
        <v>48</v>
      </c>
      <c r="AK26" s="92">
        <f t="shared" si="8"/>
        <v>3.9827414537006307</v>
      </c>
      <c r="AL26" s="10">
        <v>21</v>
      </c>
      <c r="AM26" s="74">
        <f t="shared" si="9"/>
        <v>1.742449385994026</v>
      </c>
      <c r="AN26" s="53">
        <v>1.31</v>
      </c>
    </row>
    <row r="27" spans="2:40" s="34" customFormat="1" ht="27.75" customHeight="1">
      <c r="B27" s="38">
        <v>13320</v>
      </c>
      <c r="C27" s="178" t="s">
        <v>10</v>
      </c>
      <c r="D27" s="179"/>
      <c r="E27" s="114">
        <f>SUM(E28:E30)</f>
        <v>67</v>
      </c>
      <c r="F27" s="128">
        <f>SUM(F28:F30)</f>
        <v>30</v>
      </c>
      <c r="G27" s="129">
        <f>SUM(G28:G30)</f>
        <v>37</v>
      </c>
      <c r="H27" s="130">
        <f t="shared" si="11"/>
        <v>5.03003003003003</v>
      </c>
      <c r="I27" s="131">
        <f t="shared" si="5"/>
        <v>81.08108108108108</v>
      </c>
      <c r="J27" s="27">
        <f>SUM(J28:J30)</f>
        <v>240</v>
      </c>
      <c r="K27" s="113">
        <f>SUM(K28:K30)</f>
        <v>130</v>
      </c>
      <c r="L27" s="114">
        <f>SUM(L28:L30)</f>
        <v>110</v>
      </c>
      <c r="M27" s="145">
        <f t="shared" si="0"/>
        <v>18.01801801801802</v>
      </c>
      <c r="N27" s="44">
        <f t="shared" si="1"/>
        <v>-173</v>
      </c>
      <c r="O27" s="82">
        <f t="shared" si="6"/>
        <v>-12.987987987987987</v>
      </c>
      <c r="P27" s="152">
        <v>1</v>
      </c>
      <c r="Q27" s="113">
        <v>1</v>
      </c>
      <c r="R27" s="114"/>
      <c r="S27" s="103">
        <f>SUM(S28:S30)</f>
        <v>76.92307692307693</v>
      </c>
      <c r="T27" s="10">
        <v>1</v>
      </c>
      <c r="U27" s="23">
        <v>1</v>
      </c>
      <c r="V27" s="26"/>
      <c r="W27" s="21">
        <v>76.9</v>
      </c>
      <c r="X27" s="16">
        <f t="shared" si="7"/>
        <v>3</v>
      </c>
      <c r="Y27" s="23">
        <v>2</v>
      </c>
      <c r="Z27" s="26">
        <v>1</v>
      </c>
      <c r="AA27" s="8">
        <f t="shared" si="2"/>
        <v>42.857142857142854</v>
      </c>
      <c r="AB27" s="21">
        <f t="shared" si="3"/>
        <v>28.985507246376812</v>
      </c>
      <c r="AC27" s="17">
        <f t="shared" si="10"/>
        <v>14.705882352941176</v>
      </c>
      <c r="AD27" s="10">
        <f>SUM(AD28:AD30)</f>
        <v>2</v>
      </c>
      <c r="AE27" s="23">
        <f>SUM(AE28:AE30)</f>
        <v>1</v>
      </c>
      <c r="AF27" s="26">
        <f>SUM(AF28:AF30)</f>
        <v>1</v>
      </c>
      <c r="AG27" s="21"/>
      <c r="AH27" s="8"/>
      <c r="AI27" s="50"/>
      <c r="AJ27" s="16">
        <f>SUM(AJ28:AJ30)</f>
        <v>38</v>
      </c>
      <c r="AK27" s="92">
        <f t="shared" si="8"/>
        <v>2.8528528528528527</v>
      </c>
      <c r="AL27" s="10">
        <f>SUM(AL28:AL30)</f>
        <v>16</v>
      </c>
      <c r="AM27" s="74">
        <f t="shared" si="9"/>
        <v>1.2012012012012012</v>
      </c>
      <c r="AN27" s="53">
        <v>1.94</v>
      </c>
    </row>
    <row r="28" spans="1:40" s="34" customFormat="1" ht="27.75" customHeight="1">
      <c r="A28" s="34">
        <v>401</v>
      </c>
      <c r="B28" s="38">
        <v>5781</v>
      </c>
      <c r="C28" s="35"/>
      <c r="D28" s="33" t="s">
        <v>34</v>
      </c>
      <c r="E28" s="114">
        <v>33</v>
      </c>
      <c r="F28" s="128">
        <v>15</v>
      </c>
      <c r="G28" s="129">
        <v>18</v>
      </c>
      <c r="H28" s="130">
        <f t="shared" si="11"/>
        <v>5.708354955889984</v>
      </c>
      <c r="I28" s="131">
        <f t="shared" si="5"/>
        <v>83.33333333333334</v>
      </c>
      <c r="J28" s="27">
        <v>113</v>
      </c>
      <c r="K28" s="113">
        <v>62</v>
      </c>
      <c r="L28" s="114">
        <v>51</v>
      </c>
      <c r="M28" s="145">
        <f t="shared" si="0"/>
        <v>19.546791212592975</v>
      </c>
      <c r="N28" s="44">
        <f t="shared" si="1"/>
        <v>-80</v>
      </c>
      <c r="O28" s="82">
        <f t="shared" si="6"/>
        <v>-13.838436256702993</v>
      </c>
      <c r="P28" s="152"/>
      <c r="Q28" s="113"/>
      <c r="R28" s="114"/>
      <c r="S28" s="103"/>
      <c r="T28" s="10"/>
      <c r="U28" s="23"/>
      <c r="V28" s="26"/>
      <c r="W28" s="23"/>
      <c r="X28" s="16">
        <f t="shared" si="7"/>
        <v>1</v>
      </c>
      <c r="Y28" s="23">
        <v>1</v>
      </c>
      <c r="Z28" s="26"/>
      <c r="AA28" s="8">
        <f t="shared" si="2"/>
        <v>29.41176470588235</v>
      </c>
      <c r="AB28" s="21">
        <f t="shared" si="3"/>
        <v>29.41176470588235</v>
      </c>
      <c r="AC28" s="17"/>
      <c r="AD28" s="10">
        <v>1</v>
      </c>
      <c r="AE28" s="23">
        <v>1</v>
      </c>
      <c r="AF28" s="26"/>
      <c r="AG28" s="21"/>
      <c r="AH28" s="8"/>
      <c r="AI28" s="50"/>
      <c r="AJ28" s="16">
        <v>15</v>
      </c>
      <c r="AK28" s="92">
        <f t="shared" si="8"/>
        <v>2.5947067981318113</v>
      </c>
      <c r="AL28" s="10">
        <v>4</v>
      </c>
      <c r="AM28" s="74">
        <f t="shared" si="9"/>
        <v>0.6919218128351496</v>
      </c>
      <c r="AN28" s="53">
        <v>2.96</v>
      </c>
    </row>
    <row r="29" spans="1:40" s="34" customFormat="1" ht="27.75" customHeight="1">
      <c r="A29" s="34">
        <v>402</v>
      </c>
      <c r="B29" s="38">
        <v>4033</v>
      </c>
      <c r="C29" s="35"/>
      <c r="D29" s="33" t="s">
        <v>35</v>
      </c>
      <c r="E29" s="114">
        <v>21</v>
      </c>
      <c r="F29" s="128">
        <v>9</v>
      </c>
      <c r="G29" s="129">
        <v>12</v>
      </c>
      <c r="H29" s="130">
        <f t="shared" si="11"/>
        <v>5.207041904289611</v>
      </c>
      <c r="I29" s="131">
        <f t="shared" si="5"/>
        <v>75</v>
      </c>
      <c r="J29" s="27">
        <v>75</v>
      </c>
      <c r="K29" s="113">
        <v>45</v>
      </c>
      <c r="L29" s="114">
        <v>30</v>
      </c>
      <c r="M29" s="145">
        <f t="shared" si="0"/>
        <v>18.596578229605754</v>
      </c>
      <c r="N29" s="44">
        <f t="shared" si="1"/>
        <v>-54</v>
      </c>
      <c r="O29" s="82">
        <f t="shared" si="6"/>
        <v>-13.389536325316143</v>
      </c>
      <c r="P29" s="152"/>
      <c r="Q29" s="113"/>
      <c r="R29" s="114"/>
      <c r="S29" s="103"/>
      <c r="T29" s="10"/>
      <c r="U29" s="23"/>
      <c r="V29" s="26"/>
      <c r="W29" s="23"/>
      <c r="X29" s="16">
        <f t="shared" si="7"/>
        <v>1</v>
      </c>
      <c r="Y29" s="23"/>
      <c r="Z29" s="26">
        <v>1</v>
      </c>
      <c r="AA29" s="8">
        <f t="shared" si="2"/>
        <v>45.45454545454545</v>
      </c>
      <c r="AB29" s="21"/>
      <c r="AC29" s="17">
        <f t="shared" si="10"/>
        <v>45.45454545454545</v>
      </c>
      <c r="AD29" s="10"/>
      <c r="AE29" s="23"/>
      <c r="AF29" s="26"/>
      <c r="AG29" s="21"/>
      <c r="AH29" s="8"/>
      <c r="AI29" s="50"/>
      <c r="AJ29" s="16">
        <v>7</v>
      </c>
      <c r="AK29" s="92">
        <f t="shared" si="8"/>
        <v>1.7356806347632037</v>
      </c>
      <c r="AL29" s="10">
        <v>9</v>
      </c>
      <c r="AM29" s="74">
        <f t="shared" si="9"/>
        <v>2.2315893875526904</v>
      </c>
      <c r="AN29" s="53">
        <v>1.69</v>
      </c>
    </row>
    <row r="30" spans="1:40" s="34" customFormat="1" ht="27.75" customHeight="1">
      <c r="A30" s="34">
        <v>403</v>
      </c>
      <c r="B30" s="38">
        <v>3506</v>
      </c>
      <c r="C30" s="35"/>
      <c r="D30" s="33" t="s">
        <v>36</v>
      </c>
      <c r="E30" s="114">
        <v>13</v>
      </c>
      <c r="F30" s="128">
        <v>6</v>
      </c>
      <c r="G30" s="129">
        <v>7</v>
      </c>
      <c r="H30" s="130">
        <f t="shared" si="11"/>
        <v>3.7079292641186536</v>
      </c>
      <c r="I30" s="131">
        <f t="shared" si="5"/>
        <v>85.71428571428571</v>
      </c>
      <c r="J30" s="16">
        <v>52</v>
      </c>
      <c r="K30" s="128">
        <v>23</v>
      </c>
      <c r="L30" s="129">
        <v>29</v>
      </c>
      <c r="M30" s="145">
        <f t="shared" si="0"/>
        <v>14.831717056474615</v>
      </c>
      <c r="N30" s="44">
        <f t="shared" si="1"/>
        <v>-39</v>
      </c>
      <c r="O30" s="82">
        <f t="shared" si="6"/>
        <v>-11.123787792355962</v>
      </c>
      <c r="P30" s="152">
        <v>1</v>
      </c>
      <c r="Q30" s="113">
        <v>1</v>
      </c>
      <c r="R30" s="114"/>
      <c r="S30" s="103">
        <f>P30/E30*1000</f>
        <v>76.92307692307693</v>
      </c>
      <c r="T30" s="10">
        <v>1</v>
      </c>
      <c r="U30" s="23">
        <v>1</v>
      </c>
      <c r="V30" s="26"/>
      <c r="W30" s="17">
        <f>T30/E30*1000</f>
        <v>76.92307692307693</v>
      </c>
      <c r="X30" s="16">
        <f t="shared" si="7"/>
        <v>1</v>
      </c>
      <c r="Y30" s="23">
        <v>1</v>
      </c>
      <c r="Z30" s="26"/>
      <c r="AA30" s="8">
        <f t="shared" si="2"/>
        <v>71.42857142857143</v>
      </c>
      <c r="AB30" s="21">
        <f t="shared" si="3"/>
        <v>71.42857142857143</v>
      </c>
      <c r="AC30" s="17"/>
      <c r="AD30" s="10">
        <v>1</v>
      </c>
      <c r="AE30" s="23"/>
      <c r="AF30" s="26">
        <v>1</v>
      </c>
      <c r="AG30" s="21"/>
      <c r="AH30" s="8"/>
      <c r="AI30" s="50"/>
      <c r="AJ30" s="16">
        <v>16</v>
      </c>
      <c r="AK30" s="92">
        <f t="shared" si="8"/>
        <v>4.563605248146035</v>
      </c>
      <c r="AL30" s="10">
        <v>3</v>
      </c>
      <c r="AM30" s="74">
        <f t="shared" si="9"/>
        <v>0.8556759840273817</v>
      </c>
      <c r="AN30" s="53">
        <v>1.22</v>
      </c>
    </row>
    <row r="31" spans="2:40" s="34" customFormat="1" ht="27.75" customHeight="1">
      <c r="B31" s="59">
        <f>SUM(B7,B11,B13)</f>
        <v>244827</v>
      </c>
      <c r="C31" s="172" t="s">
        <v>41</v>
      </c>
      <c r="D31" s="11" t="s">
        <v>58</v>
      </c>
      <c r="E31" s="132">
        <f>SUM(E7,E11,E13)</f>
        <v>2074</v>
      </c>
      <c r="F31" s="115">
        <f>SUM(F7,F11,F13)</f>
        <v>1057</v>
      </c>
      <c r="G31" s="116">
        <f>SUM(G7,G11,G13)</f>
        <v>1017</v>
      </c>
      <c r="H31" s="133">
        <f t="shared" si="11"/>
        <v>8.47128788899917</v>
      </c>
      <c r="I31" s="134">
        <f t="shared" si="5"/>
        <v>103.9331366764995</v>
      </c>
      <c r="J31" s="60">
        <f>SUM(J7,J11,J13)</f>
        <v>2508</v>
      </c>
      <c r="K31" s="146">
        <f>SUM(K7,K11,K13)</f>
        <v>1324</v>
      </c>
      <c r="L31" s="147">
        <f>SUM(L7,L11,L13)</f>
        <v>1184</v>
      </c>
      <c r="M31" s="148">
        <f t="shared" si="0"/>
        <v>10.243968189782988</v>
      </c>
      <c r="N31" s="65">
        <f t="shared" si="1"/>
        <v>-434</v>
      </c>
      <c r="O31" s="83">
        <f t="shared" si="6"/>
        <v>-1.7726803007838188</v>
      </c>
      <c r="P31" s="153">
        <f>SUM(P7,P14)</f>
        <v>7</v>
      </c>
      <c r="Q31" s="115">
        <v>4</v>
      </c>
      <c r="R31" s="116">
        <v>2</v>
      </c>
      <c r="S31" s="104">
        <f>P31/E31*1000</f>
        <v>3.3751205400192865</v>
      </c>
      <c r="T31" s="61">
        <v>4</v>
      </c>
      <c r="U31" s="62">
        <v>2</v>
      </c>
      <c r="V31" s="63">
        <v>2</v>
      </c>
      <c r="W31" s="64">
        <f>T31/E31*1000</f>
        <v>1.9286403085824495</v>
      </c>
      <c r="X31" s="60">
        <f>SUM(X7,X11,X13)</f>
        <v>52</v>
      </c>
      <c r="Y31" s="62">
        <f>SUM(Y7,Y11,Y13)</f>
        <v>24</v>
      </c>
      <c r="Z31" s="62">
        <f>SUM(Z7,Z11,Z13)</f>
        <v>28</v>
      </c>
      <c r="AA31" s="66">
        <f t="shared" si="2"/>
        <v>24.459078080903105</v>
      </c>
      <c r="AB31" s="67">
        <f t="shared" si="3"/>
        <v>11.439466158245947</v>
      </c>
      <c r="AC31" s="64">
        <f>Z31/(Z31+E31)*1000</f>
        <v>13.320647002854425</v>
      </c>
      <c r="AD31" s="61">
        <f>SUM(AD7,AD11,AD13)</f>
        <v>8</v>
      </c>
      <c r="AE31" s="68">
        <f>SUM(AE7,AE13)</f>
        <v>5</v>
      </c>
      <c r="AF31" s="63">
        <f>SUM(AF7,AF11)</f>
        <v>3</v>
      </c>
      <c r="AG31" s="67"/>
      <c r="AH31" s="66"/>
      <c r="AI31" s="69"/>
      <c r="AJ31" s="60">
        <f>SUM(AJ7,AJ11,AJ13)</f>
        <v>1164</v>
      </c>
      <c r="AK31" s="93">
        <f t="shared" si="8"/>
        <v>4.754377580904067</v>
      </c>
      <c r="AL31" s="61">
        <f>SUM(AL7,AL11,AL13)</f>
        <v>465</v>
      </c>
      <c r="AM31" s="75">
        <f t="shared" si="9"/>
        <v>1.899300322268377</v>
      </c>
      <c r="AN31" s="70">
        <v>1.48</v>
      </c>
    </row>
    <row r="32" spans="2:40" s="34" customFormat="1" ht="27.75" customHeight="1">
      <c r="B32" s="38">
        <f>SUM(B9,B17)</f>
        <v>111034</v>
      </c>
      <c r="C32" s="172"/>
      <c r="D32" s="13" t="s">
        <v>59</v>
      </c>
      <c r="E32" s="135">
        <f>SUM(E9,E17,)</f>
        <v>902</v>
      </c>
      <c r="F32" s="113">
        <f>SUM(F9,F17)</f>
        <v>471</v>
      </c>
      <c r="G32" s="114">
        <f>SUM(G9,G17)</f>
        <v>431</v>
      </c>
      <c r="H32" s="130">
        <f t="shared" si="11"/>
        <v>8.123637804636418</v>
      </c>
      <c r="I32" s="131">
        <f t="shared" si="5"/>
        <v>109.28074245939676</v>
      </c>
      <c r="J32" s="16">
        <f>SUM(J9,J17)</f>
        <v>1431</v>
      </c>
      <c r="K32" s="128">
        <f>SUM(K9,K17)</f>
        <v>748</v>
      </c>
      <c r="L32" s="129">
        <f>SUM(L9,L17)</f>
        <v>683</v>
      </c>
      <c r="M32" s="145">
        <f t="shared" si="0"/>
        <v>12.887944233297908</v>
      </c>
      <c r="N32" s="44">
        <f t="shared" si="1"/>
        <v>-529</v>
      </c>
      <c r="O32" s="82">
        <f t="shared" si="6"/>
        <v>-4.764306428661492</v>
      </c>
      <c r="P32" s="152">
        <f>SUM(P9)</f>
        <v>1</v>
      </c>
      <c r="Q32" s="113">
        <v>3</v>
      </c>
      <c r="R32" s="114">
        <v>2</v>
      </c>
      <c r="S32" s="103">
        <f>P32/E32*1000</f>
        <v>1.1086474501108647</v>
      </c>
      <c r="T32" s="10">
        <v>3</v>
      </c>
      <c r="U32" s="23">
        <v>2</v>
      </c>
      <c r="V32" s="26">
        <v>1</v>
      </c>
      <c r="W32" s="17">
        <f>T32/E32*1000</f>
        <v>3.3259423503325944</v>
      </c>
      <c r="X32" s="16">
        <f>SUM(X9,X17)</f>
        <v>31</v>
      </c>
      <c r="Y32" s="23">
        <f>SUM(Y9,Y17)</f>
        <v>12</v>
      </c>
      <c r="Z32" s="23">
        <f>SUM(Z9,Z17)</f>
        <v>19</v>
      </c>
      <c r="AA32" s="8">
        <f t="shared" si="2"/>
        <v>33.22615219721329</v>
      </c>
      <c r="AB32" s="21">
        <f t="shared" si="3"/>
        <v>13.129102844638949</v>
      </c>
      <c r="AC32" s="17">
        <f>Z32/(Z32+E32)*1000</f>
        <v>20.62975027144408</v>
      </c>
      <c r="AD32" s="10">
        <f>SUM(AD9,AD17)</f>
        <v>6</v>
      </c>
      <c r="AE32" s="56">
        <f>SUM(AE9,AE17)</f>
        <v>4</v>
      </c>
      <c r="AF32" s="26">
        <f>SUM(AF9,AF17)</f>
        <v>2</v>
      </c>
      <c r="AG32" s="21"/>
      <c r="AH32" s="8"/>
      <c r="AI32" s="50"/>
      <c r="AJ32" s="16">
        <f>SUM(AJ9,AJ17)</f>
        <v>480</v>
      </c>
      <c r="AK32" s="92">
        <f t="shared" si="8"/>
        <v>4.323000162112506</v>
      </c>
      <c r="AL32" s="10">
        <f>SUM(AL9,AL17)</f>
        <v>198</v>
      </c>
      <c r="AM32" s="74">
        <f t="shared" si="9"/>
        <v>1.7832375668714087</v>
      </c>
      <c r="AN32" s="53">
        <v>1.61</v>
      </c>
    </row>
    <row r="33" spans="2:40" s="34" customFormat="1" ht="27.75" customHeight="1">
      <c r="B33" s="38">
        <f>SUM(B8,B10,B22)</f>
        <v>230649</v>
      </c>
      <c r="C33" s="172"/>
      <c r="D33" s="13" t="s">
        <v>60</v>
      </c>
      <c r="E33" s="135">
        <f>SUM(E8,E10,E22,)</f>
        <v>1972</v>
      </c>
      <c r="F33" s="113">
        <f>SUM(F8,F10,F22)</f>
        <v>995</v>
      </c>
      <c r="G33" s="114">
        <f>SUM(G8,G10,G22)</f>
        <v>977</v>
      </c>
      <c r="H33" s="130">
        <f t="shared" si="11"/>
        <v>8.549787772762944</v>
      </c>
      <c r="I33" s="131">
        <f t="shared" si="5"/>
        <v>101.84237461617197</v>
      </c>
      <c r="J33" s="16">
        <f>SUM(J8,J10,J22)</f>
        <v>2422</v>
      </c>
      <c r="K33" s="128">
        <f>SUM(K8,K10,K22)</f>
        <v>1218</v>
      </c>
      <c r="L33" s="129">
        <f>SUM(L8,L10,L22)</f>
        <v>1204</v>
      </c>
      <c r="M33" s="145">
        <f t="shared" si="0"/>
        <v>10.500804252348807</v>
      </c>
      <c r="N33" s="44">
        <f t="shared" si="1"/>
        <v>-450</v>
      </c>
      <c r="O33" s="82">
        <f t="shared" si="6"/>
        <v>-1.9510164795858642</v>
      </c>
      <c r="P33" s="152">
        <f>SUM(P8,P24,P25)</f>
        <v>2</v>
      </c>
      <c r="Q33" s="113">
        <v>2</v>
      </c>
      <c r="R33" s="114">
        <v>2</v>
      </c>
      <c r="S33" s="103">
        <f>P33/E33*1000</f>
        <v>1.0141987829614605</v>
      </c>
      <c r="T33" s="10">
        <v>1</v>
      </c>
      <c r="U33" s="23"/>
      <c r="V33" s="26">
        <v>1</v>
      </c>
      <c r="W33" s="17">
        <f>T33/E33*1000</f>
        <v>0.5070993914807302</v>
      </c>
      <c r="X33" s="16">
        <f>SUM(X8,X10,X22)</f>
        <v>60</v>
      </c>
      <c r="Y33" s="23">
        <f>SUM(Y8,Y10,Y22,)</f>
        <v>22</v>
      </c>
      <c r="Z33" s="23">
        <f>SUM(Z8,Z10,Z22)</f>
        <v>38</v>
      </c>
      <c r="AA33" s="8">
        <f t="shared" si="2"/>
        <v>29.52755905511811</v>
      </c>
      <c r="AB33" s="21">
        <f t="shared" si="3"/>
        <v>11.033099297893681</v>
      </c>
      <c r="AC33" s="17">
        <f>Z33/(Z33+E33)*1000</f>
        <v>18.90547263681592</v>
      </c>
      <c r="AD33" s="10">
        <f>SUM(AD8,)</f>
        <v>4</v>
      </c>
      <c r="AE33" s="56">
        <f>SUM(AE8,)</f>
        <v>4</v>
      </c>
      <c r="AF33" s="26">
        <f>SUM(AF8,AF22)</f>
        <v>0</v>
      </c>
      <c r="AG33" s="21"/>
      <c r="AH33" s="8"/>
      <c r="AI33" s="50"/>
      <c r="AJ33" s="16">
        <f>SUM(AJ8,AJ10,AJ22)</f>
        <v>1197</v>
      </c>
      <c r="AK33" s="92">
        <f t="shared" si="8"/>
        <v>5.189703835698399</v>
      </c>
      <c r="AL33" s="10">
        <f>SUM(AL8,AL10,AL22,)</f>
        <v>493</v>
      </c>
      <c r="AM33" s="74">
        <f t="shared" si="9"/>
        <v>2.137446943190736</v>
      </c>
      <c r="AN33" s="53">
        <v>1.47</v>
      </c>
    </row>
    <row r="34" spans="2:40" s="3" customFormat="1" ht="27.75" customHeight="1" thickBot="1">
      <c r="B34" s="58">
        <f>SUM(B27)</f>
        <v>13320</v>
      </c>
      <c r="C34" s="173"/>
      <c r="D34" s="12" t="s">
        <v>61</v>
      </c>
      <c r="E34" s="136">
        <f>SUM(E27)</f>
        <v>67</v>
      </c>
      <c r="F34" s="111">
        <f>SUM(F27)</f>
        <v>30</v>
      </c>
      <c r="G34" s="112">
        <f>SUM(G27)</f>
        <v>37</v>
      </c>
      <c r="H34" s="137">
        <f t="shared" si="11"/>
        <v>5.03003003003003</v>
      </c>
      <c r="I34" s="138">
        <f t="shared" si="5"/>
        <v>81.08108108108108</v>
      </c>
      <c r="J34" s="14">
        <f>SUM(J27)</f>
        <v>240</v>
      </c>
      <c r="K34" s="142">
        <f>SUM(K27)</f>
        <v>130</v>
      </c>
      <c r="L34" s="143">
        <f>SUM(L27)</f>
        <v>110</v>
      </c>
      <c r="M34" s="149">
        <f t="shared" si="0"/>
        <v>18.01801801801802</v>
      </c>
      <c r="N34" s="72">
        <f t="shared" si="1"/>
        <v>-173</v>
      </c>
      <c r="O34" s="84">
        <f t="shared" si="6"/>
        <v>-12.987987987987987</v>
      </c>
      <c r="P34" s="151">
        <f>SUM(P27)</f>
        <v>1</v>
      </c>
      <c r="Q34" s="111">
        <f>SUM(Q27)</f>
        <v>1</v>
      </c>
      <c r="R34" s="112">
        <f>SUM(R27)</f>
        <v>0</v>
      </c>
      <c r="S34" s="102"/>
      <c r="T34" s="9"/>
      <c r="U34" s="20"/>
      <c r="V34" s="25"/>
      <c r="W34" s="20"/>
      <c r="X34" s="14">
        <f>SUM(X27)</f>
        <v>3</v>
      </c>
      <c r="Y34" s="20">
        <f>SUM(Y27)</f>
        <v>2</v>
      </c>
      <c r="Z34" s="20">
        <f>SUM(Z27)</f>
        <v>1</v>
      </c>
      <c r="AA34" s="7">
        <f t="shared" si="2"/>
        <v>42.857142857142854</v>
      </c>
      <c r="AB34" s="7">
        <f t="shared" si="3"/>
        <v>28.985507246376812</v>
      </c>
      <c r="AC34" s="15">
        <f>Z34/(Z34+E34)*1000</f>
        <v>14.705882352941176</v>
      </c>
      <c r="AD34" s="9">
        <f>SUM(AD27)</f>
        <v>2</v>
      </c>
      <c r="AE34" s="41">
        <f>SUM(AE27)</f>
        <v>1</v>
      </c>
      <c r="AF34" s="25">
        <f>SUM(AF27)</f>
        <v>1</v>
      </c>
      <c r="AG34" s="19"/>
      <c r="AH34" s="7"/>
      <c r="AI34" s="51"/>
      <c r="AJ34" s="14">
        <f>SUM(AJ27)</f>
        <v>38</v>
      </c>
      <c r="AK34" s="94">
        <f>AJ34/B34*1000</f>
        <v>2.8528528528528527</v>
      </c>
      <c r="AL34" s="9">
        <f>SUM(AL27)</f>
        <v>16</v>
      </c>
      <c r="AM34" s="76">
        <f t="shared" si="9"/>
        <v>1.2012012012012012</v>
      </c>
      <c r="AN34" s="54">
        <v>1.94</v>
      </c>
    </row>
    <row r="35" spans="5:37" s="3" customFormat="1" ht="13.5">
      <c r="E35" s="139"/>
      <c r="F35" s="108"/>
      <c r="G35" s="108"/>
      <c r="H35" s="108"/>
      <c r="I35" s="108"/>
      <c r="K35" s="108"/>
      <c r="L35" s="108"/>
      <c r="M35" s="108"/>
      <c r="O35" s="78"/>
      <c r="P35" s="108"/>
      <c r="Q35" s="108"/>
      <c r="R35" s="108"/>
      <c r="S35" s="99"/>
      <c r="AK35" s="88"/>
    </row>
    <row r="36" spans="5:37" s="31" customFormat="1" ht="11.25">
      <c r="E36" s="117" t="s">
        <v>68</v>
      </c>
      <c r="F36" s="117"/>
      <c r="G36" s="117"/>
      <c r="H36" s="117"/>
      <c r="I36" s="117"/>
      <c r="K36" s="117"/>
      <c r="L36" s="117"/>
      <c r="M36" s="117"/>
      <c r="O36" s="85"/>
      <c r="P36" s="117"/>
      <c r="Q36" s="117"/>
      <c r="R36" s="117"/>
      <c r="S36" s="105"/>
      <c r="AK36" s="95"/>
    </row>
    <row r="37" spans="5:37" s="31" customFormat="1" ht="11.25">
      <c r="E37" s="117" t="s">
        <v>69</v>
      </c>
      <c r="F37" s="117"/>
      <c r="G37" s="117"/>
      <c r="H37" s="117"/>
      <c r="I37" s="117"/>
      <c r="K37" s="117"/>
      <c r="L37" s="117"/>
      <c r="M37" s="117"/>
      <c r="O37" s="85"/>
      <c r="P37" s="117"/>
      <c r="Q37" s="117"/>
      <c r="R37" s="117"/>
      <c r="S37" s="105"/>
      <c r="AK37" s="95"/>
    </row>
    <row r="38" spans="5:37" s="31" customFormat="1" ht="11.25">
      <c r="E38" s="117" t="s">
        <v>70</v>
      </c>
      <c r="F38" s="117"/>
      <c r="G38" s="117"/>
      <c r="H38" s="117"/>
      <c r="I38" s="117"/>
      <c r="K38" s="117"/>
      <c r="L38" s="117"/>
      <c r="M38" s="117"/>
      <c r="O38" s="85"/>
      <c r="P38" s="117"/>
      <c r="Q38" s="117"/>
      <c r="R38" s="117"/>
      <c r="S38" s="105"/>
      <c r="AK38" s="95"/>
    </row>
  </sheetData>
  <mergeCells count="34">
    <mergeCell ref="C27:D27"/>
    <mergeCell ref="AL4:AL5"/>
    <mergeCell ref="AJ4:AJ5"/>
    <mergeCell ref="C3:D5"/>
    <mergeCell ref="I3:I5"/>
    <mergeCell ref="E3:H3"/>
    <mergeCell ref="E4:G4"/>
    <mergeCell ref="J3:M3"/>
    <mergeCell ref="J4:L4"/>
    <mergeCell ref="N4:N5"/>
    <mergeCell ref="C31:C34"/>
    <mergeCell ref="C6:D6"/>
    <mergeCell ref="C7:D7"/>
    <mergeCell ref="C8:D8"/>
    <mergeCell ref="C9:D9"/>
    <mergeCell ref="C10:D10"/>
    <mergeCell ref="C11:D11"/>
    <mergeCell ref="C13:D13"/>
    <mergeCell ref="C17:D17"/>
    <mergeCell ref="C22:D22"/>
    <mergeCell ref="N3:O3"/>
    <mergeCell ref="P4:R4"/>
    <mergeCell ref="P3:S3"/>
    <mergeCell ref="AD3:AI3"/>
    <mergeCell ref="AN3:AN5"/>
    <mergeCell ref="AJ3:AK3"/>
    <mergeCell ref="AL3:AM3"/>
    <mergeCell ref="T4:V4"/>
    <mergeCell ref="T3:W3"/>
    <mergeCell ref="X4:Z4"/>
    <mergeCell ref="AA4:AC4"/>
    <mergeCell ref="X3:AC3"/>
    <mergeCell ref="AD4:AF4"/>
    <mergeCell ref="AG4:AI4"/>
  </mergeCells>
  <printOptions/>
  <pageMargins left="0.5905511811023623" right="0.5118110236220472" top="0.7874015748031497" bottom="0.5118110236220472" header="0.5118110236220472" footer="0.5118110236220472"/>
  <pageSetup horizontalDpi="600" verticalDpi="600" orientation="landscape" paperSize="8" scale="85" r:id="rId1"/>
  <headerFooter alignWithMargins="0">
    <oddHeader>&amp;C&amp;P / &amp;N ページ</oddHeader>
  </headerFooter>
  <colBreaks count="1" manualBreakCount="1">
    <brk id="2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2009-01-22T04:49:39Z</cp:lastPrinted>
  <dcterms:created xsi:type="dcterms:W3CDTF">2005-11-14T04:14:28Z</dcterms:created>
  <dcterms:modified xsi:type="dcterms:W3CDTF">2009-02-25T02:03:15Z</dcterms:modified>
  <cp:category/>
  <cp:version/>
  <cp:contentType/>
  <cp:contentStatus/>
</cp:coreProperties>
</file>