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14.181\Share\果樹担当\業務\作況調査\R7\03全農からの結果送付\"/>
    </mc:Choice>
  </mc:AlternateContent>
  <xr:revisionPtr revIDLastSave="0" documentId="8_{63DA4369-E8C5-4D52-AD72-438723828B42}" xr6:coauthVersionLast="47" xr6:coauthVersionMax="47" xr10:uidLastSave="{00000000-0000-0000-0000-000000000000}"/>
  <bookViews>
    <workbookView xWindow="-108" yWindow="-108" windowWidth="23256" windowHeight="12456" tabRatio="528" activeTab="2" xr2:uid="{00000000-000D-0000-FFFF-FFFF00000000}"/>
  </bookViews>
  <sheets>
    <sheet name="二十世紀" sheetId="6854" r:id="rId1"/>
    <sheet name="新甘泉" sheetId="6855" r:id="rId2"/>
    <sheet name="王秋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王秋!$J$5:$AA$70</definedName>
    <definedName name="_xlnm.Print_Area" localSheetId="1">新甘泉!$A$1:$U$55</definedName>
    <definedName name="_xlnm.Print_Area" localSheetId="0">二十世紀!$A$1:$AK$52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6855" l="1"/>
  <c r="S48" i="6855"/>
  <c r="AQ48" i="6856"/>
  <c r="AX40" i="6854"/>
  <c r="AB36" i="6855"/>
  <c r="AC36" i="6855"/>
  <c r="AD36" i="6855"/>
  <c r="AE36" i="6855"/>
  <c r="AF36" i="6855"/>
  <c r="AG36" i="6855"/>
  <c r="AH36" i="6855"/>
  <c r="AA36" i="6855"/>
  <c r="AD26" i="6855" l="1"/>
  <c r="AQ41" i="6854"/>
  <c r="AR23" i="6854"/>
  <c r="K62" i="6856" l="1"/>
  <c r="AI48" i="6856" l="1"/>
  <c r="BA36" i="6854" l="1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U64" i="6856" l="1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S62" i="6856"/>
  <c r="R62" i="6856"/>
  <c r="Q62" i="6856"/>
  <c r="P62" i="6856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5" i="6854" l="1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8" i="6854" l="1"/>
  <c r="AZ38" i="6854"/>
  <c r="BA37" i="6854"/>
  <c r="AZ37" i="6854"/>
  <c r="AK26" i="6855" l="1"/>
  <c r="AK25" i="6855"/>
  <c r="AK24" i="6855"/>
  <c r="AK20" i="6855"/>
  <c r="AK19" i="6855"/>
  <c r="AK15" i="6855"/>
  <c r="AK14" i="6855"/>
  <c r="AU28" i="6854" l="1"/>
  <c r="AC27" i="6855" l="1"/>
  <c r="AA26" i="6855" l="1"/>
  <c r="AU35" i="6854" l="1"/>
  <c r="AE37" i="6854" s="1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E33" i="6855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E26" i="6855"/>
  <c r="AF26" i="6855"/>
  <c r="AG26" i="6855"/>
  <c r="AH26" i="6855"/>
  <c r="AI26" i="6855"/>
  <c r="AJ26" i="6855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K37" i="6854"/>
  <c r="AQ40" i="6854" s="1"/>
  <c r="H18" i="6851"/>
  <c r="AK18" i="6851"/>
  <c r="AY18" i="6851"/>
  <c r="AG18" i="6851"/>
  <c r="AI19" i="6851"/>
  <c r="AM19" i="6851"/>
  <c r="AC18" i="6851"/>
  <c r="AW18" i="6851"/>
  <c r="S49" i="6855"/>
  <c r="AI37" i="6855" s="1"/>
  <c r="L49" i="6855"/>
  <c r="T48" i="6855"/>
  <c r="AJ36" i="6855" s="1"/>
  <c r="K48" i="6855"/>
  <c r="AE34" i="6855"/>
  <c r="S47" i="6855"/>
  <c r="AG30" i="6855"/>
  <c r="AE29" i="6855"/>
  <c r="AB30" i="6855"/>
  <c r="AB37" i="6855"/>
  <c r="M47" i="6855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E30" i="6855"/>
  <c r="AB29" i="6855"/>
  <c r="AJ29" i="6855"/>
  <c r="U48" i="6855"/>
  <c r="AI30" i="6855"/>
  <c r="AC30" i="6855"/>
  <c r="N48" i="6855"/>
  <c r="AC29" i="6855"/>
  <c r="L47" i="6855"/>
  <c r="L51" i="6855" s="1"/>
  <c r="R47" i="6855"/>
  <c r="P48" i="6855"/>
  <c r="O48" i="6855"/>
  <c r="AA29" i="6855"/>
  <c r="M48" i="6855"/>
  <c r="Z29" i="6855"/>
  <c r="R48" i="6855"/>
  <c r="AG33" i="6855"/>
  <c r="AJ33" i="6855"/>
  <c r="AD30" i="6855"/>
  <c r="Q47" i="6855"/>
  <c r="AH30" i="6855"/>
  <c r="N49" i="6855"/>
  <c r="AD37" i="6855" s="1"/>
  <c r="R49" i="6855"/>
  <c r="P47" i="6855"/>
  <c r="O47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O37" i="6854"/>
  <c r="AU40" i="6854" s="1"/>
  <c r="AC39" i="6854"/>
  <c r="Q36" i="6854"/>
  <c r="AG39" i="6854"/>
  <c r="AG40" i="6854"/>
  <c r="L37" i="6854"/>
  <c r="AR40" i="6854" s="1"/>
  <c r="M37" i="6854"/>
  <c r="AS40" i="6854" s="1"/>
  <c r="AH39" i="6854"/>
  <c r="R36" i="6854"/>
  <c r="Y36" i="6854"/>
  <c r="AU38" i="6854"/>
  <c r="AR37" i="6854"/>
  <c r="AO37" i="6854"/>
  <c r="AF37" i="6854"/>
  <c r="Q37" i="6854" s="1"/>
  <c r="AW40" i="6854" s="1"/>
  <c r="AE36" i="6854"/>
  <c r="AS37" i="6854"/>
  <c r="AW37" i="6854"/>
  <c r="AD36" i="6854"/>
  <c r="AB36" i="6854"/>
  <c r="M36" i="6854" s="1"/>
  <c r="S37" i="6854"/>
  <c r="AP38" i="6854"/>
  <c r="AI40" i="6854"/>
  <c r="AI39" i="6854"/>
  <c r="S51" i="6855" l="1"/>
  <c r="AK37" i="6855"/>
  <c r="AK36" i="6855"/>
  <c r="U50" i="6855"/>
  <c r="AZ41" i="6854"/>
  <c r="T40" i="6854"/>
  <c r="AZ40" i="6854"/>
  <c r="T39" i="6854"/>
  <c r="S50" i="6855"/>
  <c r="M50" i="6855"/>
  <c r="T51" i="6855"/>
  <c r="S40" i="6854"/>
  <c r="T50" i="6855"/>
  <c r="R50" i="6855"/>
  <c r="L50" i="6855"/>
  <c r="R51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P36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<sst xmlns="http://schemas.openxmlformats.org/spreadsheetml/2006/main" count="686" uniqueCount="174">
  <si>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</si>
  <si>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</si>
  <si>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</si>
  <si>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</si>
  <si>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</si>
  <si>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</si>
  <si>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</si>
  <si>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</si>
  <si>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</si>
  <si>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</si>
  <si>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</si>
  <si>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</si>
  <si>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</si>
  <si>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</si>
  <si>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</si>
  <si>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</si>
  <si>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</si>
  <si>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</si>
  <si>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</si>
  <si>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</si>
  <si>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</si>
  <si>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</si>
  <si>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</si>
  <si>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</si>
  <si>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</si>
  <si>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</si>
  <si>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</si>
  <si>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</si>
  <si>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</si>
  <si>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</si>
  <si>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</si>
  <si>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</si>
  <si>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</si>
  <si>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</si>
  <si>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</si>
  <si>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</si>
  <si>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</si>
  <si>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</si>
  <si>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</si>
  <si>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</si>
  <si>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</si>
  <si>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</si>
  <si>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</si>
  <si>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</si>
  <si>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</si>
  <si>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</si>
  <si>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</si>
  <si>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</si>
  <si>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</si>
  <si>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</si>
  <si>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</si>
  <si>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</si>
  <si>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</si>
  <si>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</si>
  <si>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</si>
  <si>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</si>
  <si>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</si>
  <si>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</si>
  <si>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</si>
  <si>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</si>
  <si>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</si>
  <si>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</si>
  <si>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</si>
  <si>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</si>
  <si>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</si>
  <si>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</si>
  <si>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</si>
  <si>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</si>
  <si>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</si>
  <si>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</si>
  <si>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</si>
  <si>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</si>
  <si>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</si>
  <si>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</si>
  <si>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</si>
  <si>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</si>
  <si>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</si>
  <si>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</si>
  <si>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</si>
  <si>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</si>
  <si>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</si>
  <si>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</si>
  <si>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</si>
  <si>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</si>
  <si>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</si>
  <si>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</si>
  <si>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</si>
  <si>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</si>
  <si>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</si>
  <si>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</si>
  <si>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</si>
  <si>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</si>
  <si>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</si>
  <si>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</si>
  <si>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</si>
  <si>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</si>
  <si>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</si>
  <si>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</si>
  <si>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</si>
  <si>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</si>
  <si>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</si>
  <si>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</si>
  <si>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</si>
  <si>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</si>
  <si>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</si>
  <si>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</si>
  <si>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</si>
  <si>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</si>
  <si>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</si>
  <si>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</si>
  <si>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</si>
  <si>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</si>
  <si>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</si>
  <si>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</si>
  <si>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</si>
  <si>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</si>
  <si>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</si>
  <si>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</si>
  <si>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</si>
  <si>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</si>
  <si>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</si>
  <si>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</si>
  <si>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</si>
  <si>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</si>
  <si>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</si>
  <si>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</si>
  <si>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</si>
  <si>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</si>
  <si>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</si>
  <si>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</si>
  <si>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</si>
  <si>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</si>
  <si>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</si>
  <si>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</si>
  <si>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</si>
  <si>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</si>
  <si>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</si>
  <si>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</si>
  <si>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</si>
  <si>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</si>
  <si>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</si>
  <si>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</si>
  <si>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</si>
  <si>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</si>
  <si>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</si>
  <si>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</si>
  <si>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</si>
  <si>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</si>
  <si>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</si>
  <si>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</si>
  <si>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</si>
  <si>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</si>
  <si>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</si>
  <si>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</si>
  <si>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>令和７年度　二十世紀作況調査園の果実発育調査結果　</t>
    <rPh sb="0" eb="1">
      <t>レイ</t>
    </rPh>
    <rPh sb="1" eb="2">
      <t>ワ</t>
    </rPh>
    <phoneticPr fontId="10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</si>
  <si>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</si>
  <si>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</si>
  <si>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</si>
  <si>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</si>
  <si>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大山：平成29年度から令和6年までの平均値（8年間）</t>
    <rPh sb="0" eb="2">
      <t>ダイセン</t>
    </rPh>
    <phoneticPr fontId="10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</si>
  <si>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</si>
  <si>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</si>
  <si>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令和７年度　新甘泉作況調査園の果実発育調査結果　</t>
    <rPh sb="0" eb="1">
      <t>レイ</t>
    </rPh>
    <rPh sb="1" eb="2">
      <t>ワ</t>
    </rPh>
    <phoneticPr fontId="10"/>
  </si>
  <si>
    <t>　　　郡家：令和３年度から令和６年度までの数値（４年間）</t>
    <phoneticPr fontId="10"/>
  </si>
  <si>
    <t>　　　中山：平成２７年度から令和６年度までの数値（１０年間）</t>
    <phoneticPr fontId="10"/>
  </si>
  <si>
    <t>　　　園試：平成２７年から令和６年までの平均値（１０年間）</t>
    <rPh sb="13" eb="15">
      <t>レイワ</t>
    </rPh>
    <phoneticPr fontId="10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</si>
  <si>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</si>
  <si>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</si>
  <si>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5日遅れ</t>
    <rPh sb="1" eb="2">
      <t>ニチ</t>
    </rPh>
    <rPh sb="2" eb="3">
      <t>オク</t>
    </rPh>
    <phoneticPr fontId="10"/>
  </si>
  <si>
    <t>2日早い</t>
    <rPh sb="1" eb="2">
      <t>ニチ</t>
    </rPh>
    <rPh sb="2" eb="3">
      <t>ハヤ</t>
    </rPh>
    <phoneticPr fontId="10"/>
  </si>
  <si>
    <t>4日遅れ</t>
    <rPh sb="1" eb="2">
      <t>ニチ</t>
    </rPh>
    <rPh sb="2" eb="3">
      <t>オク</t>
    </rPh>
    <phoneticPr fontId="10"/>
  </si>
  <si>
    <t>5日早い</t>
    <rPh sb="1" eb="2">
      <t>ニチ</t>
    </rPh>
    <rPh sb="2" eb="3">
      <t>ハヤ</t>
    </rPh>
    <phoneticPr fontId="10"/>
  </si>
  <si>
    <t>13日遅れ</t>
    <rPh sb="2" eb="3">
      <t>カ</t>
    </rPh>
    <rPh sb="3" eb="4">
      <t>オク</t>
    </rPh>
    <phoneticPr fontId="10"/>
  </si>
  <si>
    <t>8日遅れ</t>
    <rPh sb="1" eb="2">
      <t>カ</t>
    </rPh>
    <rPh sb="2" eb="3">
      <t>オク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</si>
</sst>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4" formatCode="m/d;@"/>
    <numFmt numFmtId="185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84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29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7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7" xfId="0" applyNumberFormat="1" applyFont="1" applyBorder="1"/>
    <xf numFmtId="41" fontId="1" fillId="0" borderId="27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4" fontId="1" fillId="0" borderId="6" xfId="0" applyNumberFormat="1" applyFont="1" applyBorder="1" applyAlignment="1">
      <alignment horizontal="lef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7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5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29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0" fontId="1" fillId="0" borderId="26" xfId="0" quotePrefix="1" applyFont="1" applyBorder="1" applyAlignment="1">
      <alignment horizontal="center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1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5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3.8000000000000043</c:v>
                </c:pt>
                <c:pt idx="4">
                  <c:v>6.1000000000000014</c:v>
                </c:pt>
                <c:pt idx="5">
                  <c:v>7.5999999999999943</c:v>
                </c:pt>
                <c:pt idx="6">
                  <c:v>8.7000000000000028</c:v>
                </c:pt>
                <c:pt idx="7">
                  <c:v>7.5999999999999943</c:v>
                </c:pt>
                <c:pt idx="8">
                  <c:v>7.9000000000000057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40.1</c:v>
                </c:pt>
                <c:pt idx="5">
                  <c:v>46.2</c:v>
                </c:pt>
                <c:pt idx="6">
                  <c:v>53.8</c:v>
                </c:pt>
                <c:pt idx="7">
                  <c:v>62.5</c:v>
                </c:pt>
                <c:pt idx="8">
                  <c:v>70.099999999999994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  <c:pt idx="4">
                  <c:v>7.1000000000000014</c:v>
                </c:pt>
                <c:pt idx="5">
                  <c:v>10.399999999999999</c:v>
                </c:pt>
                <c:pt idx="6">
                  <c:v>9.6000000000000014</c:v>
                </c:pt>
                <c:pt idx="7">
                  <c:v>8.5</c:v>
                </c:pt>
                <c:pt idx="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  <c:pt idx="4">
                  <c:v>6.6000000000000014</c:v>
                </c:pt>
                <c:pt idx="5">
                  <c:v>9.3999999999999986</c:v>
                </c:pt>
                <c:pt idx="6" formatCode="_ * #,##0.0_ ;_ * \-#,##0.0_ ;_ * &quot;-&quot;??_ ;_ @_ ">
                  <c:v>9.1000000000000014</c:v>
                </c:pt>
                <c:pt idx="7">
                  <c:v>8</c:v>
                </c:pt>
                <c:pt idx="8">
                  <c:v>7.2999999999999972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64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view="pageBreakPreview" zoomScale="85" zoomScaleNormal="85" zoomScaleSheetLayoutView="85" workbookViewId="0">
      <selection activeCell="AI36" sqref="AI36:AK36"/>
    </sheetView>
  </sheetViews>
  <sheetFormatPr defaultColWidth="9" defaultRowHeight="13.2"/>
  <cols>
    <col min="1" max="1" width="1.33203125" style="14" customWidth="1"/>
    <col min="2" max="6" width="12.6640625" style="14" customWidth="1"/>
    <col min="7" max="7" width="15.6640625" style="14" customWidth="1"/>
    <col min="8" max="8" width="0.77734375" style="14" customWidth="1"/>
    <col min="9" max="9" width="6.109375" style="14" customWidth="1"/>
    <col min="10" max="10" width="7.109375" style="14" customWidth="1"/>
    <col min="11" max="21" width="6.88671875" style="14" customWidth="1"/>
    <col min="22" max="23" width="0.77734375" style="14" customWidth="1"/>
    <col min="24" max="24" width="6.88671875" style="14" customWidth="1"/>
    <col min="25" max="37" width="6.6640625" style="14" customWidth="1"/>
    <col min="38" max="38" width="0.77734375" style="14" customWidth="1"/>
    <col min="39" max="39" width="9" style="14" customWidth="1"/>
    <col min="40" max="40" width="13" style="14" customWidth="1"/>
    <col min="41" max="53" width="12.6640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4" t="s">
        <v>154</v>
      </c>
      <c r="C1" s="254"/>
      <c r="D1" s="254"/>
      <c r="E1" s="254"/>
      <c r="F1" s="254"/>
      <c r="G1" s="254"/>
    </row>
    <row r="2" spans="2:54" ht="17.100000000000001" customHeight="1">
      <c r="F2" s="2"/>
      <c r="AM2" s="3"/>
      <c r="AN2" s="4"/>
      <c r="AO2" s="175" t="s">
        <v>0</v>
      </c>
      <c r="AP2" s="175" t="s">
        <v>120</v>
      </c>
      <c r="AQ2" s="175" t="s">
        <v>2</v>
      </c>
      <c r="AR2" s="175" t="s">
        <v>3</v>
      </c>
      <c r="AS2" s="175" t="s">
        <v>4</v>
      </c>
      <c r="AT2" s="175" t="s">
        <v>5</v>
      </c>
      <c r="AU2" s="175" t="s">
        <v>6</v>
      </c>
      <c r="AV2" s="175" t="s">
        <v>7</v>
      </c>
      <c r="AW2" s="108" t="s">
        <v>8</v>
      </c>
      <c r="AX2" s="175" t="s">
        <v>9</v>
      </c>
      <c r="AY2" s="175" t="s">
        <v>10</v>
      </c>
      <c r="AZ2" s="175" t="s">
        <v>11</v>
      </c>
      <c r="BA2" s="175" t="s">
        <v>123</v>
      </c>
      <c r="BB2" s="95" t="s">
        <v>13</v>
      </c>
    </row>
    <row r="3" spans="2:54" ht="17.100000000000001" customHeight="1">
      <c r="B3" s="3"/>
      <c r="C3" s="4"/>
      <c r="D3" s="175" t="s">
        <v>7</v>
      </c>
      <c r="E3" s="175" t="s">
        <v>8</v>
      </c>
      <c r="F3" s="175" t="s">
        <v>9</v>
      </c>
      <c r="G3" s="95" t="s">
        <v>13</v>
      </c>
      <c r="AM3" s="5"/>
      <c r="AN3" s="6"/>
      <c r="AO3" s="177" t="s">
        <v>14</v>
      </c>
      <c r="AP3" s="177" t="s">
        <v>14</v>
      </c>
      <c r="AQ3" s="177" t="s">
        <v>14</v>
      </c>
      <c r="AR3" s="177" t="s">
        <v>14</v>
      </c>
      <c r="AS3" s="177" t="s">
        <v>14</v>
      </c>
      <c r="AT3" s="177" t="s">
        <v>14</v>
      </c>
      <c r="AU3" s="177" t="s">
        <v>14</v>
      </c>
      <c r="AV3" s="177" t="s">
        <v>14</v>
      </c>
      <c r="AW3" s="177" t="s">
        <v>14</v>
      </c>
      <c r="AX3" s="177" t="s">
        <v>14</v>
      </c>
      <c r="AY3" s="177" t="s">
        <v>14</v>
      </c>
      <c r="AZ3" s="177" t="s">
        <v>14</v>
      </c>
      <c r="BA3" s="177" t="s">
        <v>14</v>
      </c>
      <c r="BB3" s="77" t="s">
        <v>15</v>
      </c>
    </row>
    <row r="4" spans="2:54" ht="17.100000000000001" customHeight="1">
      <c r="B4" s="5"/>
      <c r="C4" s="6"/>
      <c r="D4" s="177" t="s">
        <v>14</v>
      </c>
      <c r="E4" s="177" t="s">
        <v>14</v>
      </c>
      <c r="F4" s="177" t="s">
        <v>14</v>
      </c>
      <c r="G4" s="77" t="s">
        <v>15</v>
      </c>
      <c r="AM4" s="8"/>
      <c r="AN4" s="112" t="s">
        <v>16</v>
      </c>
      <c r="AO4" s="170">
        <v>19.989999999999998</v>
      </c>
      <c r="AP4" s="67">
        <v>25.6</v>
      </c>
      <c r="AQ4" s="248">
        <v>29.5</v>
      </c>
      <c r="AR4" s="67">
        <v>33.200000000000003</v>
      </c>
      <c r="AS4" s="67">
        <v>36.5</v>
      </c>
      <c r="AT4" s="67">
        <v>43.1</v>
      </c>
      <c r="AU4" s="67">
        <v>49.9</v>
      </c>
      <c r="AV4" s="67">
        <v>58.4</v>
      </c>
      <c r="AW4" s="67">
        <v>64.2</v>
      </c>
      <c r="AX4" s="67">
        <v>72.8</v>
      </c>
      <c r="AY4" s="67"/>
      <c r="AZ4" s="67"/>
      <c r="BA4" s="67"/>
      <c r="BB4" s="233">
        <v>45759</v>
      </c>
    </row>
    <row r="5" spans="2:54" ht="17.100000000000001" customHeight="1">
      <c r="B5" s="8"/>
      <c r="C5" s="112" t="s">
        <v>16</v>
      </c>
      <c r="D5" s="67">
        <v>58.4</v>
      </c>
      <c r="E5" s="67">
        <v>64.2</v>
      </c>
      <c r="F5" s="67">
        <v>72.8</v>
      </c>
      <c r="G5" s="242">
        <v>45759</v>
      </c>
      <c r="AM5" s="8"/>
      <c r="AN5" s="113" t="s">
        <v>18</v>
      </c>
      <c r="AO5" s="170">
        <v>21.5</v>
      </c>
      <c r="AP5" s="208">
        <v>27.2</v>
      </c>
      <c r="AQ5" s="208">
        <v>31</v>
      </c>
      <c r="AR5" s="208">
        <v>34.700000000000003</v>
      </c>
      <c r="AS5" s="208">
        <v>39.200000000000003</v>
      </c>
      <c r="AT5" s="208">
        <v>45.6</v>
      </c>
      <c r="AU5" s="208">
        <v>55.7</v>
      </c>
      <c r="AV5" s="208">
        <v>63.5</v>
      </c>
      <c r="AW5" s="208">
        <v>71.5</v>
      </c>
      <c r="AX5" s="208">
        <v>78.400000000000006</v>
      </c>
      <c r="AY5" s="208">
        <v>84.7</v>
      </c>
      <c r="AZ5" s="208">
        <v>88.8</v>
      </c>
      <c r="BA5" s="208">
        <v>93.1</v>
      </c>
      <c r="BB5" s="218">
        <v>45391</v>
      </c>
    </row>
    <row r="6" spans="2:54" ht="17.100000000000001" customHeight="1">
      <c r="B6" s="8"/>
      <c r="C6" s="113" t="s">
        <v>18</v>
      </c>
      <c r="D6" s="67">
        <v>63.5</v>
      </c>
      <c r="E6" s="67">
        <v>71.5</v>
      </c>
      <c r="F6" s="67">
        <v>78.400000000000006</v>
      </c>
      <c r="G6" s="163">
        <v>45391</v>
      </c>
      <c r="AM6" s="114" t="s">
        <v>19</v>
      </c>
      <c r="AN6" s="115" t="s">
        <v>20</v>
      </c>
      <c r="AO6" s="184">
        <v>21.9</v>
      </c>
      <c r="AP6" s="207">
        <v>27.5</v>
      </c>
      <c r="AQ6" s="207">
        <v>31.8</v>
      </c>
      <c r="AR6" s="207">
        <v>36</v>
      </c>
      <c r="AS6" s="207">
        <v>40.6</v>
      </c>
      <c r="AT6" s="207">
        <v>47.6</v>
      </c>
      <c r="AU6" s="207">
        <v>56.9</v>
      </c>
      <c r="AV6" s="207">
        <v>65.3</v>
      </c>
      <c r="AW6" s="207">
        <v>73.5</v>
      </c>
      <c r="AX6" s="207">
        <v>79.5</v>
      </c>
      <c r="AY6" s="207">
        <v>85.3</v>
      </c>
      <c r="AZ6" s="207">
        <v>89.6</v>
      </c>
      <c r="BA6" s="207">
        <v>96</v>
      </c>
      <c r="BB6" s="205">
        <v>45391</v>
      </c>
    </row>
    <row r="7" spans="2:54" ht="17.100000000000001" customHeight="1">
      <c r="B7" s="114" t="s">
        <v>19</v>
      </c>
      <c r="C7" s="115" t="s">
        <v>20</v>
      </c>
      <c r="D7" s="184">
        <v>65.3</v>
      </c>
      <c r="E7" s="184">
        <v>73.5</v>
      </c>
      <c r="F7" s="184">
        <v>79.5</v>
      </c>
      <c r="G7" s="76">
        <v>45391</v>
      </c>
      <c r="AM7" s="8"/>
      <c r="AN7" s="10" t="s">
        <v>21</v>
      </c>
      <c r="AO7" s="156">
        <f t="shared" ref="AO7:BA7" si="0">ROUND(AO4/AO5*100,0)</f>
        <v>93</v>
      </c>
      <c r="AP7" s="156">
        <f t="shared" si="0"/>
        <v>94</v>
      </c>
      <c r="AQ7" s="156">
        <f t="shared" si="0"/>
        <v>95</v>
      </c>
      <c r="AR7" s="156">
        <f t="shared" si="0"/>
        <v>96</v>
      </c>
      <c r="AS7" s="156">
        <f t="shared" si="0"/>
        <v>93</v>
      </c>
      <c r="AT7" s="156">
        <f t="shared" si="0"/>
        <v>95</v>
      </c>
      <c r="AU7" s="156">
        <f t="shared" si="0"/>
        <v>90</v>
      </c>
      <c r="AV7" s="156">
        <f t="shared" si="0"/>
        <v>92</v>
      </c>
      <c r="AW7" s="156">
        <f t="shared" si="0"/>
        <v>90</v>
      </c>
      <c r="AX7" s="156">
        <f t="shared" si="0"/>
        <v>93</v>
      </c>
      <c r="AY7" s="156">
        <f t="shared" si="0"/>
        <v>0</v>
      </c>
      <c r="AZ7" s="156">
        <f t="shared" si="0"/>
        <v>0</v>
      </c>
      <c r="BA7" s="156">
        <f t="shared" si="0"/>
        <v>0</v>
      </c>
      <c r="BB7" s="234"/>
    </row>
    <row r="8" spans="2:54" ht="17.100000000000001" customHeight="1">
      <c r="B8" s="8"/>
      <c r="C8" s="10" t="s">
        <v>21</v>
      </c>
      <c r="D8" s="156">
        <v>92</v>
      </c>
      <c r="E8" s="156">
        <v>90</v>
      </c>
      <c r="F8" s="156">
        <v>93</v>
      </c>
      <c r="G8" s="10"/>
      <c r="AM8" s="12"/>
      <c r="AN8" s="13" t="s">
        <v>22</v>
      </c>
      <c r="AO8" s="65">
        <f t="shared" ref="AO8:BA8" si="1">ROUND(AO4/AO6*100,0)</f>
        <v>91</v>
      </c>
      <c r="AP8" s="65">
        <f t="shared" si="1"/>
        <v>93</v>
      </c>
      <c r="AQ8" s="65">
        <f t="shared" si="1"/>
        <v>93</v>
      </c>
      <c r="AR8" s="65">
        <f t="shared" si="1"/>
        <v>92</v>
      </c>
      <c r="AS8" s="65">
        <f t="shared" si="1"/>
        <v>90</v>
      </c>
      <c r="AT8" s="65">
        <f t="shared" si="1"/>
        <v>91</v>
      </c>
      <c r="AU8" s="65">
        <f t="shared" si="1"/>
        <v>88</v>
      </c>
      <c r="AV8" s="65">
        <f t="shared" si="1"/>
        <v>89</v>
      </c>
      <c r="AW8" s="65">
        <f t="shared" si="1"/>
        <v>87</v>
      </c>
      <c r="AX8" s="65">
        <f t="shared" si="1"/>
        <v>92</v>
      </c>
      <c r="AY8" s="65">
        <f t="shared" si="1"/>
        <v>0</v>
      </c>
      <c r="AZ8" s="65">
        <f t="shared" si="1"/>
        <v>0</v>
      </c>
      <c r="BA8" s="65">
        <f t="shared" si="1"/>
        <v>0</v>
      </c>
      <c r="BB8" s="235"/>
    </row>
    <row r="9" spans="2:54" ht="16.5" customHeight="1">
      <c r="B9" s="12"/>
      <c r="C9" s="13" t="s">
        <v>22</v>
      </c>
      <c r="D9" s="65">
        <v>89</v>
      </c>
      <c r="E9" s="65">
        <v>87</v>
      </c>
      <c r="F9" s="65">
        <v>92</v>
      </c>
      <c r="G9" s="13"/>
      <c r="AM9" s="8"/>
      <c r="AN9" s="112" t="s">
        <v>16</v>
      </c>
      <c r="AO9" s="91">
        <v>18.2</v>
      </c>
      <c r="AP9" s="91">
        <v>26.3</v>
      </c>
      <c r="AQ9" s="91">
        <v>31.5</v>
      </c>
      <c r="AR9" s="91">
        <v>35.799999999999997</v>
      </c>
      <c r="AS9" s="91">
        <v>39.6</v>
      </c>
      <c r="AT9" s="91">
        <v>44.2</v>
      </c>
      <c r="AU9" s="91">
        <v>51.1</v>
      </c>
      <c r="AV9" s="91">
        <v>59.9</v>
      </c>
      <c r="AW9" s="91">
        <v>67.5</v>
      </c>
      <c r="AX9" s="91">
        <v>75.5</v>
      </c>
      <c r="AY9" s="91"/>
      <c r="AZ9" s="91"/>
      <c r="BA9" s="91"/>
      <c r="BB9" s="221">
        <v>45766</v>
      </c>
    </row>
    <row r="10" spans="2:54" ht="17.100000000000001" customHeight="1">
      <c r="B10" s="8"/>
      <c r="C10" s="112" t="s">
        <v>16</v>
      </c>
      <c r="D10" s="91">
        <v>59.9</v>
      </c>
      <c r="E10" s="91">
        <v>67.5</v>
      </c>
      <c r="F10" s="91">
        <v>75.5</v>
      </c>
      <c r="G10" s="96">
        <v>45766</v>
      </c>
      <c r="AM10" s="8"/>
      <c r="AN10" s="113" t="s">
        <v>18</v>
      </c>
      <c r="AO10" s="182">
        <v>21.8</v>
      </c>
      <c r="AP10" s="209">
        <v>28.8</v>
      </c>
      <c r="AQ10" s="209">
        <v>33</v>
      </c>
      <c r="AR10" s="209">
        <v>37.4</v>
      </c>
      <c r="AS10" s="209">
        <v>41.7</v>
      </c>
      <c r="AT10" s="209">
        <v>48.7</v>
      </c>
      <c r="AU10" s="209">
        <v>56.7</v>
      </c>
      <c r="AV10" s="209">
        <v>66.3</v>
      </c>
      <c r="AW10" s="209">
        <v>74.8</v>
      </c>
      <c r="AX10" s="209">
        <v>82.3</v>
      </c>
      <c r="AY10" s="209">
        <v>88.8</v>
      </c>
      <c r="AZ10" s="209">
        <v>93.3</v>
      </c>
      <c r="BA10" s="209">
        <v>96.3</v>
      </c>
      <c r="BB10" s="218">
        <v>45396</v>
      </c>
    </row>
    <row r="11" spans="2:54" ht="17.100000000000001" customHeight="1">
      <c r="B11" s="8"/>
      <c r="C11" s="113" t="s">
        <v>18</v>
      </c>
      <c r="D11" s="182">
        <v>66.3</v>
      </c>
      <c r="E11" s="182">
        <v>74.8</v>
      </c>
      <c r="F11" s="182">
        <v>82.3</v>
      </c>
      <c r="G11" s="163">
        <v>45396</v>
      </c>
      <c r="AM11" s="114" t="s">
        <v>23</v>
      </c>
      <c r="AN11" s="115" t="s">
        <v>20</v>
      </c>
      <c r="AO11" s="184">
        <v>20.100000000000001</v>
      </c>
      <c r="AP11" s="207">
        <v>27.1</v>
      </c>
      <c r="AQ11" s="207">
        <v>32.1</v>
      </c>
      <c r="AR11" s="207">
        <v>36</v>
      </c>
      <c r="AS11" s="207">
        <v>40.299999999999997</v>
      </c>
      <c r="AT11" s="207">
        <v>46.7</v>
      </c>
      <c r="AU11" s="207">
        <v>55.2</v>
      </c>
      <c r="AV11" s="207">
        <v>63.8</v>
      </c>
      <c r="AW11" s="207">
        <v>72.400000000000006</v>
      </c>
      <c r="AX11" s="207">
        <v>79.900000000000006</v>
      </c>
      <c r="AY11" s="207">
        <v>86.8</v>
      </c>
      <c r="AZ11" s="207">
        <v>91.4</v>
      </c>
      <c r="BA11" s="207">
        <v>97</v>
      </c>
      <c r="BB11" s="205">
        <v>45397</v>
      </c>
    </row>
    <row r="12" spans="2:54" ht="17.100000000000001" customHeight="1">
      <c r="B12" s="114" t="s">
        <v>23</v>
      </c>
      <c r="C12" s="115" t="s">
        <v>20</v>
      </c>
      <c r="D12" s="184">
        <v>63.8</v>
      </c>
      <c r="E12" s="184">
        <v>72.400000000000006</v>
      </c>
      <c r="F12" s="184">
        <v>79.900000000000006</v>
      </c>
      <c r="G12" s="76">
        <v>45397</v>
      </c>
      <c r="AM12" s="8"/>
      <c r="AN12" s="90" t="s">
        <v>21</v>
      </c>
      <c r="AO12" s="155">
        <f t="shared" ref="AO12:BA12" si="2">ROUND(AO9/AO10*100,0)</f>
        <v>83</v>
      </c>
      <c r="AP12" s="155">
        <f t="shared" si="2"/>
        <v>91</v>
      </c>
      <c r="AQ12" s="155">
        <f t="shared" si="2"/>
        <v>95</v>
      </c>
      <c r="AR12" s="155">
        <f t="shared" si="2"/>
        <v>96</v>
      </c>
      <c r="AS12" s="155">
        <f t="shared" si="2"/>
        <v>95</v>
      </c>
      <c r="AT12" s="155">
        <f t="shared" si="2"/>
        <v>91</v>
      </c>
      <c r="AU12" s="155">
        <f t="shared" si="2"/>
        <v>90</v>
      </c>
      <c r="AV12" s="155">
        <f t="shared" si="2"/>
        <v>90</v>
      </c>
      <c r="AW12" s="155">
        <f t="shared" si="2"/>
        <v>90</v>
      </c>
      <c r="AX12" s="155">
        <f t="shared" si="2"/>
        <v>92</v>
      </c>
      <c r="AY12" s="155">
        <f t="shared" si="2"/>
        <v>0</v>
      </c>
      <c r="AZ12" s="155">
        <f t="shared" si="2"/>
        <v>0</v>
      </c>
      <c r="BA12" s="155">
        <f t="shared" si="2"/>
        <v>0</v>
      </c>
      <c r="BB12" s="234"/>
    </row>
    <row r="13" spans="2:54" ht="17.100000000000001" customHeight="1">
      <c r="B13" s="8"/>
      <c r="C13" s="90" t="s">
        <v>21</v>
      </c>
      <c r="D13" s="155">
        <v>90</v>
      </c>
      <c r="E13" s="155">
        <v>90</v>
      </c>
      <c r="F13" s="155">
        <v>92</v>
      </c>
      <c r="G13" s="10"/>
      <c r="AM13" s="12"/>
      <c r="AN13" s="13" t="s">
        <v>22</v>
      </c>
      <c r="AO13" s="63">
        <f t="shared" ref="AO13:BA13" si="3">ROUND(AO9/AO11*100,0)</f>
        <v>91</v>
      </c>
      <c r="AP13" s="63">
        <f t="shared" si="3"/>
        <v>97</v>
      </c>
      <c r="AQ13" s="63">
        <f t="shared" si="3"/>
        <v>98</v>
      </c>
      <c r="AR13" s="63">
        <f t="shared" si="3"/>
        <v>99</v>
      </c>
      <c r="AS13" s="63">
        <f t="shared" si="3"/>
        <v>98</v>
      </c>
      <c r="AT13" s="63">
        <f t="shared" si="3"/>
        <v>95</v>
      </c>
      <c r="AU13" s="63">
        <f t="shared" si="3"/>
        <v>93</v>
      </c>
      <c r="AV13" s="63">
        <f t="shared" si="3"/>
        <v>94</v>
      </c>
      <c r="AW13" s="63">
        <f t="shared" si="3"/>
        <v>93</v>
      </c>
      <c r="AX13" s="63">
        <f t="shared" si="3"/>
        <v>94</v>
      </c>
      <c r="AY13" s="63">
        <f t="shared" si="3"/>
        <v>0</v>
      </c>
      <c r="AZ13" s="63">
        <f t="shared" si="3"/>
        <v>0</v>
      </c>
      <c r="BA13" s="63">
        <f t="shared" si="3"/>
        <v>0</v>
      </c>
      <c r="BB13" s="235"/>
    </row>
    <row r="14" spans="2:54" ht="17.100000000000001" customHeight="1">
      <c r="B14" s="12"/>
      <c r="C14" s="13" t="s">
        <v>22</v>
      </c>
      <c r="D14" s="63">
        <v>94</v>
      </c>
      <c r="E14" s="63">
        <v>93</v>
      </c>
      <c r="F14" s="63">
        <v>94</v>
      </c>
      <c r="G14" s="13"/>
      <c r="AM14" s="8"/>
      <c r="AN14" s="112" t="s">
        <v>16</v>
      </c>
      <c r="AO14" s="91">
        <v>25.45</v>
      </c>
      <c r="AP14" s="91">
        <v>31.85</v>
      </c>
      <c r="AQ14" s="91">
        <v>35.828400000000009</v>
      </c>
      <c r="AR14" s="91">
        <v>39.4</v>
      </c>
      <c r="AS14" s="91">
        <v>43.6</v>
      </c>
      <c r="AT14" s="91">
        <v>50.7</v>
      </c>
      <c r="AU14" s="91">
        <v>59</v>
      </c>
      <c r="AV14" s="91">
        <v>68.099999999999994</v>
      </c>
      <c r="AW14" s="91">
        <v>76.099999999999994</v>
      </c>
      <c r="AX14" s="91">
        <v>82.6</v>
      </c>
      <c r="AY14" s="91"/>
      <c r="AZ14" s="91"/>
      <c r="BA14" s="91"/>
      <c r="BB14" s="221">
        <v>45756</v>
      </c>
    </row>
    <row r="15" spans="2:54" ht="17.100000000000001" customHeight="1">
      <c r="B15" s="8"/>
      <c r="C15" s="112" t="s">
        <v>16</v>
      </c>
      <c r="D15" s="91">
        <v>68.099999999999994</v>
      </c>
      <c r="E15" s="91">
        <v>76.099999999999994</v>
      </c>
      <c r="F15" s="91">
        <v>82.6</v>
      </c>
      <c r="G15" s="96">
        <v>45756</v>
      </c>
      <c r="AM15" s="8"/>
      <c r="AN15" s="113" t="s">
        <v>18</v>
      </c>
      <c r="AO15" s="182">
        <v>26.5</v>
      </c>
      <c r="AP15" s="209">
        <v>32.6</v>
      </c>
      <c r="AQ15" s="209">
        <v>36.200000000000003</v>
      </c>
      <c r="AR15" s="209">
        <v>39.700000000000003</v>
      </c>
      <c r="AS15" s="209">
        <v>44.8</v>
      </c>
      <c r="AT15" s="209">
        <v>52.6</v>
      </c>
      <c r="AU15" s="209">
        <v>62.7</v>
      </c>
      <c r="AV15" s="209">
        <v>72.7</v>
      </c>
      <c r="AW15" s="209">
        <v>80</v>
      </c>
      <c r="AX15" s="209">
        <v>88</v>
      </c>
      <c r="AY15" s="209">
        <v>93.2</v>
      </c>
      <c r="AZ15" s="209">
        <v>97.4</v>
      </c>
      <c r="BA15" s="209">
        <v>101.5</v>
      </c>
      <c r="BB15" s="218">
        <v>45393</v>
      </c>
    </row>
    <row r="16" spans="2:54" ht="17.100000000000001" customHeight="1">
      <c r="B16" s="8"/>
      <c r="C16" s="113" t="s">
        <v>18</v>
      </c>
      <c r="D16" s="182">
        <v>72.7</v>
      </c>
      <c r="E16" s="182">
        <v>80</v>
      </c>
      <c r="F16" s="182">
        <v>88</v>
      </c>
      <c r="G16" s="163">
        <v>45393</v>
      </c>
      <c r="AM16" s="114" t="s">
        <v>24</v>
      </c>
      <c r="AN16" s="115" t="s">
        <v>20</v>
      </c>
      <c r="AO16" s="184">
        <v>24.3</v>
      </c>
      <c r="AP16" s="207">
        <v>30.5</v>
      </c>
      <c r="AQ16" s="207">
        <v>34.9</v>
      </c>
      <c r="AR16" s="207">
        <v>39.4</v>
      </c>
      <c r="AS16" s="207">
        <v>45</v>
      </c>
      <c r="AT16" s="207">
        <v>53.2</v>
      </c>
      <c r="AU16" s="207">
        <v>63.3</v>
      </c>
      <c r="AV16" s="207">
        <v>72.7</v>
      </c>
      <c r="AW16" s="207">
        <v>81.2</v>
      </c>
      <c r="AX16" s="207">
        <v>88.8</v>
      </c>
      <c r="AY16" s="207">
        <v>95</v>
      </c>
      <c r="AZ16" s="207">
        <v>99.6</v>
      </c>
      <c r="BA16" s="207">
        <v>103.8</v>
      </c>
      <c r="BB16" s="221">
        <v>45390</v>
      </c>
    </row>
    <row r="17" spans="2:54" ht="17.100000000000001" customHeight="1">
      <c r="B17" s="114" t="s">
        <v>24</v>
      </c>
      <c r="C17" s="115" t="s">
        <v>20</v>
      </c>
      <c r="D17" s="184">
        <v>72.7</v>
      </c>
      <c r="E17" s="184">
        <v>81.2</v>
      </c>
      <c r="F17" s="184">
        <v>88.8</v>
      </c>
      <c r="G17" s="96">
        <v>45390</v>
      </c>
      <c r="AM17" s="8"/>
      <c r="AN17" s="10" t="s">
        <v>21</v>
      </c>
      <c r="AO17" s="155">
        <f t="shared" ref="AO17:BA17" si="4">ROUND(AO14/AO15*100,0)</f>
        <v>96</v>
      </c>
      <c r="AP17" s="155">
        <f t="shared" si="4"/>
        <v>98</v>
      </c>
      <c r="AQ17" s="155">
        <f t="shared" si="4"/>
        <v>99</v>
      </c>
      <c r="AR17" s="155">
        <f t="shared" si="4"/>
        <v>99</v>
      </c>
      <c r="AS17" s="155">
        <f t="shared" si="4"/>
        <v>97</v>
      </c>
      <c r="AT17" s="155">
        <f t="shared" si="4"/>
        <v>96</v>
      </c>
      <c r="AU17" s="155">
        <f t="shared" si="4"/>
        <v>94</v>
      </c>
      <c r="AV17" s="155">
        <f t="shared" si="4"/>
        <v>94</v>
      </c>
      <c r="AW17" s="155">
        <f t="shared" si="4"/>
        <v>95</v>
      </c>
      <c r="AX17" s="155">
        <f t="shared" si="4"/>
        <v>94</v>
      </c>
      <c r="AY17" s="155">
        <f t="shared" si="4"/>
        <v>0</v>
      </c>
      <c r="AZ17" s="155">
        <f t="shared" si="4"/>
        <v>0</v>
      </c>
      <c r="BA17" s="155">
        <f t="shared" si="4"/>
        <v>0</v>
      </c>
      <c r="BB17" s="234"/>
    </row>
    <row r="18" spans="2:54" ht="17.100000000000001" customHeight="1">
      <c r="B18" s="8"/>
      <c r="C18" s="10" t="s">
        <v>21</v>
      </c>
      <c r="D18" s="155">
        <v>94</v>
      </c>
      <c r="E18" s="155">
        <v>95</v>
      </c>
      <c r="F18" s="155">
        <v>94</v>
      </c>
      <c r="G18" s="10"/>
      <c r="AM18" s="12"/>
      <c r="AN18" s="13" t="s">
        <v>22</v>
      </c>
      <c r="AO18" s="63">
        <f t="shared" ref="AO18:BA18" si="5">ROUND(AO14/AO16*100,0)</f>
        <v>105</v>
      </c>
      <c r="AP18" s="63">
        <f t="shared" si="5"/>
        <v>104</v>
      </c>
      <c r="AQ18" s="63">
        <f t="shared" si="5"/>
        <v>103</v>
      </c>
      <c r="AR18" s="63">
        <f t="shared" si="5"/>
        <v>100</v>
      </c>
      <c r="AS18" s="63">
        <f t="shared" si="5"/>
        <v>97</v>
      </c>
      <c r="AT18" s="63">
        <f t="shared" si="5"/>
        <v>95</v>
      </c>
      <c r="AU18" s="63">
        <f t="shared" si="5"/>
        <v>93</v>
      </c>
      <c r="AV18" s="63">
        <f t="shared" si="5"/>
        <v>94</v>
      </c>
      <c r="AW18" s="63">
        <f t="shared" si="5"/>
        <v>94</v>
      </c>
      <c r="AX18" s="63">
        <f t="shared" si="5"/>
        <v>93</v>
      </c>
      <c r="AY18" s="63">
        <f t="shared" si="5"/>
        <v>0</v>
      </c>
      <c r="AZ18" s="63">
        <f t="shared" si="5"/>
        <v>0</v>
      </c>
      <c r="BA18" s="63">
        <f t="shared" si="5"/>
        <v>0</v>
      </c>
      <c r="BB18" s="235"/>
    </row>
    <row r="19" spans="2:54" ht="17.100000000000001" customHeight="1">
      <c r="B19" s="12"/>
      <c r="C19" s="13" t="s">
        <v>22</v>
      </c>
      <c r="D19" s="63">
        <v>94</v>
      </c>
      <c r="E19" s="63">
        <v>94</v>
      </c>
      <c r="F19" s="63">
        <v>93</v>
      </c>
      <c r="G19" s="13"/>
      <c r="AM19" s="8"/>
      <c r="AN19" s="112" t="s">
        <v>16</v>
      </c>
      <c r="AO19" s="91">
        <v>20.6</v>
      </c>
      <c r="AP19" s="91">
        <v>27.4</v>
      </c>
      <c r="AQ19" s="91">
        <v>32.1</v>
      </c>
      <c r="AR19" s="91">
        <v>37.299999999999997</v>
      </c>
      <c r="AS19" s="91">
        <v>40.6</v>
      </c>
      <c r="AT19" s="91">
        <v>46.8</v>
      </c>
      <c r="AU19" s="91">
        <v>54.4</v>
      </c>
      <c r="AV19" s="91">
        <v>62.8</v>
      </c>
      <c r="AW19" s="91">
        <v>71</v>
      </c>
      <c r="AX19" s="91">
        <v>78.599999999999994</v>
      </c>
      <c r="AY19" s="91"/>
      <c r="AZ19" s="91"/>
      <c r="BA19" s="91"/>
      <c r="BB19" s="221">
        <v>45763</v>
      </c>
    </row>
    <row r="20" spans="2:54" ht="17.100000000000001" customHeight="1">
      <c r="B20" s="8"/>
      <c r="C20" s="112" t="s">
        <v>16</v>
      </c>
      <c r="D20" s="91">
        <v>62.8</v>
      </c>
      <c r="E20" s="91">
        <v>71</v>
      </c>
      <c r="F20" s="91">
        <v>78.599999999999994</v>
      </c>
      <c r="G20" s="96">
        <v>45763</v>
      </c>
      <c r="AM20" s="8"/>
      <c r="AN20" s="113" t="s">
        <v>18</v>
      </c>
      <c r="AO20" s="182">
        <v>21.3</v>
      </c>
      <c r="AP20" s="209">
        <v>28.1</v>
      </c>
      <c r="AQ20" s="209">
        <v>32.299999999999997</v>
      </c>
      <c r="AR20" s="209">
        <v>36.700000000000003</v>
      </c>
      <c r="AS20" s="209">
        <v>40.9</v>
      </c>
      <c r="AT20" s="209">
        <v>48</v>
      </c>
      <c r="AU20" s="209">
        <v>56</v>
      </c>
      <c r="AV20" s="209">
        <v>64.599999999999994</v>
      </c>
      <c r="AW20" s="209">
        <v>72.2</v>
      </c>
      <c r="AX20" s="209">
        <v>78.8</v>
      </c>
      <c r="AY20" s="209">
        <v>83.4</v>
      </c>
      <c r="AZ20" s="209">
        <v>90</v>
      </c>
      <c r="BA20" s="209">
        <v>92.4</v>
      </c>
      <c r="BB20" s="218">
        <v>45394</v>
      </c>
    </row>
    <row r="21" spans="2:54" ht="17.100000000000001" customHeight="1">
      <c r="B21" s="8"/>
      <c r="C21" s="113" t="s">
        <v>18</v>
      </c>
      <c r="D21" s="182">
        <v>64.599999999999994</v>
      </c>
      <c r="E21" s="182">
        <v>72.2</v>
      </c>
      <c r="F21" s="182">
        <v>78.8</v>
      </c>
      <c r="G21" s="163">
        <v>45394</v>
      </c>
      <c r="AM21" s="114" t="s">
        <v>113</v>
      </c>
      <c r="AN21" s="115" t="s">
        <v>20</v>
      </c>
      <c r="AO21" s="184">
        <v>21.9</v>
      </c>
      <c r="AP21" s="207">
        <v>27.9</v>
      </c>
      <c r="AQ21" s="207">
        <v>32.700000000000003</v>
      </c>
      <c r="AR21" s="207">
        <v>36.700000000000003</v>
      </c>
      <c r="AS21" s="207">
        <v>41</v>
      </c>
      <c r="AT21" s="207">
        <v>47.9</v>
      </c>
      <c r="AU21" s="207">
        <v>56.8</v>
      </c>
      <c r="AV21" s="207">
        <v>65.900000000000006</v>
      </c>
      <c r="AW21" s="207">
        <v>73.900000000000006</v>
      </c>
      <c r="AX21" s="207">
        <v>81</v>
      </c>
      <c r="AY21" s="207">
        <v>86.6</v>
      </c>
      <c r="AZ21" s="207">
        <v>91.1</v>
      </c>
      <c r="BA21" s="207">
        <v>96</v>
      </c>
      <c r="BB21" s="205">
        <v>45394</v>
      </c>
    </row>
    <row r="22" spans="2:54" ht="17.100000000000001" customHeight="1">
      <c r="B22" s="114" t="s">
        <v>113</v>
      </c>
      <c r="C22" s="115" t="s">
        <v>20</v>
      </c>
      <c r="D22" s="184">
        <v>65.900000000000006</v>
      </c>
      <c r="E22" s="184">
        <v>73.900000000000006</v>
      </c>
      <c r="F22" s="184">
        <v>81</v>
      </c>
      <c r="G22" s="76">
        <v>45394</v>
      </c>
      <c r="AM22" s="8"/>
      <c r="AN22" s="10" t="s">
        <v>21</v>
      </c>
      <c r="AO22" s="155">
        <f t="shared" ref="AO22:BA22" si="6">ROUND(AO19/AO20*100,0)</f>
        <v>97</v>
      </c>
      <c r="AP22" s="155">
        <f t="shared" si="6"/>
        <v>98</v>
      </c>
      <c r="AQ22" s="155">
        <f t="shared" si="6"/>
        <v>99</v>
      </c>
      <c r="AR22" s="155">
        <f t="shared" si="6"/>
        <v>102</v>
      </c>
      <c r="AS22" s="155">
        <f t="shared" si="6"/>
        <v>99</v>
      </c>
      <c r="AT22" s="155">
        <f t="shared" si="6"/>
        <v>98</v>
      </c>
      <c r="AU22" s="155">
        <f t="shared" si="6"/>
        <v>97</v>
      </c>
      <c r="AV22" s="155">
        <f t="shared" si="6"/>
        <v>97</v>
      </c>
      <c r="AW22" s="155">
        <f t="shared" si="6"/>
        <v>98</v>
      </c>
      <c r="AX22" s="155">
        <f t="shared" si="6"/>
        <v>100</v>
      </c>
      <c r="AY22" s="155">
        <f t="shared" si="6"/>
        <v>0</v>
      </c>
      <c r="AZ22" s="155">
        <f t="shared" si="6"/>
        <v>0</v>
      </c>
      <c r="BA22" s="155">
        <f t="shared" si="6"/>
        <v>0</v>
      </c>
      <c r="BB22" s="236"/>
    </row>
    <row r="23" spans="2:54" ht="17.100000000000001" customHeight="1">
      <c r="B23" s="8"/>
      <c r="C23" s="10" t="s">
        <v>21</v>
      </c>
      <c r="D23" s="155">
        <v>97</v>
      </c>
      <c r="E23" s="155">
        <v>98</v>
      </c>
      <c r="F23" s="155">
        <v>100</v>
      </c>
      <c r="G23" s="90"/>
      <c r="AM23" s="12"/>
      <c r="AN23" s="13" t="s">
        <v>22</v>
      </c>
      <c r="AO23" s="65">
        <f t="shared" ref="AO23:BA23" si="7">ROUND(AO19/AO21*100,0)</f>
        <v>94</v>
      </c>
      <c r="AP23" s="65">
        <f t="shared" si="7"/>
        <v>98</v>
      </c>
      <c r="AQ23" s="65">
        <f t="shared" si="7"/>
        <v>98</v>
      </c>
      <c r="AR23" s="65">
        <f t="shared" si="7"/>
        <v>102</v>
      </c>
      <c r="AS23" s="65">
        <f t="shared" si="7"/>
        <v>99</v>
      </c>
      <c r="AT23" s="65">
        <f t="shared" si="7"/>
        <v>98</v>
      </c>
      <c r="AU23" s="65">
        <f t="shared" si="7"/>
        <v>96</v>
      </c>
      <c r="AV23" s="65">
        <f t="shared" si="7"/>
        <v>95</v>
      </c>
      <c r="AW23" s="65">
        <f t="shared" si="7"/>
        <v>96</v>
      </c>
      <c r="AX23" s="65">
        <f t="shared" si="7"/>
        <v>97</v>
      </c>
      <c r="AY23" s="65">
        <f t="shared" si="7"/>
        <v>0</v>
      </c>
      <c r="AZ23" s="65">
        <f t="shared" si="7"/>
        <v>0</v>
      </c>
      <c r="BA23" s="65">
        <f t="shared" si="7"/>
        <v>0</v>
      </c>
      <c r="BB23" s="235"/>
    </row>
    <row r="24" spans="2:54" ht="17.100000000000001" customHeight="1">
      <c r="B24" s="77"/>
      <c r="C24" s="13" t="s">
        <v>22</v>
      </c>
      <c r="D24" s="65">
        <v>95</v>
      </c>
      <c r="E24" s="65">
        <v>96</v>
      </c>
      <c r="F24" s="65">
        <v>97</v>
      </c>
      <c r="G24" s="13"/>
      <c r="AM24" s="8"/>
      <c r="AN24" s="112" t="s">
        <v>16</v>
      </c>
      <c r="AO24" s="91">
        <v>21.6</v>
      </c>
      <c r="AP24" s="91">
        <v>27.5</v>
      </c>
      <c r="AQ24" s="91">
        <v>31.8</v>
      </c>
      <c r="AR24" s="91">
        <v>35.299999999999997</v>
      </c>
      <c r="AS24" s="91">
        <v>39.299999999999997</v>
      </c>
      <c r="AT24" s="91">
        <v>45.5</v>
      </c>
      <c r="AU24" s="91">
        <v>53.6</v>
      </c>
      <c r="AV24" s="91">
        <v>62.4</v>
      </c>
      <c r="AW24" s="91">
        <v>69.900000000000006</v>
      </c>
      <c r="AX24" s="91">
        <v>78.2</v>
      </c>
      <c r="AY24" s="91"/>
      <c r="AZ24" s="91"/>
      <c r="BA24" s="91"/>
      <c r="BB24" s="233">
        <v>45759</v>
      </c>
    </row>
    <row r="25" spans="2:54" ht="17.100000000000001" customHeight="1">
      <c r="B25" s="8"/>
      <c r="C25" s="112" t="s">
        <v>16</v>
      </c>
      <c r="D25" s="91">
        <v>62.4</v>
      </c>
      <c r="E25" s="91">
        <v>69.900000000000006</v>
      </c>
      <c r="F25" s="91">
        <v>78.2</v>
      </c>
      <c r="G25" s="242">
        <v>45759</v>
      </c>
      <c r="AM25" s="8"/>
      <c r="AN25" s="113" t="s">
        <v>18</v>
      </c>
      <c r="AO25" s="182">
        <v>22.5</v>
      </c>
      <c r="AP25" s="209">
        <v>28.5</v>
      </c>
      <c r="AQ25" s="209">
        <v>32.9</v>
      </c>
      <c r="AR25" s="209">
        <v>36.700000000000003</v>
      </c>
      <c r="AS25" s="209">
        <v>41.3</v>
      </c>
      <c r="AT25" s="209">
        <v>47.8</v>
      </c>
      <c r="AU25" s="209">
        <v>55.2</v>
      </c>
      <c r="AV25" s="209">
        <v>65</v>
      </c>
      <c r="AW25" s="209">
        <v>72.400000000000006</v>
      </c>
      <c r="AX25" s="209">
        <v>80</v>
      </c>
      <c r="AY25" s="209">
        <v>85.6</v>
      </c>
      <c r="AZ25" s="209">
        <v>91</v>
      </c>
      <c r="BA25" s="210">
        <v>96</v>
      </c>
      <c r="BB25" s="240">
        <v>45394</v>
      </c>
    </row>
    <row r="26" spans="2:54" ht="17.100000000000001" customHeight="1">
      <c r="B26" s="8"/>
      <c r="C26" s="113" t="s">
        <v>18</v>
      </c>
      <c r="D26" s="182">
        <v>65</v>
      </c>
      <c r="E26" s="182">
        <v>72.400000000000006</v>
      </c>
      <c r="F26" s="182">
        <v>80</v>
      </c>
      <c r="G26" s="163">
        <v>45394</v>
      </c>
      <c r="AM26" s="183" t="s">
        <v>124</v>
      </c>
      <c r="AN26" s="115" t="s">
        <v>20</v>
      </c>
      <c r="AO26" s="184">
        <v>21.4</v>
      </c>
      <c r="AP26" s="207">
        <v>27.2</v>
      </c>
      <c r="AQ26" s="207">
        <v>31.5</v>
      </c>
      <c r="AR26" s="207">
        <v>35.200000000000003</v>
      </c>
      <c r="AS26" s="207">
        <v>39.799999999999997</v>
      </c>
      <c r="AT26" s="207">
        <v>46.8</v>
      </c>
      <c r="AU26" s="207">
        <v>55.7</v>
      </c>
      <c r="AV26" s="207">
        <v>64.7</v>
      </c>
      <c r="AW26" s="207">
        <v>72.599999999999994</v>
      </c>
      <c r="AX26" s="207">
        <v>79.099999999999994</v>
      </c>
      <c r="AY26" s="207">
        <v>85.2</v>
      </c>
      <c r="AZ26" s="207">
        <v>89.5</v>
      </c>
      <c r="BA26" s="207">
        <v>93.6</v>
      </c>
      <c r="BB26" s="237">
        <v>45392</v>
      </c>
    </row>
    <row r="27" spans="2:54" ht="17.100000000000001" customHeight="1">
      <c r="B27" s="8" t="s">
        <v>124</v>
      </c>
      <c r="C27" s="115" t="s">
        <v>20</v>
      </c>
      <c r="D27" s="184">
        <v>64.7</v>
      </c>
      <c r="E27" s="184">
        <v>72.599999999999994</v>
      </c>
      <c r="F27" s="184">
        <v>79.099999999999994</v>
      </c>
      <c r="G27" s="76">
        <v>45392</v>
      </c>
      <c r="AM27" s="183"/>
      <c r="AN27" s="10" t="s">
        <v>21</v>
      </c>
      <c r="AO27" s="155">
        <f t="shared" ref="AO27:BA27" si="8">ROUND(AO24/AO25*100,0)</f>
        <v>96</v>
      </c>
      <c r="AP27" s="155">
        <f t="shared" si="8"/>
        <v>96</v>
      </c>
      <c r="AQ27" s="155">
        <f t="shared" si="8"/>
        <v>97</v>
      </c>
      <c r="AR27" s="155">
        <f t="shared" si="8"/>
        <v>96</v>
      </c>
      <c r="AS27" s="155">
        <f t="shared" si="8"/>
        <v>95</v>
      </c>
      <c r="AT27" s="155">
        <f t="shared" si="8"/>
        <v>95</v>
      </c>
      <c r="AU27" s="155">
        <f t="shared" si="8"/>
        <v>97</v>
      </c>
      <c r="AV27" s="155">
        <f t="shared" si="8"/>
        <v>96</v>
      </c>
      <c r="AW27" s="155">
        <f t="shared" si="8"/>
        <v>97</v>
      </c>
      <c r="AX27" s="155">
        <f t="shared" si="8"/>
        <v>98</v>
      </c>
      <c r="AY27" s="155">
        <f t="shared" si="8"/>
        <v>0</v>
      </c>
      <c r="AZ27" s="155">
        <f t="shared" si="8"/>
        <v>0</v>
      </c>
      <c r="BA27" s="155">
        <f t="shared" si="8"/>
        <v>0</v>
      </c>
      <c r="BB27" s="234"/>
    </row>
    <row r="28" spans="2:54" ht="17.100000000000001" customHeight="1">
      <c r="B28" s="8"/>
      <c r="C28" s="10" t="s">
        <v>21</v>
      </c>
      <c r="D28" s="155">
        <v>96</v>
      </c>
      <c r="E28" s="155">
        <v>97</v>
      </c>
      <c r="F28" s="155">
        <v>98</v>
      </c>
      <c r="G28" s="10"/>
      <c r="AM28" s="12"/>
      <c r="AN28" s="13" t="s">
        <v>22</v>
      </c>
      <c r="AO28" s="63">
        <f t="shared" ref="AO28:BA28" si="9">ROUND(AO24/AO26*100,0)</f>
        <v>101</v>
      </c>
      <c r="AP28" s="63">
        <f t="shared" si="9"/>
        <v>101</v>
      </c>
      <c r="AQ28" s="63">
        <f t="shared" si="9"/>
        <v>101</v>
      </c>
      <c r="AR28" s="63">
        <f t="shared" si="9"/>
        <v>100</v>
      </c>
      <c r="AS28" s="63">
        <f t="shared" si="9"/>
        <v>99</v>
      </c>
      <c r="AT28" s="63">
        <f t="shared" si="9"/>
        <v>97</v>
      </c>
      <c r="AU28" s="63">
        <f t="shared" si="9"/>
        <v>96</v>
      </c>
      <c r="AV28" s="63">
        <f t="shared" si="9"/>
        <v>96</v>
      </c>
      <c r="AW28" s="63">
        <f t="shared" si="9"/>
        <v>96</v>
      </c>
      <c r="AX28" s="63">
        <f t="shared" si="9"/>
        <v>99</v>
      </c>
      <c r="AY28" s="63">
        <f t="shared" si="9"/>
        <v>0</v>
      </c>
      <c r="AZ28" s="63">
        <f t="shared" si="9"/>
        <v>0</v>
      </c>
      <c r="BA28" s="63">
        <f t="shared" si="9"/>
        <v>0</v>
      </c>
      <c r="BB28" s="238"/>
    </row>
    <row r="29" spans="2:54" ht="17.100000000000001" customHeight="1">
      <c r="B29" s="12"/>
      <c r="C29" s="13" t="s">
        <v>22</v>
      </c>
      <c r="D29" s="63">
        <v>96</v>
      </c>
      <c r="E29" s="63">
        <v>96</v>
      </c>
      <c r="F29" s="63">
        <v>99</v>
      </c>
      <c r="G29" s="77"/>
      <c r="AM29" s="8"/>
      <c r="AN29" s="112" t="s">
        <v>16</v>
      </c>
      <c r="AO29" s="91">
        <v>22.7</v>
      </c>
      <c r="AP29" s="91">
        <v>30</v>
      </c>
      <c r="AQ29" s="91">
        <v>34</v>
      </c>
      <c r="AR29" s="91">
        <v>37</v>
      </c>
      <c r="AS29" s="91">
        <v>40.799999999999997</v>
      </c>
      <c r="AT29" s="91">
        <v>46.7</v>
      </c>
      <c r="AU29" s="91">
        <v>54.9</v>
      </c>
      <c r="AV29" s="91">
        <v>63.3</v>
      </c>
      <c r="AW29" s="91">
        <v>71.599999999999994</v>
      </c>
      <c r="AX29" s="91">
        <v>80.2</v>
      </c>
      <c r="AY29" s="91"/>
      <c r="AZ29" s="91"/>
      <c r="BA29" s="91"/>
      <c r="BB29" s="239">
        <v>45759</v>
      </c>
    </row>
    <row r="30" spans="2:54" ht="17.100000000000001" customHeight="1">
      <c r="B30" s="8"/>
      <c r="C30" s="112" t="s">
        <v>16</v>
      </c>
      <c r="D30" s="91">
        <v>63.3</v>
      </c>
      <c r="E30" s="91">
        <v>71.599999999999994</v>
      </c>
      <c r="F30" s="91">
        <v>80.2</v>
      </c>
      <c r="G30" s="243">
        <v>45759</v>
      </c>
      <c r="AM30" s="8"/>
      <c r="AN30" s="113" t="s">
        <v>18</v>
      </c>
      <c r="AO30" s="182">
        <v>22.1</v>
      </c>
      <c r="AP30" s="209">
        <v>28</v>
      </c>
      <c r="AQ30" s="209">
        <v>31.5</v>
      </c>
      <c r="AR30" s="209">
        <v>34.9</v>
      </c>
      <c r="AS30" s="209">
        <v>39.299999999999997</v>
      </c>
      <c r="AT30" s="209">
        <v>45.5</v>
      </c>
      <c r="AU30" s="209">
        <v>54.4</v>
      </c>
      <c r="AV30" s="209">
        <v>63.7</v>
      </c>
      <c r="AW30" s="209">
        <v>72</v>
      </c>
      <c r="AX30" s="209">
        <v>79.400000000000006</v>
      </c>
      <c r="AY30" s="209">
        <v>86.1</v>
      </c>
      <c r="AZ30" s="209">
        <v>91.5</v>
      </c>
      <c r="BA30" s="209">
        <v>96.2</v>
      </c>
      <c r="BB30" s="240">
        <v>45394</v>
      </c>
    </row>
    <row r="31" spans="2:54" ht="17.100000000000001" customHeight="1">
      <c r="B31" s="8"/>
      <c r="C31" s="113" t="s">
        <v>18</v>
      </c>
      <c r="D31" s="182">
        <v>63.7</v>
      </c>
      <c r="E31" s="182">
        <v>72</v>
      </c>
      <c r="F31" s="182">
        <v>79.400000000000006</v>
      </c>
      <c r="G31" s="244">
        <v>45394</v>
      </c>
      <c r="AM31" s="8" t="s">
        <v>25</v>
      </c>
      <c r="AN31" s="115" t="s">
        <v>20</v>
      </c>
      <c r="AO31" s="184">
        <v>21.1</v>
      </c>
      <c r="AP31" s="207">
        <v>26.9</v>
      </c>
      <c r="AQ31" s="207">
        <v>31.7</v>
      </c>
      <c r="AR31" s="207">
        <v>35.1</v>
      </c>
      <c r="AS31" s="207">
        <v>39.1</v>
      </c>
      <c r="AT31" s="207">
        <v>45.5</v>
      </c>
      <c r="AU31" s="207">
        <v>54.4</v>
      </c>
      <c r="AV31" s="207">
        <v>63.6</v>
      </c>
      <c r="AW31" s="207">
        <v>72</v>
      </c>
      <c r="AX31" s="207">
        <v>79.599999999999994</v>
      </c>
      <c r="AY31" s="207">
        <v>86.6</v>
      </c>
      <c r="AZ31" s="207">
        <v>91.9</v>
      </c>
      <c r="BA31" s="207">
        <v>96.2</v>
      </c>
      <c r="BB31" s="205">
        <v>45393</v>
      </c>
    </row>
    <row r="32" spans="2:54" ht="17.100000000000001" customHeight="1">
      <c r="B32" s="8" t="s">
        <v>25</v>
      </c>
      <c r="C32" s="115" t="s">
        <v>20</v>
      </c>
      <c r="D32" s="184">
        <v>63.6</v>
      </c>
      <c r="E32" s="184">
        <v>72</v>
      </c>
      <c r="F32" s="184">
        <v>79.599999999999994</v>
      </c>
      <c r="G32" s="76">
        <v>45393</v>
      </c>
      <c r="AM32" s="8"/>
      <c r="AN32" s="10" t="s">
        <v>21</v>
      </c>
      <c r="AO32" s="64">
        <f t="shared" ref="AO32:BA32" si="10">ROUND(AO29/AO30*100,0)</f>
        <v>103</v>
      </c>
      <c r="AP32" s="64">
        <f t="shared" si="10"/>
        <v>107</v>
      </c>
      <c r="AQ32" s="64">
        <f t="shared" si="10"/>
        <v>108</v>
      </c>
      <c r="AR32" s="64">
        <f t="shared" si="10"/>
        <v>106</v>
      </c>
      <c r="AS32" s="64">
        <f t="shared" si="10"/>
        <v>104</v>
      </c>
      <c r="AT32" s="64">
        <f t="shared" si="10"/>
        <v>103</v>
      </c>
      <c r="AU32" s="64">
        <f t="shared" si="10"/>
        <v>101</v>
      </c>
      <c r="AV32" s="64">
        <f t="shared" si="10"/>
        <v>99</v>
      </c>
      <c r="AW32" s="64">
        <f t="shared" si="10"/>
        <v>99</v>
      </c>
      <c r="AX32" s="64">
        <f t="shared" si="10"/>
        <v>101</v>
      </c>
      <c r="AY32" s="64">
        <f t="shared" si="10"/>
        <v>0</v>
      </c>
      <c r="AZ32" s="64">
        <f t="shared" si="10"/>
        <v>0</v>
      </c>
      <c r="BA32" s="64">
        <f t="shared" si="10"/>
        <v>0</v>
      </c>
      <c r="BB32" s="234"/>
    </row>
    <row r="33" spans="2:55" ht="17.100000000000001" customHeight="1">
      <c r="B33" s="8"/>
      <c r="C33" s="10" t="s">
        <v>21</v>
      </c>
      <c r="D33" s="64">
        <v>99</v>
      </c>
      <c r="E33" s="64">
        <v>99</v>
      </c>
      <c r="F33" s="64">
        <v>101</v>
      </c>
      <c r="G33" s="10"/>
      <c r="AM33" s="12"/>
      <c r="AN33" s="13" t="s">
        <v>22</v>
      </c>
      <c r="AO33" s="65">
        <f t="shared" ref="AO33:BA33" si="11">ROUND(AO29/AO31*100,0)</f>
        <v>108</v>
      </c>
      <c r="AP33" s="65">
        <f t="shared" si="11"/>
        <v>112</v>
      </c>
      <c r="AQ33" s="65">
        <f t="shared" si="11"/>
        <v>107</v>
      </c>
      <c r="AR33" s="65">
        <f t="shared" si="11"/>
        <v>105</v>
      </c>
      <c r="AS33" s="65">
        <f t="shared" si="11"/>
        <v>104</v>
      </c>
      <c r="AT33" s="65">
        <f t="shared" si="11"/>
        <v>103</v>
      </c>
      <c r="AU33" s="65">
        <f t="shared" si="11"/>
        <v>101</v>
      </c>
      <c r="AV33" s="65">
        <f t="shared" si="11"/>
        <v>100</v>
      </c>
      <c r="AW33" s="65">
        <f t="shared" si="11"/>
        <v>99</v>
      </c>
      <c r="AX33" s="65">
        <f t="shared" si="11"/>
        <v>101</v>
      </c>
      <c r="AY33" s="65">
        <f t="shared" si="11"/>
        <v>0</v>
      </c>
      <c r="AZ33" s="65">
        <f t="shared" si="11"/>
        <v>0</v>
      </c>
      <c r="BA33" s="65">
        <f t="shared" si="11"/>
        <v>0</v>
      </c>
      <c r="BB33" s="238"/>
    </row>
    <row r="34" spans="2:55" ht="17.100000000000001" customHeight="1">
      <c r="B34" s="12"/>
      <c r="C34" s="13" t="s">
        <v>22</v>
      </c>
      <c r="D34" s="65">
        <v>100</v>
      </c>
      <c r="E34" s="65">
        <v>99</v>
      </c>
      <c r="F34" s="65">
        <v>101</v>
      </c>
      <c r="G34" s="77"/>
      <c r="I34" s="69"/>
      <c r="J34" s="116" t="s">
        <v>26</v>
      </c>
      <c r="K34" s="116" t="s">
        <v>27</v>
      </c>
      <c r="L34" s="116" t="s">
        <v>28</v>
      </c>
      <c r="M34" s="116" t="s">
        <v>29</v>
      </c>
      <c r="N34" s="116" t="s">
        <v>30</v>
      </c>
      <c r="O34" s="116" t="s">
        <v>31</v>
      </c>
      <c r="P34" s="116" t="s">
        <v>32</v>
      </c>
      <c r="Q34" s="116" t="s">
        <v>33</v>
      </c>
      <c r="R34" s="116" t="s">
        <v>34</v>
      </c>
      <c r="S34" s="83" t="s">
        <v>35</v>
      </c>
      <c r="T34" s="97" t="s">
        <v>36</v>
      </c>
      <c r="U34" s="97" t="s">
        <v>37</v>
      </c>
      <c r="V34" s="98"/>
      <c r="W34" s="99"/>
      <c r="X34" s="69"/>
      <c r="Y34" s="117" t="s">
        <v>38</v>
      </c>
      <c r="Z34" s="118" t="s">
        <v>39</v>
      </c>
      <c r="AA34" s="118" t="s">
        <v>40</v>
      </c>
      <c r="AB34" s="118" t="s">
        <v>41</v>
      </c>
      <c r="AC34" s="118" t="s">
        <v>42</v>
      </c>
      <c r="AD34" s="118" t="s">
        <v>43</v>
      </c>
      <c r="AE34" s="118" t="s">
        <v>44</v>
      </c>
      <c r="AF34" s="118" t="s">
        <v>105</v>
      </c>
      <c r="AG34" s="118" t="s">
        <v>46</v>
      </c>
      <c r="AH34" s="118" t="s">
        <v>47</v>
      </c>
      <c r="AI34" s="118" t="s">
        <v>48</v>
      </c>
      <c r="AJ34" s="118" t="s">
        <v>49</v>
      </c>
      <c r="AK34" s="118" t="s">
        <v>50</v>
      </c>
      <c r="AL34" s="107"/>
      <c r="AM34" s="8"/>
      <c r="AN34" s="112" t="s">
        <v>16</v>
      </c>
      <c r="AO34" s="57">
        <f t="shared" ref="AO34:BA34" si="12">IFERROR(ROUND(AVERAGE(AO4,AO9,AO14,AO19,AO24,AO29),1),"")</f>
        <v>21.4</v>
      </c>
      <c r="AP34" s="57">
        <f t="shared" si="12"/>
        <v>28.1</v>
      </c>
      <c r="AQ34" s="57">
        <f t="shared" si="12"/>
        <v>32.5</v>
      </c>
      <c r="AR34" s="57">
        <f t="shared" si="12"/>
        <v>36.299999999999997</v>
      </c>
      <c r="AS34" s="57">
        <f t="shared" si="12"/>
        <v>40.1</v>
      </c>
      <c r="AT34" s="57">
        <f t="shared" si="12"/>
        <v>46.2</v>
      </c>
      <c r="AU34" s="57">
        <f t="shared" si="12"/>
        <v>53.8</v>
      </c>
      <c r="AV34" s="57">
        <f t="shared" si="12"/>
        <v>62.5</v>
      </c>
      <c r="AW34" s="57">
        <f t="shared" si="12"/>
        <v>70.099999999999994</v>
      </c>
      <c r="AX34" s="57">
        <f t="shared" si="12"/>
        <v>78</v>
      </c>
      <c r="AY34" s="57" t="str">
        <f t="shared" si="12"/>
        <v/>
      </c>
      <c r="AZ34" s="57" t="str">
        <f t="shared" si="12"/>
        <v/>
      </c>
      <c r="BA34" s="57" t="str">
        <f t="shared" si="12"/>
        <v/>
      </c>
      <c r="BB34" s="241">
        <v>45760</v>
      </c>
      <c r="BC34" s="93"/>
    </row>
    <row r="35" spans="2:55" ht="17.100000000000001" customHeight="1">
      <c r="B35" s="8"/>
      <c r="C35" s="112" t="s">
        <v>16</v>
      </c>
      <c r="D35" s="57">
        <v>62.5</v>
      </c>
      <c r="E35" s="57">
        <v>70.099999999999994</v>
      </c>
      <c r="F35" s="57">
        <v>78</v>
      </c>
      <c r="G35" s="181">
        <v>45760</v>
      </c>
      <c r="I35" s="70"/>
      <c r="J35" s="119" t="s">
        <v>51</v>
      </c>
      <c r="K35" s="119" t="s">
        <v>52</v>
      </c>
      <c r="L35" s="119" t="s">
        <v>53</v>
      </c>
      <c r="M35" s="119" t="s">
        <v>54</v>
      </c>
      <c r="N35" s="119" t="s">
        <v>45</v>
      </c>
      <c r="O35" s="119" t="s">
        <v>55</v>
      </c>
      <c r="P35" s="119" t="s">
        <v>56</v>
      </c>
      <c r="Q35" s="119" t="s">
        <v>57</v>
      </c>
      <c r="R35" s="119" t="s">
        <v>58</v>
      </c>
      <c r="S35" s="119" t="s">
        <v>59</v>
      </c>
      <c r="T35" s="119" t="s">
        <v>60</v>
      </c>
      <c r="U35" s="119" t="s">
        <v>61</v>
      </c>
      <c r="V35" s="100"/>
      <c r="W35" s="101"/>
      <c r="X35" s="70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02"/>
      <c r="AM35" s="8"/>
      <c r="AN35" s="113" t="s">
        <v>18</v>
      </c>
      <c r="AO35" s="57">
        <f>ROUND(AVERAGE(AO5,AO10,AO15,AO20,AO25,AO30),1)</f>
        <v>22.6</v>
      </c>
      <c r="AP35" s="211">
        <f t="shared" ref="AP35:BA36" si="13">ROUND(AVERAGE(AP5,AP10,AP15,AP20,AP25,AP30),1)</f>
        <v>28.9</v>
      </c>
      <c r="AQ35" s="211">
        <f t="shared" si="13"/>
        <v>32.799999999999997</v>
      </c>
      <c r="AR35" s="211">
        <f t="shared" si="13"/>
        <v>36.700000000000003</v>
      </c>
      <c r="AS35" s="211">
        <f t="shared" si="13"/>
        <v>41.2</v>
      </c>
      <c r="AT35" s="211">
        <f t="shared" si="13"/>
        <v>48</v>
      </c>
      <c r="AU35" s="211">
        <f t="shared" si="13"/>
        <v>56.8</v>
      </c>
      <c r="AV35" s="211">
        <f t="shared" si="13"/>
        <v>66</v>
      </c>
      <c r="AW35" s="211">
        <f t="shared" si="13"/>
        <v>73.8</v>
      </c>
      <c r="AX35" s="211">
        <f t="shared" si="13"/>
        <v>81.2</v>
      </c>
      <c r="AY35" s="211">
        <f t="shared" si="13"/>
        <v>87</v>
      </c>
      <c r="AZ35" s="211">
        <f t="shared" si="13"/>
        <v>92</v>
      </c>
      <c r="BA35" s="211">
        <f t="shared" si="13"/>
        <v>95.9</v>
      </c>
      <c r="BB35" s="240">
        <v>45394</v>
      </c>
      <c r="BC35" s="93"/>
    </row>
    <row r="36" spans="2:55" ht="17.100000000000001" customHeight="1">
      <c r="B36" s="8"/>
      <c r="C36" s="113" t="s">
        <v>18</v>
      </c>
      <c r="D36" s="57">
        <v>66</v>
      </c>
      <c r="E36" s="57">
        <v>73.8</v>
      </c>
      <c r="F36" s="57">
        <v>81.2</v>
      </c>
      <c r="G36" s="245">
        <v>45394</v>
      </c>
      <c r="I36" s="120" t="s">
        <v>62</v>
      </c>
      <c r="J36" s="78">
        <f>ROUND(Z36-Y36,1)</f>
        <v>6.7</v>
      </c>
      <c r="K36" s="78">
        <f t="shared" ref="K36:U38" si="14">AA36-Z36</f>
        <v>4.3999999999999986</v>
      </c>
      <c r="L36" s="78">
        <f t="shared" si="14"/>
        <v>3.7999999999999972</v>
      </c>
      <c r="M36" s="78">
        <f>AC36-AB36</f>
        <v>3.8000000000000043</v>
      </c>
      <c r="N36" s="78">
        <f t="shared" si="14"/>
        <v>6.1000000000000014</v>
      </c>
      <c r="O36" s="78">
        <f t="shared" si="14"/>
        <v>7.5999999999999943</v>
      </c>
      <c r="P36" s="78">
        <f t="shared" si="14"/>
        <v>8.7000000000000028</v>
      </c>
      <c r="Q36" s="78">
        <f t="shared" si="14"/>
        <v>7.5999999999999943</v>
      </c>
      <c r="R36" s="78">
        <f t="shared" si="14"/>
        <v>7.9000000000000057</v>
      </c>
      <c r="S36" s="78"/>
      <c r="T36" s="78"/>
      <c r="U36" s="78"/>
      <c r="V36" s="102"/>
      <c r="W36" s="103"/>
      <c r="X36" s="120" t="s">
        <v>62</v>
      </c>
      <c r="Y36" s="78">
        <f t="shared" ref="Y36:AB38" si="15">AO34</f>
        <v>21.4</v>
      </c>
      <c r="Z36" s="78">
        <f t="shared" si="15"/>
        <v>28.1</v>
      </c>
      <c r="AA36" s="78">
        <f t="shared" si="15"/>
        <v>32.5</v>
      </c>
      <c r="AB36" s="78">
        <f t="shared" si="15"/>
        <v>36.299999999999997</v>
      </c>
      <c r="AC36" s="78">
        <f t="shared" ref="AC36:AJ38" si="16">AS34</f>
        <v>40.1</v>
      </c>
      <c r="AD36" s="78">
        <f t="shared" si="16"/>
        <v>46.2</v>
      </c>
      <c r="AE36" s="78">
        <f t="shared" si="16"/>
        <v>53.8</v>
      </c>
      <c r="AF36" s="78">
        <f t="shared" si="16"/>
        <v>62.5</v>
      </c>
      <c r="AG36" s="78">
        <f t="shared" si="16"/>
        <v>70.099999999999994</v>
      </c>
      <c r="AH36" s="78">
        <f t="shared" si="16"/>
        <v>78</v>
      </c>
      <c r="AI36" s="78"/>
      <c r="AJ36" s="78"/>
      <c r="AK36" s="78"/>
      <c r="AL36" s="102"/>
      <c r="AM36" s="8" t="s">
        <v>63</v>
      </c>
      <c r="AN36" s="115" t="s">
        <v>20</v>
      </c>
      <c r="AO36" s="58">
        <f>ROUND(AVERAGE(AO6,AO11,AO16,AO21,AO26,AO31),1)</f>
        <v>21.8</v>
      </c>
      <c r="AP36" s="212">
        <f t="shared" ref="AP36:BA36" si="17">ROUND(AVERAGE(AP6,AP11,AP16,AP21,AP26,AP31),1)</f>
        <v>27.9</v>
      </c>
      <c r="AQ36" s="212">
        <f t="shared" si="17"/>
        <v>32.5</v>
      </c>
      <c r="AR36" s="212">
        <f t="shared" si="17"/>
        <v>36.4</v>
      </c>
      <c r="AS36" s="212">
        <f t="shared" si="17"/>
        <v>41</v>
      </c>
      <c r="AT36" s="212">
        <f t="shared" si="17"/>
        <v>48</v>
      </c>
      <c r="AU36" s="212">
        <f t="shared" si="17"/>
        <v>57.1</v>
      </c>
      <c r="AV36" s="212">
        <f t="shared" si="17"/>
        <v>66</v>
      </c>
      <c r="AW36" s="212">
        <f t="shared" si="17"/>
        <v>74.3</v>
      </c>
      <c r="AX36" s="212">
        <f t="shared" si="17"/>
        <v>81.3</v>
      </c>
      <c r="AY36" s="212">
        <f t="shared" si="17"/>
        <v>87.6</v>
      </c>
      <c r="AZ36" s="212">
        <f t="shared" si="13"/>
        <v>92.2</v>
      </c>
      <c r="BA36" s="212">
        <f t="shared" si="17"/>
        <v>97.1</v>
      </c>
      <c r="BB36" s="205">
        <v>45758</v>
      </c>
    </row>
    <row r="37" spans="2:55" ht="17.100000000000001" customHeight="1">
      <c r="B37" s="8" t="s">
        <v>63</v>
      </c>
      <c r="C37" s="115" t="s">
        <v>20</v>
      </c>
      <c r="D37" s="58">
        <v>66</v>
      </c>
      <c r="E37" s="58">
        <v>74.3</v>
      </c>
      <c r="F37" s="58">
        <v>81.3</v>
      </c>
      <c r="G37" s="76">
        <v>45393</v>
      </c>
      <c r="I37" s="120" t="s">
        <v>64</v>
      </c>
      <c r="J37" s="78">
        <f>ROUND(Z37-Y37,1)</f>
        <v>6.3</v>
      </c>
      <c r="K37" s="78">
        <f>AA37-Z37</f>
        <v>3.8999999999999986</v>
      </c>
      <c r="L37" s="78">
        <f t="shared" si="14"/>
        <v>3.9000000000000057</v>
      </c>
      <c r="M37" s="78">
        <f>AC37-AB37</f>
        <v>4.5</v>
      </c>
      <c r="N37" s="78">
        <f t="shared" si="14"/>
        <v>6.7999999999999972</v>
      </c>
      <c r="O37" s="78">
        <f t="shared" si="14"/>
        <v>8.7999999999999972</v>
      </c>
      <c r="P37" s="78">
        <f t="shared" si="14"/>
        <v>9.2000000000000028</v>
      </c>
      <c r="Q37" s="78">
        <f t="shared" si="14"/>
        <v>7.7999999999999972</v>
      </c>
      <c r="R37" s="78">
        <f t="shared" si="14"/>
        <v>7.4000000000000057</v>
      </c>
      <c r="S37" s="78">
        <f t="shared" si="14"/>
        <v>5.7999999999999972</v>
      </c>
      <c r="T37" s="78">
        <f t="shared" si="14"/>
        <v>5</v>
      </c>
      <c r="U37" s="78">
        <f t="shared" si="14"/>
        <v>3.9000000000000057</v>
      </c>
      <c r="V37" s="102"/>
      <c r="W37" s="103"/>
      <c r="X37" s="120" t="s">
        <v>64</v>
      </c>
      <c r="Y37" s="78">
        <f t="shared" si="15"/>
        <v>22.6</v>
      </c>
      <c r="Z37" s="78">
        <f>AP35</f>
        <v>28.9</v>
      </c>
      <c r="AA37" s="78">
        <f t="shared" si="15"/>
        <v>32.799999999999997</v>
      </c>
      <c r="AB37" s="78">
        <f t="shared" si="15"/>
        <v>36.700000000000003</v>
      </c>
      <c r="AC37" s="78">
        <f t="shared" si="16"/>
        <v>41.2</v>
      </c>
      <c r="AD37" s="78">
        <f t="shared" si="16"/>
        <v>48</v>
      </c>
      <c r="AE37" s="78">
        <f t="shared" si="16"/>
        <v>56.8</v>
      </c>
      <c r="AF37" s="78">
        <f t="shared" si="16"/>
        <v>66</v>
      </c>
      <c r="AG37" s="78">
        <f t="shared" si="16"/>
        <v>73.8</v>
      </c>
      <c r="AH37" s="78">
        <f t="shared" si="16"/>
        <v>81.2</v>
      </c>
      <c r="AI37" s="78">
        <f t="shared" si="16"/>
        <v>87</v>
      </c>
      <c r="AJ37" s="78">
        <f t="shared" si="16"/>
        <v>92</v>
      </c>
      <c r="AK37" s="78">
        <f>BA35</f>
        <v>95.9</v>
      </c>
      <c r="AL37" s="102"/>
      <c r="AM37" s="8"/>
      <c r="AN37" s="59" t="s">
        <v>21</v>
      </c>
      <c r="AO37" s="156">
        <f t="shared" ref="AO37:BA37" si="18">IFERROR(ROUND(AO34/AO35*100,0),"")</f>
        <v>95</v>
      </c>
      <c r="AP37" s="156">
        <f t="shared" si="18"/>
        <v>97</v>
      </c>
      <c r="AQ37" s="156">
        <f t="shared" si="18"/>
        <v>99</v>
      </c>
      <c r="AR37" s="156">
        <f t="shared" si="18"/>
        <v>99</v>
      </c>
      <c r="AS37" s="156">
        <f t="shared" si="18"/>
        <v>97</v>
      </c>
      <c r="AT37" s="156">
        <f t="shared" si="18"/>
        <v>96</v>
      </c>
      <c r="AU37" s="156">
        <f t="shared" si="18"/>
        <v>95</v>
      </c>
      <c r="AV37" s="156">
        <f t="shared" si="18"/>
        <v>95</v>
      </c>
      <c r="AW37" s="156">
        <f t="shared" si="18"/>
        <v>95</v>
      </c>
      <c r="AX37" s="156">
        <f t="shared" si="18"/>
        <v>96</v>
      </c>
      <c r="AY37" s="156" t="str">
        <f t="shared" si="18"/>
        <v/>
      </c>
      <c r="AZ37" s="156" t="str">
        <f t="shared" si="18"/>
        <v/>
      </c>
      <c r="BA37" s="156" t="str">
        <f t="shared" si="18"/>
        <v/>
      </c>
      <c r="BB37" s="10"/>
    </row>
    <row r="38" spans="2:55" ht="17.100000000000001" customHeight="1">
      <c r="B38" s="8"/>
      <c r="C38" s="59" t="s">
        <v>21</v>
      </c>
      <c r="D38" s="156">
        <v>95</v>
      </c>
      <c r="E38" s="156">
        <v>95</v>
      </c>
      <c r="F38" s="156">
        <v>96</v>
      </c>
      <c r="G38" s="10"/>
      <c r="I38" s="120" t="s">
        <v>65</v>
      </c>
      <c r="J38" s="78">
        <f>Z38-Y38</f>
        <v>6.0999999999999979</v>
      </c>
      <c r="K38" s="78">
        <f t="shared" si="14"/>
        <v>4.6000000000000014</v>
      </c>
      <c r="L38" s="78">
        <f t="shared" si="14"/>
        <v>3.8999999999999986</v>
      </c>
      <c r="M38" s="78">
        <f t="shared" si="14"/>
        <v>4.6000000000000014</v>
      </c>
      <c r="N38" s="78">
        <f t="shared" si="14"/>
        <v>7</v>
      </c>
      <c r="O38" s="78">
        <f t="shared" si="14"/>
        <v>9.1000000000000014</v>
      </c>
      <c r="P38" s="78">
        <f t="shared" si="14"/>
        <v>8.8999999999999986</v>
      </c>
      <c r="Q38" s="78">
        <f t="shared" si="14"/>
        <v>8.2999999999999972</v>
      </c>
      <c r="R38" s="78">
        <f t="shared" si="14"/>
        <v>7</v>
      </c>
      <c r="S38" s="78">
        <f t="shared" si="14"/>
        <v>6.2999999999999972</v>
      </c>
      <c r="T38" s="78">
        <f t="shared" si="14"/>
        <v>4.6000000000000085</v>
      </c>
      <c r="U38" s="78">
        <f t="shared" si="14"/>
        <v>4.8999999999999915</v>
      </c>
      <c r="V38" s="102"/>
      <c r="W38" s="104"/>
      <c r="X38" s="120" t="s">
        <v>65</v>
      </c>
      <c r="Y38" s="78">
        <f t="shared" si="15"/>
        <v>21.8</v>
      </c>
      <c r="Z38" s="78">
        <f t="shared" si="15"/>
        <v>27.9</v>
      </c>
      <c r="AA38" s="78">
        <f t="shared" si="15"/>
        <v>32.5</v>
      </c>
      <c r="AB38" s="78">
        <f t="shared" si="15"/>
        <v>36.4</v>
      </c>
      <c r="AC38" s="78">
        <f t="shared" si="16"/>
        <v>41</v>
      </c>
      <c r="AD38" s="78">
        <f t="shared" si="16"/>
        <v>48</v>
      </c>
      <c r="AE38" s="78">
        <f t="shared" si="16"/>
        <v>57.1</v>
      </c>
      <c r="AF38" s="78">
        <f t="shared" si="16"/>
        <v>66</v>
      </c>
      <c r="AG38" s="78">
        <f t="shared" si="16"/>
        <v>74.3</v>
      </c>
      <c r="AH38" s="78">
        <f t="shared" si="16"/>
        <v>81.3</v>
      </c>
      <c r="AI38" s="78">
        <f t="shared" si="16"/>
        <v>87.6</v>
      </c>
      <c r="AJ38" s="78">
        <f t="shared" si="16"/>
        <v>92.2</v>
      </c>
      <c r="AK38" s="78">
        <f>BA36</f>
        <v>97.1</v>
      </c>
      <c r="AL38" s="105"/>
      <c r="AM38" s="12"/>
      <c r="AN38" s="60" t="s">
        <v>22</v>
      </c>
      <c r="AO38" s="65">
        <f t="shared" ref="AO38:BA38" si="19">IFERROR(ROUND(AO34/AO36*100,0),"")</f>
        <v>98</v>
      </c>
      <c r="AP38" s="65">
        <f t="shared" si="19"/>
        <v>101</v>
      </c>
      <c r="AQ38" s="65">
        <f t="shared" si="19"/>
        <v>100</v>
      </c>
      <c r="AR38" s="65">
        <f t="shared" si="19"/>
        <v>100</v>
      </c>
      <c r="AS38" s="65">
        <f t="shared" si="19"/>
        <v>98</v>
      </c>
      <c r="AT38" s="65">
        <f t="shared" si="19"/>
        <v>96</v>
      </c>
      <c r="AU38" s="65">
        <f t="shared" si="19"/>
        <v>94</v>
      </c>
      <c r="AV38" s="65">
        <f t="shared" si="19"/>
        <v>95</v>
      </c>
      <c r="AW38" s="65">
        <f t="shared" si="19"/>
        <v>94</v>
      </c>
      <c r="AX38" s="65">
        <f t="shared" si="19"/>
        <v>96</v>
      </c>
      <c r="AY38" s="65" t="str">
        <f t="shared" si="19"/>
        <v/>
      </c>
      <c r="AZ38" s="65" t="str">
        <f t="shared" si="19"/>
        <v/>
      </c>
      <c r="BA38" s="65" t="str">
        <f t="shared" si="19"/>
        <v/>
      </c>
      <c r="BB38" s="77"/>
    </row>
    <row r="39" spans="2:55" ht="17.100000000000001" customHeight="1">
      <c r="B39" s="12"/>
      <c r="C39" s="60" t="s">
        <v>22</v>
      </c>
      <c r="D39" s="65">
        <v>95</v>
      </c>
      <c r="E39" s="65">
        <v>94</v>
      </c>
      <c r="F39" s="65">
        <v>96</v>
      </c>
      <c r="G39" s="77"/>
      <c r="I39" s="80" t="s">
        <v>66</v>
      </c>
      <c r="J39" s="81">
        <f t="shared" ref="J39:U39" si="20">J36/J37*100</f>
        <v>106.34920634920636</v>
      </c>
      <c r="K39" s="81">
        <f t="shared" si="20"/>
        <v>112.82051282051282</v>
      </c>
      <c r="L39" s="81">
        <f>L36/L37*100</f>
        <v>97.435897435897218</v>
      </c>
      <c r="M39" s="81">
        <f>M36/M37*100</f>
        <v>84.444444444444542</v>
      </c>
      <c r="N39" s="81">
        <f>N36/N37*100</f>
        <v>89.705882352941231</v>
      </c>
      <c r="O39" s="81">
        <f t="shared" si="20"/>
        <v>86.363636363636331</v>
      </c>
      <c r="P39" s="81">
        <f t="shared" si="20"/>
        <v>94.565217391304344</v>
      </c>
      <c r="Q39" s="81">
        <f t="shared" si="20"/>
        <v>97.435897435897402</v>
      </c>
      <c r="R39" s="81">
        <f t="shared" si="20"/>
        <v>106.75675675675676</v>
      </c>
      <c r="S39" s="81">
        <f t="shared" si="20"/>
        <v>0</v>
      </c>
      <c r="T39" s="81">
        <f>T36/T37*100</f>
        <v>0</v>
      </c>
      <c r="U39" s="81">
        <f t="shared" si="20"/>
        <v>0</v>
      </c>
      <c r="V39" s="105"/>
      <c r="W39" s="104"/>
      <c r="X39" s="80" t="s">
        <v>66</v>
      </c>
      <c r="Y39" s="81">
        <f t="shared" ref="Y39:AK39" si="21">Y36/Y37*100</f>
        <v>94.69026548672565</v>
      </c>
      <c r="Z39" s="81">
        <f t="shared" si="21"/>
        <v>97.231833910034609</v>
      </c>
      <c r="AA39" s="81">
        <f t="shared" si="21"/>
        <v>99.085365853658544</v>
      </c>
      <c r="AB39" s="81">
        <f t="shared" si="21"/>
        <v>98.910081743869199</v>
      </c>
      <c r="AC39" s="81">
        <f t="shared" si="21"/>
        <v>97.330097087378647</v>
      </c>
      <c r="AD39" s="81">
        <f t="shared" si="21"/>
        <v>96.25</v>
      </c>
      <c r="AE39" s="81">
        <f t="shared" si="21"/>
        <v>94.718309859154928</v>
      </c>
      <c r="AF39" s="81">
        <f t="shared" si="21"/>
        <v>94.696969696969703</v>
      </c>
      <c r="AG39" s="81">
        <f t="shared" si="21"/>
        <v>94.986449864498638</v>
      </c>
      <c r="AH39" s="81">
        <f t="shared" si="21"/>
        <v>96.059113300492598</v>
      </c>
      <c r="AI39" s="81">
        <f t="shared" si="21"/>
        <v>0</v>
      </c>
      <c r="AJ39" s="81">
        <f t="shared" si="21"/>
        <v>0</v>
      </c>
      <c r="AK39" s="81">
        <f t="shared" si="21"/>
        <v>0</v>
      </c>
      <c r="AL39" s="105"/>
    </row>
    <row r="40" spans="2:55" ht="15" customHeight="1">
      <c r="I40" s="80" t="s">
        <v>67</v>
      </c>
      <c r="J40" s="81">
        <f t="shared" ref="J40:U40" si="22">J36/J38*100</f>
        <v>109.83606557377053</v>
      </c>
      <c r="K40" s="81">
        <f t="shared" si="22"/>
        <v>95.652173913043413</v>
      </c>
      <c r="L40" s="81">
        <f>L36/L38*100</f>
        <v>97.435897435897402</v>
      </c>
      <c r="M40" s="81">
        <f>M36/M38*100</f>
        <v>82.608695652173978</v>
      </c>
      <c r="N40" s="81">
        <f>N36/N38*100</f>
        <v>87.142857142857167</v>
      </c>
      <c r="O40" s="81">
        <f t="shared" si="22"/>
        <v>83.516483516483447</v>
      </c>
      <c r="P40" s="81">
        <f t="shared" si="22"/>
        <v>97.752808988764102</v>
      </c>
      <c r="Q40" s="81">
        <f t="shared" si="22"/>
        <v>91.566265060240923</v>
      </c>
      <c r="R40" s="81">
        <f t="shared" si="22"/>
        <v>112.85714285714295</v>
      </c>
      <c r="S40" s="81">
        <f t="shared" si="22"/>
        <v>0</v>
      </c>
      <c r="T40" s="81">
        <f>T36/T38*100</f>
        <v>0</v>
      </c>
      <c r="U40" s="81">
        <f t="shared" si="22"/>
        <v>0</v>
      </c>
      <c r="V40" s="106"/>
      <c r="X40" s="80" t="s">
        <v>67</v>
      </c>
      <c r="Y40" s="81">
        <f t="shared" ref="Y40:AK40" si="23">Y36/Y38*100</f>
        <v>98.165137614678883</v>
      </c>
      <c r="Z40" s="81">
        <f t="shared" si="23"/>
        <v>100.71684587813621</v>
      </c>
      <c r="AA40" s="81">
        <f t="shared" si="23"/>
        <v>100</v>
      </c>
      <c r="AB40" s="81">
        <f t="shared" si="23"/>
        <v>99.72527472527473</v>
      </c>
      <c r="AC40" s="81">
        <f t="shared" si="23"/>
        <v>97.804878048780481</v>
      </c>
      <c r="AD40" s="81">
        <f t="shared" si="23"/>
        <v>96.25</v>
      </c>
      <c r="AE40" s="81">
        <f t="shared" si="23"/>
        <v>94.220665499124337</v>
      </c>
      <c r="AF40" s="81">
        <f t="shared" si="23"/>
        <v>94.696969696969703</v>
      </c>
      <c r="AG40" s="81">
        <f t="shared" si="23"/>
        <v>94.347240915208602</v>
      </c>
      <c r="AH40" s="81">
        <f t="shared" si="23"/>
        <v>95.9409594095941</v>
      </c>
      <c r="AI40" s="81">
        <f t="shared" si="23"/>
        <v>0</v>
      </c>
      <c r="AJ40" s="81">
        <f t="shared" si="23"/>
        <v>0</v>
      </c>
      <c r="AK40" s="81">
        <f t="shared" si="23"/>
        <v>0</v>
      </c>
      <c r="AN40" s="14" t="s">
        <v>93</v>
      </c>
      <c r="AO40" s="149" t="s">
        <v>101</v>
      </c>
      <c r="AP40" s="93">
        <f t="shared" ref="AP40:AY40" si="24">(AP34-AP35)/(J37/10)</f>
        <v>-1.2698412698412653</v>
      </c>
      <c r="AQ40" s="93">
        <f t="shared" si="24"/>
        <v>-0.76923076923076228</v>
      </c>
      <c r="AR40" s="93">
        <f t="shared" si="24"/>
        <v>-1.0256410256410387</v>
      </c>
      <c r="AS40" s="93">
        <f t="shared" si="24"/>
        <v>-2.4444444444444478</v>
      </c>
      <c r="AT40" s="93">
        <f t="shared" si="24"/>
        <v>-2.6470588235294086</v>
      </c>
      <c r="AU40" s="93">
        <f t="shared" si="24"/>
        <v>-3.4090909090909105</v>
      </c>
      <c r="AV40" s="93">
        <f t="shared" si="24"/>
        <v>-3.8043478260869557</v>
      </c>
      <c r="AW40" s="93">
        <f t="shared" si="24"/>
        <v>-4.7435897435897489</v>
      </c>
      <c r="AX40" s="93">
        <f>(AX34-AX35)/(R37/10)</f>
        <v>-4.3243243243243246</v>
      </c>
      <c r="AY40" s="93" t="e">
        <f t="shared" si="24"/>
        <v>#VALUE!</v>
      </c>
      <c r="AZ40" s="93" t="e">
        <f>(AZ34-AZ35)/(T37/10)</f>
        <v>#VALUE!</v>
      </c>
      <c r="BA40" s="93" t="e">
        <f>(BA34-BA35)/(U37/10)</f>
        <v>#VALUE!</v>
      </c>
    </row>
    <row r="41" spans="2:55" ht="18" customHeight="1">
      <c r="B41" s="121" t="s">
        <v>114</v>
      </c>
      <c r="AN41" s="14" t="s">
        <v>94</v>
      </c>
      <c r="AO41" s="149" t="s">
        <v>101</v>
      </c>
      <c r="AP41" s="93">
        <f t="shared" ref="AP41:AY41" si="25">(AP34-AP36)/(J38/10)</f>
        <v>0.3278688524590212</v>
      </c>
      <c r="AQ41" s="93">
        <f t="shared" si="25"/>
        <v>0</v>
      </c>
      <c r="AR41" s="93">
        <f t="shared" si="25"/>
        <v>-0.25641025641026016</v>
      </c>
      <c r="AS41" s="93">
        <f t="shared" si="25"/>
        <v>-1.956521739130431</v>
      </c>
      <c r="AT41" s="93">
        <f t="shared" si="25"/>
        <v>-2.5714285714285676</v>
      </c>
      <c r="AU41" s="93">
        <f t="shared" si="25"/>
        <v>-3.6263736263736304</v>
      </c>
      <c r="AV41" s="93">
        <f t="shared" si="25"/>
        <v>-3.9325842696629216</v>
      </c>
      <c r="AW41" s="93">
        <f t="shared" si="25"/>
        <v>-5.0602409638554269</v>
      </c>
      <c r="AX41" s="93">
        <f t="shared" si="25"/>
        <v>-4.7142857142857109</v>
      </c>
      <c r="AY41" s="93" t="e">
        <f t="shared" si="25"/>
        <v>#VALUE!</v>
      </c>
      <c r="AZ41" s="93" t="e">
        <f>(AZ34-AZ36)/(T38/10)</f>
        <v>#VALUE!</v>
      </c>
      <c r="BA41" s="93" t="e">
        <f>(BA34-BA36)/(U38/10)</f>
        <v>#VALUE!</v>
      </c>
    </row>
    <row r="42" spans="2:55" ht="18" customHeight="1">
      <c r="B42" s="255" t="s">
        <v>155</v>
      </c>
      <c r="C42" s="255"/>
      <c r="D42" s="255"/>
      <c r="E42" s="255" t="s">
        <v>160</v>
      </c>
      <c r="F42" s="255"/>
      <c r="G42" s="255"/>
      <c r="L42" s="24" t="s">
        <v>122</v>
      </c>
      <c r="M42" s="24"/>
      <c r="N42" s="24" t="s">
        <v>170</v>
      </c>
      <c r="O42" s="24"/>
      <c r="P42" s="82"/>
      <c r="Q42" s="82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3"/>
      <c r="AV42" s="93"/>
      <c r="AW42" s="93"/>
    </row>
    <row r="43" spans="2:55" ht="18" customHeight="1">
      <c r="B43" s="255" t="s">
        <v>156</v>
      </c>
      <c r="C43" s="255"/>
      <c r="D43" s="255"/>
      <c r="E43" s="255" t="s">
        <v>159</v>
      </c>
      <c r="F43" s="255"/>
      <c r="G43" s="255"/>
      <c r="L43" s="20"/>
      <c r="M43" s="20"/>
      <c r="N43" s="20"/>
      <c r="O43" s="20"/>
      <c r="Z43" s="74"/>
      <c r="AT43" s="93"/>
    </row>
    <row r="44" spans="2:55" ht="18" customHeight="1">
      <c r="B44" s="255" t="s">
        <v>157</v>
      </c>
      <c r="C44" s="255"/>
      <c r="D44" s="255"/>
      <c r="E44" s="255" t="s">
        <v>158</v>
      </c>
      <c r="F44" s="255"/>
      <c r="G44" s="255"/>
      <c r="L44" s="134" t="s">
        <v>67</v>
      </c>
      <c r="M44" s="134"/>
      <c r="N44" s="134" t="s">
        <v>168</v>
      </c>
      <c r="O44" s="134"/>
      <c r="P44" s="82"/>
      <c r="Q44" s="82"/>
    </row>
    <row r="45" spans="2:55" ht="18" customHeight="1">
      <c r="B45" s="253"/>
      <c r="C45" s="253"/>
      <c r="D45" s="253"/>
      <c r="E45" s="253"/>
      <c r="F45" s="253"/>
      <c r="G45" s="253"/>
      <c r="L45" s="133"/>
      <c r="M45" s="133"/>
      <c r="N45" s="133"/>
      <c r="O45" s="20"/>
      <c r="P45" s="133"/>
      <c r="Q45" s="133"/>
    </row>
    <row r="46" spans="2:55" ht="18" customHeight="1">
      <c r="B46" s="14" t="s">
        <v>146</v>
      </c>
      <c r="D46" s="1"/>
      <c r="E46" s="1"/>
      <c r="F46" s="1"/>
      <c r="G46" s="1"/>
      <c r="AN46" s="150"/>
    </row>
    <row r="47" spans="2:55" ht="18" customHeight="1">
      <c r="B47" s="14" t="s">
        <v>147</v>
      </c>
      <c r="D47" s="1"/>
      <c r="E47" s="1"/>
      <c r="F47" s="1"/>
      <c r="G47" s="1"/>
      <c r="AN47" s="150"/>
    </row>
    <row r="48" spans="2:55" ht="15" customHeight="1">
      <c r="B48" s="14" t="s">
        <v>112</v>
      </c>
      <c r="D48" s="1"/>
      <c r="E48" s="1"/>
      <c r="F48" s="1"/>
      <c r="G48" s="1"/>
      <c r="N48" s="73"/>
      <c r="AN48" s="150"/>
    </row>
    <row r="49" spans="2:40" ht="15" customHeight="1">
      <c r="B49" s="14" t="s">
        <v>125</v>
      </c>
      <c r="D49" s="1"/>
      <c r="E49" s="1"/>
      <c r="F49" s="1"/>
      <c r="G49" s="1"/>
      <c r="N49" s="73"/>
      <c r="AN49" s="150"/>
    </row>
    <row r="50" spans="2:40" ht="15" customHeight="1">
      <c r="B50" s="14" t="s">
        <v>100</v>
      </c>
      <c r="N50" s="74"/>
    </row>
    <row r="51" spans="2:40" ht="15" customHeight="1">
      <c r="B51" s="14" t="s">
        <v>117</v>
      </c>
      <c r="E51" s="93"/>
      <c r="F51" s="93"/>
      <c r="N51" s="73"/>
    </row>
    <row r="52" spans="2:40" ht="15" customHeight="1">
      <c r="D52" s="92"/>
    </row>
    <row r="53" spans="2:40" ht="14.4">
      <c r="C53" s="92"/>
      <c r="D53" s="92"/>
    </row>
    <row r="54" spans="2:40" ht="16.2">
      <c r="D54" s="92"/>
      <c r="E54" s="94"/>
      <c r="F54" s="94"/>
      <c r="G54" s="94"/>
    </row>
    <row r="55" spans="2:40">
      <c r="N55" s="89"/>
    </row>
    <row r="56" spans="2:40">
      <c r="N56" s="89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scale="96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59"/>
  <sheetViews>
    <sheetView showGridLines="0" showZeros="0" view="pageBreakPreview" zoomScaleNormal="100" zoomScaleSheetLayoutView="100" workbookViewId="0">
      <selection activeCell="AJ36" sqref="AJ36"/>
    </sheetView>
  </sheetViews>
  <sheetFormatPr defaultColWidth="9" defaultRowHeight="13.2"/>
  <cols>
    <col min="1" max="3" width="6.6640625" style="14" customWidth="1"/>
    <col min="4" max="7" width="12.6640625" style="14" customWidth="1"/>
    <col min="8" max="8" width="15.6640625" style="14" customWidth="1"/>
    <col min="9" max="9" width="0.77734375" style="14" customWidth="1"/>
    <col min="10" max="21" width="6.77734375" style="14" customWidth="1"/>
    <col min="22" max="22" width="7" style="14" customWidth="1"/>
    <col min="23" max="25" width="9" style="14" customWidth="1"/>
    <col min="26" max="37" width="12.6640625" style="14" customWidth="1"/>
    <col min="38" max="38" width="14.88671875" style="14" bestFit="1" customWidth="1"/>
    <col min="39" max="39" width="7.21875" style="14" customWidth="1"/>
    <col min="40" max="40" width="9" style="14"/>
    <col min="41" max="53" width="5.77734375" style="14" customWidth="1"/>
    <col min="54" max="16384" width="9" style="14"/>
  </cols>
  <sheetData>
    <row r="1" spans="1:53" ht="14.4" customHeight="1"/>
    <row r="2" spans="1:53" ht="18" customHeight="1">
      <c r="A2" s="254" t="s">
        <v>162</v>
      </c>
      <c r="B2" s="254"/>
      <c r="C2" s="254"/>
      <c r="D2" s="254"/>
      <c r="E2" s="254"/>
      <c r="F2" s="254"/>
      <c r="G2" s="254"/>
      <c r="H2" s="254"/>
      <c r="Y2" s="84"/>
    </row>
    <row r="3" spans="1:53" ht="14.4" customHeight="1">
      <c r="D3" s="68"/>
      <c r="Y3" s="68"/>
      <c r="Z3" s="176"/>
      <c r="AA3" s="176"/>
      <c r="AB3" s="176"/>
      <c r="AC3" s="75"/>
      <c r="AD3" s="75"/>
      <c r="AE3" s="87"/>
      <c r="AF3" s="87"/>
      <c r="AG3" s="87"/>
      <c r="AH3" s="87"/>
      <c r="AI3" s="87"/>
      <c r="AJ3" s="87"/>
      <c r="AK3" s="87"/>
      <c r="AL3" s="2"/>
      <c r="AM3" s="2"/>
    </row>
    <row r="4" spans="1:53" ht="14.4" customHeight="1">
      <c r="A4" s="3"/>
      <c r="B4" s="25"/>
      <c r="C4" s="69"/>
      <c r="D4" s="178"/>
      <c r="E4" s="175" t="s">
        <v>7</v>
      </c>
      <c r="F4" s="175" t="s">
        <v>8</v>
      </c>
      <c r="G4" s="175" t="s">
        <v>9</v>
      </c>
      <c r="H4" s="95" t="s">
        <v>13</v>
      </c>
      <c r="W4" s="266"/>
      <c r="X4" s="3"/>
      <c r="Y4" s="69"/>
      <c r="Z4" s="175" t="s">
        <v>0</v>
      </c>
      <c r="AA4" s="175" t="s">
        <v>1</v>
      </c>
      <c r="AB4" s="175" t="s">
        <v>2</v>
      </c>
      <c r="AC4" s="175" t="s">
        <v>3</v>
      </c>
      <c r="AD4" s="175" t="s">
        <v>4</v>
      </c>
      <c r="AE4" s="175" t="s">
        <v>5</v>
      </c>
      <c r="AF4" s="175" t="s">
        <v>6</v>
      </c>
      <c r="AG4" s="175" t="s">
        <v>7</v>
      </c>
      <c r="AH4" s="175" t="s">
        <v>8</v>
      </c>
      <c r="AI4" s="175" t="s">
        <v>9</v>
      </c>
      <c r="AJ4" s="175" t="s">
        <v>10</v>
      </c>
      <c r="AK4" s="175" t="s">
        <v>11</v>
      </c>
      <c r="AL4" s="95" t="s">
        <v>13</v>
      </c>
      <c r="AM4" s="8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4.4" customHeight="1">
      <c r="A5" s="5"/>
      <c r="B5" s="27"/>
      <c r="C5" s="70"/>
      <c r="D5" s="68"/>
      <c r="E5" s="177" t="s">
        <v>14</v>
      </c>
      <c r="F5" s="177" t="s">
        <v>14</v>
      </c>
      <c r="G5" s="179" t="s">
        <v>14</v>
      </c>
      <c r="H5" s="77" t="s">
        <v>15</v>
      </c>
      <c r="W5" s="267"/>
      <c r="X5" s="5"/>
      <c r="Y5" s="70"/>
      <c r="Z5" s="177" t="s">
        <v>14</v>
      </c>
      <c r="AA5" s="177" t="s">
        <v>14</v>
      </c>
      <c r="AB5" s="177" t="s">
        <v>14</v>
      </c>
      <c r="AC5" s="179" t="s">
        <v>14</v>
      </c>
      <c r="AD5" s="177" t="s">
        <v>14</v>
      </c>
      <c r="AE5" s="179" t="s">
        <v>14</v>
      </c>
      <c r="AF5" s="179" t="s">
        <v>14</v>
      </c>
      <c r="AG5" s="177" t="s">
        <v>14</v>
      </c>
      <c r="AH5" s="179" t="s">
        <v>14</v>
      </c>
      <c r="AI5" s="177" t="s">
        <v>14</v>
      </c>
      <c r="AJ5" s="177" t="s">
        <v>14</v>
      </c>
      <c r="AK5" s="179" t="s">
        <v>14</v>
      </c>
      <c r="AL5" s="77" t="s">
        <v>15</v>
      </c>
      <c r="AM5" s="86"/>
      <c r="AN5" s="16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4.4" hidden="1" customHeight="1">
      <c r="A6" s="268" t="s">
        <v>95</v>
      </c>
      <c r="B6" s="270" t="s">
        <v>116</v>
      </c>
      <c r="C6" s="263" t="s">
        <v>108</v>
      </c>
      <c r="D6" s="122" t="s">
        <v>16</v>
      </c>
      <c r="E6" s="66">
        <v>75.5</v>
      </c>
      <c r="F6" s="66">
        <v>84.3</v>
      </c>
      <c r="G6" s="66">
        <v>91.2</v>
      </c>
      <c r="H6" s="166">
        <v>45395</v>
      </c>
      <c r="W6" s="264" t="s">
        <v>115</v>
      </c>
      <c r="X6" s="256" t="s">
        <v>106</v>
      </c>
      <c r="Y6" s="122" t="s">
        <v>16</v>
      </c>
      <c r="Z6" s="66">
        <v>22.8</v>
      </c>
      <c r="AA6" s="66">
        <v>29.1</v>
      </c>
      <c r="AB6" s="66">
        <v>33.9</v>
      </c>
      <c r="AC6" s="66">
        <v>38.799999999999997</v>
      </c>
      <c r="AD6" s="66">
        <v>46.5</v>
      </c>
      <c r="AE6" s="66">
        <v>55.2</v>
      </c>
      <c r="AF6" s="67">
        <v>65.7</v>
      </c>
      <c r="AG6" s="66">
        <v>75.5</v>
      </c>
      <c r="AH6" s="66">
        <v>84.3</v>
      </c>
      <c r="AI6" s="66">
        <v>91.2</v>
      </c>
      <c r="AJ6" s="66">
        <v>95.7</v>
      </c>
      <c r="AK6" s="66"/>
      <c r="AL6" s="206">
        <v>45395</v>
      </c>
      <c r="AM6" s="86"/>
      <c r="AN6" s="260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</row>
    <row r="7" spans="1:53" ht="14.4" hidden="1" customHeight="1">
      <c r="A7" s="269"/>
      <c r="B7" s="271"/>
      <c r="C7" s="264"/>
      <c r="D7" s="123" t="s">
        <v>18</v>
      </c>
      <c r="E7" s="66">
        <v>80.8</v>
      </c>
      <c r="F7" s="66">
        <v>88.5</v>
      </c>
      <c r="G7" s="66">
        <v>94.8</v>
      </c>
      <c r="H7" s="165" t="s">
        <v>129</v>
      </c>
      <c r="W7" s="264"/>
      <c r="X7" s="257"/>
      <c r="Y7" s="123" t="s">
        <v>18</v>
      </c>
      <c r="Z7" s="66">
        <v>26.8</v>
      </c>
      <c r="AA7" s="213">
        <v>32.200000000000003</v>
      </c>
      <c r="AB7" s="213">
        <v>36.799999999999997</v>
      </c>
      <c r="AC7" s="213">
        <v>41.8</v>
      </c>
      <c r="AD7" s="213">
        <v>49.3</v>
      </c>
      <c r="AE7" s="213">
        <v>60.8</v>
      </c>
      <c r="AF7" s="208">
        <v>71.900000000000006</v>
      </c>
      <c r="AG7" s="213">
        <v>80.8</v>
      </c>
      <c r="AH7" s="213">
        <v>88.5</v>
      </c>
      <c r="AI7" s="213">
        <v>94.8</v>
      </c>
      <c r="AJ7" s="213">
        <v>99</v>
      </c>
      <c r="AK7" s="66" t="s">
        <v>118</v>
      </c>
      <c r="AL7" s="204" t="s">
        <v>129</v>
      </c>
      <c r="AM7" s="8"/>
      <c r="AN7" s="260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</row>
    <row r="8" spans="1:53" ht="14.4" hidden="1" customHeight="1">
      <c r="A8" s="269"/>
      <c r="B8" s="271"/>
      <c r="C8" s="264"/>
      <c r="D8" s="124" t="s">
        <v>20</v>
      </c>
      <c r="E8" s="58">
        <v>75.2</v>
      </c>
      <c r="F8" s="58">
        <v>83.8</v>
      </c>
      <c r="G8" s="58">
        <v>90.3</v>
      </c>
      <c r="H8" s="76">
        <v>45396</v>
      </c>
      <c r="W8" s="264"/>
      <c r="X8" s="257"/>
      <c r="Y8" s="124" t="s">
        <v>20</v>
      </c>
      <c r="Z8" s="58">
        <v>22.6</v>
      </c>
      <c r="AA8" s="212">
        <v>28.4</v>
      </c>
      <c r="AB8" s="212">
        <v>33.299999999999997</v>
      </c>
      <c r="AC8" s="212">
        <v>38.299999999999997</v>
      </c>
      <c r="AD8" s="212">
        <v>44.4</v>
      </c>
      <c r="AE8" s="212">
        <v>54</v>
      </c>
      <c r="AF8" s="212">
        <v>65.099999999999994</v>
      </c>
      <c r="AG8" s="212">
        <v>75.2</v>
      </c>
      <c r="AH8" s="212">
        <v>83.8</v>
      </c>
      <c r="AI8" s="212">
        <v>90.3</v>
      </c>
      <c r="AJ8" s="212">
        <v>95</v>
      </c>
      <c r="AK8" s="58" t="s">
        <v>118</v>
      </c>
      <c r="AL8" s="205">
        <v>45396</v>
      </c>
      <c r="AM8" s="8"/>
      <c r="AN8" s="260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</row>
    <row r="9" spans="1:53" ht="14.4" hidden="1" customHeight="1">
      <c r="A9" s="269"/>
      <c r="B9" s="271"/>
      <c r="C9" s="264"/>
      <c r="D9" s="71" t="s">
        <v>21</v>
      </c>
      <c r="E9" s="168">
        <v>93</v>
      </c>
      <c r="F9" s="168">
        <v>95</v>
      </c>
      <c r="G9" s="168">
        <v>96</v>
      </c>
      <c r="H9" s="10"/>
      <c r="W9" s="264"/>
      <c r="X9" s="257"/>
      <c r="Y9" s="59" t="s">
        <v>21</v>
      </c>
      <c r="Z9" s="168">
        <f t="shared" ref="Z9:AK9" si="0">IFERROR(ROUND(Z6/Z7*100,0),"")</f>
        <v>85</v>
      </c>
      <c r="AA9" s="168">
        <f t="shared" si="0"/>
        <v>90</v>
      </c>
      <c r="AB9" s="168">
        <f t="shared" si="0"/>
        <v>92</v>
      </c>
      <c r="AC9" s="168">
        <f t="shared" si="0"/>
        <v>93</v>
      </c>
      <c r="AD9" s="168">
        <f t="shared" si="0"/>
        <v>94</v>
      </c>
      <c r="AE9" s="168">
        <f t="shared" si="0"/>
        <v>91</v>
      </c>
      <c r="AF9" s="168">
        <f t="shared" si="0"/>
        <v>91</v>
      </c>
      <c r="AG9" s="168">
        <f t="shared" si="0"/>
        <v>93</v>
      </c>
      <c r="AH9" s="168">
        <f t="shared" si="0"/>
        <v>95</v>
      </c>
      <c r="AI9" s="168">
        <f t="shared" si="0"/>
        <v>96</v>
      </c>
      <c r="AJ9" s="168">
        <f t="shared" si="0"/>
        <v>97</v>
      </c>
      <c r="AK9" s="168" t="str">
        <f t="shared" si="0"/>
        <v/>
      </c>
      <c r="AL9" s="10"/>
      <c r="AM9" s="86"/>
      <c r="AN9" s="260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</row>
    <row r="10" spans="1:53" ht="14.4" hidden="1" customHeight="1" thickBot="1">
      <c r="A10" s="269"/>
      <c r="B10" s="271"/>
      <c r="C10" s="264"/>
      <c r="D10" s="186" t="s">
        <v>22</v>
      </c>
      <c r="E10" s="169">
        <v>100</v>
      </c>
      <c r="F10" s="169">
        <v>101</v>
      </c>
      <c r="G10" s="169">
        <v>101</v>
      </c>
      <c r="H10" s="160"/>
      <c r="W10" s="264"/>
      <c r="X10" s="261"/>
      <c r="Y10" s="159" t="s">
        <v>22</v>
      </c>
      <c r="Z10" s="169">
        <f t="shared" ref="Z10:AK10" si="1">IFERROR(ROUND(Z6/Z8*100,0),"")</f>
        <v>101</v>
      </c>
      <c r="AA10" s="169">
        <f t="shared" si="1"/>
        <v>102</v>
      </c>
      <c r="AB10" s="169">
        <f t="shared" si="1"/>
        <v>102</v>
      </c>
      <c r="AC10" s="169">
        <f t="shared" si="1"/>
        <v>101</v>
      </c>
      <c r="AD10" s="169">
        <f t="shared" si="1"/>
        <v>105</v>
      </c>
      <c r="AE10" s="169">
        <f t="shared" si="1"/>
        <v>102</v>
      </c>
      <c r="AF10" s="169">
        <f t="shared" si="1"/>
        <v>101</v>
      </c>
      <c r="AG10" s="169">
        <f t="shared" si="1"/>
        <v>100</v>
      </c>
      <c r="AH10" s="169">
        <f t="shared" si="1"/>
        <v>101</v>
      </c>
      <c r="AI10" s="169">
        <f t="shared" si="1"/>
        <v>101</v>
      </c>
      <c r="AJ10" s="169">
        <f t="shared" si="1"/>
        <v>101</v>
      </c>
      <c r="AK10" s="169" t="str">
        <f t="shared" si="1"/>
        <v/>
      </c>
      <c r="AL10" s="160"/>
      <c r="AM10" s="86"/>
      <c r="AN10" s="260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</row>
    <row r="11" spans="1:53" ht="14.4" customHeight="1">
      <c r="A11" s="272" t="s">
        <v>69</v>
      </c>
      <c r="B11" s="273"/>
      <c r="C11" s="263" t="s">
        <v>109</v>
      </c>
      <c r="D11" s="112" t="s">
        <v>16</v>
      </c>
      <c r="E11" s="174">
        <v>64.099999999999994</v>
      </c>
      <c r="F11" s="72">
        <v>71.7</v>
      </c>
      <c r="G11" s="72">
        <v>79.5</v>
      </c>
      <c r="H11" s="131">
        <v>45764</v>
      </c>
      <c r="W11" s="256" t="s">
        <v>69</v>
      </c>
      <c r="X11" s="257" t="s">
        <v>70</v>
      </c>
      <c r="Y11" s="125" t="s">
        <v>16</v>
      </c>
      <c r="Z11" s="72">
        <v>18.2</v>
      </c>
      <c r="AA11" s="72">
        <v>23.6</v>
      </c>
      <c r="AB11" s="72">
        <v>29.2</v>
      </c>
      <c r="AC11" s="72">
        <v>33.799999999999997</v>
      </c>
      <c r="AD11" s="72">
        <v>39.200000000000003</v>
      </c>
      <c r="AE11" s="72">
        <v>45.8</v>
      </c>
      <c r="AF11" s="72">
        <v>55.4</v>
      </c>
      <c r="AG11" s="72">
        <v>64.099999999999994</v>
      </c>
      <c r="AH11" s="72">
        <v>71.7</v>
      </c>
      <c r="AI11" s="174">
        <v>79.5</v>
      </c>
      <c r="AJ11" s="72"/>
      <c r="AK11" s="72"/>
      <c r="AL11" s="217">
        <v>45764</v>
      </c>
      <c r="AM11" s="86"/>
      <c r="AN11" s="164"/>
      <c r="AO11" s="173"/>
      <c r="AP11" s="173"/>
      <c r="AQ11" s="173"/>
      <c r="AR11" s="173"/>
      <c r="AS11" s="173"/>
      <c r="AT11" s="173"/>
      <c r="AU11" s="173"/>
      <c r="AV11" s="172"/>
      <c r="AW11" s="172"/>
      <c r="AX11" s="172"/>
      <c r="AY11" s="172"/>
      <c r="AZ11" s="172"/>
      <c r="BA11" s="172"/>
    </row>
    <row r="12" spans="1:53" ht="14.4" customHeight="1">
      <c r="A12" s="274"/>
      <c r="B12" s="275"/>
      <c r="C12" s="264"/>
      <c r="D12" s="113" t="s">
        <v>18</v>
      </c>
      <c r="E12" s="174">
        <v>75.3</v>
      </c>
      <c r="F12" s="72">
        <v>85.1</v>
      </c>
      <c r="G12" s="72">
        <v>91.4</v>
      </c>
      <c r="H12" s="131">
        <v>45396</v>
      </c>
      <c r="W12" s="257"/>
      <c r="X12" s="257"/>
      <c r="Y12" s="123" t="s">
        <v>18</v>
      </c>
      <c r="Z12" s="72">
        <v>21.1</v>
      </c>
      <c r="AA12" s="214">
        <v>27.4</v>
      </c>
      <c r="AB12" s="214">
        <v>31.9</v>
      </c>
      <c r="AC12" s="214">
        <v>37.4</v>
      </c>
      <c r="AD12" s="214">
        <v>43.6</v>
      </c>
      <c r="AE12" s="214">
        <v>53.3</v>
      </c>
      <c r="AF12" s="214">
        <v>63.1</v>
      </c>
      <c r="AG12" s="214">
        <v>75.3</v>
      </c>
      <c r="AH12" s="214">
        <v>85.1</v>
      </c>
      <c r="AI12" s="215">
        <v>91.4</v>
      </c>
      <c r="AJ12" s="214">
        <v>97.2</v>
      </c>
      <c r="AK12" s="214">
        <v>100.1</v>
      </c>
      <c r="AL12" s="217">
        <v>45396</v>
      </c>
      <c r="AM12" s="8"/>
      <c r="AN12" s="164"/>
      <c r="AO12" s="173"/>
      <c r="AP12" s="173"/>
      <c r="AQ12" s="173"/>
      <c r="AR12" s="173"/>
      <c r="AS12" s="173"/>
      <c r="AT12" s="173"/>
      <c r="AU12" s="173"/>
      <c r="AV12" s="172"/>
      <c r="AW12" s="172"/>
      <c r="AX12" s="172"/>
      <c r="AY12" s="172"/>
      <c r="AZ12" s="172"/>
      <c r="BA12" s="172"/>
    </row>
    <row r="13" spans="1:53" ht="14.4" customHeight="1">
      <c r="A13" s="274"/>
      <c r="B13" s="275"/>
      <c r="C13" s="264"/>
      <c r="D13" s="115" t="s">
        <v>20</v>
      </c>
      <c r="E13" s="67">
        <v>73.099999999999994</v>
      </c>
      <c r="F13" s="57">
        <v>82.4</v>
      </c>
      <c r="G13" s="58">
        <v>89.3</v>
      </c>
      <c r="H13" s="76">
        <v>45394</v>
      </c>
      <c r="W13" s="257"/>
      <c r="X13" s="257"/>
      <c r="Y13" s="124" t="s">
        <v>20</v>
      </c>
      <c r="Z13" s="67">
        <v>21</v>
      </c>
      <c r="AA13" s="208">
        <v>26.4</v>
      </c>
      <c r="AB13" s="208">
        <v>31.5</v>
      </c>
      <c r="AC13" s="208">
        <v>36.799999999999997</v>
      </c>
      <c r="AD13" s="208">
        <v>42.8</v>
      </c>
      <c r="AE13" s="208">
        <v>50.8</v>
      </c>
      <c r="AF13" s="208">
        <v>61.3</v>
      </c>
      <c r="AG13" s="208">
        <v>73.099999999999994</v>
      </c>
      <c r="AH13" s="208">
        <v>82.4</v>
      </c>
      <c r="AI13" s="208">
        <v>89.3</v>
      </c>
      <c r="AJ13" s="211">
        <v>94.1</v>
      </c>
      <c r="AK13" s="212">
        <v>96.3</v>
      </c>
      <c r="AL13" s="205">
        <v>45394</v>
      </c>
      <c r="AM13" s="8"/>
      <c r="AN13" s="171"/>
      <c r="AO13" s="173"/>
      <c r="AP13" s="173"/>
      <c r="AQ13" s="173"/>
      <c r="AR13" s="173"/>
      <c r="AS13" s="173"/>
      <c r="AT13" s="173"/>
      <c r="AU13" s="173"/>
      <c r="AV13" s="172"/>
      <c r="AW13" s="172"/>
      <c r="AX13" s="172"/>
      <c r="AY13" s="172"/>
      <c r="AZ13" s="172"/>
      <c r="BA13" s="172"/>
    </row>
    <row r="14" spans="1:53" ht="14.4" customHeight="1">
      <c r="A14" s="274"/>
      <c r="B14" s="275"/>
      <c r="C14" s="264"/>
      <c r="D14" s="10" t="s">
        <v>21</v>
      </c>
      <c r="E14" s="62">
        <v>85</v>
      </c>
      <c r="F14" s="62">
        <v>84</v>
      </c>
      <c r="G14" s="62">
        <v>87</v>
      </c>
      <c r="H14" s="10"/>
      <c r="W14" s="257"/>
      <c r="X14" s="257"/>
      <c r="Y14" s="71" t="s">
        <v>21</v>
      </c>
      <c r="Z14" s="62">
        <f t="shared" ref="Z14:AJ14" si="2">ROUND(Z11/Z12*100,0)</f>
        <v>86</v>
      </c>
      <c r="AA14" s="62">
        <f t="shared" si="2"/>
        <v>86</v>
      </c>
      <c r="AB14" s="62">
        <f t="shared" si="2"/>
        <v>92</v>
      </c>
      <c r="AC14" s="62">
        <f t="shared" si="2"/>
        <v>90</v>
      </c>
      <c r="AD14" s="62">
        <f t="shared" si="2"/>
        <v>90</v>
      </c>
      <c r="AE14" s="62">
        <f t="shared" si="2"/>
        <v>86</v>
      </c>
      <c r="AF14" s="62">
        <f t="shared" si="2"/>
        <v>88</v>
      </c>
      <c r="AG14" s="62">
        <f t="shared" si="2"/>
        <v>85</v>
      </c>
      <c r="AH14" s="62">
        <f t="shared" si="2"/>
        <v>84</v>
      </c>
      <c r="AI14" s="62">
        <f t="shared" si="2"/>
        <v>87</v>
      </c>
      <c r="AJ14" s="62">
        <f t="shared" si="2"/>
        <v>0</v>
      </c>
      <c r="AK14" s="62">
        <f>ROUND(AK11/AK12*100,0)</f>
        <v>0</v>
      </c>
      <c r="AL14" s="10"/>
      <c r="AM14" s="8"/>
      <c r="AN14" s="164"/>
      <c r="AO14" s="173"/>
      <c r="AP14" s="173"/>
      <c r="AQ14" s="173"/>
      <c r="AR14" s="173"/>
      <c r="AS14" s="173"/>
      <c r="AT14" s="173"/>
      <c r="AU14" s="173"/>
      <c r="AV14" s="172"/>
      <c r="AW14" s="172"/>
      <c r="AX14" s="172"/>
      <c r="AY14" s="172"/>
      <c r="AZ14" s="172"/>
      <c r="BA14" s="172"/>
    </row>
    <row r="15" spans="1:53" ht="14.4" customHeight="1">
      <c r="A15" s="274"/>
      <c r="B15" s="275"/>
      <c r="C15" s="265"/>
      <c r="D15" s="13" t="s">
        <v>22</v>
      </c>
      <c r="E15" s="65">
        <v>88</v>
      </c>
      <c r="F15" s="65">
        <v>87</v>
      </c>
      <c r="G15" s="65">
        <v>89</v>
      </c>
      <c r="H15" s="77"/>
      <c r="W15" s="257"/>
      <c r="X15" s="258"/>
      <c r="Y15" s="60" t="s">
        <v>22</v>
      </c>
      <c r="Z15" s="63">
        <f t="shared" ref="Z15:AJ15" si="3">ROUND(Z11/Z13*100,0)</f>
        <v>87</v>
      </c>
      <c r="AA15" s="63">
        <f t="shared" si="3"/>
        <v>89</v>
      </c>
      <c r="AB15" s="63">
        <f t="shared" si="3"/>
        <v>93</v>
      </c>
      <c r="AC15" s="65">
        <f t="shared" si="3"/>
        <v>92</v>
      </c>
      <c r="AD15" s="65">
        <f t="shared" si="3"/>
        <v>92</v>
      </c>
      <c r="AE15" s="65">
        <f t="shared" si="3"/>
        <v>90</v>
      </c>
      <c r="AF15" s="65">
        <f t="shared" si="3"/>
        <v>90</v>
      </c>
      <c r="AG15" s="65">
        <f t="shared" si="3"/>
        <v>88</v>
      </c>
      <c r="AH15" s="65">
        <f t="shared" si="3"/>
        <v>87</v>
      </c>
      <c r="AI15" s="65">
        <f t="shared" si="3"/>
        <v>89</v>
      </c>
      <c r="AJ15" s="65">
        <f t="shared" si="3"/>
        <v>0</v>
      </c>
      <c r="AK15" s="65">
        <f>ROUND(AK11/AK13*100,0)</f>
        <v>0</v>
      </c>
      <c r="AL15" s="77"/>
      <c r="AM15" s="86"/>
      <c r="AN15" s="164"/>
      <c r="AO15" s="173"/>
      <c r="AP15" s="173"/>
      <c r="AQ15" s="173"/>
      <c r="AR15" s="173"/>
      <c r="AS15" s="173"/>
      <c r="AT15" s="173"/>
      <c r="AU15" s="173"/>
      <c r="AV15" s="172"/>
      <c r="AW15" s="172"/>
      <c r="AX15" s="172"/>
      <c r="AY15" s="172"/>
      <c r="AZ15" s="172"/>
      <c r="BA15" s="172"/>
    </row>
    <row r="16" spans="1:53" ht="14.4" customHeight="1">
      <c r="A16" s="274"/>
      <c r="B16" s="275"/>
      <c r="C16" s="268" t="s">
        <v>126</v>
      </c>
      <c r="D16" s="162" t="s">
        <v>16</v>
      </c>
      <c r="E16" s="72">
        <v>70</v>
      </c>
      <c r="F16" s="72">
        <v>79</v>
      </c>
      <c r="G16" s="61">
        <v>86.5</v>
      </c>
      <c r="H16" s="96">
        <v>45761</v>
      </c>
      <c r="W16" s="257"/>
      <c r="X16" s="256" t="s">
        <v>128</v>
      </c>
      <c r="Y16" s="122" t="s">
        <v>16</v>
      </c>
      <c r="Z16" s="72">
        <v>19.600000000000001</v>
      </c>
      <c r="AA16" s="72">
        <v>28.5</v>
      </c>
      <c r="AB16" s="72">
        <v>33.5</v>
      </c>
      <c r="AC16" s="72">
        <v>38.1</v>
      </c>
      <c r="AD16" s="72">
        <v>42.5</v>
      </c>
      <c r="AE16" s="72">
        <v>49.4</v>
      </c>
      <c r="AF16" s="72">
        <v>60</v>
      </c>
      <c r="AG16" s="72">
        <v>70</v>
      </c>
      <c r="AH16" s="72">
        <v>79</v>
      </c>
      <c r="AI16" s="72">
        <v>86.5</v>
      </c>
      <c r="AJ16" s="72"/>
      <c r="AK16" s="153"/>
      <c r="AL16" s="221">
        <v>45761</v>
      </c>
      <c r="AM16" s="86"/>
      <c r="AN16" s="260"/>
      <c r="AO16" s="262"/>
      <c r="AP16" s="262"/>
      <c r="AQ16" s="262"/>
      <c r="AR16" s="262"/>
      <c r="AS16" s="262"/>
      <c r="AT16" s="262"/>
      <c r="AU16" s="262"/>
      <c r="AV16" s="259"/>
      <c r="AW16" s="259"/>
      <c r="AX16" s="259"/>
      <c r="AY16" s="259"/>
      <c r="AZ16" s="259"/>
      <c r="BA16" s="259"/>
    </row>
    <row r="17" spans="1:53" ht="14.4" customHeight="1">
      <c r="A17" s="274"/>
      <c r="B17" s="275"/>
      <c r="C17" s="269"/>
      <c r="D17" s="113" t="s">
        <v>18</v>
      </c>
      <c r="E17" s="72">
        <v>82.3</v>
      </c>
      <c r="F17" s="72">
        <v>95.1</v>
      </c>
      <c r="G17" s="153">
        <v>99.3</v>
      </c>
      <c r="H17" s="163">
        <v>45394</v>
      </c>
      <c r="W17" s="257"/>
      <c r="X17" s="257"/>
      <c r="Y17" s="123" t="s">
        <v>18</v>
      </c>
      <c r="Z17" s="72">
        <v>25.2</v>
      </c>
      <c r="AA17" s="214">
        <v>32.799999999999997</v>
      </c>
      <c r="AB17" s="214">
        <v>39.1</v>
      </c>
      <c r="AC17" s="214">
        <v>45.1</v>
      </c>
      <c r="AD17" s="214">
        <v>53.5</v>
      </c>
      <c r="AE17" s="214">
        <v>61.8</v>
      </c>
      <c r="AF17" s="214">
        <v>72.3</v>
      </c>
      <c r="AG17" s="214">
        <v>82.3</v>
      </c>
      <c r="AH17" s="214">
        <v>95.1</v>
      </c>
      <c r="AI17" s="214">
        <v>99.3</v>
      </c>
      <c r="AJ17" s="214">
        <v>106.1</v>
      </c>
      <c r="AK17" s="216">
        <v>113.5</v>
      </c>
      <c r="AL17" s="218">
        <v>45394</v>
      </c>
      <c r="AM17" s="8"/>
      <c r="AN17" s="260"/>
      <c r="AO17" s="262"/>
      <c r="AP17" s="262"/>
      <c r="AQ17" s="262"/>
      <c r="AR17" s="262"/>
      <c r="AS17" s="262"/>
      <c r="AT17" s="262"/>
      <c r="AU17" s="262"/>
      <c r="AV17" s="259"/>
      <c r="AW17" s="259"/>
      <c r="AX17" s="259"/>
      <c r="AY17" s="259"/>
      <c r="AZ17" s="259"/>
      <c r="BA17" s="259"/>
    </row>
    <row r="18" spans="1:53" ht="14.4" customHeight="1">
      <c r="A18" s="274"/>
      <c r="B18" s="275"/>
      <c r="C18" s="269"/>
      <c r="D18" s="115" t="s">
        <v>20</v>
      </c>
      <c r="E18" s="67">
        <v>78.2</v>
      </c>
      <c r="F18" s="57">
        <v>87.8</v>
      </c>
      <c r="G18" s="58">
        <v>95.6</v>
      </c>
      <c r="H18" s="76">
        <v>45393</v>
      </c>
      <c r="W18" s="257"/>
      <c r="X18" s="257"/>
      <c r="Y18" s="124" t="s">
        <v>20</v>
      </c>
      <c r="Z18" s="67">
        <v>22.4</v>
      </c>
      <c r="AA18" s="208">
        <v>29.8</v>
      </c>
      <c r="AB18" s="208">
        <v>36.4</v>
      </c>
      <c r="AC18" s="208">
        <v>42</v>
      </c>
      <c r="AD18" s="208">
        <v>47.9</v>
      </c>
      <c r="AE18" s="208">
        <v>56.4</v>
      </c>
      <c r="AF18" s="208">
        <v>67.400000000000006</v>
      </c>
      <c r="AG18" s="208">
        <v>78.2</v>
      </c>
      <c r="AH18" s="208">
        <v>87.8</v>
      </c>
      <c r="AI18" s="208">
        <v>95.6</v>
      </c>
      <c r="AJ18" s="211">
        <v>101.3</v>
      </c>
      <c r="AK18" s="212">
        <v>105.5</v>
      </c>
      <c r="AL18" s="205">
        <v>45393</v>
      </c>
      <c r="AM18" s="8"/>
      <c r="AN18" s="260"/>
      <c r="AO18" s="262"/>
      <c r="AP18" s="262"/>
      <c r="AQ18" s="262"/>
      <c r="AR18" s="262"/>
      <c r="AS18" s="262"/>
      <c r="AT18" s="262"/>
      <c r="AU18" s="262"/>
      <c r="AV18" s="259"/>
      <c r="AW18" s="259"/>
      <c r="AX18" s="259"/>
      <c r="AY18" s="259"/>
      <c r="AZ18" s="259"/>
      <c r="BA18" s="259"/>
    </row>
    <row r="19" spans="1:53" ht="14.4" customHeight="1">
      <c r="A19" s="274"/>
      <c r="B19" s="275"/>
      <c r="C19" s="269"/>
      <c r="D19" s="10" t="s">
        <v>21</v>
      </c>
      <c r="E19" s="62">
        <v>85</v>
      </c>
      <c r="F19" s="62">
        <v>83</v>
      </c>
      <c r="G19" s="62">
        <v>87</v>
      </c>
      <c r="H19" s="10"/>
      <c r="W19" s="257"/>
      <c r="X19" s="257"/>
      <c r="Y19" s="59" t="s">
        <v>21</v>
      </c>
      <c r="Z19" s="62">
        <f t="shared" ref="Z19:AJ19" si="4">ROUND(Z16/Z17*100,0)</f>
        <v>78</v>
      </c>
      <c r="AA19" s="62">
        <f t="shared" si="4"/>
        <v>87</v>
      </c>
      <c r="AB19" s="62">
        <f t="shared" si="4"/>
        <v>86</v>
      </c>
      <c r="AC19" s="62">
        <f t="shared" si="4"/>
        <v>84</v>
      </c>
      <c r="AD19" s="62">
        <f t="shared" si="4"/>
        <v>79</v>
      </c>
      <c r="AE19" s="62">
        <f t="shared" si="4"/>
        <v>80</v>
      </c>
      <c r="AF19" s="62">
        <f t="shared" si="4"/>
        <v>83</v>
      </c>
      <c r="AG19" s="62">
        <f t="shared" si="4"/>
        <v>85</v>
      </c>
      <c r="AH19" s="62">
        <f t="shared" si="4"/>
        <v>83</v>
      </c>
      <c r="AI19" s="62">
        <f t="shared" si="4"/>
        <v>87</v>
      </c>
      <c r="AJ19" s="62">
        <f t="shared" si="4"/>
        <v>0</v>
      </c>
      <c r="AK19" s="62">
        <f>ROUND(AK16/AK17*100,0)</f>
        <v>0</v>
      </c>
      <c r="AL19" s="10"/>
      <c r="AM19" s="8"/>
      <c r="AN19" s="260"/>
      <c r="AO19" s="262"/>
      <c r="AP19" s="262"/>
      <c r="AQ19" s="262"/>
      <c r="AR19" s="262"/>
      <c r="AS19" s="262"/>
      <c r="AT19" s="262"/>
      <c r="AU19" s="262"/>
      <c r="AV19" s="259"/>
      <c r="AW19" s="259"/>
      <c r="AX19" s="259"/>
      <c r="AY19" s="259"/>
      <c r="AZ19" s="259"/>
      <c r="BA19" s="259"/>
    </row>
    <row r="20" spans="1:53" ht="14.4" customHeight="1">
      <c r="A20" s="274"/>
      <c r="B20" s="275"/>
      <c r="C20" s="278"/>
      <c r="D20" s="13" t="s">
        <v>22</v>
      </c>
      <c r="E20" s="65">
        <v>90</v>
      </c>
      <c r="F20" s="65">
        <v>90</v>
      </c>
      <c r="G20" s="65">
        <v>90</v>
      </c>
      <c r="H20" s="77"/>
      <c r="W20" s="257"/>
      <c r="X20" s="258"/>
      <c r="Y20" s="60" t="s">
        <v>22</v>
      </c>
      <c r="Z20" s="63">
        <f t="shared" ref="Z20:AJ20" si="5">ROUND(Z16/Z18*100,0)</f>
        <v>88</v>
      </c>
      <c r="AA20" s="63">
        <f t="shared" si="5"/>
        <v>96</v>
      </c>
      <c r="AB20" s="63">
        <f t="shared" si="5"/>
        <v>92</v>
      </c>
      <c r="AC20" s="65">
        <f t="shared" si="5"/>
        <v>91</v>
      </c>
      <c r="AD20" s="65">
        <f t="shared" si="5"/>
        <v>89</v>
      </c>
      <c r="AE20" s="65">
        <f t="shared" si="5"/>
        <v>88</v>
      </c>
      <c r="AF20" s="65">
        <f t="shared" si="5"/>
        <v>89</v>
      </c>
      <c r="AG20" s="65">
        <f t="shared" si="5"/>
        <v>90</v>
      </c>
      <c r="AH20" s="65">
        <f t="shared" si="5"/>
        <v>90</v>
      </c>
      <c r="AI20" s="65">
        <f t="shared" si="5"/>
        <v>90</v>
      </c>
      <c r="AJ20" s="65">
        <f t="shared" si="5"/>
        <v>0</v>
      </c>
      <c r="AK20" s="65">
        <f>ROUND(AK16/AK18*100,0)</f>
        <v>0</v>
      </c>
      <c r="AL20" s="77"/>
      <c r="AM20" s="86"/>
      <c r="AN20" s="260"/>
      <c r="AO20" s="262"/>
      <c r="AP20" s="262"/>
      <c r="AQ20" s="262"/>
      <c r="AR20" s="262"/>
      <c r="AS20" s="262"/>
      <c r="AT20" s="262"/>
      <c r="AU20" s="262"/>
      <c r="AV20" s="259"/>
      <c r="AW20" s="259"/>
      <c r="AX20" s="259"/>
      <c r="AY20" s="259"/>
      <c r="AZ20" s="259"/>
      <c r="BA20" s="259"/>
    </row>
    <row r="21" spans="1:53" ht="14.4" customHeight="1">
      <c r="A21" s="274"/>
      <c r="B21" s="275"/>
      <c r="C21" s="263" t="s">
        <v>110</v>
      </c>
      <c r="D21" s="162" t="s">
        <v>16</v>
      </c>
      <c r="E21" s="72">
        <v>77.3</v>
      </c>
      <c r="F21" s="57">
        <v>86.4</v>
      </c>
      <c r="G21" s="61">
        <v>95</v>
      </c>
      <c r="H21" s="96">
        <v>45759</v>
      </c>
      <c r="W21" s="257"/>
      <c r="X21" s="256" t="s">
        <v>68</v>
      </c>
      <c r="Y21" s="122" t="s">
        <v>16</v>
      </c>
      <c r="Z21" s="72">
        <v>21.6</v>
      </c>
      <c r="AA21" s="72">
        <v>29.7</v>
      </c>
      <c r="AB21" s="72">
        <v>34.299999999999997</v>
      </c>
      <c r="AC21" s="72">
        <v>41.2</v>
      </c>
      <c r="AD21" s="72">
        <v>48.4</v>
      </c>
      <c r="AE21" s="72">
        <v>56.4</v>
      </c>
      <c r="AF21" s="72">
        <v>67.3</v>
      </c>
      <c r="AG21" s="72">
        <v>77.3</v>
      </c>
      <c r="AH21" s="72">
        <v>86.4</v>
      </c>
      <c r="AI21" s="72">
        <v>95</v>
      </c>
      <c r="AJ21" s="57"/>
      <c r="AK21" s="66"/>
      <c r="AL21" s="221">
        <v>45759</v>
      </c>
      <c r="AM21" s="86"/>
      <c r="AN21" s="260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172"/>
      <c r="BA21" s="259"/>
    </row>
    <row r="22" spans="1:53" ht="14.4" customHeight="1">
      <c r="A22" s="274"/>
      <c r="B22" s="275"/>
      <c r="C22" s="264"/>
      <c r="D22" s="113" t="s">
        <v>18</v>
      </c>
      <c r="E22" s="72">
        <v>77.099999999999994</v>
      </c>
      <c r="F22" s="57">
        <v>85.4</v>
      </c>
      <c r="G22" s="72">
        <v>92.9</v>
      </c>
      <c r="H22" s="163">
        <v>45395</v>
      </c>
      <c r="W22" s="257"/>
      <c r="X22" s="257"/>
      <c r="Y22" s="123" t="s">
        <v>18</v>
      </c>
      <c r="Z22" s="72">
        <v>21.3</v>
      </c>
      <c r="AA22" s="214">
        <v>26.9</v>
      </c>
      <c r="AB22" s="214">
        <v>32.299999999999997</v>
      </c>
      <c r="AC22" s="214">
        <v>38.5</v>
      </c>
      <c r="AD22" s="214">
        <v>46.8</v>
      </c>
      <c r="AE22" s="214">
        <v>55.2</v>
      </c>
      <c r="AF22" s="214">
        <v>65.7</v>
      </c>
      <c r="AG22" s="214">
        <v>77.099999999999994</v>
      </c>
      <c r="AH22" s="214">
        <v>85.4</v>
      </c>
      <c r="AI22" s="214">
        <v>92.9</v>
      </c>
      <c r="AJ22" s="211">
        <v>97.2</v>
      </c>
      <c r="AK22" s="211">
        <v>102.3</v>
      </c>
      <c r="AL22" s="218">
        <v>45395</v>
      </c>
      <c r="AM22" s="8"/>
      <c r="AN22" s="260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172"/>
      <c r="BA22" s="259"/>
    </row>
    <row r="23" spans="1:53" ht="14.4" customHeight="1">
      <c r="A23" s="274"/>
      <c r="B23" s="275"/>
      <c r="C23" s="264"/>
      <c r="D23" s="115" t="s">
        <v>20</v>
      </c>
      <c r="E23" s="57">
        <v>77.099999999999994</v>
      </c>
      <c r="F23" s="57">
        <v>87.2</v>
      </c>
      <c r="G23" s="58">
        <v>95</v>
      </c>
      <c r="H23" s="76">
        <v>45393</v>
      </c>
      <c r="W23" s="257"/>
      <c r="X23" s="257"/>
      <c r="Y23" s="124" t="s">
        <v>20</v>
      </c>
      <c r="Z23" s="57">
        <v>20.9</v>
      </c>
      <c r="AA23" s="211">
        <v>27</v>
      </c>
      <c r="AB23" s="211">
        <v>33.200000000000003</v>
      </c>
      <c r="AC23" s="211">
        <v>39.299999999999997</v>
      </c>
      <c r="AD23" s="211">
        <v>45.9</v>
      </c>
      <c r="AE23" s="211">
        <v>54.4</v>
      </c>
      <c r="AF23" s="211">
        <v>65.599999999999994</v>
      </c>
      <c r="AG23" s="211">
        <v>77.099999999999994</v>
      </c>
      <c r="AH23" s="211">
        <v>87.2</v>
      </c>
      <c r="AI23" s="211">
        <v>95</v>
      </c>
      <c r="AJ23" s="211">
        <v>100.7</v>
      </c>
      <c r="AK23" s="212">
        <v>104.8</v>
      </c>
      <c r="AL23" s="205">
        <v>45393</v>
      </c>
      <c r="AM23" s="8"/>
      <c r="AN23" s="260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172"/>
      <c r="BA23" s="259"/>
    </row>
    <row r="24" spans="1:53" ht="14.4" customHeight="1">
      <c r="A24" s="274"/>
      <c r="B24" s="275"/>
      <c r="C24" s="264"/>
      <c r="D24" s="10" t="s">
        <v>21</v>
      </c>
      <c r="E24" s="62">
        <v>100</v>
      </c>
      <c r="F24" s="62">
        <v>101</v>
      </c>
      <c r="G24" s="62">
        <v>102</v>
      </c>
      <c r="H24" s="10"/>
      <c r="W24" s="257"/>
      <c r="X24" s="257"/>
      <c r="Y24" s="59" t="s">
        <v>21</v>
      </c>
      <c r="Z24" s="62">
        <f t="shared" ref="Z24:AJ24" si="6">IFERROR(ROUND(Z21/Z22*100,0),"")</f>
        <v>101</v>
      </c>
      <c r="AA24" s="62">
        <f t="shared" si="6"/>
        <v>110</v>
      </c>
      <c r="AB24" s="62">
        <f t="shared" si="6"/>
        <v>106</v>
      </c>
      <c r="AC24" s="62">
        <f t="shared" si="6"/>
        <v>107</v>
      </c>
      <c r="AD24" s="62">
        <f t="shared" si="6"/>
        <v>103</v>
      </c>
      <c r="AE24" s="62">
        <f t="shared" si="6"/>
        <v>102</v>
      </c>
      <c r="AF24" s="62">
        <f t="shared" si="6"/>
        <v>102</v>
      </c>
      <c r="AG24" s="62">
        <f t="shared" si="6"/>
        <v>100</v>
      </c>
      <c r="AH24" s="62">
        <f t="shared" si="6"/>
        <v>101</v>
      </c>
      <c r="AI24" s="62">
        <f t="shared" si="6"/>
        <v>102</v>
      </c>
      <c r="AJ24" s="62">
        <f t="shared" si="6"/>
        <v>0</v>
      </c>
      <c r="AK24" s="62">
        <f>IFERROR(ROUND(AK21/AK22*100,0),"")</f>
        <v>0</v>
      </c>
      <c r="AL24" s="10"/>
      <c r="AM24" s="8"/>
      <c r="AN24" s="260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172"/>
      <c r="BA24" s="259"/>
    </row>
    <row r="25" spans="1:53" ht="14.4" customHeight="1">
      <c r="A25" s="274"/>
      <c r="B25" s="275"/>
      <c r="C25" s="265"/>
      <c r="D25" s="13" t="s">
        <v>22</v>
      </c>
      <c r="E25" s="63">
        <v>100</v>
      </c>
      <c r="F25" s="63">
        <v>99</v>
      </c>
      <c r="G25" s="63">
        <v>100</v>
      </c>
      <c r="H25" s="77"/>
      <c r="W25" s="257"/>
      <c r="X25" s="258"/>
      <c r="Y25" s="60" t="s">
        <v>22</v>
      </c>
      <c r="Z25" s="63">
        <f t="shared" ref="Z25:AJ25" si="7">IFERROR(ROUND(Z21/Z23*100,0),"")</f>
        <v>103</v>
      </c>
      <c r="AA25" s="63">
        <f t="shared" si="7"/>
        <v>110</v>
      </c>
      <c r="AB25" s="63">
        <f t="shared" si="7"/>
        <v>103</v>
      </c>
      <c r="AC25" s="63">
        <f t="shared" si="7"/>
        <v>105</v>
      </c>
      <c r="AD25" s="63">
        <f t="shared" si="7"/>
        <v>105</v>
      </c>
      <c r="AE25" s="63">
        <f t="shared" si="7"/>
        <v>104</v>
      </c>
      <c r="AF25" s="63">
        <f t="shared" si="7"/>
        <v>103</v>
      </c>
      <c r="AG25" s="63">
        <f t="shared" si="7"/>
        <v>100</v>
      </c>
      <c r="AH25" s="63">
        <f t="shared" si="7"/>
        <v>99</v>
      </c>
      <c r="AI25" s="63">
        <f t="shared" si="7"/>
        <v>100</v>
      </c>
      <c r="AJ25" s="63">
        <f t="shared" si="7"/>
        <v>0</v>
      </c>
      <c r="AK25" s="63">
        <f>IFERROR(ROUND(AK21/AK23*100,0),"")</f>
        <v>0</v>
      </c>
      <c r="AL25" s="77"/>
      <c r="AM25" s="86"/>
      <c r="AN25" s="260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172"/>
      <c r="BA25" s="259"/>
    </row>
    <row r="26" spans="1:53" ht="14.4" customHeight="1">
      <c r="A26" s="274"/>
      <c r="B26" s="275"/>
      <c r="C26" s="263" t="s">
        <v>111</v>
      </c>
      <c r="D26" s="162" t="s">
        <v>16</v>
      </c>
      <c r="E26" s="57">
        <v>70.5</v>
      </c>
      <c r="F26" s="57">
        <v>79</v>
      </c>
      <c r="G26" s="57">
        <v>87</v>
      </c>
      <c r="H26" s="181">
        <v>45761</v>
      </c>
      <c r="W26" s="257"/>
      <c r="X26" s="256" t="s">
        <v>71</v>
      </c>
      <c r="Y26" s="122" t="s">
        <v>16</v>
      </c>
      <c r="Z26" s="57">
        <f t="shared" ref="Z26:AJ26" si="8">IFERROR(ROUND(AVERAGE(Z11,Z16,Z21),1),"")</f>
        <v>19.8</v>
      </c>
      <c r="AA26" s="57">
        <f>IFERROR(ROUND(AVERAGE(AA11,AA16,AA21),1),"")</f>
        <v>27.3</v>
      </c>
      <c r="AB26" s="57">
        <f t="shared" si="8"/>
        <v>32.299999999999997</v>
      </c>
      <c r="AC26" s="57">
        <f t="shared" si="8"/>
        <v>37.700000000000003</v>
      </c>
      <c r="AD26" s="57">
        <f t="shared" si="8"/>
        <v>43.4</v>
      </c>
      <c r="AE26" s="57">
        <f t="shared" si="8"/>
        <v>50.5</v>
      </c>
      <c r="AF26" s="57">
        <f t="shared" si="8"/>
        <v>60.9</v>
      </c>
      <c r="AG26" s="57">
        <f t="shared" si="8"/>
        <v>70.5</v>
      </c>
      <c r="AH26" s="57">
        <f t="shared" si="8"/>
        <v>79</v>
      </c>
      <c r="AI26" s="57">
        <f t="shared" si="8"/>
        <v>87</v>
      </c>
      <c r="AJ26" s="57" t="str">
        <f t="shared" si="8"/>
        <v/>
      </c>
      <c r="AK26" s="57" t="str">
        <f>IFERROR(ROUND(AVERAGE(AK11,AK16,AK21),1),"")</f>
        <v/>
      </c>
      <c r="AL26" s="222">
        <v>45761</v>
      </c>
      <c r="AM26" s="86"/>
      <c r="AN26" s="260"/>
      <c r="AO26" s="172"/>
      <c r="AP26" s="172"/>
      <c r="AQ26" s="172"/>
      <c r="AR26" s="172"/>
      <c r="AS26" s="172"/>
      <c r="AT26" s="172"/>
      <c r="AU26" s="172"/>
      <c r="AV26" s="172"/>
      <c r="AW26" s="172"/>
      <c r="AX26" s="259"/>
      <c r="AY26" s="259"/>
      <c r="AZ26" s="172"/>
      <c r="BA26" s="259"/>
    </row>
    <row r="27" spans="1:53" ht="14.4" customHeight="1">
      <c r="A27" s="274"/>
      <c r="B27" s="275"/>
      <c r="C27" s="264"/>
      <c r="D27" s="113" t="s">
        <v>18</v>
      </c>
      <c r="E27" s="57">
        <v>78.2</v>
      </c>
      <c r="F27" s="57">
        <v>88.5</v>
      </c>
      <c r="G27" s="57">
        <v>94.5</v>
      </c>
      <c r="H27" s="180">
        <v>45395</v>
      </c>
      <c r="W27" s="257"/>
      <c r="X27" s="257"/>
      <c r="Y27" s="123" t="s">
        <v>18</v>
      </c>
      <c r="Z27" s="57">
        <f t="shared" ref="Z27:AK27" si="9">ROUND(AVERAGE(Z12,Z17,Z22),1)</f>
        <v>22.5</v>
      </c>
      <c r="AA27" s="211">
        <f t="shared" si="9"/>
        <v>29</v>
      </c>
      <c r="AB27" s="211">
        <f t="shared" si="9"/>
        <v>34.4</v>
      </c>
      <c r="AC27" s="211">
        <f>ROUND(AVERAGE(AC12,AC17,AC22),1)</f>
        <v>40.299999999999997</v>
      </c>
      <c r="AD27" s="211">
        <f t="shared" si="9"/>
        <v>48</v>
      </c>
      <c r="AE27" s="211">
        <f t="shared" si="9"/>
        <v>56.8</v>
      </c>
      <c r="AF27" s="211">
        <f t="shared" si="9"/>
        <v>67</v>
      </c>
      <c r="AG27" s="211">
        <f t="shared" si="9"/>
        <v>78.2</v>
      </c>
      <c r="AH27" s="211">
        <f t="shared" si="9"/>
        <v>88.5</v>
      </c>
      <c r="AI27" s="211">
        <f t="shared" si="9"/>
        <v>94.5</v>
      </c>
      <c r="AJ27" s="211">
        <f t="shared" si="9"/>
        <v>100.2</v>
      </c>
      <c r="AK27" s="211">
        <f t="shared" si="9"/>
        <v>105.3</v>
      </c>
      <c r="AL27" s="219">
        <v>45395</v>
      </c>
      <c r="AM27" s="86"/>
      <c r="AN27" s="260"/>
      <c r="AO27" s="172"/>
      <c r="AP27" s="172"/>
      <c r="AQ27" s="172"/>
      <c r="AR27" s="172"/>
      <c r="AS27" s="172"/>
      <c r="AT27" s="172"/>
      <c r="AU27" s="172"/>
      <c r="AV27" s="172"/>
      <c r="AW27" s="172"/>
      <c r="AX27" s="259"/>
      <c r="AY27" s="259"/>
      <c r="AZ27" s="172"/>
      <c r="BA27" s="259"/>
    </row>
    <row r="28" spans="1:53" ht="14.4" customHeight="1">
      <c r="A28" s="274"/>
      <c r="B28" s="275"/>
      <c r="C28" s="264"/>
      <c r="D28" s="115" t="s">
        <v>20</v>
      </c>
      <c r="E28" s="67">
        <v>76.099999999999994</v>
      </c>
      <c r="F28" s="57">
        <v>85.8</v>
      </c>
      <c r="G28" s="57">
        <v>93.3</v>
      </c>
      <c r="H28" s="132">
        <v>45027</v>
      </c>
      <c r="W28" s="257"/>
      <c r="X28" s="257"/>
      <c r="Y28" s="124" t="s">
        <v>20</v>
      </c>
      <c r="Z28" s="67">
        <f t="shared" ref="Z28:AK28" si="10">ROUND(AVERAGE(Z13,Z18,Z23),1)</f>
        <v>21.4</v>
      </c>
      <c r="AA28" s="208">
        <f t="shared" si="10"/>
        <v>27.7</v>
      </c>
      <c r="AB28" s="208">
        <f t="shared" si="10"/>
        <v>33.700000000000003</v>
      </c>
      <c r="AC28" s="208">
        <f t="shared" si="10"/>
        <v>39.4</v>
      </c>
      <c r="AD28" s="208">
        <f t="shared" si="10"/>
        <v>45.5</v>
      </c>
      <c r="AE28" s="208">
        <f t="shared" si="10"/>
        <v>53.9</v>
      </c>
      <c r="AF28" s="208">
        <f t="shared" si="10"/>
        <v>64.8</v>
      </c>
      <c r="AG28" s="208">
        <f t="shared" si="10"/>
        <v>76.099999999999994</v>
      </c>
      <c r="AH28" s="208">
        <f t="shared" si="10"/>
        <v>85.8</v>
      </c>
      <c r="AI28" s="208">
        <f t="shared" si="10"/>
        <v>93.3</v>
      </c>
      <c r="AJ28" s="211">
        <f t="shared" si="10"/>
        <v>98.7</v>
      </c>
      <c r="AK28" s="211">
        <f t="shared" si="10"/>
        <v>102.2</v>
      </c>
      <c r="AL28" s="220">
        <v>45027</v>
      </c>
      <c r="AM28" s="8"/>
      <c r="AN28" s="260"/>
      <c r="AO28" s="172"/>
      <c r="AP28" s="172"/>
      <c r="AQ28" s="172"/>
      <c r="AR28" s="172"/>
      <c r="AS28" s="172"/>
      <c r="AT28" s="172"/>
      <c r="AU28" s="172"/>
      <c r="AV28" s="172"/>
      <c r="AW28" s="172"/>
      <c r="AX28" s="259"/>
      <c r="AY28" s="259"/>
      <c r="AZ28" s="172"/>
      <c r="BA28" s="259"/>
    </row>
    <row r="29" spans="1:53" ht="14.4" customHeight="1">
      <c r="A29" s="274"/>
      <c r="B29" s="275"/>
      <c r="C29" s="264"/>
      <c r="D29" s="10" t="s">
        <v>21</v>
      </c>
      <c r="E29" s="62">
        <v>90</v>
      </c>
      <c r="F29" s="62">
        <v>89</v>
      </c>
      <c r="G29" s="62">
        <v>92</v>
      </c>
      <c r="H29" s="10"/>
      <c r="W29" s="257"/>
      <c r="X29" s="257"/>
      <c r="Y29" s="71" t="s">
        <v>21</v>
      </c>
      <c r="Z29" s="62">
        <f t="shared" ref="Z29:AJ29" si="11">IFERROR(ROUND(Z26/Z27*100,0),"")</f>
        <v>88</v>
      </c>
      <c r="AA29" s="62">
        <f t="shared" si="11"/>
        <v>94</v>
      </c>
      <c r="AB29" s="62">
        <f t="shared" si="11"/>
        <v>94</v>
      </c>
      <c r="AC29" s="62">
        <f t="shared" si="11"/>
        <v>94</v>
      </c>
      <c r="AD29" s="62">
        <f t="shared" si="11"/>
        <v>90</v>
      </c>
      <c r="AE29" s="62">
        <f t="shared" si="11"/>
        <v>89</v>
      </c>
      <c r="AF29" s="62">
        <f t="shared" si="11"/>
        <v>91</v>
      </c>
      <c r="AG29" s="62">
        <f t="shared" si="11"/>
        <v>90</v>
      </c>
      <c r="AH29" s="62">
        <f t="shared" si="11"/>
        <v>89</v>
      </c>
      <c r="AI29" s="62">
        <f t="shared" si="11"/>
        <v>92</v>
      </c>
      <c r="AJ29" s="62" t="str">
        <f t="shared" si="11"/>
        <v/>
      </c>
      <c r="AK29" s="62" t="str">
        <f>IFERROR(ROUND(AK26/AK27*100,0),"")</f>
        <v/>
      </c>
      <c r="AL29" s="10"/>
      <c r="AM29" s="8"/>
      <c r="AN29" s="260"/>
      <c r="AO29" s="172"/>
      <c r="AP29" s="172"/>
      <c r="AQ29" s="172"/>
      <c r="AR29" s="172"/>
      <c r="AS29" s="172"/>
      <c r="AT29" s="172"/>
      <c r="AU29" s="172"/>
      <c r="AV29" s="172"/>
      <c r="AW29" s="172"/>
      <c r="AX29" s="259"/>
      <c r="AY29" s="259"/>
      <c r="AZ29" s="172"/>
      <c r="BA29" s="259"/>
    </row>
    <row r="30" spans="1:53" ht="14.4" customHeight="1">
      <c r="A30" s="276"/>
      <c r="B30" s="277"/>
      <c r="C30" s="265"/>
      <c r="D30" s="13" t="s">
        <v>22</v>
      </c>
      <c r="E30" s="63">
        <v>93</v>
      </c>
      <c r="F30" s="63">
        <v>92</v>
      </c>
      <c r="G30" s="63">
        <v>93</v>
      </c>
      <c r="H30" s="77"/>
      <c r="W30" s="258"/>
      <c r="X30" s="258"/>
      <c r="Y30" s="60" t="s">
        <v>22</v>
      </c>
      <c r="Z30" s="63">
        <f t="shared" ref="Z30:AJ30" si="12">IFERROR(ROUND(Z26/Z28*100,0),"")</f>
        <v>93</v>
      </c>
      <c r="AA30" s="63">
        <f t="shared" si="12"/>
        <v>99</v>
      </c>
      <c r="AB30" s="63">
        <f t="shared" si="12"/>
        <v>96</v>
      </c>
      <c r="AC30" s="63">
        <f t="shared" si="12"/>
        <v>96</v>
      </c>
      <c r="AD30" s="63">
        <f t="shared" si="12"/>
        <v>95</v>
      </c>
      <c r="AE30" s="63">
        <f t="shared" si="12"/>
        <v>94</v>
      </c>
      <c r="AF30" s="63">
        <f t="shared" si="12"/>
        <v>94</v>
      </c>
      <c r="AG30" s="63">
        <f t="shared" si="12"/>
        <v>93</v>
      </c>
      <c r="AH30" s="63">
        <f t="shared" si="12"/>
        <v>92</v>
      </c>
      <c r="AI30" s="63">
        <f t="shared" si="12"/>
        <v>93</v>
      </c>
      <c r="AJ30" s="63" t="str">
        <f t="shared" si="12"/>
        <v/>
      </c>
      <c r="AK30" s="63" t="str">
        <f>IFERROR(ROUND(AK26/AK28*100,0),"")</f>
        <v/>
      </c>
      <c r="AL30" s="77"/>
      <c r="AN30" s="260"/>
      <c r="AO30" s="172"/>
      <c r="AP30" s="172"/>
      <c r="AQ30" s="172"/>
      <c r="AR30" s="172"/>
      <c r="AS30" s="172"/>
      <c r="AT30" s="172"/>
      <c r="AU30" s="172"/>
      <c r="AV30" s="172"/>
      <c r="AW30" s="172"/>
      <c r="AX30" s="259"/>
      <c r="AY30" s="259"/>
      <c r="AZ30" s="172"/>
      <c r="BA30" s="259"/>
    </row>
    <row r="31" spans="1:53" ht="14.4" customHeight="1">
      <c r="E31" s="150"/>
      <c r="F31" s="150"/>
      <c r="G31" s="150"/>
    </row>
    <row r="32" spans="1:53" ht="14.4" customHeight="1">
      <c r="A32" s="14" t="s">
        <v>72</v>
      </c>
    </row>
    <row r="33" spans="1:37" ht="14.4" hidden="1" customHeight="1">
      <c r="A33" s="15" t="s">
        <v>73</v>
      </c>
      <c r="B33" s="15"/>
      <c r="W33" s="14" t="s">
        <v>95</v>
      </c>
      <c r="Y33" s="14" t="s">
        <v>93</v>
      </c>
      <c r="Z33" s="149" t="s">
        <v>101</v>
      </c>
      <c r="AA33" s="149" t="e">
        <f>(AA6-AA7)/(#REF!/10)</f>
        <v>#REF!</v>
      </c>
      <c r="AB33" s="89" t="e">
        <f>(AB6-AB7)/(#REF!/10)</f>
        <v>#REF!</v>
      </c>
      <c r="AC33" s="89" t="e">
        <f>(AC6-AC7)/(#REF!/10)</f>
        <v>#REF!</v>
      </c>
      <c r="AD33" s="89" t="e">
        <f>(AD6-AD7)/(#REF!/10)</f>
        <v>#REF!</v>
      </c>
      <c r="AE33" s="89" t="e">
        <f>(AE6-AE7)/(#REF!/10)</f>
        <v>#REF!</v>
      </c>
      <c r="AF33" s="89" t="e">
        <f>(AF6-AF7)/(#REF!/10)</f>
        <v>#REF!</v>
      </c>
      <c r="AG33" s="89" t="e">
        <f>(AG6-AG7)/(#REF!/10)</f>
        <v>#REF!</v>
      </c>
      <c r="AH33" s="89" t="e">
        <f>(AH6-AH7)/(#REF!/10)</f>
        <v>#REF!</v>
      </c>
      <c r="AI33" s="89" t="e">
        <f>(AI6-AI7)/(#REF!/10)</f>
        <v>#REF!</v>
      </c>
      <c r="AJ33" s="89" t="e">
        <f>(AJ6-AJ7)/(#REF!/10)</f>
        <v>#REF!</v>
      </c>
      <c r="AK33" s="89"/>
    </row>
    <row r="34" spans="1:37" ht="14.4" hidden="1" customHeight="1">
      <c r="A34" s="14" t="s">
        <v>148</v>
      </c>
      <c r="F34" s="21"/>
      <c r="Y34" s="14" t="s">
        <v>94</v>
      </c>
      <c r="Z34" s="149" t="s">
        <v>101</v>
      </c>
      <c r="AA34" s="149" t="e">
        <f>(AA6-AA8)/(#REF!/10)</f>
        <v>#REF!</v>
      </c>
      <c r="AB34" s="89" t="e">
        <f>(AB6-AB8)/(#REF!/10)</f>
        <v>#REF!</v>
      </c>
      <c r="AC34" s="89" t="e">
        <f>(AC6-AC8)/(#REF!/10)</f>
        <v>#REF!</v>
      </c>
      <c r="AD34" s="89" t="e">
        <f>(AD6-AD8)/(#REF!/10)</f>
        <v>#REF!</v>
      </c>
      <c r="AE34" s="89" t="e">
        <f>(AE6-AE8)/(#REF!/10)</f>
        <v>#REF!</v>
      </c>
      <c r="AF34" s="89" t="e">
        <f>(AF6-AF8)/(#REF!/10)</f>
        <v>#REF!</v>
      </c>
      <c r="AG34" s="89" t="e">
        <f>(AG6-AG8)/(#REF!/10)</f>
        <v>#REF!</v>
      </c>
      <c r="AH34" s="89" t="e">
        <f>(AH6-AH8)/(#REF!/10)</f>
        <v>#REF!</v>
      </c>
      <c r="AI34" s="89" t="e">
        <f>(AI6-AI8)/(#REF!/10)</f>
        <v>#REF!</v>
      </c>
      <c r="AJ34" s="89" t="e">
        <f>(AJ6-AJ8)/(#REF!/10)</f>
        <v>#REF!</v>
      </c>
      <c r="AK34" s="89"/>
    </row>
    <row r="35" spans="1:37" ht="14.4" hidden="1" customHeight="1">
      <c r="F35" s="21"/>
      <c r="Z35" s="150"/>
      <c r="AA35" s="167"/>
      <c r="AB35" s="89"/>
      <c r="AC35" s="89"/>
      <c r="AE35" s="89"/>
      <c r="AF35" s="89"/>
      <c r="AG35" s="89"/>
      <c r="AH35" s="73"/>
      <c r="AI35" s="89"/>
      <c r="AJ35" s="89"/>
      <c r="AK35" s="73"/>
    </row>
    <row r="36" spans="1:37" ht="14.4" customHeight="1">
      <c r="A36" s="14" t="s">
        <v>75</v>
      </c>
      <c r="F36" s="21"/>
      <c r="W36" s="14" t="s">
        <v>96</v>
      </c>
      <c r="Y36" s="14" t="s">
        <v>93</v>
      </c>
      <c r="Z36" s="149" t="s">
        <v>101</v>
      </c>
      <c r="AA36" s="151">
        <f>(AA26-AA27)/(K48/10)</f>
        <v>-2.6153846153846141</v>
      </c>
      <c r="AB36" s="89">
        <f t="shared" ref="AB36:AK36" si="13">(AB26-AB27)/(L48/10)</f>
        <v>-3.8888888888888928</v>
      </c>
      <c r="AC36" s="89">
        <f t="shared" si="13"/>
        <v>-4.406779661016941</v>
      </c>
      <c r="AD36" s="151">
        <f t="shared" si="13"/>
        <v>-5.9740259740259738</v>
      </c>
      <c r="AE36" s="89">
        <f t="shared" si="13"/>
        <v>-7.1590909090909083</v>
      </c>
      <c r="AF36" s="89">
        <f t="shared" si="13"/>
        <v>-5.9803921568627452</v>
      </c>
      <c r="AG36" s="89">
        <f t="shared" ref="AG36" si="14">(AG26-AG27)/(Q48/10)</f>
        <v>-6.8750000000000009</v>
      </c>
      <c r="AH36" s="89">
        <f t="shared" ref="AH36" si="15">(AH26-AH27)/(R48/10)</f>
        <v>-9.2233009708737885</v>
      </c>
      <c r="AI36" s="89">
        <f>(AI26-AI27)/(S48/10)</f>
        <v>-12.5</v>
      </c>
      <c r="AJ36" s="89" t="e">
        <f t="shared" si="13"/>
        <v>#VALUE!</v>
      </c>
      <c r="AK36" s="89" t="e">
        <f t="shared" si="13"/>
        <v>#VALUE!</v>
      </c>
    </row>
    <row r="37" spans="1:37" ht="14.4" customHeight="1">
      <c r="A37" s="14" t="s">
        <v>163</v>
      </c>
      <c r="Y37" s="14" t="s">
        <v>94</v>
      </c>
      <c r="Z37" s="149" t="s">
        <v>101</v>
      </c>
      <c r="AA37" s="89">
        <f>(AA26-AA28)/(K49/10)</f>
        <v>-0.63492063492063255</v>
      </c>
      <c r="AB37" s="93">
        <f>(AB26-AB28)/(L49/10)</f>
        <v>-2.3333333333333415</v>
      </c>
      <c r="AC37" s="89">
        <f t="shared" ref="AC37:AK37" si="16">(AC26-AC28)/(M49/10)</f>
        <v>-2.9824561403508718</v>
      </c>
      <c r="AD37" s="151">
        <f t="shared" si="16"/>
        <v>-3.4426229508196737</v>
      </c>
      <c r="AE37" s="89">
        <f t="shared" si="16"/>
        <v>-4.0476190476190466</v>
      </c>
      <c r="AF37" s="89">
        <f t="shared" si="16"/>
        <v>-3.5779816513761458</v>
      </c>
      <c r="AG37" s="89">
        <f t="shared" si="16"/>
        <v>-4.9557522123893767</v>
      </c>
      <c r="AH37" s="89">
        <f t="shared" si="16"/>
        <v>-7.0103092783505101</v>
      </c>
      <c r="AI37" s="89">
        <f t="shared" si="16"/>
        <v>-8.3999999999999968</v>
      </c>
      <c r="AJ37" s="89" t="e">
        <f t="shared" si="16"/>
        <v>#VALUE!</v>
      </c>
      <c r="AK37" s="89" t="e">
        <f t="shared" si="16"/>
        <v>#VALUE!</v>
      </c>
    </row>
    <row r="38" spans="1:37" ht="14.4" customHeight="1">
      <c r="A38" s="14" t="s">
        <v>164</v>
      </c>
      <c r="AA38" s="85"/>
      <c r="AD38" s="93"/>
      <c r="AF38" s="89"/>
      <c r="AH38" s="89"/>
    </row>
    <row r="39" spans="1:37" ht="14.4" customHeight="1">
      <c r="A39" s="14" t="s">
        <v>165</v>
      </c>
      <c r="F39" s="73"/>
      <c r="AA39" s="85"/>
    </row>
    <row r="40" spans="1:37" ht="14.4" customHeight="1">
      <c r="B40" s="68"/>
      <c r="Y40" s="150" t="s">
        <v>103</v>
      </c>
      <c r="AA40" s="85"/>
    </row>
    <row r="41" spans="1:37" ht="14.4" customHeight="1">
      <c r="A41" s="14" t="s">
        <v>149</v>
      </c>
      <c r="Y41" s="150" t="s">
        <v>104</v>
      </c>
      <c r="AA41" s="85"/>
    </row>
    <row r="42" spans="1:37" ht="14.4" customHeight="1">
      <c r="A42" s="14" t="s">
        <v>121</v>
      </c>
      <c r="AA42" s="85"/>
    </row>
    <row r="43" spans="1:37" ht="14.4" customHeight="1">
      <c r="A43" s="14" t="s">
        <v>127</v>
      </c>
      <c r="AA43" s="85"/>
    </row>
    <row r="44" spans="1:37" ht="14.4" customHeight="1">
      <c r="B44" s="68"/>
      <c r="J44" s="14" t="s">
        <v>74</v>
      </c>
      <c r="AA44" s="85"/>
    </row>
    <row r="45" spans="1:37" ht="14.4" customHeight="1">
      <c r="I45" s="138"/>
      <c r="J45" s="69"/>
      <c r="K45" s="116" t="s">
        <v>26</v>
      </c>
      <c r="L45" s="116" t="s">
        <v>27</v>
      </c>
      <c r="M45" s="116" t="s">
        <v>28</v>
      </c>
      <c r="N45" s="116" t="s">
        <v>29</v>
      </c>
      <c r="O45" s="116" t="s">
        <v>30</v>
      </c>
      <c r="P45" s="116" t="s">
        <v>31</v>
      </c>
      <c r="Q45" s="116" t="s">
        <v>32</v>
      </c>
      <c r="R45" s="116" t="s">
        <v>33</v>
      </c>
      <c r="S45" s="116" t="s">
        <v>34</v>
      </c>
      <c r="T45" s="83" t="s">
        <v>35</v>
      </c>
      <c r="U45" s="83" t="s">
        <v>36</v>
      </c>
      <c r="Z45" s="85"/>
      <c r="AA45" s="85"/>
    </row>
    <row r="46" spans="1:37" ht="14.4" customHeight="1">
      <c r="B46" s="1"/>
      <c r="F46" s="74"/>
      <c r="I46" s="103"/>
      <c r="J46" s="70"/>
      <c r="K46" s="119" t="s">
        <v>51</v>
      </c>
      <c r="L46" s="119" t="s">
        <v>52</v>
      </c>
      <c r="M46" s="119" t="s">
        <v>53</v>
      </c>
      <c r="N46" s="119" t="s">
        <v>54</v>
      </c>
      <c r="O46" s="119" t="s">
        <v>45</v>
      </c>
      <c r="P46" s="119" t="s">
        <v>55</v>
      </c>
      <c r="Q46" s="119" t="s">
        <v>56</v>
      </c>
      <c r="R46" s="119" t="s">
        <v>57</v>
      </c>
      <c r="S46" s="119" t="s">
        <v>58</v>
      </c>
      <c r="T46" s="119" t="s">
        <v>102</v>
      </c>
      <c r="U46" s="119" t="s">
        <v>60</v>
      </c>
    </row>
    <row r="47" spans="1:37" ht="14.4" customHeight="1">
      <c r="I47" s="103"/>
      <c r="J47" s="120" t="s">
        <v>62</v>
      </c>
      <c r="K47" s="78">
        <f>AA26-Z26</f>
        <v>7.5</v>
      </c>
      <c r="L47" s="78">
        <f t="shared" ref="K47:U49" si="17">AB26-AA26</f>
        <v>4.9999999999999964</v>
      </c>
      <c r="M47" s="78">
        <f t="shared" si="17"/>
        <v>5.4000000000000057</v>
      </c>
      <c r="N47" s="78">
        <f t="shared" si="17"/>
        <v>5.6999999999999957</v>
      </c>
      <c r="O47" s="78">
        <f t="shared" si="17"/>
        <v>7.1000000000000014</v>
      </c>
      <c r="P47" s="78">
        <f t="shared" si="17"/>
        <v>10.399999999999999</v>
      </c>
      <c r="Q47" s="78">
        <f t="shared" si="17"/>
        <v>9.6000000000000014</v>
      </c>
      <c r="R47" s="78">
        <f t="shared" si="17"/>
        <v>8.5</v>
      </c>
      <c r="S47" s="78">
        <f t="shared" si="17"/>
        <v>8</v>
      </c>
      <c r="T47" s="78"/>
      <c r="U47" s="78"/>
    </row>
    <row r="48" spans="1:37" ht="14.4" customHeight="1">
      <c r="I48" s="103"/>
      <c r="J48" s="120" t="s">
        <v>64</v>
      </c>
      <c r="K48" s="78">
        <f>AA27-Z27</f>
        <v>6.5</v>
      </c>
      <c r="L48" s="78">
        <f t="shared" si="17"/>
        <v>5.3999999999999986</v>
      </c>
      <c r="M48" s="78">
        <f t="shared" si="17"/>
        <v>5.8999999999999986</v>
      </c>
      <c r="N48" s="78">
        <f t="shared" si="17"/>
        <v>7.7000000000000028</v>
      </c>
      <c r="O48" s="78">
        <f t="shared" si="17"/>
        <v>8.7999999999999972</v>
      </c>
      <c r="P48" s="78">
        <f t="shared" si="17"/>
        <v>10.200000000000003</v>
      </c>
      <c r="Q48" s="78">
        <f t="shared" si="17"/>
        <v>11.200000000000003</v>
      </c>
      <c r="R48" s="78">
        <f t="shared" si="17"/>
        <v>10.299999999999997</v>
      </c>
      <c r="S48" s="78">
        <f>AI27-AH27</f>
        <v>6</v>
      </c>
      <c r="T48" s="78">
        <f t="shared" si="17"/>
        <v>5.7000000000000028</v>
      </c>
      <c r="U48" s="78">
        <f t="shared" si="17"/>
        <v>5.0999999999999943</v>
      </c>
    </row>
    <row r="49" spans="9:22" ht="14.4" customHeight="1">
      <c r="I49" s="104"/>
      <c r="J49" s="120" t="s">
        <v>65</v>
      </c>
      <c r="K49" s="78">
        <f t="shared" si="17"/>
        <v>6.3000000000000007</v>
      </c>
      <c r="L49" s="78">
        <f t="shared" si="17"/>
        <v>6.0000000000000036</v>
      </c>
      <c r="M49" s="78">
        <f t="shared" si="17"/>
        <v>5.6999999999999957</v>
      </c>
      <c r="N49" s="78">
        <f t="shared" si="17"/>
        <v>6.1000000000000014</v>
      </c>
      <c r="O49" s="78">
        <f t="shared" si="17"/>
        <v>8.3999999999999986</v>
      </c>
      <c r="P49" s="78">
        <f t="shared" si="17"/>
        <v>10.899999999999999</v>
      </c>
      <c r="Q49" s="78">
        <f t="shared" si="17"/>
        <v>11.299999999999997</v>
      </c>
      <c r="R49" s="78">
        <f t="shared" si="17"/>
        <v>9.7000000000000028</v>
      </c>
      <c r="S49" s="78">
        <f t="shared" si="17"/>
        <v>7.5</v>
      </c>
      <c r="T49" s="78">
        <f t="shared" si="17"/>
        <v>5.4000000000000057</v>
      </c>
      <c r="U49" s="78">
        <f t="shared" si="17"/>
        <v>3.5</v>
      </c>
    </row>
    <row r="50" spans="9:22" ht="14.4" customHeight="1">
      <c r="I50" s="104"/>
      <c r="J50" s="80" t="s">
        <v>66</v>
      </c>
      <c r="K50" s="148">
        <f>K47/K48*100</f>
        <v>115.38461538461537</v>
      </c>
      <c r="L50" s="148">
        <f t="shared" ref="L50:T50" si="18">L47/L48*100</f>
        <v>92.592592592592553</v>
      </c>
      <c r="M50" s="148">
        <f t="shared" si="18"/>
        <v>91.525423728813678</v>
      </c>
      <c r="N50" s="148">
        <f t="shared" si="18"/>
        <v>74.025974025973937</v>
      </c>
      <c r="O50" s="148">
        <f t="shared" si="18"/>
        <v>80.681818181818215</v>
      </c>
      <c r="P50" s="148">
        <f t="shared" si="18"/>
        <v>101.96078431372544</v>
      </c>
      <c r="Q50" s="148">
        <f t="shared" si="18"/>
        <v>85.714285714285708</v>
      </c>
      <c r="R50" s="148">
        <f t="shared" si="18"/>
        <v>82.52427184466022</v>
      </c>
      <c r="S50" s="148">
        <f t="shared" si="18"/>
        <v>133.33333333333331</v>
      </c>
      <c r="T50" s="148">
        <f t="shared" si="18"/>
        <v>0</v>
      </c>
      <c r="U50" s="148">
        <f>U47/U48*100</f>
        <v>0</v>
      </c>
    </row>
    <row r="51" spans="9:22" ht="14.4" customHeight="1">
      <c r="I51" s="88"/>
      <c r="J51" s="80" t="s">
        <v>67</v>
      </c>
      <c r="K51" s="148">
        <f t="shared" ref="K51:T51" si="19">K47/K49*100</f>
        <v>119.04761904761902</v>
      </c>
      <c r="L51" s="148">
        <f t="shared" si="19"/>
        <v>83.333333333333229</v>
      </c>
      <c r="M51" s="148">
        <f t="shared" si="19"/>
        <v>94.736842105263335</v>
      </c>
      <c r="N51" s="148">
        <f t="shared" si="19"/>
        <v>93.442622950819583</v>
      </c>
      <c r="O51" s="148">
        <f t="shared" si="19"/>
        <v>84.523809523809561</v>
      </c>
      <c r="P51" s="148">
        <f t="shared" si="19"/>
        <v>95.412844036697237</v>
      </c>
      <c r="Q51" s="148">
        <f t="shared" si="19"/>
        <v>84.955752212389413</v>
      </c>
      <c r="R51" s="148">
        <f t="shared" si="19"/>
        <v>87.628865979381416</v>
      </c>
      <c r="S51" s="148">
        <f t="shared" si="19"/>
        <v>106.66666666666667</v>
      </c>
      <c r="T51" s="148">
        <f t="shared" si="19"/>
        <v>0</v>
      </c>
      <c r="U51" s="148">
        <f>U47/U49*100</f>
        <v>0</v>
      </c>
    </row>
    <row r="53" spans="9:22" ht="14.4">
      <c r="L53" s="134" t="s">
        <v>66</v>
      </c>
      <c r="M53" s="82"/>
      <c r="N53" s="82" t="s">
        <v>172</v>
      </c>
      <c r="O53" s="24"/>
      <c r="P53" s="82"/>
      <c r="Q53" s="133"/>
    </row>
    <row r="54" spans="9:22" ht="14.4">
      <c r="L54" s="20"/>
      <c r="M54" s="20"/>
      <c r="N54" s="20"/>
      <c r="O54" s="20"/>
      <c r="V54" s="2"/>
    </row>
    <row r="55" spans="9:22" ht="14.4">
      <c r="L55" s="134" t="s">
        <v>67</v>
      </c>
      <c r="M55" s="82"/>
      <c r="N55" s="82" t="s">
        <v>173</v>
      </c>
      <c r="O55" s="24"/>
      <c r="P55" s="82"/>
      <c r="Q55" s="133"/>
      <c r="U55" s="2"/>
      <c r="V55" s="2"/>
    </row>
    <row r="56" spans="9:22">
      <c r="U56" s="2"/>
      <c r="V56" s="2"/>
    </row>
    <row r="58" spans="9:22">
      <c r="O58" s="89"/>
    </row>
    <row r="59" spans="9:22">
      <c r="O59" s="89"/>
    </row>
  </sheetData>
  <mergeCells count="62"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2:H2"/>
    <mergeCell ref="C26:C30"/>
    <mergeCell ref="W11:W30"/>
    <mergeCell ref="C6:C10"/>
    <mergeCell ref="W4:W5"/>
    <mergeCell ref="A6:A10"/>
    <mergeCell ref="B6:B10"/>
    <mergeCell ref="W6:W10"/>
    <mergeCell ref="AV21:AV25"/>
    <mergeCell ref="AX16:AX20"/>
    <mergeCell ref="AY21:AY25"/>
    <mergeCell ref="BA21:BA25"/>
    <mergeCell ref="AZ16:AZ20"/>
    <mergeCell ref="AY16:AY20"/>
    <mergeCell ref="AX21:AX25"/>
    <mergeCell ref="AP6:AP10"/>
    <mergeCell ref="AQ6:AQ10"/>
    <mergeCell ref="AR6:AR10"/>
    <mergeCell ref="AS6:AS10"/>
    <mergeCell ref="AT16:AT20"/>
    <mergeCell ref="AR16:AR20"/>
    <mergeCell ref="AS16:AS20"/>
    <mergeCell ref="AP21:AP25"/>
    <mergeCell ref="AQ21:AQ25"/>
    <mergeCell ref="AP16:AP20"/>
    <mergeCell ref="AQ16:AQ20"/>
    <mergeCell ref="AO16:AO20"/>
    <mergeCell ref="AO21:AO25"/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I75"/>
  <sheetViews>
    <sheetView showGridLines="0" showZeros="0" tabSelected="1" view="pageBreakPreview" zoomScaleNormal="70" zoomScaleSheetLayoutView="100" workbookViewId="0">
      <selection activeCell="T62" sqref="T62:AA62"/>
    </sheetView>
  </sheetViews>
  <sheetFormatPr defaultColWidth="9" defaultRowHeight="13.2"/>
  <cols>
    <col min="1" max="3" width="6.6640625" style="14" customWidth="1"/>
    <col min="4" max="7" width="12.6640625" style="14" customWidth="1"/>
    <col min="8" max="8" width="15.6640625" style="14" customWidth="1"/>
    <col min="9" max="9" width="0.88671875" style="14" customWidth="1"/>
    <col min="10" max="25" width="6.77734375" style="14" customWidth="1"/>
    <col min="26" max="26" width="7.33203125" style="14" customWidth="1"/>
    <col min="27" max="27" width="7.77734375" style="14" customWidth="1"/>
    <col min="28" max="29" width="6.77734375" style="14" customWidth="1"/>
    <col min="30" max="30" width="7" style="14" customWidth="1"/>
    <col min="31" max="33" width="9" style="14" customWidth="1"/>
    <col min="34" max="51" width="12.6640625" style="14" customWidth="1"/>
    <col min="52" max="52" width="22.77734375" style="14" customWidth="1"/>
    <col min="53" max="59" width="12.6640625" style="14" customWidth="1"/>
    <col min="60" max="61" width="5.77734375" style="14" customWidth="1"/>
    <col min="62" max="16384" width="9" style="14"/>
  </cols>
  <sheetData>
    <row r="7" ht="14.25" customHeight="1"/>
    <row r="16" ht="14.4" customHeight="1"/>
    <row r="17" spans="1:61" ht="18" customHeight="1">
      <c r="A17" s="254" t="s">
        <v>161</v>
      </c>
      <c r="B17" s="254"/>
      <c r="C17" s="254"/>
      <c r="D17" s="254"/>
      <c r="E17" s="254"/>
      <c r="F17" s="254"/>
      <c r="G17" s="254"/>
      <c r="H17" s="254"/>
      <c r="I17" s="185"/>
      <c r="AG17" s="84"/>
    </row>
    <row r="18" spans="1:61" ht="14.4" customHeight="1">
      <c r="D18" s="68"/>
      <c r="AG18" s="68"/>
      <c r="AH18" s="176"/>
      <c r="AI18" s="176"/>
      <c r="AJ18" s="176"/>
      <c r="AK18" s="75"/>
      <c r="AL18" s="75"/>
      <c r="AM18" s="87"/>
      <c r="AN18" s="87"/>
      <c r="AO18" s="87"/>
      <c r="AP18" s="87"/>
      <c r="AQ18" s="87"/>
      <c r="AR18" s="87"/>
      <c r="AS18" s="87"/>
      <c r="AT18" s="2"/>
      <c r="AU18" s="2"/>
    </row>
    <row r="19" spans="1:61" ht="14.4" customHeight="1">
      <c r="A19" s="3"/>
      <c r="B19" s="25"/>
      <c r="C19" s="69"/>
      <c r="D19" s="178"/>
      <c r="E19" s="175" t="s">
        <v>7</v>
      </c>
      <c r="F19" s="175" t="s">
        <v>8</v>
      </c>
      <c r="G19" s="175" t="s">
        <v>9</v>
      </c>
      <c r="H19" s="95" t="s">
        <v>13</v>
      </c>
      <c r="I19" s="2"/>
      <c r="AE19" s="266"/>
      <c r="AF19" s="3"/>
      <c r="AG19" s="69"/>
      <c r="AH19" s="175" t="s">
        <v>0</v>
      </c>
      <c r="AI19" s="175" t="s">
        <v>1</v>
      </c>
      <c r="AJ19" s="175" t="s">
        <v>2</v>
      </c>
      <c r="AK19" s="175" t="s">
        <v>3</v>
      </c>
      <c r="AL19" s="175" t="s">
        <v>4</v>
      </c>
      <c r="AM19" s="175" t="s">
        <v>5</v>
      </c>
      <c r="AN19" s="175" t="s">
        <v>6</v>
      </c>
      <c r="AO19" s="175" t="s">
        <v>7</v>
      </c>
      <c r="AP19" s="175" t="s">
        <v>8</v>
      </c>
      <c r="AQ19" s="175" t="s">
        <v>9</v>
      </c>
      <c r="AR19" s="175" t="s">
        <v>10</v>
      </c>
      <c r="AS19" s="175" t="s">
        <v>11</v>
      </c>
      <c r="AT19" s="200">
        <v>45546</v>
      </c>
      <c r="AU19" s="200">
        <v>45556</v>
      </c>
      <c r="AV19" s="200">
        <v>45566</v>
      </c>
      <c r="AW19" s="200">
        <v>45576</v>
      </c>
      <c r="AX19" s="200">
        <v>45586</v>
      </c>
      <c r="AY19" s="200">
        <v>45596</v>
      </c>
      <c r="AZ19" s="95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" customHeight="1">
      <c r="A20" s="5"/>
      <c r="B20" s="27"/>
      <c r="C20" s="70"/>
      <c r="D20" s="68"/>
      <c r="E20" s="177" t="s">
        <v>14</v>
      </c>
      <c r="F20" s="177" t="s">
        <v>14</v>
      </c>
      <c r="G20" s="179" t="s">
        <v>14</v>
      </c>
      <c r="H20" s="77" t="s">
        <v>15</v>
      </c>
      <c r="I20" s="75"/>
      <c r="AE20" s="267"/>
      <c r="AF20" s="5"/>
      <c r="AG20" s="70"/>
      <c r="AH20" s="177" t="s">
        <v>14</v>
      </c>
      <c r="AI20" s="177" t="s">
        <v>14</v>
      </c>
      <c r="AJ20" s="177" t="s">
        <v>14</v>
      </c>
      <c r="AK20" s="179" t="s">
        <v>14</v>
      </c>
      <c r="AL20" s="177" t="s">
        <v>14</v>
      </c>
      <c r="AM20" s="179" t="s">
        <v>14</v>
      </c>
      <c r="AN20" s="179" t="s">
        <v>14</v>
      </c>
      <c r="AO20" s="177" t="s">
        <v>14</v>
      </c>
      <c r="AP20" s="179" t="s">
        <v>14</v>
      </c>
      <c r="AQ20" s="177" t="s">
        <v>14</v>
      </c>
      <c r="AR20" s="177" t="s">
        <v>14</v>
      </c>
      <c r="AS20" s="179" t="s">
        <v>14</v>
      </c>
      <c r="AT20" s="179" t="s">
        <v>14</v>
      </c>
      <c r="AU20" s="179" t="s">
        <v>14</v>
      </c>
      <c r="AV20" s="179" t="s">
        <v>14</v>
      </c>
      <c r="AW20" s="179" t="s">
        <v>14</v>
      </c>
      <c r="AX20" s="179" t="s">
        <v>14</v>
      </c>
      <c r="AY20" s="179" t="s">
        <v>14</v>
      </c>
      <c r="AZ20" s="77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" customHeight="1">
      <c r="A21" s="272" t="s">
        <v>130</v>
      </c>
      <c r="B21" s="273"/>
      <c r="C21" s="263" t="s">
        <v>108</v>
      </c>
      <c r="D21" s="122" t="s">
        <v>16</v>
      </c>
      <c r="E21" s="66">
        <v>69.7</v>
      </c>
      <c r="F21" s="66">
        <v>77.7</v>
      </c>
      <c r="G21" s="66">
        <v>85</v>
      </c>
      <c r="H21" s="166" t="s">
        <v>167</v>
      </c>
      <c r="I21" s="75"/>
      <c r="AE21" s="279" t="s">
        <v>130</v>
      </c>
      <c r="AF21" s="256" t="s">
        <v>106</v>
      </c>
      <c r="AG21" s="122" t="s">
        <v>16</v>
      </c>
      <c r="AH21" s="66">
        <v>20.3</v>
      </c>
      <c r="AI21" s="66">
        <v>27.6</v>
      </c>
      <c r="AJ21" s="66">
        <v>31.9</v>
      </c>
      <c r="AK21" s="66">
        <v>38.6</v>
      </c>
      <c r="AL21" s="66">
        <v>44.6</v>
      </c>
      <c r="AM21" s="66">
        <v>51.2</v>
      </c>
      <c r="AN21" s="67">
        <v>60.6</v>
      </c>
      <c r="AO21" s="66">
        <v>69.7</v>
      </c>
      <c r="AP21" s="66">
        <v>77.7</v>
      </c>
      <c r="AQ21" s="66">
        <v>85</v>
      </c>
      <c r="AR21" s="66"/>
      <c r="AS21" s="66"/>
      <c r="AT21" s="249"/>
      <c r="AU21" s="249"/>
      <c r="AV21" s="249"/>
      <c r="AW21" s="249"/>
      <c r="AX21" s="249"/>
      <c r="AY21" s="249"/>
      <c r="AZ21" s="206"/>
      <c r="BA21" s="259"/>
      <c r="BB21" s="259"/>
      <c r="BC21" s="259"/>
      <c r="BD21" s="259"/>
      <c r="BE21" s="259"/>
      <c r="BF21" s="259"/>
      <c r="BG21" s="259"/>
      <c r="BH21" s="259"/>
      <c r="BI21" s="259"/>
    </row>
    <row r="22" spans="1:61" ht="14.4" customHeight="1">
      <c r="A22" s="274"/>
      <c r="B22" s="275"/>
      <c r="C22" s="264"/>
      <c r="D22" s="123" t="s">
        <v>18</v>
      </c>
      <c r="E22" s="57">
        <v>64.099999999999994</v>
      </c>
      <c r="F22" s="57">
        <v>72.599999999999994</v>
      </c>
      <c r="G22" s="57">
        <v>80.900000000000006</v>
      </c>
      <c r="H22" s="247" t="s">
        <v>166</v>
      </c>
      <c r="I22" s="2"/>
      <c r="AE22" s="264"/>
      <c r="AF22" s="257"/>
      <c r="AG22" s="202" t="s">
        <v>18</v>
      </c>
      <c r="AH22" s="203">
        <v>20.2</v>
      </c>
      <c r="AI22" s="203">
        <v>26</v>
      </c>
      <c r="AJ22" s="203">
        <v>31.4</v>
      </c>
      <c r="AK22" s="203">
        <v>37</v>
      </c>
      <c r="AL22" s="203">
        <v>42.6</v>
      </c>
      <c r="AM22" s="203">
        <v>48</v>
      </c>
      <c r="AN22" s="203">
        <v>55.2</v>
      </c>
      <c r="AO22" s="203">
        <v>64.099999999999994</v>
      </c>
      <c r="AP22" s="203">
        <v>72.599999999999994</v>
      </c>
      <c r="AQ22" s="203">
        <v>80.900000000000006</v>
      </c>
      <c r="AR22" s="203">
        <v>87.7</v>
      </c>
      <c r="AS22" s="203">
        <v>93.5</v>
      </c>
      <c r="AT22" s="203">
        <v>98.8</v>
      </c>
      <c r="AU22" s="203">
        <v>102.9</v>
      </c>
      <c r="AV22" s="203">
        <v>105.7</v>
      </c>
      <c r="AW22" s="203">
        <v>108</v>
      </c>
      <c r="AX22" s="203">
        <v>109.8</v>
      </c>
      <c r="AY22" s="203">
        <v>112.5</v>
      </c>
      <c r="AZ22" s="204" t="s">
        <v>145</v>
      </c>
      <c r="BA22" s="259"/>
      <c r="BB22" s="259"/>
      <c r="BC22" s="259"/>
      <c r="BD22" s="259"/>
      <c r="BE22" s="259"/>
      <c r="BF22" s="259"/>
      <c r="BG22" s="259"/>
      <c r="BH22" s="259"/>
      <c r="BI22" s="259"/>
    </row>
    <row r="23" spans="1:61" ht="14.4" customHeight="1">
      <c r="A23" s="274"/>
      <c r="B23" s="275"/>
      <c r="C23" s="264"/>
      <c r="D23" s="124" t="s">
        <v>20</v>
      </c>
      <c r="E23" s="58">
        <v>67.599999999999994</v>
      </c>
      <c r="F23" s="58">
        <v>75.8</v>
      </c>
      <c r="G23" s="58">
        <v>83.2</v>
      </c>
      <c r="H23" s="76">
        <v>45394</v>
      </c>
      <c r="I23" s="2"/>
      <c r="AE23" s="264"/>
      <c r="AF23" s="257"/>
      <c r="AG23" s="124" t="s">
        <v>20</v>
      </c>
      <c r="AH23" s="252">
        <v>19.7</v>
      </c>
      <c r="AI23" s="252">
        <v>25.8</v>
      </c>
      <c r="AJ23" s="252">
        <v>31.8</v>
      </c>
      <c r="AK23" s="252">
        <v>38.1</v>
      </c>
      <c r="AL23" s="252">
        <v>44</v>
      </c>
      <c r="AM23" s="252">
        <v>50.5</v>
      </c>
      <c r="AN23" s="252">
        <v>58.9</v>
      </c>
      <c r="AO23" s="252">
        <v>67.599999999999994</v>
      </c>
      <c r="AP23" s="252">
        <v>75.8</v>
      </c>
      <c r="AQ23" s="252">
        <v>83.2</v>
      </c>
      <c r="AR23" s="252">
        <v>89.8</v>
      </c>
      <c r="AS23" s="252">
        <v>95.2</v>
      </c>
      <c r="AT23" s="252">
        <v>99.6</v>
      </c>
      <c r="AU23" s="252">
        <v>103.5</v>
      </c>
      <c r="AV23" s="252">
        <v>106.5</v>
      </c>
      <c r="AW23" s="252">
        <v>109.2</v>
      </c>
      <c r="AX23" s="251">
        <v>111</v>
      </c>
      <c r="AY23" s="251">
        <v>112.5</v>
      </c>
      <c r="AZ23" s="205">
        <v>45395</v>
      </c>
      <c r="BA23" s="259"/>
      <c r="BB23" s="259"/>
      <c r="BC23" s="259"/>
      <c r="BD23" s="259"/>
      <c r="BE23" s="259"/>
      <c r="BF23" s="259"/>
      <c r="BG23" s="259"/>
      <c r="BH23" s="259"/>
      <c r="BI23" s="259"/>
    </row>
    <row r="24" spans="1:61" ht="14.4" customHeight="1">
      <c r="A24" s="274"/>
      <c r="B24" s="275"/>
      <c r="C24" s="264"/>
      <c r="D24" s="71" t="s">
        <v>21</v>
      </c>
      <c r="E24" s="168">
        <v>109</v>
      </c>
      <c r="F24" s="168">
        <v>107</v>
      </c>
      <c r="G24" s="168">
        <v>105</v>
      </c>
      <c r="H24" s="10"/>
      <c r="I24" s="2"/>
      <c r="AE24" s="264"/>
      <c r="AF24" s="257"/>
      <c r="AG24" s="59" t="s">
        <v>21</v>
      </c>
      <c r="AH24" s="168">
        <f t="shared" ref="AH24:AY24" si="0">IFERROR(ROUND(AH21/AH22*100,0),"")</f>
        <v>100</v>
      </c>
      <c r="AI24" s="168">
        <f t="shared" si="0"/>
        <v>106</v>
      </c>
      <c r="AJ24" s="168">
        <f t="shared" si="0"/>
        <v>102</v>
      </c>
      <c r="AK24" s="168">
        <f t="shared" si="0"/>
        <v>104</v>
      </c>
      <c r="AL24" s="168">
        <f t="shared" si="0"/>
        <v>105</v>
      </c>
      <c r="AM24" s="168">
        <f t="shared" si="0"/>
        <v>107</v>
      </c>
      <c r="AN24" s="168">
        <f t="shared" si="0"/>
        <v>110</v>
      </c>
      <c r="AO24" s="168">
        <f t="shared" si="0"/>
        <v>109</v>
      </c>
      <c r="AP24" s="168">
        <f t="shared" si="0"/>
        <v>107</v>
      </c>
      <c r="AQ24" s="168">
        <f t="shared" si="0"/>
        <v>105</v>
      </c>
      <c r="AR24" s="168">
        <f t="shared" si="0"/>
        <v>0</v>
      </c>
      <c r="AS24" s="168">
        <f>IFERROR(ROUND(AS21/AS22*100,0),"")</f>
        <v>0</v>
      </c>
      <c r="AT24" s="250">
        <f>IFERROR(ROUND(AT21/AT22*100,0),"")</f>
        <v>0</v>
      </c>
      <c r="AU24" s="250">
        <f>IFERROR(ROUND(AU21/AU22*100,0),"")</f>
        <v>0</v>
      </c>
      <c r="AV24" s="250">
        <f t="shared" si="0"/>
        <v>0</v>
      </c>
      <c r="AW24" s="250">
        <f t="shared" si="0"/>
        <v>0</v>
      </c>
      <c r="AX24" s="250">
        <f t="shared" si="0"/>
        <v>0</v>
      </c>
      <c r="AY24" s="250">
        <f t="shared" si="0"/>
        <v>0</v>
      </c>
      <c r="AZ24" s="10"/>
      <c r="BA24" s="259"/>
      <c r="BB24" s="259"/>
      <c r="BC24" s="259"/>
      <c r="BD24" s="259"/>
      <c r="BE24" s="259"/>
      <c r="BF24" s="259"/>
      <c r="BG24" s="259"/>
      <c r="BH24" s="259"/>
      <c r="BI24" s="259"/>
    </row>
    <row r="25" spans="1:61" ht="14.4" customHeight="1">
      <c r="A25" s="276"/>
      <c r="B25" s="277"/>
      <c r="C25" s="265"/>
      <c r="D25" s="186" t="s">
        <v>22</v>
      </c>
      <c r="E25" s="187">
        <v>103</v>
      </c>
      <c r="F25" s="187">
        <v>103</v>
      </c>
      <c r="G25" s="187">
        <v>102</v>
      </c>
      <c r="H25" s="9"/>
      <c r="I25" s="2"/>
      <c r="AE25" s="264"/>
      <c r="AF25" s="257"/>
      <c r="AG25" s="199" t="s">
        <v>22</v>
      </c>
      <c r="AH25" s="187">
        <f t="shared" ref="AH25:AY25" si="1">IFERROR(ROUND(AH21/AH23*100,0),"")</f>
        <v>103</v>
      </c>
      <c r="AI25" s="187">
        <f t="shared" si="1"/>
        <v>107</v>
      </c>
      <c r="AJ25" s="187">
        <f t="shared" si="1"/>
        <v>100</v>
      </c>
      <c r="AK25" s="187">
        <f t="shared" si="1"/>
        <v>101</v>
      </c>
      <c r="AL25" s="187">
        <f t="shared" si="1"/>
        <v>101</v>
      </c>
      <c r="AM25" s="187">
        <f t="shared" si="1"/>
        <v>101</v>
      </c>
      <c r="AN25" s="187">
        <f t="shared" si="1"/>
        <v>103</v>
      </c>
      <c r="AO25" s="187">
        <f t="shared" si="1"/>
        <v>103</v>
      </c>
      <c r="AP25" s="187">
        <f t="shared" si="1"/>
        <v>103</v>
      </c>
      <c r="AQ25" s="187">
        <f t="shared" si="1"/>
        <v>102</v>
      </c>
      <c r="AR25" s="187">
        <f t="shared" si="1"/>
        <v>0</v>
      </c>
      <c r="AS25" s="187">
        <f t="shared" si="1"/>
        <v>0</v>
      </c>
      <c r="AT25" s="250">
        <f t="shared" si="1"/>
        <v>0</v>
      </c>
      <c r="AU25" s="250">
        <f t="shared" si="1"/>
        <v>0</v>
      </c>
      <c r="AV25" s="250">
        <f t="shared" si="1"/>
        <v>0</v>
      </c>
      <c r="AW25" s="250">
        <f t="shared" si="1"/>
        <v>0</v>
      </c>
      <c r="AX25" s="250">
        <f t="shared" si="1"/>
        <v>0</v>
      </c>
      <c r="AY25" s="250">
        <f t="shared" si="1"/>
        <v>0</v>
      </c>
      <c r="AZ25" s="13"/>
      <c r="BA25" s="259"/>
      <c r="BB25" s="259"/>
      <c r="BC25" s="259"/>
      <c r="BD25" s="259"/>
      <c r="BE25" s="259"/>
      <c r="BF25" s="259"/>
      <c r="BG25" s="259"/>
      <c r="BH25" s="259"/>
      <c r="BI25" s="259"/>
    </row>
    <row r="26" spans="1:61" ht="14.4" customHeight="1">
      <c r="A26" s="223"/>
      <c r="B26" s="223"/>
      <c r="C26" s="225"/>
      <c r="D26" s="188"/>
      <c r="E26" s="189"/>
      <c r="F26" s="154"/>
      <c r="G26" s="154"/>
      <c r="H26" s="190"/>
      <c r="I26" s="75"/>
      <c r="AE26" s="201"/>
      <c r="AF26" s="201"/>
      <c r="AG26" s="188"/>
      <c r="AH26" s="154"/>
      <c r="AI26" s="154"/>
      <c r="AJ26" s="154"/>
      <c r="AK26" s="154"/>
      <c r="AL26" s="154"/>
      <c r="AM26" s="154"/>
      <c r="AN26" s="154"/>
      <c r="AO26" s="154"/>
      <c r="AP26" s="154"/>
      <c r="AQ26" s="189"/>
      <c r="AR26" s="154"/>
      <c r="AS26" s="154"/>
      <c r="AT26" s="176"/>
      <c r="AU26" s="75"/>
      <c r="AV26" s="164"/>
      <c r="AW26" s="173"/>
      <c r="AX26" s="173"/>
      <c r="AY26" s="173"/>
      <c r="AZ26" s="173"/>
      <c r="BA26" s="173"/>
      <c r="BB26" s="173"/>
      <c r="BC26" s="173"/>
      <c r="BD26" s="172"/>
      <c r="BE26" s="172"/>
      <c r="BF26" s="172"/>
      <c r="BG26" s="172"/>
      <c r="BH26" s="172"/>
      <c r="BI26" s="172"/>
    </row>
    <row r="27" spans="1:61" ht="14.25" customHeight="1">
      <c r="A27" s="164" t="s">
        <v>150</v>
      </c>
      <c r="B27" s="164"/>
      <c r="C27" s="164"/>
      <c r="D27" s="227"/>
      <c r="E27" s="228"/>
      <c r="F27" s="229"/>
      <c r="G27" s="229"/>
      <c r="H27" s="230"/>
      <c r="I27" s="75"/>
      <c r="AE27" s="164"/>
      <c r="AF27" s="164"/>
      <c r="AG27" s="158"/>
      <c r="AH27" s="161"/>
      <c r="AI27" s="161"/>
      <c r="AJ27" s="161"/>
      <c r="AK27" s="161"/>
      <c r="AL27" s="161"/>
      <c r="AM27" s="161"/>
      <c r="AN27" s="161"/>
      <c r="AO27" s="161"/>
      <c r="AP27" s="161"/>
      <c r="AQ27" s="191"/>
      <c r="AR27" s="161"/>
      <c r="AS27" s="161"/>
      <c r="AT27" s="176"/>
      <c r="AU27" s="2"/>
      <c r="AV27" s="164"/>
      <c r="AW27" s="173"/>
      <c r="AX27" s="173"/>
      <c r="AY27" s="173"/>
      <c r="AZ27" s="173"/>
      <c r="BA27" s="173"/>
      <c r="BB27" s="173"/>
      <c r="BC27" s="173"/>
      <c r="BD27" s="172"/>
      <c r="BE27" s="172"/>
      <c r="BF27" s="172"/>
      <c r="BG27" s="172"/>
      <c r="BH27" s="172"/>
      <c r="BI27" s="172"/>
    </row>
    <row r="28" spans="1:61" ht="14.4" customHeight="1">
      <c r="A28" s="164" t="s">
        <v>151</v>
      </c>
      <c r="B28" s="164"/>
      <c r="C28" s="164"/>
      <c r="D28" s="227"/>
      <c r="E28" s="229"/>
      <c r="F28" s="229"/>
      <c r="G28" s="229"/>
      <c r="H28" s="231"/>
      <c r="I28" s="2"/>
      <c r="AE28" s="164"/>
      <c r="AF28" s="164"/>
      <c r="AG28" s="158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75"/>
      <c r="AU28" s="2"/>
      <c r="AV28" s="171"/>
      <c r="AW28" s="173"/>
      <c r="AX28" s="173"/>
      <c r="AY28" s="173"/>
      <c r="AZ28" s="173"/>
      <c r="BA28" s="173"/>
      <c r="BB28" s="173"/>
      <c r="BC28" s="173"/>
      <c r="BD28" s="172"/>
      <c r="BE28" s="172"/>
      <c r="BF28" s="172"/>
      <c r="BG28" s="172"/>
      <c r="BH28" s="172"/>
      <c r="BI28" s="172"/>
    </row>
    <row r="29" spans="1:61" ht="14.4" customHeight="1">
      <c r="A29" s="164" t="s">
        <v>153</v>
      </c>
      <c r="B29" s="164"/>
      <c r="C29" s="164"/>
      <c r="D29" s="171"/>
      <c r="E29" s="232"/>
      <c r="F29" s="232"/>
      <c r="G29" s="232"/>
      <c r="H29" s="171"/>
      <c r="I29" s="2"/>
      <c r="AE29" s="164"/>
      <c r="AF29" s="164"/>
      <c r="AG29" s="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2"/>
      <c r="AU29" s="2"/>
      <c r="AV29" s="164"/>
      <c r="AW29" s="173"/>
      <c r="AX29" s="173"/>
      <c r="AY29" s="173"/>
      <c r="AZ29" s="173"/>
      <c r="BA29" s="173"/>
      <c r="BB29" s="173"/>
      <c r="BC29" s="173"/>
      <c r="BD29" s="172"/>
      <c r="BE29" s="172"/>
      <c r="BF29" s="172"/>
      <c r="BG29" s="172"/>
      <c r="BH29" s="172"/>
      <c r="BI29" s="172"/>
    </row>
    <row r="30" spans="1:61" ht="14.4" customHeight="1">
      <c r="A30" s="164"/>
      <c r="B30" s="164"/>
      <c r="C30" s="164"/>
      <c r="D30" s="171"/>
      <c r="E30" s="232"/>
      <c r="F30" s="232"/>
      <c r="G30" s="232"/>
      <c r="H30" s="171"/>
      <c r="I30" s="2"/>
      <c r="AE30" s="164"/>
      <c r="AF30" s="164"/>
      <c r="AG30" s="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2"/>
      <c r="AU30" s="75"/>
      <c r="AV30" s="164"/>
      <c r="AW30" s="173"/>
      <c r="AX30" s="173"/>
      <c r="AY30" s="173"/>
      <c r="AZ30" s="173"/>
      <c r="BA30" s="173"/>
      <c r="BB30" s="173"/>
      <c r="BC30" s="173"/>
      <c r="BD30" s="172"/>
      <c r="BE30" s="172"/>
      <c r="BF30" s="172"/>
      <c r="BG30" s="172"/>
      <c r="BH30" s="172"/>
      <c r="BI30" s="172"/>
    </row>
    <row r="31" spans="1:61" ht="14.4" customHeight="1">
      <c r="A31" s="164"/>
      <c r="B31" s="164"/>
      <c r="C31" s="164"/>
      <c r="D31" s="227"/>
      <c r="E31" s="229"/>
      <c r="F31" s="229"/>
      <c r="G31" s="229"/>
      <c r="H31" s="231"/>
      <c r="I31" s="75"/>
      <c r="AE31" s="164"/>
      <c r="AF31" s="164"/>
      <c r="AG31" s="158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75"/>
      <c r="AU31" s="75"/>
      <c r="AV31" s="164"/>
      <c r="AW31" s="172"/>
      <c r="AX31" s="172"/>
      <c r="AY31" s="172"/>
      <c r="AZ31" s="172"/>
      <c r="BA31" s="262"/>
      <c r="BB31" s="262"/>
      <c r="BC31" s="262"/>
      <c r="BD31" s="259"/>
      <c r="BE31" s="259"/>
      <c r="BF31" s="259"/>
      <c r="BG31" s="259"/>
      <c r="BH31" s="259"/>
      <c r="BI31" s="259"/>
    </row>
    <row r="32" spans="1:61" ht="14.4" customHeight="1">
      <c r="A32" s="164"/>
      <c r="B32" s="164"/>
      <c r="C32" s="164"/>
      <c r="D32" s="227"/>
      <c r="E32" s="229"/>
      <c r="F32" s="229"/>
      <c r="G32" s="229"/>
      <c r="H32" s="231"/>
      <c r="I32" s="75"/>
      <c r="AE32" s="164"/>
      <c r="AF32" s="164"/>
      <c r="AG32" s="158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75"/>
      <c r="AU32" s="2"/>
      <c r="AV32" s="164"/>
      <c r="AW32" s="172"/>
      <c r="AX32" s="172"/>
      <c r="AY32" s="172"/>
      <c r="AZ32" s="172"/>
      <c r="BA32" s="262"/>
      <c r="BB32" s="262"/>
      <c r="BC32" s="262"/>
      <c r="BD32" s="259"/>
      <c r="BE32" s="259"/>
      <c r="BF32" s="259"/>
      <c r="BG32" s="259"/>
      <c r="BH32" s="259"/>
      <c r="BI32" s="259"/>
    </row>
    <row r="33" spans="1:61" ht="14.4" customHeight="1">
      <c r="A33" s="164"/>
      <c r="B33" s="164"/>
      <c r="C33" s="164"/>
      <c r="D33" s="227"/>
      <c r="E33" s="229"/>
      <c r="F33" s="229"/>
      <c r="G33" s="229"/>
      <c r="H33" s="231"/>
      <c r="I33" s="2"/>
      <c r="AE33" s="164"/>
      <c r="AF33" s="164"/>
      <c r="AG33" s="158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75"/>
      <c r="AU33" s="2"/>
      <c r="AV33" s="164"/>
      <c r="AW33" s="172"/>
      <c r="AX33" s="172"/>
      <c r="AY33" s="172"/>
      <c r="AZ33" s="172"/>
      <c r="BA33" s="262"/>
      <c r="BB33" s="262"/>
      <c r="BC33" s="262"/>
      <c r="BD33" s="259"/>
      <c r="BE33" s="259"/>
      <c r="BF33" s="259"/>
      <c r="BG33" s="259"/>
      <c r="BH33" s="259"/>
      <c r="BI33" s="259"/>
    </row>
    <row r="34" spans="1:61" ht="14.4" customHeight="1">
      <c r="A34" s="164"/>
      <c r="B34" s="164"/>
      <c r="C34" s="164"/>
      <c r="D34" s="171"/>
      <c r="E34" s="232"/>
      <c r="F34" s="232"/>
      <c r="G34" s="232"/>
      <c r="H34" s="171"/>
      <c r="I34" s="2"/>
      <c r="AE34" s="164"/>
      <c r="AF34" s="164"/>
      <c r="AG34" s="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2"/>
      <c r="AU34" s="2"/>
      <c r="AV34" s="164"/>
      <c r="AW34" s="172"/>
      <c r="AX34" s="172"/>
      <c r="AY34" s="172"/>
      <c r="AZ34" s="172"/>
      <c r="BA34" s="262"/>
      <c r="BB34" s="262"/>
      <c r="BC34" s="262"/>
      <c r="BD34" s="259"/>
      <c r="BE34" s="259"/>
      <c r="BF34" s="259"/>
      <c r="BG34" s="259"/>
      <c r="BH34" s="259"/>
      <c r="BI34" s="259"/>
    </row>
    <row r="35" spans="1:61" ht="14.4" customHeight="1">
      <c r="A35" s="164"/>
      <c r="B35" s="164"/>
      <c r="C35" s="164"/>
      <c r="D35" s="171"/>
      <c r="E35" s="232"/>
      <c r="F35" s="232"/>
      <c r="G35" s="232"/>
      <c r="H35" s="171"/>
      <c r="I35" s="2"/>
      <c r="AE35" s="164"/>
      <c r="AF35" s="164"/>
      <c r="AG35" s="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2"/>
      <c r="AU35" s="75"/>
      <c r="AV35" s="164"/>
      <c r="AW35" s="172"/>
      <c r="AX35" s="172"/>
      <c r="AY35" s="172"/>
      <c r="AZ35" s="172"/>
      <c r="BA35" s="262"/>
      <c r="BB35" s="262"/>
      <c r="BC35" s="262"/>
      <c r="BD35" s="259"/>
      <c r="BE35" s="259"/>
      <c r="BF35" s="259"/>
      <c r="BG35" s="259"/>
      <c r="BH35" s="259"/>
      <c r="BI35" s="259"/>
    </row>
    <row r="36" spans="1:61" ht="14.4" customHeight="1">
      <c r="A36" s="164"/>
      <c r="B36" s="164"/>
      <c r="C36" s="164"/>
      <c r="D36" s="227"/>
      <c r="E36" s="229"/>
      <c r="F36" s="229"/>
      <c r="G36" s="229"/>
      <c r="H36" s="231"/>
      <c r="I36" s="75"/>
      <c r="AE36" s="164"/>
      <c r="AF36" s="164"/>
      <c r="AG36" s="158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75"/>
      <c r="AU36" s="75"/>
      <c r="AV36" s="164"/>
      <c r="AW36" s="172"/>
      <c r="AX36" s="172"/>
      <c r="AY36" s="172"/>
      <c r="AZ36" s="172"/>
      <c r="BA36" s="259"/>
      <c r="BB36" s="259"/>
      <c r="BC36" s="259"/>
      <c r="BD36" s="259"/>
      <c r="BE36" s="259"/>
      <c r="BF36" s="259"/>
      <c r="BG36" s="259"/>
      <c r="BH36" s="172"/>
      <c r="BI36" s="259"/>
    </row>
    <row r="37" spans="1:61" ht="14.4" customHeight="1">
      <c r="A37" s="226"/>
      <c r="B37" s="226"/>
      <c r="C37" s="226"/>
      <c r="D37" s="158"/>
      <c r="E37" s="161"/>
      <c r="F37" s="161"/>
      <c r="G37" s="161"/>
      <c r="H37" s="75"/>
      <c r="I37" s="75"/>
      <c r="AE37" s="164"/>
      <c r="AF37" s="164"/>
      <c r="AG37" s="158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75"/>
      <c r="AU37" s="2"/>
      <c r="AV37" s="164"/>
      <c r="AW37" s="172"/>
      <c r="AX37" s="172"/>
      <c r="AY37" s="172"/>
      <c r="AZ37" s="172"/>
      <c r="BA37" s="259"/>
      <c r="BB37" s="259"/>
      <c r="BC37" s="259"/>
      <c r="BD37" s="259"/>
      <c r="BE37" s="259"/>
      <c r="BF37" s="259"/>
      <c r="BG37" s="259"/>
      <c r="BH37" s="172"/>
      <c r="BI37" s="259"/>
    </row>
    <row r="38" spans="1:61" ht="14.4" customHeight="1">
      <c r="A38" s="226"/>
      <c r="B38" s="226"/>
      <c r="C38" s="226"/>
      <c r="D38" s="158"/>
      <c r="E38" s="161"/>
      <c r="F38" s="161"/>
      <c r="G38" s="161"/>
      <c r="H38" s="75"/>
      <c r="I38" s="2"/>
      <c r="AE38" s="164"/>
      <c r="AF38" s="164"/>
      <c r="AG38" s="158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75"/>
      <c r="AU38" s="2"/>
      <c r="AV38" s="164"/>
      <c r="AW38" s="172"/>
      <c r="AX38" s="172"/>
      <c r="AY38" s="172"/>
      <c r="AZ38" s="172"/>
      <c r="BA38" s="259"/>
      <c r="BB38" s="259"/>
      <c r="BC38" s="259"/>
      <c r="BD38" s="259"/>
      <c r="BE38" s="259"/>
      <c r="BF38" s="259"/>
      <c r="BG38" s="259"/>
      <c r="BH38" s="172"/>
      <c r="BI38" s="259"/>
    </row>
    <row r="39" spans="1:61" ht="14.4" customHeight="1">
      <c r="A39" s="226"/>
      <c r="B39" s="226"/>
      <c r="C39" s="226"/>
      <c r="D39" s="2"/>
      <c r="E39" s="152"/>
      <c r="F39" s="152"/>
      <c r="G39" s="152"/>
      <c r="H39" s="2"/>
      <c r="I39" s="2"/>
      <c r="AE39" s="164"/>
      <c r="AF39" s="164"/>
      <c r="AG39" s="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2"/>
      <c r="AU39" s="2"/>
      <c r="AV39" s="164"/>
      <c r="AW39" s="172"/>
      <c r="AX39" s="172"/>
      <c r="AY39" s="172"/>
      <c r="AZ39" s="172"/>
      <c r="BA39" s="259"/>
      <c r="BB39" s="259"/>
      <c r="BC39" s="259"/>
      <c r="BD39" s="259"/>
      <c r="BE39" s="259"/>
      <c r="BF39" s="259"/>
      <c r="BG39" s="259"/>
      <c r="BH39" s="172"/>
      <c r="BI39" s="259"/>
    </row>
    <row r="40" spans="1:61" ht="14.4" customHeight="1">
      <c r="A40" s="224"/>
      <c r="B40" s="224"/>
      <c r="C40" s="226"/>
      <c r="D40" s="2"/>
      <c r="E40" s="152"/>
      <c r="F40" s="152"/>
      <c r="G40" s="152"/>
      <c r="H40" s="2"/>
      <c r="I40" s="2"/>
      <c r="AE40" s="164"/>
      <c r="AF40" s="164"/>
      <c r="AG40" s="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2"/>
      <c r="AU40" s="75"/>
      <c r="AV40" s="164"/>
      <c r="AW40" s="172"/>
      <c r="AX40" s="172"/>
      <c r="AY40" s="172"/>
      <c r="AZ40" s="172"/>
      <c r="BA40" s="259"/>
      <c r="BB40" s="259"/>
      <c r="BC40" s="259"/>
      <c r="BD40" s="259"/>
      <c r="BE40" s="259"/>
      <c r="BF40" s="259"/>
      <c r="BG40" s="259"/>
      <c r="BH40" s="172"/>
      <c r="BI40" s="259"/>
    </row>
    <row r="41" spans="1:61" ht="14.4" customHeight="1">
      <c r="A41" s="224"/>
      <c r="B41" s="224"/>
      <c r="C41" s="226"/>
      <c r="D41" s="158"/>
      <c r="E41" s="161"/>
      <c r="F41" s="161"/>
      <c r="G41" s="161"/>
      <c r="H41" s="192"/>
      <c r="I41" s="75"/>
      <c r="AE41" s="164"/>
      <c r="AF41" s="164"/>
      <c r="AG41" s="158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92"/>
      <c r="AU41" s="75"/>
      <c r="AV41" s="164"/>
      <c r="AW41" s="172"/>
      <c r="AX41" s="172"/>
      <c r="AY41" s="172"/>
      <c r="AZ41" s="172"/>
      <c r="BA41" s="172"/>
      <c r="BB41" s="172"/>
      <c r="BC41" s="172"/>
      <c r="BD41" s="172"/>
      <c r="BE41" s="172"/>
      <c r="BF41" s="259"/>
      <c r="BG41" s="259"/>
      <c r="BH41" s="172"/>
      <c r="BI41" s="259"/>
    </row>
    <row r="42" spans="1:61" ht="14.4" customHeight="1">
      <c r="A42" s="224"/>
      <c r="B42" s="224"/>
      <c r="C42" s="226"/>
      <c r="D42" s="158"/>
      <c r="E42" s="161"/>
      <c r="F42" s="161"/>
      <c r="G42" s="161"/>
      <c r="H42" s="192"/>
      <c r="I42" s="75"/>
      <c r="AE42" s="164"/>
      <c r="AF42" s="164"/>
      <c r="AG42" s="158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92"/>
      <c r="AU42" s="75"/>
      <c r="AV42" s="164"/>
      <c r="AW42" s="172"/>
      <c r="AX42" s="172"/>
      <c r="AY42" s="172"/>
      <c r="AZ42" s="172"/>
      <c r="BA42" s="172"/>
      <c r="BB42" s="172"/>
      <c r="BC42" s="172"/>
      <c r="BD42" s="172"/>
      <c r="BE42" s="172"/>
      <c r="BF42" s="259"/>
      <c r="BG42" s="259"/>
      <c r="BH42" s="172"/>
      <c r="BI42" s="259"/>
    </row>
    <row r="43" spans="1:61" ht="14.4" customHeight="1">
      <c r="A43" s="224"/>
      <c r="B43" s="224"/>
      <c r="C43" s="226"/>
      <c r="D43" s="158"/>
      <c r="E43" s="161"/>
      <c r="F43" s="161"/>
      <c r="G43" s="161"/>
      <c r="H43" s="176"/>
      <c r="I43" s="2"/>
      <c r="AE43" s="164"/>
      <c r="AF43" s="164"/>
      <c r="AG43" s="158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76"/>
      <c r="AU43" s="2"/>
      <c r="AV43" s="164"/>
      <c r="AW43" s="172"/>
      <c r="AX43" s="172"/>
      <c r="AY43" s="172"/>
      <c r="AZ43" s="172"/>
      <c r="BA43" s="172"/>
      <c r="BB43" s="172"/>
      <c r="BC43" s="172"/>
      <c r="BD43" s="172"/>
      <c r="BE43" s="172"/>
      <c r="BF43" s="259"/>
      <c r="BG43" s="259"/>
      <c r="BH43" s="172"/>
      <c r="BI43" s="259"/>
    </row>
    <row r="44" spans="1:61" ht="14.4" customHeight="1">
      <c r="A44" s="224"/>
      <c r="B44" s="224"/>
      <c r="C44" s="226"/>
      <c r="D44" s="2"/>
      <c r="E44" s="152"/>
      <c r="F44" s="152"/>
      <c r="G44" s="152"/>
      <c r="H44" s="2"/>
      <c r="I44" s="2"/>
      <c r="AE44" s="164"/>
      <c r="AF44" s="164"/>
      <c r="AG44" s="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2"/>
      <c r="AU44" s="2"/>
      <c r="AV44" s="164"/>
      <c r="AW44" s="172"/>
      <c r="AX44" s="172"/>
      <c r="AY44" s="172"/>
      <c r="AZ44" s="172"/>
      <c r="BA44" s="172"/>
      <c r="BB44" s="172"/>
      <c r="BC44" s="172"/>
      <c r="BD44" s="172"/>
      <c r="BE44" s="172"/>
      <c r="BF44" s="259"/>
      <c r="BG44" s="259"/>
      <c r="BH44" s="172"/>
      <c r="BI44" s="259"/>
    </row>
    <row r="45" spans="1:61" ht="14.4" customHeight="1">
      <c r="A45" s="224"/>
      <c r="B45" s="224"/>
      <c r="C45" s="226"/>
      <c r="D45" s="2"/>
      <c r="E45" s="152"/>
      <c r="F45" s="152"/>
      <c r="G45" s="152"/>
      <c r="H45" s="2"/>
      <c r="I45" s="2"/>
      <c r="AE45" s="164"/>
      <c r="AF45" s="164"/>
      <c r="AG45" s="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2"/>
      <c r="AV45" s="164"/>
      <c r="AW45" s="172"/>
      <c r="AX45" s="172"/>
      <c r="AY45" s="172"/>
      <c r="AZ45" s="172"/>
      <c r="BA45" s="172"/>
      <c r="BB45" s="172"/>
      <c r="BC45" s="172"/>
      <c r="BD45" s="172"/>
      <c r="BE45" s="172"/>
      <c r="BF45" s="259"/>
      <c r="BG45" s="259"/>
      <c r="BH45" s="172"/>
      <c r="BI45" s="259"/>
    </row>
    <row r="46" spans="1:61" ht="14.4" customHeight="1">
      <c r="E46" s="150"/>
      <c r="F46" s="150"/>
      <c r="G46" s="150"/>
    </row>
    <row r="47" spans="1:61" ht="14.4" customHeight="1"/>
    <row r="48" spans="1:61" ht="14.4" customHeight="1">
      <c r="A48" s="15"/>
      <c r="B48" s="15"/>
      <c r="AE48" s="14" t="s">
        <v>130</v>
      </c>
      <c r="AG48" s="14" t="s">
        <v>93</v>
      </c>
      <c r="AH48" s="149" t="s">
        <v>101</v>
      </c>
      <c r="AI48" s="149">
        <f>(AI21-AI22)/(K63/10)</f>
        <v>2.7586206896551744</v>
      </c>
      <c r="AJ48" s="89">
        <f t="shared" ref="AJ48:AS48" si="2">(AJ21-AJ22)/(L63/10)</f>
        <v>0.92592592592592626</v>
      </c>
      <c r="AK48" s="89">
        <f t="shared" si="2"/>
        <v>2.857142857142859</v>
      </c>
      <c r="AL48" s="89">
        <f t="shared" si="2"/>
        <v>3.5714285714285703</v>
      </c>
      <c r="AM48" s="89">
        <f t="shared" si="2"/>
        <v>5.9259259259259336</v>
      </c>
      <c r="AN48" s="89">
        <f t="shared" si="2"/>
        <v>7.4999999999999947</v>
      </c>
      <c r="AO48" s="89">
        <f t="shared" si="2"/>
        <v>6.2921348314606895</v>
      </c>
      <c r="AP48" s="89">
        <f t="shared" si="2"/>
        <v>6.0000000000000098</v>
      </c>
      <c r="AQ48" s="89">
        <f>(AQ21-AQ22)/(S63/10)</f>
        <v>4.9397590361445642</v>
      </c>
      <c r="AR48" s="89">
        <f t="shared" si="2"/>
        <v>-128.97058823529417</v>
      </c>
      <c r="AS48" s="74">
        <f t="shared" si="2"/>
        <v>-161.20689655172421</v>
      </c>
      <c r="AT48" s="89">
        <f t="shared" ref="AT48:AY48" si="3">(AT21-AT22)/(V63/10)</f>
        <v>-186.41509433962275</v>
      </c>
      <c r="AU48" s="89">
        <f t="shared" si="3"/>
        <v>-250.97560975609704</v>
      </c>
      <c r="AV48" s="89">
        <f t="shared" si="3"/>
        <v>-377.5000000000004</v>
      </c>
      <c r="AW48" s="89">
        <f t="shared" si="3"/>
        <v>-469.56521739130494</v>
      </c>
      <c r="AX48" s="89">
        <f t="shared" si="3"/>
        <v>-610.00000000000091</v>
      </c>
      <c r="AY48" s="89">
        <f t="shared" si="3"/>
        <v>-416.66666666666623</v>
      </c>
    </row>
    <row r="49" spans="2:51" ht="14.4" customHeight="1">
      <c r="F49" s="21"/>
      <c r="AG49" s="14" t="s">
        <v>94</v>
      </c>
      <c r="AH49" s="149" t="s">
        <v>101</v>
      </c>
      <c r="AI49" s="149">
        <f t="shared" ref="AI49:AR49" si="4">(AI21-AI23)/(K64/10)</f>
        <v>2.9508196721311482</v>
      </c>
      <c r="AJ49" s="89">
        <f t="shared" si="4"/>
        <v>0.16666666666666313</v>
      </c>
      <c r="AK49" s="89">
        <f t="shared" si="4"/>
        <v>0.7936507936507935</v>
      </c>
      <c r="AL49" s="89">
        <f t="shared" si="4"/>
        <v>1.0169491525423755</v>
      </c>
      <c r="AM49" s="89">
        <f t="shared" si="4"/>
        <v>1.0769230769230813</v>
      </c>
      <c r="AN49" s="89">
        <f t="shared" si="4"/>
        <v>2.0238095238095277</v>
      </c>
      <c r="AO49" s="89">
        <f t="shared" si="4"/>
        <v>2.4137931034482869</v>
      </c>
      <c r="AP49" s="89">
        <f t="shared" si="4"/>
        <v>2.3170731707317134</v>
      </c>
      <c r="AQ49" s="89">
        <f t="shared" si="4"/>
        <v>2.4324324324324267</v>
      </c>
      <c r="AR49" s="89">
        <f t="shared" si="4"/>
        <v>-136.06060606060618</v>
      </c>
      <c r="AS49" s="89">
        <f t="shared" ref="AS49:AY49" si="5">(AS21-AS23)/(U64/10)</f>
        <v>-176.29629629629611</v>
      </c>
      <c r="AT49" s="89">
        <f t="shared" si="5"/>
        <v>-226.36363636363677</v>
      </c>
      <c r="AU49" s="89">
        <f t="shared" si="5"/>
        <v>-265.38461538461502</v>
      </c>
      <c r="AV49" s="89">
        <f t="shared" si="5"/>
        <v>-355</v>
      </c>
      <c r="AW49" s="89">
        <f t="shared" si="5"/>
        <v>-404.444444444444</v>
      </c>
      <c r="AX49" s="89">
        <f t="shared" si="5"/>
        <v>-616.66666666666765</v>
      </c>
      <c r="AY49" s="89">
        <f t="shared" si="5"/>
        <v>-750</v>
      </c>
    </row>
    <row r="50" spans="2:51" ht="14.4" customHeight="1">
      <c r="F50" s="21"/>
      <c r="AH50" s="150"/>
      <c r="AI50" s="167"/>
      <c r="AJ50" s="89"/>
      <c r="AK50" s="89"/>
      <c r="AM50" s="89"/>
      <c r="AN50" s="89"/>
      <c r="AO50" s="89"/>
      <c r="AP50" s="73"/>
      <c r="AQ50" s="89"/>
      <c r="AR50" s="89"/>
      <c r="AS50" s="73"/>
    </row>
    <row r="51" spans="2:51" ht="14.4" customHeight="1">
      <c r="F51" s="21"/>
      <c r="AH51" s="149"/>
      <c r="AI51" s="151"/>
      <c r="AJ51" s="89"/>
      <c r="AK51" s="89"/>
      <c r="AL51" s="151"/>
      <c r="AM51" s="89"/>
      <c r="AN51" s="89"/>
      <c r="AO51" s="89"/>
      <c r="AP51" s="89"/>
      <c r="AQ51" s="89"/>
      <c r="AR51" s="89"/>
      <c r="AS51" s="89"/>
    </row>
    <row r="52" spans="2:51" ht="14.4" customHeight="1">
      <c r="AH52" s="149"/>
      <c r="AI52" s="89"/>
      <c r="AJ52" s="93"/>
      <c r="AK52" s="89"/>
      <c r="AL52" s="151"/>
      <c r="AM52" s="89"/>
      <c r="AN52" s="89"/>
      <c r="AO52" s="89"/>
      <c r="AP52" s="89"/>
      <c r="AQ52" s="89"/>
      <c r="AR52" s="89"/>
      <c r="AS52" s="89"/>
    </row>
    <row r="53" spans="2:51" ht="14.4" customHeight="1">
      <c r="AI53" s="85"/>
      <c r="AL53" s="93"/>
      <c r="AN53" s="89"/>
      <c r="AP53" s="89"/>
    </row>
    <row r="54" spans="2:51" ht="14.4" customHeight="1">
      <c r="F54" s="73"/>
      <c r="AI54" s="85"/>
    </row>
    <row r="55" spans="2:51" ht="14.4" customHeight="1">
      <c r="B55" s="68"/>
      <c r="AG55" s="150" t="s">
        <v>103</v>
      </c>
      <c r="AI55" s="85"/>
    </row>
    <row r="56" spans="2:51" ht="14.4" customHeight="1">
      <c r="AG56" s="150" t="s">
        <v>104</v>
      </c>
      <c r="AI56" s="85"/>
    </row>
    <row r="57" spans="2:51" ht="14.4" customHeight="1">
      <c r="N57" s="14" t="s">
        <v>119</v>
      </c>
      <c r="AI57" s="85"/>
    </row>
    <row r="58" spans="2:51" ht="14.4" customHeight="1">
      <c r="AI58" s="85"/>
    </row>
    <row r="59" spans="2:51" ht="22.5" customHeight="1">
      <c r="B59" s="68"/>
      <c r="J59" s="246" t="s">
        <v>152</v>
      </c>
      <c r="AI59" s="85"/>
    </row>
    <row r="60" spans="2:51" ht="14.4" customHeight="1">
      <c r="J60" s="69"/>
      <c r="K60" s="116" t="s">
        <v>26</v>
      </c>
      <c r="L60" s="116" t="s">
        <v>27</v>
      </c>
      <c r="M60" s="116" t="s">
        <v>28</v>
      </c>
      <c r="N60" s="116" t="s">
        <v>29</v>
      </c>
      <c r="O60" s="116" t="s">
        <v>30</v>
      </c>
      <c r="P60" s="116" t="s">
        <v>31</v>
      </c>
      <c r="Q60" s="116" t="s">
        <v>32</v>
      </c>
      <c r="R60" s="116" t="s">
        <v>33</v>
      </c>
      <c r="S60" s="116" t="s">
        <v>34</v>
      </c>
      <c r="T60" s="83" t="s">
        <v>35</v>
      </c>
      <c r="U60" s="83" t="s">
        <v>131</v>
      </c>
      <c r="V60" s="83" t="s">
        <v>132</v>
      </c>
      <c r="W60" s="83" t="s">
        <v>134</v>
      </c>
      <c r="X60" s="83" t="s">
        <v>136</v>
      </c>
      <c r="Y60" s="83" t="s">
        <v>139</v>
      </c>
      <c r="Z60" s="83" t="s">
        <v>141</v>
      </c>
      <c r="AA60" s="196" t="s">
        <v>143</v>
      </c>
      <c r="AB60" s="47"/>
      <c r="AC60" s="48"/>
      <c r="AH60" s="85"/>
      <c r="AI60" s="85"/>
    </row>
    <row r="61" spans="2:51" ht="14.4" customHeight="1">
      <c r="B61" s="1"/>
      <c r="F61" s="74"/>
      <c r="J61" s="70"/>
      <c r="K61" s="119" t="s">
        <v>51</v>
      </c>
      <c r="L61" s="119" t="s">
        <v>52</v>
      </c>
      <c r="M61" s="119" t="s">
        <v>53</v>
      </c>
      <c r="N61" s="119" t="s">
        <v>54</v>
      </c>
      <c r="O61" s="119" t="s">
        <v>45</v>
      </c>
      <c r="P61" s="119" t="s">
        <v>55</v>
      </c>
      <c r="Q61" s="119" t="s">
        <v>56</v>
      </c>
      <c r="R61" s="119" t="s">
        <v>57</v>
      </c>
      <c r="S61" s="119" t="s">
        <v>58</v>
      </c>
      <c r="T61" s="119" t="s">
        <v>102</v>
      </c>
      <c r="U61" s="195" t="s">
        <v>138</v>
      </c>
      <c r="V61" s="119" t="s">
        <v>133</v>
      </c>
      <c r="W61" s="119" t="s">
        <v>135</v>
      </c>
      <c r="X61" s="119" t="s">
        <v>137</v>
      </c>
      <c r="Y61" s="119" t="s">
        <v>140</v>
      </c>
      <c r="Z61" s="119" t="s">
        <v>142</v>
      </c>
      <c r="AA61" s="197" t="s">
        <v>144</v>
      </c>
      <c r="AB61" s="198"/>
      <c r="AC61" s="157"/>
    </row>
    <row r="62" spans="2:51" ht="14.4" customHeight="1">
      <c r="J62" s="120" t="s">
        <v>107</v>
      </c>
      <c r="K62" s="78">
        <f>AI21-AH21</f>
        <v>7.3000000000000007</v>
      </c>
      <c r="L62" s="78">
        <f t="shared" ref="K62:T64" si="6">AJ21-AI21</f>
        <v>4.2999999999999972</v>
      </c>
      <c r="M62" s="79">
        <f>AK21-AJ21</f>
        <v>6.7000000000000028</v>
      </c>
      <c r="N62" s="78">
        <f t="shared" si="6"/>
        <v>6</v>
      </c>
      <c r="O62" s="78">
        <f t="shared" si="6"/>
        <v>6.6000000000000014</v>
      </c>
      <c r="P62" s="78">
        <f t="shared" si="6"/>
        <v>9.3999999999999986</v>
      </c>
      <c r="Q62" s="79">
        <f t="shared" si="6"/>
        <v>9.1000000000000014</v>
      </c>
      <c r="R62" s="78">
        <f t="shared" si="6"/>
        <v>8</v>
      </c>
      <c r="S62" s="78">
        <f t="shared" si="6"/>
        <v>7.2999999999999972</v>
      </c>
      <c r="T62" s="78"/>
      <c r="U62" s="78"/>
      <c r="V62" s="78"/>
      <c r="W62" s="78"/>
      <c r="X62" s="78"/>
      <c r="Y62" s="78"/>
      <c r="Z62" s="78"/>
      <c r="AA62" s="78"/>
      <c r="AB62" s="102"/>
      <c r="AC62" s="74"/>
    </row>
    <row r="63" spans="2:51" ht="14.4" customHeight="1">
      <c r="J63" s="120" t="s">
        <v>64</v>
      </c>
      <c r="K63" s="78">
        <f>AI22-AH22</f>
        <v>5.8000000000000007</v>
      </c>
      <c r="L63" s="78">
        <f t="shared" si="6"/>
        <v>5.3999999999999986</v>
      </c>
      <c r="M63" s="79">
        <f t="shared" si="6"/>
        <v>5.6000000000000014</v>
      </c>
      <c r="N63" s="78">
        <f t="shared" si="6"/>
        <v>5.6000000000000014</v>
      </c>
      <c r="O63" s="78">
        <f t="shared" si="6"/>
        <v>5.3999999999999986</v>
      </c>
      <c r="P63" s="78">
        <f t="shared" si="6"/>
        <v>7.2000000000000028</v>
      </c>
      <c r="Q63" s="79">
        <f t="shared" si="6"/>
        <v>8.8999999999999915</v>
      </c>
      <c r="R63" s="78">
        <f t="shared" si="6"/>
        <v>8.5</v>
      </c>
      <c r="S63" s="78">
        <f t="shared" si="6"/>
        <v>8.3000000000000114</v>
      </c>
      <c r="T63" s="78">
        <f t="shared" si="6"/>
        <v>6.7999999999999972</v>
      </c>
      <c r="U63" s="78">
        <f t="shared" ref="U63:U64" si="7">AS22-AR22</f>
        <v>5.7999999999999972</v>
      </c>
      <c r="V63" s="78">
        <f t="shared" ref="V63:V64" si="8">AT22-AS22</f>
        <v>5.2999999999999972</v>
      </c>
      <c r="W63" s="78">
        <f t="shared" ref="W63:W64" si="9">AU22-AT22</f>
        <v>4.1000000000000085</v>
      </c>
      <c r="X63" s="78">
        <f t="shared" ref="X63:X64" si="10">AV22-AU22</f>
        <v>2.7999999999999972</v>
      </c>
      <c r="Y63" s="78">
        <f t="shared" ref="Y63:Y64" si="11">AW22-AV22</f>
        <v>2.2999999999999972</v>
      </c>
      <c r="Z63" s="78">
        <f t="shared" ref="Z63:Z64" si="12">AX22-AW22</f>
        <v>1.7999999999999972</v>
      </c>
      <c r="AA63" s="78">
        <f t="shared" ref="AA63:AA64" si="13">AY22-AX22</f>
        <v>2.7000000000000028</v>
      </c>
      <c r="AB63" s="102"/>
      <c r="AC63" s="74"/>
    </row>
    <row r="64" spans="2:51" ht="14.4" customHeight="1">
      <c r="J64" s="120" t="s">
        <v>65</v>
      </c>
      <c r="K64" s="78">
        <f t="shared" si="6"/>
        <v>6.1000000000000014</v>
      </c>
      <c r="L64" s="78">
        <f t="shared" si="6"/>
        <v>6</v>
      </c>
      <c r="M64" s="79">
        <f t="shared" si="6"/>
        <v>6.3000000000000007</v>
      </c>
      <c r="N64" s="78">
        <f t="shared" si="6"/>
        <v>5.8999999999999986</v>
      </c>
      <c r="O64" s="78">
        <f t="shared" si="6"/>
        <v>6.5</v>
      </c>
      <c r="P64" s="78">
        <f t="shared" si="6"/>
        <v>8.3999999999999986</v>
      </c>
      <c r="Q64" s="79">
        <f t="shared" si="6"/>
        <v>8.6999999999999957</v>
      </c>
      <c r="R64" s="78">
        <f t="shared" si="6"/>
        <v>8.2000000000000028</v>
      </c>
      <c r="S64" s="78">
        <f t="shared" si="6"/>
        <v>7.4000000000000057</v>
      </c>
      <c r="T64" s="78">
        <f t="shared" si="6"/>
        <v>6.5999999999999943</v>
      </c>
      <c r="U64" s="78">
        <f t="shared" si="7"/>
        <v>5.4000000000000057</v>
      </c>
      <c r="V64" s="78">
        <f t="shared" si="8"/>
        <v>4.3999999999999915</v>
      </c>
      <c r="W64" s="78">
        <f t="shared" si="9"/>
        <v>3.9000000000000057</v>
      </c>
      <c r="X64" s="78">
        <f t="shared" si="10"/>
        <v>3</v>
      </c>
      <c r="Y64" s="78">
        <f t="shared" si="11"/>
        <v>2.7000000000000028</v>
      </c>
      <c r="Z64" s="78">
        <f t="shared" si="12"/>
        <v>1.7999999999999972</v>
      </c>
      <c r="AA64" s="78">
        <f t="shared" si="13"/>
        <v>1.5</v>
      </c>
      <c r="AB64" s="102"/>
      <c r="AC64" s="74"/>
    </row>
    <row r="65" spans="10:30" ht="14.4" customHeight="1">
      <c r="J65" s="80" t="s">
        <v>66</v>
      </c>
      <c r="K65" s="81">
        <f t="shared" ref="K65:AA65" si="14">K62/K63*100</f>
        <v>125.86206896551724</v>
      </c>
      <c r="L65" s="81">
        <f t="shared" si="14"/>
        <v>79.629629629629591</v>
      </c>
      <c r="M65" s="81">
        <f t="shared" si="14"/>
        <v>119.64285714285717</v>
      </c>
      <c r="N65" s="81">
        <f t="shared" si="14"/>
        <v>107.14285714285711</v>
      </c>
      <c r="O65" s="81">
        <f t="shared" si="14"/>
        <v>122.22222222222227</v>
      </c>
      <c r="P65" s="81">
        <f t="shared" si="14"/>
        <v>130.55555555555549</v>
      </c>
      <c r="Q65" s="81">
        <f t="shared" si="14"/>
        <v>102.24719101123607</v>
      </c>
      <c r="R65" s="81">
        <f t="shared" si="14"/>
        <v>94.117647058823522</v>
      </c>
      <c r="S65" s="81">
        <f t="shared" si="14"/>
        <v>87.951807228915513</v>
      </c>
      <c r="T65" s="81">
        <f>T62/T63*100</f>
        <v>0</v>
      </c>
      <c r="U65" s="81">
        <f>U62/U63*100</f>
        <v>0</v>
      </c>
      <c r="V65" s="81">
        <f t="shared" si="14"/>
        <v>0</v>
      </c>
      <c r="W65" s="81">
        <f t="shared" si="14"/>
        <v>0</v>
      </c>
      <c r="X65" s="81">
        <f t="shared" si="14"/>
        <v>0</v>
      </c>
      <c r="Y65" s="81">
        <f t="shared" si="14"/>
        <v>0</v>
      </c>
      <c r="Z65" s="81">
        <f t="shared" si="14"/>
        <v>0</v>
      </c>
      <c r="AA65" s="81">
        <f t="shared" si="14"/>
        <v>0</v>
      </c>
      <c r="AB65" s="105"/>
      <c r="AC65" s="193"/>
    </row>
    <row r="66" spans="10:30" ht="14.4" customHeight="1">
      <c r="J66" s="80" t="s">
        <v>67</v>
      </c>
      <c r="K66" s="81">
        <f t="shared" ref="K66:AA66" si="15">K62/K64*100</f>
        <v>119.67213114754097</v>
      </c>
      <c r="L66" s="81">
        <f t="shared" si="15"/>
        <v>71.666666666666629</v>
      </c>
      <c r="M66" s="81">
        <f t="shared" si="15"/>
        <v>106.3492063492064</v>
      </c>
      <c r="N66" s="81">
        <f t="shared" si="15"/>
        <v>101.6949152542373</v>
      </c>
      <c r="O66" s="81">
        <f t="shared" si="15"/>
        <v>101.53846153846156</v>
      </c>
      <c r="P66" s="81">
        <f t="shared" si="15"/>
        <v>111.90476190476191</v>
      </c>
      <c r="Q66" s="81">
        <f t="shared" si="15"/>
        <v>104.59770114942535</v>
      </c>
      <c r="R66" s="81">
        <f t="shared" si="15"/>
        <v>97.560975609756056</v>
      </c>
      <c r="S66" s="81">
        <f t="shared" si="15"/>
        <v>98.648648648648532</v>
      </c>
      <c r="T66" s="81">
        <f t="shared" si="15"/>
        <v>0</v>
      </c>
      <c r="U66" s="81">
        <f t="shared" si="15"/>
        <v>0</v>
      </c>
      <c r="V66" s="81">
        <f t="shared" si="15"/>
        <v>0</v>
      </c>
      <c r="W66" s="81">
        <f t="shared" si="15"/>
        <v>0</v>
      </c>
      <c r="X66" s="81">
        <f t="shared" si="15"/>
        <v>0</v>
      </c>
      <c r="Y66" s="81">
        <f t="shared" si="15"/>
        <v>0</v>
      </c>
      <c r="Z66" s="81">
        <f t="shared" si="15"/>
        <v>0</v>
      </c>
      <c r="AA66" s="81">
        <f t="shared" si="15"/>
        <v>0</v>
      </c>
      <c r="AB66" s="105"/>
      <c r="AC66" s="193"/>
    </row>
    <row r="68" spans="10:30" ht="14.4">
      <c r="L68" s="24" t="s">
        <v>122</v>
      </c>
      <c r="M68" s="82"/>
      <c r="N68" s="82" t="s">
        <v>171</v>
      </c>
      <c r="O68" s="24"/>
      <c r="P68" s="24"/>
      <c r="Q68" s="133"/>
      <c r="X68" s="194"/>
      <c r="Y68" s="133"/>
      <c r="Z68" s="133"/>
      <c r="AA68" s="20"/>
      <c r="AB68" s="133"/>
    </row>
    <row r="69" spans="10:30" ht="14.4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4">
      <c r="L70" s="134" t="s">
        <v>67</v>
      </c>
      <c r="M70" s="82"/>
      <c r="N70" s="82" t="s">
        <v>169</v>
      </c>
      <c r="O70" s="24"/>
      <c r="P70" s="82"/>
      <c r="Q70" s="133"/>
      <c r="X70" s="194"/>
      <c r="Y70" s="133"/>
      <c r="Z70" s="133"/>
      <c r="AA70" s="20"/>
      <c r="AB70" s="133"/>
      <c r="AC70" s="2"/>
      <c r="AD70" s="2"/>
    </row>
    <row r="71" spans="10:30">
      <c r="AC71" s="2"/>
      <c r="AD71" s="2"/>
    </row>
    <row r="73" spans="10:30">
      <c r="K73" s="121"/>
      <c r="L73" s="121"/>
      <c r="M73" s="121"/>
      <c r="N73" s="121"/>
      <c r="O73" s="121"/>
      <c r="P73" s="121"/>
      <c r="Q73" s="121"/>
      <c r="R73" s="121"/>
      <c r="S73" s="121"/>
      <c r="T73" s="48"/>
      <c r="U73" s="48"/>
      <c r="AA73" s="89"/>
    </row>
    <row r="74" spans="10:30"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AA74" s="89"/>
    </row>
    <row r="75" spans="10:30">
      <c r="J75" s="158"/>
      <c r="K75" s="74"/>
      <c r="L75" s="74"/>
      <c r="M75" s="89"/>
      <c r="N75" s="74"/>
      <c r="O75" s="74"/>
      <c r="P75" s="74"/>
      <c r="Q75" s="89"/>
      <c r="R75" s="74"/>
      <c r="S75" s="74"/>
      <c r="T75" s="74"/>
      <c r="U75" s="74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2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2"/>
  <cols>
    <col min="1" max="1" width="2.33203125" customWidth="1"/>
    <col min="2" max="2" width="8" customWidth="1"/>
    <col min="3" max="3" width="8.109375" customWidth="1"/>
    <col min="4" max="9" width="8.6640625" customWidth="1"/>
    <col min="10" max="10" width="14.88671875" customWidth="1"/>
    <col min="11" max="11" width="2.44140625" customWidth="1"/>
    <col min="12" max="12" width="1" customWidth="1"/>
    <col min="13" max="13" width="8.109375" customWidth="1"/>
    <col min="14" max="24" width="4.44140625" customWidth="1"/>
    <col min="25" max="25" width="2.33203125" customWidth="1"/>
    <col min="26" max="26" width="4.6640625" customWidth="1"/>
    <col min="27" max="27" width="8.44140625" style="1" customWidth="1"/>
    <col min="28" max="28" width="10.88671875" style="1" customWidth="1"/>
    <col min="29" max="52" width="8.33203125" customWidth="1"/>
  </cols>
  <sheetData>
    <row r="1" spans="1:52">
      <c r="A1" s="1"/>
      <c r="B1" s="281" t="s">
        <v>99</v>
      </c>
      <c r="C1" s="281"/>
      <c r="D1" s="281"/>
      <c r="E1" s="281"/>
      <c r="F1" s="281"/>
      <c r="G1" s="281"/>
      <c r="H1" s="281"/>
      <c r="I1" s="281"/>
      <c r="J1" s="28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08" t="s">
        <v>4</v>
      </c>
      <c r="E3" s="26"/>
      <c r="F3" s="108" t="s">
        <v>5</v>
      </c>
      <c r="G3" s="26"/>
      <c r="H3" s="108" t="s">
        <v>6</v>
      </c>
      <c r="I3" s="26"/>
      <c r="J3" s="139" t="s">
        <v>13</v>
      </c>
      <c r="K3" s="1"/>
      <c r="L3" s="1"/>
      <c r="Z3" s="1"/>
      <c r="AA3" s="3"/>
      <c r="AB3" s="25"/>
      <c r="AC3" s="108" t="s">
        <v>4</v>
      </c>
      <c r="AD3" s="26"/>
      <c r="AE3" s="108" t="s">
        <v>5</v>
      </c>
      <c r="AF3" s="26"/>
      <c r="AG3" s="108" t="s">
        <v>6</v>
      </c>
      <c r="AH3" s="26"/>
      <c r="AI3" s="108" t="s">
        <v>7</v>
      </c>
      <c r="AJ3" s="26"/>
      <c r="AK3" s="108" t="s">
        <v>8</v>
      </c>
      <c r="AL3" s="26"/>
      <c r="AM3" s="108" t="s">
        <v>9</v>
      </c>
      <c r="AN3" s="26"/>
      <c r="AO3" s="108" t="s">
        <v>10</v>
      </c>
      <c r="AP3" s="26"/>
      <c r="AQ3" s="108" t="s">
        <v>11</v>
      </c>
      <c r="AR3" s="26"/>
      <c r="AS3" s="108" t="s">
        <v>12</v>
      </c>
      <c r="AT3" s="26"/>
      <c r="AU3" s="108" t="s">
        <v>76</v>
      </c>
      <c r="AV3" s="26"/>
      <c r="AW3" s="108" t="s">
        <v>77</v>
      </c>
      <c r="AX3" s="26"/>
      <c r="AY3" s="108" t="s">
        <v>78</v>
      </c>
      <c r="AZ3" s="30"/>
    </row>
    <row r="4" spans="1:52">
      <c r="A4" s="1"/>
      <c r="B4" s="5"/>
      <c r="C4" s="6"/>
      <c r="D4" s="109" t="s">
        <v>79</v>
      </c>
      <c r="E4" s="110" t="s">
        <v>80</v>
      </c>
      <c r="F4" s="111" t="s">
        <v>79</v>
      </c>
      <c r="G4" s="109" t="s">
        <v>80</v>
      </c>
      <c r="H4" s="110" t="s">
        <v>79</v>
      </c>
      <c r="I4" s="127" t="s">
        <v>80</v>
      </c>
      <c r="J4" s="140"/>
      <c r="K4" s="1"/>
      <c r="L4" s="1"/>
      <c r="Z4" s="1"/>
      <c r="AA4" s="5"/>
      <c r="AB4" s="27"/>
      <c r="AC4" s="109" t="s">
        <v>79</v>
      </c>
      <c r="AD4" s="110" t="s">
        <v>80</v>
      </c>
      <c r="AE4" s="111" t="s">
        <v>79</v>
      </c>
      <c r="AF4" s="109" t="s">
        <v>80</v>
      </c>
      <c r="AG4" s="110" t="s">
        <v>79</v>
      </c>
      <c r="AH4" s="127" t="s">
        <v>80</v>
      </c>
      <c r="AI4" s="109" t="s">
        <v>79</v>
      </c>
      <c r="AJ4" s="110" t="s">
        <v>80</v>
      </c>
      <c r="AK4" s="110" t="s">
        <v>79</v>
      </c>
      <c r="AL4" s="127" t="s">
        <v>80</v>
      </c>
      <c r="AM4" s="109" t="s">
        <v>79</v>
      </c>
      <c r="AN4" s="110" t="s">
        <v>80</v>
      </c>
      <c r="AO4" s="110" t="s">
        <v>79</v>
      </c>
      <c r="AP4" s="126" t="s">
        <v>80</v>
      </c>
      <c r="AQ4" s="111" t="s">
        <v>79</v>
      </c>
      <c r="AR4" s="109" t="s">
        <v>80</v>
      </c>
      <c r="AS4" s="110" t="s">
        <v>79</v>
      </c>
      <c r="AT4" s="127" t="s">
        <v>80</v>
      </c>
      <c r="AU4" s="111" t="s">
        <v>79</v>
      </c>
      <c r="AV4" s="110" t="s">
        <v>80</v>
      </c>
      <c r="AW4" s="111" t="s">
        <v>79</v>
      </c>
      <c r="AX4" s="109" t="s">
        <v>80</v>
      </c>
      <c r="AY4" s="110" t="s">
        <v>79</v>
      </c>
      <c r="AZ4" s="126" t="s">
        <v>80</v>
      </c>
    </row>
    <row r="5" spans="1:52" ht="14.4">
      <c r="A5" s="1"/>
      <c r="B5" s="31"/>
      <c r="C5" s="118" t="s">
        <v>81</v>
      </c>
      <c r="D5" s="32"/>
      <c r="E5" s="33"/>
      <c r="F5" s="32"/>
      <c r="G5" s="33"/>
      <c r="H5" s="33"/>
      <c r="I5" s="54"/>
      <c r="J5" s="141"/>
      <c r="Z5" s="1"/>
      <c r="AA5" s="31"/>
      <c r="AB5" s="118" t="s">
        <v>81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4">
      <c r="A6" s="1"/>
      <c r="B6" s="31"/>
      <c r="C6" s="113" t="s">
        <v>82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2"/>
      <c r="Z6" s="1"/>
      <c r="AA6" s="31"/>
      <c r="AB6" s="113" t="s">
        <v>82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4">
      <c r="A7" s="1"/>
      <c r="B7" s="35" t="s">
        <v>84</v>
      </c>
      <c r="C7" s="120" t="s">
        <v>83</v>
      </c>
      <c r="D7" s="136" t="s">
        <v>17</v>
      </c>
      <c r="E7" s="136" t="s">
        <v>17</v>
      </c>
      <c r="F7" s="136" t="s">
        <v>17</v>
      </c>
      <c r="G7" s="136" t="s">
        <v>17</v>
      </c>
      <c r="H7" s="136" t="s">
        <v>17</v>
      </c>
      <c r="I7" s="136" t="s">
        <v>17</v>
      </c>
      <c r="J7" s="143"/>
      <c r="Z7" s="1"/>
      <c r="AA7" s="35" t="s">
        <v>84</v>
      </c>
      <c r="AB7" s="120" t="s">
        <v>83</v>
      </c>
      <c r="AC7" s="136" t="s">
        <v>17</v>
      </c>
      <c r="AD7" s="136" t="s">
        <v>17</v>
      </c>
      <c r="AE7" s="136" t="s">
        <v>17</v>
      </c>
      <c r="AF7" s="136" t="s">
        <v>17</v>
      </c>
      <c r="AG7" s="136" t="s">
        <v>17</v>
      </c>
      <c r="AH7" s="136" t="s">
        <v>17</v>
      </c>
      <c r="AI7" s="136" t="s">
        <v>17</v>
      </c>
      <c r="AJ7" s="136" t="s">
        <v>17</v>
      </c>
      <c r="AK7" s="136" t="s">
        <v>17</v>
      </c>
      <c r="AL7" s="136" t="s">
        <v>17</v>
      </c>
      <c r="AM7" s="136" t="s">
        <v>17</v>
      </c>
      <c r="AN7" s="136" t="s">
        <v>17</v>
      </c>
      <c r="AO7" s="136" t="s">
        <v>17</v>
      </c>
      <c r="AP7" s="136" t="s">
        <v>17</v>
      </c>
      <c r="AQ7" s="136" t="s">
        <v>17</v>
      </c>
      <c r="AR7" s="136" t="s">
        <v>17</v>
      </c>
      <c r="AS7" s="136" t="s">
        <v>17</v>
      </c>
      <c r="AT7" s="136" t="s">
        <v>17</v>
      </c>
      <c r="AU7" s="136" t="s">
        <v>17</v>
      </c>
      <c r="AV7" s="136" t="s">
        <v>17</v>
      </c>
      <c r="AW7" s="136" t="s">
        <v>17</v>
      </c>
      <c r="AX7" s="136" t="s">
        <v>17</v>
      </c>
      <c r="AY7" s="136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1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5" t="s">
        <v>17</v>
      </c>
      <c r="E9" s="135" t="s">
        <v>17</v>
      </c>
      <c r="F9" s="135" t="s">
        <v>17</v>
      </c>
      <c r="G9" s="135" t="s">
        <v>17</v>
      </c>
      <c r="H9" s="135" t="s">
        <v>17</v>
      </c>
      <c r="I9" s="135" t="s">
        <v>17</v>
      </c>
      <c r="J9" s="143"/>
      <c r="Z9" s="1"/>
      <c r="AA9" s="36"/>
      <c r="AB9" s="13" t="s">
        <v>22</v>
      </c>
      <c r="AC9" s="135" t="s">
        <v>17</v>
      </c>
      <c r="AD9" s="135" t="s">
        <v>17</v>
      </c>
      <c r="AE9" s="135" t="s">
        <v>17</v>
      </c>
      <c r="AF9" s="135" t="s">
        <v>17</v>
      </c>
      <c r="AG9" s="135" t="s">
        <v>17</v>
      </c>
      <c r="AH9" s="135" t="s">
        <v>17</v>
      </c>
      <c r="AI9" s="135" t="s">
        <v>17</v>
      </c>
      <c r="AJ9" s="135" t="s">
        <v>17</v>
      </c>
      <c r="AK9" s="135" t="s">
        <v>17</v>
      </c>
      <c r="AL9" s="135" t="s">
        <v>17</v>
      </c>
      <c r="AM9" s="135" t="s">
        <v>17</v>
      </c>
      <c r="AN9" s="135" t="s">
        <v>17</v>
      </c>
      <c r="AO9" s="135" t="s">
        <v>17</v>
      </c>
      <c r="AP9" s="135" t="s">
        <v>17</v>
      </c>
      <c r="AQ9" s="135" t="s">
        <v>17</v>
      </c>
      <c r="AR9" s="135" t="s">
        <v>17</v>
      </c>
      <c r="AS9" s="135" t="s">
        <v>17</v>
      </c>
      <c r="AT9" s="135" t="s">
        <v>17</v>
      </c>
      <c r="AU9" s="135" t="s">
        <v>17</v>
      </c>
      <c r="AV9" s="135" t="s">
        <v>17</v>
      </c>
      <c r="AW9" s="135" t="s">
        <v>17</v>
      </c>
      <c r="AX9" s="135" t="s">
        <v>17</v>
      </c>
      <c r="AY9" s="135" t="s">
        <v>17</v>
      </c>
      <c r="AZ9" s="40" t="s">
        <v>17</v>
      </c>
    </row>
    <row r="10" spans="1:52" ht="14.4">
      <c r="A10" s="1"/>
      <c r="B10" s="31"/>
      <c r="C10" s="118" t="s">
        <v>81</v>
      </c>
      <c r="D10" s="32"/>
      <c r="E10" s="33"/>
      <c r="F10" s="32"/>
      <c r="G10" s="33"/>
      <c r="H10" s="33"/>
      <c r="I10" s="54"/>
      <c r="J10" s="1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18" t="s">
        <v>81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4">
      <c r="A11" s="1"/>
      <c r="B11" s="31"/>
      <c r="C11" s="113" t="s">
        <v>82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3" t="s">
        <v>82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4">
      <c r="A12" s="1"/>
      <c r="B12" s="35" t="s">
        <v>25</v>
      </c>
      <c r="C12" s="120" t="s">
        <v>83</v>
      </c>
      <c r="D12" s="136">
        <v>26.5</v>
      </c>
      <c r="E12" s="38">
        <v>23.9</v>
      </c>
      <c r="F12" s="136">
        <v>35.5</v>
      </c>
      <c r="G12" s="38">
        <v>29.6</v>
      </c>
      <c r="H12" s="38">
        <v>44.8</v>
      </c>
      <c r="I12" s="56">
        <v>35.4</v>
      </c>
      <c r="J12" s="14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0" t="s">
        <v>83</v>
      </c>
      <c r="AC12" s="136">
        <v>26.5</v>
      </c>
      <c r="AD12" s="38">
        <v>23.9</v>
      </c>
      <c r="AE12" s="136">
        <v>35.5</v>
      </c>
      <c r="AF12" s="38">
        <v>29.6</v>
      </c>
      <c r="AG12" s="38">
        <v>44.8</v>
      </c>
      <c r="AH12" s="137">
        <v>35.4</v>
      </c>
      <c r="AI12" s="136">
        <v>53.3</v>
      </c>
      <c r="AJ12" s="38">
        <v>40.4</v>
      </c>
      <c r="AK12" s="38">
        <v>60.1</v>
      </c>
      <c r="AL12" s="137">
        <v>44.6</v>
      </c>
      <c r="AM12" s="136">
        <v>64.8</v>
      </c>
      <c r="AN12" s="38">
        <v>47.7</v>
      </c>
      <c r="AO12" s="38">
        <v>68.400000000000006</v>
      </c>
      <c r="AP12" s="137">
        <v>50.1</v>
      </c>
      <c r="AQ12" s="136">
        <v>72.2</v>
      </c>
      <c r="AR12" s="38">
        <v>52.8</v>
      </c>
      <c r="AS12" s="38">
        <v>79.099999999999994</v>
      </c>
      <c r="AT12" s="56">
        <v>56.4</v>
      </c>
      <c r="AU12" s="136">
        <v>86.6</v>
      </c>
      <c r="AV12" s="38">
        <v>60.6</v>
      </c>
      <c r="AW12" s="136">
        <v>92.4</v>
      </c>
      <c r="AX12" s="38">
        <v>64.2</v>
      </c>
      <c r="AY12" s="38">
        <v>96.2</v>
      </c>
      <c r="AZ12" s="137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5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5">
        <f t="shared" si="2"/>
        <v>0</v>
      </c>
      <c r="J14" s="1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5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4">
      <c r="A15" s="1"/>
      <c r="B15" s="8"/>
      <c r="C15" s="112" t="s">
        <v>81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2" t="s">
        <v>81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4">
      <c r="A16" s="1"/>
      <c r="B16" s="8"/>
      <c r="C16" s="113" t="s">
        <v>82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3" t="s">
        <v>82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4">
      <c r="A17" s="1"/>
      <c r="B17" s="8" t="s">
        <v>63</v>
      </c>
      <c r="C17" s="115" t="s">
        <v>83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5" t="s">
        <v>83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29" t="s">
        <v>30</v>
      </c>
      <c r="O22" s="129" t="s">
        <v>31</v>
      </c>
      <c r="P22" s="129" t="s">
        <v>32</v>
      </c>
      <c r="Q22" s="129" t="s">
        <v>33</v>
      </c>
      <c r="R22" s="129" t="s">
        <v>34</v>
      </c>
      <c r="S22" s="129" t="s">
        <v>35</v>
      </c>
      <c r="T22" s="129" t="s">
        <v>36</v>
      </c>
      <c r="U22" s="129" t="s">
        <v>85</v>
      </c>
      <c r="V22" s="129" t="s">
        <v>86</v>
      </c>
      <c r="W22" s="129" t="s">
        <v>87</v>
      </c>
      <c r="X22" s="130" t="s">
        <v>88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28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28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28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97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98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7"/>
      <c r="Q28" s="147"/>
      <c r="R28" s="147"/>
      <c r="S28" s="147"/>
      <c r="T28" s="147"/>
      <c r="U28" s="147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82" t="s">
        <v>66</v>
      </c>
      <c r="Q30" s="282"/>
      <c r="R30" s="6"/>
      <c r="S30" s="6"/>
      <c r="T30" s="6" t="s">
        <v>92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3" t="s">
        <v>67</v>
      </c>
      <c r="Q32" s="283"/>
      <c r="R32" s="6"/>
      <c r="S32" s="6"/>
      <c r="T32" s="6" t="s">
        <v>92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4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4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4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4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4">
      <c r="A45" s="19"/>
      <c r="B45" s="19"/>
      <c r="C45" s="1"/>
      <c r="D45" s="1"/>
      <c r="E45" s="1"/>
      <c r="F45" s="280"/>
      <c r="G45" s="280"/>
      <c r="H45" s="20"/>
      <c r="I45" s="280"/>
      <c r="J45" s="280"/>
      <c r="K45" s="28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4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4">
      <c r="A47" s="21"/>
      <c r="B47" s="21"/>
      <c r="C47" s="1"/>
      <c r="D47" s="1"/>
      <c r="E47" s="1"/>
      <c r="F47" s="280"/>
      <c r="G47" s="280"/>
      <c r="H47" s="20"/>
      <c r="I47" s="280"/>
      <c r="J47" s="280"/>
      <c r="K47" s="28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4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4">
      <c r="A49" s="22"/>
      <c r="B49" s="22"/>
      <c r="C49" s="1"/>
      <c r="D49" s="1"/>
      <c r="E49" s="1"/>
      <c r="F49" s="280"/>
      <c r="G49" s="280"/>
      <c r="H49" s="20"/>
      <c r="I49" s="280"/>
      <c r="J49" s="280"/>
      <c r="K49" s="280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4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4">
      <c r="A51" s="19"/>
      <c r="B51" s="19"/>
      <c r="C51" s="1"/>
      <c r="D51" s="1"/>
      <c r="E51" s="1"/>
      <c r="F51" s="280"/>
      <c r="G51" s="280"/>
      <c r="H51" s="20"/>
      <c r="I51" s="280"/>
      <c r="J51" s="280"/>
      <c r="K51" s="28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4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4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4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4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4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4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4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</vt:lpstr>
      <vt:lpstr>新甘泉</vt:lpstr>
      <vt:lpstr>王秋</vt:lpstr>
      <vt:lpstr>Sheet2</vt:lpstr>
      <vt:lpstr>Sheet1</vt:lpstr>
      <vt:lpstr>Sheet1!Print_Area</vt:lpstr>
      <vt:lpstr>王秋!Print_Area</vt:lpstr>
      <vt:lpstr>新甘泉!Print_Area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 拓</dc:creator>
  <cp:lastModifiedBy>河原 拓</cp:lastModifiedBy>
  <cp:lastPrinted>2025-08-13T04:29:51Z</cp:lastPrinted>
  <dcterms:created xsi:type="dcterms:W3CDTF">2025-08-13T04:32:03Z</dcterms:created>
  <dcterms:modified xsi:type="dcterms:W3CDTF">2025-08-13T04:32:03Z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