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4715" windowHeight="7290" activeTab="0"/>
  </bookViews>
  <sheets>
    <sheet name="総覧" sheetId="1" r:id="rId1"/>
  </sheets>
  <definedNames>
    <definedName name="_xlnm.Print_Area" localSheetId="0">'総覧'!$C$1:$AN$38</definedName>
    <definedName name="_xlnm.Print_Titles" localSheetId="0">'総覧'!$C:$D</definedName>
  </definedNames>
  <calcPr fullCalcOnLoad="1"/>
</workbook>
</file>

<file path=xl/sharedStrings.xml><?xml version="1.0" encoding="utf-8"?>
<sst xmlns="http://schemas.openxmlformats.org/spreadsheetml/2006/main" count="169" uniqueCount="74">
  <si>
    <t>周産期死亡</t>
  </si>
  <si>
    <t>自　然</t>
  </si>
  <si>
    <t>人　工</t>
  </si>
  <si>
    <t>総　数</t>
  </si>
  <si>
    <t>22週以後</t>
  </si>
  <si>
    <t>早期新生児</t>
  </si>
  <si>
    <t>岩美郡　　</t>
  </si>
  <si>
    <t>八頭郡</t>
  </si>
  <si>
    <t>東伯郡</t>
  </si>
  <si>
    <t>西伯郡</t>
  </si>
  <si>
    <t>日野郡</t>
  </si>
  <si>
    <t>男</t>
  </si>
  <si>
    <t>女</t>
  </si>
  <si>
    <t>出生性比（女百対男）</t>
  </si>
  <si>
    <t>出生率</t>
  </si>
  <si>
    <t>（人口千対）</t>
  </si>
  <si>
    <t>死亡率</t>
  </si>
  <si>
    <t>自然増加</t>
  </si>
  <si>
    <t>実数</t>
  </si>
  <si>
    <t>自然増加率</t>
  </si>
  <si>
    <t>実数</t>
  </si>
  <si>
    <t>（出生千対）</t>
  </si>
  <si>
    <t>乳児死亡率</t>
  </si>
  <si>
    <t>新生児死亡</t>
  </si>
  <si>
    <t>乳児死亡（死亡の再掲）</t>
  </si>
  <si>
    <t>新生児死亡率</t>
  </si>
  <si>
    <t>総数</t>
  </si>
  <si>
    <t>死産率（出産千対）</t>
  </si>
  <si>
    <t>婚姻率</t>
  </si>
  <si>
    <t>離婚率</t>
  </si>
  <si>
    <t>八頭町</t>
  </si>
  <si>
    <t>北栄町</t>
  </si>
  <si>
    <t>伯耆町</t>
  </si>
  <si>
    <t>大山町</t>
  </si>
  <si>
    <t>日南町　　　</t>
  </si>
  <si>
    <t>日野町　　　</t>
  </si>
  <si>
    <t>江府町　　　</t>
  </si>
  <si>
    <t>鳥取市</t>
  </si>
  <si>
    <t>米子市</t>
  </si>
  <si>
    <t>倉吉市</t>
  </si>
  <si>
    <t>件数</t>
  </si>
  <si>
    <t>保健所</t>
  </si>
  <si>
    <t>市町村</t>
  </si>
  <si>
    <t>出生</t>
  </si>
  <si>
    <t>死亡</t>
  </si>
  <si>
    <t>死産</t>
  </si>
  <si>
    <t>婚姻</t>
  </si>
  <si>
    <t>離婚</t>
  </si>
  <si>
    <t>件数</t>
  </si>
  <si>
    <t>境港市　　　　　　　　　</t>
  </si>
  <si>
    <t>岩美町　　　</t>
  </si>
  <si>
    <t>若桜町　　　</t>
  </si>
  <si>
    <t>智頭町　　　</t>
  </si>
  <si>
    <t>三朝町　　　</t>
  </si>
  <si>
    <t>湯梨浜町</t>
  </si>
  <si>
    <t>琴浦町</t>
  </si>
  <si>
    <t>日吉津村　　</t>
  </si>
  <si>
    <t>南部町　　　</t>
  </si>
  <si>
    <t>鳥取</t>
  </si>
  <si>
    <t>倉吉</t>
  </si>
  <si>
    <t>米子　　　　　　　　　</t>
  </si>
  <si>
    <t>日野　　　　　　　　　</t>
  </si>
  <si>
    <t>周産期死亡率</t>
  </si>
  <si>
    <t>合計特殊出生率</t>
  </si>
  <si>
    <t>県計</t>
  </si>
  <si>
    <t>第3表</t>
  </si>
  <si>
    <t>人口</t>
  </si>
  <si>
    <t>　　平成21年　人口動態総覧、実数・率  （市町村・保健所別）</t>
  </si>
  <si>
    <t xml:space="preserve">  -</t>
  </si>
  <si>
    <t xml:space="preserve">   -</t>
  </si>
  <si>
    <t>-</t>
  </si>
  <si>
    <t>注：１）本表の各項目の実数は、「平成21年人口動態統計」（厚生労働省）中巻所収「総覧　第２表　人口動態総覧，都道府県；保健所・市区町村別」掲載の鳥取県内各市町村の数値を、平成21年１０月１日現在の市町村、保健所管内単位で集計したものである。</t>
  </si>
  <si>
    <t>注：３）各市町村の合計特殊出生率については、厚生労働省から交付された平成21年人口動態調査結果を基に、鳥取県福祉保健部福祉保健課が算出したものである。ただし、県計の値については、『平成21年人口動態統計』（厚生労働省）によった。</t>
  </si>
  <si>
    <t>注：２）各項目の率の算出方法については凡例を参照のこと。なお人口千対の値を求めるに当たっては、鳥取県企画部統計課公表の「鳥取県年齢別推計人口　第３表　市町村別推計人口」掲載の人口を用いた。このため、第２表の平成21年の各項目のうち、人口千対の率と本表の値が一致しないことがある。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</si>
</sst>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_ "/>
    <numFmt numFmtId="178" formatCode="#,##0_ "/>
    <numFmt numFmtId="179" formatCode="#,##0_);[Red]\(#,##0\)"/>
    <numFmt numFmtId="180" formatCode="#,##0.0_ "/>
    <numFmt numFmtId="181" formatCode="#,##0.0_);[Red]\(#,##0.0\)"/>
    <numFmt numFmtId="182" formatCode="#,##0.0;&quot;△ &quot;#,##0.0"/>
    <numFmt numFmtId="183" formatCode="#,##0.00_ "/>
    <numFmt numFmtId="184" formatCode="#,##0.00_);[Red]\(#,##0.00\)"/>
    <numFmt numFmtId="185" formatCode="0.00_);[Red]\(0.00\)"/>
    <numFmt numFmtId="186" formatCode="0.00;&quot;△ &quot;0.00"/>
    <numFmt numFmtId="187" formatCode="0.0_ "/>
    <numFmt numFmtId="188" formatCode="0.0_);[Red]\(0.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ゴシック"/>
      <family val="3"/>
    </font>
    <font>
      <sz val="9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 style="double"/>
    </border>
    <border>
      <left style="hair"/>
      <right style="thin"/>
      <top>
        <color indexed="63"/>
      </top>
      <bottom style="medium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medium"/>
      <right style="medium"/>
      <top style="double"/>
      <bottom style="medium"/>
    </border>
    <border>
      <left>
        <color indexed="63"/>
      </left>
      <right style="medium"/>
      <top>
        <color indexed="63"/>
      </top>
      <bottom style="double"/>
    </border>
    <border>
      <left style="thin"/>
      <right style="hair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hair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hair"/>
      <right style="medium"/>
      <top style="thin"/>
      <bottom style="double"/>
    </border>
    <border>
      <left style="hair"/>
      <right style="medium"/>
      <top style="double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medium"/>
    </border>
    <border>
      <left style="thin"/>
      <right style="hair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1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3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41" fontId="2" fillId="2" borderId="3" xfId="0" applyNumberFormat="1" applyFont="1" applyFill="1" applyBorder="1" applyAlignment="1">
      <alignment vertical="center"/>
    </xf>
    <xf numFmtId="41" fontId="2" fillId="2" borderId="4" xfId="0" applyNumberFormat="1" applyFont="1" applyFill="1" applyBorder="1" applyAlignment="1">
      <alignment vertical="center"/>
    </xf>
    <xf numFmtId="0" fontId="2" fillId="2" borderId="5" xfId="0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distributed" vertical="center"/>
    </xf>
    <xf numFmtId="41" fontId="2" fillId="2" borderId="8" xfId="0" applyNumberFormat="1" applyFont="1" applyFill="1" applyBorder="1" applyAlignment="1">
      <alignment vertical="center"/>
    </xf>
    <xf numFmtId="41" fontId="2" fillId="2" borderId="9" xfId="0" applyNumberFormat="1" applyFont="1" applyFill="1" applyBorder="1" applyAlignment="1">
      <alignment vertical="center"/>
    </xf>
    <xf numFmtId="180" fontId="2" fillId="2" borderId="7" xfId="0" applyNumberFormat="1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180" fontId="2" fillId="2" borderId="11" xfId="0" applyNumberFormat="1" applyFont="1" applyFill="1" applyBorder="1" applyAlignment="1">
      <alignment vertical="center"/>
    </xf>
    <xf numFmtId="41" fontId="2" fillId="2" borderId="11" xfId="0" applyNumberFormat="1" applyFont="1" applyFill="1" applyBorder="1" applyAlignment="1">
      <alignment vertical="center"/>
    </xf>
    <xf numFmtId="180" fontId="2" fillId="2" borderId="12" xfId="0" applyNumberFormat="1" applyFont="1" applyFill="1" applyBorder="1" applyAlignment="1">
      <alignment vertical="center"/>
    </xf>
    <xf numFmtId="41" fontId="2" fillId="2" borderId="12" xfId="0" applyNumberFormat="1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41" fontId="2" fillId="2" borderId="14" xfId="0" applyNumberFormat="1" applyFont="1" applyFill="1" applyBorder="1" applyAlignment="1">
      <alignment vertical="center"/>
    </xf>
    <xf numFmtId="41" fontId="2" fillId="2" borderId="15" xfId="0" applyNumberFormat="1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2" fillId="2" borderId="16" xfId="0" applyFont="1" applyFill="1" applyBorder="1" applyAlignment="1">
      <alignment horizontal="distributed" vertical="center"/>
    </xf>
    <xf numFmtId="0" fontId="2" fillId="2" borderId="0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6" xfId="0" applyFont="1" applyFill="1" applyBorder="1" applyAlignment="1">
      <alignment horizontal="distributed" vertical="center" shrinkToFit="1"/>
    </xf>
    <xf numFmtId="0" fontId="2" fillId="2" borderId="18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176" fontId="2" fillId="2" borderId="21" xfId="0" applyNumberFormat="1" applyFont="1" applyFill="1" applyBorder="1" applyAlignment="1">
      <alignment vertical="center"/>
    </xf>
    <xf numFmtId="176" fontId="2" fillId="2" borderId="9" xfId="0" applyNumberFormat="1" applyFont="1" applyFill="1" applyBorder="1" applyAlignment="1">
      <alignment vertical="center"/>
    </xf>
    <xf numFmtId="176" fontId="2" fillId="2" borderId="22" xfId="0" applyNumberFormat="1" applyFont="1" applyFill="1" applyBorder="1" applyAlignment="1">
      <alignment vertical="center"/>
    </xf>
    <xf numFmtId="180" fontId="2" fillId="2" borderId="23" xfId="0" applyNumberFormat="1" applyFont="1" applyFill="1" applyBorder="1" applyAlignment="1">
      <alignment vertical="center"/>
    </xf>
    <xf numFmtId="0" fontId="2" fillId="2" borderId="24" xfId="0" applyFont="1" applyFill="1" applyBorder="1" applyAlignment="1">
      <alignment vertical="center"/>
    </xf>
    <xf numFmtId="0" fontId="2" fillId="2" borderId="25" xfId="0" applyFont="1" applyFill="1" applyBorder="1" applyAlignment="1">
      <alignment vertical="center"/>
    </xf>
    <xf numFmtId="41" fontId="2" fillId="2" borderId="26" xfId="0" applyNumberFormat="1" applyFont="1" applyFill="1" applyBorder="1" applyAlignment="1">
      <alignment vertical="center"/>
    </xf>
    <xf numFmtId="41" fontId="2" fillId="2" borderId="10" xfId="0" applyNumberFormat="1" applyFont="1" applyFill="1" applyBorder="1" applyAlignment="1">
      <alignment vertical="center"/>
    </xf>
    <xf numFmtId="41" fontId="2" fillId="2" borderId="27" xfId="0" applyNumberFormat="1" applyFont="1" applyFill="1" applyBorder="1" applyAlignment="1">
      <alignment vertical="center"/>
    </xf>
    <xf numFmtId="180" fontId="2" fillId="2" borderId="5" xfId="0" applyNumberFormat="1" applyFont="1" applyFill="1" applyBorder="1" applyAlignment="1">
      <alignment vertical="center"/>
    </xf>
    <xf numFmtId="176" fontId="2" fillId="2" borderId="26" xfId="0" applyNumberFormat="1" applyFont="1" applyFill="1" applyBorder="1" applyAlignment="1">
      <alignment vertical="center"/>
    </xf>
    <xf numFmtId="0" fontId="2" fillId="2" borderId="28" xfId="0" applyFont="1" applyFill="1" applyBorder="1" applyAlignment="1">
      <alignment vertical="center"/>
    </xf>
    <xf numFmtId="176" fontId="2" fillId="2" borderId="8" xfId="0" applyNumberFormat="1" applyFont="1" applyFill="1" applyBorder="1" applyAlignment="1">
      <alignment vertical="center"/>
    </xf>
    <xf numFmtId="186" fontId="3" fillId="2" borderId="0" xfId="0" applyNumberFormat="1" applyFont="1" applyFill="1" applyAlignment="1">
      <alignment vertical="center"/>
    </xf>
    <xf numFmtId="186" fontId="2" fillId="2" borderId="0" xfId="0" applyNumberFormat="1" applyFont="1" applyFill="1" applyAlignment="1">
      <alignment vertical="center"/>
    </xf>
    <xf numFmtId="186" fontId="2" fillId="2" borderId="10" xfId="0" applyNumberFormat="1" applyFont="1" applyFill="1" applyBorder="1" applyAlignment="1">
      <alignment horizontal="center" vertical="center"/>
    </xf>
    <xf numFmtId="186" fontId="2" fillId="2" borderId="1" xfId="0" applyNumberFormat="1" applyFont="1" applyFill="1" applyBorder="1" applyAlignment="1">
      <alignment horizontal="center" vertical="center"/>
    </xf>
    <xf numFmtId="186" fontId="2" fillId="2" borderId="11" xfId="0" applyNumberFormat="1" applyFont="1" applyFill="1" applyBorder="1" applyAlignment="1">
      <alignment vertical="center"/>
    </xf>
    <xf numFmtId="186" fontId="2" fillId="2" borderId="12" xfId="0" applyNumberFormat="1" applyFont="1" applyFill="1" applyBorder="1" applyAlignment="1">
      <alignment vertical="center"/>
    </xf>
    <xf numFmtId="186" fontId="2" fillId="2" borderId="10" xfId="0" applyNumberFormat="1" applyFont="1" applyFill="1" applyBorder="1" applyAlignment="1">
      <alignment vertical="center"/>
    </xf>
    <xf numFmtId="186" fontId="2" fillId="2" borderId="6" xfId="0" applyNumberFormat="1" applyFont="1" applyFill="1" applyBorder="1" applyAlignment="1">
      <alignment vertical="center"/>
    </xf>
    <xf numFmtId="186" fontId="4" fillId="2" borderId="0" xfId="0" applyNumberFormat="1" applyFont="1" applyFill="1" applyAlignment="1">
      <alignment vertical="center"/>
    </xf>
    <xf numFmtId="186" fontId="0" fillId="2" borderId="0" xfId="0" applyNumberFormat="1" applyFill="1" applyAlignment="1">
      <alignment vertical="center"/>
    </xf>
    <xf numFmtId="188" fontId="3" fillId="2" borderId="0" xfId="0" applyNumberFormat="1" applyFont="1" applyFill="1" applyAlignment="1">
      <alignment vertical="center"/>
    </xf>
    <xf numFmtId="188" fontId="2" fillId="2" borderId="0" xfId="0" applyNumberFormat="1" applyFont="1" applyFill="1" applyAlignment="1">
      <alignment vertical="center"/>
    </xf>
    <xf numFmtId="188" fontId="2" fillId="2" borderId="5" xfId="0" applyNumberFormat="1" applyFont="1" applyFill="1" applyBorder="1" applyAlignment="1">
      <alignment horizontal="center" vertical="center"/>
    </xf>
    <xf numFmtId="188" fontId="2" fillId="2" borderId="29" xfId="0" applyNumberFormat="1" applyFont="1" applyFill="1" applyBorder="1" applyAlignment="1">
      <alignment horizontal="center" vertical="center"/>
    </xf>
    <xf numFmtId="188" fontId="2" fillId="2" borderId="6" xfId="0" applyNumberFormat="1" applyFont="1" applyFill="1" applyBorder="1" applyAlignment="1">
      <alignment horizontal="right" vertical="center"/>
    </xf>
    <xf numFmtId="188" fontId="2" fillId="2" borderId="7" xfId="0" applyNumberFormat="1" applyFont="1" applyFill="1" applyBorder="1" applyAlignment="1">
      <alignment horizontal="right" vertical="center"/>
    </xf>
    <xf numFmtId="188" fontId="2" fillId="2" borderId="5" xfId="0" applyNumberFormat="1" applyFont="1" applyFill="1" applyBorder="1" applyAlignment="1">
      <alignment horizontal="right" vertical="center"/>
    </xf>
    <xf numFmtId="188" fontId="4" fillId="2" borderId="0" xfId="0" applyNumberFormat="1" applyFont="1" applyFill="1" applyAlignment="1">
      <alignment vertical="center"/>
    </xf>
    <xf numFmtId="188" fontId="0" fillId="2" borderId="0" xfId="0" applyNumberForma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41" fontId="2" fillId="0" borderId="32" xfId="0" applyNumberFormat="1" applyFont="1" applyFill="1" applyBorder="1" applyAlignment="1">
      <alignment vertical="center"/>
    </xf>
    <xf numFmtId="41" fontId="2" fillId="0" borderId="3" xfId="0" applyNumberFormat="1" applyFont="1" applyFill="1" applyBorder="1" applyAlignment="1">
      <alignment vertical="center"/>
    </xf>
    <xf numFmtId="41" fontId="2" fillId="0" borderId="33" xfId="0" applyNumberFormat="1" applyFont="1" applyFill="1" applyBorder="1" applyAlignment="1">
      <alignment vertical="center"/>
    </xf>
    <xf numFmtId="41" fontId="2" fillId="0" borderId="4" xfId="0" applyNumberFormat="1" applyFont="1" applyFill="1" applyBorder="1" applyAlignment="1">
      <alignment vertical="center"/>
    </xf>
    <xf numFmtId="41" fontId="2" fillId="0" borderId="34" xfId="0" applyNumberFormat="1" applyFont="1" applyFill="1" applyBorder="1" applyAlignment="1">
      <alignment vertical="center"/>
    </xf>
    <xf numFmtId="41" fontId="2" fillId="0" borderId="35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41" fontId="2" fillId="0" borderId="38" xfId="0" applyNumberFormat="1" applyFont="1" applyFill="1" applyBorder="1" applyAlignment="1">
      <alignment vertical="center"/>
    </xf>
    <xf numFmtId="41" fontId="2" fillId="0" borderId="39" xfId="0" applyNumberFormat="1" applyFont="1" applyFill="1" applyBorder="1" applyAlignment="1">
      <alignment vertical="center"/>
    </xf>
    <xf numFmtId="181" fontId="2" fillId="0" borderId="40" xfId="0" applyNumberFormat="1" applyFont="1" applyFill="1" applyBorder="1" applyAlignment="1">
      <alignment vertical="center"/>
    </xf>
    <xf numFmtId="181" fontId="2" fillId="0" borderId="41" xfId="0" applyNumberFormat="1" applyFont="1" applyFill="1" applyBorder="1" applyAlignment="1">
      <alignment vertical="center"/>
    </xf>
    <xf numFmtId="41" fontId="2" fillId="0" borderId="12" xfId="0" applyNumberFormat="1" applyFont="1" applyFill="1" applyBorder="1" applyAlignment="1">
      <alignment vertical="center"/>
    </xf>
    <xf numFmtId="41" fontId="2" fillId="0" borderId="15" xfId="0" applyNumberFormat="1" applyFont="1" applyFill="1" applyBorder="1" applyAlignment="1">
      <alignment vertical="center"/>
    </xf>
    <xf numFmtId="181" fontId="2" fillId="0" borderId="42" xfId="0" applyNumberFormat="1" applyFont="1" applyFill="1" applyBorder="1" applyAlignment="1">
      <alignment vertical="center"/>
    </xf>
    <xf numFmtId="181" fontId="2" fillId="0" borderId="12" xfId="0" applyNumberFormat="1" applyFont="1" applyFill="1" applyBorder="1" applyAlignment="1">
      <alignment vertical="center"/>
    </xf>
    <xf numFmtId="41" fontId="2" fillId="0" borderId="26" xfId="0" applyNumberFormat="1" applyFont="1" applyFill="1" applyBorder="1" applyAlignment="1">
      <alignment vertical="center"/>
    </xf>
    <xf numFmtId="181" fontId="2" fillId="0" borderId="43" xfId="0" applyNumberFormat="1" applyFont="1" applyFill="1" applyBorder="1" applyAlignment="1">
      <alignment vertical="center"/>
    </xf>
    <xf numFmtId="181" fontId="2" fillId="0" borderId="10" xfId="0" applyNumberFormat="1" applyFont="1" applyFill="1" applyBorder="1" applyAlignment="1">
      <alignment vertical="center"/>
    </xf>
    <xf numFmtId="41" fontId="2" fillId="0" borderId="9" xfId="0" applyNumberFormat="1" applyFont="1" applyFill="1" applyBorder="1" applyAlignment="1">
      <alignment vertical="center"/>
    </xf>
    <xf numFmtId="41" fontId="2" fillId="0" borderId="8" xfId="0" applyNumberFormat="1" applyFont="1" applyFill="1" applyBorder="1" applyAlignment="1">
      <alignment vertical="center"/>
    </xf>
    <xf numFmtId="181" fontId="2" fillId="0" borderId="44" xfId="0" applyNumberFormat="1" applyFont="1" applyFill="1" applyBorder="1" applyAlignment="1">
      <alignment vertical="center"/>
    </xf>
    <xf numFmtId="181" fontId="2" fillId="0" borderId="6" xfId="0" applyNumberFormat="1" applyFont="1" applyFill="1" applyBorder="1" applyAlignment="1">
      <alignment vertical="center"/>
    </xf>
    <xf numFmtId="41" fontId="2" fillId="0" borderId="0" xfId="0" applyNumberFormat="1" applyFont="1" applyFill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41" fontId="2" fillId="0" borderId="11" xfId="0" applyNumberFormat="1" applyFont="1" applyFill="1" applyBorder="1" applyAlignment="1">
      <alignment vertical="center"/>
    </xf>
    <xf numFmtId="41" fontId="2" fillId="0" borderId="14" xfId="0" applyNumberFormat="1" applyFont="1" applyFill="1" applyBorder="1" applyAlignment="1">
      <alignment vertical="center"/>
    </xf>
    <xf numFmtId="180" fontId="2" fillId="0" borderId="41" xfId="0" applyNumberFormat="1" applyFont="1" applyFill="1" applyBorder="1" applyAlignment="1">
      <alignment vertical="center"/>
    </xf>
    <xf numFmtId="180" fontId="2" fillId="0" borderId="7" xfId="0" applyNumberFormat="1" applyFont="1" applyFill="1" applyBorder="1" applyAlignment="1">
      <alignment vertical="center"/>
    </xf>
    <xf numFmtId="41" fontId="2" fillId="0" borderId="10" xfId="0" applyNumberFormat="1" applyFont="1" applyFill="1" applyBorder="1" applyAlignment="1">
      <alignment vertical="center"/>
    </xf>
    <xf numFmtId="41" fontId="2" fillId="0" borderId="27" xfId="0" applyNumberFormat="1" applyFont="1" applyFill="1" applyBorder="1" applyAlignment="1">
      <alignment vertical="center"/>
    </xf>
    <xf numFmtId="180" fontId="2" fillId="0" borderId="5" xfId="0" applyNumberFormat="1" applyFont="1" applyFill="1" applyBorder="1" applyAlignment="1">
      <alignment vertical="center"/>
    </xf>
    <xf numFmtId="180" fontId="2" fillId="0" borderId="6" xfId="0" applyNumberFormat="1" applyFont="1" applyFill="1" applyBorder="1" applyAlignment="1">
      <alignment vertical="center"/>
    </xf>
    <xf numFmtId="0" fontId="2" fillId="0" borderId="46" xfId="0" applyFont="1" applyFill="1" applyBorder="1" applyAlignment="1">
      <alignment horizontal="center" vertical="center"/>
    </xf>
    <xf numFmtId="41" fontId="2" fillId="0" borderId="47" xfId="0" applyNumberFormat="1" applyFont="1" applyFill="1" applyBorder="1" applyAlignment="1">
      <alignment vertical="center"/>
    </xf>
    <xf numFmtId="41" fontId="2" fillId="0" borderId="17" xfId="0" applyNumberFormat="1" applyFont="1" applyFill="1" applyBorder="1" applyAlignment="1">
      <alignment vertical="center"/>
    </xf>
    <xf numFmtId="41" fontId="2" fillId="0" borderId="48" xfId="0" applyNumberFormat="1" applyFont="1" applyFill="1" applyBorder="1" applyAlignment="1">
      <alignment vertical="center"/>
    </xf>
    <xf numFmtId="0" fontId="2" fillId="0" borderId="36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49" xfId="0" applyFont="1" applyFill="1" applyBorder="1" applyAlignment="1">
      <alignment horizontal="center" vertical="center"/>
    </xf>
    <xf numFmtId="180" fontId="2" fillId="0" borderId="44" xfId="0" applyNumberFormat="1" applyFont="1" applyFill="1" applyBorder="1" applyAlignment="1">
      <alignment vertical="center"/>
    </xf>
    <xf numFmtId="180" fontId="2" fillId="0" borderId="11" xfId="0" applyNumberFormat="1" applyFont="1" applyFill="1" applyBorder="1" applyAlignment="1">
      <alignment vertical="center"/>
    </xf>
    <xf numFmtId="180" fontId="2" fillId="0" borderId="50" xfId="0" applyNumberFormat="1" applyFont="1" applyFill="1" applyBorder="1" applyAlignment="1">
      <alignment vertical="center"/>
    </xf>
    <xf numFmtId="41" fontId="2" fillId="0" borderId="12" xfId="0" applyNumberFormat="1" applyFont="1" applyFill="1" applyBorder="1" applyAlignment="1">
      <alignment horizontal="right" vertical="center"/>
    </xf>
    <xf numFmtId="41" fontId="2" fillId="0" borderId="15" xfId="0" applyNumberFormat="1" applyFont="1" applyFill="1" applyBorder="1" applyAlignment="1">
      <alignment horizontal="right" vertical="center"/>
    </xf>
    <xf numFmtId="180" fontId="2" fillId="0" borderId="51" xfId="0" applyNumberFormat="1" applyFont="1" applyFill="1" applyBorder="1" applyAlignment="1">
      <alignment vertical="center"/>
    </xf>
    <xf numFmtId="180" fontId="2" fillId="0" borderId="52" xfId="0" applyNumberFormat="1" applyFont="1" applyFill="1" applyBorder="1" applyAlignment="1">
      <alignment vertical="center"/>
    </xf>
    <xf numFmtId="180" fontId="2" fillId="0" borderId="53" xfId="0" applyNumberFormat="1" applyFont="1" applyFill="1" applyBorder="1" applyAlignment="1">
      <alignment vertical="center"/>
    </xf>
    <xf numFmtId="180" fontId="2" fillId="0" borderId="42" xfId="0" applyNumberFormat="1" applyFont="1" applyFill="1" applyBorder="1" applyAlignment="1">
      <alignment vertical="center"/>
    </xf>
    <xf numFmtId="180" fontId="2" fillId="0" borderId="12" xfId="0" applyNumberFormat="1" applyFont="1" applyFill="1" applyBorder="1" applyAlignment="1">
      <alignment vertical="center"/>
    </xf>
    <xf numFmtId="180" fontId="2" fillId="0" borderId="54" xfId="0" applyNumberFormat="1" applyFont="1" applyFill="1" applyBorder="1" applyAlignment="1">
      <alignment vertical="center"/>
    </xf>
    <xf numFmtId="41" fontId="2" fillId="0" borderId="54" xfId="0" applyNumberFormat="1" applyFont="1" applyFill="1" applyBorder="1" applyAlignment="1">
      <alignment vertical="center"/>
    </xf>
    <xf numFmtId="41" fontId="2" fillId="0" borderId="10" xfId="0" applyNumberFormat="1" applyFont="1" applyFill="1" applyBorder="1" applyAlignment="1">
      <alignment horizontal="right" vertical="center"/>
    </xf>
    <xf numFmtId="41" fontId="2" fillId="0" borderId="27" xfId="0" applyNumberFormat="1" applyFont="1" applyFill="1" applyBorder="1" applyAlignment="1">
      <alignment horizontal="right" vertical="center"/>
    </xf>
    <xf numFmtId="180" fontId="2" fillId="0" borderId="43" xfId="0" applyNumberFormat="1" applyFont="1" applyFill="1" applyBorder="1" applyAlignment="1">
      <alignment vertical="center"/>
    </xf>
    <xf numFmtId="180" fontId="2" fillId="0" borderId="10" xfId="0" applyNumberFormat="1" applyFont="1" applyFill="1" applyBorder="1" applyAlignment="1">
      <alignment vertical="center"/>
    </xf>
    <xf numFmtId="180" fontId="2" fillId="0" borderId="55" xfId="0" applyNumberFormat="1" applyFont="1" applyFill="1" applyBorder="1" applyAlignment="1">
      <alignment vertical="center"/>
    </xf>
    <xf numFmtId="41" fontId="2" fillId="0" borderId="11" xfId="0" applyNumberFormat="1" applyFont="1" applyFill="1" applyBorder="1" applyAlignment="1">
      <alignment horizontal="right" vertical="center"/>
    </xf>
    <xf numFmtId="41" fontId="2" fillId="0" borderId="14" xfId="0" applyNumberFormat="1" applyFont="1" applyFill="1" applyBorder="1" applyAlignment="1">
      <alignment horizontal="right" vertical="center"/>
    </xf>
    <xf numFmtId="180" fontId="2" fillId="0" borderId="56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41" fontId="2" fillId="0" borderId="57" xfId="0" applyNumberFormat="1" applyFont="1" applyFill="1" applyBorder="1" applyAlignment="1">
      <alignment vertical="center"/>
    </xf>
    <xf numFmtId="180" fontId="2" fillId="0" borderId="58" xfId="0" applyNumberFormat="1" applyFont="1" applyFill="1" applyBorder="1" applyAlignment="1">
      <alignment vertical="center"/>
    </xf>
    <xf numFmtId="41" fontId="2" fillId="0" borderId="4" xfId="0" applyNumberFormat="1" applyFont="1" applyFill="1" applyBorder="1" applyAlignment="1">
      <alignment horizontal="right" vertical="center"/>
    </xf>
    <xf numFmtId="41" fontId="2" fillId="0" borderId="59" xfId="0" applyNumberFormat="1" applyFont="1" applyFill="1" applyBorder="1" applyAlignment="1">
      <alignment vertical="center"/>
    </xf>
    <xf numFmtId="41" fontId="2" fillId="0" borderId="60" xfId="0" applyNumberFormat="1" applyFont="1" applyFill="1" applyBorder="1" applyAlignment="1">
      <alignment vertical="center"/>
    </xf>
    <xf numFmtId="41" fontId="2" fillId="0" borderId="35" xfId="0" applyNumberFormat="1" applyFont="1" applyFill="1" applyBorder="1" applyAlignment="1">
      <alignment horizontal="right" vertical="center"/>
    </xf>
    <xf numFmtId="41" fontId="2" fillId="0" borderId="61" xfId="0" applyNumberFormat="1" applyFont="1" applyFill="1" applyBorder="1" applyAlignment="1">
      <alignment horizontal="right" vertical="center"/>
    </xf>
    <xf numFmtId="41" fontId="2" fillId="0" borderId="0" xfId="0" applyNumberFormat="1" applyFont="1" applyFill="1" applyBorder="1" applyAlignment="1">
      <alignment horizontal="right" vertical="center"/>
    </xf>
    <xf numFmtId="41" fontId="2" fillId="0" borderId="3" xfId="0" applyNumberFormat="1" applyFont="1" applyFill="1" applyBorder="1" applyAlignment="1">
      <alignment horizontal="right" vertical="center"/>
    </xf>
    <xf numFmtId="41" fontId="2" fillId="0" borderId="38" xfId="0" applyNumberFormat="1" applyFont="1" applyFill="1" applyBorder="1" applyAlignment="1">
      <alignment horizontal="right" vertical="center"/>
    </xf>
    <xf numFmtId="41" fontId="2" fillId="0" borderId="44" xfId="0" applyNumberFormat="1" applyFont="1" applyFill="1" applyBorder="1" applyAlignment="1">
      <alignment vertical="center"/>
    </xf>
    <xf numFmtId="41" fontId="2" fillId="0" borderId="62" xfId="0" applyNumberFormat="1" applyFont="1" applyFill="1" applyBorder="1" applyAlignment="1">
      <alignment vertical="center"/>
    </xf>
    <xf numFmtId="41" fontId="2" fillId="0" borderId="56" xfId="0" applyNumberFormat="1" applyFont="1" applyFill="1" applyBorder="1" applyAlignment="1">
      <alignment vertical="center"/>
    </xf>
    <xf numFmtId="187" fontId="3" fillId="0" borderId="0" xfId="0" applyNumberFormat="1" applyFont="1" applyFill="1" applyAlignment="1">
      <alignment vertical="center"/>
    </xf>
    <xf numFmtId="187" fontId="2" fillId="0" borderId="0" xfId="0" applyNumberFormat="1" applyFont="1" applyFill="1" applyAlignment="1">
      <alignment vertical="center"/>
    </xf>
    <xf numFmtId="187" fontId="2" fillId="0" borderId="5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87" fontId="2" fillId="0" borderId="45" xfId="0" applyNumberFormat="1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187" fontId="2" fillId="0" borderId="38" xfId="0" applyNumberFormat="1" applyFont="1" applyFill="1" applyBorder="1" applyAlignment="1">
      <alignment vertical="center"/>
    </xf>
    <xf numFmtId="41" fontId="2" fillId="0" borderId="22" xfId="0" applyNumberFormat="1" applyFont="1" applyFill="1" applyBorder="1" applyAlignment="1">
      <alignment vertical="center"/>
    </xf>
    <xf numFmtId="184" fontId="2" fillId="0" borderId="11" xfId="0" applyNumberFormat="1" applyFont="1" applyFill="1" applyBorder="1" applyAlignment="1">
      <alignment vertical="center"/>
    </xf>
    <xf numFmtId="187" fontId="2" fillId="0" borderId="7" xfId="0" applyNumberFormat="1" applyFont="1" applyFill="1" applyBorder="1" applyAlignment="1">
      <alignment vertical="center"/>
    </xf>
    <xf numFmtId="184" fontId="2" fillId="0" borderId="12" xfId="0" applyNumberFormat="1" applyFont="1" applyFill="1" applyBorder="1" applyAlignment="1">
      <alignment vertical="center"/>
    </xf>
    <xf numFmtId="187" fontId="2" fillId="0" borderId="5" xfId="0" applyNumberFormat="1" applyFont="1" applyFill="1" applyBorder="1" applyAlignment="1">
      <alignment vertical="center"/>
    </xf>
    <xf numFmtId="184" fontId="2" fillId="0" borderId="10" xfId="0" applyNumberFormat="1" applyFont="1" applyFill="1" applyBorder="1" applyAlignment="1">
      <alignment vertical="center"/>
    </xf>
    <xf numFmtId="187" fontId="2" fillId="0" borderId="6" xfId="0" applyNumberFormat="1" applyFont="1" applyFill="1" applyBorder="1" applyAlignment="1">
      <alignment vertical="center"/>
    </xf>
    <xf numFmtId="184" fontId="2" fillId="0" borderId="6" xfId="0" applyNumberFormat="1" applyFont="1" applyFill="1" applyBorder="1" applyAlignment="1">
      <alignment vertical="center"/>
    </xf>
    <xf numFmtId="187" fontId="4" fillId="0" borderId="0" xfId="0" applyNumberFormat="1" applyFont="1" applyFill="1" applyAlignment="1">
      <alignment vertical="center"/>
    </xf>
    <xf numFmtId="187" fontId="0" fillId="0" borderId="0" xfId="0" applyNumberFormat="1" applyFill="1" applyAlignment="1">
      <alignment vertical="center"/>
    </xf>
    <xf numFmtId="183" fontId="2" fillId="0" borderId="28" xfId="0" applyNumberFormat="1" applyFont="1" applyFill="1" applyBorder="1" applyAlignment="1">
      <alignment vertical="center"/>
    </xf>
    <xf numFmtId="183" fontId="2" fillId="0" borderId="19" xfId="0" applyNumberFormat="1" applyFont="1" applyFill="1" applyBorder="1" applyAlignment="1">
      <alignment vertical="center"/>
    </xf>
    <xf numFmtId="183" fontId="2" fillId="0" borderId="25" xfId="0" applyNumberFormat="1" applyFont="1" applyFill="1" applyBorder="1" applyAlignment="1">
      <alignment vertical="center"/>
    </xf>
    <xf numFmtId="183" fontId="2" fillId="0" borderId="24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distributed" vertical="center"/>
    </xf>
    <xf numFmtId="0" fontId="2" fillId="0" borderId="64" xfId="0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2" fillId="2" borderId="69" xfId="0" applyFont="1" applyFill="1" applyBorder="1" applyAlignment="1">
      <alignment horizontal="center" vertical="center"/>
    </xf>
    <xf numFmtId="0" fontId="2" fillId="2" borderId="70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horizontal="center" vertical="center"/>
    </xf>
    <xf numFmtId="0" fontId="2" fillId="0" borderId="75" xfId="0" applyFont="1" applyFill="1" applyBorder="1" applyAlignment="1">
      <alignment horizontal="center" vertical="center"/>
    </xf>
    <xf numFmtId="0" fontId="2" fillId="2" borderId="68" xfId="0" applyFont="1" applyFill="1" applyBorder="1" applyAlignment="1">
      <alignment horizontal="center" vertical="center"/>
    </xf>
    <xf numFmtId="0" fontId="2" fillId="2" borderId="66" xfId="0" applyFont="1" applyFill="1" applyBorder="1" applyAlignment="1">
      <alignment horizontal="center" vertical="center"/>
    </xf>
    <xf numFmtId="0" fontId="2" fillId="2" borderId="76" xfId="0" applyFont="1" applyFill="1" applyBorder="1" applyAlignment="1">
      <alignment horizontal="center" vertical="center"/>
    </xf>
    <xf numFmtId="0" fontId="2" fillId="2" borderId="67" xfId="0" applyFont="1" applyFill="1" applyBorder="1" applyAlignment="1">
      <alignment horizontal="center" vertical="center"/>
    </xf>
    <xf numFmtId="0" fontId="2" fillId="2" borderId="77" xfId="0" applyFont="1" applyFill="1" applyBorder="1" applyAlignment="1">
      <alignment vertical="center" wrapText="1"/>
    </xf>
    <xf numFmtId="0" fontId="2" fillId="2" borderId="78" xfId="0" applyFont="1" applyFill="1" applyBorder="1" applyAlignment="1">
      <alignment vertical="center" wrapText="1"/>
    </xf>
    <xf numFmtId="0" fontId="2" fillId="2" borderId="47" xfId="0" applyFont="1" applyFill="1" applyBorder="1" applyAlignment="1">
      <alignment horizontal="distributed" vertical="center"/>
    </xf>
    <xf numFmtId="0" fontId="2" fillId="2" borderId="79" xfId="0" applyFont="1" applyFill="1" applyBorder="1" applyAlignment="1">
      <alignment horizontal="distributed" vertical="center"/>
    </xf>
    <xf numFmtId="0" fontId="2" fillId="2" borderId="74" xfId="0" applyFont="1" applyFill="1" applyBorder="1" applyAlignment="1">
      <alignment horizontal="distributed" vertical="center"/>
    </xf>
    <xf numFmtId="0" fontId="2" fillId="2" borderId="75" xfId="0" applyFont="1" applyFill="1" applyBorder="1" applyAlignment="1">
      <alignment horizontal="distributed" vertical="center"/>
    </xf>
    <xf numFmtId="0" fontId="2" fillId="2" borderId="17" xfId="0" applyFont="1" applyFill="1" applyBorder="1" applyAlignment="1">
      <alignment horizontal="distributed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80" xfId="0" applyFont="1" applyFill="1" applyBorder="1" applyAlignment="1">
      <alignment horizontal="center" vertical="center"/>
    </xf>
    <xf numFmtId="0" fontId="2" fillId="2" borderId="74" xfId="0" applyFont="1" applyFill="1" applyBorder="1" applyAlignment="1">
      <alignment horizontal="center" vertical="center"/>
    </xf>
    <xf numFmtId="0" fontId="2" fillId="2" borderId="75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2" fillId="0" borderId="76" xfId="0" applyFont="1" applyFill="1" applyBorder="1" applyAlignment="1">
      <alignment horizontal="center" vertical="center"/>
    </xf>
    <xf numFmtId="0" fontId="2" fillId="0" borderId="81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8"/>
  <sheetViews>
    <sheetView showGridLines="0" tabSelected="1" view="pageBreakPreview" zoomScale="115" zoomScaleNormal="85" zoomScaleSheetLayoutView="115" workbookViewId="0" topLeftCell="A1">
      <pane xSplit="7" ySplit="6" topLeftCell="O7" activePane="bottomRight" state="frozen"/>
      <selection pane="topLeft" activeCell="A1" sqref="A1"/>
      <selection pane="topRight" activeCell="H1" sqref="H1"/>
      <selection pane="bottomLeft" activeCell="A7" sqref="A7"/>
      <selection pane="bottomRight" activeCell="S10" sqref="S10"/>
    </sheetView>
  </sheetViews>
  <sheetFormatPr defaultColWidth="9.00390625" defaultRowHeight="13.5"/>
  <cols>
    <col min="1" max="1" width="4.75390625" style="1" customWidth="1"/>
    <col min="2" max="2" width="9.375" style="1" customWidth="1"/>
    <col min="3" max="3" width="3.375" style="1" customWidth="1"/>
    <col min="4" max="4" width="12.50390625" style="1" customWidth="1"/>
    <col min="5" max="5" width="8.625" style="73" customWidth="1"/>
    <col min="6" max="6" width="8.00390625" style="73" customWidth="1"/>
    <col min="7" max="7" width="8.50390625" style="73" customWidth="1"/>
    <col min="8" max="8" width="12.00390625" style="73" customWidth="1"/>
    <col min="9" max="9" width="10.875" style="73" customWidth="1"/>
    <col min="10" max="10" width="8.625" style="1" customWidth="1"/>
    <col min="11" max="11" width="8.625" style="73" customWidth="1"/>
    <col min="12" max="12" width="8.875" style="73" customWidth="1"/>
    <col min="13" max="13" width="12.00390625" style="73" customWidth="1"/>
    <col min="14" max="14" width="9.625" style="1" customWidth="1"/>
    <col min="15" max="15" width="11.875" style="52" customWidth="1"/>
    <col min="16" max="16" width="8.50390625" style="73" customWidth="1"/>
    <col min="17" max="18" width="4.25390625" style="73" customWidth="1"/>
    <col min="19" max="19" width="12.00390625" style="61" customWidth="1"/>
    <col min="20" max="20" width="6.875" style="1" customWidth="1"/>
    <col min="21" max="21" width="4.50390625" style="1" customWidth="1"/>
    <col min="22" max="22" width="4.625" style="1" customWidth="1"/>
    <col min="23" max="23" width="12.375" style="1" customWidth="1"/>
    <col min="24" max="25" width="6.75390625" style="73" customWidth="1"/>
    <col min="26" max="26" width="6.625" style="73" customWidth="1"/>
    <col min="27" max="27" width="7.625" style="73" customWidth="1"/>
    <col min="28" max="28" width="9.125" style="73" bestFit="1" customWidth="1"/>
    <col min="29" max="29" width="9.00390625" style="73" customWidth="1"/>
    <col min="30" max="30" width="9.125" style="73" customWidth="1"/>
    <col min="31" max="31" width="9.75390625" style="73" customWidth="1"/>
    <col min="32" max="32" width="10.375" style="73" customWidth="1"/>
    <col min="33" max="34" width="9.00390625" style="73" customWidth="1"/>
    <col min="35" max="35" width="12.125" style="73" customWidth="1"/>
    <col min="36" max="36" width="9.00390625" style="73" customWidth="1"/>
    <col min="37" max="37" width="11.625" style="162" customWidth="1"/>
    <col min="38" max="38" width="9.00390625" style="73" customWidth="1"/>
    <col min="39" max="39" width="11.50390625" style="73" customWidth="1"/>
    <col min="40" max="40" width="9.00390625" style="73" customWidth="1"/>
    <col min="41" max="16384" width="9.00390625" style="1" customWidth="1"/>
  </cols>
  <sheetData>
    <row r="1" spans="3:40" s="2" customFormat="1" ht="21.75" customHeight="1">
      <c r="C1" s="2" t="s">
        <v>65</v>
      </c>
      <c r="E1" s="62" t="s">
        <v>67</v>
      </c>
      <c r="F1" s="62"/>
      <c r="G1" s="62"/>
      <c r="H1" s="62"/>
      <c r="I1" s="62"/>
      <c r="K1" s="62"/>
      <c r="L1" s="62"/>
      <c r="M1" s="62"/>
      <c r="O1" s="43"/>
      <c r="P1" s="62"/>
      <c r="Q1" s="62"/>
      <c r="R1" s="62"/>
      <c r="S1" s="53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146"/>
      <c r="AL1" s="62"/>
      <c r="AM1" s="62"/>
      <c r="AN1" s="62"/>
    </row>
    <row r="2" spans="5:40" s="3" customFormat="1" ht="14.25" thickBot="1">
      <c r="E2" s="63"/>
      <c r="F2" s="63"/>
      <c r="G2" s="63"/>
      <c r="H2" s="63"/>
      <c r="I2" s="63"/>
      <c r="K2" s="63"/>
      <c r="L2" s="63"/>
      <c r="M2" s="63"/>
      <c r="O2" s="44"/>
      <c r="P2" s="63"/>
      <c r="Q2" s="63"/>
      <c r="R2" s="63"/>
      <c r="S2" s="54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147"/>
      <c r="AL2" s="63"/>
      <c r="AM2" s="63"/>
      <c r="AN2" s="63"/>
    </row>
    <row r="3" spans="2:40" s="3" customFormat="1" ht="13.5">
      <c r="B3" s="27"/>
      <c r="C3" s="198" t="s">
        <v>42</v>
      </c>
      <c r="D3" s="199"/>
      <c r="E3" s="207" t="s">
        <v>43</v>
      </c>
      <c r="F3" s="207"/>
      <c r="G3" s="207"/>
      <c r="H3" s="208"/>
      <c r="I3" s="204" t="s">
        <v>13</v>
      </c>
      <c r="J3" s="198" t="s">
        <v>44</v>
      </c>
      <c r="K3" s="183"/>
      <c r="L3" s="183"/>
      <c r="M3" s="199"/>
      <c r="N3" s="183" t="s">
        <v>17</v>
      </c>
      <c r="O3" s="183"/>
      <c r="P3" s="184" t="s">
        <v>24</v>
      </c>
      <c r="Q3" s="185"/>
      <c r="R3" s="185"/>
      <c r="S3" s="186"/>
      <c r="T3" s="173" t="s">
        <v>23</v>
      </c>
      <c r="U3" s="173"/>
      <c r="V3" s="173"/>
      <c r="W3" s="173"/>
      <c r="X3" s="181" t="s">
        <v>45</v>
      </c>
      <c r="Y3" s="173"/>
      <c r="Z3" s="173"/>
      <c r="AA3" s="173"/>
      <c r="AB3" s="173"/>
      <c r="AC3" s="182"/>
      <c r="AD3" s="173" t="s">
        <v>0</v>
      </c>
      <c r="AE3" s="173"/>
      <c r="AF3" s="173"/>
      <c r="AG3" s="173"/>
      <c r="AH3" s="173"/>
      <c r="AI3" s="173"/>
      <c r="AJ3" s="171" t="s">
        <v>46</v>
      </c>
      <c r="AK3" s="172"/>
      <c r="AL3" s="173" t="s">
        <v>47</v>
      </c>
      <c r="AM3" s="173"/>
      <c r="AN3" s="168" t="s">
        <v>63</v>
      </c>
    </row>
    <row r="4" spans="2:40" s="3" customFormat="1" ht="13.5">
      <c r="B4" s="28"/>
      <c r="C4" s="200"/>
      <c r="D4" s="201"/>
      <c r="E4" s="177" t="s">
        <v>20</v>
      </c>
      <c r="F4" s="177"/>
      <c r="G4" s="178"/>
      <c r="H4" s="74" t="s">
        <v>14</v>
      </c>
      <c r="I4" s="205"/>
      <c r="J4" s="176" t="s">
        <v>20</v>
      </c>
      <c r="K4" s="177"/>
      <c r="L4" s="177"/>
      <c r="M4" s="95" t="s">
        <v>16</v>
      </c>
      <c r="N4" s="209" t="s">
        <v>18</v>
      </c>
      <c r="O4" s="45" t="s">
        <v>19</v>
      </c>
      <c r="P4" s="176" t="s">
        <v>20</v>
      </c>
      <c r="Q4" s="177"/>
      <c r="R4" s="178"/>
      <c r="S4" s="55" t="s">
        <v>22</v>
      </c>
      <c r="T4" s="174" t="s">
        <v>20</v>
      </c>
      <c r="U4" s="174"/>
      <c r="V4" s="175"/>
      <c r="W4" s="14" t="s">
        <v>25</v>
      </c>
      <c r="X4" s="176" t="s">
        <v>18</v>
      </c>
      <c r="Y4" s="177"/>
      <c r="Z4" s="178"/>
      <c r="AA4" s="179" t="s">
        <v>27</v>
      </c>
      <c r="AB4" s="177"/>
      <c r="AC4" s="180"/>
      <c r="AD4" s="177" t="s">
        <v>18</v>
      </c>
      <c r="AE4" s="177"/>
      <c r="AF4" s="178"/>
      <c r="AG4" s="179" t="s">
        <v>62</v>
      </c>
      <c r="AH4" s="177"/>
      <c r="AI4" s="177"/>
      <c r="AJ4" s="196" t="s">
        <v>40</v>
      </c>
      <c r="AK4" s="148" t="s">
        <v>28</v>
      </c>
      <c r="AL4" s="194" t="s">
        <v>48</v>
      </c>
      <c r="AM4" s="149" t="s">
        <v>29</v>
      </c>
      <c r="AN4" s="169"/>
    </row>
    <row r="5" spans="2:40" s="3" customFormat="1" ht="15" customHeight="1" thickBot="1">
      <c r="B5" s="29" t="s">
        <v>66</v>
      </c>
      <c r="C5" s="202"/>
      <c r="D5" s="203"/>
      <c r="E5" s="75" t="s">
        <v>26</v>
      </c>
      <c r="F5" s="76" t="s">
        <v>11</v>
      </c>
      <c r="G5" s="77" t="s">
        <v>12</v>
      </c>
      <c r="H5" s="78" t="s">
        <v>15</v>
      </c>
      <c r="I5" s="206"/>
      <c r="J5" s="105" t="s">
        <v>26</v>
      </c>
      <c r="K5" s="76" t="s">
        <v>11</v>
      </c>
      <c r="L5" s="77" t="s">
        <v>12</v>
      </c>
      <c r="M5" s="96" t="s">
        <v>15</v>
      </c>
      <c r="N5" s="210"/>
      <c r="O5" s="46" t="s">
        <v>15</v>
      </c>
      <c r="P5" s="105" t="s">
        <v>26</v>
      </c>
      <c r="Q5" s="64" t="s">
        <v>11</v>
      </c>
      <c r="R5" s="65" t="s">
        <v>12</v>
      </c>
      <c r="S5" s="56" t="s">
        <v>21</v>
      </c>
      <c r="T5" s="5" t="s">
        <v>26</v>
      </c>
      <c r="U5" s="4" t="s">
        <v>11</v>
      </c>
      <c r="V5" s="19" t="s">
        <v>12</v>
      </c>
      <c r="W5" s="4" t="s">
        <v>21</v>
      </c>
      <c r="X5" s="105" t="s">
        <v>26</v>
      </c>
      <c r="Y5" s="109" t="s">
        <v>1</v>
      </c>
      <c r="Z5" s="110" t="s">
        <v>2</v>
      </c>
      <c r="AA5" s="75" t="s">
        <v>26</v>
      </c>
      <c r="AB5" s="76" t="s">
        <v>1</v>
      </c>
      <c r="AC5" s="111" t="s">
        <v>2</v>
      </c>
      <c r="AD5" s="132" t="s">
        <v>3</v>
      </c>
      <c r="AE5" s="75" t="s">
        <v>4</v>
      </c>
      <c r="AF5" s="77" t="s">
        <v>5</v>
      </c>
      <c r="AG5" s="75" t="s">
        <v>3</v>
      </c>
      <c r="AH5" s="76" t="s">
        <v>4</v>
      </c>
      <c r="AI5" s="111" t="s">
        <v>5</v>
      </c>
      <c r="AJ5" s="197"/>
      <c r="AK5" s="150" t="s">
        <v>15</v>
      </c>
      <c r="AL5" s="195"/>
      <c r="AM5" s="151" t="s">
        <v>15</v>
      </c>
      <c r="AN5" s="170"/>
    </row>
    <row r="6" spans="2:40" s="3" customFormat="1" ht="27.75" customHeight="1" thickBot="1" thickTop="1">
      <c r="B6" s="41">
        <v>587000</v>
      </c>
      <c r="C6" s="189" t="s">
        <v>64</v>
      </c>
      <c r="D6" s="190"/>
      <c r="E6" s="67">
        <f>SUM(E7:E10,E12,E14:E16,E18:E21,E23:E26,E28:E30)</f>
        <v>4876</v>
      </c>
      <c r="F6" s="79">
        <f>SUM(F31:F34)</f>
        <v>2485</v>
      </c>
      <c r="G6" s="80">
        <f>SUM(G31:G34)</f>
        <v>2391</v>
      </c>
      <c r="H6" s="81">
        <f>E6/B6*1000</f>
        <v>8.30664395229983</v>
      </c>
      <c r="I6" s="82">
        <f>F6/G6*100</f>
        <v>103.93140945211208</v>
      </c>
      <c r="J6" s="11">
        <f>SUM(K6:L6)</f>
        <v>6636</v>
      </c>
      <c r="K6" s="97">
        <f>SUM(K31:K34)</f>
        <v>3391</v>
      </c>
      <c r="L6" s="98">
        <f>SUM(L31:L34)</f>
        <v>3245</v>
      </c>
      <c r="M6" s="99">
        <f aca="true" t="shared" si="0" ref="M6:M34">J6/B6*1000</f>
        <v>11.304940374787053</v>
      </c>
      <c r="N6" s="32">
        <f>E6-J6</f>
        <v>-1760</v>
      </c>
      <c r="O6" s="47">
        <f>N6/B6*1000</f>
        <v>-2.9982964224872233</v>
      </c>
      <c r="P6" s="153">
        <f>SUM(Q6:R6)</f>
        <v>9</v>
      </c>
      <c r="Q6" s="133">
        <f>SUM(Q7:Q30)</f>
        <v>6</v>
      </c>
      <c r="R6" s="67">
        <f>SUM(R7:R30)</f>
        <v>3</v>
      </c>
      <c r="S6" s="57">
        <f>P6/E6*1000</f>
        <v>1.8457752255947497</v>
      </c>
      <c r="T6" s="6">
        <f>SUM(U6:V6)</f>
        <v>7</v>
      </c>
      <c r="U6" s="16">
        <v>4</v>
      </c>
      <c r="V6" s="20">
        <v>3</v>
      </c>
      <c r="W6" s="15">
        <f>T6/E6*1000</f>
        <v>1.435602953240361</v>
      </c>
      <c r="X6" s="91">
        <f>SUM(X7:X10,X13,X17,X22,X27)</f>
        <v>138</v>
      </c>
      <c r="Y6" s="97">
        <v>61</v>
      </c>
      <c r="Z6" s="98">
        <v>77</v>
      </c>
      <c r="AA6" s="112">
        <f>X6/(E6+X6)*1000</f>
        <v>27.522935779816514</v>
      </c>
      <c r="AB6" s="113">
        <f>Y6/(X6+E6)*1000</f>
        <v>12.165935380933387</v>
      </c>
      <c r="AC6" s="114">
        <f>Z6/(X6+E6)*1000</f>
        <v>15.357000398883127</v>
      </c>
      <c r="AD6" s="67">
        <v>20</v>
      </c>
      <c r="AE6" s="133">
        <v>13</v>
      </c>
      <c r="AF6" s="98">
        <v>7</v>
      </c>
      <c r="AG6" s="112">
        <f>AD6/(AE6+E6)*1000</f>
        <v>4.090816117815504</v>
      </c>
      <c r="AH6" s="134">
        <f>AE6/(E6+AE6)*1000</f>
        <v>2.6590304765800776</v>
      </c>
      <c r="AI6" s="131">
        <f>AF6/E6*1000</f>
        <v>1.435602953240361</v>
      </c>
      <c r="AJ6" s="91">
        <f>SUM(AJ7:AJ11,AJ13,AJ17,AJ22,AJ27)</f>
        <v>2758</v>
      </c>
      <c r="AK6" s="152">
        <f>AJ6/B6*1000</f>
        <v>4.6984667802385</v>
      </c>
      <c r="AL6" s="153">
        <f>SUM(AL7:AL11,AL13,AL17,AL22,AL27)</f>
        <v>1150</v>
      </c>
      <c r="AM6" s="154">
        <f>AL6/B6*1000</f>
        <v>1.959114139693356</v>
      </c>
      <c r="AN6" s="163">
        <v>1.46</v>
      </c>
    </row>
    <row r="7" spans="1:40" s="3" customFormat="1" ht="27.75" customHeight="1">
      <c r="A7" s="3">
        <v>201</v>
      </c>
      <c r="B7" s="28">
        <v>198249</v>
      </c>
      <c r="C7" s="191" t="s">
        <v>37</v>
      </c>
      <c r="D7" s="192"/>
      <c r="E7" s="69">
        <f>SUM(F7:G7)</f>
        <v>1678</v>
      </c>
      <c r="F7" s="83">
        <v>839</v>
      </c>
      <c r="G7" s="84">
        <v>839</v>
      </c>
      <c r="H7" s="85">
        <f>E7/B7*1000</f>
        <v>8.464103223723702</v>
      </c>
      <c r="I7" s="86">
        <f>F7/G7*100</f>
        <v>100</v>
      </c>
      <c r="J7" s="12">
        <f>SUM(K7:L7)</f>
        <v>1952</v>
      </c>
      <c r="K7" s="83">
        <v>1014</v>
      </c>
      <c r="L7" s="84">
        <v>938</v>
      </c>
      <c r="M7" s="100">
        <f>J7/B7*1000</f>
        <v>9.84620351174533</v>
      </c>
      <c r="N7" s="30">
        <f>E7-J7</f>
        <v>-274</v>
      </c>
      <c r="O7" s="48">
        <f>N7/B7*1000</f>
        <v>-1.3821002880216293</v>
      </c>
      <c r="P7" s="107">
        <f>SUM(Q7:R7)</f>
        <v>3</v>
      </c>
      <c r="Q7" s="68">
        <v>2</v>
      </c>
      <c r="R7" s="69">
        <v>1</v>
      </c>
      <c r="S7" s="58">
        <f>P7/E7*1000</f>
        <v>1.7878426698450536</v>
      </c>
      <c r="T7" s="7">
        <f>SUM(U7:V7)</f>
        <v>2</v>
      </c>
      <c r="U7" s="18">
        <v>1</v>
      </c>
      <c r="V7" s="21">
        <v>1</v>
      </c>
      <c r="W7" s="33">
        <f>T7/E7*1000</f>
        <v>1.1918951132300357</v>
      </c>
      <c r="X7" s="90">
        <v>58</v>
      </c>
      <c r="Y7" s="115">
        <v>23</v>
      </c>
      <c r="Z7" s="116">
        <v>35</v>
      </c>
      <c r="AA7" s="117">
        <f>X7/(E7+X7)*1000</f>
        <v>33.41013824884793</v>
      </c>
      <c r="AB7" s="118">
        <f>Y7/(X7+E7)*1000</f>
        <v>13.248847926267281</v>
      </c>
      <c r="AC7" s="119">
        <f>Z7/(X7+E7)*1000</f>
        <v>20.161290322580644</v>
      </c>
      <c r="AD7" s="135">
        <v>8</v>
      </c>
      <c r="AE7" s="115">
        <v>6</v>
      </c>
      <c r="AF7" s="116">
        <v>2</v>
      </c>
      <c r="AG7" s="118">
        <f>AD7/(AE7+E7)*1000</f>
        <v>4.750593824228028</v>
      </c>
      <c r="AH7" s="121">
        <f>AE7/(E7+AE7)*1000</f>
        <v>3.5629453681710217</v>
      </c>
      <c r="AI7" s="119">
        <f>AF7/E7*1000</f>
        <v>1.1918951132300357</v>
      </c>
      <c r="AJ7" s="90">
        <v>944</v>
      </c>
      <c r="AK7" s="155">
        <f>AJ7/B7*1000</f>
        <v>4.761688583548971</v>
      </c>
      <c r="AL7" s="69">
        <v>382</v>
      </c>
      <c r="AM7" s="156">
        <f>AL7/B7*1000</f>
        <v>1.9268697446140963</v>
      </c>
      <c r="AN7" s="164">
        <v>1.47</v>
      </c>
    </row>
    <row r="8" spans="1:40" s="24" customFormat="1" ht="27.75" customHeight="1">
      <c r="A8" s="24">
        <v>202</v>
      </c>
      <c r="B8" s="28">
        <v>148134</v>
      </c>
      <c r="C8" s="193" t="s">
        <v>38</v>
      </c>
      <c r="D8" s="167"/>
      <c r="E8" s="69">
        <f>SUM(F8:G8)</f>
        <v>1465</v>
      </c>
      <c r="F8" s="83">
        <v>751</v>
      </c>
      <c r="G8" s="84">
        <v>714</v>
      </c>
      <c r="H8" s="85">
        <f>E8/B8*1000</f>
        <v>9.889694465821487</v>
      </c>
      <c r="I8" s="86">
        <f aca="true" t="shared" si="1" ref="I8:I34">F8/G8*100</f>
        <v>105.18207282913166</v>
      </c>
      <c r="J8" s="12">
        <f aca="true" t="shared" si="2" ref="J8:J30">SUM(K8:L8)</f>
        <v>1436</v>
      </c>
      <c r="K8" s="83">
        <v>714</v>
      </c>
      <c r="L8" s="84">
        <v>722</v>
      </c>
      <c r="M8" s="100">
        <f t="shared" si="0"/>
        <v>9.693925769911026</v>
      </c>
      <c r="N8" s="31">
        <f aca="true" t="shared" si="3" ref="N8:N34">E8-J8</f>
        <v>29</v>
      </c>
      <c r="O8" s="48">
        <f aca="true" t="shared" si="4" ref="O8:O34">N8/B8*1000</f>
        <v>0.19576869591045945</v>
      </c>
      <c r="P8" s="107">
        <f>SUM(Q8:R8)</f>
        <v>6</v>
      </c>
      <c r="Q8" s="68">
        <v>4</v>
      </c>
      <c r="R8" s="69">
        <v>2</v>
      </c>
      <c r="S8" s="58">
        <f>P8/E8*1000</f>
        <v>4.09556313993174</v>
      </c>
      <c r="T8" s="7">
        <f>SUM(U8:V8)</f>
        <v>5</v>
      </c>
      <c r="U8" s="18">
        <v>3</v>
      </c>
      <c r="V8" s="21">
        <v>2</v>
      </c>
      <c r="W8" s="13">
        <f>T8/E8*1000</f>
        <v>3.4129692832764507</v>
      </c>
      <c r="X8" s="90">
        <v>36</v>
      </c>
      <c r="Y8" s="115">
        <v>17</v>
      </c>
      <c r="Z8" s="116">
        <v>19</v>
      </c>
      <c r="AA8" s="120">
        <f>X8/(E8+X8)*1000</f>
        <v>23.98401065956029</v>
      </c>
      <c r="AB8" s="121">
        <f>Y8/(X8+E8)*1000</f>
        <v>11.325782811459028</v>
      </c>
      <c r="AC8" s="122">
        <f>Z8/(X8+E8)*1000</f>
        <v>12.658227848101266</v>
      </c>
      <c r="AD8" s="135">
        <v>9</v>
      </c>
      <c r="AE8" s="115">
        <v>4</v>
      </c>
      <c r="AF8" s="116">
        <v>5</v>
      </c>
      <c r="AG8" s="121">
        <f>AD8/(AE8+E8)*1000</f>
        <v>6.126616746085773</v>
      </c>
      <c r="AH8" s="121">
        <f>AE8/(E8+AE8)*1000</f>
        <v>2.722940776038121</v>
      </c>
      <c r="AI8" s="122">
        <f>AF8/E8*1000</f>
        <v>3.4129692832764507</v>
      </c>
      <c r="AJ8" s="90">
        <v>800</v>
      </c>
      <c r="AK8" s="155">
        <f aca="true" t="shared" si="5" ref="AK8:AK33">AJ8/B8*1000</f>
        <v>5.400515749254054</v>
      </c>
      <c r="AL8" s="69">
        <v>355</v>
      </c>
      <c r="AM8" s="156">
        <f aca="true" t="shared" si="6" ref="AM8:AM34">AL8/B8*1000</f>
        <v>2.3964788637314864</v>
      </c>
      <c r="AN8" s="164">
        <v>1.64</v>
      </c>
    </row>
    <row r="9" spans="1:40" s="24" customFormat="1" ht="27.75" customHeight="1">
      <c r="A9" s="24">
        <v>203</v>
      </c>
      <c r="B9" s="28">
        <v>50793</v>
      </c>
      <c r="C9" s="193" t="s">
        <v>39</v>
      </c>
      <c r="D9" s="167"/>
      <c r="E9" s="69">
        <f aca="true" t="shared" si="7" ref="E9:E30">SUM(F9:G9)</f>
        <v>423</v>
      </c>
      <c r="F9" s="83">
        <v>218</v>
      </c>
      <c r="G9" s="84">
        <v>205</v>
      </c>
      <c r="H9" s="85">
        <f>E9/B9*1000</f>
        <v>8.327919201464768</v>
      </c>
      <c r="I9" s="86">
        <f t="shared" si="1"/>
        <v>106.34146341463415</v>
      </c>
      <c r="J9" s="12">
        <f t="shared" si="2"/>
        <v>609</v>
      </c>
      <c r="K9" s="83">
        <v>303</v>
      </c>
      <c r="L9" s="84">
        <v>306</v>
      </c>
      <c r="M9" s="100">
        <f t="shared" si="0"/>
        <v>11.989841119839348</v>
      </c>
      <c r="N9" s="31">
        <f t="shared" si="3"/>
        <v>-186</v>
      </c>
      <c r="O9" s="48">
        <f t="shared" si="4"/>
        <v>-3.6619219183745795</v>
      </c>
      <c r="P9" s="107"/>
      <c r="Q9" s="68"/>
      <c r="R9" s="69"/>
      <c r="S9" s="58"/>
      <c r="T9" s="7"/>
      <c r="U9" s="18"/>
      <c r="V9" s="21"/>
      <c r="W9" s="13"/>
      <c r="X9" s="90">
        <v>7</v>
      </c>
      <c r="Y9" s="115">
        <v>4</v>
      </c>
      <c r="Z9" s="116">
        <v>3</v>
      </c>
      <c r="AA9" s="120">
        <f>X9/(E9+X9)*1000</f>
        <v>16.27906976744186</v>
      </c>
      <c r="AB9" s="121">
        <f>Y9/(X9+E9)*1000</f>
        <v>9.30232558139535</v>
      </c>
      <c r="AC9" s="122">
        <f>Z9/(X9+E9)*1000</f>
        <v>6.976744186046512</v>
      </c>
      <c r="AD9" s="135" t="s">
        <v>70</v>
      </c>
      <c r="AE9" s="115" t="s">
        <v>70</v>
      </c>
      <c r="AF9" s="116" t="s">
        <v>70</v>
      </c>
      <c r="AG9" s="84">
        <v>0</v>
      </c>
      <c r="AH9" s="136">
        <v>0</v>
      </c>
      <c r="AI9" s="123">
        <v>0</v>
      </c>
      <c r="AJ9" s="90">
        <v>218</v>
      </c>
      <c r="AK9" s="155">
        <f t="shared" si="5"/>
        <v>4.291929990353002</v>
      </c>
      <c r="AL9" s="69">
        <v>99</v>
      </c>
      <c r="AM9" s="156">
        <f t="shared" si="6"/>
        <v>1.949087472683244</v>
      </c>
      <c r="AN9" s="164">
        <v>1.63</v>
      </c>
    </row>
    <row r="10" spans="1:40" s="24" customFormat="1" ht="27.75" customHeight="1">
      <c r="A10" s="24">
        <v>204</v>
      </c>
      <c r="B10" s="28">
        <v>35349</v>
      </c>
      <c r="C10" s="193" t="s">
        <v>49</v>
      </c>
      <c r="D10" s="167"/>
      <c r="E10" s="69">
        <f t="shared" si="7"/>
        <v>272</v>
      </c>
      <c r="F10" s="83">
        <v>148</v>
      </c>
      <c r="G10" s="84">
        <v>124</v>
      </c>
      <c r="H10" s="85">
        <f aca="true" t="shared" si="8" ref="H10:H34">E10/B10*1000</f>
        <v>7.694701405980368</v>
      </c>
      <c r="I10" s="86">
        <f t="shared" si="1"/>
        <v>119.35483870967742</v>
      </c>
      <c r="J10" s="12">
        <f t="shared" si="2"/>
        <v>398</v>
      </c>
      <c r="K10" s="83">
        <v>210</v>
      </c>
      <c r="L10" s="84">
        <v>188</v>
      </c>
      <c r="M10" s="100">
        <f t="shared" si="0"/>
        <v>11.259158674927153</v>
      </c>
      <c r="N10" s="31">
        <f t="shared" si="3"/>
        <v>-126</v>
      </c>
      <c r="O10" s="48">
        <f t="shared" si="4"/>
        <v>-3.5644572689467875</v>
      </c>
      <c r="P10" s="107"/>
      <c r="Q10" s="68"/>
      <c r="R10" s="69"/>
      <c r="S10" s="58"/>
      <c r="T10" s="7"/>
      <c r="U10" s="18"/>
      <c r="V10" s="21"/>
      <c r="W10" s="18"/>
      <c r="X10" s="90">
        <v>9</v>
      </c>
      <c r="Y10" s="115">
        <v>5</v>
      </c>
      <c r="Z10" s="116">
        <v>4</v>
      </c>
      <c r="AA10" s="120">
        <f>X10/(E10+X10)*1000</f>
        <v>32.028469750889684</v>
      </c>
      <c r="AB10" s="121">
        <f>Y10/(X10+E10)*1000</f>
        <v>17.793594306049823</v>
      </c>
      <c r="AC10" s="122">
        <f>Z10/(X10+E10)*1000</f>
        <v>14.234875444839856</v>
      </c>
      <c r="AD10" s="135">
        <v>1</v>
      </c>
      <c r="AE10" s="115">
        <v>1</v>
      </c>
      <c r="AF10" s="116" t="s">
        <v>70</v>
      </c>
      <c r="AG10" s="121">
        <f>AD10/(AE10+E10)*1000</f>
        <v>3.663003663003663</v>
      </c>
      <c r="AH10" s="121">
        <f>AE10/(E10+AE10)*1000</f>
        <v>3.663003663003663</v>
      </c>
      <c r="AI10" s="123">
        <v>0</v>
      </c>
      <c r="AJ10" s="90">
        <v>170</v>
      </c>
      <c r="AK10" s="155">
        <f t="shared" si="5"/>
        <v>4.809188378737729</v>
      </c>
      <c r="AL10" s="69">
        <v>71</v>
      </c>
      <c r="AM10" s="156">
        <f t="shared" si="6"/>
        <v>2.008543381708111</v>
      </c>
      <c r="AN10" s="164">
        <v>1.48</v>
      </c>
    </row>
    <row r="11" spans="2:40" s="24" customFormat="1" ht="27.75" customHeight="1">
      <c r="B11" s="28">
        <v>12551</v>
      </c>
      <c r="C11" s="193" t="s">
        <v>6</v>
      </c>
      <c r="D11" s="167"/>
      <c r="E11" s="69">
        <f t="shared" si="7"/>
        <v>90</v>
      </c>
      <c r="F11" s="83">
        <v>41</v>
      </c>
      <c r="G11" s="84">
        <v>49</v>
      </c>
      <c r="H11" s="85">
        <f t="shared" si="8"/>
        <v>7.170743367062385</v>
      </c>
      <c r="I11" s="86">
        <f t="shared" si="1"/>
        <v>83.6734693877551</v>
      </c>
      <c r="J11" s="12">
        <f t="shared" si="2"/>
        <v>174</v>
      </c>
      <c r="K11" s="68">
        <v>85</v>
      </c>
      <c r="L11" s="69">
        <v>89</v>
      </c>
      <c r="M11" s="100">
        <f t="shared" si="0"/>
        <v>13.863437176320613</v>
      </c>
      <c r="N11" s="31">
        <f t="shared" si="3"/>
        <v>-84</v>
      </c>
      <c r="O11" s="48">
        <f t="shared" si="4"/>
        <v>-6.692693809258227</v>
      </c>
      <c r="P11" s="107"/>
      <c r="Q11" s="68"/>
      <c r="R11" s="69"/>
      <c r="S11" s="58"/>
      <c r="T11" s="7"/>
      <c r="U11" s="18"/>
      <c r="V11" s="21"/>
      <c r="W11" s="17"/>
      <c r="X11" s="90" t="s">
        <v>69</v>
      </c>
      <c r="Y11" s="115" t="s">
        <v>68</v>
      </c>
      <c r="Z11" s="116" t="s">
        <v>68</v>
      </c>
      <c r="AA11" s="83">
        <v>0</v>
      </c>
      <c r="AB11" s="83">
        <v>0</v>
      </c>
      <c r="AC11" s="123">
        <v>0</v>
      </c>
      <c r="AD11" s="135" t="s">
        <v>70</v>
      </c>
      <c r="AE11" s="115" t="s">
        <v>70</v>
      </c>
      <c r="AF11" s="116" t="s">
        <v>70</v>
      </c>
      <c r="AG11" s="84">
        <v>0</v>
      </c>
      <c r="AH11" s="136">
        <v>0</v>
      </c>
      <c r="AI11" s="123">
        <v>0</v>
      </c>
      <c r="AJ11" s="90">
        <v>49</v>
      </c>
      <c r="AK11" s="155">
        <f t="shared" si="5"/>
        <v>3.9040713887339655</v>
      </c>
      <c r="AL11" s="69">
        <v>20</v>
      </c>
      <c r="AM11" s="156">
        <f t="shared" si="6"/>
        <v>1.5934985260138634</v>
      </c>
      <c r="AN11" s="164">
        <v>1.58</v>
      </c>
    </row>
    <row r="12" spans="1:40" s="24" customFormat="1" ht="27.75" customHeight="1">
      <c r="A12" s="24">
        <v>302</v>
      </c>
      <c r="B12" s="28">
        <v>12551</v>
      </c>
      <c r="C12" s="25"/>
      <c r="D12" s="23" t="s">
        <v>50</v>
      </c>
      <c r="E12" s="69">
        <f t="shared" si="7"/>
        <v>90</v>
      </c>
      <c r="F12" s="83">
        <v>41</v>
      </c>
      <c r="G12" s="84">
        <v>49</v>
      </c>
      <c r="H12" s="85">
        <f t="shared" si="8"/>
        <v>7.170743367062385</v>
      </c>
      <c r="I12" s="86">
        <f t="shared" si="1"/>
        <v>83.6734693877551</v>
      </c>
      <c r="J12" s="12">
        <f t="shared" si="2"/>
        <v>174</v>
      </c>
      <c r="K12" s="68">
        <v>85</v>
      </c>
      <c r="L12" s="69">
        <v>89</v>
      </c>
      <c r="M12" s="100">
        <f t="shared" si="0"/>
        <v>13.863437176320613</v>
      </c>
      <c r="N12" s="31">
        <f t="shared" si="3"/>
        <v>-84</v>
      </c>
      <c r="O12" s="48">
        <f t="shared" si="4"/>
        <v>-6.692693809258227</v>
      </c>
      <c r="P12" s="107"/>
      <c r="Q12" s="68"/>
      <c r="R12" s="69"/>
      <c r="S12" s="58"/>
      <c r="T12" s="7"/>
      <c r="U12" s="18"/>
      <c r="V12" s="21"/>
      <c r="W12" s="13"/>
      <c r="X12" s="90" t="s">
        <v>69</v>
      </c>
      <c r="Y12" s="115" t="s">
        <v>68</v>
      </c>
      <c r="Z12" s="116" t="s">
        <v>68</v>
      </c>
      <c r="AA12" s="83">
        <v>0</v>
      </c>
      <c r="AB12" s="83">
        <v>0</v>
      </c>
      <c r="AC12" s="123">
        <v>0</v>
      </c>
      <c r="AD12" s="135" t="s">
        <v>70</v>
      </c>
      <c r="AE12" s="115" t="s">
        <v>70</v>
      </c>
      <c r="AF12" s="116" t="s">
        <v>70</v>
      </c>
      <c r="AG12" s="84">
        <v>0</v>
      </c>
      <c r="AH12" s="136">
        <v>0</v>
      </c>
      <c r="AI12" s="123">
        <v>0</v>
      </c>
      <c r="AJ12" s="90">
        <v>49</v>
      </c>
      <c r="AK12" s="155">
        <f t="shared" si="5"/>
        <v>3.9040713887339655</v>
      </c>
      <c r="AL12" s="69">
        <v>20</v>
      </c>
      <c r="AM12" s="156">
        <f t="shared" si="6"/>
        <v>1.5934985260138634</v>
      </c>
      <c r="AN12" s="164">
        <v>1.58</v>
      </c>
    </row>
    <row r="13" spans="2:40" s="24" customFormat="1" ht="27.75" customHeight="1">
      <c r="B13" s="28">
        <v>30563</v>
      </c>
      <c r="C13" s="193" t="s">
        <v>7</v>
      </c>
      <c r="D13" s="167"/>
      <c r="E13" s="69">
        <f t="shared" si="7"/>
        <v>180</v>
      </c>
      <c r="F13" s="83">
        <v>88</v>
      </c>
      <c r="G13" s="84">
        <v>92</v>
      </c>
      <c r="H13" s="85">
        <f t="shared" si="8"/>
        <v>5.88947420083107</v>
      </c>
      <c r="I13" s="86">
        <f t="shared" si="1"/>
        <v>95.65217391304348</v>
      </c>
      <c r="J13" s="12">
        <f t="shared" si="2"/>
        <v>446</v>
      </c>
      <c r="K13" s="68">
        <v>231</v>
      </c>
      <c r="L13" s="69">
        <v>215</v>
      </c>
      <c r="M13" s="100">
        <f t="shared" si="0"/>
        <v>14.592808297614763</v>
      </c>
      <c r="N13" s="31">
        <f t="shared" si="3"/>
        <v>-266</v>
      </c>
      <c r="O13" s="48">
        <f t="shared" si="4"/>
        <v>-8.703334096783692</v>
      </c>
      <c r="P13" s="107"/>
      <c r="Q13" s="68"/>
      <c r="R13" s="69"/>
      <c r="S13" s="58"/>
      <c r="T13" s="7"/>
      <c r="U13" s="18"/>
      <c r="V13" s="21"/>
      <c r="W13" s="18"/>
      <c r="X13" s="90">
        <v>5</v>
      </c>
      <c r="Y13" s="115">
        <v>2</v>
      </c>
      <c r="Z13" s="116">
        <v>3</v>
      </c>
      <c r="AA13" s="120">
        <f aca="true" t="shared" si="9" ref="AA13:AA34">X13/(E13+X13)*1000</f>
        <v>27.027027027027028</v>
      </c>
      <c r="AB13" s="121">
        <f aca="true" t="shared" si="10" ref="AB13:AB33">Y13/(X13+E13)*1000</f>
        <v>10.81081081081081</v>
      </c>
      <c r="AC13" s="122">
        <f aca="true" t="shared" si="11" ref="AC13:AC34">Z13/(X13+E13)*1000</f>
        <v>16.216216216216218</v>
      </c>
      <c r="AD13" s="135">
        <v>0</v>
      </c>
      <c r="AE13" s="115">
        <v>0</v>
      </c>
      <c r="AF13" s="116">
        <v>0</v>
      </c>
      <c r="AG13" s="84">
        <f>AD13/(AE13+E13)*1000</f>
        <v>0</v>
      </c>
      <c r="AH13" s="136">
        <f>AE13/(E13+AE13)*1000</f>
        <v>0</v>
      </c>
      <c r="AI13" s="123">
        <f>AF13/E13*1000</f>
        <v>0</v>
      </c>
      <c r="AJ13" s="90">
        <v>129</v>
      </c>
      <c r="AK13" s="155">
        <f t="shared" si="5"/>
        <v>4.220789843928934</v>
      </c>
      <c r="AL13" s="69">
        <v>37</v>
      </c>
      <c r="AM13" s="156">
        <f t="shared" si="6"/>
        <v>1.2106141412819422</v>
      </c>
      <c r="AN13" s="164">
        <v>1.42</v>
      </c>
    </row>
    <row r="14" spans="1:40" s="24" customFormat="1" ht="27.75" customHeight="1">
      <c r="A14" s="24">
        <v>325</v>
      </c>
      <c r="B14" s="28">
        <v>3894</v>
      </c>
      <c r="C14" s="25"/>
      <c r="D14" s="23" t="s">
        <v>51</v>
      </c>
      <c r="E14" s="69">
        <f t="shared" si="7"/>
        <v>15</v>
      </c>
      <c r="F14" s="83">
        <v>7</v>
      </c>
      <c r="G14" s="84">
        <v>8</v>
      </c>
      <c r="H14" s="85">
        <f t="shared" si="8"/>
        <v>3.852080123266564</v>
      </c>
      <c r="I14" s="86">
        <f t="shared" si="1"/>
        <v>87.5</v>
      </c>
      <c r="J14" s="12">
        <f t="shared" si="2"/>
        <v>79</v>
      </c>
      <c r="K14" s="83">
        <v>43</v>
      </c>
      <c r="L14" s="84">
        <v>36</v>
      </c>
      <c r="M14" s="100">
        <f t="shared" si="0"/>
        <v>20.28762198253724</v>
      </c>
      <c r="N14" s="31">
        <f t="shared" si="3"/>
        <v>-64</v>
      </c>
      <c r="O14" s="48">
        <f t="shared" si="4"/>
        <v>-16.435541859270675</v>
      </c>
      <c r="P14" s="107"/>
      <c r="Q14" s="68"/>
      <c r="R14" s="69"/>
      <c r="S14" s="58"/>
      <c r="T14" s="7"/>
      <c r="U14" s="18"/>
      <c r="V14" s="21"/>
      <c r="W14" s="18"/>
      <c r="X14" s="90">
        <v>1</v>
      </c>
      <c r="Y14" s="115" t="s">
        <v>68</v>
      </c>
      <c r="Z14" s="116">
        <v>1</v>
      </c>
      <c r="AA14" s="120">
        <f t="shared" si="9"/>
        <v>62.5</v>
      </c>
      <c r="AB14" s="83">
        <v>0</v>
      </c>
      <c r="AC14" s="122">
        <f t="shared" si="11"/>
        <v>62.5</v>
      </c>
      <c r="AD14" s="135" t="s">
        <v>70</v>
      </c>
      <c r="AE14" s="115" t="s">
        <v>70</v>
      </c>
      <c r="AF14" s="116" t="s">
        <v>70</v>
      </c>
      <c r="AG14" s="84">
        <v>0</v>
      </c>
      <c r="AH14" s="136">
        <v>0</v>
      </c>
      <c r="AI14" s="123">
        <v>0</v>
      </c>
      <c r="AJ14" s="90">
        <v>9</v>
      </c>
      <c r="AK14" s="155">
        <f t="shared" si="5"/>
        <v>2.3112480739599386</v>
      </c>
      <c r="AL14" s="69">
        <v>5</v>
      </c>
      <c r="AM14" s="156">
        <f t="shared" si="6"/>
        <v>1.2840267077555212</v>
      </c>
      <c r="AN14" s="164">
        <v>1.2</v>
      </c>
    </row>
    <row r="15" spans="1:40" s="24" customFormat="1" ht="27.75" customHeight="1">
      <c r="A15" s="24">
        <v>328</v>
      </c>
      <c r="B15" s="28">
        <v>8001</v>
      </c>
      <c r="C15" s="25"/>
      <c r="D15" s="26" t="s">
        <v>52</v>
      </c>
      <c r="E15" s="69">
        <f t="shared" si="7"/>
        <v>46</v>
      </c>
      <c r="F15" s="83">
        <v>21</v>
      </c>
      <c r="G15" s="84">
        <v>25</v>
      </c>
      <c r="H15" s="85">
        <f t="shared" si="8"/>
        <v>5.749281339832521</v>
      </c>
      <c r="I15" s="86">
        <f t="shared" si="1"/>
        <v>84</v>
      </c>
      <c r="J15" s="12">
        <f t="shared" si="2"/>
        <v>108</v>
      </c>
      <c r="K15" s="83">
        <v>55</v>
      </c>
      <c r="L15" s="84">
        <v>53</v>
      </c>
      <c r="M15" s="100">
        <f t="shared" si="0"/>
        <v>13.498312710911136</v>
      </c>
      <c r="N15" s="31">
        <f t="shared" si="3"/>
        <v>-62</v>
      </c>
      <c r="O15" s="48">
        <f t="shared" si="4"/>
        <v>-7.7490313710786145</v>
      </c>
      <c r="P15" s="107"/>
      <c r="Q15" s="68"/>
      <c r="R15" s="69"/>
      <c r="S15" s="58"/>
      <c r="T15" s="7"/>
      <c r="U15" s="18"/>
      <c r="V15" s="21"/>
      <c r="W15" s="18"/>
      <c r="X15" s="90">
        <v>1</v>
      </c>
      <c r="Y15" s="115">
        <v>1</v>
      </c>
      <c r="Z15" s="116" t="s">
        <v>68</v>
      </c>
      <c r="AA15" s="120">
        <f t="shared" si="9"/>
        <v>21.27659574468085</v>
      </c>
      <c r="AB15" s="121">
        <f t="shared" si="10"/>
        <v>21.27659574468085</v>
      </c>
      <c r="AC15" s="123">
        <v>0</v>
      </c>
      <c r="AD15" s="135" t="s">
        <v>70</v>
      </c>
      <c r="AE15" s="115" t="s">
        <v>70</v>
      </c>
      <c r="AF15" s="116" t="s">
        <v>70</v>
      </c>
      <c r="AG15" s="84">
        <v>0</v>
      </c>
      <c r="AH15" s="136">
        <v>0</v>
      </c>
      <c r="AI15" s="123">
        <v>0</v>
      </c>
      <c r="AJ15" s="90">
        <v>39</v>
      </c>
      <c r="AK15" s="155">
        <f t="shared" si="5"/>
        <v>4.874390701162355</v>
      </c>
      <c r="AL15" s="69">
        <v>10</v>
      </c>
      <c r="AM15" s="156">
        <f t="shared" si="6"/>
        <v>1.249843769528809</v>
      </c>
      <c r="AN15" s="164">
        <v>1.65</v>
      </c>
    </row>
    <row r="16" spans="1:40" s="24" customFormat="1" ht="27.75" customHeight="1">
      <c r="A16" s="24">
        <v>329</v>
      </c>
      <c r="B16" s="28">
        <v>18668</v>
      </c>
      <c r="C16" s="25"/>
      <c r="D16" s="23" t="s">
        <v>30</v>
      </c>
      <c r="E16" s="69">
        <f t="shared" si="7"/>
        <v>119</v>
      </c>
      <c r="F16" s="83">
        <v>60</v>
      </c>
      <c r="G16" s="84">
        <v>59</v>
      </c>
      <c r="H16" s="85">
        <f t="shared" si="8"/>
        <v>6.37454467538033</v>
      </c>
      <c r="I16" s="86">
        <f t="shared" si="1"/>
        <v>101.69491525423729</v>
      </c>
      <c r="J16" s="12">
        <f t="shared" si="2"/>
        <v>259</v>
      </c>
      <c r="K16" s="83">
        <v>133</v>
      </c>
      <c r="L16" s="84">
        <v>126</v>
      </c>
      <c r="M16" s="100">
        <f t="shared" si="0"/>
        <v>13.874008999357189</v>
      </c>
      <c r="N16" s="31">
        <f t="shared" si="3"/>
        <v>-140</v>
      </c>
      <c r="O16" s="48">
        <f t="shared" si="4"/>
        <v>-7.499464323976859</v>
      </c>
      <c r="P16" s="107"/>
      <c r="Q16" s="68"/>
      <c r="R16" s="69"/>
      <c r="S16" s="58"/>
      <c r="T16" s="7"/>
      <c r="U16" s="18"/>
      <c r="V16" s="21"/>
      <c r="W16" s="18"/>
      <c r="X16" s="90">
        <v>3</v>
      </c>
      <c r="Y16" s="115">
        <v>1</v>
      </c>
      <c r="Z16" s="116">
        <v>2</v>
      </c>
      <c r="AA16" s="120">
        <f t="shared" si="9"/>
        <v>24.59016393442623</v>
      </c>
      <c r="AB16" s="121">
        <f t="shared" si="10"/>
        <v>8.196721311475411</v>
      </c>
      <c r="AC16" s="122">
        <f t="shared" si="11"/>
        <v>16.393442622950822</v>
      </c>
      <c r="AD16" s="135" t="s">
        <v>70</v>
      </c>
      <c r="AE16" s="115" t="s">
        <v>70</v>
      </c>
      <c r="AF16" s="116" t="s">
        <v>70</v>
      </c>
      <c r="AG16" s="84">
        <v>0</v>
      </c>
      <c r="AH16" s="136">
        <v>0</v>
      </c>
      <c r="AI16" s="123">
        <v>0</v>
      </c>
      <c r="AJ16" s="90">
        <v>81</v>
      </c>
      <c r="AK16" s="155">
        <f t="shared" si="5"/>
        <v>4.338975787443754</v>
      </c>
      <c r="AL16" s="69">
        <v>22</v>
      </c>
      <c r="AM16" s="156">
        <f t="shared" si="6"/>
        <v>1.1784872509106492</v>
      </c>
      <c r="AN16" s="164">
        <v>1.37</v>
      </c>
    </row>
    <row r="17" spans="2:40" s="24" customFormat="1" ht="27.75" customHeight="1">
      <c r="B17" s="28">
        <v>58354</v>
      </c>
      <c r="C17" s="193" t="s">
        <v>8</v>
      </c>
      <c r="D17" s="167"/>
      <c r="E17" s="69">
        <f t="shared" si="7"/>
        <v>452</v>
      </c>
      <c r="F17" s="83">
        <v>240</v>
      </c>
      <c r="G17" s="84">
        <v>212</v>
      </c>
      <c r="H17" s="85">
        <f t="shared" si="8"/>
        <v>7.745827192651746</v>
      </c>
      <c r="I17" s="86">
        <f t="shared" si="1"/>
        <v>113.20754716981132</v>
      </c>
      <c r="J17" s="12">
        <f t="shared" si="2"/>
        <v>755</v>
      </c>
      <c r="K17" s="83">
        <v>384</v>
      </c>
      <c r="L17" s="84">
        <v>371</v>
      </c>
      <c r="M17" s="100">
        <f t="shared" si="0"/>
        <v>12.938273297460329</v>
      </c>
      <c r="N17" s="31">
        <f t="shared" si="3"/>
        <v>-303</v>
      </c>
      <c r="O17" s="48">
        <f t="shared" si="4"/>
        <v>-5.192446104808582</v>
      </c>
      <c r="P17" s="107"/>
      <c r="Q17" s="68"/>
      <c r="R17" s="69"/>
      <c r="S17" s="58"/>
      <c r="T17" s="7"/>
      <c r="U17" s="18"/>
      <c r="V17" s="21"/>
      <c r="W17" s="17"/>
      <c r="X17" s="90">
        <v>12</v>
      </c>
      <c r="Y17" s="115">
        <v>5</v>
      </c>
      <c r="Z17" s="116">
        <v>7</v>
      </c>
      <c r="AA17" s="120">
        <f t="shared" si="9"/>
        <v>25.862068965517242</v>
      </c>
      <c r="AB17" s="121">
        <f t="shared" si="10"/>
        <v>10.775862068965518</v>
      </c>
      <c r="AC17" s="122">
        <f t="shared" si="11"/>
        <v>15.086206896551724</v>
      </c>
      <c r="AD17" s="135">
        <v>1</v>
      </c>
      <c r="AE17" s="115">
        <v>1</v>
      </c>
      <c r="AF17" s="116">
        <v>0</v>
      </c>
      <c r="AG17" s="121">
        <f>AD17/(AE17+E17)*1000</f>
        <v>2.207505518763797</v>
      </c>
      <c r="AH17" s="121">
        <f>AE17/(E17+AE17)*1000</f>
        <v>2.207505518763797</v>
      </c>
      <c r="AI17" s="123">
        <f>AF17/E17*1000</f>
        <v>0</v>
      </c>
      <c r="AJ17" s="90">
        <v>240</v>
      </c>
      <c r="AK17" s="155">
        <f t="shared" si="5"/>
        <v>4.112828597868184</v>
      </c>
      <c r="AL17" s="69">
        <v>91</v>
      </c>
      <c r="AM17" s="156">
        <f t="shared" si="6"/>
        <v>1.5594475100250196</v>
      </c>
      <c r="AN17" s="164">
        <v>1.72</v>
      </c>
    </row>
    <row r="18" spans="1:40" s="24" customFormat="1" ht="27.75" customHeight="1">
      <c r="A18" s="24">
        <v>364</v>
      </c>
      <c r="B18" s="28">
        <v>7120</v>
      </c>
      <c r="C18" s="25"/>
      <c r="D18" s="23" t="s">
        <v>53</v>
      </c>
      <c r="E18" s="69">
        <f t="shared" si="7"/>
        <v>49</v>
      </c>
      <c r="F18" s="83">
        <v>32</v>
      </c>
      <c r="G18" s="84">
        <v>17</v>
      </c>
      <c r="H18" s="85">
        <f t="shared" si="8"/>
        <v>6.882022471910112</v>
      </c>
      <c r="I18" s="86">
        <f t="shared" si="1"/>
        <v>188.23529411764704</v>
      </c>
      <c r="J18" s="12">
        <f t="shared" si="2"/>
        <v>106</v>
      </c>
      <c r="K18" s="83">
        <v>50</v>
      </c>
      <c r="L18" s="84">
        <v>56</v>
      </c>
      <c r="M18" s="100">
        <f t="shared" si="0"/>
        <v>14.887640449438203</v>
      </c>
      <c r="N18" s="31">
        <f t="shared" si="3"/>
        <v>-57</v>
      </c>
      <c r="O18" s="48">
        <f t="shared" si="4"/>
        <v>-8.00561797752809</v>
      </c>
      <c r="P18" s="107"/>
      <c r="Q18" s="68"/>
      <c r="R18" s="69"/>
      <c r="S18" s="58"/>
      <c r="T18" s="7"/>
      <c r="U18" s="18"/>
      <c r="V18" s="21"/>
      <c r="W18" s="18"/>
      <c r="X18" s="90">
        <v>1</v>
      </c>
      <c r="Y18" s="115" t="s">
        <v>68</v>
      </c>
      <c r="Z18" s="116">
        <v>1</v>
      </c>
      <c r="AA18" s="120">
        <f t="shared" si="9"/>
        <v>20</v>
      </c>
      <c r="AB18" s="83">
        <v>0</v>
      </c>
      <c r="AC18" s="122">
        <f t="shared" si="11"/>
        <v>20</v>
      </c>
      <c r="AD18" s="135" t="s">
        <v>70</v>
      </c>
      <c r="AE18" s="115" t="s">
        <v>70</v>
      </c>
      <c r="AF18" s="116" t="s">
        <v>70</v>
      </c>
      <c r="AG18" s="84">
        <v>0</v>
      </c>
      <c r="AH18" s="136">
        <v>0</v>
      </c>
      <c r="AI18" s="123">
        <v>0</v>
      </c>
      <c r="AJ18" s="90">
        <v>21</v>
      </c>
      <c r="AK18" s="155">
        <f t="shared" si="5"/>
        <v>2.949438202247191</v>
      </c>
      <c r="AL18" s="69">
        <v>8</v>
      </c>
      <c r="AM18" s="156">
        <f t="shared" si="6"/>
        <v>1.1235955056179776</v>
      </c>
      <c r="AN18" s="164">
        <v>1.62</v>
      </c>
    </row>
    <row r="19" spans="1:40" s="24" customFormat="1" ht="27.75" customHeight="1">
      <c r="A19" s="24">
        <v>370</v>
      </c>
      <c r="B19" s="28">
        <v>17198</v>
      </c>
      <c r="C19" s="25"/>
      <c r="D19" s="23" t="s">
        <v>54</v>
      </c>
      <c r="E19" s="69">
        <f t="shared" si="7"/>
        <v>152</v>
      </c>
      <c r="F19" s="83">
        <v>81</v>
      </c>
      <c r="G19" s="84">
        <v>71</v>
      </c>
      <c r="H19" s="85">
        <f t="shared" si="8"/>
        <v>8.838237004302826</v>
      </c>
      <c r="I19" s="86">
        <f t="shared" si="1"/>
        <v>114.08450704225352</v>
      </c>
      <c r="J19" s="12">
        <f t="shared" si="2"/>
        <v>209</v>
      </c>
      <c r="K19" s="83">
        <v>120</v>
      </c>
      <c r="L19" s="84">
        <v>89</v>
      </c>
      <c r="M19" s="100">
        <f t="shared" si="0"/>
        <v>12.152575880916386</v>
      </c>
      <c r="N19" s="31">
        <f t="shared" si="3"/>
        <v>-57</v>
      </c>
      <c r="O19" s="48">
        <f t="shared" si="4"/>
        <v>-3.3143388766135597</v>
      </c>
      <c r="P19" s="107"/>
      <c r="Q19" s="68"/>
      <c r="R19" s="69"/>
      <c r="S19" s="58"/>
      <c r="T19" s="7"/>
      <c r="U19" s="18"/>
      <c r="V19" s="21"/>
      <c r="W19" s="18"/>
      <c r="X19" s="90">
        <v>5</v>
      </c>
      <c r="Y19" s="115">
        <v>3</v>
      </c>
      <c r="Z19" s="116">
        <v>2</v>
      </c>
      <c r="AA19" s="120">
        <f t="shared" si="9"/>
        <v>31.84713375796178</v>
      </c>
      <c r="AB19" s="121">
        <f t="shared" si="10"/>
        <v>19.108280254777068</v>
      </c>
      <c r="AC19" s="122">
        <f t="shared" si="11"/>
        <v>12.738853503184714</v>
      </c>
      <c r="AD19" s="135" t="s">
        <v>70</v>
      </c>
      <c r="AE19" s="115" t="s">
        <v>70</v>
      </c>
      <c r="AF19" s="116" t="s">
        <v>70</v>
      </c>
      <c r="AG19" s="84">
        <v>0</v>
      </c>
      <c r="AH19" s="136">
        <v>0</v>
      </c>
      <c r="AI19" s="123">
        <v>0</v>
      </c>
      <c r="AJ19" s="90">
        <v>79</v>
      </c>
      <c r="AK19" s="155">
        <f t="shared" si="5"/>
        <v>4.593557390394231</v>
      </c>
      <c r="AL19" s="69">
        <v>26</v>
      </c>
      <c r="AM19" s="156">
        <f t="shared" si="6"/>
        <v>1.5118036981044307</v>
      </c>
      <c r="AN19" s="164">
        <v>1.78</v>
      </c>
    </row>
    <row r="20" spans="1:40" s="24" customFormat="1" ht="27.75" customHeight="1">
      <c r="A20" s="24">
        <v>371</v>
      </c>
      <c r="B20" s="28">
        <v>18569</v>
      </c>
      <c r="C20" s="25"/>
      <c r="D20" s="23" t="s">
        <v>55</v>
      </c>
      <c r="E20" s="69">
        <f t="shared" si="7"/>
        <v>125</v>
      </c>
      <c r="F20" s="83">
        <v>64</v>
      </c>
      <c r="G20" s="84">
        <v>61</v>
      </c>
      <c r="H20" s="85">
        <f t="shared" si="8"/>
        <v>6.731649523399214</v>
      </c>
      <c r="I20" s="86">
        <f t="shared" si="1"/>
        <v>104.91803278688525</v>
      </c>
      <c r="J20" s="12">
        <f t="shared" si="2"/>
        <v>243</v>
      </c>
      <c r="K20" s="83">
        <v>121</v>
      </c>
      <c r="L20" s="84">
        <v>122</v>
      </c>
      <c r="M20" s="100">
        <f t="shared" si="0"/>
        <v>13.086326673488072</v>
      </c>
      <c r="N20" s="31">
        <f t="shared" si="3"/>
        <v>-118</v>
      </c>
      <c r="O20" s="48">
        <f t="shared" si="4"/>
        <v>-6.3546771500888575</v>
      </c>
      <c r="P20" s="107"/>
      <c r="Q20" s="68"/>
      <c r="R20" s="69"/>
      <c r="S20" s="58"/>
      <c r="T20" s="7"/>
      <c r="U20" s="18"/>
      <c r="V20" s="21"/>
      <c r="W20" s="18"/>
      <c r="X20" s="90">
        <v>2</v>
      </c>
      <c r="Y20" s="115">
        <v>1</v>
      </c>
      <c r="Z20" s="116">
        <v>1</v>
      </c>
      <c r="AA20" s="120">
        <f t="shared" si="9"/>
        <v>15.748031496062993</v>
      </c>
      <c r="AB20" s="121">
        <f t="shared" si="10"/>
        <v>7.874015748031496</v>
      </c>
      <c r="AC20" s="122">
        <f t="shared" si="11"/>
        <v>7.874015748031496</v>
      </c>
      <c r="AD20" s="135" t="s">
        <v>70</v>
      </c>
      <c r="AE20" s="115" t="s">
        <v>70</v>
      </c>
      <c r="AF20" s="116" t="s">
        <v>70</v>
      </c>
      <c r="AG20" s="84">
        <v>0</v>
      </c>
      <c r="AH20" s="136">
        <v>0</v>
      </c>
      <c r="AI20" s="123">
        <v>0</v>
      </c>
      <c r="AJ20" s="90">
        <v>77</v>
      </c>
      <c r="AK20" s="155">
        <f t="shared" si="5"/>
        <v>4.146696106413916</v>
      </c>
      <c r="AL20" s="69">
        <v>33</v>
      </c>
      <c r="AM20" s="156">
        <f t="shared" si="6"/>
        <v>1.7771554741773923</v>
      </c>
      <c r="AN20" s="164">
        <v>1.63</v>
      </c>
    </row>
    <row r="21" spans="1:40" s="24" customFormat="1" ht="27.75" customHeight="1">
      <c r="A21" s="24">
        <v>372</v>
      </c>
      <c r="B21" s="28">
        <v>15467</v>
      </c>
      <c r="C21" s="25"/>
      <c r="D21" s="23" t="s">
        <v>31</v>
      </c>
      <c r="E21" s="69">
        <f t="shared" si="7"/>
        <v>126</v>
      </c>
      <c r="F21" s="83">
        <v>63</v>
      </c>
      <c r="G21" s="84">
        <v>63</v>
      </c>
      <c r="H21" s="85">
        <f t="shared" si="8"/>
        <v>8.1463761556863</v>
      </c>
      <c r="I21" s="86">
        <f t="shared" si="1"/>
        <v>100</v>
      </c>
      <c r="J21" s="12">
        <f t="shared" si="2"/>
        <v>197</v>
      </c>
      <c r="K21" s="83">
        <v>93</v>
      </c>
      <c r="L21" s="84">
        <v>104</v>
      </c>
      <c r="M21" s="100">
        <f t="shared" si="0"/>
        <v>12.736794465636516</v>
      </c>
      <c r="N21" s="31">
        <f t="shared" si="3"/>
        <v>-71</v>
      </c>
      <c r="O21" s="48">
        <f t="shared" si="4"/>
        <v>-4.590418309950216</v>
      </c>
      <c r="P21" s="107"/>
      <c r="Q21" s="68"/>
      <c r="R21" s="69"/>
      <c r="S21" s="58"/>
      <c r="T21" s="7"/>
      <c r="U21" s="18"/>
      <c r="V21" s="21"/>
      <c r="W21" s="13"/>
      <c r="X21" s="90">
        <v>4</v>
      </c>
      <c r="Y21" s="115">
        <v>1</v>
      </c>
      <c r="Z21" s="116">
        <v>3</v>
      </c>
      <c r="AA21" s="120">
        <f t="shared" si="9"/>
        <v>30.76923076923077</v>
      </c>
      <c r="AB21" s="121">
        <f t="shared" si="10"/>
        <v>7.6923076923076925</v>
      </c>
      <c r="AC21" s="122">
        <f t="shared" si="11"/>
        <v>23.076923076923077</v>
      </c>
      <c r="AD21" s="135">
        <v>1</v>
      </c>
      <c r="AE21" s="115">
        <v>1</v>
      </c>
      <c r="AF21" s="116" t="s">
        <v>70</v>
      </c>
      <c r="AG21" s="121">
        <f>AD21/(AE21+E21)*1000</f>
        <v>7.874015748031496</v>
      </c>
      <c r="AH21" s="121">
        <f>AE21/(E21+AE21)*1000</f>
        <v>7.874015748031496</v>
      </c>
      <c r="AI21" s="123">
        <v>0</v>
      </c>
      <c r="AJ21" s="90">
        <v>63</v>
      </c>
      <c r="AK21" s="155">
        <f t="shared" si="5"/>
        <v>4.07318807784315</v>
      </c>
      <c r="AL21" s="69">
        <v>24</v>
      </c>
      <c r="AM21" s="156">
        <f t="shared" si="6"/>
        <v>1.5516906963212</v>
      </c>
      <c r="AN21" s="164">
        <v>1.81</v>
      </c>
    </row>
    <row r="22" spans="2:40" s="24" customFormat="1" ht="27.75" customHeight="1">
      <c r="B22" s="28">
        <v>44498</v>
      </c>
      <c r="C22" s="193" t="s">
        <v>9</v>
      </c>
      <c r="D22" s="167"/>
      <c r="E22" s="69">
        <f t="shared" si="7"/>
        <v>267</v>
      </c>
      <c r="F22" s="83">
        <v>135</v>
      </c>
      <c r="G22" s="84">
        <v>132</v>
      </c>
      <c r="H22" s="85">
        <f t="shared" si="8"/>
        <v>6.000269675041575</v>
      </c>
      <c r="I22" s="86">
        <f t="shared" si="1"/>
        <v>102.27272727272727</v>
      </c>
      <c r="J22" s="12">
        <f t="shared" si="2"/>
        <v>608</v>
      </c>
      <c r="K22" s="68">
        <v>322</v>
      </c>
      <c r="L22" s="69">
        <v>286</v>
      </c>
      <c r="M22" s="100">
        <f t="shared" si="0"/>
        <v>13.663535439795046</v>
      </c>
      <c r="N22" s="31">
        <f t="shared" si="3"/>
        <v>-341</v>
      </c>
      <c r="O22" s="48">
        <f t="shared" si="4"/>
        <v>-7.663265764753472</v>
      </c>
      <c r="P22" s="107"/>
      <c r="Q22" s="68"/>
      <c r="R22" s="69"/>
      <c r="S22" s="58"/>
      <c r="T22" s="7"/>
      <c r="U22" s="18"/>
      <c r="V22" s="21"/>
      <c r="W22" s="18"/>
      <c r="X22" s="90">
        <v>10</v>
      </c>
      <c r="Y22" s="115">
        <v>5</v>
      </c>
      <c r="Z22" s="116">
        <v>5</v>
      </c>
      <c r="AA22" s="120">
        <f t="shared" si="9"/>
        <v>36.101083032490976</v>
      </c>
      <c r="AB22" s="121">
        <f t="shared" si="10"/>
        <v>18.050541516245488</v>
      </c>
      <c r="AC22" s="122">
        <f t="shared" si="11"/>
        <v>18.050541516245488</v>
      </c>
      <c r="AD22" s="135">
        <v>1</v>
      </c>
      <c r="AE22" s="115">
        <v>1</v>
      </c>
      <c r="AF22" s="116">
        <v>0</v>
      </c>
      <c r="AG22" s="121">
        <f>AD22/(AE22+E22)*1000</f>
        <v>3.7313432835820897</v>
      </c>
      <c r="AH22" s="121">
        <f>AE22/(E22+AE22)*1000</f>
        <v>3.7313432835820897</v>
      </c>
      <c r="AI22" s="123">
        <f>AF22/E22*1000</f>
        <v>0</v>
      </c>
      <c r="AJ22" s="90">
        <v>165</v>
      </c>
      <c r="AK22" s="155">
        <f t="shared" si="5"/>
        <v>3.7080318216549055</v>
      </c>
      <c r="AL22" s="69">
        <v>83</v>
      </c>
      <c r="AM22" s="156">
        <f t="shared" si="6"/>
        <v>1.8652523708930737</v>
      </c>
      <c r="AN22" s="164">
        <v>1.31</v>
      </c>
    </row>
    <row r="23" spans="1:40" s="24" customFormat="1" ht="27.75" customHeight="1">
      <c r="A23" s="24">
        <v>384</v>
      </c>
      <c r="B23" s="28">
        <v>3249</v>
      </c>
      <c r="C23" s="25"/>
      <c r="D23" s="23" t="s">
        <v>56</v>
      </c>
      <c r="E23" s="69">
        <f t="shared" si="7"/>
        <v>35</v>
      </c>
      <c r="F23" s="83">
        <v>20</v>
      </c>
      <c r="G23" s="84">
        <v>15</v>
      </c>
      <c r="H23" s="85">
        <f t="shared" si="8"/>
        <v>10.77254539858418</v>
      </c>
      <c r="I23" s="86">
        <f t="shared" si="1"/>
        <v>133.33333333333331</v>
      </c>
      <c r="J23" s="12">
        <f t="shared" si="2"/>
        <v>36</v>
      </c>
      <c r="K23" s="68">
        <v>23</v>
      </c>
      <c r="L23" s="69">
        <v>13</v>
      </c>
      <c r="M23" s="100">
        <f t="shared" si="0"/>
        <v>11.0803324099723</v>
      </c>
      <c r="N23" s="31">
        <f t="shared" si="3"/>
        <v>-1</v>
      </c>
      <c r="O23" s="48">
        <f t="shared" si="4"/>
        <v>-0.3077870113881194</v>
      </c>
      <c r="P23" s="107"/>
      <c r="Q23" s="68"/>
      <c r="R23" s="69"/>
      <c r="S23" s="58"/>
      <c r="T23" s="7"/>
      <c r="U23" s="18"/>
      <c r="V23" s="21"/>
      <c r="W23" s="18"/>
      <c r="X23" s="90" t="s">
        <v>69</v>
      </c>
      <c r="Y23" s="115" t="s">
        <v>68</v>
      </c>
      <c r="Z23" s="116" t="s">
        <v>68</v>
      </c>
      <c r="AA23" s="83">
        <v>0</v>
      </c>
      <c r="AB23" s="83">
        <v>0</v>
      </c>
      <c r="AC23" s="123">
        <v>0</v>
      </c>
      <c r="AD23" s="135" t="s">
        <v>70</v>
      </c>
      <c r="AE23" s="115" t="s">
        <v>70</v>
      </c>
      <c r="AF23" s="116" t="s">
        <v>70</v>
      </c>
      <c r="AG23" s="84">
        <v>0</v>
      </c>
      <c r="AH23" s="136">
        <v>0</v>
      </c>
      <c r="AI23" s="123">
        <v>0</v>
      </c>
      <c r="AJ23" s="90">
        <v>23</v>
      </c>
      <c r="AK23" s="155">
        <f t="shared" si="5"/>
        <v>7.079101261926747</v>
      </c>
      <c r="AL23" s="69">
        <v>11</v>
      </c>
      <c r="AM23" s="156">
        <f t="shared" si="6"/>
        <v>3.3856571252693137</v>
      </c>
      <c r="AN23" s="164">
        <v>1.78</v>
      </c>
    </row>
    <row r="24" spans="1:40" s="24" customFormat="1" ht="27.75" customHeight="1">
      <c r="A24" s="24">
        <v>386</v>
      </c>
      <c r="B24" s="28">
        <v>17825</v>
      </c>
      <c r="C24" s="25"/>
      <c r="D24" s="23" t="s">
        <v>33</v>
      </c>
      <c r="E24" s="69">
        <f t="shared" si="7"/>
        <v>97</v>
      </c>
      <c r="F24" s="83">
        <v>51</v>
      </c>
      <c r="G24" s="84">
        <v>46</v>
      </c>
      <c r="H24" s="85">
        <f t="shared" si="8"/>
        <v>5.44179523141655</v>
      </c>
      <c r="I24" s="86">
        <f t="shared" si="1"/>
        <v>110.86956521739131</v>
      </c>
      <c r="J24" s="12">
        <f t="shared" si="2"/>
        <v>264</v>
      </c>
      <c r="K24" s="68">
        <v>131</v>
      </c>
      <c r="L24" s="69">
        <v>133</v>
      </c>
      <c r="M24" s="100">
        <f t="shared" si="0"/>
        <v>14.810659186535764</v>
      </c>
      <c r="N24" s="31">
        <f t="shared" si="3"/>
        <v>-167</v>
      </c>
      <c r="O24" s="48">
        <f t="shared" si="4"/>
        <v>-9.368863955119215</v>
      </c>
      <c r="P24" s="107"/>
      <c r="Q24" s="68"/>
      <c r="R24" s="69"/>
      <c r="S24" s="58"/>
      <c r="T24" s="7"/>
      <c r="U24" s="18"/>
      <c r="V24" s="21"/>
      <c r="W24" s="17"/>
      <c r="X24" s="90">
        <v>5</v>
      </c>
      <c r="Y24" s="115">
        <v>2</v>
      </c>
      <c r="Z24" s="116">
        <v>3</v>
      </c>
      <c r="AA24" s="120">
        <f t="shared" si="9"/>
        <v>49.01960784313725</v>
      </c>
      <c r="AB24" s="121">
        <f>Y24/(X24+E24)*1000</f>
        <v>19.607843137254903</v>
      </c>
      <c r="AC24" s="122">
        <f t="shared" si="11"/>
        <v>29.41176470588235</v>
      </c>
      <c r="AD24" s="135" t="s">
        <v>70</v>
      </c>
      <c r="AE24" s="115" t="s">
        <v>70</v>
      </c>
      <c r="AF24" s="116" t="s">
        <v>70</v>
      </c>
      <c r="AG24" s="84">
        <v>0</v>
      </c>
      <c r="AH24" s="136">
        <v>0</v>
      </c>
      <c r="AI24" s="123">
        <v>0</v>
      </c>
      <c r="AJ24" s="90">
        <v>65</v>
      </c>
      <c r="AK24" s="155">
        <f t="shared" si="5"/>
        <v>3.6465638148667603</v>
      </c>
      <c r="AL24" s="69">
        <v>24</v>
      </c>
      <c r="AM24" s="156">
        <f t="shared" si="6"/>
        <v>1.3464235624123422</v>
      </c>
      <c r="AN24" s="164">
        <v>1.21</v>
      </c>
    </row>
    <row r="25" spans="1:40" s="24" customFormat="1" ht="27.75" customHeight="1">
      <c r="A25" s="24">
        <v>389</v>
      </c>
      <c r="B25" s="28">
        <v>11684</v>
      </c>
      <c r="C25" s="25"/>
      <c r="D25" s="23" t="s">
        <v>57</v>
      </c>
      <c r="E25" s="69">
        <f>SUM(F25:G25)</f>
        <v>69</v>
      </c>
      <c r="F25" s="83">
        <v>33</v>
      </c>
      <c r="G25" s="84">
        <v>36</v>
      </c>
      <c r="H25" s="85">
        <f t="shared" si="8"/>
        <v>5.905511811023622</v>
      </c>
      <c r="I25" s="86">
        <f t="shared" si="1"/>
        <v>91.66666666666666</v>
      </c>
      <c r="J25" s="12">
        <f t="shared" si="2"/>
        <v>161</v>
      </c>
      <c r="K25" s="68">
        <v>89</v>
      </c>
      <c r="L25" s="69">
        <v>72</v>
      </c>
      <c r="M25" s="100">
        <f t="shared" si="0"/>
        <v>13.779527559055119</v>
      </c>
      <c r="N25" s="31">
        <f t="shared" si="3"/>
        <v>-92</v>
      </c>
      <c r="O25" s="48">
        <f t="shared" si="4"/>
        <v>-7.874015748031496</v>
      </c>
      <c r="P25" s="107"/>
      <c r="Q25" s="68"/>
      <c r="R25" s="69"/>
      <c r="S25" s="58"/>
      <c r="T25" s="7"/>
      <c r="U25" s="18"/>
      <c r="V25" s="21"/>
      <c r="W25" s="13"/>
      <c r="X25" s="90">
        <v>3</v>
      </c>
      <c r="Y25" s="115">
        <v>2</v>
      </c>
      <c r="Z25" s="116">
        <v>1</v>
      </c>
      <c r="AA25" s="120">
        <f t="shared" si="9"/>
        <v>41.666666666666664</v>
      </c>
      <c r="AB25" s="121">
        <f t="shared" si="10"/>
        <v>27.777777777777775</v>
      </c>
      <c r="AC25" s="122">
        <f t="shared" si="11"/>
        <v>13.888888888888888</v>
      </c>
      <c r="AD25" s="135">
        <v>1</v>
      </c>
      <c r="AE25" s="115">
        <v>1</v>
      </c>
      <c r="AF25" s="116" t="s">
        <v>70</v>
      </c>
      <c r="AG25" s="121">
        <f>AD25/(AE25+E25)*1000</f>
        <v>14.285714285714285</v>
      </c>
      <c r="AH25" s="121">
        <f>AE25/(E25+AE25)*1000</f>
        <v>14.285714285714285</v>
      </c>
      <c r="AI25" s="123">
        <v>0</v>
      </c>
      <c r="AJ25" s="90">
        <v>39</v>
      </c>
      <c r="AK25" s="155">
        <f t="shared" si="5"/>
        <v>3.3378979801437865</v>
      </c>
      <c r="AL25" s="69">
        <v>27</v>
      </c>
      <c r="AM25" s="156">
        <f t="shared" si="6"/>
        <v>2.310852447791852</v>
      </c>
      <c r="AN25" s="164">
        <v>1.26</v>
      </c>
    </row>
    <row r="26" spans="1:40" s="24" customFormat="1" ht="27.75" customHeight="1">
      <c r="A26" s="24">
        <v>390</v>
      </c>
      <c r="B26" s="28">
        <v>11740</v>
      </c>
      <c r="C26" s="25"/>
      <c r="D26" s="23" t="s">
        <v>32</v>
      </c>
      <c r="E26" s="69">
        <f t="shared" si="7"/>
        <v>66</v>
      </c>
      <c r="F26" s="83">
        <v>31</v>
      </c>
      <c r="G26" s="84">
        <v>35</v>
      </c>
      <c r="H26" s="85">
        <f t="shared" si="8"/>
        <v>5.621805792163544</v>
      </c>
      <c r="I26" s="86">
        <f t="shared" si="1"/>
        <v>88.57142857142857</v>
      </c>
      <c r="J26" s="12">
        <f t="shared" si="2"/>
        <v>147</v>
      </c>
      <c r="K26" s="68">
        <v>79</v>
      </c>
      <c r="L26" s="69">
        <v>68</v>
      </c>
      <c r="M26" s="100">
        <f t="shared" si="0"/>
        <v>12.52129471890971</v>
      </c>
      <c r="N26" s="31">
        <f t="shared" si="3"/>
        <v>-81</v>
      </c>
      <c r="O26" s="48">
        <f t="shared" si="4"/>
        <v>-6.899488926746168</v>
      </c>
      <c r="P26" s="107"/>
      <c r="Q26" s="68"/>
      <c r="R26" s="69"/>
      <c r="S26" s="58"/>
      <c r="T26" s="7"/>
      <c r="U26" s="18"/>
      <c r="V26" s="21"/>
      <c r="W26" s="18"/>
      <c r="X26" s="90">
        <v>2</v>
      </c>
      <c r="Y26" s="115">
        <v>1</v>
      </c>
      <c r="Z26" s="116">
        <v>1</v>
      </c>
      <c r="AA26" s="120">
        <f t="shared" si="9"/>
        <v>29.41176470588235</v>
      </c>
      <c r="AB26" s="121">
        <f t="shared" si="10"/>
        <v>14.705882352941176</v>
      </c>
      <c r="AC26" s="122">
        <f t="shared" si="11"/>
        <v>14.705882352941176</v>
      </c>
      <c r="AD26" s="135" t="s">
        <v>70</v>
      </c>
      <c r="AE26" s="115" t="s">
        <v>70</v>
      </c>
      <c r="AF26" s="116" t="s">
        <v>70</v>
      </c>
      <c r="AG26" s="84">
        <v>0</v>
      </c>
      <c r="AH26" s="136">
        <v>0</v>
      </c>
      <c r="AI26" s="123">
        <v>0</v>
      </c>
      <c r="AJ26" s="90">
        <v>38</v>
      </c>
      <c r="AK26" s="155">
        <f t="shared" si="5"/>
        <v>3.2367972742759794</v>
      </c>
      <c r="AL26" s="69">
        <v>21</v>
      </c>
      <c r="AM26" s="156">
        <f t="shared" si="6"/>
        <v>1.788756388415673</v>
      </c>
      <c r="AN26" s="164">
        <v>1.33</v>
      </c>
    </row>
    <row r="27" spans="2:40" s="24" customFormat="1" ht="27.75" customHeight="1">
      <c r="B27" s="28">
        <v>12659</v>
      </c>
      <c r="C27" s="193" t="s">
        <v>10</v>
      </c>
      <c r="D27" s="167"/>
      <c r="E27" s="69">
        <f t="shared" si="7"/>
        <v>49</v>
      </c>
      <c r="F27" s="83">
        <v>25</v>
      </c>
      <c r="G27" s="84">
        <v>24</v>
      </c>
      <c r="H27" s="85">
        <f t="shared" si="8"/>
        <v>3.8707638834031126</v>
      </c>
      <c r="I27" s="86">
        <f t="shared" si="1"/>
        <v>104.16666666666667</v>
      </c>
      <c r="J27" s="12">
        <f t="shared" si="2"/>
        <v>258</v>
      </c>
      <c r="K27" s="68">
        <v>128</v>
      </c>
      <c r="L27" s="69">
        <v>130</v>
      </c>
      <c r="M27" s="100">
        <f t="shared" si="0"/>
        <v>20.380756773836797</v>
      </c>
      <c r="N27" s="31">
        <f t="shared" si="3"/>
        <v>-209</v>
      </c>
      <c r="O27" s="48">
        <f t="shared" si="4"/>
        <v>-16.509992890433683</v>
      </c>
      <c r="P27" s="107"/>
      <c r="Q27" s="68"/>
      <c r="R27" s="69"/>
      <c r="S27" s="58"/>
      <c r="T27" s="7"/>
      <c r="U27" s="18"/>
      <c r="V27" s="21"/>
      <c r="W27" s="17"/>
      <c r="X27" s="90">
        <v>1</v>
      </c>
      <c r="Y27" s="115" t="s">
        <v>68</v>
      </c>
      <c r="Z27" s="116">
        <v>1</v>
      </c>
      <c r="AA27" s="120">
        <f t="shared" si="9"/>
        <v>20</v>
      </c>
      <c r="AB27" s="83">
        <v>0</v>
      </c>
      <c r="AC27" s="122">
        <f t="shared" si="11"/>
        <v>20</v>
      </c>
      <c r="AD27" s="135">
        <v>0</v>
      </c>
      <c r="AE27" s="115">
        <v>0</v>
      </c>
      <c r="AF27" s="116">
        <v>0</v>
      </c>
      <c r="AG27" s="84">
        <f>AD27/(AE27+E27)*1000</f>
        <v>0</v>
      </c>
      <c r="AH27" s="136">
        <f>AE27/(E27+AE27)*1000</f>
        <v>0</v>
      </c>
      <c r="AI27" s="123">
        <f>AF27/E27*1000</f>
        <v>0</v>
      </c>
      <c r="AJ27" s="90">
        <v>43</v>
      </c>
      <c r="AK27" s="155">
        <f t="shared" si="5"/>
        <v>3.396792795639466</v>
      </c>
      <c r="AL27" s="69">
        <v>12</v>
      </c>
      <c r="AM27" s="156">
        <f t="shared" si="6"/>
        <v>0.9479421755272928</v>
      </c>
      <c r="AN27" s="164">
        <v>1.7</v>
      </c>
    </row>
    <row r="28" spans="1:40" s="24" customFormat="1" ht="27.75" customHeight="1">
      <c r="A28" s="24">
        <v>401</v>
      </c>
      <c r="B28" s="28">
        <v>5489</v>
      </c>
      <c r="C28" s="25"/>
      <c r="D28" s="23" t="s">
        <v>34</v>
      </c>
      <c r="E28" s="69">
        <f t="shared" si="7"/>
        <v>22</v>
      </c>
      <c r="F28" s="83">
        <v>12</v>
      </c>
      <c r="G28" s="84">
        <v>10</v>
      </c>
      <c r="H28" s="85">
        <f t="shared" si="8"/>
        <v>4.008016032064128</v>
      </c>
      <c r="I28" s="86">
        <f t="shared" si="1"/>
        <v>120</v>
      </c>
      <c r="J28" s="12">
        <f>SUM(K28:L28)</f>
        <v>135</v>
      </c>
      <c r="K28" s="68">
        <v>65</v>
      </c>
      <c r="L28" s="69">
        <v>70</v>
      </c>
      <c r="M28" s="100">
        <f t="shared" si="0"/>
        <v>24.594643833120788</v>
      </c>
      <c r="N28" s="31">
        <f t="shared" si="3"/>
        <v>-113</v>
      </c>
      <c r="O28" s="48">
        <f t="shared" si="4"/>
        <v>-20.586627801056657</v>
      </c>
      <c r="P28" s="107"/>
      <c r="Q28" s="68"/>
      <c r="R28" s="69"/>
      <c r="S28" s="58"/>
      <c r="T28" s="7"/>
      <c r="U28" s="18"/>
      <c r="V28" s="21"/>
      <c r="W28" s="18"/>
      <c r="X28" s="90">
        <v>1</v>
      </c>
      <c r="Y28" s="115" t="s">
        <v>68</v>
      </c>
      <c r="Z28" s="116">
        <v>1</v>
      </c>
      <c r="AA28" s="120">
        <f t="shared" si="9"/>
        <v>43.47826086956522</v>
      </c>
      <c r="AB28" s="83">
        <v>0</v>
      </c>
      <c r="AC28" s="122">
        <f t="shared" si="11"/>
        <v>43.47826086956522</v>
      </c>
      <c r="AD28" s="135" t="s">
        <v>70</v>
      </c>
      <c r="AE28" s="115" t="s">
        <v>70</v>
      </c>
      <c r="AF28" s="116" t="s">
        <v>70</v>
      </c>
      <c r="AG28" s="84">
        <v>0</v>
      </c>
      <c r="AH28" s="136">
        <v>0</v>
      </c>
      <c r="AI28" s="123">
        <v>0</v>
      </c>
      <c r="AJ28" s="90">
        <v>21</v>
      </c>
      <c r="AK28" s="155">
        <f t="shared" si="5"/>
        <v>3.8258334851521223</v>
      </c>
      <c r="AL28" s="69">
        <v>5</v>
      </c>
      <c r="AM28" s="156">
        <f t="shared" si="6"/>
        <v>0.9109127345600292</v>
      </c>
      <c r="AN28" s="164">
        <v>2.67</v>
      </c>
    </row>
    <row r="29" spans="1:40" s="24" customFormat="1" ht="27.75" customHeight="1">
      <c r="A29" s="24">
        <v>402</v>
      </c>
      <c r="B29" s="28">
        <v>3809</v>
      </c>
      <c r="C29" s="25"/>
      <c r="D29" s="23" t="s">
        <v>35</v>
      </c>
      <c r="E29" s="69">
        <f t="shared" si="7"/>
        <v>11</v>
      </c>
      <c r="F29" s="83">
        <v>4</v>
      </c>
      <c r="G29" s="84">
        <v>7</v>
      </c>
      <c r="H29" s="85">
        <f>E29/B29*1000</f>
        <v>2.8878970858493043</v>
      </c>
      <c r="I29" s="86">
        <f t="shared" si="1"/>
        <v>57.14285714285714</v>
      </c>
      <c r="J29" s="12">
        <f t="shared" si="2"/>
        <v>65</v>
      </c>
      <c r="K29" s="68">
        <v>30</v>
      </c>
      <c r="L29" s="69">
        <v>35</v>
      </c>
      <c r="M29" s="100">
        <f t="shared" si="0"/>
        <v>17.064846416382252</v>
      </c>
      <c r="N29" s="31">
        <f t="shared" si="3"/>
        <v>-54</v>
      </c>
      <c r="O29" s="48">
        <f t="shared" si="4"/>
        <v>-14.176949330532947</v>
      </c>
      <c r="P29" s="107"/>
      <c r="Q29" s="68"/>
      <c r="R29" s="69"/>
      <c r="S29" s="58"/>
      <c r="T29" s="7"/>
      <c r="U29" s="18"/>
      <c r="V29" s="21"/>
      <c r="W29" s="18"/>
      <c r="X29" s="90" t="s">
        <v>69</v>
      </c>
      <c r="Y29" s="115" t="s">
        <v>68</v>
      </c>
      <c r="Z29" s="116" t="s">
        <v>68</v>
      </c>
      <c r="AA29" s="83">
        <v>0</v>
      </c>
      <c r="AB29" s="83">
        <v>0</v>
      </c>
      <c r="AC29" s="123">
        <v>0</v>
      </c>
      <c r="AD29" s="135" t="s">
        <v>70</v>
      </c>
      <c r="AE29" s="115" t="s">
        <v>70</v>
      </c>
      <c r="AF29" s="116" t="s">
        <v>70</v>
      </c>
      <c r="AG29" s="84">
        <v>0</v>
      </c>
      <c r="AH29" s="136">
        <v>0</v>
      </c>
      <c r="AI29" s="123">
        <v>0</v>
      </c>
      <c r="AJ29" s="90">
        <v>12</v>
      </c>
      <c r="AK29" s="155">
        <f t="shared" si="5"/>
        <v>3.1504331845628775</v>
      </c>
      <c r="AL29" s="69">
        <v>4</v>
      </c>
      <c r="AM29" s="156">
        <f t="shared" si="6"/>
        <v>1.0501443948542926</v>
      </c>
      <c r="AN29" s="164">
        <v>1.07</v>
      </c>
    </row>
    <row r="30" spans="1:40" s="24" customFormat="1" ht="27.75" customHeight="1">
      <c r="A30" s="24">
        <v>403</v>
      </c>
      <c r="B30" s="28">
        <v>3361</v>
      </c>
      <c r="C30" s="25"/>
      <c r="D30" s="23" t="s">
        <v>36</v>
      </c>
      <c r="E30" s="69">
        <f t="shared" si="7"/>
        <v>16</v>
      </c>
      <c r="F30" s="83">
        <v>9</v>
      </c>
      <c r="G30" s="84">
        <v>7</v>
      </c>
      <c r="H30" s="85">
        <f t="shared" si="8"/>
        <v>4.760487950014877</v>
      </c>
      <c r="I30" s="86">
        <f t="shared" si="1"/>
        <v>128.57142857142858</v>
      </c>
      <c r="J30" s="12">
        <f t="shared" si="2"/>
        <v>58</v>
      </c>
      <c r="K30" s="83">
        <v>33</v>
      </c>
      <c r="L30" s="84">
        <v>25</v>
      </c>
      <c r="M30" s="100">
        <f t="shared" si="0"/>
        <v>17.256768818803927</v>
      </c>
      <c r="N30" s="31">
        <f t="shared" si="3"/>
        <v>-42</v>
      </c>
      <c r="O30" s="48">
        <f t="shared" si="4"/>
        <v>-12.496280868789052</v>
      </c>
      <c r="P30" s="107"/>
      <c r="Q30" s="68"/>
      <c r="R30" s="69"/>
      <c r="S30" s="58"/>
      <c r="T30" s="7"/>
      <c r="U30" s="18"/>
      <c r="V30" s="21"/>
      <c r="W30" s="13"/>
      <c r="X30" s="90" t="s">
        <v>69</v>
      </c>
      <c r="Y30" s="115" t="s">
        <v>68</v>
      </c>
      <c r="Z30" s="116" t="s">
        <v>68</v>
      </c>
      <c r="AA30" s="83">
        <v>0</v>
      </c>
      <c r="AB30" s="83">
        <v>0</v>
      </c>
      <c r="AC30" s="123">
        <v>0</v>
      </c>
      <c r="AD30" s="135" t="s">
        <v>70</v>
      </c>
      <c r="AE30" s="115" t="s">
        <v>70</v>
      </c>
      <c r="AF30" s="116" t="s">
        <v>70</v>
      </c>
      <c r="AG30" s="84">
        <v>0</v>
      </c>
      <c r="AH30" s="136">
        <v>0</v>
      </c>
      <c r="AI30" s="137">
        <v>0</v>
      </c>
      <c r="AJ30" s="90">
        <v>10</v>
      </c>
      <c r="AK30" s="155">
        <f t="shared" si="5"/>
        <v>2.9753049687592976</v>
      </c>
      <c r="AL30" s="69">
        <v>3</v>
      </c>
      <c r="AM30" s="156">
        <f t="shared" si="6"/>
        <v>0.8925914906277893</v>
      </c>
      <c r="AN30" s="164">
        <v>1.53</v>
      </c>
    </row>
    <row r="31" spans="2:40" s="24" customFormat="1" ht="27.75" customHeight="1">
      <c r="B31" s="35">
        <f>SUM(B7,B11,B13)</f>
        <v>241363</v>
      </c>
      <c r="C31" s="187" t="s">
        <v>41</v>
      </c>
      <c r="D31" s="8" t="s">
        <v>58</v>
      </c>
      <c r="E31" s="87">
        <f>SUM(E7,E11,E13)</f>
        <v>1948</v>
      </c>
      <c r="F31" s="70">
        <v>968</v>
      </c>
      <c r="G31" s="71">
        <v>980</v>
      </c>
      <c r="H31" s="88">
        <f t="shared" si="8"/>
        <v>8.070831071871</v>
      </c>
      <c r="I31" s="89">
        <f t="shared" si="1"/>
        <v>98.77551020408163</v>
      </c>
      <c r="J31" s="36">
        <f>SUM(J7,J11,J13)</f>
        <v>2572</v>
      </c>
      <c r="K31" s="101">
        <v>1330</v>
      </c>
      <c r="L31" s="102">
        <v>1242</v>
      </c>
      <c r="M31" s="103">
        <f t="shared" si="0"/>
        <v>10.65614862261407</v>
      </c>
      <c r="N31" s="40">
        <f t="shared" si="3"/>
        <v>-624</v>
      </c>
      <c r="O31" s="49">
        <f t="shared" si="4"/>
        <v>-2.5853175507430715</v>
      </c>
      <c r="P31" s="108">
        <f>SUM(P7,P14)</f>
        <v>3</v>
      </c>
      <c r="Q31" s="70">
        <v>2</v>
      </c>
      <c r="R31" s="71">
        <v>1</v>
      </c>
      <c r="S31" s="59">
        <f>P31/E31*1000</f>
        <v>1.540041067761807</v>
      </c>
      <c r="T31" s="36">
        <f>SUM(T7,T11,T13)</f>
        <v>2</v>
      </c>
      <c r="U31" s="37">
        <v>1</v>
      </c>
      <c r="V31" s="38">
        <v>1</v>
      </c>
      <c r="W31" s="39">
        <f>T31/E31*1000</f>
        <v>1.026694045174538</v>
      </c>
      <c r="X31" s="87">
        <v>63</v>
      </c>
      <c r="Y31" s="124">
        <v>25</v>
      </c>
      <c r="Z31" s="125">
        <v>38</v>
      </c>
      <c r="AA31" s="126">
        <f t="shared" si="9"/>
        <v>31.327697662854302</v>
      </c>
      <c r="AB31" s="127">
        <f t="shared" si="10"/>
        <v>12.431626056688215</v>
      </c>
      <c r="AC31" s="128">
        <f t="shared" si="11"/>
        <v>18.896071606166085</v>
      </c>
      <c r="AD31" s="138">
        <v>8</v>
      </c>
      <c r="AE31" s="139">
        <v>6</v>
      </c>
      <c r="AF31" s="125">
        <v>2</v>
      </c>
      <c r="AG31" s="127">
        <f>AD31/(AE31+E31)*1000</f>
        <v>4.094165813715455</v>
      </c>
      <c r="AH31" s="127">
        <f>AE31/(E31+AE31)*1000</f>
        <v>3.0706243602865912</v>
      </c>
      <c r="AI31" s="122">
        <f>AF31/E31*1000</f>
        <v>1.026694045174538</v>
      </c>
      <c r="AJ31" s="87">
        <f>SUM(AJ7,AJ11,AJ13)</f>
        <v>1122</v>
      </c>
      <c r="AK31" s="157">
        <f t="shared" si="5"/>
        <v>4.648599826816869</v>
      </c>
      <c r="AL31" s="71">
        <f>SUM(AL7,AL11,AL13)</f>
        <v>439</v>
      </c>
      <c r="AM31" s="158">
        <f t="shared" si="6"/>
        <v>1.8188371871413598</v>
      </c>
      <c r="AN31" s="165">
        <v>1.47</v>
      </c>
    </row>
    <row r="32" spans="2:40" s="24" customFormat="1" ht="27.75" customHeight="1">
      <c r="B32" s="28">
        <f>SUM(B9,B17)</f>
        <v>109147</v>
      </c>
      <c r="C32" s="187"/>
      <c r="D32" s="10" t="s">
        <v>59</v>
      </c>
      <c r="E32" s="90">
        <f>SUM(E9,E17,)</f>
        <v>875</v>
      </c>
      <c r="F32" s="68">
        <v>458</v>
      </c>
      <c r="G32" s="69">
        <v>417</v>
      </c>
      <c r="H32" s="85">
        <f t="shared" si="8"/>
        <v>8.016711407551284</v>
      </c>
      <c r="I32" s="86">
        <f t="shared" si="1"/>
        <v>109.83213429256595</v>
      </c>
      <c r="J32" s="12">
        <f>SUM(J9,J17)</f>
        <v>1364</v>
      </c>
      <c r="K32" s="83">
        <v>687</v>
      </c>
      <c r="L32" s="84">
        <v>677</v>
      </c>
      <c r="M32" s="100">
        <f t="shared" si="0"/>
        <v>12.49690783988566</v>
      </c>
      <c r="N32" s="31">
        <f t="shared" si="3"/>
        <v>-489</v>
      </c>
      <c r="O32" s="48">
        <f t="shared" si="4"/>
        <v>-4.480196432334375</v>
      </c>
      <c r="P32" s="107"/>
      <c r="Q32" s="68"/>
      <c r="R32" s="69"/>
      <c r="S32" s="58"/>
      <c r="T32" s="7"/>
      <c r="U32" s="18"/>
      <c r="V32" s="21"/>
      <c r="W32" s="13"/>
      <c r="X32" s="90">
        <v>19</v>
      </c>
      <c r="Y32" s="115">
        <v>9</v>
      </c>
      <c r="Z32" s="116">
        <v>10</v>
      </c>
      <c r="AA32" s="120">
        <f t="shared" si="9"/>
        <v>21.252796420581657</v>
      </c>
      <c r="AB32" s="121">
        <f t="shared" si="10"/>
        <v>10.06711409395973</v>
      </c>
      <c r="AC32" s="122">
        <f t="shared" si="11"/>
        <v>11.185682326621924</v>
      </c>
      <c r="AD32" s="135">
        <v>1</v>
      </c>
      <c r="AE32" s="140">
        <v>1</v>
      </c>
      <c r="AF32" s="116" t="s">
        <v>70</v>
      </c>
      <c r="AG32" s="121">
        <f>AD32/(AE32+E32)*1000</f>
        <v>1.141552511415525</v>
      </c>
      <c r="AH32" s="121">
        <f>AE32/(E32+AE32)*1000</f>
        <v>1.141552511415525</v>
      </c>
      <c r="AI32" s="123">
        <v>0</v>
      </c>
      <c r="AJ32" s="90">
        <f>SUM(AJ9,AJ17)</f>
        <v>458</v>
      </c>
      <c r="AK32" s="155">
        <f t="shared" si="5"/>
        <v>4.1961757996097</v>
      </c>
      <c r="AL32" s="69">
        <f>SUM(AL9,AL17)</f>
        <v>190</v>
      </c>
      <c r="AM32" s="156">
        <f t="shared" si="6"/>
        <v>1.7407716199254217</v>
      </c>
      <c r="AN32" s="164">
        <v>1.68</v>
      </c>
    </row>
    <row r="33" spans="2:40" s="24" customFormat="1" ht="27.75" customHeight="1">
      <c r="B33" s="28">
        <f>SUM(B8,B10,B22)</f>
        <v>227981</v>
      </c>
      <c r="C33" s="187"/>
      <c r="D33" s="10" t="s">
        <v>60</v>
      </c>
      <c r="E33" s="90">
        <f>SUM(E8,E10,E22,)</f>
        <v>2004</v>
      </c>
      <c r="F33" s="68">
        <v>1034</v>
      </c>
      <c r="G33" s="69">
        <v>970</v>
      </c>
      <c r="H33" s="85">
        <f t="shared" si="8"/>
        <v>8.790206201393977</v>
      </c>
      <c r="I33" s="86">
        <f t="shared" si="1"/>
        <v>106.5979381443299</v>
      </c>
      <c r="J33" s="12">
        <f>SUM(J8,J10,J22)</f>
        <v>2442</v>
      </c>
      <c r="K33" s="83">
        <v>1246</v>
      </c>
      <c r="L33" s="84">
        <v>1196</v>
      </c>
      <c r="M33" s="100">
        <f t="shared" si="0"/>
        <v>10.711418934033977</v>
      </c>
      <c r="N33" s="31">
        <f t="shared" si="3"/>
        <v>-438</v>
      </c>
      <c r="O33" s="48">
        <f t="shared" si="4"/>
        <v>-1.9212127326400008</v>
      </c>
      <c r="P33" s="107">
        <v>6</v>
      </c>
      <c r="Q33" s="68">
        <v>4</v>
      </c>
      <c r="R33" s="69">
        <v>2</v>
      </c>
      <c r="S33" s="58">
        <f>P33/E33*1000</f>
        <v>2.9940119760479043</v>
      </c>
      <c r="T33" s="90">
        <f>SUM(T8,T10,T22,)</f>
        <v>5</v>
      </c>
      <c r="U33" s="18">
        <v>3</v>
      </c>
      <c r="V33" s="21">
        <v>2</v>
      </c>
      <c r="W33" s="13">
        <f>T33/E33*1000</f>
        <v>2.4950099800399204</v>
      </c>
      <c r="X33" s="90">
        <v>55</v>
      </c>
      <c r="Y33" s="115">
        <v>27</v>
      </c>
      <c r="Z33" s="116">
        <v>28</v>
      </c>
      <c r="AA33" s="120">
        <f t="shared" si="9"/>
        <v>26.711996114618746</v>
      </c>
      <c r="AB33" s="121">
        <f t="shared" si="10"/>
        <v>13.113161728994658</v>
      </c>
      <c r="AC33" s="122">
        <f t="shared" si="11"/>
        <v>13.59883438562409</v>
      </c>
      <c r="AD33" s="135">
        <v>11</v>
      </c>
      <c r="AE33" s="140">
        <v>6</v>
      </c>
      <c r="AF33" s="116">
        <v>5</v>
      </c>
      <c r="AG33" s="121">
        <f>AD33/(AE33+E33)*1000</f>
        <v>5.472636815920398</v>
      </c>
      <c r="AH33" s="121">
        <f>AE33/(E33+AE33)*1000</f>
        <v>2.985074626865672</v>
      </c>
      <c r="AI33" s="122">
        <f>AF33/E33*1000</f>
        <v>2.4950099800399204</v>
      </c>
      <c r="AJ33" s="90">
        <f>SUM(AJ8,AJ10,AJ22)</f>
        <v>1135</v>
      </c>
      <c r="AK33" s="155">
        <f t="shared" si="5"/>
        <v>4.978485049192696</v>
      </c>
      <c r="AL33" s="69">
        <f>SUM(AL8,AL10,AL22,)</f>
        <v>509</v>
      </c>
      <c r="AM33" s="156">
        <f t="shared" si="6"/>
        <v>2.2326421938670324</v>
      </c>
      <c r="AN33" s="164">
        <v>1.57</v>
      </c>
    </row>
    <row r="34" spans="2:40" s="3" customFormat="1" ht="27.75" customHeight="1" thickBot="1">
      <c r="B34" s="34">
        <f>SUM(B27)</f>
        <v>12659</v>
      </c>
      <c r="C34" s="188"/>
      <c r="D34" s="9" t="s">
        <v>61</v>
      </c>
      <c r="E34" s="91">
        <f>SUM(E27)</f>
        <v>49</v>
      </c>
      <c r="F34" s="66">
        <v>25</v>
      </c>
      <c r="G34" s="67">
        <v>24</v>
      </c>
      <c r="H34" s="92">
        <f t="shared" si="8"/>
        <v>3.8707638834031126</v>
      </c>
      <c r="I34" s="93">
        <f t="shared" si="1"/>
        <v>104.16666666666667</v>
      </c>
      <c r="J34" s="11">
        <f>SUM(J27)</f>
        <v>258</v>
      </c>
      <c r="K34" s="97">
        <v>128</v>
      </c>
      <c r="L34" s="98">
        <v>130</v>
      </c>
      <c r="M34" s="104">
        <f t="shared" si="0"/>
        <v>20.380756773836797</v>
      </c>
      <c r="N34" s="42">
        <f t="shared" si="3"/>
        <v>-209</v>
      </c>
      <c r="O34" s="50">
        <f t="shared" si="4"/>
        <v>-16.509992890433683</v>
      </c>
      <c r="P34" s="106"/>
      <c r="Q34" s="66"/>
      <c r="R34" s="67"/>
      <c r="S34" s="57"/>
      <c r="T34" s="6"/>
      <c r="U34" s="16"/>
      <c r="V34" s="20"/>
      <c r="W34" s="16"/>
      <c r="X34" s="91">
        <v>1</v>
      </c>
      <c r="Y34" s="129"/>
      <c r="Z34" s="130">
        <v>1</v>
      </c>
      <c r="AA34" s="112">
        <f t="shared" si="9"/>
        <v>20</v>
      </c>
      <c r="AB34" s="66">
        <v>0</v>
      </c>
      <c r="AC34" s="131">
        <f t="shared" si="11"/>
        <v>20</v>
      </c>
      <c r="AD34" s="141" t="s">
        <v>70</v>
      </c>
      <c r="AE34" s="142" t="s">
        <v>70</v>
      </c>
      <c r="AF34" s="130" t="s">
        <v>70</v>
      </c>
      <c r="AG34" s="143">
        <v>0</v>
      </c>
      <c r="AH34" s="144">
        <v>0</v>
      </c>
      <c r="AI34" s="145">
        <v>0</v>
      </c>
      <c r="AJ34" s="91">
        <f>SUM(AJ27)</f>
        <v>43</v>
      </c>
      <c r="AK34" s="159">
        <f>AJ34/B34*1000</f>
        <v>3.396792795639466</v>
      </c>
      <c r="AL34" s="67">
        <f>SUM(AL27)</f>
        <v>12</v>
      </c>
      <c r="AM34" s="160">
        <f t="shared" si="6"/>
        <v>0.9479421755272928</v>
      </c>
      <c r="AN34" s="166">
        <v>1.7</v>
      </c>
    </row>
    <row r="35" spans="5:40" s="3" customFormat="1" ht="13.5">
      <c r="E35" s="94"/>
      <c r="F35" s="63"/>
      <c r="G35" s="63"/>
      <c r="H35" s="63"/>
      <c r="I35" s="63"/>
      <c r="K35" s="63"/>
      <c r="L35" s="63"/>
      <c r="M35" s="63"/>
      <c r="O35" s="44"/>
      <c r="P35" s="63"/>
      <c r="Q35" s="63"/>
      <c r="R35" s="63"/>
      <c r="S35" s="54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147"/>
      <c r="AL35" s="63"/>
      <c r="AM35" s="63"/>
      <c r="AN35" s="63"/>
    </row>
    <row r="36" spans="5:40" s="22" customFormat="1" ht="11.25">
      <c r="E36" s="72" t="s">
        <v>71</v>
      </c>
      <c r="F36" s="72"/>
      <c r="G36" s="72"/>
      <c r="H36" s="72"/>
      <c r="I36" s="72"/>
      <c r="K36" s="72"/>
      <c r="L36" s="72"/>
      <c r="M36" s="72"/>
      <c r="O36" s="51"/>
      <c r="P36" s="72"/>
      <c r="Q36" s="72"/>
      <c r="R36" s="72"/>
      <c r="S36" s="60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161"/>
      <c r="AL36" s="72"/>
      <c r="AM36" s="72"/>
      <c r="AN36" s="72"/>
    </row>
    <row r="37" spans="5:40" s="22" customFormat="1" ht="11.25">
      <c r="E37" s="72" t="s">
        <v>73</v>
      </c>
      <c r="F37" s="72"/>
      <c r="G37" s="72"/>
      <c r="H37" s="72"/>
      <c r="I37" s="72"/>
      <c r="K37" s="72"/>
      <c r="L37" s="72"/>
      <c r="M37" s="72"/>
      <c r="O37" s="51"/>
      <c r="P37" s="72"/>
      <c r="Q37" s="72"/>
      <c r="R37" s="72"/>
      <c r="S37" s="60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161"/>
      <c r="AL37" s="72"/>
      <c r="AM37" s="72"/>
      <c r="AN37" s="72"/>
    </row>
    <row r="38" spans="5:40" s="22" customFormat="1" ht="11.25">
      <c r="E38" s="72" t="s">
        <v>72</v>
      </c>
      <c r="F38" s="72"/>
      <c r="G38" s="72"/>
      <c r="H38" s="72"/>
      <c r="I38" s="72"/>
      <c r="K38" s="72"/>
      <c r="L38" s="72"/>
      <c r="M38" s="72"/>
      <c r="O38" s="51"/>
      <c r="P38" s="72"/>
      <c r="Q38" s="72"/>
      <c r="R38" s="72"/>
      <c r="S38" s="60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161"/>
      <c r="AL38" s="72"/>
      <c r="AM38" s="72"/>
      <c r="AN38" s="72"/>
    </row>
  </sheetData>
  <mergeCells count="34">
    <mergeCell ref="C27:D27"/>
    <mergeCell ref="AL4:AL5"/>
    <mergeCell ref="AJ4:AJ5"/>
    <mergeCell ref="C3:D5"/>
    <mergeCell ref="I3:I5"/>
    <mergeCell ref="E3:H3"/>
    <mergeCell ref="E4:G4"/>
    <mergeCell ref="J3:M3"/>
    <mergeCell ref="J4:L4"/>
    <mergeCell ref="N4:N5"/>
    <mergeCell ref="C31:C34"/>
    <mergeCell ref="C6:D6"/>
    <mergeCell ref="C7:D7"/>
    <mergeCell ref="C8:D8"/>
    <mergeCell ref="C9:D9"/>
    <mergeCell ref="C10:D10"/>
    <mergeCell ref="C11:D11"/>
    <mergeCell ref="C13:D13"/>
    <mergeCell ref="C17:D17"/>
    <mergeCell ref="C22:D22"/>
    <mergeCell ref="N3:O3"/>
    <mergeCell ref="P4:R4"/>
    <mergeCell ref="P3:S3"/>
    <mergeCell ref="AD3:AI3"/>
    <mergeCell ref="AN3:AN5"/>
    <mergeCell ref="AJ3:AK3"/>
    <mergeCell ref="AL3:AM3"/>
    <mergeCell ref="T4:V4"/>
    <mergeCell ref="T3:W3"/>
    <mergeCell ref="X4:Z4"/>
    <mergeCell ref="AA4:AC4"/>
    <mergeCell ref="X3:AC3"/>
    <mergeCell ref="AD4:AF4"/>
    <mergeCell ref="AG4:AI4"/>
  </mergeCells>
  <printOptions/>
  <pageMargins left="0.5905511811023623" right="0.5118110236220472" top="0.7874015748031497" bottom="0.5118110236220472" header="0.5118110236220472" footer="0.5118110236220472"/>
  <pageSetup horizontalDpi="600" verticalDpi="600" orientation="landscape" paperSize="8" scale="85" r:id="rId1"/>
  <headerFooter alignWithMargins="0">
    <oddHeader>&amp;C&amp;P / &amp;N ページ</oddHeader>
  </headerFooter>
  <colBreaks count="1" manualBreakCount="1">
    <brk id="29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kuratsunekouichi</dc:creator>
  <cp:keywords/>
  <dc:description/>
  <cp:lastModifiedBy>鳥取県庁</cp:lastModifiedBy>
  <cp:lastPrinted>2010-11-17T05:56:24Z</cp:lastPrinted>
  <dcterms:created xsi:type="dcterms:W3CDTF">2005-11-14T04:14:28Z</dcterms:created>
  <dcterms:modified xsi:type="dcterms:W3CDTF">2010-11-19T02:23:59Z</dcterms:modified>
  <cp:category/>
  <cp:version/>
  <cp:contentType/>
  <cp:contentStatus/>
</cp:coreProperties>
</file>